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Caches/slicerCache5.xml" ContentType="application/vnd.ms-excel.slicerCache+xml"/>
  <Override PartName="/xl/slicerCaches/slicerCache6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namedSheetViews/namedSheetView1.xml" ContentType="application/vnd.ms-excel.namedsheetview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tables/table4.xml" ContentType="application/vnd.openxmlformats-officedocument.spreadsheetml.table+xml"/>
  <Override PartName="/xl/queryTables/queryTable3.xml" ContentType="application/vnd.openxmlformats-officedocument.spreadsheetml.queryTable+xml"/>
  <Override PartName="/xl/tables/table5.xml" ContentType="application/vnd.openxmlformats-officedocument.spreadsheetml.table+xml"/>
  <Override PartName="/xl/queryTables/queryTable4.xml" ContentType="application/vnd.openxmlformats-officedocument.spreadsheetml.queryTable+xml"/>
  <Override PartName="/xl/tables/table6.xml" ContentType="application/vnd.openxmlformats-officedocument.spreadsheetml.table+xml"/>
  <Override PartName="/xl/queryTables/queryTable5.xml" ContentType="application/vnd.openxmlformats-officedocument.spreadsheetml.queryTable+xml"/>
  <Override PartName="/xl/drawings/drawing1.xml" ContentType="application/vnd.openxmlformats-officedocument.drawing+xml"/>
  <Override PartName="/xl/tables/table7.xml" ContentType="application/vnd.openxmlformats-officedocument.spreadsheetml.table+xml"/>
  <Override PartName="/xl/slicers/slicer1.xml" ContentType="application/vnd.ms-excel.slicer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drawings/drawing2.xml" ContentType="application/vnd.openxmlformats-officedocument.drawing+xml"/>
  <Override PartName="/xl/tables/table8.xml" ContentType="application/vnd.openxmlformats-officedocument.spreadsheetml.table+xml"/>
  <Override PartName="/xl/slicers/slicer2.xml" ContentType="application/vnd.ms-excel.slicer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tables/table9.xml" ContentType="application/vnd.openxmlformats-officedocument.spreadsheetml.table+xml"/>
  <Override PartName="/xl/comments5.xml" ContentType="application/vnd.openxmlformats-officedocument.spreadsheetml.comments+xml"/>
  <Override PartName="/xl/threadedComments/threadedComment5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EstaPastaDeTrabalho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adminatlasinovacoescom.sharepoint.com/sites/DiretrioPadro/Documentos Compartilhados/Consultoria/1. Clientes/ALSO+BRMalls/5. Demandas Corporativas/6. Geral 2025/"/>
    </mc:Choice>
  </mc:AlternateContent>
  <xr:revisionPtr revIDLastSave="3755" documentId="6_{403D5190-F43D-4480-BDC1-E5D3F45CF632}" xr6:coauthVersionLast="47" xr6:coauthVersionMax="47" xr10:uidLastSave="{15AABDD8-06DB-4107-90DC-D6345041FD83}"/>
  <bookViews>
    <workbookView xWindow="-120" yWindow="-11640" windowWidth="20730" windowHeight="11040" tabRatio="840" firstSheet="5" activeTab="5" xr2:uid="{CAE7BFD2-D70F-418F-A6DF-D2A558E09897}"/>
  </bookViews>
  <sheets>
    <sheet name="Planilha1" sheetId="12" state="hidden" r:id="rId1"/>
    <sheet name="Planilha2" sheetId="17" state="hidden" r:id="rId2"/>
    <sheet name="Planilha4" sheetId="18" state="hidden" r:id="rId3"/>
    <sheet name="Planilha5" sheetId="25" state="hidden" r:id="rId4"/>
    <sheet name="tabShoppingsEmails" sheetId="27" r:id="rId5"/>
    <sheet name="Faturamento SP2" sheetId="3" r:id="rId6"/>
    <sheet name="Reajuste SP2" sheetId="15" r:id="rId7"/>
    <sheet name="Config" sheetId="16" state="hidden" r:id="rId8"/>
    <sheet name="Fornecedor" sheetId="22" state="hidden" r:id="rId9"/>
    <sheet name="Unidade" sheetId="21" state="hidden" r:id="rId10"/>
    <sheet name="HC" sheetId="20" state="hidden" r:id="rId11"/>
    <sheet name="Categoria" sheetId="19" state="hidden" r:id="rId12"/>
    <sheet name="Faltas e atrasos | Cálculos_ant" sheetId="10" state="hidden" r:id="rId13"/>
    <sheet name="Faltas e atrasos | Cálculo" sheetId="23" r:id="rId14"/>
    <sheet name="Desconto equipamento | Cálculos" sheetId="24" r:id="rId15"/>
    <sheet name="Retroativo dissídios | Cálculos" sheetId="26" r:id="rId16"/>
    <sheet name="Rascunho | Cálculos" sheetId="14" r:id="rId17"/>
    <sheet name="Condição de Faturamento" sheetId="13" r:id="rId18"/>
    <sheet name="Infos Relatório" sheetId="6" state="hidden" r:id="rId19"/>
    <sheet name="Planilha3" sheetId="9" state="hidden" r:id="rId20"/>
  </sheets>
  <definedNames>
    <definedName name="_xlnm._FilterDatabase" localSheetId="14" hidden="1">'Desconto equipamento | Cálculos'!#REF!</definedName>
    <definedName name="_xlnm._FilterDatabase" localSheetId="13" hidden="1">'Faltas e atrasos | Cálculo'!$B$1:$O$1598</definedName>
    <definedName name="_xlnm._FilterDatabase" localSheetId="12" hidden="1">'Faltas e atrasos | Cálculos_ant'!$C$910:$I$928</definedName>
    <definedName name="_xlnm._FilterDatabase" localSheetId="5" hidden="1">'Faturamento SP2'!$D$645:$D$645</definedName>
    <definedName name="_xlnm._FilterDatabase" localSheetId="18" hidden="1">'Infos Relatório'!$B$644:$BV$720</definedName>
    <definedName name="_xlnm._FilterDatabase" localSheetId="16" hidden="1">'Rascunho | Cálculos'!#REF!</definedName>
    <definedName name="_xlnm._FilterDatabase" localSheetId="6" hidden="1">'Reajuste SP2'!$A$1:$R$50</definedName>
    <definedName name="_xlnm._FilterDatabase" localSheetId="15" hidden="1">'Retroativo dissídios | Cálculos'!$C$1:$L$799</definedName>
    <definedName name="DadosExternos_1" localSheetId="11" hidden="1">'Categoria'!$A$1:$A$13</definedName>
    <definedName name="DadosExternos_1" localSheetId="4" hidden="1">tabShoppingsEmails!$A$1:$C$50</definedName>
    <definedName name="DadosExternos_2" localSheetId="10" hidden="1">HC!$A$1:$D$9</definedName>
    <definedName name="DadosExternos_3" localSheetId="9" hidden="1">Unidade!$A$1:$F$10</definedName>
    <definedName name="DadosExternos_4" localSheetId="8" hidden="1">Fornecedor!$A$1:$A$91</definedName>
    <definedName name="SegmentaçãodeDados_Categoria">#N/A</definedName>
    <definedName name="SegmentaçãodeDados_Categoria1">#N/A</definedName>
    <definedName name="SegmentaçãodeDados_Fornecedor">#N/A</definedName>
    <definedName name="SegmentaçãodeDados_Mês_Falta">#N/A</definedName>
    <definedName name="SegmentaçãodeDados_Unidade">#N/A</definedName>
    <definedName name="SegmentaçãodeDados_Unidade1">#N/A</definedName>
  </definedNames>
  <calcPr calcId="191028"/>
  <pivotCaches>
    <pivotCache cacheId="0" r:id="rId21"/>
    <pivotCache cacheId="1" r:id="rId22"/>
    <pivotCache cacheId="2" r:id="rId23"/>
  </pivotCaches>
  <extLst>
    <ext xmlns:x14="http://schemas.microsoft.com/office/spreadsheetml/2009/9/main" uri="{79F54976-1DA5-4618-B147-4CDE4B953A38}">
      <x14:workbookPr/>
    </ext>
    <ext xmlns:x15="http://schemas.microsoft.com/office/spreadsheetml/2010/11/main" uri="{46BE6895-7355-4a93-B00E-2C351335B9C9}">
      <x15:slicerCaches xmlns:x14="http://schemas.microsoft.com/office/spreadsheetml/2009/9/main">
        <x14:slicerCache r:id="rId24"/>
        <x14:slicerCache r:id="rId25"/>
        <x14:slicerCache r:id="rId26"/>
        <x14:slicerCache r:id="rId27"/>
        <x14:slicerCache r:id="rId28"/>
        <x14:slicerCache r:id="rId29"/>
      </x15:slicerCaches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595" i="23" l="1"/>
  <c r="O1596" i="23"/>
  <c r="O1597" i="23"/>
  <c r="O1598" i="23"/>
  <c r="L1598" i="23"/>
  <c r="L1597" i="23"/>
  <c r="L1596" i="23"/>
  <c r="L1595" i="23"/>
  <c r="L1591" i="23"/>
  <c r="L1592" i="23"/>
  <c r="L1593" i="23"/>
  <c r="L1594" i="23"/>
  <c r="O1591" i="23"/>
  <c r="O1592" i="23"/>
  <c r="O1593" i="23"/>
  <c r="O1594" i="23"/>
  <c r="F153" i="14" l="1"/>
  <c r="E153" i="14"/>
  <c r="D150" i="14" l="1"/>
  <c r="E150" i="14" s="1"/>
  <c r="F147" i="14"/>
  <c r="E147" i="14"/>
  <c r="O1590" i="23"/>
  <c r="F150" i="14" l="1"/>
  <c r="L1590" i="23"/>
  <c r="L1589" i="23"/>
  <c r="O1589" i="23"/>
  <c r="L1588" i="23" l="1"/>
  <c r="O1588" i="23"/>
  <c r="L1579" i="23"/>
  <c r="L1580" i="23"/>
  <c r="L1581" i="23"/>
  <c r="L1582" i="23"/>
  <c r="L1583" i="23"/>
  <c r="L1584" i="23"/>
  <c r="L1585" i="23"/>
  <c r="L1586" i="23"/>
  <c r="L1587" i="23"/>
  <c r="O1579" i="23"/>
  <c r="O1580" i="23"/>
  <c r="O1581" i="23"/>
  <c r="O1582" i="23"/>
  <c r="O1583" i="23"/>
  <c r="O1584" i="23"/>
  <c r="O1585" i="23"/>
  <c r="O1586" i="23"/>
  <c r="O1587" i="23"/>
  <c r="L1578" i="23"/>
  <c r="O1578" i="23"/>
  <c r="R115" i="3" l="1"/>
  <c r="L1562" i="23" l="1"/>
  <c r="L1563" i="23"/>
  <c r="L1564" i="23"/>
  <c r="L1565" i="23"/>
  <c r="L1566" i="23"/>
  <c r="L1567" i="23"/>
  <c r="L1568" i="23"/>
  <c r="L1569" i="23"/>
  <c r="L1570" i="23"/>
  <c r="L1571" i="23"/>
  <c r="L1572" i="23"/>
  <c r="L1573" i="23"/>
  <c r="L1574" i="23"/>
  <c r="L1575" i="23"/>
  <c r="L1576" i="23"/>
  <c r="L1577" i="23"/>
  <c r="O1562" i="23"/>
  <c r="O1563" i="23"/>
  <c r="O1564" i="23"/>
  <c r="O1565" i="23"/>
  <c r="O1566" i="23"/>
  <c r="O1567" i="23"/>
  <c r="O1568" i="23"/>
  <c r="O1569" i="23"/>
  <c r="O1570" i="23"/>
  <c r="O1571" i="23"/>
  <c r="O1572" i="23"/>
  <c r="O1573" i="23"/>
  <c r="O1574" i="23"/>
  <c r="O1575" i="23"/>
  <c r="O1576" i="23"/>
  <c r="O1577" i="23"/>
  <c r="J79" i="3" l="1"/>
  <c r="J92" i="3"/>
  <c r="J91" i="3"/>
  <c r="AA91" i="3" a="1"/>
  <c r="AA91" i="3" s="1"/>
  <c r="AM91" i="3"/>
  <c r="AI91" i="3"/>
  <c r="AJ91" i="3"/>
  <c r="U91" i="3"/>
  <c r="AK91" i="3" s="1"/>
  <c r="AB370" i="3"/>
  <c r="AC370" i="3"/>
  <c r="AA644" i="3" a="1"/>
  <c r="AA644" i="3" s="1"/>
  <c r="AM644" i="3"/>
  <c r="AJ644" i="3"/>
  <c r="AI644" i="3"/>
  <c r="U644" i="3"/>
  <c r="AK644" i="3" s="1"/>
  <c r="L1551" i="23"/>
  <c r="L1552" i="23"/>
  <c r="L1553" i="23"/>
  <c r="L1554" i="23"/>
  <c r="L1555" i="23"/>
  <c r="L1556" i="23"/>
  <c r="L1557" i="23"/>
  <c r="L1558" i="23"/>
  <c r="L1559" i="23"/>
  <c r="L1560" i="23"/>
  <c r="L1561" i="23"/>
  <c r="O1551" i="23"/>
  <c r="O1552" i="23"/>
  <c r="O1553" i="23"/>
  <c r="O1554" i="23"/>
  <c r="O1555" i="23"/>
  <c r="O1556" i="23"/>
  <c r="O1557" i="23"/>
  <c r="O1558" i="23"/>
  <c r="O1559" i="23"/>
  <c r="O1560" i="23"/>
  <c r="O1561" i="23"/>
  <c r="L1550" i="23"/>
  <c r="O1550" i="23"/>
  <c r="W91" i="3" l="1"/>
  <c r="L1545" i="23"/>
  <c r="L1546" i="23"/>
  <c r="L1547" i="23"/>
  <c r="L1548" i="23"/>
  <c r="L1549" i="23"/>
  <c r="O1545" i="23"/>
  <c r="O1546" i="23"/>
  <c r="O1547" i="23"/>
  <c r="O1548" i="23"/>
  <c r="O1549" i="23"/>
  <c r="L1527" i="23"/>
  <c r="L1528" i="23"/>
  <c r="L1529" i="23"/>
  <c r="L1530" i="23"/>
  <c r="L1531" i="23"/>
  <c r="L1532" i="23"/>
  <c r="L1533" i="23"/>
  <c r="L1534" i="23"/>
  <c r="L1535" i="23"/>
  <c r="L1536" i="23"/>
  <c r="L1537" i="23"/>
  <c r="L1538" i="23"/>
  <c r="L1539" i="23"/>
  <c r="L1540" i="23"/>
  <c r="L1541" i="23"/>
  <c r="L1542" i="23"/>
  <c r="L1543" i="23"/>
  <c r="L1544" i="23"/>
  <c r="O1527" i="23"/>
  <c r="O1528" i="23"/>
  <c r="O1529" i="23"/>
  <c r="O1530" i="23"/>
  <c r="O1531" i="23"/>
  <c r="O1532" i="23"/>
  <c r="O1533" i="23"/>
  <c r="O1534" i="23"/>
  <c r="O1535" i="23"/>
  <c r="O1536" i="23"/>
  <c r="O1537" i="23"/>
  <c r="O1538" i="23"/>
  <c r="O1539" i="23"/>
  <c r="O1540" i="23"/>
  <c r="O1541" i="23"/>
  <c r="O1542" i="23"/>
  <c r="O1543" i="23"/>
  <c r="O1544" i="23"/>
  <c r="L1526" i="23" l="1"/>
  <c r="O1526" i="23"/>
  <c r="L1525" i="23"/>
  <c r="O1525" i="23"/>
  <c r="L1524" i="23" l="1"/>
  <c r="O1524" i="23"/>
  <c r="L1516" i="23" l="1"/>
  <c r="L1517" i="23"/>
  <c r="L1518" i="23"/>
  <c r="L1519" i="23"/>
  <c r="L1520" i="23"/>
  <c r="L1521" i="23"/>
  <c r="L1522" i="23"/>
  <c r="L1523" i="23"/>
  <c r="O1516" i="23"/>
  <c r="O1517" i="23"/>
  <c r="O1518" i="23"/>
  <c r="O1519" i="23"/>
  <c r="O1520" i="23"/>
  <c r="O1521" i="23"/>
  <c r="O1522" i="23"/>
  <c r="O1523" i="23"/>
  <c r="O1507" i="23" l="1"/>
  <c r="O1128" i="23"/>
  <c r="L1515" i="23"/>
  <c r="O1515" i="23"/>
  <c r="L1514" i="23"/>
  <c r="O1514" i="23"/>
  <c r="L1513" i="23"/>
  <c r="O1513" i="23"/>
  <c r="L1512" i="23"/>
  <c r="O1512" i="23"/>
  <c r="L1511" i="23"/>
  <c r="O1511" i="23"/>
  <c r="L1510" i="23"/>
  <c r="O1510" i="23"/>
  <c r="L1509" i="23"/>
  <c r="O1509" i="23"/>
  <c r="L1508" i="23"/>
  <c r="O1508" i="23"/>
  <c r="L1507" i="23"/>
  <c r="L1493" i="23" l="1"/>
  <c r="L1494" i="23"/>
  <c r="L1495" i="23"/>
  <c r="L1496" i="23"/>
  <c r="L1497" i="23"/>
  <c r="L1498" i="23"/>
  <c r="L1499" i="23"/>
  <c r="L1500" i="23"/>
  <c r="L1501" i="23"/>
  <c r="L1502" i="23"/>
  <c r="L1503" i="23"/>
  <c r="L1504" i="23"/>
  <c r="L1505" i="23"/>
  <c r="L1506" i="23"/>
  <c r="O1493" i="23"/>
  <c r="O1494" i="23"/>
  <c r="O1495" i="23"/>
  <c r="O1496" i="23"/>
  <c r="O1497" i="23"/>
  <c r="O1498" i="23"/>
  <c r="O1499" i="23"/>
  <c r="O1500" i="23"/>
  <c r="O1501" i="23"/>
  <c r="O1502" i="23"/>
  <c r="O1503" i="23"/>
  <c r="O1504" i="23"/>
  <c r="O1505" i="23"/>
  <c r="O1506" i="23"/>
  <c r="L1476" i="23" l="1"/>
  <c r="L1477" i="23"/>
  <c r="L1478" i="23"/>
  <c r="L1479" i="23"/>
  <c r="L1480" i="23"/>
  <c r="L1481" i="23"/>
  <c r="L1482" i="23"/>
  <c r="L1483" i="23"/>
  <c r="L1484" i="23"/>
  <c r="L1485" i="23"/>
  <c r="L1486" i="23"/>
  <c r="L1487" i="23"/>
  <c r="L1488" i="23"/>
  <c r="L1489" i="23"/>
  <c r="L1490" i="23"/>
  <c r="L1491" i="23"/>
  <c r="L1492" i="23"/>
  <c r="O1476" i="23"/>
  <c r="O1477" i="23"/>
  <c r="O1478" i="23"/>
  <c r="O1479" i="23"/>
  <c r="O1480" i="23"/>
  <c r="O1481" i="23"/>
  <c r="O1482" i="23"/>
  <c r="O1483" i="23"/>
  <c r="O1484" i="23"/>
  <c r="O1485" i="23"/>
  <c r="O1486" i="23"/>
  <c r="O1487" i="23"/>
  <c r="O1488" i="23"/>
  <c r="O1489" i="23"/>
  <c r="O1490" i="23"/>
  <c r="O1491" i="23"/>
  <c r="O1492" i="23"/>
  <c r="AA2" i="3" l="1" a="1"/>
  <c r="AA2" i="3" s="1"/>
  <c r="AA3" i="3" a="1"/>
  <c r="AA3" i="3" s="1"/>
  <c r="AA4" i="3" a="1"/>
  <c r="AA4" i="3" s="1"/>
  <c r="AA5" i="3" a="1"/>
  <c r="AA5" i="3" s="1"/>
  <c r="AA6" i="3" a="1"/>
  <c r="AA6" i="3" s="1"/>
  <c r="AA7" i="3" a="1"/>
  <c r="AA7" i="3" s="1"/>
  <c r="AA8" i="3" a="1"/>
  <c r="AA8" i="3" s="1"/>
  <c r="AA9" i="3" a="1"/>
  <c r="AA9" i="3" s="1"/>
  <c r="AA10" i="3" a="1"/>
  <c r="AA10" i="3" s="1"/>
  <c r="AA11" i="3" a="1"/>
  <c r="AA11" i="3" s="1"/>
  <c r="AA12" i="3" a="1"/>
  <c r="AA12" i="3" s="1"/>
  <c r="AA13" i="3" a="1"/>
  <c r="AA13" i="3" s="1"/>
  <c r="AA14" i="3" a="1"/>
  <c r="AA14" i="3" s="1"/>
  <c r="AA15" i="3" a="1"/>
  <c r="AA15" i="3" s="1"/>
  <c r="AA16" i="3" a="1"/>
  <c r="AA16" i="3" s="1"/>
  <c r="AA17" i="3" a="1"/>
  <c r="AA17" i="3" s="1"/>
  <c r="AA18" i="3" a="1"/>
  <c r="AA18" i="3" s="1"/>
  <c r="AA19" i="3" a="1"/>
  <c r="AA19" i="3" s="1"/>
  <c r="AA20" i="3" a="1"/>
  <c r="AA20" i="3" s="1"/>
  <c r="AA21" i="3" a="1"/>
  <c r="AA21" i="3" s="1"/>
  <c r="AA22" i="3" a="1"/>
  <c r="AA22" i="3" s="1"/>
  <c r="AA23" i="3" a="1"/>
  <c r="AA23" i="3" s="1"/>
  <c r="AA24" i="3" a="1"/>
  <c r="AA24" i="3" s="1"/>
  <c r="AA25" i="3" a="1"/>
  <c r="AA25" i="3" s="1"/>
  <c r="AA26" i="3" a="1"/>
  <c r="AA26" i="3" s="1"/>
  <c r="AA27" i="3" a="1"/>
  <c r="AA27" i="3" s="1"/>
  <c r="AA28" i="3" a="1"/>
  <c r="AA28" i="3" s="1"/>
  <c r="AA29" i="3" a="1"/>
  <c r="AA29" i="3" s="1"/>
  <c r="AA30" i="3" a="1"/>
  <c r="AA30" i="3" s="1"/>
  <c r="AA31" i="3" a="1"/>
  <c r="AA31" i="3" s="1"/>
  <c r="AA32" i="3" a="1"/>
  <c r="AA32" i="3" s="1"/>
  <c r="AA33" i="3" a="1"/>
  <c r="AA33" i="3" s="1"/>
  <c r="AA34" i="3" a="1"/>
  <c r="AA34" i="3" s="1"/>
  <c r="AA35" i="3" a="1"/>
  <c r="AA35" i="3" s="1"/>
  <c r="AA36" i="3" a="1"/>
  <c r="AA36" i="3" s="1"/>
  <c r="AA37" i="3" a="1"/>
  <c r="AA37" i="3" s="1"/>
  <c r="AA38" i="3" a="1"/>
  <c r="AA38" i="3" s="1"/>
  <c r="AA39" i="3" a="1"/>
  <c r="AA39" i="3" s="1"/>
  <c r="AA40" i="3" a="1"/>
  <c r="AA40" i="3" s="1"/>
  <c r="AA41" i="3" a="1"/>
  <c r="AA41" i="3" s="1"/>
  <c r="AA42" i="3" a="1"/>
  <c r="AA42" i="3" s="1"/>
  <c r="AA43" i="3" a="1"/>
  <c r="AA43" i="3" s="1"/>
  <c r="AA44" i="3" a="1"/>
  <c r="AA44" i="3" s="1"/>
  <c r="AA45" i="3" a="1"/>
  <c r="AA45" i="3" s="1"/>
  <c r="AA46" i="3" a="1"/>
  <c r="AA46" i="3" s="1"/>
  <c r="AA47" i="3" a="1"/>
  <c r="AA47" i="3" s="1"/>
  <c r="AA48" i="3" a="1"/>
  <c r="AA48" i="3" s="1"/>
  <c r="AA49" i="3" a="1"/>
  <c r="AA49" i="3" s="1"/>
  <c r="AA50" i="3" a="1"/>
  <c r="AA50" i="3" s="1"/>
  <c r="AA51" i="3" a="1"/>
  <c r="AA51" i="3" s="1"/>
  <c r="AA52" i="3" a="1"/>
  <c r="AA52" i="3" s="1"/>
  <c r="AA53" i="3" a="1"/>
  <c r="AA53" i="3" s="1"/>
  <c r="AA54" i="3" a="1"/>
  <c r="AA54" i="3" s="1"/>
  <c r="AA55" i="3" a="1"/>
  <c r="AA55" i="3" s="1"/>
  <c r="AA56" i="3" a="1"/>
  <c r="AA56" i="3" s="1"/>
  <c r="AA57" i="3" a="1"/>
  <c r="AA57" i="3" s="1"/>
  <c r="AA58" i="3" a="1"/>
  <c r="AA58" i="3" s="1"/>
  <c r="AA59" i="3" a="1"/>
  <c r="AA59" i="3" s="1"/>
  <c r="AA60" i="3" a="1"/>
  <c r="AA60" i="3" s="1"/>
  <c r="AA61" i="3" a="1"/>
  <c r="AA61" i="3" s="1"/>
  <c r="AA62" i="3" a="1"/>
  <c r="AA62" i="3" s="1"/>
  <c r="AA63" i="3" a="1"/>
  <c r="AA63" i="3" s="1"/>
  <c r="AA64" i="3" a="1"/>
  <c r="AA64" i="3" s="1"/>
  <c r="AA65" i="3" a="1"/>
  <c r="AA65" i="3" s="1"/>
  <c r="AA66" i="3" a="1"/>
  <c r="AA66" i="3" s="1"/>
  <c r="AA67" i="3" a="1"/>
  <c r="AA67" i="3" s="1"/>
  <c r="AA68" i="3" a="1"/>
  <c r="AA68" i="3" s="1"/>
  <c r="AA69" i="3" a="1"/>
  <c r="AA69" i="3" s="1"/>
  <c r="AA70" i="3" a="1"/>
  <c r="AA70" i="3" s="1"/>
  <c r="AA71" i="3" a="1"/>
  <c r="AA71" i="3" s="1"/>
  <c r="AA72" i="3" a="1"/>
  <c r="AA72" i="3" s="1"/>
  <c r="AA73" i="3" a="1"/>
  <c r="AA73" i="3" s="1"/>
  <c r="AA74" i="3" a="1"/>
  <c r="AA74" i="3" s="1"/>
  <c r="AA75" i="3" a="1"/>
  <c r="AA75" i="3" s="1"/>
  <c r="AA76" i="3" a="1"/>
  <c r="AA76" i="3" s="1"/>
  <c r="AA77" i="3" a="1"/>
  <c r="AA77" i="3" s="1"/>
  <c r="AA78" i="3" a="1"/>
  <c r="AA78" i="3" s="1"/>
  <c r="AA79" i="3" a="1"/>
  <c r="AA79" i="3" s="1"/>
  <c r="AA80" i="3" a="1"/>
  <c r="AA80" i="3" s="1"/>
  <c r="AA81" i="3" a="1"/>
  <c r="AA81" i="3" s="1"/>
  <c r="AA82" i="3" a="1"/>
  <c r="AA82" i="3" s="1"/>
  <c r="AA83" i="3" a="1"/>
  <c r="AA83" i="3" s="1"/>
  <c r="AA84" i="3" a="1"/>
  <c r="AA84" i="3" s="1"/>
  <c r="AA85" i="3" a="1"/>
  <c r="AA85" i="3" s="1"/>
  <c r="AA86" i="3" a="1"/>
  <c r="AA86" i="3" s="1"/>
  <c r="AA87" i="3" a="1"/>
  <c r="AA87" i="3" s="1"/>
  <c r="AA88" i="3" a="1"/>
  <c r="AA88" i="3" s="1"/>
  <c r="AA89" i="3" a="1"/>
  <c r="AA89" i="3" s="1"/>
  <c r="AA90" i="3" a="1"/>
  <c r="AA90" i="3" s="1"/>
  <c r="AA92" i="3" a="1"/>
  <c r="AA92" i="3" s="1"/>
  <c r="AA93" i="3" a="1"/>
  <c r="AA93" i="3" s="1"/>
  <c r="AA94" i="3" a="1"/>
  <c r="AA94" i="3" s="1"/>
  <c r="AA95" i="3" a="1"/>
  <c r="AA95" i="3" s="1"/>
  <c r="AA96" i="3" a="1"/>
  <c r="AA96" i="3" s="1"/>
  <c r="AA97" i="3" a="1"/>
  <c r="AA97" i="3" s="1"/>
  <c r="AA98" i="3" a="1"/>
  <c r="AA98" i="3" s="1"/>
  <c r="AA99" i="3" a="1"/>
  <c r="AA99" i="3" s="1"/>
  <c r="AA100" i="3" a="1"/>
  <c r="AA100" i="3" s="1"/>
  <c r="AA101" i="3" a="1"/>
  <c r="AA101" i="3" s="1"/>
  <c r="AA102" i="3" a="1"/>
  <c r="AA102" i="3" s="1"/>
  <c r="AA103" i="3" a="1"/>
  <c r="AA103" i="3" s="1"/>
  <c r="AA104" i="3" a="1"/>
  <c r="AA104" i="3" s="1"/>
  <c r="AA105" i="3" a="1"/>
  <c r="AA105" i="3" s="1"/>
  <c r="AA106" i="3" a="1"/>
  <c r="AA106" i="3" s="1"/>
  <c r="AA107" i="3" a="1"/>
  <c r="AA107" i="3" s="1"/>
  <c r="AA108" i="3" a="1"/>
  <c r="AA108" i="3" s="1"/>
  <c r="AA109" i="3" a="1"/>
  <c r="AA109" i="3" s="1"/>
  <c r="AA110" i="3" a="1"/>
  <c r="AA110" i="3" s="1"/>
  <c r="AA111" i="3" a="1"/>
  <c r="AA111" i="3" s="1"/>
  <c r="AA112" i="3" a="1"/>
  <c r="AA112" i="3" s="1"/>
  <c r="AA113" i="3" a="1"/>
  <c r="AA113" i="3" s="1"/>
  <c r="AA114" i="3" a="1"/>
  <c r="AA114" i="3" s="1"/>
  <c r="AA115" i="3" a="1"/>
  <c r="AA115" i="3" s="1"/>
  <c r="AA116" i="3" a="1"/>
  <c r="AA116" i="3" s="1"/>
  <c r="AA117" i="3" a="1"/>
  <c r="AA117" i="3" s="1"/>
  <c r="AA118" i="3" a="1"/>
  <c r="AA118" i="3" s="1"/>
  <c r="AA119" i="3" a="1"/>
  <c r="AA119" i="3" s="1"/>
  <c r="AA120" i="3" a="1"/>
  <c r="AA120" i="3" s="1"/>
  <c r="AA121" i="3" a="1"/>
  <c r="AA121" i="3" s="1"/>
  <c r="AA122" i="3" a="1"/>
  <c r="AA122" i="3" s="1"/>
  <c r="AA123" i="3" a="1"/>
  <c r="AA123" i="3" s="1"/>
  <c r="AA124" i="3" a="1"/>
  <c r="AA124" i="3" s="1"/>
  <c r="AA125" i="3" a="1"/>
  <c r="AA125" i="3" s="1"/>
  <c r="AA126" i="3" a="1"/>
  <c r="AA126" i="3" s="1"/>
  <c r="AA127" i="3" a="1"/>
  <c r="AA127" i="3" s="1"/>
  <c r="AA128" i="3" a="1"/>
  <c r="AA128" i="3" s="1"/>
  <c r="AA129" i="3" a="1"/>
  <c r="AA129" i="3" s="1"/>
  <c r="AA130" i="3" a="1"/>
  <c r="AA130" i="3" s="1"/>
  <c r="AA131" i="3" a="1"/>
  <c r="AA131" i="3" s="1"/>
  <c r="AA132" i="3" a="1"/>
  <c r="AA132" i="3" s="1"/>
  <c r="AA133" i="3" a="1"/>
  <c r="AA133" i="3" s="1"/>
  <c r="AA134" i="3" a="1"/>
  <c r="AA134" i="3" s="1"/>
  <c r="AA135" i="3" a="1"/>
  <c r="AA135" i="3" s="1"/>
  <c r="AA136" i="3" a="1"/>
  <c r="AA136" i="3" s="1"/>
  <c r="AA137" i="3" a="1"/>
  <c r="AA137" i="3" s="1"/>
  <c r="AA138" i="3" a="1"/>
  <c r="AA138" i="3" s="1"/>
  <c r="AA139" i="3" a="1"/>
  <c r="AA139" i="3" s="1"/>
  <c r="AA140" i="3" a="1"/>
  <c r="AA140" i="3" s="1"/>
  <c r="AA141" i="3" a="1"/>
  <c r="AA141" i="3" s="1"/>
  <c r="AA142" i="3" a="1"/>
  <c r="AA142" i="3" s="1"/>
  <c r="AA143" i="3" a="1"/>
  <c r="AA143" i="3" s="1"/>
  <c r="AA144" i="3" a="1"/>
  <c r="AA144" i="3" s="1"/>
  <c r="AA145" i="3" a="1"/>
  <c r="AA145" i="3" s="1"/>
  <c r="AA146" i="3" a="1"/>
  <c r="AA146" i="3" s="1"/>
  <c r="AA147" i="3" a="1"/>
  <c r="AA147" i="3" s="1"/>
  <c r="AA148" i="3" a="1"/>
  <c r="AA148" i="3" s="1"/>
  <c r="AA149" i="3" a="1"/>
  <c r="AA149" i="3" s="1"/>
  <c r="AA150" i="3" a="1"/>
  <c r="AA150" i="3" s="1"/>
  <c r="AA151" i="3" a="1"/>
  <c r="AA151" i="3" s="1"/>
  <c r="AA152" i="3" a="1"/>
  <c r="AA152" i="3" s="1"/>
  <c r="AA153" i="3" a="1"/>
  <c r="AA153" i="3" s="1"/>
  <c r="AA154" i="3" a="1"/>
  <c r="AA154" i="3" s="1"/>
  <c r="AA155" i="3" a="1"/>
  <c r="AA155" i="3" s="1"/>
  <c r="AA156" i="3" a="1"/>
  <c r="AA156" i="3" s="1"/>
  <c r="AA157" i="3" a="1"/>
  <c r="AA157" i="3" s="1"/>
  <c r="AA158" i="3" a="1"/>
  <c r="AA158" i="3" s="1"/>
  <c r="AA159" i="3" a="1"/>
  <c r="AA159" i="3" s="1"/>
  <c r="AA160" i="3" a="1"/>
  <c r="AA160" i="3" s="1"/>
  <c r="AA161" i="3" a="1"/>
  <c r="AA161" i="3" s="1"/>
  <c r="AA162" i="3" a="1"/>
  <c r="AA162" i="3" s="1"/>
  <c r="AA163" i="3" a="1"/>
  <c r="AA163" i="3" s="1"/>
  <c r="AA164" i="3" a="1"/>
  <c r="AA164" i="3" s="1"/>
  <c r="AA165" i="3" a="1"/>
  <c r="AA165" i="3" s="1"/>
  <c r="AA166" i="3" a="1"/>
  <c r="AA166" i="3" s="1"/>
  <c r="AA167" i="3" a="1"/>
  <c r="AA167" i="3" s="1"/>
  <c r="AA168" i="3" a="1"/>
  <c r="AA168" i="3" s="1"/>
  <c r="AA169" i="3" a="1"/>
  <c r="AA169" i="3" s="1"/>
  <c r="AA170" i="3" a="1"/>
  <c r="AA170" i="3" s="1"/>
  <c r="AA171" i="3" a="1"/>
  <c r="AA171" i="3" s="1"/>
  <c r="AA172" i="3" a="1"/>
  <c r="AA172" i="3" s="1"/>
  <c r="AA173" i="3" a="1"/>
  <c r="AA173" i="3" s="1"/>
  <c r="AA174" i="3" a="1"/>
  <c r="AA174" i="3" s="1"/>
  <c r="AA175" i="3" a="1"/>
  <c r="AA175" i="3" s="1"/>
  <c r="AA176" i="3" a="1"/>
  <c r="AA176" i="3" s="1"/>
  <c r="AA177" i="3" a="1"/>
  <c r="AA177" i="3" s="1"/>
  <c r="AA178" i="3" a="1"/>
  <c r="AA178" i="3" s="1"/>
  <c r="AA179" i="3" a="1"/>
  <c r="AA179" i="3" s="1"/>
  <c r="AA180" i="3" a="1"/>
  <c r="AA180" i="3" s="1"/>
  <c r="AA181" i="3" a="1"/>
  <c r="AA181" i="3" s="1"/>
  <c r="AA182" i="3" a="1"/>
  <c r="AA182" i="3" s="1"/>
  <c r="AA183" i="3" a="1"/>
  <c r="AA183" i="3" s="1"/>
  <c r="AA184" i="3" a="1"/>
  <c r="AA184" i="3" s="1"/>
  <c r="AA185" i="3" a="1"/>
  <c r="AA185" i="3" s="1"/>
  <c r="AA186" i="3" a="1"/>
  <c r="AA186" i="3" s="1"/>
  <c r="AA187" i="3" a="1"/>
  <c r="AA187" i="3" s="1"/>
  <c r="AA188" i="3" a="1"/>
  <c r="AA188" i="3" s="1"/>
  <c r="AA189" i="3" a="1"/>
  <c r="AA189" i="3" s="1"/>
  <c r="AA190" i="3" a="1"/>
  <c r="AA190" i="3" s="1"/>
  <c r="AA191" i="3" a="1"/>
  <c r="AA191" i="3" s="1"/>
  <c r="AA192" i="3" a="1"/>
  <c r="AA192" i="3" s="1"/>
  <c r="AA193" i="3" a="1"/>
  <c r="AA193" i="3" s="1"/>
  <c r="AA194" i="3" a="1"/>
  <c r="AA194" i="3" s="1"/>
  <c r="AA195" i="3" a="1"/>
  <c r="AA195" i="3" s="1"/>
  <c r="AA196" i="3" a="1"/>
  <c r="AA196" i="3" s="1"/>
  <c r="AA197" i="3" a="1"/>
  <c r="AA197" i="3" s="1"/>
  <c r="AA198" i="3" a="1"/>
  <c r="AA198" i="3" s="1"/>
  <c r="AA199" i="3" a="1"/>
  <c r="AA199" i="3" s="1"/>
  <c r="AA200" i="3" a="1"/>
  <c r="AA200" i="3" s="1"/>
  <c r="AA201" i="3" a="1"/>
  <c r="AA201" i="3" s="1"/>
  <c r="AA202" i="3" a="1"/>
  <c r="AA202" i="3" s="1"/>
  <c r="AA203" i="3" a="1"/>
  <c r="AA203" i="3" s="1"/>
  <c r="AA204" i="3" a="1"/>
  <c r="AA204" i="3" s="1"/>
  <c r="AA205" i="3" a="1"/>
  <c r="AA205" i="3" s="1"/>
  <c r="AA206" i="3" a="1"/>
  <c r="AA206" i="3" s="1"/>
  <c r="AA207" i="3" a="1"/>
  <c r="AA207" i="3" s="1"/>
  <c r="AA208" i="3" a="1"/>
  <c r="AA208" i="3" s="1"/>
  <c r="AA209" i="3" a="1"/>
  <c r="AA209" i="3" s="1"/>
  <c r="AA210" i="3" a="1"/>
  <c r="AA210" i="3" s="1"/>
  <c r="AA211" i="3" a="1"/>
  <c r="AA211" i="3" s="1"/>
  <c r="AA212" i="3" a="1"/>
  <c r="AA212" i="3" s="1"/>
  <c r="AA213" i="3" a="1"/>
  <c r="AA213" i="3" s="1"/>
  <c r="AA214" i="3" a="1"/>
  <c r="AA214" i="3" s="1"/>
  <c r="AA215" i="3" a="1"/>
  <c r="AA215" i="3" s="1"/>
  <c r="AA216" i="3" a="1"/>
  <c r="AA216" i="3" s="1"/>
  <c r="AA217" i="3" a="1"/>
  <c r="AA217" i="3" s="1"/>
  <c r="AA218" i="3" a="1"/>
  <c r="AA218" i="3" s="1"/>
  <c r="AA219" i="3" a="1"/>
  <c r="AA219" i="3" s="1"/>
  <c r="AA220" i="3" a="1"/>
  <c r="AA220" i="3" s="1"/>
  <c r="AA221" i="3" a="1"/>
  <c r="AA221" i="3" s="1"/>
  <c r="AA222" i="3" a="1"/>
  <c r="AA222" i="3" s="1"/>
  <c r="AA223" i="3" a="1"/>
  <c r="AA223" i="3" s="1"/>
  <c r="AA224" i="3" a="1"/>
  <c r="AA224" i="3" s="1"/>
  <c r="AA225" i="3" a="1"/>
  <c r="AA225" i="3" s="1"/>
  <c r="AA226" i="3" a="1"/>
  <c r="AA226" i="3" s="1"/>
  <c r="AA227" i="3" a="1"/>
  <c r="AA227" i="3" s="1"/>
  <c r="AA228" i="3" a="1"/>
  <c r="AA228" i="3" s="1"/>
  <c r="AA229" i="3" a="1"/>
  <c r="AA229" i="3" s="1"/>
  <c r="AA230" i="3" a="1"/>
  <c r="AA230" i="3" s="1"/>
  <c r="AA231" i="3" a="1"/>
  <c r="AA231" i="3" s="1"/>
  <c r="AA232" i="3" a="1"/>
  <c r="AA232" i="3" s="1"/>
  <c r="AA233" i="3" a="1"/>
  <c r="AA233" i="3" s="1"/>
  <c r="AA234" i="3" a="1"/>
  <c r="AA234" i="3" s="1"/>
  <c r="AA235" i="3" a="1"/>
  <c r="AA235" i="3" s="1"/>
  <c r="AA236" i="3" a="1"/>
  <c r="AA236" i="3" s="1"/>
  <c r="AA237" i="3" a="1"/>
  <c r="AA237" i="3" s="1"/>
  <c r="AA238" i="3" a="1"/>
  <c r="AA238" i="3" s="1"/>
  <c r="AA239" i="3" a="1"/>
  <c r="AA239" i="3" s="1"/>
  <c r="AA240" i="3" a="1"/>
  <c r="AA240" i="3" s="1"/>
  <c r="AA241" i="3" a="1"/>
  <c r="AA241" i="3" s="1"/>
  <c r="AA242" i="3" a="1"/>
  <c r="AA242" i="3" s="1"/>
  <c r="AA243" i="3" a="1"/>
  <c r="AA243" i="3" s="1"/>
  <c r="AA244" i="3" a="1"/>
  <c r="AA244" i="3" s="1"/>
  <c r="AA245" i="3" a="1"/>
  <c r="AA245" i="3" s="1"/>
  <c r="AA246" i="3" a="1"/>
  <c r="AA246" i="3" s="1"/>
  <c r="AA247" i="3" a="1"/>
  <c r="AA247" i="3" s="1"/>
  <c r="AA248" i="3" a="1"/>
  <c r="AA248" i="3" s="1"/>
  <c r="AA249" i="3" a="1"/>
  <c r="AA249" i="3" s="1"/>
  <c r="AA250" i="3" a="1"/>
  <c r="AA250" i="3" s="1"/>
  <c r="AA251" i="3" a="1"/>
  <c r="AA251" i="3" s="1"/>
  <c r="AA252" i="3" a="1"/>
  <c r="AA252" i="3" s="1"/>
  <c r="AA253" i="3" a="1"/>
  <c r="AA253" i="3" s="1"/>
  <c r="AA254" i="3" a="1"/>
  <c r="AA254" i="3" s="1"/>
  <c r="AA255" i="3" a="1"/>
  <c r="AA255" i="3" s="1"/>
  <c r="AA256" i="3" a="1"/>
  <c r="AA256" i="3" s="1"/>
  <c r="AA257" i="3" a="1"/>
  <c r="AA257" i="3" s="1"/>
  <c r="AA258" i="3" a="1"/>
  <c r="AA258" i="3" s="1"/>
  <c r="AA259" i="3" a="1"/>
  <c r="AA259" i="3" s="1"/>
  <c r="AA260" i="3" a="1"/>
  <c r="AA260" i="3" s="1"/>
  <c r="AA261" i="3" a="1"/>
  <c r="AA261" i="3" s="1"/>
  <c r="AA262" i="3" a="1"/>
  <c r="AA262" i="3" s="1"/>
  <c r="AA263" i="3" a="1"/>
  <c r="AA263" i="3" s="1"/>
  <c r="AA264" i="3" a="1"/>
  <c r="AA264" i="3" s="1"/>
  <c r="AA265" i="3" a="1"/>
  <c r="AA265" i="3" s="1"/>
  <c r="AA266" i="3" a="1"/>
  <c r="AA266" i="3" s="1"/>
  <c r="AA267" i="3" a="1"/>
  <c r="AA267" i="3" s="1"/>
  <c r="AA268" i="3" a="1"/>
  <c r="AA268" i="3" s="1"/>
  <c r="AA269" i="3" a="1"/>
  <c r="AA269" i="3" s="1"/>
  <c r="AA270" i="3" a="1"/>
  <c r="AA270" i="3" s="1"/>
  <c r="AA271" i="3" a="1"/>
  <c r="AA271" i="3" s="1"/>
  <c r="AA272" i="3" a="1"/>
  <c r="AA272" i="3" s="1"/>
  <c r="AA273" i="3" a="1"/>
  <c r="AA273" i="3" s="1"/>
  <c r="AA274" i="3" a="1"/>
  <c r="AA274" i="3" s="1"/>
  <c r="AA275" i="3" a="1"/>
  <c r="AA275" i="3" s="1"/>
  <c r="AA276" i="3" a="1"/>
  <c r="AA276" i="3" s="1"/>
  <c r="AA277" i="3" a="1"/>
  <c r="AA277" i="3" s="1"/>
  <c r="AA278" i="3" a="1"/>
  <c r="AA278" i="3" s="1"/>
  <c r="AA279" i="3" a="1"/>
  <c r="AA279" i="3" s="1"/>
  <c r="AA280" i="3" a="1"/>
  <c r="AA280" i="3" s="1"/>
  <c r="AA281" i="3" a="1"/>
  <c r="AA281" i="3" s="1"/>
  <c r="AA282" i="3" a="1"/>
  <c r="AA282" i="3" s="1"/>
  <c r="AA283" i="3" a="1"/>
  <c r="AA283" i="3" s="1"/>
  <c r="AA284" i="3" a="1"/>
  <c r="AA284" i="3" s="1"/>
  <c r="AA285" i="3" a="1"/>
  <c r="AA285" i="3" s="1"/>
  <c r="AA286" i="3" a="1"/>
  <c r="AA286" i="3" s="1"/>
  <c r="AA287" i="3" a="1"/>
  <c r="AA287" i="3" s="1"/>
  <c r="AA288" i="3" a="1"/>
  <c r="AA288" i="3" s="1"/>
  <c r="AA289" i="3" a="1"/>
  <c r="AA289" i="3" s="1"/>
  <c r="AA290" i="3" a="1"/>
  <c r="AA290" i="3" s="1"/>
  <c r="AA291" i="3" a="1"/>
  <c r="AA291" i="3" s="1"/>
  <c r="AA292" i="3" a="1"/>
  <c r="AA292" i="3" s="1"/>
  <c r="AA293" i="3" a="1"/>
  <c r="AA293" i="3" s="1"/>
  <c r="AA294" i="3" a="1"/>
  <c r="AA294" i="3" s="1"/>
  <c r="AA295" i="3" a="1"/>
  <c r="AA295" i="3" s="1"/>
  <c r="AA296" i="3" a="1"/>
  <c r="AA296" i="3" s="1"/>
  <c r="AA297" i="3" a="1"/>
  <c r="AA297" i="3" s="1"/>
  <c r="AA298" i="3" a="1"/>
  <c r="AA298" i="3" s="1"/>
  <c r="AA299" i="3" a="1"/>
  <c r="AA299" i="3" s="1"/>
  <c r="AA300" i="3" a="1"/>
  <c r="AA300" i="3" s="1"/>
  <c r="AA301" i="3" a="1"/>
  <c r="AA301" i="3" s="1"/>
  <c r="AA302" i="3" a="1"/>
  <c r="AA302" i="3" s="1"/>
  <c r="AA303" i="3" a="1"/>
  <c r="AA303" i="3" s="1"/>
  <c r="AA304" i="3" a="1"/>
  <c r="AA304" i="3" s="1"/>
  <c r="AA305" i="3" a="1"/>
  <c r="AA305" i="3" s="1"/>
  <c r="AA306" i="3" a="1"/>
  <c r="AA306" i="3" s="1"/>
  <c r="AA307" i="3" a="1"/>
  <c r="AA307" i="3" s="1"/>
  <c r="AA308" i="3" a="1"/>
  <c r="AA308" i="3" s="1"/>
  <c r="AA309" i="3" a="1"/>
  <c r="AA309" i="3" s="1"/>
  <c r="AA310" i="3" a="1"/>
  <c r="AA310" i="3" s="1"/>
  <c r="AA311" i="3" a="1"/>
  <c r="AA311" i="3" s="1"/>
  <c r="AA312" i="3" a="1"/>
  <c r="AA312" i="3" s="1"/>
  <c r="AA313" i="3" a="1"/>
  <c r="AA313" i="3" s="1"/>
  <c r="AA314" i="3" a="1"/>
  <c r="AA314" i="3" s="1"/>
  <c r="AA315" i="3" a="1"/>
  <c r="AA315" i="3" s="1"/>
  <c r="AA316" i="3" a="1"/>
  <c r="AA316" i="3" s="1"/>
  <c r="AA317" i="3" a="1"/>
  <c r="AA317" i="3" s="1"/>
  <c r="AA318" i="3" a="1"/>
  <c r="AA318" i="3" s="1"/>
  <c r="AA319" i="3" a="1"/>
  <c r="AA319" i="3" s="1"/>
  <c r="AA320" i="3" a="1"/>
  <c r="AA320" i="3" s="1"/>
  <c r="AA321" i="3" a="1"/>
  <c r="AA321" i="3" s="1"/>
  <c r="AA322" i="3" a="1"/>
  <c r="AA322" i="3" s="1"/>
  <c r="AA323" i="3" a="1"/>
  <c r="AA323" i="3" s="1"/>
  <c r="AA324" i="3" a="1"/>
  <c r="AA324" i="3" s="1"/>
  <c r="AA325" i="3" a="1"/>
  <c r="AA325" i="3" s="1"/>
  <c r="AA326" i="3" a="1"/>
  <c r="AA326" i="3" s="1"/>
  <c r="AA327" i="3" a="1"/>
  <c r="AA327" i="3" s="1"/>
  <c r="AA328" i="3" a="1"/>
  <c r="AA328" i="3" s="1"/>
  <c r="AA329" i="3" a="1"/>
  <c r="AA329" i="3" s="1"/>
  <c r="AA330" i="3" a="1"/>
  <c r="AA330" i="3" s="1"/>
  <c r="AA331" i="3" a="1"/>
  <c r="AA331" i="3" s="1"/>
  <c r="AA332" i="3" a="1"/>
  <c r="AA332" i="3" s="1"/>
  <c r="AA333" i="3" a="1"/>
  <c r="AA333" i="3" s="1"/>
  <c r="AA334" i="3" a="1"/>
  <c r="AA334" i="3" s="1"/>
  <c r="AA335" i="3" a="1"/>
  <c r="AA335" i="3" s="1"/>
  <c r="AA336" i="3" a="1"/>
  <c r="AA336" i="3" s="1"/>
  <c r="AA337" i="3" a="1"/>
  <c r="AA337" i="3" s="1"/>
  <c r="AA338" i="3" a="1"/>
  <c r="AA338" i="3" s="1"/>
  <c r="AA339" i="3" a="1"/>
  <c r="AA339" i="3" s="1"/>
  <c r="AA340" i="3" a="1"/>
  <c r="AA340" i="3" s="1"/>
  <c r="AA341" i="3" a="1"/>
  <c r="AA341" i="3" s="1"/>
  <c r="AA342" i="3" a="1"/>
  <c r="AA342" i="3" s="1"/>
  <c r="AA343" i="3" a="1"/>
  <c r="AA343" i="3" s="1"/>
  <c r="AA344" i="3" a="1"/>
  <c r="AA344" i="3" s="1"/>
  <c r="AA345" i="3" a="1"/>
  <c r="AA345" i="3" s="1"/>
  <c r="AA346" i="3" a="1"/>
  <c r="AA346" i="3" s="1"/>
  <c r="AA347" i="3" a="1"/>
  <c r="AA347" i="3" s="1"/>
  <c r="AA348" i="3" a="1"/>
  <c r="AA348" i="3" s="1"/>
  <c r="AA349" i="3" a="1"/>
  <c r="AA349" i="3" s="1"/>
  <c r="AA350" i="3" a="1"/>
  <c r="AA350" i="3" s="1"/>
  <c r="AA351" i="3" a="1"/>
  <c r="AA351" i="3" s="1"/>
  <c r="AA352" i="3" a="1"/>
  <c r="AA352" i="3" s="1"/>
  <c r="AA353" i="3" a="1"/>
  <c r="AA353" i="3" s="1"/>
  <c r="AA354" i="3" a="1"/>
  <c r="AA354" i="3" s="1"/>
  <c r="AA355" i="3" a="1"/>
  <c r="AA355" i="3" s="1"/>
  <c r="AA356" i="3" a="1"/>
  <c r="AA356" i="3" s="1"/>
  <c r="AA357" i="3" a="1"/>
  <c r="AA357" i="3" s="1"/>
  <c r="AA358" i="3" a="1"/>
  <c r="AA358" i="3" s="1"/>
  <c r="AA359" i="3" a="1"/>
  <c r="AA359" i="3" s="1"/>
  <c r="AA360" i="3" a="1"/>
  <c r="AA360" i="3" s="1"/>
  <c r="AA361" i="3" a="1"/>
  <c r="AA361" i="3" s="1"/>
  <c r="AA362" i="3" a="1"/>
  <c r="AA362" i="3" s="1"/>
  <c r="AA363" i="3" a="1"/>
  <c r="AA363" i="3" s="1"/>
  <c r="AA364" i="3" a="1"/>
  <c r="AA364" i="3" s="1"/>
  <c r="AA365" i="3" a="1"/>
  <c r="AA365" i="3" s="1"/>
  <c r="AA366" i="3" a="1"/>
  <c r="AA366" i="3" s="1"/>
  <c r="AA367" i="3" a="1"/>
  <c r="AA367" i="3" s="1"/>
  <c r="AA368" i="3" a="1"/>
  <c r="AA368" i="3" s="1"/>
  <c r="AA369" i="3" a="1"/>
  <c r="AA369" i="3" s="1"/>
  <c r="AA370" i="3" a="1"/>
  <c r="AA370" i="3" s="1"/>
  <c r="AA371" i="3" a="1"/>
  <c r="AA371" i="3" s="1"/>
  <c r="AA372" i="3" a="1"/>
  <c r="AA372" i="3" s="1"/>
  <c r="AA373" i="3" a="1"/>
  <c r="AA373" i="3" s="1"/>
  <c r="AA374" i="3" a="1"/>
  <c r="AA374" i="3" s="1"/>
  <c r="AA375" i="3" a="1"/>
  <c r="AA375" i="3" s="1"/>
  <c r="AA376" i="3" a="1"/>
  <c r="AA376" i="3" s="1"/>
  <c r="AA377" i="3" a="1"/>
  <c r="AA377" i="3" s="1"/>
  <c r="AA378" i="3" a="1"/>
  <c r="AA378" i="3" s="1"/>
  <c r="AA379" i="3" a="1"/>
  <c r="AA379" i="3" s="1"/>
  <c r="AA380" i="3" a="1"/>
  <c r="AA380" i="3" s="1"/>
  <c r="AA381" i="3" a="1"/>
  <c r="AA381" i="3" s="1"/>
  <c r="AA382" i="3" a="1"/>
  <c r="AA382" i="3" s="1"/>
  <c r="AA383" i="3" a="1"/>
  <c r="AA383" i="3" s="1"/>
  <c r="AA384" i="3" a="1"/>
  <c r="AA384" i="3" s="1"/>
  <c r="AA385" i="3" a="1"/>
  <c r="AA385" i="3" s="1"/>
  <c r="AA386" i="3" a="1"/>
  <c r="AA386" i="3" s="1"/>
  <c r="AA387" i="3" a="1"/>
  <c r="AA387" i="3" s="1"/>
  <c r="AA388" i="3" a="1"/>
  <c r="AA388" i="3" s="1"/>
  <c r="AA389" i="3" a="1"/>
  <c r="AA389" i="3" s="1"/>
  <c r="AA390" i="3" a="1"/>
  <c r="AA390" i="3" s="1"/>
  <c r="AA391" i="3" a="1"/>
  <c r="AA391" i="3" s="1"/>
  <c r="AA392" i="3" a="1"/>
  <c r="AA392" i="3" s="1"/>
  <c r="AA393" i="3" a="1"/>
  <c r="AA393" i="3" s="1"/>
  <c r="AA394" i="3" a="1"/>
  <c r="AA394" i="3" s="1"/>
  <c r="AA395" i="3" a="1"/>
  <c r="AA395" i="3" s="1"/>
  <c r="AA396" i="3" a="1"/>
  <c r="AA396" i="3" s="1"/>
  <c r="AA397" i="3" a="1"/>
  <c r="AA397" i="3" s="1"/>
  <c r="AA398" i="3" a="1"/>
  <c r="AA398" i="3" s="1"/>
  <c r="AA399" i="3" a="1"/>
  <c r="AA399" i="3" s="1"/>
  <c r="AA400" i="3" a="1"/>
  <c r="AA400" i="3" s="1"/>
  <c r="AA401" i="3" a="1"/>
  <c r="AA401" i="3" s="1"/>
  <c r="AA402" i="3" a="1"/>
  <c r="AA402" i="3" s="1"/>
  <c r="AA403" i="3" a="1"/>
  <c r="AA403" i="3" s="1"/>
  <c r="AA404" i="3" a="1"/>
  <c r="AA404" i="3" s="1"/>
  <c r="AA405" i="3" a="1"/>
  <c r="AA405" i="3" s="1"/>
  <c r="AA406" i="3" a="1"/>
  <c r="AA406" i="3" s="1"/>
  <c r="AA407" i="3" a="1"/>
  <c r="AA407" i="3" s="1"/>
  <c r="AA408" i="3" a="1"/>
  <c r="AA408" i="3" s="1"/>
  <c r="AA409" i="3" a="1"/>
  <c r="AA409" i="3" s="1"/>
  <c r="AA410" i="3" a="1"/>
  <c r="AA410" i="3" s="1"/>
  <c r="AA411" i="3" a="1"/>
  <c r="AA411" i="3" s="1"/>
  <c r="AA412" i="3" a="1"/>
  <c r="AA412" i="3" s="1"/>
  <c r="AA413" i="3" a="1"/>
  <c r="AA413" i="3" s="1"/>
  <c r="AA414" i="3" a="1"/>
  <c r="AA414" i="3" s="1"/>
  <c r="AA415" i="3" a="1"/>
  <c r="AA415" i="3" s="1"/>
  <c r="AA416" i="3" a="1"/>
  <c r="AA416" i="3" s="1"/>
  <c r="AA417" i="3" a="1"/>
  <c r="AA417" i="3" s="1"/>
  <c r="AA418" i="3" a="1"/>
  <c r="AA418" i="3" s="1"/>
  <c r="AA419" i="3" a="1"/>
  <c r="AA419" i="3" s="1"/>
  <c r="AA420" i="3" a="1"/>
  <c r="AA420" i="3" s="1"/>
  <c r="AA421" i="3" a="1"/>
  <c r="AA421" i="3" s="1"/>
  <c r="AA422" i="3" a="1"/>
  <c r="AA422" i="3" s="1"/>
  <c r="AA423" i="3" a="1"/>
  <c r="AA423" i="3" s="1"/>
  <c r="AA424" i="3" a="1"/>
  <c r="AA424" i="3" s="1"/>
  <c r="AA425" i="3" a="1"/>
  <c r="AA425" i="3" s="1"/>
  <c r="AA426" i="3" a="1"/>
  <c r="AA426" i="3" s="1"/>
  <c r="AA427" i="3" a="1"/>
  <c r="AA427" i="3" s="1"/>
  <c r="AA428" i="3" a="1"/>
  <c r="AA428" i="3" s="1"/>
  <c r="AA429" i="3" a="1"/>
  <c r="AA429" i="3" s="1"/>
  <c r="AA430" i="3" a="1"/>
  <c r="AA430" i="3" s="1"/>
  <c r="AA431" i="3" a="1"/>
  <c r="AA431" i="3" s="1"/>
  <c r="AA432" i="3" a="1"/>
  <c r="AA432" i="3" s="1"/>
  <c r="AA433" i="3" a="1"/>
  <c r="AA433" i="3" s="1"/>
  <c r="AA434" i="3" a="1"/>
  <c r="AA434" i="3" s="1"/>
  <c r="AA435" i="3" a="1"/>
  <c r="AA435" i="3" s="1"/>
  <c r="AA436" i="3" a="1"/>
  <c r="AA436" i="3" s="1"/>
  <c r="AA437" i="3" a="1"/>
  <c r="AA437" i="3" s="1"/>
  <c r="AA438" i="3" a="1"/>
  <c r="AA438" i="3" s="1"/>
  <c r="AA439" i="3" a="1"/>
  <c r="AA439" i="3" s="1"/>
  <c r="AA440" i="3" a="1"/>
  <c r="AA440" i="3" s="1"/>
  <c r="AA441" i="3" a="1"/>
  <c r="AA441" i="3" s="1"/>
  <c r="AA442" i="3" a="1"/>
  <c r="AA442" i="3" s="1"/>
  <c r="AA443" i="3" a="1"/>
  <c r="AA443" i="3" s="1"/>
  <c r="AA444" i="3" a="1"/>
  <c r="AA444" i="3" s="1"/>
  <c r="AA445" i="3" a="1"/>
  <c r="AA445" i="3" s="1"/>
  <c r="AA446" i="3" a="1"/>
  <c r="AA446" i="3" s="1"/>
  <c r="AA447" i="3" a="1"/>
  <c r="AA447" i="3" s="1"/>
  <c r="AA448" i="3" a="1"/>
  <c r="AA448" i="3" s="1"/>
  <c r="AA449" i="3" a="1"/>
  <c r="AA449" i="3" s="1"/>
  <c r="AA450" i="3" a="1"/>
  <c r="AA450" i="3" s="1"/>
  <c r="AA451" i="3" a="1"/>
  <c r="AA451" i="3" s="1"/>
  <c r="AA452" i="3" a="1"/>
  <c r="AA452" i="3" s="1"/>
  <c r="AA453" i="3" a="1"/>
  <c r="AA453" i="3" s="1"/>
  <c r="AA454" i="3" a="1"/>
  <c r="AA454" i="3" s="1"/>
  <c r="AA455" i="3" a="1"/>
  <c r="AA455" i="3" s="1"/>
  <c r="AA456" i="3" a="1"/>
  <c r="AA456" i="3" s="1"/>
  <c r="AA457" i="3" a="1"/>
  <c r="AA457" i="3" s="1"/>
  <c r="AA458" i="3" a="1"/>
  <c r="AA458" i="3" s="1"/>
  <c r="AA459" i="3" a="1"/>
  <c r="AA459" i="3" s="1"/>
  <c r="AA460" i="3" a="1"/>
  <c r="AA460" i="3" s="1"/>
  <c r="AA461" i="3" a="1"/>
  <c r="AA461" i="3" s="1"/>
  <c r="AA462" i="3" a="1"/>
  <c r="AA462" i="3" s="1"/>
  <c r="AA463" i="3" a="1"/>
  <c r="AA463" i="3" s="1"/>
  <c r="AA464" i="3" a="1"/>
  <c r="AA464" i="3" s="1"/>
  <c r="AA465" i="3" a="1"/>
  <c r="AA465" i="3" s="1"/>
  <c r="AA466" i="3" a="1"/>
  <c r="AA466" i="3" s="1"/>
  <c r="AA467" i="3" a="1"/>
  <c r="AA467" i="3" s="1"/>
  <c r="AA468" i="3" a="1"/>
  <c r="AA468" i="3" s="1"/>
  <c r="AA469" i="3" a="1"/>
  <c r="AA469" i="3" s="1"/>
  <c r="AA470" i="3" a="1"/>
  <c r="AA470" i="3" s="1"/>
  <c r="AA471" i="3" a="1"/>
  <c r="AA471" i="3" s="1"/>
  <c r="AA472" i="3" a="1"/>
  <c r="AA472" i="3" s="1"/>
  <c r="AA473" i="3" a="1"/>
  <c r="AA473" i="3" s="1"/>
  <c r="AA474" i="3" a="1"/>
  <c r="AA474" i="3" s="1"/>
  <c r="AA475" i="3" a="1"/>
  <c r="AA475" i="3" s="1"/>
  <c r="AA476" i="3" a="1"/>
  <c r="AA476" i="3" s="1"/>
  <c r="AA477" i="3" a="1"/>
  <c r="AA477" i="3" s="1"/>
  <c r="AA478" i="3" a="1"/>
  <c r="AA478" i="3" s="1"/>
  <c r="AA479" i="3" a="1"/>
  <c r="AA479" i="3" s="1"/>
  <c r="AA480" i="3" a="1"/>
  <c r="AA480" i="3" s="1"/>
  <c r="AA481" i="3" a="1"/>
  <c r="AA481" i="3" s="1"/>
  <c r="AA482" i="3" a="1"/>
  <c r="AA482" i="3" s="1"/>
  <c r="AA483" i="3" a="1"/>
  <c r="AA483" i="3" s="1"/>
  <c r="AA484" i="3" a="1"/>
  <c r="AA484" i="3" s="1"/>
  <c r="AA485" i="3" a="1"/>
  <c r="AA485" i="3" s="1"/>
  <c r="AA486" i="3" a="1"/>
  <c r="AA486" i="3" s="1"/>
  <c r="AA487" i="3" a="1"/>
  <c r="AA487" i="3" s="1"/>
  <c r="AA488" i="3" a="1"/>
  <c r="AA488" i="3" s="1"/>
  <c r="AA489" i="3" a="1"/>
  <c r="AA489" i="3" s="1"/>
  <c r="AA490" i="3" a="1"/>
  <c r="AA490" i="3" s="1"/>
  <c r="AA491" i="3" a="1"/>
  <c r="AA491" i="3" s="1"/>
  <c r="AA492" i="3" a="1"/>
  <c r="AA492" i="3" s="1"/>
  <c r="AA493" i="3" a="1"/>
  <c r="AA493" i="3" s="1"/>
  <c r="AA494" i="3" a="1"/>
  <c r="AA494" i="3" s="1"/>
  <c r="AA495" i="3" a="1"/>
  <c r="AA495" i="3" s="1"/>
  <c r="AA496" i="3" a="1"/>
  <c r="AA496" i="3" s="1"/>
  <c r="AA497" i="3" a="1"/>
  <c r="AA497" i="3" s="1"/>
  <c r="AA498" i="3" a="1"/>
  <c r="AA498" i="3" s="1"/>
  <c r="AA499" i="3" a="1"/>
  <c r="AA499" i="3" s="1"/>
  <c r="AA500" i="3" a="1"/>
  <c r="AA500" i="3" s="1"/>
  <c r="AA501" i="3" a="1"/>
  <c r="AA501" i="3" s="1"/>
  <c r="AA502" i="3" a="1"/>
  <c r="AA502" i="3" s="1"/>
  <c r="AA503" i="3" a="1"/>
  <c r="AA503" i="3" s="1"/>
  <c r="AA504" i="3" a="1"/>
  <c r="AA504" i="3" s="1"/>
  <c r="AA505" i="3" a="1"/>
  <c r="AA505" i="3" s="1"/>
  <c r="AA506" i="3" a="1"/>
  <c r="AA506" i="3" s="1"/>
  <c r="AA507" i="3" a="1"/>
  <c r="AA507" i="3" s="1"/>
  <c r="AA508" i="3" a="1"/>
  <c r="AA508" i="3" s="1"/>
  <c r="AA509" i="3" a="1"/>
  <c r="AA509" i="3" s="1"/>
  <c r="AA510" i="3" a="1"/>
  <c r="AA510" i="3" s="1"/>
  <c r="AA511" i="3" a="1"/>
  <c r="AA511" i="3" s="1"/>
  <c r="AA512" i="3" a="1"/>
  <c r="AA512" i="3" s="1"/>
  <c r="AA513" i="3" a="1"/>
  <c r="AA513" i="3" s="1"/>
  <c r="AA514" i="3" a="1"/>
  <c r="AA514" i="3" s="1"/>
  <c r="AA515" i="3" a="1"/>
  <c r="AA515" i="3" s="1"/>
  <c r="AA516" i="3" a="1"/>
  <c r="AA516" i="3" s="1"/>
  <c r="AA517" i="3" a="1"/>
  <c r="AA517" i="3" s="1"/>
  <c r="AA518" i="3" a="1"/>
  <c r="AA518" i="3" s="1"/>
  <c r="AA519" i="3" a="1"/>
  <c r="AA519" i="3" s="1"/>
  <c r="AA520" i="3" a="1"/>
  <c r="AA520" i="3" s="1"/>
  <c r="AA521" i="3" a="1"/>
  <c r="AA521" i="3" s="1"/>
  <c r="AA522" i="3" a="1"/>
  <c r="AA522" i="3" s="1"/>
  <c r="AA523" i="3" a="1"/>
  <c r="AA523" i="3" s="1"/>
  <c r="AA524" i="3" a="1"/>
  <c r="AA524" i="3" s="1"/>
  <c r="AA525" i="3" a="1"/>
  <c r="AA525" i="3" s="1"/>
  <c r="AA526" i="3" a="1"/>
  <c r="AA526" i="3" s="1"/>
  <c r="AA527" i="3" a="1"/>
  <c r="AA527" i="3" s="1"/>
  <c r="AA528" i="3" a="1"/>
  <c r="AA528" i="3" s="1"/>
  <c r="AA529" i="3" a="1"/>
  <c r="AA529" i="3" s="1"/>
  <c r="AA530" i="3" a="1"/>
  <c r="AA530" i="3" s="1"/>
  <c r="AA531" i="3" a="1"/>
  <c r="AA531" i="3" s="1"/>
  <c r="AA532" i="3" a="1"/>
  <c r="AA532" i="3" s="1"/>
  <c r="AA533" i="3" a="1"/>
  <c r="AA533" i="3" s="1"/>
  <c r="AA534" i="3" a="1"/>
  <c r="AA534" i="3" s="1"/>
  <c r="AA535" i="3" a="1"/>
  <c r="AA535" i="3" s="1"/>
  <c r="AA536" i="3" a="1"/>
  <c r="AA536" i="3" s="1"/>
  <c r="AA537" i="3" a="1"/>
  <c r="AA537" i="3" s="1"/>
  <c r="AA538" i="3" a="1"/>
  <c r="AA538" i="3" s="1"/>
  <c r="AA539" i="3" a="1"/>
  <c r="AA539" i="3" s="1"/>
  <c r="AA540" i="3" a="1"/>
  <c r="AA540" i="3" s="1"/>
  <c r="AA541" i="3" a="1"/>
  <c r="AA541" i="3" s="1"/>
  <c r="AA542" i="3" a="1"/>
  <c r="AA542" i="3" s="1"/>
  <c r="AA543" i="3" a="1"/>
  <c r="AA543" i="3" s="1"/>
  <c r="AA544" i="3" a="1"/>
  <c r="AA544" i="3" s="1"/>
  <c r="AA545" i="3" a="1"/>
  <c r="AA545" i="3" s="1"/>
  <c r="AA546" i="3" a="1"/>
  <c r="AA546" i="3" s="1"/>
  <c r="AA547" i="3" a="1"/>
  <c r="AA547" i="3" s="1"/>
  <c r="AA548" i="3" a="1"/>
  <c r="AA548" i="3" s="1"/>
  <c r="AA549" i="3" a="1"/>
  <c r="AA549" i="3" s="1"/>
  <c r="AA550" i="3" a="1"/>
  <c r="AA550" i="3" s="1"/>
  <c r="AA551" i="3" a="1"/>
  <c r="AA551" i="3" s="1"/>
  <c r="AA552" i="3" a="1"/>
  <c r="AA552" i="3" s="1"/>
  <c r="AA553" i="3" a="1"/>
  <c r="AA553" i="3" s="1"/>
  <c r="AA554" i="3" a="1"/>
  <c r="AA554" i="3" s="1"/>
  <c r="AA555" i="3" a="1"/>
  <c r="AA555" i="3" s="1"/>
  <c r="AA556" i="3" a="1"/>
  <c r="AA556" i="3" s="1"/>
  <c r="AA557" i="3" a="1"/>
  <c r="AA557" i="3" s="1"/>
  <c r="AA558" i="3" a="1"/>
  <c r="AA558" i="3" s="1"/>
  <c r="AA559" i="3" a="1"/>
  <c r="AA559" i="3" s="1"/>
  <c r="AA560" i="3" a="1"/>
  <c r="AA560" i="3" s="1"/>
  <c r="AA561" i="3" a="1"/>
  <c r="AA561" i="3" s="1"/>
  <c r="AA562" i="3" a="1"/>
  <c r="AA562" i="3" s="1"/>
  <c r="AA563" i="3" a="1"/>
  <c r="AA563" i="3" s="1"/>
  <c r="AA564" i="3" a="1"/>
  <c r="AA564" i="3" s="1"/>
  <c r="AA565" i="3" a="1"/>
  <c r="AA565" i="3" s="1"/>
  <c r="AA566" i="3" a="1"/>
  <c r="AA566" i="3" s="1"/>
  <c r="AA567" i="3" a="1"/>
  <c r="AA567" i="3" s="1"/>
  <c r="AA568" i="3" a="1"/>
  <c r="AA568" i="3" s="1"/>
  <c r="AA569" i="3" a="1"/>
  <c r="AA569" i="3" s="1"/>
  <c r="AA570" i="3" a="1"/>
  <c r="AA570" i="3" s="1"/>
  <c r="AA571" i="3" a="1"/>
  <c r="AA571" i="3" s="1"/>
  <c r="AA572" i="3" a="1"/>
  <c r="AA572" i="3" s="1"/>
  <c r="AA573" i="3" a="1"/>
  <c r="AA573" i="3" s="1"/>
  <c r="AA574" i="3" a="1"/>
  <c r="AA574" i="3" s="1"/>
  <c r="AA575" i="3" a="1"/>
  <c r="AA575" i="3" s="1"/>
  <c r="AA576" i="3" a="1"/>
  <c r="AA576" i="3" s="1"/>
  <c r="AA577" i="3" a="1"/>
  <c r="AA577" i="3" s="1"/>
  <c r="AA578" i="3" a="1"/>
  <c r="AA578" i="3" s="1"/>
  <c r="AA579" i="3" a="1"/>
  <c r="AA579" i="3" s="1"/>
  <c r="AA580" i="3" a="1"/>
  <c r="AA580" i="3" s="1"/>
  <c r="AA581" i="3" a="1"/>
  <c r="AA581" i="3" s="1"/>
  <c r="AA582" i="3" a="1"/>
  <c r="AA582" i="3" s="1"/>
  <c r="AA583" i="3" a="1"/>
  <c r="AA583" i="3" s="1"/>
  <c r="AA584" i="3" a="1"/>
  <c r="AA584" i="3" s="1"/>
  <c r="AA585" i="3" a="1"/>
  <c r="AA585" i="3" s="1"/>
  <c r="AA586" i="3" a="1"/>
  <c r="AA586" i="3" s="1"/>
  <c r="AA587" i="3" a="1"/>
  <c r="AA587" i="3" s="1"/>
  <c r="AA588" i="3" a="1"/>
  <c r="AA588" i="3" s="1"/>
  <c r="AA589" i="3" a="1"/>
  <c r="AA589" i="3" s="1"/>
  <c r="AA590" i="3" a="1"/>
  <c r="AA590" i="3" s="1"/>
  <c r="AA591" i="3" a="1"/>
  <c r="AA591" i="3" s="1"/>
  <c r="AA592" i="3" a="1"/>
  <c r="AA592" i="3" s="1"/>
  <c r="AA593" i="3" a="1"/>
  <c r="AA593" i="3" s="1"/>
  <c r="AA594" i="3" a="1"/>
  <c r="AA594" i="3" s="1"/>
  <c r="AA595" i="3" a="1"/>
  <c r="AA595" i="3" s="1"/>
  <c r="AA596" i="3" a="1"/>
  <c r="AA596" i="3" s="1"/>
  <c r="AA597" i="3" a="1"/>
  <c r="AA597" i="3" s="1"/>
  <c r="AA598" i="3" a="1"/>
  <c r="AA598" i="3" s="1"/>
  <c r="AA599" i="3" a="1"/>
  <c r="AA599" i="3" s="1"/>
  <c r="AA600" i="3" a="1"/>
  <c r="AA600" i="3" s="1"/>
  <c r="AA601" i="3" a="1"/>
  <c r="AA601" i="3" s="1"/>
  <c r="AA602" i="3" a="1"/>
  <c r="AA602" i="3" s="1"/>
  <c r="AA603" i="3" a="1"/>
  <c r="AA603" i="3" s="1"/>
  <c r="AA604" i="3" a="1"/>
  <c r="AA604" i="3" s="1"/>
  <c r="AA605" i="3" a="1"/>
  <c r="AA605" i="3" s="1"/>
  <c r="AA606" i="3" a="1"/>
  <c r="AA606" i="3" s="1"/>
  <c r="AA607" i="3" a="1"/>
  <c r="AA607" i="3" s="1"/>
  <c r="AA608" i="3" a="1"/>
  <c r="AA608" i="3" s="1"/>
  <c r="AA609" i="3" a="1"/>
  <c r="AA609" i="3" s="1"/>
  <c r="AA610" i="3" a="1"/>
  <c r="AA610" i="3" s="1"/>
  <c r="AA611" i="3" a="1"/>
  <c r="AA611" i="3" s="1"/>
  <c r="AA612" i="3" a="1"/>
  <c r="AA612" i="3" s="1"/>
  <c r="AA613" i="3" a="1"/>
  <c r="AA613" i="3" s="1"/>
  <c r="AA614" i="3" a="1"/>
  <c r="AA614" i="3" s="1"/>
  <c r="AA615" i="3" a="1"/>
  <c r="AA615" i="3" s="1"/>
  <c r="AA616" i="3" a="1"/>
  <c r="AA616" i="3" s="1"/>
  <c r="AA617" i="3" a="1"/>
  <c r="AA617" i="3" s="1"/>
  <c r="AA618" i="3" a="1"/>
  <c r="AA618" i="3" s="1"/>
  <c r="AA619" i="3" a="1"/>
  <c r="AA619" i="3" s="1"/>
  <c r="AA620" i="3" a="1"/>
  <c r="AA620" i="3" s="1"/>
  <c r="AA621" i="3" a="1"/>
  <c r="AA621" i="3" s="1"/>
  <c r="AA622" i="3" a="1"/>
  <c r="AA622" i="3" s="1"/>
  <c r="AA623" i="3" a="1"/>
  <c r="AA623" i="3" s="1"/>
  <c r="AA624" i="3" a="1"/>
  <c r="AA624" i="3" s="1"/>
  <c r="AA625" i="3" a="1"/>
  <c r="AA625" i="3" s="1"/>
  <c r="AA626" i="3" a="1"/>
  <c r="AA626" i="3" s="1"/>
  <c r="AA627" i="3" a="1"/>
  <c r="AA627" i="3" s="1"/>
  <c r="AA628" i="3" a="1"/>
  <c r="AA628" i="3" s="1"/>
  <c r="AA629" i="3" a="1"/>
  <c r="AA629" i="3" s="1"/>
  <c r="AA630" i="3" a="1"/>
  <c r="AA630" i="3" s="1"/>
  <c r="AA631" i="3" a="1"/>
  <c r="AA631" i="3" s="1"/>
  <c r="AA632" i="3" a="1"/>
  <c r="AA632" i="3" s="1"/>
  <c r="AA633" i="3" a="1"/>
  <c r="AA633" i="3" s="1"/>
  <c r="AA634" i="3" a="1"/>
  <c r="AA634" i="3" s="1"/>
  <c r="AA635" i="3" a="1"/>
  <c r="AA635" i="3" s="1"/>
  <c r="AA636" i="3" a="1"/>
  <c r="AA636" i="3" s="1"/>
  <c r="AA637" i="3" a="1"/>
  <c r="AA637" i="3" s="1"/>
  <c r="AA638" i="3" a="1"/>
  <c r="AA638" i="3" s="1"/>
  <c r="AA639" i="3" a="1"/>
  <c r="AA639" i="3" s="1"/>
  <c r="AA640" i="3" a="1"/>
  <c r="AA640" i="3" s="1"/>
  <c r="AA641" i="3" a="1"/>
  <c r="AA641" i="3" s="1"/>
  <c r="AA642" i="3" a="1"/>
  <c r="AA642" i="3" s="1"/>
  <c r="AA643" i="3" a="1"/>
  <c r="AA643" i="3" s="1"/>
  <c r="R10" i="3"/>
  <c r="L1464" i="23" l="1"/>
  <c r="L1465" i="23"/>
  <c r="L1466" i="23"/>
  <c r="L1467" i="23"/>
  <c r="L1468" i="23"/>
  <c r="L1469" i="23"/>
  <c r="L1470" i="23"/>
  <c r="L1471" i="23"/>
  <c r="L1472" i="23"/>
  <c r="L1473" i="23"/>
  <c r="L1474" i="23"/>
  <c r="L1475" i="23"/>
  <c r="O1464" i="23"/>
  <c r="O1465" i="23"/>
  <c r="O1466" i="23"/>
  <c r="O1467" i="23"/>
  <c r="O1468" i="23"/>
  <c r="O1469" i="23"/>
  <c r="O1470" i="23"/>
  <c r="O1471" i="23"/>
  <c r="O1472" i="23"/>
  <c r="O1473" i="23"/>
  <c r="O1474" i="23"/>
  <c r="O1475" i="23"/>
  <c r="L1452" i="23"/>
  <c r="L1453" i="23"/>
  <c r="L1454" i="23"/>
  <c r="L1455" i="23"/>
  <c r="L1456" i="23"/>
  <c r="L1457" i="23"/>
  <c r="L1458" i="23"/>
  <c r="L1459" i="23"/>
  <c r="L1460" i="23"/>
  <c r="L1461" i="23"/>
  <c r="L1462" i="23"/>
  <c r="L1463" i="23"/>
  <c r="O1452" i="23"/>
  <c r="O1453" i="23"/>
  <c r="O1454" i="23"/>
  <c r="O1455" i="23"/>
  <c r="O1456" i="23"/>
  <c r="O1457" i="23"/>
  <c r="O1458" i="23"/>
  <c r="O1459" i="23"/>
  <c r="O1460" i="23"/>
  <c r="O1461" i="23"/>
  <c r="O1462" i="23"/>
  <c r="O1463" i="23"/>
  <c r="R285" i="3" l="1"/>
  <c r="S285" i="3"/>
  <c r="L1441" i="23" l="1"/>
  <c r="L1442" i="23"/>
  <c r="L1443" i="23"/>
  <c r="L1444" i="23"/>
  <c r="L1445" i="23"/>
  <c r="L1446" i="23"/>
  <c r="L1447" i="23"/>
  <c r="L1448" i="23"/>
  <c r="L1449" i="23"/>
  <c r="L1450" i="23"/>
  <c r="L1451" i="23"/>
  <c r="O1441" i="23"/>
  <c r="O1442" i="23"/>
  <c r="O1443" i="23"/>
  <c r="O1444" i="23"/>
  <c r="O1445" i="23"/>
  <c r="O1446" i="23"/>
  <c r="O1447" i="23"/>
  <c r="O1448" i="23"/>
  <c r="O1449" i="23"/>
  <c r="O1450" i="23"/>
  <c r="O1451" i="23"/>
  <c r="U375" i="3" l="1"/>
  <c r="W375" i="3" s="1"/>
  <c r="L1436" i="23"/>
  <c r="L1437" i="23"/>
  <c r="L1438" i="23"/>
  <c r="L1439" i="23"/>
  <c r="L1440" i="23"/>
  <c r="O1436" i="23"/>
  <c r="O1437" i="23"/>
  <c r="O1438" i="23"/>
  <c r="O1439" i="23"/>
  <c r="O1440" i="23"/>
  <c r="L1435" i="23"/>
  <c r="O1435" i="23"/>
  <c r="O1434" i="23"/>
  <c r="L1434" i="23"/>
  <c r="AK375" i="3" l="1"/>
  <c r="L1426" i="23"/>
  <c r="L1427" i="23"/>
  <c r="L1428" i="23"/>
  <c r="L1429" i="23"/>
  <c r="L1430" i="23"/>
  <c r="L1431" i="23"/>
  <c r="L1432" i="23"/>
  <c r="L1433" i="23"/>
  <c r="O1426" i="23"/>
  <c r="O1427" i="23"/>
  <c r="O1428" i="23"/>
  <c r="O1429" i="23"/>
  <c r="O1430" i="23"/>
  <c r="O1431" i="23"/>
  <c r="O1432" i="23"/>
  <c r="O1433" i="23"/>
  <c r="L1425" i="23"/>
  <c r="O1425" i="23"/>
  <c r="L1424" i="23"/>
  <c r="O1424" i="23"/>
  <c r="L1423" i="23"/>
  <c r="O1423" i="23"/>
  <c r="L1422" i="23"/>
  <c r="O1422" i="23"/>
  <c r="L1421" i="23"/>
  <c r="O1421" i="23"/>
  <c r="L1420" i="23"/>
  <c r="O1420" i="23"/>
  <c r="L1419" i="23"/>
  <c r="O1419" i="23"/>
  <c r="L1418" i="23"/>
  <c r="O1418" i="23"/>
  <c r="L1417" i="23"/>
  <c r="O1417" i="23"/>
  <c r="L1416" i="23"/>
  <c r="O1416" i="23"/>
  <c r="L1415" i="23"/>
  <c r="O1415" i="23"/>
  <c r="L1414" i="23"/>
  <c r="O1414" i="23"/>
  <c r="L1413" i="23"/>
  <c r="O1413" i="23"/>
  <c r="L1404" i="23" l="1"/>
  <c r="L1405" i="23"/>
  <c r="L1406" i="23"/>
  <c r="L1407" i="23"/>
  <c r="L1408" i="23"/>
  <c r="L1409" i="23"/>
  <c r="L1410" i="23"/>
  <c r="L1411" i="23"/>
  <c r="L1412" i="23"/>
  <c r="L1403" i="23"/>
  <c r="O1402" i="23"/>
  <c r="L1402" i="23"/>
  <c r="L1400" i="23"/>
  <c r="O1400" i="23"/>
  <c r="L1401" i="23"/>
  <c r="O1401" i="23"/>
  <c r="L1397" i="23"/>
  <c r="O1397" i="23"/>
  <c r="L1398" i="23"/>
  <c r="O1398" i="23"/>
  <c r="L1399" i="23"/>
  <c r="O1399" i="23"/>
  <c r="O1396" i="23"/>
  <c r="L1396" i="23"/>
  <c r="S163" i="3" l="1"/>
  <c r="W76" i="3" l="1"/>
  <c r="W77" i="3"/>
  <c r="W78" i="3"/>
  <c r="W81" i="3"/>
  <c r="U79" i="3"/>
  <c r="U80" i="3"/>
  <c r="AK80" i="3" s="1"/>
  <c r="U81" i="3"/>
  <c r="AK81" i="3" s="1"/>
  <c r="AI79" i="3"/>
  <c r="AI80" i="3"/>
  <c r="AI81" i="3"/>
  <c r="AJ79" i="3"/>
  <c r="AJ80" i="3"/>
  <c r="AJ81" i="3"/>
  <c r="AM79" i="3"/>
  <c r="AM80" i="3"/>
  <c r="AM81" i="3"/>
  <c r="X188" i="3"/>
  <c r="X246" i="3"/>
  <c r="X187" i="3"/>
  <c r="X186" i="3"/>
  <c r="X248" i="3"/>
  <c r="X247" i="3"/>
  <c r="L1209" i="23"/>
  <c r="O1209" i="23"/>
  <c r="L1210" i="23"/>
  <c r="O1210" i="23"/>
  <c r="L1211" i="23"/>
  <c r="O1211" i="23"/>
  <c r="L1212" i="23"/>
  <c r="O1212" i="23"/>
  <c r="O1208" i="23"/>
  <c r="L1208" i="23"/>
  <c r="W80" i="3" l="1"/>
  <c r="AK79" i="3"/>
  <c r="W79" i="3"/>
  <c r="L1379" i="23"/>
  <c r="L1380" i="23"/>
  <c r="L1381" i="23"/>
  <c r="L1382" i="23"/>
  <c r="L1383" i="23"/>
  <c r="L1384" i="23"/>
  <c r="L1385" i="23"/>
  <c r="L1386" i="23"/>
  <c r="L1387" i="23"/>
  <c r="L1388" i="23"/>
  <c r="L1389" i="23"/>
  <c r="L1390" i="23"/>
  <c r="L1391" i="23"/>
  <c r="L1392" i="23"/>
  <c r="L1393" i="23"/>
  <c r="L1394" i="23"/>
  <c r="L1395" i="23"/>
  <c r="O1379" i="23"/>
  <c r="O1380" i="23"/>
  <c r="O1381" i="23"/>
  <c r="O1382" i="23"/>
  <c r="O1383" i="23"/>
  <c r="O1384" i="23"/>
  <c r="O1385" i="23"/>
  <c r="O1386" i="23"/>
  <c r="O1387" i="23"/>
  <c r="O1388" i="23"/>
  <c r="O1389" i="23"/>
  <c r="O1390" i="23"/>
  <c r="O1391" i="23"/>
  <c r="O1392" i="23"/>
  <c r="O1393" i="23"/>
  <c r="O1394" i="23"/>
  <c r="O1395" i="23"/>
  <c r="O1202" i="23" l="1"/>
  <c r="L1199" i="23"/>
  <c r="O1199" i="23"/>
  <c r="L1200" i="23"/>
  <c r="O1200" i="23"/>
  <c r="L1201" i="23"/>
  <c r="O1201" i="23"/>
  <c r="L1198" i="23"/>
  <c r="O1198" i="23"/>
  <c r="L1197" i="23"/>
  <c r="O1197" i="23"/>
  <c r="L1196" i="23"/>
  <c r="O1196" i="23"/>
  <c r="AM2" i="3" l="1"/>
  <c r="AM3" i="3"/>
  <c r="AM4" i="3"/>
  <c r="AM5" i="3"/>
  <c r="AM6" i="3"/>
  <c r="AM7" i="3"/>
  <c r="AM8" i="3"/>
  <c r="AM9" i="3"/>
  <c r="AM10" i="3"/>
  <c r="AM11" i="3"/>
  <c r="AM12" i="3"/>
  <c r="AM13" i="3"/>
  <c r="AM14" i="3"/>
  <c r="AM15" i="3"/>
  <c r="AM16" i="3"/>
  <c r="AM17" i="3"/>
  <c r="AM18" i="3"/>
  <c r="AM19" i="3"/>
  <c r="AM20" i="3"/>
  <c r="AM21" i="3"/>
  <c r="AM22" i="3"/>
  <c r="AM23" i="3"/>
  <c r="AM24" i="3"/>
  <c r="AM25" i="3"/>
  <c r="AM26" i="3"/>
  <c r="AM27" i="3"/>
  <c r="AM28" i="3"/>
  <c r="AM29" i="3"/>
  <c r="AM30" i="3"/>
  <c r="AM31" i="3"/>
  <c r="AM32" i="3"/>
  <c r="AM33" i="3"/>
  <c r="AM34" i="3"/>
  <c r="AM35" i="3"/>
  <c r="AM36" i="3"/>
  <c r="AM37" i="3"/>
  <c r="AM38" i="3"/>
  <c r="AM39" i="3"/>
  <c r="AM40" i="3"/>
  <c r="AM41" i="3"/>
  <c r="AM42" i="3"/>
  <c r="AM43" i="3"/>
  <c r="AM44" i="3"/>
  <c r="AM45" i="3"/>
  <c r="AM46" i="3"/>
  <c r="AM47" i="3"/>
  <c r="AM48" i="3"/>
  <c r="AM49" i="3"/>
  <c r="AM50" i="3"/>
  <c r="AM51" i="3"/>
  <c r="AM52" i="3"/>
  <c r="AM53" i="3"/>
  <c r="AM54" i="3"/>
  <c r="AM55" i="3"/>
  <c r="AM56" i="3"/>
  <c r="AM57" i="3"/>
  <c r="AM58" i="3"/>
  <c r="AM59" i="3"/>
  <c r="AM60" i="3"/>
  <c r="AM61" i="3"/>
  <c r="AM62" i="3"/>
  <c r="AM63" i="3"/>
  <c r="AM64" i="3"/>
  <c r="AM65" i="3"/>
  <c r="AM66" i="3"/>
  <c r="AM67" i="3"/>
  <c r="AM68" i="3"/>
  <c r="AM69" i="3"/>
  <c r="AM70" i="3"/>
  <c r="AM71" i="3"/>
  <c r="AM72" i="3"/>
  <c r="AM73" i="3"/>
  <c r="AM74" i="3"/>
  <c r="AM75" i="3"/>
  <c r="AM76" i="3"/>
  <c r="AM77" i="3"/>
  <c r="AM78" i="3"/>
  <c r="AM82" i="3"/>
  <c r="AM83" i="3"/>
  <c r="AM84" i="3"/>
  <c r="AM85" i="3"/>
  <c r="AM86" i="3"/>
  <c r="AM87" i="3"/>
  <c r="AM88" i="3"/>
  <c r="AM89" i="3"/>
  <c r="AM90" i="3"/>
  <c r="AM92" i="3"/>
  <c r="AM93" i="3"/>
  <c r="AM94" i="3"/>
  <c r="AM95" i="3"/>
  <c r="AM96" i="3"/>
  <c r="AM97" i="3"/>
  <c r="AM98" i="3"/>
  <c r="AM99" i="3"/>
  <c r="AM100" i="3"/>
  <c r="AM101" i="3"/>
  <c r="AM102" i="3"/>
  <c r="AM103" i="3"/>
  <c r="AM104" i="3"/>
  <c r="AM105" i="3"/>
  <c r="AM106" i="3"/>
  <c r="AM107" i="3"/>
  <c r="AM108" i="3"/>
  <c r="AM109" i="3"/>
  <c r="AM110" i="3"/>
  <c r="AM111" i="3"/>
  <c r="AM112" i="3"/>
  <c r="AM113" i="3"/>
  <c r="AM114" i="3"/>
  <c r="AM115" i="3"/>
  <c r="AM116" i="3"/>
  <c r="AM117" i="3"/>
  <c r="AM118" i="3"/>
  <c r="AM119" i="3"/>
  <c r="AM120" i="3"/>
  <c r="AM121" i="3"/>
  <c r="AM122" i="3"/>
  <c r="AM123" i="3"/>
  <c r="AM124" i="3"/>
  <c r="AM125" i="3"/>
  <c r="AM126" i="3"/>
  <c r="AM127" i="3"/>
  <c r="AM128" i="3"/>
  <c r="AM129" i="3"/>
  <c r="AM130" i="3"/>
  <c r="AM131" i="3"/>
  <c r="AM132" i="3"/>
  <c r="AM133" i="3"/>
  <c r="AM134" i="3"/>
  <c r="AM135" i="3"/>
  <c r="AM136" i="3"/>
  <c r="AM137" i="3"/>
  <c r="AM138" i="3"/>
  <c r="AM139" i="3"/>
  <c r="AM140" i="3"/>
  <c r="AM141" i="3"/>
  <c r="AM142" i="3"/>
  <c r="AM143" i="3"/>
  <c r="AM144" i="3"/>
  <c r="AM145" i="3"/>
  <c r="AM146" i="3"/>
  <c r="AM147" i="3"/>
  <c r="AM148" i="3"/>
  <c r="AM149" i="3"/>
  <c r="AM150" i="3"/>
  <c r="AM151" i="3"/>
  <c r="AM152" i="3"/>
  <c r="AM153" i="3"/>
  <c r="AM154" i="3"/>
  <c r="AM155" i="3"/>
  <c r="AM156" i="3"/>
  <c r="AM157" i="3"/>
  <c r="AM158" i="3"/>
  <c r="AM159" i="3"/>
  <c r="AM160" i="3"/>
  <c r="AM161" i="3"/>
  <c r="AM162" i="3"/>
  <c r="AM163" i="3"/>
  <c r="AM164" i="3"/>
  <c r="AM165" i="3"/>
  <c r="AM166" i="3"/>
  <c r="AM167" i="3"/>
  <c r="AM168" i="3"/>
  <c r="AM169" i="3"/>
  <c r="AM170" i="3"/>
  <c r="AM171" i="3"/>
  <c r="AM172" i="3"/>
  <c r="AM173" i="3"/>
  <c r="AM174" i="3"/>
  <c r="AM175" i="3"/>
  <c r="AM176" i="3"/>
  <c r="AM177" i="3"/>
  <c r="AM178" i="3"/>
  <c r="AM179" i="3"/>
  <c r="AM180" i="3"/>
  <c r="AM181" i="3"/>
  <c r="AM182" i="3"/>
  <c r="AM183" i="3"/>
  <c r="AM184" i="3"/>
  <c r="AM185" i="3"/>
  <c r="AM186" i="3"/>
  <c r="AM187" i="3"/>
  <c r="AM188" i="3"/>
  <c r="AM189" i="3"/>
  <c r="AM190" i="3"/>
  <c r="AM191" i="3"/>
  <c r="AM192" i="3"/>
  <c r="AM193" i="3"/>
  <c r="AM194" i="3"/>
  <c r="AM195" i="3"/>
  <c r="AM196" i="3"/>
  <c r="AM197" i="3"/>
  <c r="AM198" i="3"/>
  <c r="AM199" i="3"/>
  <c r="AM200" i="3"/>
  <c r="AM201" i="3"/>
  <c r="AM202" i="3"/>
  <c r="AM203" i="3"/>
  <c r="AM204" i="3"/>
  <c r="AM205" i="3"/>
  <c r="AM206" i="3"/>
  <c r="AM207" i="3"/>
  <c r="AM208" i="3"/>
  <c r="AM209" i="3"/>
  <c r="AM210" i="3"/>
  <c r="AM211" i="3"/>
  <c r="AM212" i="3"/>
  <c r="AM213" i="3"/>
  <c r="AM214" i="3"/>
  <c r="AM215" i="3"/>
  <c r="AM216" i="3"/>
  <c r="AM217" i="3"/>
  <c r="AM218" i="3"/>
  <c r="AM219" i="3"/>
  <c r="AM220" i="3"/>
  <c r="AM221" i="3"/>
  <c r="AM222" i="3"/>
  <c r="AM223" i="3"/>
  <c r="AM224" i="3"/>
  <c r="AM225" i="3"/>
  <c r="AM226" i="3"/>
  <c r="AM227" i="3"/>
  <c r="AM228" i="3"/>
  <c r="AM229" i="3"/>
  <c r="AM230" i="3"/>
  <c r="AM231" i="3"/>
  <c r="AM232" i="3"/>
  <c r="AM233" i="3"/>
  <c r="AM234" i="3"/>
  <c r="AM235" i="3"/>
  <c r="AM236" i="3"/>
  <c r="AM237" i="3"/>
  <c r="AM238" i="3"/>
  <c r="AM239" i="3"/>
  <c r="AM240" i="3"/>
  <c r="AM241" i="3"/>
  <c r="AM242" i="3"/>
  <c r="AM243" i="3"/>
  <c r="AM244" i="3"/>
  <c r="AM245" i="3"/>
  <c r="AM246" i="3"/>
  <c r="AM247" i="3"/>
  <c r="AM248" i="3"/>
  <c r="AM249" i="3"/>
  <c r="AM250" i="3"/>
  <c r="AM251" i="3"/>
  <c r="AM252" i="3"/>
  <c r="AM253" i="3"/>
  <c r="AM254" i="3"/>
  <c r="AM255" i="3"/>
  <c r="AM256" i="3"/>
  <c r="AM257" i="3"/>
  <c r="AM258" i="3"/>
  <c r="AM259" i="3"/>
  <c r="AM260" i="3"/>
  <c r="AM261" i="3"/>
  <c r="AM262" i="3"/>
  <c r="AM263" i="3"/>
  <c r="AM264" i="3"/>
  <c r="AM265" i="3"/>
  <c r="AM266" i="3"/>
  <c r="AM267" i="3"/>
  <c r="AM268" i="3"/>
  <c r="AM269" i="3"/>
  <c r="AM270" i="3"/>
  <c r="AM271" i="3"/>
  <c r="AM272" i="3"/>
  <c r="AM273" i="3"/>
  <c r="AM274" i="3"/>
  <c r="AM275" i="3"/>
  <c r="AM276" i="3"/>
  <c r="AM277" i="3"/>
  <c r="AM278" i="3"/>
  <c r="AM279" i="3"/>
  <c r="AM280" i="3"/>
  <c r="AM281" i="3"/>
  <c r="AM282" i="3"/>
  <c r="AM283" i="3"/>
  <c r="AM284" i="3"/>
  <c r="AM285" i="3"/>
  <c r="AM286" i="3"/>
  <c r="AM287" i="3"/>
  <c r="AM288" i="3"/>
  <c r="AM289" i="3"/>
  <c r="AM290" i="3"/>
  <c r="AM291" i="3"/>
  <c r="AM292" i="3"/>
  <c r="AM293" i="3"/>
  <c r="AM294" i="3"/>
  <c r="AM295" i="3"/>
  <c r="AM296" i="3"/>
  <c r="AM297" i="3"/>
  <c r="AM298" i="3"/>
  <c r="AM299" i="3"/>
  <c r="AM300" i="3"/>
  <c r="AM301" i="3"/>
  <c r="AM302" i="3"/>
  <c r="AM303" i="3"/>
  <c r="AM304" i="3"/>
  <c r="AM305" i="3"/>
  <c r="AM306" i="3"/>
  <c r="AM307" i="3"/>
  <c r="AM308" i="3"/>
  <c r="AM309" i="3"/>
  <c r="AM310" i="3"/>
  <c r="AM311" i="3"/>
  <c r="AM312" i="3"/>
  <c r="AM313" i="3"/>
  <c r="AM314" i="3"/>
  <c r="AM315" i="3"/>
  <c r="AM316" i="3"/>
  <c r="AM317" i="3"/>
  <c r="AM318" i="3"/>
  <c r="AM319" i="3"/>
  <c r="AM320" i="3"/>
  <c r="AM321" i="3"/>
  <c r="AM322" i="3"/>
  <c r="AM323" i="3"/>
  <c r="AM324" i="3"/>
  <c r="AM325" i="3"/>
  <c r="AM326" i="3"/>
  <c r="AM327" i="3"/>
  <c r="AM328" i="3"/>
  <c r="AM329" i="3"/>
  <c r="AM330" i="3"/>
  <c r="AM331" i="3"/>
  <c r="AM332" i="3"/>
  <c r="AM333" i="3"/>
  <c r="AM334" i="3"/>
  <c r="AM335" i="3"/>
  <c r="AM336" i="3"/>
  <c r="AM337" i="3"/>
  <c r="AM338" i="3"/>
  <c r="AM339" i="3"/>
  <c r="AM340" i="3"/>
  <c r="AM341" i="3"/>
  <c r="AM342" i="3"/>
  <c r="AM343" i="3"/>
  <c r="AM344" i="3"/>
  <c r="AM345" i="3"/>
  <c r="AM346" i="3"/>
  <c r="AM347" i="3"/>
  <c r="AM348" i="3"/>
  <c r="AM349" i="3"/>
  <c r="AM350" i="3"/>
  <c r="AM351" i="3"/>
  <c r="AM352" i="3"/>
  <c r="AM353" i="3"/>
  <c r="AM354" i="3"/>
  <c r="AM355" i="3"/>
  <c r="AM356" i="3"/>
  <c r="AM357" i="3"/>
  <c r="AM358" i="3"/>
  <c r="AM359" i="3"/>
  <c r="AM360" i="3"/>
  <c r="AM361" i="3"/>
  <c r="AM362" i="3"/>
  <c r="AM363" i="3"/>
  <c r="AM364" i="3"/>
  <c r="AM365" i="3"/>
  <c r="AM366" i="3"/>
  <c r="AM367" i="3"/>
  <c r="AM368" i="3"/>
  <c r="AM369" i="3"/>
  <c r="AM370" i="3"/>
  <c r="AM371" i="3"/>
  <c r="AM372" i="3"/>
  <c r="AM373" i="3"/>
  <c r="AM374" i="3"/>
  <c r="AM375" i="3"/>
  <c r="AM376" i="3"/>
  <c r="AM377" i="3"/>
  <c r="AM378" i="3"/>
  <c r="AM379" i="3"/>
  <c r="AM380" i="3"/>
  <c r="AM381" i="3"/>
  <c r="AM382" i="3"/>
  <c r="AM383" i="3"/>
  <c r="AM384" i="3"/>
  <c r="AM385" i="3"/>
  <c r="AM386" i="3"/>
  <c r="AM387" i="3"/>
  <c r="AM388" i="3"/>
  <c r="AM389" i="3"/>
  <c r="AM390" i="3"/>
  <c r="AM391" i="3"/>
  <c r="AM392" i="3"/>
  <c r="AM393" i="3"/>
  <c r="AM394" i="3"/>
  <c r="AM395" i="3"/>
  <c r="AM396" i="3"/>
  <c r="AM397" i="3"/>
  <c r="AM398" i="3"/>
  <c r="AM399" i="3"/>
  <c r="AM400" i="3"/>
  <c r="AM401" i="3"/>
  <c r="AM402" i="3"/>
  <c r="AM403" i="3"/>
  <c r="AM404" i="3"/>
  <c r="AM405" i="3"/>
  <c r="AM406" i="3"/>
  <c r="AM407" i="3"/>
  <c r="AM408" i="3"/>
  <c r="AM409" i="3"/>
  <c r="AM410" i="3"/>
  <c r="AM411" i="3"/>
  <c r="AM412" i="3"/>
  <c r="AM413" i="3"/>
  <c r="AM414" i="3"/>
  <c r="AM415" i="3"/>
  <c r="AM416" i="3"/>
  <c r="AM417" i="3"/>
  <c r="AM418" i="3"/>
  <c r="AM419" i="3"/>
  <c r="AM420" i="3"/>
  <c r="AM421" i="3"/>
  <c r="AM422" i="3"/>
  <c r="AM423" i="3"/>
  <c r="AM424" i="3"/>
  <c r="AM425" i="3"/>
  <c r="AM426" i="3"/>
  <c r="AM427" i="3"/>
  <c r="AM428" i="3"/>
  <c r="AM429" i="3"/>
  <c r="AM430" i="3"/>
  <c r="AM431" i="3"/>
  <c r="AM432" i="3"/>
  <c r="AM433" i="3"/>
  <c r="AM434" i="3"/>
  <c r="AM435" i="3"/>
  <c r="AM436" i="3"/>
  <c r="AM437" i="3"/>
  <c r="AM438" i="3"/>
  <c r="AM439" i="3"/>
  <c r="AM440" i="3"/>
  <c r="AM441" i="3"/>
  <c r="AM442" i="3"/>
  <c r="AM443" i="3"/>
  <c r="AM444" i="3"/>
  <c r="AM445" i="3"/>
  <c r="AM446" i="3"/>
  <c r="AM447" i="3"/>
  <c r="AM448" i="3"/>
  <c r="AM449" i="3"/>
  <c r="AM450" i="3"/>
  <c r="AM451" i="3"/>
  <c r="AM452" i="3"/>
  <c r="AM453" i="3"/>
  <c r="AM454" i="3"/>
  <c r="AM455" i="3"/>
  <c r="AM456" i="3"/>
  <c r="AM457" i="3"/>
  <c r="AM458" i="3"/>
  <c r="AM459" i="3"/>
  <c r="AM460" i="3"/>
  <c r="AM461" i="3"/>
  <c r="AM462" i="3"/>
  <c r="AM463" i="3"/>
  <c r="AM464" i="3"/>
  <c r="AM465" i="3"/>
  <c r="AM466" i="3"/>
  <c r="AM467" i="3"/>
  <c r="AM468" i="3"/>
  <c r="AM469" i="3"/>
  <c r="AM470" i="3"/>
  <c r="AM471" i="3"/>
  <c r="AM472" i="3"/>
  <c r="AM473" i="3"/>
  <c r="AM474" i="3"/>
  <c r="AM475" i="3"/>
  <c r="AM476" i="3"/>
  <c r="AM477" i="3"/>
  <c r="AM478" i="3"/>
  <c r="AM479" i="3"/>
  <c r="AM480" i="3"/>
  <c r="AM481" i="3"/>
  <c r="AM482" i="3"/>
  <c r="AM483" i="3"/>
  <c r="AM484" i="3"/>
  <c r="AM485" i="3"/>
  <c r="AM486" i="3"/>
  <c r="AM487" i="3"/>
  <c r="AM488" i="3"/>
  <c r="AM489" i="3"/>
  <c r="AM490" i="3"/>
  <c r="AM491" i="3"/>
  <c r="AM492" i="3"/>
  <c r="AM493" i="3"/>
  <c r="AM494" i="3"/>
  <c r="AM495" i="3"/>
  <c r="AM496" i="3"/>
  <c r="AM497" i="3"/>
  <c r="AM498" i="3"/>
  <c r="AM499" i="3"/>
  <c r="AM500" i="3"/>
  <c r="AM501" i="3"/>
  <c r="AM502" i="3"/>
  <c r="AM503" i="3"/>
  <c r="AM504" i="3"/>
  <c r="AM505" i="3"/>
  <c r="AM506" i="3"/>
  <c r="AM507" i="3"/>
  <c r="AM508" i="3"/>
  <c r="AM509" i="3"/>
  <c r="AM510" i="3"/>
  <c r="AM511" i="3"/>
  <c r="AM512" i="3"/>
  <c r="AM513" i="3"/>
  <c r="AM514" i="3"/>
  <c r="AM515" i="3"/>
  <c r="AM516" i="3"/>
  <c r="AM517" i="3"/>
  <c r="AM518" i="3"/>
  <c r="AM519" i="3"/>
  <c r="AM520" i="3"/>
  <c r="AM521" i="3"/>
  <c r="AM522" i="3"/>
  <c r="AM523" i="3"/>
  <c r="AM524" i="3"/>
  <c r="AM525" i="3"/>
  <c r="AM526" i="3"/>
  <c r="AM527" i="3"/>
  <c r="AM528" i="3"/>
  <c r="AM529" i="3"/>
  <c r="AM530" i="3"/>
  <c r="AM531" i="3"/>
  <c r="AM532" i="3"/>
  <c r="AM533" i="3"/>
  <c r="AM534" i="3"/>
  <c r="AM535" i="3"/>
  <c r="AM536" i="3"/>
  <c r="AM537" i="3"/>
  <c r="AM538" i="3"/>
  <c r="AM539" i="3"/>
  <c r="AM540" i="3"/>
  <c r="AM541" i="3"/>
  <c r="AM542" i="3"/>
  <c r="AM543" i="3"/>
  <c r="AM544" i="3"/>
  <c r="AM545" i="3"/>
  <c r="AM546" i="3"/>
  <c r="AM547" i="3"/>
  <c r="AM548" i="3"/>
  <c r="AM549" i="3"/>
  <c r="AM550" i="3"/>
  <c r="AM551" i="3"/>
  <c r="AM552" i="3"/>
  <c r="AM553" i="3"/>
  <c r="AM554" i="3"/>
  <c r="AM555" i="3"/>
  <c r="AM556" i="3"/>
  <c r="AM557" i="3"/>
  <c r="AM558" i="3"/>
  <c r="AM559" i="3"/>
  <c r="AM560" i="3"/>
  <c r="AM561" i="3"/>
  <c r="AM562" i="3"/>
  <c r="AM563" i="3"/>
  <c r="AM564" i="3"/>
  <c r="AM565" i="3"/>
  <c r="AM566" i="3"/>
  <c r="AM567" i="3"/>
  <c r="AM568" i="3"/>
  <c r="AM569" i="3"/>
  <c r="AM570" i="3"/>
  <c r="AM571" i="3"/>
  <c r="AM572" i="3"/>
  <c r="AM573" i="3"/>
  <c r="AM574" i="3"/>
  <c r="AM575" i="3"/>
  <c r="AM576" i="3"/>
  <c r="AM577" i="3"/>
  <c r="AM578" i="3"/>
  <c r="AM579" i="3"/>
  <c r="AM580" i="3"/>
  <c r="AM581" i="3"/>
  <c r="AM582" i="3"/>
  <c r="AM583" i="3"/>
  <c r="AM584" i="3"/>
  <c r="AM585" i="3"/>
  <c r="AM586" i="3"/>
  <c r="AM587" i="3"/>
  <c r="AM588" i="3"/>
  <c r="AM589" i="3"/>
  <c r="AM590" i="3"/>
  <c r="AM591" i="3"/>
  <c r="AM592" i="3"/>
  <c r="AM593" i="3"/>
  <c r="AM594" i="3"/>
  <c r="AM595" i="3"/>
  <c r="AM596" i="3"/>
  <c r="AM597" i="3"/>
  <c r="AM598" i="3"/>
  <c r="AM599" i="3"/>
  <c r="AM600" i="3"/>
  <c r="AM601" i="3"/>
  <c r="AM602" i="3"/>
  <c r="AM603" i="3"/>
  <c r="AM604" i="3"/>
  <c r="AM605" i="3"/>
  <c r="AM606" i="3"/>
  <c r="AM607" i="3"/>
  <c r="AM608" i="3"/>
  <c r="AM609" i="3"/>
  <c r="AM610" i="3"/>
  <c r="AM611" i="3"/>
  <c r="AM612" i="3"/>
  <c r="AM613" i="3"/>
  <c r="AM614" i="3"/>
  <c r="AM615" i="3"/>
  <c r="AM616" i="3"/>
  <c r="AM617" i="3"/>
  <c r="AM618" i="3"/>
  <c r="AM619" i="3"/>
  <c r="AM620" i="3"/>
  <c r="AM621" i="3"/>
  <c r="AM622" i="3"/>
  <c r="AM623" i="3"/>
  <c r="AM624" i="3"/>
  <c r="AM625" i="3"/>
  <c r="AM626" i="3"/>
  <c r="AM627" i="3"/>
  <c r="AM628" i="3"/>
  <c r="AM629" i="3"/>
  <c r="AM630" i="3"/>
  <c r="AM631" i="3"/>
  <c r="AM632" i="3"/>
  <c r="AM633" i="3"/>
  <c r="AM634" i="3"/>
  <c r="AM635" i="3"/>
  <c r="AM636" i="3"/>
  <c r="AM637" i="3"/>
  <c r="AM638" i="3"/>
  <c r="AM639" i="3"/>
  <c r="AM640" i="3"/>
  <c r="AM641" i="3"/>
  <c r="AM642" i="3"/>
  <c r="AM643" i="3"/>
  <c r="L1249" i="23"/>
  <c r="O1249" i="23"/>
  <c r="L1250" i="23"/>
  <c r="O1250" i="23"/>
  <c r="L1251" i="23"/>
  <c r="O1251" i="23"/>
  <c r="L1242" i="23"/>
  <c r="L1243" i="23"/>
  <c r="L1244" i="23"/>
  <c r="L1245" i="23"/>
  <c r="O1242" i="23"/>
  <c r="O1243" i="23"/>
  <c r="O1244" i="23"/>
  <c r="O1245" i="23"/>
  <c r="L1246" i="23"/>
  <c r="L1247" i="23"/>
  <c r="O1246" i="23"/>
  <c r="O1247" i="23"/>
  <c r="L1248" i="23"/>
  <c r="O1248" i="23"/>
  <c r="O1241" i="23"/>
  <c r="L1128" i="23"/>
  <c r="L1127" i="23"/>
  <c r="O1127" i="23"/>
  <c r="L1124" i="23"/>
  <c r="O1124" i="23"/>
  <c r="L1125" i="23"/>
  <c r="O1125" i="23"/>
  <c r="L1126" i="23"/>
  <c r="O1126" i="23"/>
  <c r="O1123" i="23"/>
  <c r="L1123" i="23"/>
  <c r="L1119" i="23"/>
  <c r="O1119" i="23"/>
  <c r="L1116" i="23"/>
  <c r="O1116" i="23"/>
  <c r="L1117" i="23"/>
  <c r="O1117" i="23"/>
  <c r="L1118" i="23"/>
  <c r="O1118" i="23"/>
  <c r="L1353" i="23" l="1"/>
  <c r="O1353" i="23"/>
  <c r="L1350" i="23"/>
  <c r="O1350" i="23"/>
  <c r="L1351" i="23"/>
  <c r="O1351" i="23"/>
  <c r="L1352" i="23"/>
  <c r="O1352" i="23"/>
  <c r="L1347" i="23" l="1"/>
  <c r="O1347" i="23"/>
  <c r="L1348" i="23"/>
  <c r="O1348" i="23"/>
  <c r="L1349" i="23"/>
  <c r="O1349" i="23"/>
  <c r="S410" i="3" l="1"/>
  <c r="S398" i="3"/>
  <c r="S368" i="3"/>
  <c r="S344" i="3"/>
  <c r="L1311" i="23" l="1"/>
  <c r="L1312" i="23"/>
  <c r="L1313" i="23"/>
  <c r="O1311" i="23"/>
  <c r="O1312" i="23"/>
  <c r="O1313" i="23"/>
  <c r="L1304" i="23"/>
  <c r="L1305" i="23"/>
  <c r="L1306" i="23"/>
  <c r="L1307" i="23"/>
  <c r="L1308" i="23"/>
  <c r="O1304" i="23"/>
  <c r="O1305" i="23"/>
  <c r="O1306" i="23"/>
  <c r="O1307" i="23"/>
  <c r="O1308" i="23"/>
  <c r="L1310" i="23"/>
  <c r="O1310" i="23"/>
  <c r="L1309" i="23"/>
  <c r="L1314" i="23"/>
  <c r="O1309" i="23"/>
  <c r="O1314" i="23"/>
  <c r="L1315" i="23" l="1"/>
  <c r="O1315" i="23"/>
  <c r="L1303" i="23"/>
  <c r="O1303" i="23"/>
  <c r="L1240" i="23"/>
  <c r="O1240" i="23"/>
  <c r="O1239" i="23"/>
  <c r="L1239" i="23"/>
  <c r="R9" i="3" l="1"/>
  <c r="L1335" i="23" l="1"/>
  <c r="L1336" i="23"/>
  <c r="L1337" i="23"/>
  <c r="L1338" i="23"/>
  <c r="L1339" i="23"/>
  <c r="L1340" i="23"/>
  <c r="L1341" i="23"/>
  <c r="L1342" i="23"/>
  <c r="L1343" i="23"/>
  <c r="L1344" i="23"/>
  <c r="L1345" i="23"/>
  <c r="L1346" i="23"/>
  <c r="O1335" i="23"/>
  <c r="O1336" i="23"/>
  <c r="O1337" i="23"/>
  <c r="O1338" i="23"/>
  <c r="O1339" i="23"/>
  <c r="O1340" i="23"/>
  <c r="O1341" i="23"/>
  <c r="O1342" i="23"/>
  <c r="O1343" i="23"/>
  <c r="O1344" i="23"/>
  <c r="O1345" i="23"/>
  <c r="O1346" i="23"/>
  <c r="L1321" i="23" l="1"/>
  <c r="L1322" i="23"/>
  <c r="L1323" i="23"/>
  <c r="L1324" i="23"/>
  <c r="L1325" i="23"/>
  <c r="L1326" i="23"/>
  <c r="L1327" i="23"/>
  <c r="L1328" i="23"/>
  <c r="L1329" i="23"/>
  <c r="L1330" i="23"/>
  <c r="L1331" i="23"/>
  <c r="L1332" i="23"/>
  <c r="L1333" i="23"/>
  <c r="L1334" i="23"/>
  <c r="O1321" i="23"/>
  <c r="O1322" i="23"/>
  <c r="O1323" i="23"/>
  <c r="O1324" i="23"/>
  <c r="O1325" i="23"/>
  <c r="O1326" i="23"/>
  <c r="O1327" i="23"/>
  <c r="O1328" i="23"/>
  <c r="O1329" i="23"/>
  <c r="O1330" i="23"/>
  <c r="O1331" i="23"/>
  <c r="O1332" i="23"/>
  <c r="O1333" i="23"/>
  <c r="O1334" i="23"/>
  <c r="F139" i="14" l="1"/>
  <c r="F140" i="14" l="1"/>
  <c r="F141" i="14"/>
  <c r="F142" i="14"/>
  <c r="F143" i="14" l="1"/>
  <c r="L1316" i="23"/>
  <c r="L1317" i="23"/>
  <c r="L1318" i="23"/>
  <c r="L1319" i="23"/>
  <c r="L1320" i="23"/>
  <c r="O1316" i="23"/>
  <c r="O1317" i="23"/>
  <c r="O1318" i="23"/>
  <c r="O1319" i="23"/>
  <c r="O1320" i="23"/>
  <c r="R50" i="3" l="1"/>
  <c r="R114" i="3" l="1"/>
  <c r="L1284" i="23" l="1"/>
  <c r="L1285" i="23"/>
  <c r="L1286" i="23"/>
  <c r="L1287" i="23"/>
  <c r="L1288" i="23"/>
  <c r="L1289" i="23"/>
  <c r="L1290" i="23"/>
  <c r="L1291" i="23"/>
  <c r="L1292" i="23"/>
  <c r="L1293" i="23"/>
  <c r="L1294" i="23"/>
  <c r="L1295" i="23"/>
  <c r="L1296" i="23"/>
  <c r="L1297" i="23"/>
  <c r="L1298" i="23"/>
  <c r="L1299" i="23"/>
  <c r="L1300" i="23"/>
  <c r="L1301" i="23"/>
  <c r="L1302" i="23"/>
  <c r="O1284" i="23"/>
  <c r="O1285" i="23"/>
  <c r="O1286" i="23"/>
  <c r="O1287" i="23"/>
  <c r="O1288" i="23"/>
  <c r="O1289" i="23"/>
  <c r="O1290" i="23"/>
  <c r="O1291" i="23"/>
  <c r="O1292" i="23"/>
  <c r="O1293" i="23"/>
  <c r="O1294" i="23"/>
  <c r="O1295" i="23"/>
  <c r="O1296" i="23"/>
  <c r="O1297" i="23"/>
  <c r="O1298" i="23"/>
  <c r="O1299" i="23"/>
  <c r="O1300" i="23"/>
  <c r="O1301" i="23"/>
  <c r="O1302" i="23"/>
  <c r="L1274" i="23" l="1"/>
  <c r="L1275" i="23"/>
  <c r="L1276" i="23"/>
  <c r="L1277" i="23"/>
  <c r="L1278" i="23"/>
  <c r="L1279" i="23"/>
  <c r="L1280" i="23"/>
  <c r="L1281" i="23"/>
  <c r="L1282" i="23"/>
  <c r="L1283" i="23"/>
  <c r="O1274" i="23"/>
  <c r="O1275" i="23"/>
  <c r="O1276" i="23"/>
  <c r="O1277" i="23"/>
  <c r="O1278" i="23"/>
  <c r="O1279" i="23"/>
  <c r="O1280" i="23"/>
  <c r="O1281" i="23"/>
  <c r="O1282" i="23"/>
  <c r="O1283" i="23"/>
  <c r="S284" i="3"/>
  <c r="L1253" i="23" l="1"/>
  <c r="L1254" i="23"/>
  <c r="L1255" i="23"/>
  <c r="L1256" i="23"/>
  <c r="L1257" i="23"/>
  <c r="L1258" i="23"/>
  <c r="L1259" i="23"/>
  <c r="L1260" i="23"/>
  <c r="L1261" i="23"/>
  <c r="L1262" i="23"/>
  <c r="L1263" i="23"/>
  <c r="L1264" i="23"/>
  <c r="L1265" i="23"/>
  <c r="L1266" i="23"/>
  <c r="L1267" i="23"/>
  <c r="L1268" i="23"/>
  <c r="L1269" i="23"/>
  <c r="L1270" i="23"/>
  <c r="L1271" i="23"/>
  <c r="L1272" i="23"/>
  <c r="L1273" i="23"/>
  <c r="O1253" i="23"/>
  <c r="O1254" i="23"/>
  <c r="O1255" i="23"/>
  <c r="O1256" i="23"/>
  <c r="O1257" i="23"/>
  <c r="O1258" i="23"/>
  <c r="O1259" i="23"/>
  <c r="O1260" i="23"/>
  <c r="O1261" i="23"/>
  <c r="O1262" i="23"/>
  <c r="O1263" i="23"/>
  <c r="O1264" i="23"/>
  <c r="O1265" i="23"/>
  <c r="O1266" i="23"/>
  <c r="O1267" i="23"/>
  <c r="O1268" i="23"/>
  <c r="O1269" i="23"/>
  <c r="O1270" i="23"/>
  <c r="O1271" i="23"/>
  <c r="O1272" i="23"/>
  <c r="O1273" i="23"/>
  <c r="L1235" i="23" l="1"/>
  <c r="L1236" i="23"/>
  <c r="L1237" i="23"/>
  <c r="L1238" i="23"/>
  <c r="O1235" i="23"/>
  <c r="O1236" i="23"/>
  <c r="O1237" i="23"/>
  <c r="O1238" i="23"/>
  <c r="R284" i="3"/>
  <c r="L1224" i="23" l="1"/>
  <c r="L1225" i="23"/>
  <c r="L1226" i="23"/>
  <c r="L1227" i="23"/>
  <c r="L1228" i="23"/>
  <c r="L1229" i="23"/>
  <c r="L1230" i="23"/>
  <c r="L1231" i="23"/>
  <c r="L1232" i="23"/>
  <c r="L1233" i="23"/>
  <c r="L1234" i="23"/>
  <c r="O1224" i="23"/>
  <c r="O1225" i="23"/>
  <c r="O1226" i="23"/>
  <c r="O1227" i="23"/>
  <c r="O1228" i="23"/>
  <c r="O1229" i="23"/>
  <c r="O1230" i="23"/>
  <c r="O1231" i="23"/>
  <c r="O1232" i="23"/>
  <c r="O1233" i="23"/>
  <c r="O1234" i="23"/>
  <c r="L1215" i="23"/>
  <c r="L1216" i="23"/>
  <c r="L1217" i="23"/>
  <c r="L1218" i="23"/>
  <c r="L1219" i="23"/>
  <c r="L1220" i="23"/>
  <c r="L1221" i="23"/>
  <c r="L1222" i="23"/>
  <c r="L1223" i="23"/>
  <c r="O1215" i="23"/>
  <c r="O1216" i="23"/>
  <c r="O1217" i="23"/>
  <c r="O1218" i="23"/>
  <c r="O1219" i="23"/>
  <c r="O1220" i="23"/>
  <c r="O1221" i="23"/>
  <c r="O1222" i="23"/>
  <c r="O1223" i="23"/>
  <c r="L1213" i="23"/>
  <c r="L1214" i="23"/>
  <c r="O1213" i="23"/>
  <c r="O1214" i="23"/>
  <c r="U14" i="3" l="1"/>
  <c r="AI14" i="3"/>
  <c r="AJ14" i="3"/>
  <c r="U15" i="3"/>
  <c r="AI15" i="3"/>
  <c r="AJ15" i="3"/>
  <c r="U16" i="3"/>
  <c r="AK16" i="3" s="1"/>
  <c r="AI16" i="3"/>
  <c r="AJ16" i="3"/>
  <c r="U17" i="3"/>
  <c r="AK17" i="3" s="1"/>
  <c r="AI17" i="3"/>
  <c r="AJ17" i="3"/>
  <c r="U18" i="3"/>
  <c r="AK18" i="3" s="1"/>
  <c r="AI18" i="3"/>
  <c r="AJ18" i="3"/>
  <c r="AB368" i="3"/>
  <c r="AC368" i="3"/>
  <c r="AK15" i="3" l="1"/>
  <c r="W15" i="3"/>
  <c r="AK14" i="3"/>
  <c r="W14" i="3"/>
  <c r="L1205" i="23"/>
  <c r="L1206" i="23"/>
  <c r="L1207" i="23"/>
  <c r="O1205" i="23"/>
  <c r="O1206" i="23"/>
  <c r="O1207" i="23"/>
  <c r="L1203" i="23" l="1"/>
  <c r="L1204" i="23"/>
  <c r="O1203" i="23"/>
  <c r="O1204" i="23"/>
  <c r="L1191" i="23" l="1"/>
  <c r="L1192" i="23"/>
  <c r="L1193" i="23"/>
  <c r="L1194" i="23"/>
  <c r="L1195" i="23"/>
  <c r="L1202" i="23"/>
  <c r="O1191" i="23"/>
  <c r="O1192" i="23"/>
  <c r="O1193" i="23"/>
  <c r="O1194" i="23"/>
  <c r="O1195" i="23"/>
  <c r="L1186" i="23" l="1"/>
  <c r="L1187" i="23"/>
  <c r="L1188" i="23"/>
  <c r="L1189" i="23"/>
  <c r="L1190" i="23"/>
  <c r="O1186" i="23"/>
  <c r="O1187" i="23"/>
  <c r="O1188" i="23"/>
  <c r="O1189" i="23"/>
  <c r="O1190" i="23"/>
  <c r="L1175" i="23" l="1"/>
  <c r="L1176" i="23"/>
  <c r="L1177" i="23"/>
  <c r="L1178" i="23"/>
  <c r="L1179" i="23"/>
  <c r="L1180" i="23"/>
  <c r="L1181" i="23"/>
  <c r="L1182" i="23"/>
  <c r="L1183" i="23"/>
  <c r="L1184" i="23"/>
  <c r="L1185" i="23"/>
  <c r="O1175" i="23"/>
  <c r="O1176" i="23"/>
  <c r="O1177" i="23"/>
  <c r="O1178" i="23"/>
  <c r="O1179" i="23"/>
  <c r="O1180" i="23"/>
  <c r="O1181" i="23"/>
  <c r="O1182" i="23"/>
  <c r="O1183" i="23"/>
  <c r="O1184" i="23"/>
  <c r="O1185" i="23"/>
  <c r="S283" i="3" l="1"/>
  <c r="L1165" i="23" l="1"/>
  <c r="L1166" i="23"/>
  <c r="L1167" i="23"/>
  <c r="L1168" i="23"/>
  <c r="L1169" i="23"/>
  <c r="L1170" i="23"/>
  <c r="L1171" i="23"/>
  <c r="L1172" i="23"/>
  <c r="L1173" i="23"/>
  <c r="L1174" i="23"/>
  <c r="O1165" i="23"/>
  <c r="O1166" i="23"/>
  <c r="O1167" i="23"/>
  <c r="O1168" i="23"/>
  <c r="O1169" i="23"/>
  <c r="O1170" i="23"/>
  <c r="O1171" i="23"/>
  <c r="O1172" i="23"/>
  <c r="O1173" i="23"/>
  <c r="O1174" i="23"/>
  <c r="E82" i="24" l="1"/>
  <c r="E83" i="24"/>
  <c r="E84" i="24"/>
  <c r="E85" i="24"/>
  <c r="D82" i="24"/>
  <c r="D83" i="24"/>
  <c r="D84" i="24"/>
  <c r="D85" i="24"/>
  <c r="D86" i="24"/>
  <c r="D87" i="24"/>
  <c r="E87" i="24"/>
  <c r="E86" i="24"/>
  <c r="D94" i="24"/>
  <c r="D93" i="24"/>
  <c r="D92" i="24"/>
  <c r="D91" i="24"/>
  <c r="D90" i="24"/>
  <c r="D89" i="24"/>
  <c r="D81" i="24"/>
  <c r="D88" i="24"/>
  <c r="E88" i="24"/>
  <c r="R209" i="3"/>
  <c r="F82" i="24" l="1"/>
  <c r="F88" i="24"/>
  <c r="H88" i="24" s="1"/>
  <c r="F89" i="24"/>
  <c r="H89" i="24" s="1"/>
  <c r="E70" i="24"/>
  <c r="E69" i="24"/>
  <c r="E68" i="24"/>
  <c r="E67" i="24"/>
  <c r="F94" i="24" l="1"/>
  <c r="H94" i="24" s="1"/>
  <c r="F93" i="24"/>
  <c r="H93" i="24" s="1"/>
  <c r="F92" i="24"/>
  <c r="H92" i="24" s="1"/>
  <c r="F91" i="24"/>
  <c r="H91" i="24" s="1"/>
  <c r="F90" i="24"/>
  <c r="H90" i="24" s="1"/>
  <c r="F87" i="24"/>
  <c r="H87" i="24" s="1"/>
  <c r="F86" i="24"/>
  <c r="H86" i="24" s="1"/>
  <c r="F85" i="24"/>
  <c r="H85" i="24" s="1"/>
  <c r="F84" i="24"/>
  <c r="H84" i="24" s="1"/>
  <c r="F83" i="24"/>
  <c r="H83" i="24" s="1"/>
  <c r="H82" i="24"/>
  <c r="F81" i="24"/>
  <c r="H81" i="24" s="1"/>
  <c r="L1142" i="23"/>
  <c r="L1143" i="23"/>
  <c r="L1144" i="23"/>
  <c r="L1145" i="23"/>
  <c r="L1146" i="23"/>
  <c r="L1147" i="23"/>
  <c r="L1148" i="23"/>
  <c r="L1149" i="23"/>
  <c r="L1150" i="23"/>
  <c r="L1151" i="23"/>
  <c r="L1152" i="23"/>
  <c r="L1153" i="23"/>
  <c r="L1154" i="23"/>
  <c r="L1155" i="23"/>
  <c r="L1156" i="23"/>
  <c r="L1157" i="23"/>
  <c r="L1158" i="23"/>
  <c r="L1159" i="23"/>
  <c r="L1160" i="23"/>
  <c r="L1161" i="23"/>
  <c r="L1162" i="23"/>
  <c r="L1163" i="23"/>
  <c r="L1164" i="23"/>
  <c r="O1142" i="23"/>
  <c r="O1143" i="23"/>
  <c r="O1144" i="23"/>
  <c r="O1145" i="23"/>
  <c r="O1146" i="23"/>
  <c r="O1147" i="23"/>
  <c r="O1148" i="23"/>
  <c r="O1149" i="23"/>
  <c r="O1150" i="23"/>
  <c r="O1151" i="23"/>
  <c r="O1152" i="23"/>
  <c r="O1153" i="23"/>
  <c r="O1154" i="23"/>
  <c r="O1155" i="23"/>
  <c r="O1156" i="23"/>
  <c r="O1157" i="23"/>
  <c r="O1158" i="23"/>
  <c r="O1159" i="23"/>
  <c r="O1160" i="23"/>
  <c r="O1161" i="23"/>
  <c r="O1162" i="23"/>
  <c r="O1163" i="23"/>
  <c r="O1164" i="23"/>
  <c r="H95" i="24" l="1"/>
  <c r="L1140" i="23"/>
  <c r="O1140" i="23"/>
  <c r="L1141" i="23" l="1"/>
  <c r="O1141" i="23"/>
  <c r="R283" i="3" l="1"/>
  <c r="L1129" i="23" l="1"/>
  <c r="L1130" i="23"/>
  <c r="L1131" i="23"/>
  <c r="L1132" i="23"/>
  <c r="L1133" i="23"/>
  <c r="L1134" i="23"/>
  <c r="L1135" i="23"/>
  <c r="L1136" i="23"/>
  <c r="L1137" i="23"/>
  <c r="L1138" i="23"/>
  <c r="L1139" i="23"/>
  <c r="O1129" i="23"/>
  <c r="O1130" i="23"/>
  <c r="O1131" i="23"/>
  <c r="O1132" i="23"/>
  <c r="O1133" i="23"/>
  <c r="O1134" i="23"/>
  <c r="O1135" i="23"/>
  <c r="O1136" i="23"/>
  <c r="O1137" i="23"/>
  <c r="O1138" i="23"/>
  <c r="O1139" i="23"/>
  <c r="L1112" i="23" l="1"/>
  <c r="L1113" i="23"/>
  <c r="L1114" i="23"/>
  <c r="L1120" i="23"/>
  <c r="L1121" i="23"/>
  <c r="L1122" i="23"/>
  <c r="O1112" i="23"/>
  <c r="O1113" i="23"/>
  <c r="O1114" i="23"/>
  <c r="O1120" i="23"/>
  <c r="O1121" i="23"/>
  <c r="O1122" i="23"/>
  <c r="L1099" i="23" l="1"/>
  <c r="L1100" i="23"/>
  <c r="L1101" i="23"/>
  <c r="L1102" i="23"/>
  <c r="L1103" i="23"/>
  <c r="L1104" i="23"/>
  <c r="L1105" i="23"/>
  <c r="L1106" i="23"/>
  <c r="L1107" i="23"/>
  <c r="L1108" i="23"/>
  <c r="L1109" i="23"/>
  <c r="L1110" i="23"/>
  <c r="L1111" i="23"/>
  <c r="O1099" i="23"/>
  <c r="O1100" i="23"/>
  <c r="O1101" i="23"/>
  <c r="O1102" i="23"/>
  <c r="O1103" i="23"/>
  <c r="O1104" i="23"/>
  <c r="O1105" i="23"/>
  <c r="O1106" i="23"/>
  <c r="O1107" i="23"/>
  <c r="O1108" i="23"/>
  <c r="O1109" i="23"/>
  <c r="O1110" i="23"/>
  <c r="O1111" i="23"/>
  <c r="R8" i="3"/>
  <c r="L1085" i="23" l="1"/>
  <c r="L1086" i="23"/>
  <c r="L1087" i="23"/>
  <c r="L1088" i="23"/>
  <c r="L1089" i="23"/>
  <c r="L1090" i="23"/>
  <c r="L1091" i="23"/>
  <c r="L1092" i="23"/>
  <c r="L1093" i="23"/>
  <c r="L1094" i="23"/>
  <c r="L1095" i="23"/>
  <c r="L1096" i="23"/>
  <c r="L1097" i="23"/>
  <c r="L1098" i="23"/>
  <c r="O1085" i="23"/>
  <c r="O1086" i="23"/>
  <c r="O1087" i="23"/>
  <c r="O1088" i="23"/>
  <c r="O1089" i="23"/>
  <c r="O1090" i="23"/>
  <c r="O1091" i="23"/>
  <c r="O1092" i="23"/>
  <c r="O1093" i="23"/>
  <c r="O1094" i="23"/>
  <c r="O1095" i="23"/>
  <c r="O1096" i="23"/>
  <c r="O1097" i="23"/>
  <c r="O1098" i="23"/>
  <c r="L1076" i="23" l="1"/>
  <c r="L1077" i="23"/>
  <c r="L1078" i="23"/>
  <c r="L1079" i="23"/>
  <c r="L1080" i="23"/>
  <c r="L1081" i="23"/>
  <c r="L1082" i="23"/>
  <c r="L1083" i="23"/>
  <c r="L1084" i="23"/>
  <c r="O1076" i="23"/>
  <c r="O1077" i="23"/>
  <c r="O1078" i="23"/>
  <c r="O1079" i="23"/>
  <c r="O1080" i="23"/>
  <c r="O1081" i="23"/>
  <c r="O1082" i="23"/>
  <c r="O1083" i="23"/>
  <c r="O1084" i="23"/>
  <c r="L1062" i="23"/>
  <c r="L1063" i="23"/>
  <c r="L1064" i="23"/>
  <c r="L1065" i="23"/>
  <c r="L1066" i="23"/>
  <c r="L1067" i="23"/>
  <c r="L1068" i="23"/>
  <c r="L1069" i="23"/>
  <c r="L1070" i="23"/>
  <c r="L1071" i="23"/>
  <c r="L1072" i="23"/>
  <c r="L1073" i="23"/>
  <c r="L1074" i="23"/>
  <c r="L1075" i="23"/>
  <c r="O1062" i="23"/>
  <c r="O1063" i="23"/>
  <c r="O1064" i="23"/>
  <c r="O1065" i="23"/>
  <c r="O1066" i="23"/>
  <c r="O1067" i="23"/>
  <c r="O1068" i="23"/>
  <c r="O1069" i="23"/>
  <c r="O1070" i="23"/>
  <c r="O1071" i="23"/>
  <c r="O1072" i="23"/>
  <c r="O1073" i="23"/>
  <c r="O1074" i="23"/>
  <c r="O1075" i="23"/>
  <c r="L1060" i="23" l="1"/>
  <c r="L1061" i="23"/>
  <c r="O1060" i="23"/>
  <c r="O1061" i="23"/>
  <c r="L1042" i="23" l="1"/>
  <c r="L1043" i="23"/>
  <c r="L1044" i="23"/>
  <c r="L1045" i="23"/>
  <c r="L1046" i="23"/>
  <c r="L1047" i="23"/>
  <c r="L1048" i="23"/>
  <c r="L1049" i="23"/>
  <c r="L1050" i="23"/>
  <c r="L1051" i="23"/>
  <c r="L1052" i="23"/>
  <c r="L1053" i="23"/>
  <c r="L1054" i="23"/>
  <c r="L1055" i="23"/>
  <c r="L1056" i="23"/>
  <c r="L1057" i="23"/>
  <c r="L1058" i="23"/>
  <c r="L1059" i="23"/>
  <c r="O1042" i="23"/>
  <c r="O1043" i="23"/>
  <c r="O1044" i="23"/>
  <c r="O1045" i="23"/>
  <c r="O1046" i="23"/>
  <c r="O1047" i="23"/>
  <c r="O1048" i="23"/>
  <c r="O1049" i="23"/>
  <c r="O1050" i="23"/>
  <c r="O1051" i="23"/>
  <c r="O1052" i="23"/>
  <c r="O1053" i="23"/>
  <c r="O1054" i="23"/>
  <c r="O1055" i="23"/>
  <c r="O1056" i="23"/>
  <c r="O1057" i="23"/>
  <c r="O1058" i="23"/>
  <c r="O1059" i="23"/>
  <c r="J373" i="3" l="1"/>
  <c r="R49" i="3" l="1"/>
  <c r="L1021" i="23" l="1"/>
  <c r="L1022" i="23"/>
  <c r="L1023" i="23"/>
  <c r="L1024" i="23"/>
  <c r="L1025" i="23"/>
  <c r="L1026" i="23"/>
  <c r="L1027" i="23"/>
  <c r="L1028" i="23"/>
  <c r="L1029" i="23"/>
  <c r="L1030" i="23"/>
  <c r="L1031" i="23"/>
  <c r="L1032" i="23"/>
  <c r="L1033" i="23"/>
  <c r="L1034" i="23"/>
  <c r="L1035" i="23"/>
  <c r="L1036" i="23"/>
  <c r="L1037" i="23"/>
  <c r="L1038" i="23"/>
  <c r="L1039" i="23"/>
  <c r="L1040" i="23"/>
  <c r="L1041" i="23"/>
  <c r="O1021" i="23"/>
  <c r="O1022" i="23"/>
  <c r="O1023" i="23"/>
  <c r="O1024" i="23"/>
  <c r="O1025" i="23"/>
  <c r="O1026" i="23"/>
  <c r="O1027" i="23"/>
  <c r="O1028" i="23"/>
  <c r="O1029" i="23"/>
  <c r="O1030" i="23"/>
  <c r="O1031" i="23"/>
  <c r="O1032" i="23"/>
  <c r="O1033" i="23"/>
  <c r="O1034" i="23"/>
  <c r="O1035" i="23"/>
  <c r="O1036" i="23"/>
  <c r="O1037" i="23"/>
  <c r="O1038" i="23"/>
  <c r="O1039" i="23"/>
  <c r="O1040" i="23"/>
  <c r="O1041" i="23"/>
  <c r="L1016" i="23" l="1"/>
  <c r="L1017" i="23"/>
  <c r="L1018" i="23"/>
  <c r="L1019" i="23"/>
  <c r="L1020" i="23"/>
  <c r="O1016" i="23"/>
  <c r="O1017" i="23"/>
  <c r="O1018" i="23"/>
  <c r="O1019" i="23"/>
  <c r="O1020" i="23"/>
  <c r="R113" i="3"/>
  <c r="L996" i="23" l="1"/>
  <c r="L997" i="23"/>
  <c r="L998" i="23"/>
  <c r="L999" i="23"/>
  <c r="L1000" i="23"/>
  <c r="L1001" i="23"/>
  <c r="L1002" i="23"/>
  <c r="L1003" i="23"/>
  <c r="L1004" i="23"/>
  <c r="L1005" i="23"/>
  <c r="L1006" i="23"/>
  <c r="L1007" i="23"/>
  <c r="L1008" i="23"/>
  <c r="L1009" i="23"/>
  <c r="L1010" i="23"/>
  <c r="L1011" i="23"/>
  <c r="L1012" i="23"/>
  <c r="L1013" i="23"/>
  <c r="L1014" i="23"/>
  <c r="L1015" i="23"/>
  <c r="O996" i="23"/>
  <c r="O997" i="23"/>
  <c r="O998" i="23"/>
  <c r="O999" i="23"/>
  <c r="O1000" i="23"/>
  <c r="O1001" i="23"/>
  <c r="O1002" i="23"/>
  <c r="O1003" i="23"/>
  <c r="O1004" i="23"/>
  <c r="O1005" i="23"/>
  <c r="O1006" i="23"/>
  <c r="O1007" i="23"/>
  <c r="O1008" i="23"/>
  <c r="O1009" i="23"/>
  <c r="O1010" i="23"/>
  <c r="O1011" i="23"/>
  <c r="O1012" i="23"/>
  <c r="O1013" i="23"/>
  <c r="O1014" i="23"/>
  <c r="O1015" i="23"/>
  <c r="F63" i="13" l="1"/>
  <c r="F62" i="13"/>
  <c r="F61" i="13"/>
  <c r="F60" i="13"/>
  <c r="F59" i="13"/>
  <c r="F58" i="13"/>
  <c r="F57" i="13"/>
  <c r="F56" i="13"/>
  <c r="F50" i="13" l="1"/>
  <c r="F55" i="13"/>
  <c r="F54" i="13"/>
  <c r="F53" i="13"/>
  <c r="F52" i="13"/>
  <c r="F51" i="13"/>
  <c r="F49" i="13"/>
  <c r="F48" i="13"/>
  <c r="S88" i="3" l="1"/>
  <c r="L992" i="23" l="1"/>
  <c r="L993" i="23"/>
  <c r="L994" i="23"/>
  <c r="L995" i="23"/>
  <c r="O992" i="23"/>
  <c r="O993" i="23"/>
  <c r="O994" i="23"/>
  <c r="O995" i="23"/>
  <c r="D126" i="14" l="1"/>
  <c r="D122" i="14" l="1"/>
  <c r="L981" i="23" l="1"/>
  <c r="L982" i="23"/>
  <c r="L983" i="23"/>
  <c r="L984" i="23"/>
  <c r="L985" i="23"/>
  <c r="L986" i="23"/>
  <c r="L987" i="23"/>
  <c r="L988" i="23"/>
  <c r="L989" i="23"/>
  <c r="L990" i="23"/>
  <c r="L991" i="23"/>
  <c r="O981" i="23"/>
  <c r="O982" i="23"/>
  <c r="O983" i="23"/>
  <c r="O984" i="23"/>
  <c r="O985" i="23"/>
  <c r="O986" i="23"/>
  <c r="O987" i="23"/>
  <c r="O988" i="23"/>
  <c r="O989" i="23"/>
  <c r="O990" i="23"/>
  <c r="O991" i="23"/>
  <c r="L980" i="23"/>
  <c r="O980" i="23"/>
  <c r="O971" i="23" l="1"/>
  <c r="L966" i="23"/>
  <c r="L967" i="23"/>
  <c r="L968" i="23"/>
  <c r="L969" i="23"/>
  <c r="L970" i="23"/>
  <c r="L971" i="23"/>
  <c r="L972" i="23"/>
  <c r="L973" i="23"/>
  <c r="L974" i="23"/>
  <c r="L975" i="23"/>
  <c r="L976" i="23"/>
  <c r="L977" i="23"/>
  <c r="L978" i="23"/>
  <c r="L979" i="23"/>
  <c r="O966" i="23"/>
  <c r="O967" i="23"/>
  <c r="O968" i="23"/>
  <c r="O969" i="23"/>
  <c r="O972" i="23"/>
  <c r="O973" i="23"/>
  <c r="O974" i="23"/>
  <c r="O975" i="23"/>
  <c r="O976" i="23"/>
  <c r="O977" i="23"/>
  <c r="O978" i="23"/>
  <c r="O979" i="23"/>
  <c r="L959" i="23" l="1"/>
  <c r="L960" i="23"/>
  <c r="L961" i="23"/>
  <c r="L962" i="23"/>
  <c r="L963" i="23"/>
  <c r="L964" i="23"/>
  <c r="L965" i="23"/>
  <c r="O959" i="23"/>
  <c r="O960" i="23"/>
  <c r="O961" i="23"/>
  <c r="O962" i="23"/>
  <c r="O963" i="23"/>
  <c r="O964" i="23"/>
  <c r="O965" i="23"/>
  <c r="D118" i="14" l="1"/>
  <c r="D112" i="14"/>
  <c r="C118" i="14"/>
  <c r="C112" i="14"/>
  <c r="R282" i="3" l="1"/>
  <c r="L948" i="23" l="1"/>
  <c r="L949" i="23"/>
  <c r="L950" i="23"/>
  <c r="L951" i="23"/>
  <c r="L952" i="23"/>
  <c r="L953" i="23"/>
  <c r="L954" i="23"/>
  <c r="L955" i="23"/>
  <c r="L956" i="23"/>
  <c r="L957" i="23"/>
  <c r="L958" i="23"/>
  <c r="O948" i="23"/>
  <c r="O949" i="23"/>
  <c r="O950" i="23"/>
  <c r="O951" i="23"/>
  <c r="O952" i="23"/>
  <c r="O953" i="23"/>
  <c r="O954" i="23"/>
  <c r="O955" i="23"/>
  <c r="O956" i="23"/>
  <c r="O957" i="23"/>
  <c r="O958" i="23"/>
  <c r="R48" i="3" l="1"/>
  <c r="L924" i="23" l="1"/>
  <c r="L925" i="23"/>
  <c r="L926" i="23"/>
  <c r="L927" i="23"/>
  <c r="L928" i="23"/>
  <c r="L929" i="23"/>
  <c r="L930" i="23"/>
  <c r="L931" i="23"/>
  <c r="L932" i="23"/>
  <c r="L933" i="23"/>
  <c r="L934" i="23"/>
  <c r="L935" i="23"/>
  <c r="L936" i="23"/>
  <c r="L937" i="23"/>
  <c r="L938" i="23"/>
  <c r="L939" i="23"/>
  <c r="L940" i="23"/>
  <c r="L941" i="23"/>
  <c r="L942" i="23"/>
  <c r="L943" i="23"/>
  <c r="L944" i="23"/>
  <c r="L945" i="23"/>
  <c r="L946" i="23"/>
  <c r="L947" i="23"/>
  <c r="O924" i="23"/>
  <c r="O925" i="23"/>
  <c r="O926" i="23"/>
  <c r="O927" i="23"/>
  <c r="O928" i="23"/>
  <c r="O929" i="23"/>
  <c r="O930" i="23"/>
  <c r="O931" i="23"/>
  <c r="O932" i="23"/>
  <c r="O933" i="23"/>
  <c r="O934" i="23"/>
  <c r="O935" i="23"/>
  <c r="O936" i="23"/>
  <c r="O937" i="23"/>
  <c r="O938" i="23"/>
  <c r="O939" i="23"/>
  <c r="O940" i="23"/>
  <c r="O941" i="23"/>
  <c r="O942" i="23"/>
  <c r="O943" i="23"/>
  <c r="O944" i="23"/>
  <c r="O945" i="23"/>
  <c r="O946" i="23"/>
  <c r="O947" i="23"/>
  <c r="D69" i="24"/>
  <c r="F69" i="24" s="1"/>
  <c r="H69" i="24" s="1"/>
  <c r="D70" i="24"/>
  <c r="F70" i="24" s="1"/>
  <c r="H70" i="24" s="1"/>
  <c r="D71" i="24"/>
  <c r="F71" i="24" s="1"/>
  <c r="H71" i="24" s="1"/>
  <c r="D72" i="24"/>
  <c r="F72" i="24" s="1"/>
  <c r="H72" i="24" s="1"/>
  <c r="D73" i="24"/>
  <c r="D68" i="24"/>
  <c r="F68" i="24" s="1"/>
  <c r="H68" i="24" s="1"/>
  <c r="D67" i="24"/>
  <c r="F67" i="24" s="1"/>
  <c r="H67" i="24" s="1"/>
  <c r="D77" i="24" l="1"/>
  <c r="F77" i="24" s="1"/>
  <c r="H77" i="24" s="1"/>
  <c r="D76" i="24"/>
  <c r="F76" i="24" s="1"/>
  <c r="H76" i="24" s="1"/>
  <c r="D75" i="24"/>
  <c r="F75" i="24" s="1"/>
  <c r="H75" i="24" s="1"/>
  <c r="D74" i="24"/>
  <c r="F73" i="24"/>
  <c r="E66" i="24"/>
  <c r="D66" i="24"/>
  <c r="D65" i="24"/>
  <c r="F65" i="24" s="1"/>
  <c r="H65" i="24" s="1"/>
  <c r="L923" i="23"/>
  <c r="O923" i="23"/>
  <c r="F66" i="24" l="1"/>
  <c r="H66" i="24" s="1"/>
  <c r="F74" i="24"/>
  <c r="H74" i="24" s="1"/>
  <c r="H73" i="24"/>
  <c r="L919" i="23"/>
  <c r="L920" i="23"/>
  <c r="L921" i="23"/>
  <c r="L922" i="23"/>
  <c r="O919" i="23"/>
  <c r="O920" i="23"/>
  <c r="O921" i="23"/>
  <c r="O922" i="23"/>
  <c r="U184" i="3"/>
  <c r="W184" i="3" s="1"/>
  <c r="H78" i="24" l="1"/>
  <c r="L905" i="23"/>
  <c r="L906" i="23"/>
  <c r="L907" i="23"/>
  <c r="L908" i="23"/>
  <c r="L909" i="23"/>
  <c r="L910" i="23"/>
  <c r="L911" i="23"/>
  <c r="L912" i="23"/>
  <c r="L913" i="23"/>
  <c r="L914" i="23"/>
  <c r="L915" i="23"/>
  <c r="L916" i="23"/>
  <c r="L917" i="23"/>
  <c r="L918" i="23"/>
  <c r="O905" i="23"/>
  <c r="O906" i="23"/>
  <c r="O907" i="23"/>
  <c r="O908" i="23"/>
  <c r="O909" i="23"/>
  <c r="O910" i="23"/>
  <c r="O911" i="23"/>
  <c r="O912" i="23"/>
  <c r="O913" i="23"/>
  <c r="O914" i="23"/>
  <c r="O915" i="23"/>
  <c r="O916" i="23"/>
  <c r="O917" i="23"/>
  <c r="O918" i="23"/>
  <c r="L892" i="23" l="1"/>
  <c r="L893" i="23"/>
  <c r="L894" i="23"/>
  <c r="L895" i="23"/>
  <c r="L896" i="23"/>
  <c r="L897" i="23"/>
  <c r="L898" i="23"/>
  <c r="L899" i="23"/>
  <c r="L900" i="23"/>
  <c r="L901" i="23"/>
  <c r="L902" i="23"/>
  <c r="L903" i="23"/>
  <c r="L904" i="23"/>
  <c r="O892" i="23"/>
  <c r="O893" i="23"/>
  <c r="O894" i="23"/>
  <c r="O895" i="23"/>
  <c r="O896" i="23"/>
  <c r="O897" i="23"/>
  <c r="O898" i="23"/>
  <c r="O899" i="23"/>
  <c r="O900" i="23"/>
  <c r="O901" i="23"/>
  <c r="O902" i="23"/>
  <c r="O903" i="23"/>
  <c r="O904" i="23"/>
  <c r="R7" i="3" l="1"/>
  <c r="L891" i="23" l="1"/>
  <c r="O891" i="23"/>
  <c r="L890" i="23"/>
  <c r="O890" i="23"/>
  <c r="L884" i="23"/>
  <c r="L885" i="23"/>
  <c r="L886" i="23"/>
  <c r="L887" i="23"/>
  <c r="L888" i="23"/>
  <c r="L889" i="23"/>
  <c r="O884" i="23"/>
  <c r="O885" i="23"/>
  <c r="O886" i="23"/>
  <c r="O887" i="23"/>
  <c r="O888" i="23"/>
  <c r="O889" i="23"/>
  <c r="L879" i="23"/>
  <c r="L880" i="23"/>
  <c r="L881" i="23"/>
  <c r="L882" i="23"/>
  <c r="L883" i="23"/>
  <c r="O879" i="23"/>
  <c r="O880" i="23"/>
  <c r="O881" i="23"/>
  <c r="O882" i="23"/>
  <c r="O883" i="23"/>
  <c r="L606" i="23" l="1"/>
  <c r="L607" i="23"/>
  <c r="L608" i="23"/>
  <c r="L861" i="23"/>
  <c r="O861" i="23"/>
  <c r="L862" i="23"/>
  <c r="O862" i="23"/>
  <c r="L863" i="23"/>
  <c r="O863" i="23"/>
  <c r="L864" i="23"/>
  <c r="L865" i="23"/>
  <c r="L866" i="23"/>
  <c r="L867" i="23"/>
  <c r="L868" i="23"/>
  <c r="L869" i="23"/>
  <c r="L870" i="23"/>
  <c r="L871" i="23"/>
  <c r="L872" i="23"/>
  <c r="L873" i="23"/>
  <c r="L874" i="23"/>
  <c r="L875" i="23"/>
  <c r="L876" i="23"/>
  <c r="L877" i="23"/>
  <c r="L878" i="23"/>
  <c r="O864" i="23"/>
  <c r="O865" i="23"/>
  <c r="O866" i="23"/>
  <c r="O867" i="23"/>
  <c r="O868" i="23"/>
  <c r="O869" i="23"/>
  <c r="O870" i="23"/>
  <c r="O871" i="23"/>
  <c r="O872" i="23"/>
  <c r="O873" i="23"/>
  <c r="O874" i="23"/>
  <c r="O875" i="23"/>
  <c r="O876" i="23"/>
  <c r="O877" i="23"/>
  <c r="O878" i="23"/>
  <c r="R24" i="3" l="1"/>
  <c r="L419" i="23" l="1"/>
  <c r="L420" i="23"/>
  <c r="L421" i="23"/>
  <c r="L422" i="23"/>
  <c r="L423" i="23"/>
  <c r="L424" i="23"/>
  <c r="L425" i="23"/>
  <c r="L426" i="23"/>
  <c r="L427" i="23"/>
  <c r="L428" i="23"/>
  <c r="L851" i="23"/>
  <c r="L852" i="23"/>
  <c r="L853" i="23"/>
  <c r="L854" i="23"/>
  <c r="L855" i="23"/>
  <c r="L856" i="23"/>
  <c r="L857" i="23"/>
  <c r="L858" i="23"/>
  <c r="L859" i="23"/>
  <c r="L860" i="23"/>
  <c r="O851" i="23"/>
  <c r="O852" i="23"/>
  <c r="O853" i="23"/>
  <c r="O854" i="23"/>
  <c r="O855" i="23"/>
  <c r="O856" i="23"/>
  <c r="O857" i="23"/>
  <c r="O858" i="23"/>
  <c r="O859" i="23"/>
  <c r="O860" i="23"/>
  <c r="R112" i="3"/>
  <c r="L831" i="23" l="1"/>
  <c r="L832" i="23"/>
  <c r="L833" i="23"/>
  <c r="L834" i="23"/>
  <c r="L835" i="23"/>
  <c r="L836" i="23"/>
  <c r="L837" i="23"/>
  <c r="L838" i="23"/>
  <c r="L839" i="23"/>
  <c r="L840" i="23"/>
  <c r="L841" i="23"/>
  <c r="L842" i="23"/>
  <c r="L843" i="23"/>
  <c r="L844" i="23"/>
  <c r="L845" i="23"/>
  <c r="L846" i="23"/>
  <c r="L847" i="23"/>
  <c r="L848" i="23"/>
  <c r="L849" i="23"/>
  <c r="L850" i="23"/>
  <c r="O831" i="23"/>
  <c r="O832" i="23"/>
  <c r="O833" i="23"/>
  <c r="O834" i="23"/>
  <c r="O835" i="23"/>
  <c r="O836" i="23"/>
  <c r="O837" i="23"/>
  <c r="O838" i="23"/>
  <c r="O839" i="23"/>
  <c r="O840" i="23"/>
  <c r="O841" i="23"/>
  <c r="O842" i="23"/>
  <c r="O843" i="23"/>
  <c r="O844" i="23"/>
  <c r="O845" i="23"/>
  <c r="O846" i="23"/>
  <c r="O847" i="23"/>
  <c r="O848" i="23"/>
  <c r="O849" i="23"/>
  <c r="O850" i="23"/>
  <c r="L824" i="23"/>
  <c r="L823" i="23"/>
  <c r="L825" i="23"/>
  <c r="L826" i="23"/>
  <c r="L827" i="23"/>
  <c r="L828" i="23"/>
  <c r="L829" i="23"/>
  <c r="L830" i="23"/>
  <c r="O823" i="23"/>
  <c r="O824" i="23"/>
  <c r="O825" i="23"/>
  <c r="O826" i="23"/>
  <c r="O827" i="23"/>
  <c r="O828" i="23"/>
  <c r="O829" i="23"/>
  <c r="O830" i="23"/>
  <c r="L802" i="23" l="1"/>
  <c r="L803" i="23"/>
  <c r="L804" i="23"/>
  <c r="L805" i="23"/>
  <c r="L806" i="23"/>
  <c r="L807" i="23"/>
  <c r="L808" i="23"/>
  <c r="L809" i="23"/>
  <c r="L810" i="23"/>
  <c r="L811" i="23"/>
  <c r="L812" i="23"/>
  <c r="L813" i="23"/>
  <c r="L814" i="23"/>
  <c r="L815" i="23"/>
  <c r="L816" i="23"/>
  <c r="L817" i="23"/>
  <c r="L818" i="23"/>
  <c r="L819" i="23"/>
  <c r="L820" i="23"/>
  <c r="L821" i="23"/>
  <c r="L822" i="23"/>
  <c r="O802" i="23"/>
  <c r="O803" i="23"/>
  <c r="O804" i="23"/>
  <c r="O805" i="23"/>
  <c r="O806" i="23"/>
  <c r="O807" i="23"/>
  <c r="O808" i="23"/>
  <c r="O809" i="23"/>
  <c r="O810" i="23"/>
  <c r="O811" i="23"/>
  <c r="O812" i="23"/>
  <c r="O813" i="23"/>
  <c r="O814" i="23"/>
  <c r="O815" i="23"/>
  <c r="O816" i="23"/>
  <c r="O817" i="23"/>
  <c r="O818" i="23"/>
  <c r="O819" i="23"/>
  <c r="O820" i="23"/>
  <c r="O821" i="23"/>
  <c r="O822" i="23"/>
  <c r="L800" i="23" l="1"/>
  <c r="L801" i="23"/>
  <c r="O800" i="23"/>
  <c r="O801" i="23"/>
  <c r="G29" i="14" l="1"/>
  <c r="C29" i="14"/>
  <c r="K2" i="26"/>
  <c r="L2" i="26" s="1"/>
  <c r="K3" i="26"/>
  <c r="L3" i="26" s="1"/>
  <c r="K4" i="26"/>
  <c r="L4" i="26" s="1"/>
  <c r="K5" i="26"/>
  <c r="L5" i="26" s="1"/>
  <c r="K6" i="26"/>
  <c r="L6" i="26" s="1"/>
  <c r="K7" i="26"/>
  <c r="L7" i="26" s="1"/>
  <c r="K8" i="26"/>
  <c r="L8" i="26" s="1"/>
  <c r="K9" i="26"/>
  <c r="L9" i="26" s="1"/>
  <c r="K10" i="26"/>
  <c r="L10" i="26" s="1"/>
  <c r="K11" i="26"/>
  <c r="L11" i="26" s="1"/>
  <c r="K12" i="26"/>
  <c r="L12" i="26" s="1"/>
  <c r="K13" i="26"/>
  <c r="L13" i="26" s="1"/>
  <c r="K14" i="26"/>
  <c r="L14" i="26" s="1"/>
  <c r="K15" i="26"/>
  <c r="L15" i="26" s="1"/>
  <c r="K16" i="26"/>
  <c r="L16" i="26" s="1"/>
  <c r="K17" i="26"/>
  <c r="L17" i="26" s="1"/>
  <c r="K18" i="26"/>
  <c r="L18" i="26" s="1"/>
  <c r="K19" i="26"/>
  <c r="L19" i="26" s="1"/>
  <c r="K20" i="26"/>
  <c r="L20" i="26" s="1"/>
  <c r="K21" i="26"/>
  <c r="L21" i="26" s="1"/>
  <c r="K22" i="26"/>
  <c r="L22" i="26" s="1"/>
  <c r="K23" i="26"/>
  <c r="L23" i="26" s="1"/>
  <c r="K24" i="26"/>
  <c r="L24" i="26" s="1"/>
  <c r="K25" i="26"/>
  <c r="L25" i="26" s="1"/>
  <c r="K26" i="26"/>
  <c r="L26" i="26" s="1"/>
  <c r="K27" i="26"/>
  <c r="L27" i="26" s="1"/>
  <c r="K28" i="26"/>
  <c r="L28" i="26" s="1"/>
  <c r="K29" i="26"/>
  <c r="L29" i="26" s="1"/>
  <c r="K30" i="26"/>
  <c r="L30" i="26" s="1"/>
  <c r="K31" i="26"/>
  <c r="L31" i="26" s="1"/>
  <c r="K32" i="26"/>
  <c r="L32" i="26" s="1"/>
  <c r="K33" i="26"/>
  <c r="L33" i="26" s="1"/>
  <c r="K34" i="26"/>
  <c r="L34" i="26" s="1"/>
  <c r="K35" i="26"/>
  <c r="L35" i="26" s="1"/>
  <c r="K36" i="26"/>
  <c r="L36" i="26" s="1"/>
  <c r="K37" i="26"/>
  <c r="L37" i="26" s="1"/>
  <c r="K38" i="26"/>
  <c r="L38" i="26" s="1"/>
  <c r="K39" i="26"/>
  <c r="L39" i="26" s="1"/>
  <c r="K40" i="26"/>
  <c r="L40" i="26" s="1"/>
  <c r="K41" i="26"/>
  <c r="L41" i="26" s="1"/>
  <c r="K42" i="26"/>
  <c r="L42" i="26" s="1"/>
  <c r="K43" i="26"/>
  <c r="L43" i="26" s="1"/>
  <c r="K44" i="26"/>
  <c r="L44" i="26" s="1"/>
  <c r="K45" i="26"/>
  <c r="L45" i="26" s="1"/>
  <c r="K46" i="26"/>
  <c r="L46" i="26" s="1"/>
  <c r="K47" i="26"/>
  <c r="L47" i="26" s="1"/>
  <c r="K48" i="26"/>
  <c r="L48" i="26" s="1"/>
  <c r="K49" i="26"/>
  <c r="L49" i="26" s="1"/>
  <c r="K50" i="26"/>
  <c r="L50" i="26" s="1"/>
  <c r="K51" i="26"/>
  <c r="L51" i="26" s="1"/>
  <c r="K52" i="26"/>
  <c r="L52" i="26" s="1"/>
  <c r="K53" i="26"/>
  <c r="L53" i="26" s="1"/>
  <c r="K54" i="26"/>
  <c r="L54" i="26" s="1"/>
  <c r="K55" i="26"/>
  <c r="L55" i="26" s="1"/>
  <c r="K56" i="26"/>
  <c r="L56" i="26" s="1"/>
  <c r="K57" i="26"/>
  <c r="L57" i="26" s="1"/>
  <c r="K58" i="26"/>
  <c r="L58" i="26" s="1"/>
  <c r="K59" i="26"/>
  <c r="L59" i="26" s="1"/>
  <c r="K60" i="26"/>
  <c r="L60" i="26" s="1"/>
  <c r="K61" i="26"/>
  <c r="L61" i="26" s="1"/>
  <c r="K62" i="26"/>
  <c r="L62" i="26" s="1"/>
  <c r="K63" i="26"/>
  <c r="L63" i="26" s="1"/>
  <c r="K64" i="26"/>
  <c r="L64" i="26" s="1"/>
  <c r="K65" i="26"/>
  <c r="L65" i="26" s="1"/>
  <c r="K66" i="26"/>
  <c r="L66" i="26" s="1"/>
  <c r="K67" i="26"/>
  <c r="L67" i="26" s="1"/>
  <c r="K68" i="26"/>
  <c r="L68" i="26" s="1"/>
  <c r="K69" i="26"/>
  <c r="L69" i="26" s="1"/>
  <c r="K70" i="26"/>
  <c r="L70" i="26" s="1"/>
  <c r="K71" i="26"/>
  <c r="L71" i="26" s="1"/>
  <c r="K72" i="26"/>
  <c r="L72" i="26" s="1"/>
  <c r="K73" i="26"/>
  <c r="L73" i="26" s="1"/>
  <c r="K74" i="26"/>
  <c r="L74" i="26" s="1"/>
  <c r="K75" i="26"/>
  <c r="L75" i="26" s="1"/>
  <c r="K76" i="26"/>
  <c r="L76" i="26" s="1"/>
  <c r="K77" i="26"/>
  <c r="L77" i="26" s="1"/>
  <c r="K78" i="26"/>
  <c r="L78" i="26" s="1"/>
  <c r="K79" i="26"/>
  <c r="L79" i="26" s="1"/>
  <c r="K80" i="26"/>
  <c r="L80" i="26" s="1"/>
  <c r="K81" i="26"/>
  <c r="L81" i="26" s="1"/>
  <c r="K82" i="26"/>
  <c r="L82" i="26" s="1"/>
  <c r="K83" i="26"/>
  <c r="L83" i="26" s="1"/>
  <c r="K84" i="26"/>
  <c r="L84" i="26" s="1"/>
  <c r="K85" i="26"/>
  <c r="L85" i="26" s="1"/>
  <c r="K86" i="26"/>
  <c r="L86" i="26" s="1"/>
  <c r="K87" i="26"/>
  <c r="L87" i="26" s="1"/>
  <c r="K88" i="26"/>
  <c r="L88" i="26" s="1"/>
  <c r="K89" i="26"/>
  <c r="L89" i="26" s="1"/>
  <c r="K90" i="26"/>
  <c r="L90" i="26" s="1"/>
  <c r="K91" i="26"/>
  <c r="L91" i="26" s="1"/>
  <c r="K92" i="26"/>
  <c r="L92" i="26" s="1"/>
  <c r="K93" i="26"/>
  <c r="L93" i="26" s="1"/>
  <c r="K94" i="26"/>
  <c r="L94" i="26" s="1"/>
  <c r="K95" i="26"/>
  <c r="L95" i="26" s="1"/>
  <c r="K96" i="26"/>
  <c r="L96" i="26" s="1"/>
  <c r="K97" i="26"/>
  <c r="L97" i="26" s="1"/>
  <c r="K98" i="26"/>
  <c r="L98" i="26" s="1"/>
  <c r="K99" i="26"/>
  <c r="L99" i="26" s="1"/>
  <c r="K100" i="26"/>
  <c r="L100" i="26" s="1"/>
  <c r="K101" i="26"/>
  <c r="L101" i="26" s="1"/>
  <c r="K102" i="26"/>
  <c r="L102" i="26" s="1"/>
  <c r="K103" i="26"/>
  <c r="L103" i="26" s="1"/>
  <c r="K104" i="26"/>
  <c r="L104" i="26" s="1"/>
  <c r="K105" i="26"/>
  <c r="L105" i="26" s="1"/>
  <c r="K106" i="26"/>
  <c r="L106" i="26" s="1"/>
  <c r="K107" i="26"/>
  <c r="L107" i="26" s="1"/>
  <c r="K108" i="26"/>
  <c r="L108" i="26" s="1"/>
  <c r="K109" i="26"/>
  <c r="L109" i="26" s="1"/>
  <c r="K110" i="26"/>
  <c r="L110" i="26" s="1"/>
  <c r="K111" i="26"/>
  <c r="L111" i="26" s="1"/>
  <c r="K112" i="26"/>
  <c r="L112" i="26" s="1"/>
  <c r="K113" i="26"/>
  <c r="L113" i="26" s="1"/>
  <c r="K114" i="26"/>
  <c r="L114" i="26" s="1"/>
  <c r="K115" i="26"/>
  <c r="L115" i="26" s="1"/>
  <c r="K116" i="26"/>
  <c r="L116" i="26" s="1"/>
  <c r="K117" i="26"/>
  <c r="L117" i="26" s="1"/>
  <c r="K118" i="26"/>
  <c r="L118" i="26" s="1"/>
  <c r="K119" i="26"/>
  <c r="L119" i="26" s="1"/>
  <c r="K120" i="26"/>
  <c r="L120" i="26" s="1"/>
  <c r="K121" i="26"/>
  <c r="L121" i="26" s="1"/>
  <c r="K122" i="26"/>
  <c r="L122" i="26" s="1"/>
  <c r="K123" i="26"/>
  <c r="L123" i="26" s="1"/>
  <c r="K124" i="26"/>
  <c r="L124" i="26" s="1"/>
  <c r="K125" i="26"/>
  <c r="L125" i="26" s="1"/>
  <c r="K126" i="26"/>
  <c r="L126" i="26" s="1"/>
  <c r="K127" i="26"/>
  <c r="L127" i="26" s="1"/>
  <c r="K128" i="26"/>
  <c r="L128" i="26" s="1"/>
  <c r="K129" i="26"/>
  <c r="L129" i="26" s="1"/>
  <c r="K130" i="26"/>
  <c r="L130" i="26" s="1"/>
  <c r="K131" i="26"/>
  <c r="L131" i="26" s="1"/>
  <c r="K132" i="26"/>
  <c r="L132" i="26" s="1"/>
  <c r="K133" i="26"/>
  <c r="L133" i="26" s="1"/>
  <c r="K134" i="26"/>
  <c r="L134" i="26" s="1"/>
  <c r="K135" i="26"/>
  <c r="L135" i="26" s="1"/>
  <c r="K136" i="26"/>
  <c r="L136" i="26" s="1"/>
  <c r="K137" i="26"/>
  <c r="L137" i="26" s="1"/>
  <c r="K138" i="26"/>
  <c r="L138" i="26" s="1"/>
  <c r="K139" i="26"/>
  <c r="L139" i="26" s="1"/>
  <c r="K140" i="26"/>
  <c r="L140" i="26" s="1"/>
  <c r="K141" i="26"/>
  <c r="L141" i="26" s="1"/>
  <c r="K142" i="26"/>
  <c r="L142" i="26" s="1"/>
  <c r="K143" i="26"/>
  <c r="L143" i="26" s="1"/>
  <c r="K144" i="26"/>
  <c r="L144" i="26" s="1"/>
  <c r="K145" i="26"/>
  <c r="L145" i="26" s="1"/>
  <c r="K146" i="26"/>
  <c r="L146" i="26" s="1"/>
  <c r="K147" i="26"/>
  <c r="L147" i="26" s="1"/>
  <c r="K148" i="26"/>
  <c r="L148" i="26" s="1"/>
  <c r="K149" i="26"/>
  <c r="L149" i="26" s="1"/>
  <c r="K150" i="26"/>
  <c r="L150" i="26" s="1"/>
  <c r="K151" i="26"/>
  <c r="L151" i="26" s="1"/>
  <c r="K152" i="26"/>
  <c r="L152" i="26" s="1"/>
  <c r="K153" i="26"/>
  <c r="L153" i="26" s="1"/>
  <c r="K154" i="26"/>
  <c r="L154" i="26" s="1"/>
  <c r="K155" i="26"/>
  <c r="L155" i="26" s="1"/>
  <c r="K156" i="26"/>
  <c r="L156" i="26" s="1"/>
  <c r="K157" i="26"/>
  <c r="L157" i="26" s="1"/>
  <c r="K158" i="26"/>
  <c r="L158" i="26" s="1"/>
  <c r="K159" i="26"/>
  <c r="L159" i="26" s="1"/>
  <c r="K160" i="26"/>
  <c r="L160" i="26" s="1"/>
  <c r="K161" i="26"/>
  <c r="L161" i="26" s="1"/>
  <c r="K162" i="26"/>
  <c r="L162" i="26" s="1"/>
  <c r="K163" i="26"/>
  <c r="L163" i="26" s="1"/>
  <c r="K164" i="26"/>
  <c r="L164" i="26" s="1"/>
  <c r="K165" i="26"/>
  <c r="L165" i="26" s="1"/>
  <c r="K166" i="26"/>
  <c r="L166" i="26" s="1"/>
  <c r="K167" i="26"/>
  <c r="L167" i="26" s="1"/>
  <c r="K168" i="26"/>
  <c r="L168" i="26" s="1"/>
  <c r="K169" i="26"/>
  <c r="L169" i="26" s="1"/>
  <c r="K170" i="26"/>
  <c r="L170" i="26" s="1"/>
  <c r="K171" i="26"/>
  <c r="L171" i="26" s="1"/>
  <c r="K172" i="26"/>
  <c r="L172" i="26" s="1"/>
  <c r="K173" i="26"/>
  <c r="L173" i="26" s="1"/>
  <c r="K174" i="26"/>
  <c r="L174" i="26" s="1"/>
  <c r="K175" i="26"/>
  <c r="L175" i="26" s="1"/>
  <c r="K176" i="26"/>
  <c r="L176" i="26" s="1"/>
  <c r="K177" i="26"/>
  <c r="L177" i="26" s="1"/>
  <c r="K178" i="26"/>
  <c r="L178" i="26" s="1"/>
  <c r="K179" i="26"/>
  <c r="L179" i="26" s="1"/>
  <c r="K180" i="26"/>
  <c r="L180" i="26" s="1"/>
  <c r="K181" i="26"/>
  <c r="L181" i="26" s="1"/>
  <c r="K182" i="26"/>
  <c r="L182" i="26" s="1"/>
  <c r="K183" i="26"/>
  <c r="L183" i="26" s="1"/>
  <c r="K184" i="26"/>
  <c r="L184" i="26" s="1"/>
  <c r="K185" i="26"/>
  <c r="L185" i="26" s="1"/>
  <c r="K186" i="26"/>
  <c r="L186" i="26" s="1"/>
  <c r="K187" i="26"/>
  <c r="L187" i="26" s="1"/>
  <c r="K188" i="26"/>
  <c r="L188" i="26" s="1"/>
  <c r="K189" i="26"/>
  <c r="L189" i="26" s="1"/>
  <c r="K190" i="26"/>
  <c r="L190" i="26" s="1"/>
  <c r="K191" i="26"/>
  <c r="L191" i="26" s="1"/>
  <c r="K192" i="26"/>
  <c r="L192" i="26" s="1"/>
  <c r="K193" i="26"/>
  <c r="L193" i="26" s="1"/>
  <c r="K194" i="26"/>
  <c r="L194" i="26" s="1"/>
  <c r="K195" i="26"/>
  <c r="L195" i="26" s="1"/>
  <c r="K196" i="26"/>
  <c r="L196" i="26" s="1"/>
  <c r="K197" i="26"/>
  <c r="L197" i="26" s="1"/>
  <c r="K198" i="26"/>
  <c r="L198" i="26" s="1"/>
  <c r="K199" i="26"/>
  <c r="L199" i="26" s="1"/>
  <c r="K200" i="26"/>
  <c r="L200" i="26" s="1"/>
  <c r="K201" i="26"/>
  <c r="L201" i="26" s="1"/>
  <c r="K202" i="26"/>
  <c r="L202" i="26" s="1"/>
  <c r="K203" i="26"/>
  <c r="L203" i="26" s="1"/>
  <c r="K204" i="26"/>
  <c r="L204" i="26" s="1"/>
  <c r="K205" i="26"/>
  <c r="L205" i="26" s="1"/>
  <c r="K206" i="26"/>
  <c r="L206" i="26" s="1"/>
  <c r="K207" i="26"/>
  <c r="L207" i="26" s="1"/>
  <c r="K208" i="26"/>
  <c r="L208" i="26" s="1"/>
  <c r="K209" i="26"/>
  <c r="L209" i="26" s="1"/>
  <c r="K210" i="26"/>
  <c r="L210" i="26" s="1"/>
  <c r="K211" i="26"/>
  <c r="L211" i="26" s="1"/>
  <c r="K212" i="26"/>
  <c r="L212" i="26" s="1"/>
  <c r="K213" i="26"/>
  <c r="L213" i="26" s="1"/>
  <c r="K214" i="26"/>
  <c r="L214" i="26" s="1"/>
  <c r="K215" i="26"/>
  <c r="L215" i="26" s="1"/>
  <c r="K216" i="26"/>
  <c r="L216" i="26" s="1"/>
  <c r="K217" i="26"/>
  <c r="L217" i="26" s="1"/>
  <c r="K218" i="26"/>
  <c r="L218" i="26" s="1"/>
  <c r="K219" i="26"/>
  <c r="L219" i="26" s="1"/>
  <c r="K220" i="26"/>
  <c r="L220" i="26" s="1"/>
  <c r="K221" i="26"/>
  <c r="L221" i="26" s="1"/>
  <c r="K222" i="26"/>
  <c r="L222" i="26" s="1"/>
  <c r="K223" i="26"/>
  <c r="L223" i="26" s="1"/>
  <c r="K224" i="26"/>
  <c r="L224" i="26" s="1"/>
  <c r="K225" i="26"/>
  <c r="L225" i="26" s="1"/>
  <c r="K226" i="26"/>
  <c r="L226" i="26" s="1"/>
  <c r="K227" i="26"/>
  <c r="L227" i="26" s="1"/>
  <c r="K228" i="26"/>
  <c r="L228" i="26" s="1"/>
  <c r="K229" i="26"/>
  <c r="L229" i="26" s="1"/>
  <c r="K230" i="26"/>
  <c r="L230" i="26" s="1"/>
  <c r="K231" i="26"/>
  <c r="L231" i="26" s="1"/>
  <c r="K232" i="26"/>
  <c r="L232" i="26" s="1"/>
  <c r="K233" i="26"/>
  <c r="L233" i="26" s="1"/>
  <c r="K234" i="26"/>
  <c r="L234" i="26" s="1"/>
  <c r="K235" i="26"/>
  <c r="L235" i="26" s="1"/>
  <c r="K236" i="26"/>
  <c r="L236" i="26" s="1"/>
  <c r="K237" i="26"/>
  <c r="L237" i="26" s="1"/>
  <c r="K238" i="26"/>
  <c r="L238" i="26" s="1"/>
  <c r="K239" i="26"/>
  <c r="L239" i="26" s="1"/>
  <c r="K240" i="26"/>
  <c r="L240" i="26" s="1"/>
  <c r="K241" i="26"/>
  <c r="L241" i="26" s="1"/>
  <c r="K242" i="26"/>
  <c r="L242" i="26" s="1"/>
  <c r="K243" i="26"/>
  <c r="L243" i="26" s="1"/>
  <c r="K244" i="26"/>
  <c r="L244" i="26" s="1"/>
  <c r="K245" i="26"/>
  <c r="L245" i="26" s="1"/>
  <c r="K246" i="26"/>
  <c r="L246" i="26" s="1"/>
  <c r="K247" i="26"/>
  <c r="L247" i="26" s="1"/>
  <c r="K248" i="26"/>
  <c r="L248" i="26" s="1"/>
  <c r="K249" i="26"/>
  <c r="L249" i="26" s="1"/>
  <c r="K250" i="26"/>
  <c r="L250" i="26" s="1"/>
  <c r="K251" i="26"/>
  <c r="L251" i="26" s="1"/>
  <c r="K252" i="26"/>
  <c r="L252" i="26" s="1"/>
  <c r="K253" i="26"/>
  <c r="L253" i="26" s="1"/>
  <c r="K254" i="26"/>
  <c r="L254" i="26" s="1"/>
  <c r="K255" i="26"/>
  <c r="L255" i="26" s="1"/>
  <c r="K256" i="26"/>
  <c r="L256" i="26" s="1"/>
  <c r="K257" i="26"/>
  <c r="L257" i="26" s="1"/>
  <c r="K258" i="26"/>
  <c r="L258" i="26" s="1"/>
  <c r="K259" i="26"/>
  <c r="L259" i="26" s="1"/>
  <c r="K260" i="26"/>
  <c r="L260" i="26" s="1"/>
  <c r="K261" i="26"/>
  <c r="L261" i="26" s="1"/>
  <c r="K262" i="26"/>
  <c r="L262" i="26" s="1"/>
  <c r="K263" i="26"/>
  <c r="L263" i="26" s="1"/>
  <c r="K264" i="26"/>
  <c r="L264" i="26" s="1"/>
  <c r="K265" i="26"/>
  <c r="L265" i="26" s="1"/>
  <c r="K266" i="26"/>
  <c r="L266" i="26" s="1"/>
  <c r="K267" i="26"/>
  <c r="L267" i="26" s="1"/>
  <c r="K268" i="26"/>
  <c r="L268" i="26" s="1"/>
  <c r="K269" i="26"/>
  <c r="L269" i="26" s="1"/>
  <c r="K270" i="26"/>
  <c r="L270" i="26" s="1"/>
  <c r="K271" i="26"/>
  <c r="L271" i="26" s="1"/>
  <c r="K272" i="26"/>
  <c r="L272" i="26" s="1"/>
  <c r="K273" i="26"/>
  <c r="L273" i="26" s="1"/>
  <c r="K274" i="26"/>
  <c r="L274" i="26" s="1"/>
  <c r="K275" i="26"/>
  <c r="L275" i="26" s="1"/>
  <c r="K276" i="26"/>
  <c r="L276" i="26" s="1"/>
  <c r="K277" i="26"/>
  <c r="L277" i="26" s="1"/>
  <c r="K278" i="26"/>
  <c r="L278" i="26" s="1"/>
  <c r="K279" i="26"/>
  <c r="L279" i="26" s="1"/>
  <c r="K280" i="26"/>
  <c r="L280" i="26" s="1"/>
  <c r="K281" i="26"/>
  <c r="L281" i="26" s="1"/>
  <c r="K282" i="26"/>
  <c r="L282" i="26" s="1"/>
  <c r="K283" i="26"/>
  <c r="L283" i="26" s="1"/>
  <c r="K284" i="26"/>
  <c r="L284" i="26" s="1"/>
  <c r="K285" i="26"/>
  <c r="L285" i="26" s="1"/>
  <c r="K286" i="26"/>
  <c r="L286" i="26" s="1"/>
  <c r="K287" i="26"/>
  <c r="L287" i="26" s="1"/>
  <c r="K288" i="26"/>
  <c r="L288" i="26" s="1"/>
  <c r="K289" i="26"/>
  <c r="L289" i="26" s="1"/>
  <c r="K290" i="26"/>
  <c r="L290" i="26" s="1"/>
  <c r="K291" i="26"/>
  <c r="L291" i="26" s="1"/>
  <c r="K292" i="26"/>
  <c r="L292" i="26" s="1"/>
  <c r="K293" i="26"/>
  <c r="L293" i="26" s="1"/>
  <c r="K294" i="26"/>
  <c r="L294" i="26" s="1"/>
  <c r="K295" i="26"/>
  <c r="L295" i="26" s="1"/>
  <c r="K296" i="26"/>
  <c r="L296" i="26" s="1"/>
  <c r="K297" i="26"/>
  <c r="L297" i="26" s="1"/>
  <c r="K298" i="26"/>
  <c r="L298" i="26" s="1"/>
  <c r="K299" i="26"/>
  <c r="L299" i="26" s="1"/>
  <c r="K300" i="26"/>
  <c r="L300" i="26" s="1"/>
  <c r="K301" i="26"/>
  <c r="L301" i="26" s="1"/>
  <c r="K302" i="26"/>
  <c r="L302" i="26" s="1"/>
  <c r="K303" i="26"/>
  <c r="L303" i="26" s="1"/>
  <c r="K304" i="26"/>
  <c r="L304" i="26" s="1"/>
  <c r="K305" i="26"/>
  <c r="L305" i="26" s="1"/>
  <c r="K306" i="26"/>
  <c r="L306" i="26" s="1"/>
  <c r="K307" i="26"/>
  <c r="L307" i="26" s="1"/>
  <c r="K308" i="26"/>
  <c r="L308" i="26" s="1"/>
  <c r="K309" i="26"/>
  <c r="L309" i="26" s="1"/>
  <c r="K310" i="26"/>
  <c r="L310" i="26" s="1"/>
  <c r="K311" i="26"/>
  <c r="L311" i="26" s="1"/>
  <c r="K312" i="26"/>
  <c r="L312" i="26" s="1"/>
  <c r="K313" i="26"/>
  <c r="L313" i="26" s="1"/>
  <c r="K314" i="26"/>
  <c r="L314" i="26" s="1"/>
  <c r="K315" i="26"/>
  <c r="L315" i="26" s="1"/>
  <c r="K316" i="26"/>
  <c r="L316" i="26" s="1"/>
  <c r="K317" i="26"/>
  <c r="L317" i="26" s="1"/>
  <c r="K318" i="26"/>
  <c r="L318" i="26" s="1"/>
  <c r="K319" i="26"/>
  <c r="L319" i="26" s="1"/>
  <c r="K320" i="26"/>
  <c r="L320" i="26" s="1"/>
  <c r="K321" i="26"/>
  <c r="L321" i="26" s="1"/>
  <c r="K322" i="26"/>
  <c r="L322" i="26" s="1"/>
  <c r="K323" i="26"/>
  <c r="L323" i="26" s="1"/>
  <c r="K324" i="26"/>
  <c r="L324" i="26" s="1"/>
  <c r="K325" i="26"/>
  <c r="L325" i="26" s="1"/>
  <c r="K326" i="26"/>
  <c r="L326" i="26" s="1"/>
  <c r="K327" i="26"/>
  <c r="L327" i="26" s="1"/>
  <c r="K328" i="26"/>
  <c r="L328" i="26" s="1"/>
  <c r="K329" i="26"/>
  <c r="L329" i="26" s="1"/>
  <c r="K330" i="26"/>
  <c r="L330" i="26" s="1"/>
  <c r="K331" i="26"/>
  <c r="L331" i="26" s="1"/>
  <c r="K332" i="26"/>
  <c r="L332" i="26" s="1"/>
  <c r="K333" i="26"/>
  <c r="L333" i="26" s="1"/>
  <c r="K334" i="26"/>
  <c r="L334" i="26" s="1"/>
  <c r="K335" i="26"/>
  <c r="L335" i="26" s="1"/>
  <c r="K336" i="26"/>
  <c r="L336" i="26" s="1"/>
  <c r="K337" i="26"/>
  <c r="L337" i="26" s="1"/>
  <c r="K338" i="26"/>
  <c r="L338" i="26" s="1"/>
  <c r="K339" i="26"/>
  <c r="L339" i="26" s="1"/>
  <c r="K340" i="26"/>
  <c r="L340" i="26" s="1"/>
  <c r="K341" i="26"/>
  <c r="L341" i="26" s="1"/>
  <c r="K342" i="26"/>
  <c r="L342" i="26" s="1"/>
  <c r="K343" i="26"/>
  <c r="L343" i="26" s="1"/>
  <c r="K344" i="26"/>
  <c r="L344" i="26" s="1"/>
  <c r="K345" i="26"/>
  <c r="L345" i="26" s="1"/>
  <c r="K346" i="26"/>
  <c r="L346" i="26" s="1"/>
  <c r="K347" i="26"/>
  <c r="L347" i="26" s="1"/>
  <c r="K348" i="26"/>
  <c r="L348" i="26" s="1"/>
  <c r="K349" i="26"/>
  <c r="L349" i="26" s="1"/>
  <c r="K350" i="26"/>
  <c r="L350" i="26" s="1"/>
  <c r="K351" i="26"/>
  <c r="L351" i="26" s="1"/>
  <c r="K352" i="26"/>
  <c r="L352" i="26" s="1"/>
  <c r="K353" i="26"/>
  <c r="L353" i="26" s="1"/>
  <c r="K354" i="26"/>
  <c r="L354" i="26" s="1"/>
  <c r="K355" i="26"/>
  <c r="L355" i="26" s="1"/>
  <c r="K356" i="26"/>
  <c r="L356" i="26" s="1"/>
  <c r="K357" i="26"/>
  <c r="L357" i="26" s="1"/>
  <c r="K358" i="26"/>
  <c r="L358" i="26" s="1"/>
  <c r="K359" i="26"/>
  <c r="L359" i="26" s="1"/>
  <c r="K360" i="26"/>
  <c r="L360" i="26" s="1"/>
  <c r="K361" i="26"/>
  <c r="L361" i="26" s="1"/>
  <c r="K362" i="26"/>
  <c r="L362" i="26" s="1"/>
  <c r="K363" i="26"/>
  <c r="L363" i="26" s="1"/>
  <c r="K364" i="26"/>
  <c r="L364" i="26" s="1"/>
  <c r="K365" i="26"/>
  <c r="L365" i="26" s="1"/>
  <c r="K366" i="26"/>
  <c r="L366" i="26" s="1"/>
  <c r="K367" i="26"/>
  <c r="L367" i="26" s="1"/>
  <c r="K368" i="26"/>
  <c r="L368" i="26" s="1"/>
  <c r="K369" i="26"/>
  <c r="L369" i="26" s="1"/>
  <c r="K370" i="26"/>
  <c r="L370" i="26" s="1"/>
  <c r="K371" i="26"/>
  <c r="L371" i="26" s="1"/>
  <c r="K372" i="26"/>
  <c r="L372" i="26" s="1"/>
  <c r="K373" i="26"/>
  <c r="L373" i="26" s="1"/>
  <c r="K374" i="26"/>
  <c r="L374" i="26" s="1"/>
  <c r="K375" i="26"/>
  <c r="L375" i="26" s="1"/>
  <c r="K376" i="26"/>
  <c r="L376" i="26" s="1"/>
  <c r="K377" i="26"/>
  <c r="L377" i="26" s="1"/>
  <c r="K378" i="26"/>
  <c r="L378" i="26" s="1"/>
  <c r="K379" i="26"/>
  <c r="L379" i="26" s="1"/>
  <c r="K380" i="26"/>
  <c r="L380" i="26" s="1"/>
  <c r="K381" i="26"/>
  <c r="L381" i="26" s="1"/>
  <c r="K382" i="26"/>
  <c r="L382" i="26" s="1"/>
  <c r="K383" i="26"/>
  <c r="L383" i="26" s="1"/>
  <c r="K384" i="26"/>
  <c r="L384" i="26" s="1"/>
  <c r="K385" i="26"/>
  <c r="L385" i="26" s="1"/>
  <c r="K386" i="26"/>
  <c r="L386" i="26" s="1"/>
  <c r="K387" i="26"/>
  <c r="L387" i="26" s="1"/>
  <c r="K388" i="26"/>
  <c r="L388" i="26" s="1"/>
  <c r="K389" i="26"/>
  <c r="L389" i="26" s="1"/>
  <c r="K390" i="26"/>
  <c r="L390" i="26" s="1"/>
  <c r="K391" i="26"/>
  <c r="L391" i="26" s="1"/>
  <c r="K392" i="26"/>
  <c r="L392" i="26" s="1"/>
  <c r="K393" i="26"/>
  <c r="L393" i="26" s="1"/>
  <c r="K394" i="26"/>
  <c r="L394" i="26" s="1"/>
  <c r="K395" i="26"/>
  <c r="L395" i="26" s="1"/>
  <c r="K396" i="26"/>
  <c r="L396" i="26" s="1"/>
  <c r="K397" i="26"/>
  <c r="L397" i="26" s="1"/>
  <c r="K398" i="26"/>
  <c r="L398" i="26" s="1"/>
  <c r="K399" i="26"/>
  <c r="L399" i="26" s="1"/>
  <c r="K400" i="26"/>
  <c r="L400" i="26" s="1"/>
  <c r="K401" i="26"/>
  <c r="L401" i="26" s="1"/>
  <c r="K402" i="26"/>
  <c r="L402" i="26" s="1"/>
  <c r="K403" i="26"/>
  <c r="L403" i="26" s="1"/>
  <c r="K404" i="26"/>
  <c r="L404" i="26" s="1"/>
  <c r="K405" i="26"/>
  <c r="L405" i="26" s="1"/>
  <c r="K406" i="26"/>
  <c r="L406" i="26" s="1"/>
  <c r="K407" i="26"/>
  <c r="L407" i="26" s="1"/>
  <c r="K408" i="26"/>
  <c r="L408" i="26" s="1"/>
  <c r="K409" i="26"/>
  <c r="L409" i="26" s="1"/>
  <c r="K410" i="26"/>
  <c r="L410" i="26" s="1"/>
  <c r="K411" i="26"/>
  <c r="L411" i="26" s="1"/>
  <c r="K412" i="26"/>
  <c r="L412" i="26" s="1"/>
  <c r="K413" i="26"/>
  <c r="L413" i="26" s="1"/>
  <c r="K414" i="26"/>
  <c r="L414" i="26" s="1"/>
  <c r="K415" i="26"/>
  <c r="L415" i="26" s="1"/>
  <c r="K416" i="26"/>
  <c r="L416" i="26" s="1"/>
  <c r="K417" i="26"/>
  <c r="L417" i="26" s="1"/>
  <c r="K418" i="26"/>
  <c r="L418" i="26" s="1"/>
  <c r="K419" i="26"/>
  <c r="L419" i="26" s="1"/>
  <c r="K420" i="26"/>
  <c r="L420" i="26" s="1"/>
  <c r="K421" i="26"/>
  <c r="L421" i="26" s="1"/>
  <c r="K422" i="26"/>
  <c r="L422" i="26" s="1"/>
  <c r="K423" i="26"/>
  <c r="L423" i="26" s="1"/>
  <c r="K424" i="26"/>
  <c r="L424" i="26" s="1"/>
  <c r="K425" i="26"/>
  <c r="L425" i="26" s="1"/>
  <c r="K426" i="26"/>
  <c r="L426" i="26" s="1"/>
  <c r="K427" i="26"/>
  <c r="L427" i="26" s="1"/>
  <c r="K428" i="26"/>
  <c r="L428" i="26" s="1"/>
  <c r="K429" i="26"/>
  <c r="L429" i="26" s="1"/>
  <c r="K430" i="26"/>
  <c r="L430" i="26" s="1"/>
  <c r="K431" i="26"/>
  <c r="L431" i="26" s="1"/>
  <c r="K432" i="26"/>
  <c r="L432" i="26" s="1"/>
  <c r="K433" i="26"/>
  <c r="L433" i="26" s="1"/>
  <c r="K434" i="26"/>
  <c r="L434" i="26" s="1"/>
  <c r="K435" i="26"/>
  <c r="L435" i="26" s="1"/>
  <c r="K436" i="26"/>
  <c r="L436" i="26" s="1"/>
  <c r="K437" i="26"/>
  <c r="L437" i="26" s="1"/>
  <c r="K438" i="26"/>
  <c r="L438" i="26" s="1"/>
  <c r="K439" i="26"/>
  <c r="L439" i="26" s="1"/>
  <c r="K440" i="26"/>
  <c r="L440" i="26" s="1"/>
  <c r="K441" i="26"/>
  <c r="L441" i="26" s="1"/>
  <c r="K442" i="26"/>
  <c r="L442" i="26" s="1"/>
  <c r="K443" i="26"/>
  <c r="L443" i="26" s="1"/>
  <c r="K444" i="26"/>
  <c r="L444" i="26" s="1"/>
  <c r="K445" i="26"/>
  <c r="L445" i="26" s="1"/>
  <c r="K446" i="26"/>
  <c r="L446" i="26" s="1"/>
  <c r="K447" i="26"/>
  <c r="L447" i="26" s="1"/>
  <c r="K448" i="26"/>
  <c r="L448" i="26" s="1"/>
  <c r="K449" i="26"/>
  <c r="L449" i="26" s="1"/>
  <c r="K450" i="26"/>
  <c r="L450" i="26" s="1"/>
  <c r="K451" i="26"/>
  <c r="L451" i="26" s="1"/>
  <c r="K452" i="26"/>
  <c r="L452" i="26" s="1"/>
  <c r="K453" i="26"/>
  <c r="L453" i="26" s="1"/>
  <c r="K454" i="26"/>
  <c r="L454" i="26" s="1"/>
  <c r="K455" i="26"/>
  <c r="L455" i="26" s="1"/>
  <c r="K456" i="26"/>
  <c r="L456" i="26" s="1"/>
  <c r="K457" i="26"/>
  <c r="L457" i="26" s="1"/>
  <c r="K458" i="26"/>
  <c r="L458" i="26" s="1"/>
  <c r="K459" i="26"/>
  <c r="L459" i="26" s="1"/>
  <c r="K460" i="26"/>
  <c r="L460" i="26" s="1"/>
  <c r="K461" i="26"/>
  <c r="L461" i="26" s="1"/>
  <c r="K462" i="26"/>
  <c r="L462" i="26" s="1"/>
  <c r="K463" i="26"/>
  <c r="L463" i="26" s="1"/>
  <c r="K464" i="26"/>
  <c r="L464" i="26" s="1"/>
  <c r="K465" i="26"/>
  <c r="L465" i="26" s="1"/>
  <c r="K466" i="26"/>
  <c r="L466" i="26" s="1"/>
  <c r="K467" i="26"/>
  <c r="L467" i="26" s="1"/>
  <c r="K468" i="26"/>
  <c r="L468" i="26" s="1"/>
  <c r="K469" i="26"/>
  <c r="L469" i="26" s="1"/>
  <c r="K470" i="26"/>
  <c r="L470" i="26" s="1"/>
  <c r="K471" i="26"/>
  <c r="L471" i="26" s="1"/>
  <c r="K472" i="26"/>
  <c r="L472" i="26" s="1"/>
  <c r="K473" i="26"/>
  <c r="L473" i="26" s="1"/>
  <c r="K474" i="26"/>
  <c r="L474" i="26" s="1"/>
  <c r="K475" i="26"/>
  <c r="L475" i="26" s="1"/>
  <c r="K476" i="26"/>
  <c r="L476" i="26" s="1"/>
  <c r="K477" i="26"/>
  <c r="L477" i="26" s="1"/>
  <c r="K478" i="26"/>
  <c r="L478" i="26" s="1"/>
  <c r="K479" i="26"/>
  <c r="L479" i="26" s="1"/>
  <c r="K480" i="26"/>
  <c r="L480" i="26" s="1"/>
  <c r="K481" i="26"/>
  <c r="L481" i="26" s="1"/>
  <c r="K482" i="26"/>
  <c r="L482" i="26" s="1"/>
  <c r="K483" i="26"/>
  <c r="L483" i="26" s="1"/>
  <c r="K484" i="26"/>
  <c r="L484" i="26" s="1"/>
  <c r="K485" i="26"/>
  <c r="L485" i="26" s="1"/>
  <c r="K486" i="26"/>
  <c r="L486" i="26" s="1"/>
  <c r="K487" i="26"/>
  <c r="L487" i="26" s="1"/>
  <c r="K488" i="26"/>
  <c r="L488" i="26" s="1"/>
  <c r="K489" i="26"/>
  <c r="L489" i="26" s="1"/>
  <c r="K490" i="26"/>
  <c r="L490" i="26" s="1"/>
  <c r="K491" i="26"/>
  <c r="L491" i="26" s="1"/>
  <c r="K492" i="26"/>
  <c r="L492" i="26" s="1"/>
  <c r="K493" i="26"/>
  <c r="L493" i="26" s="1"/>
  <c r="K494" i="26"/>
  <c r="L494" i="26" s="1"/>
  <c r="K495" i="26"/>
  <c r="L495" i="26" s="1"/>
  <c r="K496" i="26"/>
  <c r="L496" i="26" s="1"/>
  <c r="K497" i="26"/>
  <c r="L497" i="26" s="1"/>
  <c r="K498" i="26"/>
  <c r="L498" i="26" s="1"/>
  <c r="K499" i="26"/>
  <c r="L499" i="26" s="1"/>
  <c r="K500" i="26"/>
  <c r="L500" i="26" s="1"/>
  <c r="K501" i="26"/>
  <c r="L501" i="26" s="1"/>
  <c r="K502" i="26"/>
  <c r="L502" i="26" s="1"/>
  <c r="K503" i="26"/>
  <c r="L503" i="26" s="1"/>
  <c r="K504" i="26"/>
  <c r="L504" i="26" s="1"/>
  <c r="K505" i="26"/>
  <c r="L505" i="26" s="1"/>
  <c r="K506" i="26"/>
  <c r="L506" i="26" s="1"/>
  <c r="K507" i="26"/>
  <c r="L507" i="26" s="1"/>
  <c r="K508" i="26"/>
  <c r="L508" i="26" s="1"/>
  <c r="K509" i="26"/>
  <c r="L509" i="26" s="1"/>
  <c r="K510" i="26"/>
  <c r="L510" i="26" s="1"/>
  <c r="K511" i="26"/>
  <c r="L511" i="26" s="1"/>
  <c r="K512" i="26"/>
  <c r="L512" i="26" s="1"/>
  <c r="K513" i="26"/>
  <c r="L513" i="26" s="1"/>
  <c r="K514" i="26"/>
  <c r="L514" i="26" s="1"/>
  <c r="K515" i="26"/>
  <c r="L515" i="26" s="1"/>
  <c r="K516" i="26"/>
  <c r="L516" i="26" s="1"/>
  <c r="K517" i="26"/>
  <c r="L517" i="26" s="1"/>
  <c r="K518" i="26"/>
  <c r="L518" i="26" s="1"/>
  <c r="K519" i="26"/>
  <c r="L519" i="26" s="1"/>
  <c r="K520" i="26"/>
  <c r="L520" i="26" s="1"/>
  <c r="K521" i="26"/>
  <c r="L521" i="26" s="1"/>
  <c r="K522" i="26"/>
  <c r="L522" i="26" s="1"/>
  <c r="K523" i="26"/>
  <c r="L523" i="26" s="1"/>
  <c r="K524" i="26"/>
  <c r="L524" i="26" s="1"/>
  <c r="K525" i="26"/>
  <c r="L525" i="26" s="1"/>
  <c r="K526" i="26"/>
  <c r="L526" i="26" s="1"/>
  <c r="K527" i="26"/>
  <c r="L527" i="26" s="1"/>
  <c r="K528" i="26"/>
  <c r="L528" i="26" s="1"/>
  <c r="K529" i="26"/>
  <c r="L529" i="26" s="1"/>
  <c r="K530" i="26"/>
  <c r="L530" i="26" s="1"/>
  <c r="K531" i="26"/>
  <c r="L531" i="26" s="1"/>
  <c r="K532" i="26"/>
  <c r="L532" i="26" s="1"/>
  <c r="K533" i="26"/>
  <c r="L533" i="26" s="1"/>
  <c r="K534" i="26"/>
  <c r="L534" i="26" s="1"/>
  <c r="K535" i="26"/>
  <c r="L535" i="26" s="1"/>
  <c r="K536" i="26"/>
  <c r="L536" i="26" s="1"/>
  <c r="K537" i="26"/>
  <c r="L537" i="26" s="1"/>
  <c r="K538" i="26"/>
  <c r="L538" i="26" s="1"/>
  <c r="K539" i="26"/>
  <c r="L539" i="26" s="1"/>
  <c r="K540" i="26"/>
  <c r="L540" i="26" s="1"/>
  <c r="K541" i="26"/>
  <c r="L541" i="26" s="1"/>
  <c r="K542" i="26"/>
  <c r="L542" i="26" s="1"/>
  <c r="K543" i="26"/>
  <c r="L543" i="26" s="1"/>
  <c r="K544" i="26"/>
  <c r="L544" i="26" s="1"/>
  <c r="K545" i="26"/>
  <c r="L545" i="26" s="1"/>
  <c r="K546" i="26"/>
  <c r="L546" i="26" s="1"/>
  <c r="K547" i="26"/>
  <c r="L547" i="26" s="1"/>
  <c r="K548" i="26"/>
  <c r="L548" i="26" s="1"/>
  <c r="K549" i="26"/>
  <c r="L549" i="26" s="1"/>
  <c r="K550" i="26"/>
  <c r="L550" i="26" s="1"/>
  <c r="K551" i="26"/>
  <c r="L551" i="26" s="1"/>
  <c r="K552" i="26"/>
  <c r="L552" i="26" s="1"/>
  <c r="K553" i="26"/>
  <c r="L553" i="26" s="1"/>
  <c r="K554" i="26"/>
  <c r="L554" i="26" s="1"/>
  <c r="K555" i="26"/>
  <c r="L555" i="26" s="1"/>
  <c r="K556" i="26"/>
  <c r="L556" i="26" s="1"/>
  <c r="K557" i="26"/>
  <c r="L557" i="26" s="1"/>
  <c r="K558" i="26"/>
  <c r="L558" i="26" s="1"/>
  <c r="K559" i="26"/>
  <c r="L559" i="26" s="1"/>
  <c r="K560" i="26"/>
  <c r="L560" i="26" s="1"/>
  <c r="K561" i="26"/>
  <c r="L561" i="26" s="1"/>
  <c r="K562" i="26"/>
  <c r="L562" i="26" s="1"/>
  <c r="K563" i="26"/>
  <c r="L563" i="26" s="1"/>
  <c r="K564" i="26"/>
  <c r="L564" i="26" s="1"/>
  <c r="K565" i="26"/>
  <c r="L565" i="26" s="1"/>
  <c r="K566" i="26"/>
  <c r="L566" i="26" s="1"/>
  <c r="K567" i="26"/>
  <c r="L567" i="26" s="1"/>
  <c r="K568" i="26"/>
  <c r="L568" i="26" s="1"/>
  <c r="K569" i="26"/>
  <c r="L569" i="26" s="1"/>
  <c r="K570" i="26"/>
  <c r="L570" i="26" s="1"/>
  <c r="K571" i="26"/>
  <c r="L571" i="26" s="1"/>
  <c r="K572" i="26"/>
  <c r="L572" i="26" s="1"/>
  <c r="K573" i="26"/>
  <c r="L573" i="26" s="1"/>
  <c r="K574" i="26"/>
  <c r="L574" i="26" s="1"/>
  <c r="K575" i="26"/>
  <c r="L575" i="26" s="1"/>
  <c r="K576" i="26"/>
  <c r="L576" i="26" s="1"/>
  <c r="K577" i="26"/>
  <c r="L577" i="26" s="1"/>
  <c r="K578" i="26"/>
  <c r="L578" i="26" s="1"/>
  <c r="K579" i="26"/>
  <c r="L579" i="26" s="1"/>
  <c r="K580" i="26"/>
  <c r="L580" i="26" s="1"/>
  <c r="K581" i="26"/>
  <c r="L581" i="26" s="1"/>
  <c r="K582" i="26"/>
  <c r="L582" i="26" s="1"/>
  <c r="K583" i="26"/>
  <c r="L583" i="26" s="1"/>
  <c r="K584" i="26"/>
  <c r="L584" i="26" s="1"/>
  <c r="K585" i="26"/>
  <c r="L585" i="26" s="1"/>
  <c r="K586" i="26"/>
  <c r="L586" i="26" s="1"/>
  <c r="K587" i="26"/>
  <c r="L587" i="26" s="1"/>
  <c r="K588" i="26"/>
  <c r="L588" i="26" s="1"/>
  <c r="K589" i="26"/>
  <c r="L589" i="26" s="1"/>
  <c r="K590" i="26"/>
  <c r="L590" i="26" s="1"/>
  <c r="K591" i="26"/>
  <c r="L591" i="26" s="1"/>
  <c r="K592" i="26"/>
  <c r="L592" i="26" s="1"/>
  <c r="K593" i="26"/>
  <c r="L593" i="26" s="1"/>
  <c r="K594" i="26"/>
  <c r="L594" i="26" s="1"/>
  <c r="K595" i="26"/>
  <c r="L595" i="26" s="1"/>
  <c r="K596" i="26"/>
  <c r="L596" i="26" s="1"/>
  <c r="K597" i="26"/>
  <c r="L597" i="26" s="1"/>
  <c r="K598" i="26"/>
  <c r="L598" i="26" s="1"/>
  <c r="K599" i="26"/>
  <c r="L599" i="26" s="1"/>
  <c r="K600" i="26"/>
  <c r="L600" i="26" s="1"/>
  <c r="K601" i="26"/>
  <c r="L601" i="26" s="1"/>
  <c r="K602" i="26"/>
  <c r="L602" i="26" s="1"/>
  <c r="K603" i="26"/>
  <c r="L603" i="26" s="1"/>
  <c r="K604" i="26"/>
  <c r="L604" i="26" s="1"/>
  <c r="K605" i="26"/>
  <c r="L605" i="26" s="1"/>
  <c r="K606" i="26"/>
  <c r="L606" i="26" s="1"/>
  <c r="K607" i="26"/>
  <c r="L607" i="26" s="1"/>
  <c r="K608" i="26"/>
  <c r="L608" i="26" s="1"/>
  <c r="K609" i="26"/>
  <c r="L609" i="26" s="1"/>
  <c r="K610" i="26"/>
  <c r="L610" i="26" s="1"/>
  <c r="K611" i="26"/>
  <c r="L611" i="26" s="1"/>
  <c r="K612" i="26"/>
  <c r="L612" i="26" s="1"/>
  <c r="K613" i="26"/>
  <c r="L613" i="26" s="1"/>
  <c r="K614" i="26"/>
  <c r="L614" i="26" s="1"/>
  <c r="K615" i="26"/>
  <c r="L615" i="26" s="1"/>
  <c r="K616" i="26"/>
  <c r="L616" i="26" s="1"/>
  <c r="K617" i="26"/>
  <c r="L617" i="26" s="1"/>
  <c r="K618" i="26"/>
  <c r="L618" i="26" s="1"/>
  <c r="K619" i="26"/>
  <c r="L619" i="26" s="1"/>
  <c r="K620" i="26"/>
  <c r="L620" i="26" s="1"/>
  <c r="K621" i="26"/>
  <c r="L621" i="26" s="1"/>
  <c r="K622" i="26"/>
  <c r="L622" i="26" s="1"/>
  <c r="K623" i="26"/>
  <c r="L623" i="26" s="1"/>
  <c r="K624" i="26"/>
  <c r="L624" i="26" s="1"/>
  <c r="K625" i="26"/>
  <c r="L625" i="26" s="1"/>
  <c r="K626" i="26"/>
  <c r="L626" i="26" s="1"/>
  <c r="K627" i="26"/>
  <c r="L627" i="26" s="1"/>
  <c r="K628" i="26"/>
  <c r="L628" i="26" s="1"/>
  <c r="K629" i="26"/>
  <c r="L629" i="26" s="1"/>
  <c r="K630" i="26"/>
  <c r="L630" i="26" s="1"/>
  <c r="K631" i="26"/>
  <c r="L631" i="26" s="1"/>
  <c r="K632" i="26"/>
  <c r="L632" i="26" s="1"/>
  <c r="K633" i="26"/>
  <c r="L633" i="26" s="1"/>
  <c r="K634" i="26"/>
  <c r="L634" i="26" s="1"/>
  <c r="K635" i="26"/>
  <c r="L635" i="26" s="1"/>
  <c r="K636" i="26"/>
  <c r="L636" i="26" s="1"/>
  <c r="K637" i="26"/>
  <c r="L637" i="26" s="1"/>
  <c r="K638" i="26"/>
  <c r="L638" i="26" s="1"/>
  <c r="K639" i="26"/>
  <c r="L639" i="26" s="1"/>
  <c r="K640" i="26"/>
  <c r="L640" i="26" s="1"/>
  <c r="K641" i="26"/>
  <c r="L641" i="26" s="1"/>
  <c r="K642" i="26"/>
  <c r="L642" i="26" s="1"/>
  <c r="K643" i="26"/>
  <c r="L643" i="26" s="1"/>
  <c r="K644" i="26"/>
  <c r="L644" i="26" s="1"/>
  <c r="K645" i="26"/>
  <c r="L645" i="26" s="1"/>
  <c r="K646" i="26"/>
  <c r="L646" i="26" s="1"/>
  <c r="K647" i="26"/>
  <c r="L647" i="26" s="1"/>
  <c r="K648" i="26"/>
  <c r="L648" i="26" s="1"/>
  <c r="K649" i="26"/>
  <c r="L649" i="26" s="1"/>
  <c r="K650" i="26"/>
  <c r="L650" i="26" s="1"/>
  <c r="K651" i="26"/>
  <c r="L651" i="26" s="1"/>
  <c r="K652" i="26"/>
  <c r="L652" i="26" s="1"/>
  <c r="K653" i="26"/>
  <c r="L653" i="26" s="1"/>
  <c r="K654" i="26"/>
  <c r="L654" i="26" s="1"/>
  <c r="K655" i="26"/>
  <c r="L655" i="26" s="1"/>
  <c r="K656" i="26"/>
  <c r="L656" i="26" s="1"/>
  <c r="K657" i="26"/>
  <c r="L657" i="26" s="1"/>
  <c r="K658" i="26"/>
  <c r="L658" i="26" s="1"/>
  <c r="K659" i="26"/>
  <c r="L659" i="26" s="1"/>
  <c r="K660" i="26"/>
  <c r="L660" i="26" s="1"/>
  <c r="K661" i="26"/>
  <c r="L661" i="26" s="1"/>
  <c r="K662" i="26"/>
  <c r="L662" i="26" s="1"/>
  <c r="K663" i="26"/>
  <c r="L663" i="26" s="1"/>
  <c r="K664" i="26"/>
  <c r="L664" i="26" s="1"/>
  <c r="K665" i="26"/>
  <c r="L665" i="26" s="1"/>
  <c r="K666" i="26"/>
  <c r="L666" i="26" s="1"/>
  <c r="K667" i="26"/>
  <c r="L667" i="26" s="1"/>
  <c r="K668" i="26"/>
  <c r="L668" i="26" s="1"/>
  <c r="K669" i="26"/>
  <c r="L669" i="26" s="1"/>
  <c r="K670" i="26"/>
  <c r="L670" i="26" s="1"/>
  <c r="K671" i="26"/>
  <c r="L671" i="26" s="1"/>
  <c r="K672" i="26"/>
  <c r="L672" i="26" s="1"/>
  <c r="K673" i="26"/>
  <c r="L673" i="26" s="1"/>
  <c r="K674" i="26"/>
  <c r="L674" i="26" s="1"/>
  <c r="K675" i="26"/>
  <c r="L675" i="26" s="1"/>
  <c r="K676" i="26"/>
  <c r="L676" i="26" s="1"/>
  <c r="K677" i="26"/>
  <c r="L677" i="26" s="1"/>
  <c r="K678" i="26"/>
  <c r="L678" i="26" s="1"/>
  <c r="K679" i="26"/>
  <c r="L679" i="26" s="1"/>
  <c r="K680" i="26"/>
  <c r="L680" i="26" s="1"/>
  <c r="K681" i="26"/>
  <c r="L681" i="26" s="1"/>
  <c r="K682" i="26"/>
  <c r="L682" i="26" s="1"/>
  <c r="K683" i="26"/>
  <c r="L683" i="26" s="1"/>
  <c r="K684" i="26"/>
  <c r="L684" i="26" s="1"/>
  <c r="K685" i="26"/>
  <c r="L685" i="26" s="1"/>
  <c r="K686" i="26"/>
  <c r="L686" i="26" s="1"/>
  <c r="K687" i="26"/>
  <c r="L687" i="26" s="1"/>
  <c r="K688" i="26"/>
  <c r="L688" i="26" s="1"/>
  <c r="K689" i="26"/>
  <c r="L689" i="26" s="1"/>
  <c r="K690" i="26"/>
  <c r="L690" i="26" s="1"/>
  <c r="K691" i="26"/>
  <c r="L691" i="26" s="1"/>
  <c r="K692" i="26"/>
  <c r="L692" i="26" s="1"/>
  <c r="K693" i="26"/>
  <c r="L693" i="26" s="1"/>
  <c r="K694" i="26"/>
  <c r="L694" i="26" s="1"/>
  <c r="K695" i="26"/>
  <c r="L695" i="26" s="1"/>
  <c r="K696" i="26"/>
  <c r="L696" i="26" s="1"/>
  <c r="K697" i="26"/>
  <c r="L697" i="26" s="1"/>
  <c r="K698" i="26"/>
  <c r="L698" i="26" s="1"/>
  <c r="K699" i="26"/>
  <c r="L699" i="26" s="1"/>
  <c r="K700" i="26"/>
  <c r="L700" i="26" s="1"/>
  <c r="K701" i="26"/>
  <c r="L701" i="26" s="1"/>
  <c r="K702" i="26"/>
  <c r="L702" i="26" s="1"/>
  <c r="K703" i="26"/>
  <c r="L703" i="26" s="1"/>
  <c r="K704" i="26"/>
  <c r="L704" i="26" s="1"/>
  <c r="K705" i="26"/>
  <c r="L705" i="26" s="1"/>
  <c r="K706" i="26"/>
  <c r="L706" i="26" s="1"/>
  <c r="K707" i="26"/>
  <c r="L707" i="26" s="1"/>
  <c r="K708" i="26"/>
  <c r="L708" i="26" s="1"/>
  <c r="K709" i="26"/>
  <c r="L709" i="26" s="1"/>
  <c r="K710" i="26"/>
  <c r="L710" i="26" s="1"/>
  <c r="K711" i="26"/>
  <c r="L711" i="26" s="1"/>
  <c r="K712" i="26"/>
  <c r="L712" i="26" s="1"/>
  <c r="K713" i="26"/>
  <c r="L713" i="26" s="1"/>
  <c r="K714" i="26"/>
  <c r="L714" i="26" s="1"/>
  <c r="K715" i="26"/>
  <c r="L715" i="26" s="1"/>
  <c r="K716" i="26"/>
  <c r="L716" i="26" s="1"/>
  <c r="K717" i="26"/>
  <c r="L717" i="26" s="1"/>
  <c r="K718" i="26"/>
  <c r="L718" i="26" s="1"/>
  <c r="K719" i="26"/>
  <c r="L719" i="26" s="1"/>
  <c r="K720" i="26"/>
  <c r="L720" i="26" s="1"/>
  <c r="K721" i="26"/>
  <c r="L721" i="26" s="1"/>
  <c r="K722" i="26"/>
  <c r="L722" i="26" s="1"/>
  <c r="K723" i="26"/>
  <c r="L723" i="26" s="1"/>
  <c r="K724" i="26"/>
  <c r="L724" i="26" s="1"/>
  <c r="K725" i="26"/>
  <c r="L725" i="26" s="1"/>
  <c r="K726" i="26"/>
  <c r="L726" i="26" s="1"/>
  <c r="K727" i="26"/>
  <c r="L727" i="26" s="1"/>
  <c r="K728" i="26"/>
  <c r="L728" i="26" s="1"/>
  <c r="K729" i="26"/>
  <c r="L729" i="26" s="1"/>
  <c r="K730" i="26"/>
  <c r="L730" i="26" s="1"/>
  <c r="K731" i="26"/>
  <c r="L731" i="26" s="1"/>
  <c r="K732" i="26"/>
  <c r="L732" i="26" s="1"/>
  <c r="K733" i="26"/>
  <c r="L733" i="26" s="1"/>
  <c r="K734" i="26"/>
  <c r="L734" i="26" s="1"/>
  <c r="K735" i="26"/>
  <c r="L735" i="26" s="1"/>
  <c r="K736" i="26"/>
  <c r="L736" i="26" s="1"/>
  <c r="K737" i="26"/>
  <c r="L737" i="26" s="1"/>
  <c r="K738" i="26"/>
  <c r="L738" i="26" s="1"/>
  <c r="K739" i="26"/>
  <c r="L739" i="26" s="1"/>
  <c r="K740" i="26"/>
  <c r="L740" i="26" s="1"/>
  <c r="K741" i="26"/>
  <c r="L741" i="26" s="1"/>
  <c r="K742" i="26"/>
  <c r="L742" i="26" s="1"/>
  <c r="K743" i="26"/>
  <c r="L743" i="26" s="1"/>
  <c r="K744" i="26"/>
  <c r="L744" i="26" s="1"/>
  <c r="K745" i="26"/>
  <c r="L745" i="26" s="1"/>
  <c r="K746" i="26"/>
  <c r="L746" i="26" s="1"/>
  <c r="K747" i="26"/>
  <c r="L747" i="26" s="1"/>
  <c r="K748" i="26"/>
  <c r="L748" i="26" s="1"/>
  <c r="K749" i="26"/>
  <c r="L749" i="26" s="1"/>
  <c r="K750" i="26"/>
  <c r="L750" i="26" s="1"/>
  <c r="K751" i="26"/>
  <c r="L751" i="26" s="1"/>
  <c r="K752" i="26"/>
  <c r="L752" i="26" s="1"/>
  <c r="K753" i="26"/>
  <c r="L753" i="26" s="1"/>
  <c r="K754" i="26"/>
  <c r="L754" i="26" s="1"/>
  <c r="K755" i="26"/>
  <c r="L755" i="26" s="1"/>
  <c r="K756" i="26"/>
  <c r="L756" i="26" s="1"/>
  <c r="K757" i="26"/>
  <c r="L757" i="26" s="1"/>
  <c r="K758" i="26"/>
  <c r="L758" i="26" s="1"/>
  <c r="K759" i="26"/>
  <c r="L759" i="26" s="1"/>
  <c r="K760" i="26"/>
  <c r="L760" i="26" s="1"/>
  <c r="K761" i="26"/>
  <c r="L761" i="26" s="1"/>
  <c r="K762" i="26"/>
  <c r="L762" i="26" s="1"/>
  <c r="K763" i="26"/>
  <c r="L763" i="26" s="1"/>
  <c r="K764" i="26"/>
  <c r="L764" i="26" s="1"/>
  <c r="K765" i="26"/>
  <c r="L765" i="26" s="1"/>
  <c r="K766" i="26"/>
  <c r="L766" i="26" s="1"/>
  <c r="K767" i="26"/>
  <c r="L767" i="26" s="1"/>
  <c r="K768" i="26"/>
  <c r="L768" i="26" s="1"/>
  <c r="K769" i="26"/>
  <c r="L769" i="26" s="1"/>
  <c r="K770" i="26"/>
  <c r="L770" i="26" s="1"/>
  <c r="K771" i="26"/>
  <c r="L771" i="26" s="1"/>
  <c r="K772" i="26"/>
  <c r="L772" i="26" s="1"/>
  <c r="K773" i="26"/>
  <c r="L773" i="26" s="1"/>
  <c r="K774" i="26"/>
  <c r="L774" i="26" s="1"/>
  <c r="K775" i="26"/>
  <c r="L775" i="26" s="1"/>
  <c r="K776" i="26"/>
  <c r="L776" i="26" s="1"/>
  <c r="K777" i="26"/>
  <c r="L777" i="26" s="1"/>
  <c r="K778" i="26"/>
  <c r="L778" i="26" s="1"/>
  <c r="K779" i="26"/>
  <c r="L779" i="26" s="1"/>
  <c r="K780" i="26"/>
  <c r="L780" i="26" s="1"/>
  <c r="K781" i="26"/>
  <c r="L781" i="26" s="1"/>
  <c r="K782" i="26"/>
  <c r="L782" i="26" s="1"/>
  <c r="K783" i="26"/>
  <c r="L783" i="26" s="1"/>
  <c r="K784" i="26"/>
  <c r="L784" i="26" s="1"/>
  <c r="K785" i="26"/>
  <c r="L785" i="26" s="1"/>
  <c r="K786" i="26"/>
  <c r="L786" i="26" s="1"/>
  <c r="K787" i="26"/>
  <c r="L787" i="26" s="1"/>
  <c r="K788" i="26"/>
  <c r="L788" i="26" s="1"/>
  <c r="K789" i="26"/>
  <c r="L789" i="26" s="1"/>
  <c r="K790" i="26"/>
  <c r="L790" i="26" s="1"/>
  <c r="K791" i="26"/>
  <c r="L791" i="26" s="1"/>
  <c r="K792" i="26"/>
  <c r="L792" i="26" s="1"/>
  <c r="K793" i="26"/>
  <c r="L793" i="26" s="1"/>
  <c r="K794" i="26"/>
  <c r="L794" i="26" s="1"/>
  <c r="K795" i="26"/>
  <c r="L795" i="26" s="1"/>
  <c r="K796" i="26"/>
  <c r="L796" i="26" s="1"/>
  <c r="K797" i="26"/>
  <c r="L797" i="26" s="1"/>
  <c r="K798" i="26"/>
  <c r="L798" i="26" s="1"/>
  <c r="K799" i="26"/>
  <c r="L799" i="26" s="1"/>
  <c r="L800" i="26" l="1"/>
  <c r="C105" i="14" l="1"/>
  <c r="D105" i="14"/>
  <c r="E105" i="14"/>
  <c r="F105" i="14"/>
  <c r="L791" i="23"/>
  <c r="L792" i="23"/>
  <c r="L793" i="23"/>
  <c r="L794" i="23"/>
  <c r="L795" i="23"/>
  <c r="L796" i="23"/>
  <c r="L797" i="23"/>
  <c r="L798" i="23"/>
  <c r="L799" i="23"/>
  <c r="O791" i="23"/>
  <c r="O792" i="23"/>
  <c r="O793" i="23"/>
  <c r="O794" i="23"/>
  <c r="O795" i="23"/>
  <c r="O796" i="23"/>
  <c r="O797" i="23"/>
  <c r="O798" i="23"/>
  <c r="O799" i="23"/>
  <c r="D92" i="14" l="1"/>
  <c r="D98" i="14" l="1"/>
  <c r="C98" i="14"/>
  <c r="D89" i="14" l="1"/>
  <c r="F47" i="13" l="1"/>
  <c r="F46" i="13"/>
  <c r="F45" i="13"/>
  <c r="F44" i="13"/>
  <c r="F43" i="13"/>
  <c r="F42" i="13"/>
  <c r="F41" i="13"/>
  <c r="F40" i="13"/>
  <c r="F39" i="13"/>
  <c r="F38" i="13"/>
  <c r="F37" i="13" l="1"/>
  <c r="F36" i="13"/>
  <c r="F35" i="13"/>
  <c r="F34" i="13"/>
  <c r="F33" i="13"/>
  <c r="F32" i="13"/>
  <c r="F31" i="13"/>
  <c r="O87" i="23" l="1"/>
  <c r="L87" i="23"/>
  <c r="F28" i="13" l="1"/>
  <c r="F30" i="13"/>
  <c r="F29" i="13"/>
  <c r="F27" i="13"/>
  <c r="F26" i="13"/>
  <c r="F25" i="13"/>
  <c r="F24" i="13"/>
  <c r="F23" i="13"/>
  <c r="F22" i="13" l="1"/>
  <c r="F21" i="13"/>
  <c r="F20" i="13"/>
  <c r="F19" i="13"/>
  <c r="F18" i="13"/>
  <c r="F17" i="13"/>
  <c r="F16" i="13"/>
  <c r="F15" i="13"/>
  <c r="F14" i="13"/>
  <c r="F13" i="13"/>
  <c r="F12" i="13"/>
  <c r="F11" i="13"/>
  <c r="F10" i="13"/>
  <c r="F9" i="13"/>
  <c r="F8" i="13"/>
  <c r="F7" i="13" l="1"/>
  <c r="F6" i="13"/>
  <c r="F5" i="13"/>
  <c r="F4" i="13"/>
  <c r="F3" i="13"/>
  <c r="F2" i="13"/>
  <c r="L789" i="23"/>
  <c r="L790" i="23"/>
  <c r="O789" i="23"/>
  <c r="O790" i="23"/>
  <c r="L785" i="23"/>
  <c r="L786" i="23"/>
  <c r="L787" i="23"/>
  <c r="L788" i="23"/>
  <c r="O785" i="23"/>
  <c r="O786" i="23"/>
  <c r="O787" i="23"/>
  <c r="O788" i="23"/>
  <c r="W370" i="3"/>
  <c r="W371" i="3"/>
  <c r="W372" i="3"/>
  <c r="U373" i="3"/>
  <c r="AK373" i="3" s="1"/>
  <c r="U374" i="3"/>
  <c r="AK374" i="3" s="1"/>
  <c r="AI373" i="3"/>
  <c r="AI374" i="3"/>
  <c r="AI375" i="3"/>
  <c r="AJ373" i="3"/>
  <c r="AJ374" i="3"/>
  <c r="AJ375" i="3"/>
  <c r="U376" i="3"/>
  <c r="AK376" i="3" s="1"/>
  <c r="AI376" i="3"/>
  <c r="AJ376" i="3"/>
  <c r="U377" i="3"/>
  <c r="AK377" i="3" s="1"/>
  <c r="AI377" i="3"/>
  <c r="AJ377" i="3"/>
  <c r="U378" i="3"/>
  <c r="AK378" i="3" s="1"/>
  <c r="AI378" i="3"/>
  <c r="AJ378" i="3"/>
  <c r="W378" i="3" l="1"/>
  <c r="W376" i="3"/>
  <c r="W377" i="3"/>
  <c r="W374" i="3"/>
  <c r="W373" i="3"/>
  <c r="O784" i="23"/>
  <c r="L783" i="23"/>
  <c r="O783" i="23"/>
  <c r="L779" i="23"/>
  <c r="L780" i="23"/>
  <c r="L781" i="23"/>
  <c r="L782" i="23"/>
  <c r="L784" i="23"/>
  <c r="O779" i="23"/>
  <c r="O780" i="23"/>
  <c r="O781" i="23"/>
  <c r="O782" i="23"/>
  <c r="L778" i="23"/>
  <c r="O778" i="23"/>
  <c r="K83" i="14" l="1"/>
  <c r="K82" i="14"/>
  <c r="K81" i="14"/>
  <c r="J83" i="14"/>
  <c r="J82" i="14"/>
  <c r="J81" i="14"/>
  <c r="I81" i="14"/>
  <c r="I82" i="14"/>
  <c r="R281" i="3" l="1"/>
  <c r="L757" i="23" l="1"/>
  <c r="L758" i="23"/>
  <c r="L759" i="23"/>
  <c r="L760" i="23"/>
  <c r="L761" i="23"/>
  <c r="L762" i="23"/>
  <c r="L763" i="23"/>
  <c r="L764" i="23"/>
  <c r="L765" i="23"/>
  <c r="L766" i="23"/>
  <c r="L767" i="23"/>
  <c r="L768" i="23"/>
  <c r="L769" i="23"/>
  <c r="L770" i="23"/>
  <c r="L771" i="23"/>
  <c r="L772" i="23"/>
  <c r="L773" i="23"/>
  <c r="L774" i="23"/>
  <c r="L775" i="23"/>
  <c r="L776" i="23"/>
  <c r="L777" i="23"/>
  <c r="O757" i="23"/>
  <c r="O758" i="23"/>
  <c r="O759" i="23"/>
  <c r="O760" i="23"/>
  <c r="O761" i="23"/>
  <c r="O762" i="23"/>
  <c r="O763" i="23"/>
  <c r="O764" i="23"/>
  <c r="O765" i="23"/>
  <c r="O766" i="23"/>
  <c r="O767" i="23"/>
  <c r="O768" i="23"/>
  <c r="O769" i="23"/>
  <c r="O770" i="23"/>
  <c r="O771" i="23"/>
  <c r="O772" i="23"/>
  <c r="O773" i="23"/>
  <c r="O774" i="23"/>
  <c r="O775" i="23"/>
  <c r="O776" i="23"/>
  <c r="O777" i="23"/>
  <c r="L756" i="23" l="1"/>
  <c r="O756" i="23"/>
  <c r="L746" i="23"/>
  <c r="L747" i="23"/>
  <c r="L748" i="23"/>
  <c r="L749" i="23"/>
  <c r="L750" i="23"/>
  <c r="L751" i="23"/>
  <c r="L752" i="23"/>
  <c r="L753" i="23"/>
  <c r="L754" i="23"/>
  <c r="L755" i="23"/>
  <c r="O746" i="23"/>
  <c r="O747" i="23"/>
  <c r="O748" i="23"/>
  <c r="O749" i="23"/>
  <c r="O750" i="23"/>
  <c r="O751" i="23"/>
  <c r="O752" i="23"/>
  <c r="O753" i="23"/>
  <c r="O754" i="23"/>
  <c r="O755" i="23"/>
  <c r="L735" i="23" l="1"/>
  <c r="L736" i="23"/>
  <c r="L737" i="23"/>
  <c r="L738" i="23"/>
  <c r="L739" i="23"/>
  <c r="L740" i="23"/>
  <c r="L741" i="23"/>
  <c r="L742" i="23"/>
  <c r="L743" i="23"/>
  <c r="L744" i="23"/>
  <c r="L745" i="23"/>
  <c r="O735" i="23"/>
  <c r="O736" i="23"/>
  <c r="O737" i="23"/>
  <c r="O738" i="23"/>
  <c r="O739" i="23"/>
  <c r="O740" i="23"/>
  <c r="O741" i="23"/>
  <c r="O742" i="23"/>
  <c r="O743" i="23"/>
  <c r="O744" i="23"/>
  <c r="O745" i="23"/>
  <c r="L721" i="23" l="1"/>
  <c r="L722" i="23"/>
  <c r="L723" i="23"/>
  <c r="L724" i="23"/>
  <c r="L725" i="23"/>
  <c r="L726" i="23"/>
  <c r="L727" i="23"/>
  <c r="L728" i="23"/>
  <c r="L729" i="23"/>
  <c r="L730" i="23"/>
  <c r="L731" i="23"/>
  <c r="L732" i="23"/>
  <c r="L733" i="23"/>
  <c r="L734" i="23"/>
  <c r="O721" i="23"/>
  <c r="O722" i="23"/>
  <c r="O723" i="23"/>
  <c r="O724" i="23"/>
  <c r="O725" i="23"/>
  <c r="O726" i="23"/>
  <c r="O727" i="23"/>
  <c r="O728" i="23"/>
  <c r="O729" i="23"/>
  <c r="O730" i="23"/>
  <c r="O731" i="23"/>
  <c r="O732" i="23"/>
  <c r="O733" i="23"/>
  <c r="O734" i="23"/>
  <c r="U470" i="3" l="1"/>
  <c r="L708" i="23" l="1"/>
  <c r="L709" i="23"/>
  <c r="L710" i="23"/>
  <c r="L711" i="23"/>
  <c r="L712" i="23"/>
  <c r="L713" i="23"/>
  <c r="L714" i="23"/>
  <c r="L715" i="23"/>
  <c r="L716" i="23"/>
  <c r="L717" i="23"/>
  <c r="L718" i="23"/>
  <c r="L719" i="23"/>
  <c r="L720" i="23"/>
  <c r="O708" i="23"/>
  <c r="O709" i="23"/>
  <c r="O710" i="23"/>
  <c r="O711" i="23"/>
  <c r="O712" i="23"/>
  <c r="O713" i="23"/>
  <c r="O714" i="23"/>
  <c r="O715" i="23"/>
  <c r="O716" i="23"/>
  <c r="O717" i="23"/>
  <c r="O718" i="23"/>
  <c r="O719" i="23"/>
  <c r="O720" i="23"/>
  <c r="R6" i="3" l="1"/>
  <c r="L695" i="23" l="1"/>
  <c r="L696" i="23"/>
  <c r="L697" i="23"/>
  <c r="L698" i="23"/>
  <c r="L699" i="23"/>
  <c r="L700" i="23"/>
  <c r="L701" i="23"/>
  <c r="L702" i="23"/>
  <c r="L703" i="23"/>
  <c r="L704" i="23"/>
  <c r="L705" i="23"/>
  <c r="L706" i="23"/>
  <c r="L707" i="23"/>
  <c r="O695" i="23"/>
  <c r="O696" i="23"/>
  <c r="O697" i="23"/>
  <c r="O698" i="23"/>
  <c r="O699" i="23"/>
  <c r="O700" i="23"/>
  <c r="O701" i="23"/>
  <c r="O702" i="23"/>
  <c r="O703" i="23"/>
  <c r="O704" i="23"/>
  <c r="O705" i="23"/>
  <c r="O706" i="23"/>
  <c r="O707" i="23"/>
  <c r="D61" i="24"/>
  <c r="F61" i="24" s="1"/>
  <c r="H61" i="24" s="1"/>
  <c r="D60" i="24"/>
  <c r="F60" i="24" s="1"/>
  <c r="H60" i="24" s="1"/>
  <c r="D59" i="24"/>
  <c r="F59" i="24" s="1"/>
  <c r="H59" i="24" s="1"/>
  <c r="D58" i="24"/>
  <c r="F58" i="24" s="1"/>
  <c r="H58" i="24" s="1"/>
  <c r="D57" i="24"/>
  <c r="F57" i="24" s="1"/>
  <c r="H57" i="24" s="1"/>
  <c r="D56" i="24"/>
  <c r="F56" i="24" s="1"/>
  <c r="H56" i="24" s="1"/>
  <c r="D55" i="24"/>
  <c r="F55" i="24" s="1"/>
  <c r="H55" i="24" s="1"/>
  <c r="E54" i="24"/>
  <c r="D54" i="24"/>
  <c r="D53" i="24"/>
  <c r="F53" i="24" s="1"/>
  <c r="H53" i="24" s="1"/>
  <c r="D49" i="24"/>
  <c r="F49" i="24" s="1"/>
  <c r="H49" i="24" s="1"/>
  <c r="D48" i="24"/>
  <c r="F48" i="24" s="1"/>
  <c r="H48" i="24" s="1"/>
  <c r="D47" i="24"/>
  <c r="F47" i="24" s="1"/>
  <c r="H47" i="24" s="1"/>
  <c r="D46" i="24"/>
  <c r="F46" i="24" s="1"/>
  <c r="H46" i="24" s="1"/>
  <c r="D45" i="24"/>
  <c r="F45" i="24" s="1"/>
  <c r="H45" i="24" s="1"/>
  <c r="D44" i="24"/>
  <c r="F44" i="24" s="1"/>
  <c r="H44" i="24" s="1"/>
  <c r="D43" i="24"/>
  <c r="F43" i="24" s="1"/>
  <c r="H43" i="24" s="1"/>
  <c r="E42" i="24"/>
  <c r="D42" i="24"/>
  <c r="D41" i="24"/>
  <c r="F41" i="24" s="1"/>
  <c r="H41" i="24" s="1"/>
  <c r="D37" i="24"/>
  <c r="F37" i="24" s="1"/>
  <c r="H37" i="24" s="1"/>
  <c r="D36" i="24"/>
  <c r="F36" i="24" s="1"/>
  <c r="H36" i="24" s="1"/>
  <c r="D35" i="24"/>
  <c r="F35" i="24" s="1"/>
  <c r="H35" i="24" s="1"/>
  <c r="D34" i="24"/>
  <c r="F34" i="24" s="1"/>
  <c r="H34" i="24" s="1"/>
  <c r="D33" i="24"/>
  <c r="F33" i="24" s="1"/>
  <c r="H33" i="24" s="1"/>
  <c r="D32" i="24"/>
  <c r="F32" i="24" s="1"/>
  <c r="H32" i="24" s="1"/>
  <c r="D31" i="24"/>
  <c r="F31" i="24" s="1"/>
  <c r="H31" i="24" s="1"/>
  <c r="E30" i="24"/>
  <c r="D30" i="24"/>
  <c r="E29" i="24"/>
  <c r="D29" i="24"/>
  <c r="D25" i="24"/>
  <c r="F25" i="24" s="1"/>
  <c r="H25" i="24" s="1"/>
  <c r="D24" i="24"/>
  <c r="F24" i="24" s="1"/>
  <c r="H24" i="24" s="1"/>
  <c r="D23" i="24"/>
  <c r="F23" i="24" s="1"/>
  <c r="H23" i="24" s="1"/>
  <c r="D22" i="24"/>
  <c r="F22" i="24" s="1"/>
  <c r="H22" i="24" s="1"/>
  <c r="D21" i="24"/>
  <c r="F21" i="24" s="1"/>
  <c r="H21" i="24" s="1"/>
  <c r="D20" i="24"/>
  <c r="F20" i="24" s="1"/>
  <c r="H20" i="24" s="1"/>
  <c r="D19" i="24"/>
  <c r="F19" i="24" s="1"/>
  <c r="H19" i="24" s="1"/>
  <c r="E18" i="24"/>
  <c r="D18" i="24"/>
  <c r="E17" i="24"/>
  <c r="D17" i="24"/>
  <c r="E16" i="24"/>
  <c r="D16" i="24"/>
  <c r="D12" i="24"/>
  <c r="F12" i="24" s="1"/>
  <c r="H12" i="24" s="1"/>
  <c r="D11" i="24"/>
  <c r="F11" i="24" s="1"/>
  <c r="H11" i="24" s="1"/>
  <c r="D10" i="24"/>
  <c r="F10" i="24" s="1"/>
  <c r="H10" i="24" s="1"/>
  <c r="D9" i="24"/>
  <c r="F9" i="24" s="1"/>
  <c r="H9" i="24" s="1"/>
  <c r="D8" i="24"/>
  <c r="F8" i="24" s="1"/>
  <c r="H8" i="24" s="1"/>
  <c r="D7" i="24"/>
  <c r="F7" i="24" s="1"/>
  <c r="H7" i="24" s="1"/>
  <c r="D6" i="24"/>
  <c r="F6" i="24" s="1"/>
  <c r="H6" i="24" s="1"/>
  <c r="E5" i="24"/>
  <c r="D5" i="24"/>
  <c r="E4" i="24"/>
  <c r="D4" i="24"/>
  <c r="D3" i="24"/>
  <c r="F3" i="24" s="1"/>
  <c r="H3" i="24" s="1"/>
  <c r="L671" i="23"/>
  <c r="L672" i="23"/>
  <c r="L673" i="23"/>
  <c r="L674" i="23"/>
  <c r="L675" i="23"/>
  <c r="L676" i="23"/>
  <c r="L677" i="23"/>
  <c r="L678" i="23"/>
  <c r="L679" i="23"/>
  <c r="L680" i="23"/>
  <c r="L681" i="23"/>
  <c r="L682" i="23"/>
  <c r="L683" i="23"/>
  <c r="L684" i="23"/>
  <c r="L685" i="23"/>
  <c r="L686" i="23"/>
  <c r="L687" i="23"/>
  <c r="L688" i="23"/>
  <c r="L689" i="23"/>
  <c r="L690" i="23"/>
  <c r="L691" i="23"/>
  <c r="L692" i="23"/>
  <c r="L693" i="23"/>
  <c r="L694" i="23"/>
  <c r="O671" i="23"/>
  <c r="O672" i="23"/>
  <c r="O673" i="23"/>
  <c r="O674" i="23"/>
  <c r="O675" i="23"/>
  <c r="O676" i="23"/>
  <c r="O677" i="23"/>
  <c r="O678" i="23"/>
  <c r="O679" i="23"/>
  <c r="O680" i="23"/>
  <c r="O681" i="23"/>
  <c r="O682" i="23"/>
  <c r="O683" i="23"/>
  <c r="O684" i="23"/>
  <c r="O685" i="23"/>
  <c r="O686" i="23"/>
  <c r="O687" i="23"/>
  <c r="O688" i="23"/>
  <c r="O689" i="23"/>
  <c r="O690" i="23"/>
  <c r="O691" i="23"/>
  <c r="O692" i="23"/>
  <c r="O693" i="23"/>
  <c r="O694" i="23"/>
  <c r="U123" i="3"/>
  <c r="U124" i="3"/>
  <c r="U125" i="3"/>
  <c r="U126" i="3"/>
  <c r="U127" i="3"/>
  <c r="U128" i="3"/>
  <c r="U129" i="3"/>
  <c r="U130" i="3"/>
  <c r="F54" i="24" l="1"/>
  <c r="H54" i="24" s="1"/>
  <c r="H62" i="24" s="1"/>
  <c r="F30" i="24"/>
  <c r="H30" i="24" s="1"/>
  <c r="F29" i="24"/>
  <c r="H29" i="24" s="1"/>
  <c r="F18" i="24"/>
  <c r="H18" i="24" s="1"/>
  <c r="F17" i="24"/>
  <c r="H17" i="24" s="1"/>
  <c r="F5" i="24"/>
  <c r="H5" i="24" s="1"/>
  <c r="F4" i="24"/>
  <c r="H4" i="24" s="1"/>
  <c r="F16" i="24"/>
  <c r="H16" i="24" s="1"/>
  <c r="F42" i="24"/>
  <c r="H42" i="24" s="1"/>
  <c r="H50" i="24" s="1"/>
  <c r="L657" i="23"/>
  <c r="L658" i="23"/>
  <c r="L659" i="23"/>
  <c r="L660" i="23"/>
  <c r="L661" i="23"/>
  <c r="L662" i="23"/>
  <c r="L663" i="23"/>
  <c r="L664" i="23"/>
  <c r="L665" i="23"/>
  <c r="L666" i="23"/>
  <c r="L667" i="23"/>
  <c r="L668" i="23"/>
  <c r="L669" i="23"/>
  <c r="L670" i="23"/>
  <c r="O657" i="23"/>
  <c r="O658" i="23"/>
  <c r="O659" i="23"/>
  <c r="O660" i="23"/>
  <c r="O661" i="23"/>
  <c r="O662" i="23"/>
  <c r="O663" i="23"/>
  <c r="O664" i="23"/>
  <c r="O665" i="23"/>
  <c r="O666" i="23"/>
  <c r="O667" i="23"/>
  <c r="O668" i="23"/>
  <c r="O669" i="23"/>
  <c r="O670" i="23"/>
  <c r="H38" i="24" l="1"/>
  <c r="H26" i="24"/>
  <c r="H13" i="24"/>
  <c r="O652" i="23"/>
  <c r="O651" i="23"/>
  <c r="L650" i="23"/>
  <c r="L651" i="23"/>
  <c r="L652" i="23"/>
  <c r="O650" i="23"/>
  <c r="L649" i="23" l="1"/>
  <c r="L653" i="23"/>
  <c r="L654" i="23"/>
  <c r="L655" i="23"/>
  <c r="L656" i="23"/>
  <c r="O649" i="23"/>
  <c r="O653" i="23"/>
  <c r="O654" i="23"/>
  <c r="O655" i="23"/>
  <c r="O656" i="23"/>
  <c r="R111" i="3" l="1"/>
  <c r="L629" i="23" l="1"/>
  <c r="L630" i="23"/>
  <c r="L631" i="23"/>
  <c r="L632" i="23"/>
  <c r="L633" i="23"/>
  <c r="L634" i="23"/>
  <c r="L635" i="23"/>
  <c r="L636" i="23"/>
  <c r="L637" i="23"/>
  <c r="L638" i="23"/>
  <c r="L639" i="23"/>
  <c r="L640" i="23"/>
  <c r="L641" i="23"/>
  <c r="L642" i="23"/>
  <c r="L643" i="23"/>
  <c r="L644" i="23"/>
  <c r="L645" i="23"/>
  <c r="L646" i="23"/>
  <c r="L647" i="23"/>
  <c r="L648" i="23"/>
  <c r="O629" i="23"/>
  <c r="O630" i="23"/>
  <c r="O631" i="23"/>
  <c r="O632" i="23"/>
  <c r="O633" i="23"/>
  <c r="O634" i="23"/>
  <c r="O635" i="23"/>
  <c r="O636" i="23"/>
  <c r="O637" i="23"/>
  <c r="O638" i="23"/>
  <c r="O639" i="23"/>
  <c r="O640" i="23"/>
  <c r="O641" i="23"/>
  <c r="O642" i="23"/>
  <c r="O643" i="23"/>
  <c r="O644" i="23"/>
  <c r="O645" i="23"/>
  <c r="O646" i="23"/>
  <c r="O647" i="23"/>
  <c r="O648" i="23"/>
  <c r="L624" i="23" l="1"/>
  <c r="L625" i="23"/>
  <c r="L626" i="23"/>
  <c r="L627" i="23"/>
  <c r="L628" i="23"/>
  <c r="O624" i="23"/>
  <c r="O625" i="23"/>
  <c r="O626" i="23"/>
  <c r="O627" i="23"/>
  <c r="O628" i="23"/>
  <c r="L265" i="3"/>
  <c r="L611" i="23" l="1"/>
  <c r="O611" i="23"/>
  <c r="L609" i="23" l="1"/>
  <c r="L610" i="23"/>
  <c r="L612" i="23"/>
  <c r="L613" i="23"/>
  <c r="L614" i="23"/>
  <c r="L615" i="23"/>
  <c r="L616" i="23"/>
  <c r="L617" i="23"/>
  <c r="L618" i="23"/>
  <c r="L619" i="23"/>
  <c r="L620" i="23"/>
  <c r="L621" i="23"/>
  <c r="L622" i="23"/>
  <c r="L623" i="23"/>
  <c r="O606" i="23"/>
  <c r="O607" i="23"/>
  <c r="O608" i="23"/>
  <c r="O609" i="23"/>
  <c r="O610" i="23"/>
  <c r="O612" i="23"/>
  <c r="O613" i="23"/>
  <c r="O614" i="23"/>
  <c r="O615" i="23"/>
  <c r="O616" i="23"/>
  <c r="O617" i="23"/>
  <c r="O618" i="23"/>
  <c r="O619" i="23"/>
  <c r="O620" i="23"/>
  <c r="O621" i="23"/>
  <c r="O622" i="23"/>
  <c r="O623" i="23"/>
  <c r="U576" i="3" l="1"/>
  <c r="O597" i="23"/>
  <c r="O605" i="23"/>
  <c r="L605" i="23"/>
  <c r="O604" i="23"/>
  <c r="L604" i="23"/>
  <c r="O603" i="23"/>
  <c r="L603" i="23"/>
  <c r="O602" i="23"/>
  <c r="L602" i="23"/>
  <c r="O601" i="23"/>
  <c r="L601" i="23"/>
  <c r="O600" i="23"/>
  <c r="L600" i="23"/>
  <c r="O599" i="23"/>
  <c r="L599" i="23"/>
  <c r="O598" i="23"/>
  <c r="L598" i="23"/>
  <c r="L597" i="23"/>
  <c r="O595" i="23"/>
  <c r="L596" i="23"/>
  <c r="O596" i="23"/>
  <c r="L595" i="23"/>
  <c r="L589" i="23" l="1"/>
  <c r="O589" i="23"/>
  <c r="O594" i="23"/>
  <c r="L594" i="23"/>
  <c r="O593" i="23"/>
  <c r="L593" i="23"/>
  <c r="O592" i="23"/>
  <c r="L592" i="23"/>
  <c r="O591" i="23"/>
  <c r="L591" i="23"/>
  <c r="O590" i="23"/>
  <c r="L590" i="23"/>
  <c r="R22" i="3" l="1"/>
  <c r="R23" i="3"/>
  <c r="L2" i="23" l="1"/>
  <c r="L3" i="23"/>
  <c r="L4" i="23"/>
  <c r="L5" i="23"/>
  <c r="L6" i="23"/>
  <c r="L7" i="23"/>
  <c r="L8" i="23"/>
  <c r="L9" i="23"/>
  <c r="L10" i="23"/>
  <c r="L11" i="23"/>
  <c r="L12" i="23"/>
  <c r="L13" i="23"/>
  <c r="L14" i="23"/>
  <c r="L15" i="23"/>
  <c r="L16" i="23"/>
  <c r="L17" i="23"/>
  <c r="L18" i="23"/>
  <c r="L19" i="23"/>
  <c r="L20" i="23"/>
  <c r="L21" i="23"/>
  <c r="L22" i="23"/>
  <c r="L23" i="23"/>
  <c r="L24" i="23"/>
  <c r="L25" i="23"/>
  <c r="L26" i="23"/>
  <c r="L27" i="23"/>
  <c r="L28" i="23"/>
  <c r="L29" i="23"/>
  <c r="L30" i="23"/>
  <c r="L31" i="23"/>
  <c r="L32" i="23"/>
  <c r="L33" i="23"/>
  <c r="L34" i="23"/>
  <c r="L35" i="23"/>
  <c r="L36" i="23"/>
  <c r="L37" i="23"/>
  <c r="L38" i="23"/>
  <c r="L39" i="23"/>
  <c r="L40" i="23"/>
  <c r="L41" i="23"/>
  <c r="L42" i="23"/>
  <c r="L43" i="23"/>
  <c r="L44" i="23"/>
  <c r="L45" i="23"/>
  <c r="L46" i="23"/>
  <c r="L47" i="23"/>
  <c r="L48" i="23"/>
  <c r="L49" i="23"/>
  <c r="L50" i="23"/>
  <c r="L51" i="23"/>
  <c r="L52" i="23"/>
  <c r="L53" i="23"/>
  <c r="L54" i="23"/>
  <c r="L55" i="23"/>
  <c r="L56" i="23"/>
  <c r="L57" i="23"/>
  <c r="L58" i="23"/>
  <c r="L59" i="23"/>
  <c r="L60" i="23"/>
  <c r="L61" i="23"/>
  <c r="L62" i="23"/>
  <c r="L63" i="23"/>
  <c r="L64" i="23"/>
  <c r="L65" i="23"/>
  <c r="L66" i="23"/>
  <c r="L67" i="23"/>
  <c r="L68" i="23"/>
  <c r="L69" i="23"/>
  <c r="L70" i="23"/>
  <c r="L71" i="23"/>
  <c r="L72" i="23"/>
  <c r="L73" i="23"/>
  <c r="L74" i="23"/>
  <c r="L75" i="23"/>
  <c r="L76" i="23"/>
  <c r="L77" i="23"/>
  <c r="L78" i="23"/>
  <c r="L79" i="23"/>
  <c r="L80" i="23"/>
  <c r="L81" i="23"/>
  <c r="L82" i="23"/>
  <c r="L83" i="23"/>
  <c r="L84" i="23"/>
  <c r="L85" i="23"/>
  <c r="L86" i="23"/>
  <c r="L88" i="23"/>
  <c r="L89" i="23"/>
  <c r="L90" i="23"/>
  <c r="L91" i="23"/>
  <c r="L92" i="23"/>
  <c r="L93" i="23"/>
  <c r="L94" i="23"/>
  <c r="L95" i="23"/>
  <c r="L96" i="23"/>
  <c r="L97" i="23"/>
  <c r="L98" i="23"/>
  <c r="L99" i="23"/>
  <c r="L100" i="23"/>
  <c r="L101" i="23"/>
  <c r="L102" i="23"/>
  <c r="L103" i="23"/>
  <c r="L104" i="23"/>
  <c r="L105" i="23"/>
  <c r="L106" i="23"/>
  <c r="L107" i="23"/>
  <c r="L108" i="23"/>
  <c r="L109" i="23"/>
  <c r="L110" i="23"/>
  <c r="L111" i="23"/>
  <c r="L112" i="23"/>
  <c r="L113" i="23"/>
  <c r="L114" i="23"/>
  <c r="L115" i="23"/>
  <c r="L116" i="23"/>
  <c r="L117" i="23"/>
  <c r="L118" i="23"/>
  <c r="L119" i="23"/>
  <c r="L120" i="23"/>
  <c r="L121" i="23"/>
  <c r="L122" i="23"/>
  <c r="L123" i="23"/>
  <c r="L124" i="23"/>
  <c r="L125" i="23"/>
  <c r="L126" i="23"/>
  <c r="L127" i="23"/>
  <c r="L128" i="23"/>
  <c r="L129" i="23"/>
  <c r="L130" i="23"/>
  <c r="L131" i="23"/>
  <c r="L132" i="23"/>
  <c r="L133" i="23"/>
  <c r="L134" i="23"/>
  <c r="L135" i="23"/>
  <c r="L136" i="23"/>
  <c r="L137" i="23"/>
  <c r="L138" i="23"/>
  <c r="L139" i="23"/>
  <c r="L140" i="23"/>
  <c r="L141" i="23"/>
  <c r="L142" i="23"/>
  <c r="L144" i="23"/>
  <c r="L145" i="23"/>
  <c r="L147" i="23"/>
  <c r="L148" i="23"/>
  <c r="L149" i="23"/>
  <c r="L150" i="23"/>
  <c r="L151" i="23"/>
  <c r="L153" i="23"/>
  <c r="L154" i="23"/>
  <c r="L156" i="23"/>
  <c r="L157" i="23"/>
  <c r="L158" i="23"/>
  <c r="L159" i="23"/>
  <c r="L160" i="23"/>
  <c r="L161" i="23"/>
  <c r="L162" i="23"/>
  <c r="L163" i="23"/>
  <c r="L164" i="23"/>
  <c r="L165" i="23"/>
  <c r="L166" i="23"/>
  <c r="L167" i="23"/>
  <c r="L168" i="23"/>
  <c r="L169" i="23"/>
  <c r="L170" i="23"/>
  <c r="L171" i="23"/>
  <c r="L172" i="23"/>
  <c r="L173" i="23"/>
  <c r="L174" i="23"/>
  <c r="L175" i="23"/>
  <c r="L176" i="23"/>
  <c r="L177" i="23"/>
  <c r="L178" i="23"/>
  <c r="L179" i="23"/>
  <c r="L180" i="23"/>
  <c r="L181" i="23"/>
  <c r="L182" i="23"/>
  <c r="L183" i="23"/>
  <c r="L184" i="23"/>
  <c r="L185" i="23"/>
  <c r="L186" i="23"/>
  <c r="L187" i="23"/>
  <c r="L188" i="23"/>
  <c r="L189" i="23"/>
  <c r="L190" i="23"/>
  <c r="L191" i="23"/>
  <c r="L192" i="23"/>
  <c r="L193" i="23"/>
  <c r="L194" i="23"/>
  <c r="L195" i="23"/>
  <c r="L196" i="23"/>
  <c r="L197" i="23"/>
  <c r="L198" i="23"/>
  <c r="L199" i="23"/>
  <c r="L200" i="23"/>
  <c r="L201" i="23"/>
  <c r="L202" i="23"/>
  <c r="L203" i="23"/>
  <c r="L204" i="23"/>
  <c r="L205" i="23"/>
  <c r="L206" i="23"/>
  <c r="L207" i="23"/>
  <c r="L208" i="23"/>
  <c r="L209" i="23"/>
  <c r="L210" i="23"/>
  <c r="L211" i="23"/>
  <c r="L212" i="23"/>
  <c r="L213" i="23"/>
  <c r="L214" i="23"/>
  <c r="L215" i="23"/>
  <c r="L218" i="23"/>
  <c r="L219" i="23"/>
  <c r="L220" i="23"/>
  <c r="L221" i="23"/>
  <c r="L222" i="23"/>
  <c r="L224" i="23"/>
  <c r="L225" i="23"/>
  <c r="L226" i="23"/>
  <c r="L227" i="23"/>
  <c r="L228" i="23"/>
  <c r="L229" i="23"/>
  <c r="L230" i="23"/>
  <c r="L231" i="23"/>
  <c r="L232" i="23"/>
  <c r="L233" i="23"/>
  <c r="L234" i="23"/>
  <c r="L235" i="23"/>
  <c r="L236" i="23"/>
  <c r="L237" i="23"/>
  <c r="L238" i="23"/>
  <c r="L239" i="23"/>
  <c r="L240" i="23"/>
  <c r="L241" i="23"/>
  <c r="L242" i="23"/>
  <c r="L243" i="23"/>
  <c r="L244" i="23"/>
  <c r="L245" i="23"/>
  <c r="L246" i="23"/>
  <c r="L247" i="23"/>
  <c r="L248" i="23"/>
  <c r="L249" i="23"/>
  <c r="L250" i="23"/>
  <c r="L251" i="23"/>
  <c r="L252" i="23"/>
  <c r="L253" i="23"/>
  <c r="L254" i="23"/>
  <c r="L255" i="23"/>
  <c r="L256" i="23"/>
  <c r="L257" i="23"/>
  <c r="L258" i="23"/>
  <c r="L259" i="23"/>
  <c r="L260" i="23"/>
  <c r="L261" i="23"/>
  <c r="L262" i="23"/>
  <c r="L263" i="23"/>
  <c r="L264" i="23"/>
  <c r="L265" i="23"/>
  <c r="L266" i="23"/>
  <c r="L267" i="23"/>
  <c r="L268" i="23"/>
  <c r="L269" i="23"/>
  <c r="L270" i="23"/>
  <c r="L271" i="23"/>
  <c r="L272" i="23"/>
  <c r="L273" i="23"/>
  <c r="L274" i="23"/>
  <c r="L275" i="23"/>
  <c r="L276" i="23"/>
  <c r="L277" i="23"/>
  <c r="L278" i="23"/>
  <c r="L279" i="23"/>
  <c r="L280" i="23"/>
  <c r="L281" i="23"/>
  <c r="L282" i="23"/>
  <c r="L283" i="23"/>
  <c r="L284" i="23"/>
  <c r="L285" i="23"/>
  <c r="L286" i="23"/>
  <c r="L287" i="23"/>
  <c r="L288" i="23"/>
  <c r="L289" i="23"/>
  <c r="L290" i="23"/>
  <c r="L291" i="23"/>
  <c r="L292" i="23"/>
  <c r="L293" i="23"/>
  <c r="L294" i="23"/>
  <c r="L295" i="23"/>
  <c r="L296" i="23"/>
  <c r="L297" i="23"/>
  <c r="L298" i="23"/>
  <c r="L299" i="23"/>
  <c r="L300" i="23"/>
  <c r="L301" i="23"/>
  <c r="L302" i="23"/>
  <c r="L303" i="23"/>
  <c r="L304" i="23"/>
  <c r="L305" i="23"/>
  <c r="L306" i="23"/>
  <c r="L307" i="23"/>
  <c r="L308" i="23"/>
  <c r="L309" i="23"/>
  <c r="L310" i="23"/>
  <c r="L311" i="23"/>
  <c r="L312" i="23"/>
  <c r="L313" i="23"/>
  <c r="L314" i="23"/>
  <c r="L315" i="23"/>
  <c r="L316" i="23"/>
  <c r="L317" i="23"/>
  <c r="L318" i="23"/>
  <c r="L319" i="23"/>
  <c r="L320" i="23"/>
  <c r="L321" i="23"/>
  <c r="L322" i="23"/>
  <c r="L323" i="23"/>
  <c r="L324" i="23"/>
  <c r="L325" i="23"/>
  <c r="L326" i="23"/>
  <c r="L327" i="23"/>
  <c r="L328" i="23"/>
  <c r="L329" i="23"/>
  <c r="L330" i="23"/>
  <c r="L331" i="23"/>
  <c r="L332" i="23"/>
  <c r="L333" i="23"/>
  <c r="L334" i="23"/>
  <c r="L335" i="23"/>
  <c r="L336" i="23"/>
  <c r="L337" i="23"/>
  <c r="L338" i="23"/>
  <c r="L339" i="23"/>
  <c r="L340" i="23"/>
  <c r="L341" i="23"/>
  <c r="L342" i="23"/>
  <c r="L343" i="23"/>
  <c r="L344" i="23"/>
  <c r="L345" i="23"/>
  <c r="L346" i="23"/>
  <c r="L347" i="23"/>
  <c r="L348" i="23"/>
  <c r="L349" i="23"/>
  <c r="L350" i="23"/>
  <c r="L351" i="23"/>
  <c r="L352" i="23"/>
  <c r="L353" i="23"/>
  <c r="L354" i="23"/>
  <c r="L355" i="23"/>
  <c r="L356" i="23"/>
  <c r="L357" i="23"/>
  <c r="L358" i="23"/>
  <c r="L359" i="23"/>
  <c r="L360" i="23"/>
  <c r="L361" i="23"/>
  <c r="L362" i="23"/>
  <c r="L363" i="23"/>
  <c r="L364" i="23"/>
  <c r="L365" i="23"/>
  <c r="L366" i="23"/>
  <c r="L367" i="23"/>
  <c r="L368" i="23"/>
  <c r="L369" i="23"/>
  <c r="L370" i="23"/>
  <c r="L371" i="23"/>
  <c r="L372" i="23"/>
  <c r="L373" i="23"/>
  <c r="L374" i="23"/>
  <c r="L375" i="23"/>
  <c r="L376" i="23"/>
  <c r="L377" i="23"/>
  <c r="L378" i="23"/>
  <c r="L379" i="23"/>
  <c r="L380" i="23"/>
  <c r="L381" i="23"/>
  <c r="L382" i="23"/>
  <c r="L383" i="23"/>
  <c r="L384" i="23"/>
  <c r="L385" i="23"/>
  <c r="L386" i="23"/>
  <c r="L387" i="23"/>
  <c r="L388" i="23"/>
  <c r="L389" i="23"/>
  <c r="L390" i="23"/>
  <c r="L391" i="23"/>
  <c r="L392" i="23"/>
  <c r="L393" i="23"/>
  <c r="L394" i="23"/>
  <c r="L395" i="23"/>
  <c r="L396" i="23"/>
  <c r="L397" i="23"/>
  <c r="L398" i="23"/>
  <c r="L399" i="23"/>
  <c r="L400" i="23"/>
  <c r="L401" i="23"/>
  <c r="L402" i="23"/>
  <c r="L403" i="23"/>
  <c r="L404" i="23"/>
  <c r="L405" i="23"/>
  <c r="L406" i="23"/>
  <c r="L407" i="23"/>
  <c r="L408" i="23"/>
  <c r="L409" i="23"/>
  <c r="L410" i="23"/>
  <c r="L411" i="23"/>
  <c r="L412" i="23"/>
  <c r="L413" i="23"/>
  <c r="L414" i="23"/>
  <c r="L415" i="23"/>
  <c r="L416" i="23"/>
  <c r="L417" i="23"/>
  <c r="L418" i="23"/>
  <c r="L429" i="23"/>
  <c r="L430" i="23"/>
  <c r="L431" i="23"/>
  <c r="L432" i="23"/>
  <c r="L433" i="23"/>
  <c r="L434" i="23"/>
  <c r="L435" i="23"/>
  <c r="L436" i="23"/>
  <c r="L437" i="23"/>
  <c r="L438" i="23"/>
  <c r="L439" i="23"/>
  <c r="L440" i="23"/>
  <c r="L441" i="23"/>
  <c r="L442" i="23"/>
  <c r="L443" i="23"/>
  <c r="L444" i="23"/>
  <c r="L445" i="23"/>
  <c r="L446" i="23"/>
  <c r="L447" i="23"/>
  <c r="L448" i="23"/>
  <c r="L449" i="23"/>
  <c r="L450" i="23"/>
  <c r="L451" i="23"/>
  <c r="L452" i="23"/>
  <c r="L453" i="23"/>
  <c r="L454" i="23"/>
  <c r="L455" i="23"/>
  <c r="L456" i="23"/>
  <c r="L457" i="23"/>
  <c r="L458" i="23"/>
  <c r="L459" i="23"/>
  <c r="L460" i="23"/>
  <c r="L461" i="23"/>
  <c r="L462" i="23"/>
  <c r="L463" i="23"/>
  <c r="L464" i="23"/>
  <c r="L465" i="23"/>
  <c r="L466" i="23"/>
  <c r="L467" i="23"/>
  <c r="L468" i="23"/>
  <c r="L469" i="23"/>
  <c r="L470" i="23"/>
  <c r="L471" i="23"/>
  <c r="L472" i="23"/>
  <c r="L473" i="23"/>
  <c r="L474" i="23"/>
  <c r="L475" i="23"/>
  <c r="L476" i="23"/>
  <c r="L477" i="23"/>
  <c r="L478" i="23"/>
  <c r="L479" i="23"/>
  <c r="L480" i="23"/>
  <c r="L481" i="23"/>
  <c r="L482" i="23"/>
  <c r="L483" i="23"/>
  <c r="L484" i="23"/>
  <c r="L485" i="23"/>
  <c r="L486" i="23"/>
  <c r="L487" i="23"/>
  <c r="L488" i="23"/>
  <c r="L489" i="23"/>
  <c r="L490" i="23"/>
  <c r="L491" i="23"/>
  <c r="L492" i="23"/>
  <c r="L493" i="23"/>
  <c r="L494" i="23"/>
  <c r="L495" i="23"/>
  <c r="L496" i="23"/>
  <c r="L497" i="23"/>
  <c r="L498" i="23"/>
  <c r="L499" i="23"/>
  <c r="L500" i="23"/>
  <c r="L501" i="23"/>
  <c r="L502" i="23"/>
  <c r="L503" i="23"/>
  <c r="L504" i="23"/>
  <c r="L505" i="23"/>
  <c r="L506" i="23"/>
  <c r="L507" i="23"/>
  <c r="L508" i="23"/>
  <c r="L509" i="23"/>
  <c r="L510" i="23"/>
  <c r="L511" i="23"/>
  <c r="L512" i="23"/>
  <c r="L513" i="23"/>
  <c r="L514" i="23"/>
  <c r="L515" i="23"/>
  <c r="L516" i="23"/>
  <c r="L517" i="23"/>
  <c r="L518" i="23"/>
  <c r="L519" i="23"/>
  <c r="L520" i="23"/>
  <c r="L521" i="23"/>
  <c r="L522" i="23"/>
  <c r="L523" i="23"/>
  <c r="L524" i="23"/>
  <c r="L525" i="23"/>
  <c r="L526" i="23"/>
  <c r="L527" i="23"/>
  <c r="L528" i="23"/>
  <c r="L529" i="23"/>
  <c r="L530" i="23"/>
  <c r="L531" i="23"/>
  <c r="L532" i="23"/>
  <c r="L533" i="23"/>
  <c r="L534" i="23"/>
  <c r="L535" i="23"/>
  <c r="L536" i="23"/>
  <c r="L537" i="23"/>
  <c r="L538" i="23"/>
  <c r="L539" i="23"/>
  <c r="L540" i="23"/>
  <c r="L541" i="23"/>
  <c r="L542" i="23"/>
  <c r="L543" i="23"/>
  <c r="L544" i="23"/>
  <c r="L545" i="23"/>
  <c r="L546" i="23"/>
  <c r="L547" i="23"/>
  <c r="L548" i="23"/>
  <c r="L549" i="23"/>
  <c r="L550" i="23"/>
  <c r="L551" i="23"/>
  <c r="L552" i="23"/>
  <c r="L553" i="23"/>
  <c r="L554" i="23"/>
  <c r="L555" i="23"/>
  <c r="L556" i="23"/>
  <c r="L557" i="23"/>
  <c r="L558" i="23"/>
  <c r="L559" i="23"/>
  <c r="L560" i="23"/>
  <c r="L561" i="23"/>
  <c r="L562" i="23"/>
  <c r="L563" i="23"/>
  <c r="L564" i="23"/>
  <c r="L565" i="23"/>
  <c r="L566" i="23"/>
  <c r="L567" i="23"/>
  <c r="L568" i="23"/>
  <c r="L569" i="23"/>
  <c r="L570" i="23"/>
  <c r="L571" i="23"/>
  <c r="L572" i="23"/>
  <c r="L573" i="23"/>
  <c r="L574" i="23"/>
  <c r="L575" i="23"/>
  <c r="L576" i="23"/>
  <c r="L577" i="23"/>
  <c r="L578" i="23"/>
  <c r="L579" i="23"/>
  <c r="L580" i="23"/>
  <c r="L581" i="23"/>
  <c r="L582" i="23"/>
  <c r="L583" i="23"/>
  <c r="L584" i="23"/>
  <c r="L585" i="23"/>
  <c r="L586" i="23"/>
  <c r="L587" i="23"/>
  <c r="L588" i="23"/>
  <c r="O2" i="23"/>
  <c r="O3" i="23"/>
  <c r="O4" i="23"/>
  <c r="O5" i="23"/>
  <c r="O6" i="23"/>
  <c r="O7" i="23"/>
  <c r="O8" i="23"/>
  <c r="O9" i="23"/>
  <c r="O10" i="23"/>
  <c r="O11" i="23"/>
  <c r="O12" i="23"/>
  <c r="O13" i="23"/>
  <c r="O14" i="23"/>
  <c r="O15" i="23"/>
  <c r="O16" i="23"/>
  <c r="O17" i="23"/>
  <c r="O18" i="23"/>
  <c r="O19" i="23"/>
  <c r="O20" i="23"/>
  <c r="O21" i="23"/>
  <c r="O22" i="23"/>
  <c r="O23" i="23"/>
  <c r="O24" i="23"/>
  <c r="O25" i="23"/>
  <c r="O26" i="23"/>
  <c r="O27" i="23"/>
  <c r="O28" i="23"/>
  <c r="O29" i="23"/>
  <c r="O30" i="23"/>
  <c r="O31" i="23"/>
  <c r="O32" i="23"/>
  <c r="O33" i="23"/>
  <c r="O34" i="23"/>
  <c r="O35" i="23"/>
  <c r="O36" i="23"/>
  <c r="O37" i="23"/>
  <c r="O38" i="23"/>
  <c r="O39" i="23"/>
  <c r="O40" i="23"/>
  <c r="O41" i="23"/>
  <c r="O42" i="23"/>
  <c r="O43" i="23"/>
  <c r="O44" i="23"/>
  <c r="O45" i="23"/>
  <c r="O46" i="23"/>
  <c r="O47" i="23"/>
  <c r="O48" i="23"/>
  <c r="O49" i="23"/>
  <c r="O50" i="23"/>
  <c r="O51" i="23"/>
  <c r="O52" i="23"/>
  <c r="O53" i="23"/>
  <c r="O54" i="23"/>
  <c r="O55" i="23"/>
  <c r="O56" i="23"/>
  <c r="O57" i="23"/>
  <c r="O58" i="23"/>
  <c r="O59" i="23"/>
  <c r="O60" i="23"/>
  <c r="O61" i="23"/>
  <c r="O62" i="23"/>
  <c r="O63" i="23"/>
  <c r="O64" i="23"/>
  <c r="O65" i="23"/>
  <c r="O66" i="23"/>
  <c r="O67" i="23"/>
  <c r="O68" i="23"/>
  <c r="O69" i="23"/>
  <c r="O70" i="23"/>
  <c r="O71" i="23"/>
  <c r="O72" i="23"/>
  <c r="O73" i="23"/>
  <c r="O74" i="23"/>
  <c r="O75" i="23"/>
  <c r="O76" i="23"/>
  <c r="O77" i="23"/>
  <c r="O78" i="23"/>
  <c r="O79" i="23"/>
  <c r="O80" i="23"/>
  <c r="O81" i="23"/>
  <c r="O82" i="23"/>
  <c r="O83" i="23"/>
  <c r="O84" i="23"/>
  <c r="O85" i="23"/>
  <c r="O86" i="23"/>
  <c r="O88" i="23"/>
  <c r="O89" i="23"/>
  <c r="O90" i="23"/>
  <c r="O91" i="23"/>
  <c r="O92" i="23"/>
  <c r="O93" i="23"/>
  <c r="O94" i="23"/>
  <c r="O95" i="23"/>
  <c r="O96" i="23"/>
  <c r="O97" i="23"/>
  <c r="O98" i="23"/>
  <c r="O99" i="23"/>
  <c r="O100" i="23"/>
  <c r="O101" i="23"/>
  <c r="O102" i="23"/>
  <c r="O103" i="23"/>
  <c r="O104" i="23"/>
  <c r="O105" i="23"/>
  <c r="O106" i="23"/>
  <c r="O107" i="23"/>
  <c r="O108" i="23"/>
  <c r="O109" i="23"/>
  <c r="O110" i="23"/>
  <c r="O111" i="23"/>
  <c r="O112" i="23"/>
  <c r="O113" i="23"/>
  <c r="O114" i="23"/>
  <c r="O115" i="23"/>
  <c r="O116" i="23"/>
  <c r="O117" i="23"/>
  <c r="O118" i="23"/>
  <c r="O119" i="23"/>
  <c r="O120" i="23"/>
  <c r="O121" i="23"/>
  <c r="O122" i="23"/>
  <c r="O123" i="23"/>
  <c r="O124" i="23"/>
  <c r="O125" i="23"/>
  <c r="O126" i="23"/>
  <c r="O127" i="23"/>
  <c r="O128" i="23"/>
  <c r="O129" i="23"/>
  <c r="O130" i="23"/>
  <c r="O131" i="23"/>
  <c r="O132" i="23"/>
  <c r="O133" i="23"/>
  <c r="O134" i="23"/>
  <c r="O135" i="23"/>
  <c r="O136" i="23"/>
  <c r="O137" i="23"/>
  <c r="O138" i="23"/>
  <c r="O139" i="23"/>
  <c r="O140" i="23"/>
  <c r="O141" i="23"/>
  <c r="O142" i="23"/>
  <c r="O143" i="23"/>
  <c r="O144" i="23"/>
  <c r="O145" i="23"/>
  <c r="O146" i="23"/>
  <c r="O147" i="23"/>
  <c r="O148" i="23"/>
  <c r="O149" i="23"/>
  <c r="O150" i="23"/>
  <c r="O151" i="23"/>
  <c r="O152" i="23"/>
  <c r="O153" i="23"/>
  <c r="O154" i="23"/>
  <c r="O155" i="23"/>
  <c r="O156" i="23"/>
  <c r="O157" i="23"/>
  <c r="O158" i="23"/>
  <c r="O159" i="23"/>
  <c r="O160" i="23"/>
  <c r="O161" i="23"/>
  <c r="O162" i="23"/>
  <c r="O163" i="23"/>
  <c r="O164" i="23"/>
  <c r="O165" i="23"/>
  <c r="O166" i="23"/>
  <c r="O167" i="23"/>
  <c r="O168" i="23"/>
  <c r="O169" i="23"/>
  <c r="O170" i="23"/>
  <c r="O171" i="23"/>
  <c r="O172" i="23"/>
  <c r="O173" i="23"/>
  <c r="O174" i="23"/>
  <c r="O175" i="23"/>
  <c r="O176" i="23"/>
  <c r="O177" i="23"/>
  <c r="O178" i="23"/>
  <c r="O179" i="23"/>
  <c r="O180" i="23"/>
  <c r="O181" i="23"/>
  <c r="O182" i="23"/>
  <c r="O183" i="23"/>
  <c r="O184" i="23"/>
  <c r="O185" i="23"/>
  <c r="O186" i="23"/>
  <c r="O187" i="23"/>
  <c r="O188" i="23"/>
  <c r="O189" i="23"/>
  <c r="O190" i="23"/>
  <c r="O191" i="23"/>
  <c r="O192" i="23"/>
  <c r="O193" i="23"/>
  <c r="O194" i="23"/>
  <c r="O195" i="23"/>
  <c r="O196" i="23"/>
  <c r="O197" i="23"/>
  <c r="O198" i="23"/>
  <c r="O199" i="23"/>
  <c r="O200" i="23"/>
  <c r="O201" i="23"/>
  <c r="O202" i="23"/>
  <c r="O203" i="23"/>
  <c r="O204" i="23"/>
  <c r="O205" i="23"/>
  <c r="O206" i="23"/>
  <c r="O207" i="23"/>
  <c r="O208" i="23"/>
  <c r="O209" i="23"/>
  <c r="O210" i="23"/>
  <c r="O211" i="23"/>
  <c r="O212" i="23"/>
  <c r="O213" i="23"/>
  <c r="O214" i="23"/>
  <c r="O215" i="23"/>
  <c r="O216" i="23"/>
  <c r="O217" i="23"/>
  <c r="O218" i="23"/>
  <c r="O219" i="23"/>
  <c r="O220" i="23"/>
  <c r="O221" i="23"/>
  <c r="O222" i="23"/>
  <c r="O223" i="23"/>
  <c r="O226" i="23"/>
  <c r="O227" i="23"/>
  <c r="O228" i="23"/>
  <c r="O229" i="23"/>
  <c r="O230" i="23"/>
  <c r="O231" i="23"/>
  <c r="O232" i="23"/>
  <c r="O233" i="23"/>
  <c r="O234" i="23"/>
  <c r="O235" i="23"/>
  <c r="O236" i="23"/>
  <c r="O237" i="23"/>
  <c r="O238" i="23"/>
  <c r="O239" i="23"/>
  <c r="O240" i="23"/>
  <c r="O241" i="23"/>
  <c r="O242" i="23"/>
  <c r="O243" i="23"/>
  <c r="O244" i="23"/>
  <c r="O245" i="23"/>
  <c r="O246" i="23"/>
  <c r="O247" i="23"/>
  <c r="O248" i="23"/>
  <c r="O249" i="23"/>
  <c r="O250" i="23"/>
  <c r="O251" i="23"/>
  <c r="O252" i="23"/>
  <c r="O253" i="23"/>
  <c r="O254" i="23"/>
  <c r="O255" i="23"/>
  <c r="O256" i="23"/>
  <c r="O257" i="23"/>
  <c r="O258" i="23"/>
  <c r="O259" i="23"/>
  <c r="O260" i="23"/>
  <c r="O261" i="23"/>
  <c r="O262" i="23"/>
  <c r="O263" i="23"/>
  <c r="O264" i="23"/>
  <c r="O265" i="23"/>
  <c r="O266" i="23"/>
  <c r="O267" i="23"/>
  <c r="O268" i="23"/>
  <c r="O269" i="23"/>
  <c r="O270" i="23"/>
  <c r="O271" i="23"/>
  <c r="O272" i="23"/>
  <c r="O273" i="23"/>
  <c r="O274" i="23"/>
  <c r="O275" i="23"/>
  <c r="O276" i="23"/>
  <c r="O277" i="23"/>
  <c r="O278" i="23"/>
  <c r="O279" i="23"/>
  <c r="O280" i="23"/>
  <c r="O281" i="23"/>
  <c r="O282" i="23"/>
  <c r="O283" i="23"/>
  <c r="O284" i="23"/>
  <c r="O285" i="23"/>
  <c r="O286" i="23"/>
  <c r="O287" i="23"/>
  <c r="O288" i="23"/>
  <c r="O289" i="23"/>
  <c r="O290" i="23"/>
  <c r="O291" i="23"/>
  <c r="O292" i="23"/>
  <c r="O293" i="23"/>
  <c r="O294" i="23"/>
  <c r="O295" i="23"/>
  <c r="O296" i="23"/>
  <c r="O297" i="23"/>
  <c r="O298" i="23"/>
  <c r="O299" i="23"/>
  <c r="O300" i="23"/>
  <c r="O301" i="23"/>
  <c r="O302" i="23"/>
  <c r="O303" i="23"/>
  <c r="O304" i="23"/>
  <c r="O305" i="23"/>
  <c r="O306" i="23"/>
  <c r="O307" i="23"/>
  <c r="O308" i="23"/>
  <c r="O309" i="23"/>
  <c r="O310" i="23"/>
  <c r="O311" i="23"/>
  <c r="O312" i="23"/>
  <c r="O313" i="23"/>
  <c r="O314" i="23"/>
  <c r="O315" i="23"/>
  <c r="O316" i="23"/>
  <c r="O317" i="23"/>
  <c r="O318" i="23"/>
  <c r="O319" i="23"/>
  <c r="O320" i="23"/>
  <c r="O321" i="23"/>
  <c r="O322" i="23"/>
  <c r="O323" i="23"/>
  <c r="O324" i="23"/>
  <c r="O325" i="23"/>
  <c r="O326" i="23"/>
  <c r="O327" i="23"/>
  <c r="O328" i="23"/>
  <c r="O329" i="23"/>
  <c r="O330" i="23"/>
  <c r="O331" i="23"/>
  <c r="O332" i="23"/>
  <c r="O333" i="23"/>
  <c r="O334" i="23"/>
  <c r="O335" i="23"/>
  <c r="O336" i="23"/>
  <c r="O337" i="23"/>
  <c r="O338" i="23"/>
  <c r="O339" i="23"/>
  <c r="O340" i="23"/>
  <c r="O341" i="23"/>
  <c r="O342" i="23"/>
  <c r="O343" i="23"/>
  <c r="O344" i="23"/>
  <c r="O345" i="23"/>
  <c r="O346" i="23"/>
  <c r="O347" i="23"/>
  <c r="O348" i="23"/>
  <c r="O349" i="23"/>
  <c r="O350" i="23"/>
  <c r="O351" i="23"/>
  <c r="O352" i="23"/>
  <c r="O353" i="23"/>
  <c r="O354" i="23"/>
  <c r="O355" i="23"/>
  <c r="O356" i="23"/>
  <c r="O357" i="23"/>
  <c r="O358" i="23"/>
  <c r="O359" i="23"/>
  <c r="O360" i="23"/>
  <c r="O361" i="23"/>
  <c r="O362" i="23"/>
  <c r="O363" i="23"/>
  <c r="O364" i="23"/>
  <c r="O365" i="23"/>
  <c r="O366" i="23"/>
  <c r="O367" i="23"/>
  <c r="O368" i="23"/>
  <c r="O369" i="23"/>
  <c r="O370" i="23"/>
  <c r="O371" i="23"/>
  <c r="O372" i="23"/>
  <c r="O373" i="23"/>
  <c r="O374" i="23"/>
  <c r="O375" i="23"/>
  <c r="O376" i="23"/>
  <c r="O377" i="23"/>
  <c r="O378" i="23"/>
  <c r="O379" i="23"/>
  <c r="O380" i="23"/>
  <c r="O381" i="23"/>
  <c r="O382" i="23"/>
  <c r="O383" i="23"/>
  <c r="O384" i="23"/>
  <c r="O385" i="23"/>
  <c r="O386" i="23"/>
  <c r="O387" i="23"/>
  <c r="O388" i="23"/>
  <c r="O389" i="23"/>
  <c r="O390" i="23"/>
  <c r="O391" i="23"/>
  <c r="O392" i="23"/>
  <c r="O393" i="23"/>
  <c r="O394" i="23"/>
  <c r="O395" i="23"/>
  <c r="O396" i="23"/>
  <c r="O397" i="23"/>
  <c r="O398" i="23"/>
  <c r="O399" i="23"/>
  <c r="O400" i="23"/>
  <c r="O401" i="23"/>
  <c r="O402" i="23"/>
  <c r="O403" i="23"/>
  <c r="O404" i="23"/>
  <c r="O405" i="23"/>
  <c r="O406" i="23"/>
  <c r="O407" i="23"/>
  <c r="O408" i="23"/>
  <c r="O409" i="23"/>
  <c r="O410" i="23"/>
  <c r="O411" i="23"/>
  <c r="O412" i="23"/>
  <c r="O413" i="23"/>
  <c r="O414" i="23"/>
  <c r="O415" i="23"/>
  <c r="O416" i="23"/>
  <c r="O417" i="23"/>
  <c r="O418" i="23"/>
  <c r="O419" i="23"/>
  <c r="O420" i="23"/>
  <c r="O421" i="23"/>
  <c r="O422" i="23"/>
  <c r="O423" i="23"/>
  <c r="O424" i="23"/>
  <c r="O425" i="23"/>
  <c r="O426" i="23"/>
  <c r="O427" i="23"/>
  <c r="O428" i="23"/>
  <c r="O429" i="23"/>
  <c r="O430" i="23"/>
  <c r="O431" i="23"/>
  <c r="O432" i="23"/>
  <c r="O433" i="23"/>
  <c r="O434" i="23"/>
  <c r="O435" i="23"/>
  <c r="O436" i="23"/>
  <c r="O437" i="23"/>
  <c r="O438" i="23"/>
  <c r="O439" i="23"/>
  <c r="O440" i="23"/>
  <c r="O441" i="23"/>
  <c r="O442" i="23"/>
  <c r="O443" i="23"/>
  <c r="O444" i="23"/>
  <c r="O445" i="23"/>
  <c r="O446" i="23"/>
  <c r="O447" i="23"/>
  <c r="O448" i="23"/>
  <c r="O449" i="23"/>
  <c r="O450" i="23"/>
  <c r="O451" i="23"/>
  <c r="O452" i="23"/>
  <c r="O453" i="23"/>
  <c r="O454" i="23"/>
  <c r="O455" i="23"/>
  <c r="O456" i="23"/>
  <c r="O457" i="23"/>
  <c r="O458" i="23"/>
  <c r="O459" i="23"/>
  <c r="O460" i="23"/>
  <c r="O461" i="23"/>
  <c r="O462" i="23"/>
  <c r="O463" i="23"/>
  <c r="O464" i="23"/>
  <c r="O465" i="23"/>
  <c r="O466" i="23"/>
  <c r="O467" i="23"/>
  <c r="O468" i="23"/>
  <c r="O469" i="23"/>
  <c r="O470" i="23"/>
  <c r="O471" i="23"/>
  <c r="O472" i="23"/>
  <c r="O473" i="23"/>
  <c r="O474" i="23"/>
  <c r="O475" i="23"/>
  <c r="O476" i="23"/>
  <c r="O477" i="23"/>
  <c r="O478" i="23"/>
  <c r="O479" i="23"/>
  <c r="O480" i="23"/>
  <c r="O481" i="23"/>
  <c r="O482" i="23"/>
  <c r="O483" i="23"/>
  <c r="O484" i="23"/>
  <c r="O485" i="23"/>
  <c r="O486" i="23"/>
  <c r="O487" i="23"/>
  <c r="O488" i="23"/>
  <c r="O489" i="23"/>
  <c r="O490" i="23"/>
  <c r="O491" i="23"/>
  <c r="O492" i="23"/>
  <c r="O493" i="23"/>
  <c r="O494" i="23"/>
  <c r="O495" i="23"/>
  <c r="O496" i="23"/>
  <c r="O497" i="23"/>
  <c r="O498" i="23"/>
  <c r="O499" i="23"/>
  <c r="O500" i="23"/>
  <c r="O501" i="23"/>
  <c r="O502" i="23"/>
  <c r="O503" i="23"/>
  <c r="O504" i="23"/>
  <c r="O505" i="23"/>
  <c r="O506" i="23"/>
  <c r="O507" i="23"/>
  <c r="O508" i="23"/>
  <c r="O509" i="23"/>
  <c r="O510" i="23"/>
  <c r="O511" i="23"/>
  <c r="O512" i="23"/>
  <c r="O513" i="23"/>
  <c r="O514" i="23"/>
  <c r="O515" i="23"/>
  <c r="O516" i="23"/>
  <c r="O517" i="23"/>
  <c r="O518" i="23"/>
  <c r="O519" i="23"/>
  <c r="O520" i="23"/>
  <c r="O521" i="23"/>
  <c r="O522" i="23"/>
  <c r="O523" i="23"/>
  <c r="O524" i="23"/>
  <c r="O525" i="23"/>
  <c r="O526" i="23"/>
  <c r="O527" i="23"/>
  <c r="O528" i="23"/>
  <c r="O529" i="23"/>
  <c r="O530" i="23"/>
  <c r="O531" i="23"/>
  <c r="O532" i="23"/>
  <c r="O533" i="23"/>
  <c r="O534" i="23"/>
  <c r="O535" i="23"/>
  <c r="O536" i="23"/>
  <c r="O537" i="23"/>
  <c r="O538" i="23"/>
  <c r="O539" i="23"/>
  <c r="O540" i="23"/>
  <c r="O541" i="23"/>
  <c r="O542" i="23"/>
  <c r="O543" i="23"/>
  <c r="O544" i="23"/>
  <c r="O545" i="23"/>
  <c r="O546" i="23"/>
  <c r="O547" i="23"/>
  <c r="O548" i="23"/>
  <c r="O549" i="23"/>
  <c r="O550" i="23"/>
  <c r="O551" i="23"/>
  <c r="O552" i="23"/>
  <c r="O553" i="23"/>
  <c r="O554" i="23"/>
  <c r="O555" i="23"/>
  <c r="O556" i="23"/>
  <c r="O557" i="23"/>
  <c r="O558" i="23"/>
  <c r="O559" i="23"/>
  <c r="O560" i="23"/>
  <c r="O561" i="23"/>
  <c r="O562" i="23"/>
  <c r="O563" i="23"/>
  <c r="O564" i="23"/>
  <c r="O565" i="23"/>
  <c r="O566" i="23"/>
  <c r="O567" i="23"/>
  <c r="O568" i="23"/>
  <c r="O569" i="23"/>
  <c r="O570" i="23"/>
  <c r="O571" i="23"/>
  <c r="O572" i="23"/>
  <c r="O573" i="23"/>
  <c r="O574" i="23"/>
  <c r="O575" i="23"/>
  <c r="O576" i="23"/>
  <c r="O577" i="23"/>
  <c r="O578" i="23"/>
  <c r="O579" i="23"/>
  <c r="O580" i="23"/>
  <c r="O581" i="23"/>
  <c r="O582" i="23"/>
  <c r="O583" i="23"/>
  <c r="O584" i="23"/>
  <c r="O585" i="23"/>
  <c r="O586" i="23"/>
  <c r="O587" i="23"/>
  <c r="O588" i="23"/>
  <c r="J146" i="23" l="1"/>
  <c r="L146" i="23" s="1"/>
  <c r="J143" i="23"/>
  <c r="J223" i="23"/>
  <c r="L223" i="23" s="1"/>
  <c r="J217" i="23"/>
  <c r="L217" i="23" s="1"/>
  <c r="J216" i="23"/>
  <c r="L216" i="23" s="1"/>
  <c r="M225" i="23"/>
  <c r="O225" i="23" s="1"/>
  <c r="M224" i="23"/>
  <c r="M1599" i="23" s="1"/>
  <c r="L143" i="23" l="1"/>
  <c r="O224" i="23"/>
  <c r="O1599" i="23" s="1"/>
  <c r="P50" i="15" l="1"/>
  <c r="Q50" i="15" s="1"/>
  <c r="M50" i="15"/>
  <c r="I50" i="15"/>
  <c r="J50" i="15" s="1"/>
  <c r="J155" i="23" l="1"/>
  <c r="J152" i="23"/>
  <c r="J1599" i="23" s="1"/>
  <c r="L155" i="23" l="1"/>
  <c r="L152" i="23"/>
  <c r="L1599" i="23" s="1"/>
  <c r="G1545" i="10"/>
  <c r="I1544" i="10"/>
  <c r="I1545" i="10" s="1"/>
  <c r="G1541" i="10" l="1"/>
  <c r="I1540" i="10"/>
  <c r="I1539" i="10"/>
  <c r="W11" i="3"/>
  <c r="W12" i="3"/>
  <c r="W13" i="3"/>
  <c r="W28" i="3"/>
  <c r="W29" i="3"/>
  <c r="W30" i="3"/>
  <c r="W40" i="3"/>
  <c r="W41" i="3"/>
  <c r="W42" i="3"/>
  <c r="W52" i="3"/>
  <c r="W53" i="3"/>
  <c r="W54" i="3"/>
  <c r="W64" i="3"/>
  <c r="W65" i="3"/>
  <c r="W66" i="3"/>
  <c r="W94" i="3"/>
  <c r="W104" i="3"/>
  <c r="W105" i="3"/>
  <c r="W106" i="3"/>
  <c r="W117" i="3"/>
  <c r="W118" i="3"/>
  <c r="W124" i="3"/>
  <c r="W125" i="3"/>
  <c r="W126" i="3"/>
  <c r="W127" i="3"/>
  <c r="W128" i="3"/>
  <c r="W129" i="3"/>
  <c r="W130" i="3"/>
  <c r="W140" i="3"/>
  <c r="W141" i="3"/>
  <c r="W142" i="3"/>
  <c r="W152" i="3"/>
  <c r="W153" i="3"/>
  <c r="W154" i="3"/>
  <c r="W164" i="3"/>
  <c r="W165" i="3"/>
  <c r="W166" i="3"/>
  <c r="W176" i="3"/>
  <c r="W177" i="3"/>
  <c r="W178" i="3"/>
  <c r="W188" i="3"/>
  <c r="W189" i="3"/>
  <c r="W190" i="3"/>
  <c r="W200" i="3"/>
  <c r="W201" i="3"/>
  <c r="W202" i="3"/>
  <c r="W213" i="3"/>
  <c r="W214" i="3"/>
  <c r="W224" i="3"/>
  <c r="W225" i="3"/>
  <c r="W226" i="3"/>
  <c r="W236" i="3"/>
  <c r="W237" i="3"/>
  <c r="W238" i="3"/>
  <c r="W248" i="3"/>
  <c r="W249" i="3"/>
  <c r="W250" i="3"/>
  <c r="W262" i="3"/>
  <c r="W263" i="3"/>
  <c r="W274" i="3"/>
  <c r="W275" i="3"/>
  <c r="W286" i="3"/>
  <c r="W287" i="3"/>
  <c r="W298" i="3"/>
  <c r="W299" i="3"/>
  <c r="W310" i="3"/>
  <c r="W311" i="3"/>
  <c r="W322" i="3"/>
  <c r="W323" i="3"/>
  <c r="W334" i="3"/>
  <c r="W335" i="3"/>
  <c r="W346" i="3"/>
  <c r="W347" i="3"/>
  <c r="W348" i="3"/>
  <c r="W358" i="3"/>
  <c r="W359" i="3"/>
  <c r="W360" i="3"/>
  <c r="W389" i="3"/>
  <c r="W390" i="3"/>
  <c r="W400" i="3"/>
  <c r="W401" i="3"/>
  <c r="W402" i="3"/>
  <c r="W412" i="3"/>
  <c r="W413" i="3"/>
  <c r="W414" i="3"/>
  <c r="W424" i="3"/>
  <c r="W425" i="3"/>
  <c r="W426" i="3"/>
  <c r="W436" i="3"/>
  <c r="W437" i="3"/>
  <c r="W438" i="3"/>
  <c r="W448" i="3"/>
  <c r="W449" i="3"/>
  <c r="W450" i="3"/>
  <c r="W460" i="3"/>
  <c r="W461" i="3"/>
  <c r="W462" i="3"/>
  <c r="W472" i="3"/>
  <c r="W473" i="3"/>
  <c r="W474" i="3"/>
  <c r="W484" i="3"/>
  <c r="W485" i="3"/>
  <c r="W486" i="3"/>
  <c r="W496" i="3"/>
  <c r="W497" i="3"/>
  <c r="W498" i="3"/>
  <c r="W520" i="3"/>
  <c r="W521" i="3"/>
  <c r="W522" i="3"/>
  <c r="W533" i="3"/>
  <c r="W534" i="3"/>
  <c r="W558" i="3"/>
  <c r="W508" i="3"/>
  <c r="W509" i="3"/>
  <c r="W510" i="3"/>
  <c r="U526" i="3"/>
  <c r="W526" i="3" s="1"/>
  <c r="I1541" i="10" l="1"/>
  <c r="G1536" i="10"/>
  <c r="I1535" i="10"/>
  <c r="I1534" i="10"/>
  <c r="I1533" i="10"/>
  <c r="I1532" i="10"/>
  <c r="I1531" i="10"/>
  <c r="I1530" i="10"/>
  <c r="I1529" i="10"/>
  <c r="I1528" i="10"/>
  <c r="I1527" i="10"/>
  <c r="I1526" i="10"/>
  <c r="I1525" i="10"/>
  <c r="I1536" i="10" l="1"/>
  <c r="P19" i="15"/>
  <c r="Q19" i="15" s="1"/>
  <c r="M19" i="15"/>
  <c r="I19" i="15"/>
  <c r="J19" i="15" s="1"/>
  <c r="I1515" i="10" l="1"/>
  <c r="I1514" i="10"/>
  <c r="G1522" i="10"/>
  <c r="I1521" i="10"/>
  <c r="I1520" i="10"/>
  <c r="I1513" i="10"/>
  <c r="I1516" i="10"/>
  <c r="G1517" i="10" l="1"/>
  <c r="I1522" i="10"/>
  <c r="I1517" i="10"/>
  <c r="G1510" i="10" l="1"/>
  <c r="I1509" i="10"/>
  <c r="I1508" i="10"/>
  <c r="I1507" i="10"/>
  <c r="I1506" i="10"/>
  <c r="I1505" i="10"/>
  <c r="I1504" i="10"/>
  <c r="G1501" i="10"/>
  <c r="I1500" i="10"/>
  <c r="I1499" i="10"/>
  <c r="I1498" i="10"/>
  <c r="I1497" i="10"/>
  <c r="I1496" i="10"/>
  <c r="I1495" i="10"/>
  <c r="I1494" i="10"/>
  <c r="I1493" i="10"/>
  <c r="I1510" i="10" l="1"/>
  <c r="I1501" i="10"/>
  <c r="Q316" i="3" l="1"/>
  <c r="R110" i="3" l="1"/>
  <c r="G1490" i="10"/>
  <c r="I1489" i="10"/>
  <c r="I1488" i="10"/>
  <c r="I1487" i="10"/>
  <c r="I1486" i="10"/>
  <c r="I1485" i="10"/>
  <c r="I1484" i="10"/>
  <c r="I1483" i="10"/>
  <c r="I1482" i="10"/>
  <c r="I1481" i="10"/>
  <c r="I1480" i="10"/>
  <c r="I1479" i="10"/>
  <c r="I1478" i="10"/>
  <c r="I1477" i="10"/>
  <c r="I1476" i="10"/>
  <c r="I1475" i="10"/>
  <c r="I1474" i="10"/>
  <c r="I1473" i="10"/>
  <c r="I1472" i="10"/>
  <c r="I1471" i="10"/>
  <c r="I1470" i="10"/>
  <c r="I1490" i="10" l="1"/>
  <c r="Q328" i="3" l="1"/>
  <c r="U268" i="3" l="1"/>
  <c r="W268" i="3" s="1"/>
  <c r="D1407" i="10"/>
  <c r="G1467" i="10"/>
  <c r="I1447" i="10"/>
  <c r="I1448" i="10"/>
  <c r="I1449" i="10"/>
  <c r="I1450" i="10"/>
  <c r="I1451" i="10"/>
  <c r="I1452" i="10"/>
  <c r="I1453" i="10"/>
  <c r="I1454" i="10"/>
  <c r="I1455" i="10"/>
  <c r="I1456" i="10"/>
  <c r="I1457" i="10"/>
  <c r="I1458" i="10"/>
  <c r="I1459" i="10"/>
  <c r="I1460" i="10"/>
  <c r="I1461" i="10"/>
  <c r="I1462" i="10"/>
  <c r="I1463" i="10"/>
  <c r="I1464" i="10"/>
  <c r="I1465" i="10"/>
  <c r="I1466" i="10"/>
  <c r="I1446" i="10" l="1"/>
  <c r="I1467" i="10" s="1"/>
  <c r="R280" i="3" l="1"/>
  <c r="X444" i="3" l="1"/>
  <c r="X445" i="3"/>
  <c r="X446" i="3"/>
  <c r="X447" i="3"/>
  <c r="X448" i="3"/>
  <c r="X449" i="3"/>
  <c r="X443" i="3"/>
  <c r="X455" i="3"/>
  <c r="X456" i="3"/>
  <c r="X457" i="3"/>
  <c r="X458" i="3"/>
  <c r="X459" i="3"/>
  <c r="X460" i="3"/>
  <c r="X461" i="3"/>
  <c r="G1443" i="10" l="1"/>
  <c r="I1442" i="10"/>
  <c r="I1441" i="10"/>
  <c r="I1440" i="10"/>
  <c r="I1439" i="10"/>
  <c r="G1436" i="10"/>
  <c r="I1435" i="10"/>
  <c r="I1434" i="10"/>
  <c r="I1433" i="10"/>
  <c r="I1432" i="10"/>
  <c r="G1429" i="10"/>
  <c r="I1428" i="10"/>
  <c r="I1427" i="10"/>
  <c r="I1426" i="10"/>
  <c r="I1425" i="10"/>
  <c r="G1422" i="10"/>
  <c r="I1421" i="10"/>
  <c r="I1420" i="10"/>
  <c r="I1419" i="10"/>
  <c r="I1418" i="10"/>
  <c r="I1429" i="10" l="1"/>
  <c r="I1436" i="10"/>
  <c r="I1422" i="10"/>
  <c r="I1443" i="10"/>
  <c r="D1406" i="10" l="1"/>
  <c r="E1407" i="10"/>
  <c r="D1408" i="10"/>
  <c r="D1409" i="10"/>
  <c r="D1410" i="10"/>
  <c r="D1411" i="10"/>
  <c r="D1412" i="10"/>
  <c r="D1413" i="10"/>
  <c r="D1414" i="10"/>
  <c r="F1414" i="10" l="1"/>
  <c r="H1414" i="10" s="1"/>
  <c r="F1413" i="10"/>
  <c r="H1413" i="10" s="1"/>
  <c r="F1412" i="10"/>
  <c r="H1412" i="10" s="1"/>
  <c r="F1411" i="10"/>
  <c r="H1411" i="10" s="1"/>
  <c r="F1410" i="10"/>
  <c r="H1410" i="10" s="1"/>
  <c r="F1409" i="10"/>
  <c r="H1409" i="10" s="1"/>
  <c r="F1408" i="10"/>
  <c r="H1408" i="10" s="1"/>
  <c r="F1407" i="10"/>
  <c r="H1407" i="10" s="1"/>
  <c r="F1406" i="10"/>
  <c r="H1406" i="10" s="1"/>
  <c r="G1402" i="10"/>
  <c r="I1401" i="10"/>
  <c r="I1400" i="10"/>
  <c r="I1399" i="10"/>
  <c r="I1398" i="10"/>
  <c r="I1397" i="10"/>
  <c r="I1396" i="10"/>
  <c r="I1395" i="10"/>
  <c r="I1394" i="10"/>
  <c r="I1393" i="10"/>
  <c r="I1392" i="10"/>
  <c r="I1391" i="10"/>
  <c r="I1390" i="10"/>
  <c r="I1389" i="10"/>
  <c r="I1388" i="10"/>
  <c r="I1387" i="10"/>
  <c r="I1386" i="10"/>
  <c r="I1385" i="10"/>
  <c r="I1384" i="10"/>
  <c r="I1383" i="10"/>
  <c r="I1382" i="10"/>
  <c r="I1381" i="10"/>
  <c r="I1380" i="10"/>
  <c r="I1379" i="10"/>
  <c r="I1378" i="10"/>
  <c r="G1375" i="10"/>
  <c r="I1374" i="10"/>
  <c r="I1375" i="10" s="1"/>
  <c r="G1371" i="10"/>
  <c r="I1370" i="10"/>
  <c r="I1369" i="10"/>
  <c r="G1366" i="10"/>
  <c r="I1365" i="10"/>
  <c r="I1364" i="10"/>
  <c r="I1402" i="10" l="1"/>
  <c r="H1415" i="10"/>
  <c r="I1371" i="10"/>
  <c r="I1366" i="10"/>
  <c r="P49" i="15" l="1"/>
  <c r="Q49" i="15" s="1"/>
  <c r="M49" i="15"/>
  <c r="I49" i="15"/>
  <c r="J49" i="15" s="1"/>
  <c r="P48" i="15"/>
  <c r="Q48" i="15" s="1"/>
  <c r="M48" i="15"/>
  <c r="I48" i="15"/>
  <c r="J48" i="15" s="1"/>
  <c r="G1361" i="10" l="1"/>
  <c r="I1360" i="10"/>
  <c r="I1359" i="10"/>
  <c r="I1361" i="10" l="1"/>
  <c r="G1356" i="10"/>
  <c r="I1355" i="10"/>
  <c r="I1354" i="10"/>
  <c r="I1353" i="10"/>
  <c r="I1352" i="10"/>
  <c r="I1351" i="10"/>
  <c r="I1350" i="10"/>
  <c r="I1349" i="10"/>
  <c r="I1348" i="10"/>
  <c r="I1347" i="10"/>
  <c r="I1346" i="10"/>
  <c r="I1345" i="10"/>
  <c r="I1344" i="10"/>
  <c r="I1356" i="10" l="1"/>
  <c r="J338" i="3"/>
  <c r="J339" i="3"/>
  <c r="P18" i="15"/>
  <c r="Q18" i="15" s="1"/>
  <c r="M18" i="15"/>
  <c r="I18" i="15"/>
  <c r="J18" i="15" s="1"/>
  <c r="R5" i="3" l="1"/>
  <c r="G1341" i="10" l="1"/>
  <c r="I1340" i="10"/>
  <c r="I1339" i="10"/>
  <c r="I1338" i="10"/>
  <c r="I1337" i="10"/>
  <c r="I1336" i="10"/>
  <c r="I1335" i="10"/>
  <c r="I1334" i="10"/>
  <c r="I1333" i="10"/>
  <c r="I1332" i="10"/>
  <c r="I1331" i="10"/>
  <c r="I1330" i="10"/>
  <c r="I1329" i="10"/>
  <c r="I1328" i="10"/>
  <c r="I1341" i="10" l="1"/>
  <c r="G1325" i="10" l="1"/>
  <c r="I1324" i="10"/>
  <c r="I1323" i="10"/>
  <c r="I1322" i="10"/>
  <c r="I1321" i="10"/>
  <c r="I1320" i="10"/>
  <c r="I1319" i="10"/>
  <c r="I1318" i="10"/>
  <c r="I1317" i="10"/>
  <c r="I1316" i="10"/>
  <c r="I1315" i="10"/>
  <c r="I1314" i="10"/>
  <c r="I1313" i="10"/>
  <c r="I1312" i="10"/>
  <c r="I1311" i="10"/>
  <c r="I1310" i="10"/>
  <c r="I1309" i="10"/>
  <c r="G1306" i="10"/>
  <c r="I1305" i="10"/>
  <c r="I1304" i="10"/>
  <c r="I1303" i="10"/>
  <c r="I1302" i="10"/>
  <c r="I1301" i="10"/>
  <c r="I1300" i="10"/>
  <c r="I1299" i="10"/>
  <c r="I1298" i="10"/>
  <c r="I1297" i="10"/>
  <c r="I1296" i="10"/>
  <c r="I1295" i="10"/>
  <c r="I1294" i="10"/>
  <c r="I1293" i="10"/>
  <c r="I1292" i="10"/>
  <c r="I1291" i="10"/>
  <c r="I1290" i="10"/>
  <c r="G1287" i="10"/>
  <c r="I1286" i="10"/>
  <c r="I1285" i="10"/>
  <c r="I1284" i="10"/>
  <c r="G1281" i="10"/>
  <c r="I1280" i="10"/>
  <c r="I1279" i="10"/>
  <c r="I1278" i="10"/>
  <c r="G1275" i="10"/>
  <c r="I1274" i="10"/>
  <c r="I1273" i="10"/>
  <c r="I1287" i="10" l="1"/>
  <c r="I1281" i="10"/>
  <c r="I1306" i="10"/>
  <c r="I1325" i="10"/>
  <c r="I1275" i="10"/>
  <c r="I1265" i="10" l="1"/>
  <c r="I1266" i="10"/>
  <c r="I1267" i="10"/>
  <c r="I1268" i="10"/>
  <c r="G1270" i="10" l="1"/>
  <c r="I1269" i="10"/>
  <c r="I1264" i="10"/>
  <c r="I1270" i="10" s="1"/>
  <c r="G1261" i="10"/>
  <c r="I1260" i="10"/>
  <c r="I1259" i="10"/>
  <c r="I1258" i="10"/>
  <c r="I1257" i="10"/>
  <c r="I1261" i="10" l="1"/>
  <c r="G1254" i="10" l="1"/>
  <c r="I1253" i="10"/>
  <c r="I1252" i="10" l="1"/>
  <c r="I1254" i="10" s="1"/>
  <c r="G1249" i="10" l="1"/>
  <c r="I1248" i="10"/>
  <c r="I1249" i="10" s="1"/>
  <c r="G1245" i="10" l="1"/>
  <c r="I1244" i="10"/>
  <c r="I1243" i="10"/>
  <c r="I1242" i="10"/>
  <c r="I1241" i="10"/>
  <c r="I1240" i="10"/>
  <c r="I1239" i="10"/>
  <c r="I1238" i="10"/>
  <c r="I1237" i="10"/>
  <c r="I1236" i="10"/>
  <c r="G1233" i="10"/>
  <c r="I1232" i="10"/>
  <c r="I1233" i="10" s="1"/>
  <c r="I1245" i="10" l="1"/>
  <c r="G76" i="14" l="1"/>
  <c r="H76" i="14" s="1"/>
  <c r="G70" i="14" l="1"/>
  <c r="H70" i="14" s="1"/>
  <c r="G73" i="14"/>
  <c r="G67" i="14"/>
  <c r="H67" i="14" s="1"/>
  <c r="G64" i="14"/>
  <c r="H64" i="14" s="1"/>
  <c r="H73" i="14" l="1"/>
  <c r="I83" i="14"/>
  <c r="J84" i="3"/>
  <c r="P7" i="15" l="1"/>
  <c r="Q7" i="15" s="1"/>
  <c r="M7" i="15"/>
  <c r="I7" i="15"/>
  <c r="J7" i="15" s="1"/>
  <c r="U338" i="3" l="1"/>
  <c r="AJ338" i="3"/>
  <c r="AI338" i="3"/>
  <c r="G1229" i="10"/>
  <c r="I1228" i="10"/>
  <c r="I1227" i="10"/>
  <c r="AK338" i="3" l="1"/>
  <c r="W338" i="3"/>
  <c r="I1229" i="10"/>
  <c r="I6" i="15" l="1"/>
  <c r="J6" i="15" s="1"/>
  <c r="P6" i="15"/>
  <c r="Q6" i="15" s="1"/>
  <c r="M6" i="15"/>
  <c r="U289" i="3" l="1"/>
  <c r="W289" i="3" s="1"/>
  <c r="U288" i="3"/>
  <c r="W288" i="3" s="1"/>
  <c r="R21" i="3" l="1"/>
  <c r="I25" i="15" l="1"/>
  <c r="J25" i="15" s="1"/>
  <c r="P29" i="15"/>
  <c r="Q29" i="15" s="1"/>
  <c r="M29" i="15"/>
  <c r="I29" i="15"/>
  <c r="J29" i="15" s="1"/>
  <c r="P28" i="15"/>
  <c r="Q28" i="15" s="1"/>
  <c r="M28" i="15"/>
  <c r="I28" i="15"/>
  <c r="J28" i="15" s="1"/>
  <c r="P27" i="15"/>
  <c r="Q27" i="15" s="1"/>
  <c r="M27" i="15"/>
  <c r="I27" i="15"/>
  <c r="J27" i="15" s="1"/>
  <c r="P26" i="15"/>
  <c r="Q26" i="15" s="1"/>
  <c r="M26" i="15"/>
  <c r="I26" i="15"/>
  <c r="J26" i="15" s="1"/>
  <c r="O25" i="15"/>
  <c r="P25" i="15" s="1"/>
  <c r="Q25" i="15" s="1"/>
  <c r="M25" i="15"/>
  <c r="G1224" i="10" l="1"/>
  <c r="I1221" i="10"/>
  <c r="I1222" i="10"/>
  <c r="I1223" i="10"/>
  <c r="I1220" i="10" l="1"/>
  <c r="I1224" i="10" s="1"/>
  <c r="G1217" i="10" l="1"/>
  <c r="I1216" i="10"/>
  <c r="I1215" i="10"/>
  <c r="I1214" i="10"/>
  <c r="I1213" i="10"/>
  <c r="I1212" i="10"/>
  <c r="I1211" i="10"/>
  <c r="I1210" i="10"/>
  <c r="I1209" i="10"/>
  <c r="I1208" i="10"/>
  <c r="I1207" i="10"/>
  <c r="I1206" i="10"/>
  <c r="I1205" i="10"/>
  <c r="I1204" i="10"/>
  <c r="I1203" i="10"/>
  <c r="I1202" i="10"/>
  <c r="I1201" i="10"/>
  <c r="I1200" i="10"/>
  <c r="I1199" i="10"/>
  <c r="I1198" i="10"/>
  <c r="I1197" i="10"/>
  <c r="G1194" i="10"/>
  <c r="I1175" i="10"/>
  <c r="I1176" i="10"/>
  <c r="I1177" i="10"/>
  <c r="I1178" i="10"/>
  <c r="I1179" i="10"/>
  <c r="I1180" i="10"/>
  <c r="I1181" i="10"/>
  <c r="I1182" i="10"/>
  <c r="I1183" i="10"/>
  <c r="I1184" i="10"/>
  <c r="I1185" i="10"/>
  <c r="I1186" i="10"/>
  <c r="I1187" i="10"/>
  <c r="I1188" i="10"/>
  <c r="I1189" i="10"/>
  <c r="I1190" i="10"/>
  <c r="I1191" i="10"/>
  <c r="I1192" i="10"/>
  <c r="I1193" i="10"/>
  <c r="I1217" i="10" l="1"/>
  <c r="I1174" i="10" l="1"/>
  <c r="I1194" i="10" s="1"/>
  <c r="AI584" i="3" l="1"/>
  <c r="AJ584" i="3"/>
  <c r="AI585" i="3"/>
  <c r="AJ585" i="3"/>
  <c r="AI586" i="3"/>
  <c r="AJ586" i="3"/>
  <c r="AI587" i="3"/>
  <c r="AJ587" i="3"/>
  <c r="AI588" i="3"/>
  <c r="AJ588" i="3"/>
  <c r="AI589" i="3"/>
  <c r="AJ589" i="3"/>
  <c r="AI590" i="3"/>
  <c r="AJ590" i="3"/>
  <c r="AI591" i="3"/>
  <c r="AJ591" i="3"/>
  <c r="AI592" i="3"/>
  <c r="AJ592" i="3"/>
  <c r="AI593" i="3"/>
  <c r="AJ593" i="3"/>
  <c r="AI594" i="3"/>
  <c r="AJ594" i="3"/>
  <c r="AI595" i="3"/>
  <c r="AJ595" i="3"/>
  <c r="AI596" i="3"/>
  <c r="AJ596" i="3"/>
  <c r="AI597" i="3"/>
  <c r="AJ597" i="3"/>
  <c r="AI598" i="3"/>
  <c r="AJ598" i="3"/>
  <c r="AI599" i="3"/>
  <c r="AJ599" i="3"/>
  <c r="AI600" i="3"/>
  <c r="AJ600" i="3"/>
  <c r="AI601" i="3"/>
  <c r="AJ601" i="3"/>
  <c r="AI602" i="3"/>
  <c r="AJ602" i="3"/>
  <c r="AI603" i="3"/>
  <c r="AJ603" i="3"/>
  <c r="AI604" i="3"/>
  <c r="AJ604" i="3"/>
  <c r="AI605" i="3"/>
  <c r="AJ605" i="3"/>
  <c r="AI606" i="3"/>
  <c r="AJ606" i="3"/>
  <c r="AI607" i="3"/>
  <c r="AJ607" i="3"/>
  <c r="AI608" i="3"/>
  <c r="AJ608" i="3"/>
  <c r="AI609" i="3"/>
  <c r="AJ609" i="3"/>
  <c r="AI610" i="3"/>
  <c r="AJ610" i="3"/>
  <c r="AI611" i="3"/>
  <c r="AJ611" i="3"/>
  <c r="AI612" i="3"/>
  <c r="AJ612" i="3"/>
  <c r="AI613" i="3"/>
  <c r="AJ613" i="3"/>
  <c r="AI614" i="3"/>
  <c r="AJ614" i="3"/>
  <c r="AI615" i="3"/>
  <c r="AJ615" i="3"/>
  <c r="AI616" i="3"/>
  <c r="AJ616" i="3"/>
  <c r="AI617" i="3"/>
  <c r="AJ617" i="3"/>
  <c r="AI618" i="3"/>
  <c r="AJ618" i="3"/>
  <c r="AI619" i="3"/>
  <c r="AJ619" i="3"/>
  <c r="AI620" i="3"/>
  <c r="AJ620" i="3"/>
  <c r="AI621" i="3"/>
  <c r="AJ621" i="3"/>
  <c r="AI622" i="3"/>
  <c r="AJ622" i="3"/>
  <c r="AI623" i="3"/>
  <c r="AJ623" i="3"/>
  <c r="AI624" i="3"/>
  <c r="AJ624" i="3"/>
  <c r="AI625" i="3"/>
  <c r="AJ625" i="3"/>
  <c r="AI626" i="3"/>
  <c r="AJ626" i="3"/>
  <c r="AI627" i="3"/>
  <c r="AJ627" i="3"/>
  <c r="AI628" i="3"/>
  <c r="AJ628" i="3"/>
  <c r="AI629" i="3"/>
  <c r="AJ629" i="3"/>
  <c r="AI630" i="3"/>
  <c r="AJ630" i="3"/>
  <c r="AI631" i="3"/>
  <c r="AJ631" i="3"/>
  <c r="AI632" i="3"/>
  <c r="AJ632" i="3"/>
  <c r="AI633" i="3"/>
  <c r="AJ633" i="3"/>
  <c r="AI634" i="3"/>
  <c r="AJ634" i="3"/>
  <c r="AI635" i="3"/>
  <c r="AJ635" i="3"/>
  <c r="AI636" i="3"/>
  <c r="AJ636" i="3"/>
  <c r="AI637" i="3"/>
  <c r="AJ637" i="3"/>
  <c r="AI638" i="3"/>
  <c r="AJ638" i="3"/>
  <c r="AI639" i="3"/>
  <c r="AJ639" i="3"/>
  <c r="AI640" i="3"/>
  <c r="AJ640" i="3"/>
  <c r="AI641" i="3"/>
  <c r="AJ641" i="3"/>
  <c r="AI642" i="3"/>
  <c r="AJ642" i="3"/>
  <c r="AI643" i="3"/>
  <c r="AJ643" i="3"/>
  <c r="AI499" i="3"/>
  <c r="AJ499" i="3"/>
  <c r="AI500" i="3"/>
  <c r="AJ500" i="3"/>
  <c r="AI501" i="3"/>
  <c r="AJ501" i="3"/>
  <c r="AI502" i="3"/>
  <c r="AJ502" i="3"/>
  <c r="AI503" i="3"/>
  <c r="AJ503" i="3"/>
  <c r="AI504" i="3"/>
  <c r="AJ504" i="3"/>
  <c r="AI505" i="3"/>
  <c r="AJ505" i="3"/>
  <c r="AI506" i="3"/>
  <c r="AJ506" i="3"/>
  <c r="AI507" i="3"/>
  <c r="AJ507" i="3"/>
  <c r="AI508" i="3"/>
  <c r="AJ508" i="3"/>
  <c r="AI509" i="3"/>
  <c r="AJ509" i="3"/>
  <c r="AI510" i="3"/>
  <c r="AJ510" i="3"/>
  <c r="AI511" i="3"/>
  <c r="AJ511" i="3"/>
  <c r="AI512" i="3"/>
  <c r="AJ512" i="3"/>
  <c r="AI513" i="3"/>
  <c r="AJ513" i="3"/>
  <c r="AI514" i="3"/>
  <c r="AJ514" i="3"/>
  <c r="AI515" i="3"/>
  <c r="AJ515" i="3"/>
  <c r="AI516" i="3"/>
  <c r="AJ516" i="3"/>
  <c r="AI517" i="3"/>
  <c r="AJ517" i="3"/>
  <c r="AI518" i="3"/>
  <c r="AJ518" i="3"/>
  <c r="AI519" i="3"/>
  <c r="AJ519" i="3"/>
  <c r="AI520" i="3"/>
  <c r="AJ520" i="3"/>
  <c r="AI521" i="3"/>
  <c r="AJ521" i="3"/>
  <c r="AI522" i="3"/>
  <c r="AJ522" i="3"/>
  <c r="AI523" i="3"/>
  <c r="AJ523" i="3"/>
  <c r="AI524" i="3"/>
  <c r="AJ524" i="3"/>
  <c r="AI525" i="3"/>
  <c r="AJ525" i="3"/>
  <c r="AI526" i="3"/>
  <c r="AJ526" i="3"/>
  <c r="AI527" i="3"/>
  <c r="AJ527" i="3"/>
  <c r="AI528" i="3"/>
  <c r="AJ528" i="3"/>
  <c r="AI529" i="3"/>
  <c r="AJ529" i="3"/>
  <c r="AI530" i="3"/>
  <c r="AJ530" i="3"/>
  <c r="AI531" i="3"/>
  <c r="AJ531" i="3"/>
  <c r="AI532" i="3"/>
  <c r="AJ532" i="3"/>
  <c r="AI533" i="3"/>
  <c r="AJ533" i="3"/>
  <c r="AI534" i="3"/>
  <c r="AJ534" i="3"/>
  <c r="AI535" i="3"/>
  <c r="AJ535" i="3"/>
  <c r="AI536" i="3"/>
  <c r="AJ536" i="3"/>
  <c r="AI537" i="3"/>
  <c r="AJ537" i="3"/>
  <c r="AI538" i="3"/>
  <c r="AJ538" i="3"/>
  <c r="AI539" i="3"/>
  <c r="AJ539" i="3"/>
  <c r="AI540" i="3"/>
  <c r="AJ540" i="3"/>
  <c r="AI541" i="3"/>
  <c r="AJ541" i="3"/>
  <c r="AI542" i="3"/>
  <c r="AJ542" i="3"/>
  <c r="AI543" i="3"/>
  <c r="AJ543" i="3"/>
  <c r="AI544" i="3"/>
  <c r="AJ544" i="3"/>
  <c r="AI545" i="3"/>
  <c r="AJ545" i="3"/>
  <c r="AI546" i="3"/>
  <c r="AJ546" i="3"/>
  <c r="AI547" i="3"/>
  <c r="AJ547" i="3"/>
  <c r="AI548" i="3"/>
  <c r="AJ548" i="3"/>
  <c r="AI549" i="3"/>
  <c r="AJ549" i="3"/>
  <c r="AI550" i="3"/>
  <c r="AJ550" i="3"/>
  <c r="AI551" i="3"/>
  <c r="AJ551" i="3"/>
  <c r="AI552" i="3"/>
  <c r="AJ552" i="3"/>
  <c r="AI553" i="3"/>
  <c r="AJ553" i="3"/>
  <c r="AI554" i="3"/>
  <c r="AJ554" i="3"/>
  <c r="AI555" i="3"/>
  <c r="AJ555" i="3"/>
  <c r="AI556" i="3"/>
  <c r="AJ556" i="3"/>
  <c r="AI557" i="3"/>
  <c r="AJ557" i="3"/>
  <c r="AI559" i="3"/>
  <c r="AJ559" i="3"/>
  <c r="AI560" i="3"/>
  <c r="AJ560" i="3"/>
  <c r="AI561" i="3"/>
  <c r="AJ561" i="3"/>
  <c r="AI562" i="3"/>
  <c r="AJ562" i="3"/>
  <c r="AI563" i="3"/>
  <c r="AJ563" i="3"/>
  <c r="AI564" i="3"/>
  <c r="AJ564" i="3"/>
  <c r="AI565" i="3"/>
  <c r="AJ565" i="3"/>
  <c r="AI566" i="3"/>
  <c r="AJ566" i="3"/>
  <c r="AI567" i="3"/>
  <c r="AJ567" i="3"/>
  <c r="AI568" i="3"/>
  <c r="AJ568" i="3"/>
  <c r="AI569" i="3"/>
  <c r="AJ569" i="3"/>
  <c r="AI570" i="3"/>
  <c r="AJ570" i="3"/>
  <c r="AI571" i="3"/>
  <c r="AJ571" i="3"/>
  <c r="AI572" i="3"/>
  <c r="AJ572" i="3"/>
  <c r="AI573" i="3"/>
  <c r="AJ573" i="3"/>
  <c r="AI574" i="3"/>
  <c r="AJ574" i="3"/>
  <c r="AI575" i="3"/>
  <c r="AJ575" i="3"/>
  <c r="AI576" i="3"/>
  <c r="AJ576" i="3"/>
  <c r="AI577" i="3"/>
  <c r="AJ577" i="3"/>
  <c r="AI578" i="3"/>
  <c r="AJ578" i="3"/>
  <c r="AI579" i="3"/>
  <c r="AJ579" i="3"/>
  <c r="AI580" i="3"/>
  <c r="AJ580" i="3"/>
  <c r="AI581" i="3"/>
  <c r="AJ581" i="3"/>
  <c r="AI582" i="3"/>
  <c r="AJ582" i="3"/>
  <c r="AI583" i="3"/>
  <c r="AJ583" i="3"/>
  <c r="AI239" i="3"/>
  <c r="AJ239" i="3"/>
  <c r="AI240" i="3"/>
  <c r="AJ240" i="3"/>
  <c r="AI241" i="3"/>
  <c r="AJ241" i="3"/>
  <c r="AI242" i="3"/>
  <c r="AJ242" i="3"/>
  <c r="AI243" i="3"/>
  <c r="AJ243" i="3"/>
  <c r="AI244" i="3"/>
  <c r="AJ244" i="3"/>
  <c r="AI245" i="3"/>
  <c r="AJ245" i="3"/>
  <c r="AI246" i="3"/>
  <c r="AJ246" i="3"/>
  <c r="AI247" i="3"/>
  <c r="AJ247" i="3"/>
  <c r="AI248" i="3"/>
  <c r="AJ248" i="3"/>
  <c r="AI249" i="3"/>
  <c r="AJ249" i="3"/>
  <c r="AI250" i="3"/>
  <c r="AJ250" i="3"/>
  <c r="AI179" i="3"/>
  <c r="AJ179" i="3"/>
  <c r="AI180" i="3"/>
  <c r="AJ180" i="3"/>
  <c r="AI181" i="3"/>
  <c r="AJ181" i="3"/>
  <c r="AI182" i="3"/>
  <c r="AJ182" i="3"/>
  <c r="AI183" i="3"/>
  <c r="AJ183" i="3"/>
  <c r="AI184" i="3"/>
  <c r="AJ184" i="3"/>
  <c r="AI185" i="3"/>
  <c r="AJ185" i="3"/>
  <c r="AI186" i="3"/>
  <c r="AJ186" i="3"/>
  <c r="AI187" i="3"/>
  <c r="AJ187" i="3"/>
  <c r="AI188" i="3"/>
  <c r="AJ188" i="3"/>
  <c r="AI189" i="3"/>
  <c r="AJ189" i="3"/>
  <c r="AI190" i="3"/>
  <c r="AJ190" i="3"/>
  <c r="AI415" i="3"/>
  <c r="AJ415" i="3"/>
  <c r="AI416" i="3"/>
  <c r="AJ416" i="3"/>
  <c r="AI417" i="3"/>
  <c r="AJ417" i="3"/>
  <c r="AI418" i="3"/>
  <c r="AJ418" i="3"/>
  <c r="AI419" i="3"/>
  <c r="AJ419" i="3"/>
  <c r="AI420" i="3"/>
  <c r="AJ420" i="3"/>
  <c r="AI421" i="3"/>
  <c r="AJ421" i="3"/>
  <c r="AI422" i="3"/>
  <c r="AJ422" i="3"/>
  <c r="AI423" i="3"/>
  <c r="AJ423" i="3"/>
  <c r="AI424" i="3"/>
  <c r="AJ424" i="3"/>
  <c r="AI425" i="3"/>
  <c r="AJ425" i="3"/>
  <c r="AI426" i="3"/>
  <c r="AJ426" i="3"/>
  <c r="AI427" i="3"/>
  <c r="AJ427" i="3"/>
  <c r="AI428" i="3"/>
  <c r="AJ428" i="3"/>
  <c r="AI429" i="3"/>
  <c r="AJ429" i="3"/>
  <c r="AI430" i="3"/>
  <c r="AJ430" i="3"/>
  <c r="AI431" i="3"/>
  <c r="AJ431" i="3"/>
  <c r="AI432" i="3"/>
  <c r="AJ432" i="3"/>
  <c r="AI433" i="3"/>
  <c r="AJ433" i="3"/>
  <c r="AI434" i="3"/>
  <c r="AJ434" i="3"/>
  <c r="AI435" i="3"/>
  <c r="AJ435" i="3"/>
  <c r="AI436" i="3"/>
  <c r="AJ436" i="3"/>
  <c r="AI437" i="3"/>
  <c r="AJ437" i="3"/>
  <c r="AI438" i="3"/>
  <c r="AJ438" i="3"/>
  <c r="AI451" i="3"/>
  <c r="AJ451" i="3"/>
  <c r="AI452" i="3"/>
  <c r="AJ452" i="3"/>
  <c r="AI453" i="3"/>
  <c r="AJ453" i="3"/>
  <c r="AI454" i="3"/>
  <c r="AJ454" i="3"/>
  <c r="AI455" i="3"/>
  <c r="AJ455" i="3"/>
  <c r="AI456" i="3"/>
  <c r="AJ456" i="3"/>
  <c r="AI457" i="3"/>
  <c r="AJ457" i="3"/>
  <c r="AI458" i="3"/>
  <c r="AJ458" i="3"/>
  <c r="AI459" i="3"/>
  <c r="AJ459" i="3"/>
  <c r="AI460" i="3"/>
  <c r="AJ460" i="3"/>
  <c r="AI461" i="3"/>
  <c r="AJ461" i="3"/>
  <c r="AI462" i="3"/>
  <c r="AJ462" i="3"/>
  <c r="AI439" i="3"/>
  <c r="AJ439" i="3"/>
  <c r="AI440" i="3"/>
  <c r="AJ440" i="3"/>
  <c r="AI441" i="3"/>
  <c r="AJ441" i="3"/>
  <c r="AI442" i="3"/>
  <c r="AJ442" i="3"/>
  <c r="AI443" i="3"/>
  <c r="AJ443" i="3"/>
  <c r="AI444" i="3"/>
  <c r="AJ444" i="3"/>
  <c r="AI445" i="3"/>
  <c r="AJ445" i="3"/>
  <c r="AI446" i="3"/>
  <c r="AJ446" i="3"/>
  <c r="AI447" i="3"/>
  <c r="AJ447" i="3"/>
  <c r="AI448" i="3"/>
  <c r="AJ448" i="3"/>
  <c r="AI449" i="3"/>
  <c r="AJ449" i="3"/>
  <c r="AI450" i="3"/>
  <c r="AJ450" i="3"/>
  <c r="AI463" i="3"/>
  <c r="AJ463" i="3"/>
  <c r="AI464" i="3"/>
  <c r="AJ464" i="3"/>
  <c r="AI465" i="3"/>
  <c r="AJ465" i="3"/>
  <c r="AI466" i="3"/>
  <c r="AJ466" i="3"/>
  <c r="AI467" i="3"/>
  <c r="AJ467" i="3"/>
  <c r="AI468" i="3"/>
  <c r="AJ468" i="3"/>
  <c r="AI469" i="3"/>
  <c r="AJ469" i="3"/>
  <c r="AI470" i="3"/>
  <c r="AJ470" i="3"/>
  <c r="AI471" i="3"/>
  <c r="AJ471" i="3"/>
  <c r="AI472" i="3"/>
  <c r="AJ472" i="3"/>
  <c r="AI473" i="3"/>
  <c r="AJ473" i="3"/>
  <c r="AI474" i="3"/>
  <c r="AJ474" i="3"/>
  <c r="AI475" i="3"/>
  <c r="AJ475" i="3"/>
  <c r="AI476" i="3"/>
  <c r="AJ476" i="3"/>
  <c r="AI477" i="3"/>
  <c r="AJ477" i="3"/>
  <c r="AI478" i="3"/>
  <c r="AJ478" i="3"/>
  <c r="AI479" i="3"/>
  <c r="AJ479" i="3"/>
  <c r="AI480" i="3"/>
  <c r="AJ480" i="3"/>
  <c r="AI481" i="3"/>
  <c r="AJ481" i="3"/>
  <c r="AI482" i="3"/>
  <c r="AJ482" i="3"/>
  <c r="AI483" i="3"/>
  <c r="AJ483" i="3"/>
  <c r="AI484" i="3"/>
  <c r="AJ484" i="3"/>
  <c r="AI485" i="3"/>
  <c r="AJ485" i="3"/>
  <c r="AI486" i="3"/>
  <c r="AJ486" i="3"/>
  <c r="AI487" i="3"/>
  <c r="AJ487" i="3"/>
  <c r="AI488" i="3"/>
  <c r="AJ488" i="3"/>
  <c r="AI489" i="3"/>
  <c r="AJ489" i="3"/>
  <c r="AI490" i="3"/>
  <c r="AJ490" i="3"/>
  <c r="AI491" i="3"/>
  <c r="AJ491" i="3"/>
  <c r="AI492" i="3"/>
  <c r="AJ492" i="3"/>
  <c r="AI493" i="3"/>
  <c r="AJ493" i="3"/>
  <c r="AI494" i="3"/>
  <c r="AJ494" i="3"/>
  <c r="AI495" i="3"/>
  <c r="AJ495" i="3"/>
  <c r="AI496" i="3"/>
  <c r="AJ496" i="3"/>
  <c r="AI497" i="3"/>
  <c r="AJ497" i="3"/>
  <c r="AI498" i="3"/>
  <c r="AJ498" i="3"/>
  <c r="AI336" i="3"/>
  <c r="AJ336" i="3"/>
  <c r="AI337" i="3"/>
  <c r="AJ337" i="3"/>
  <c r="AI339" i="3"/>
  <c r="AJ339" i="3"/>
  <c r="AI340" i="3"/>
  <c r="AJ340" i="3"/>
  <c r="AI341" i="3"/>
  <c r="AJ341" i="3"/>
  <c r="AI342" i="3"/>
  <c r="AJ342" i="3"/>
  <c r="AI343" i="3"/>
  <c r="AJ343" i="3"/>
  <c r="AI344" i="3"/>
  <c r="AJ344" i="3"/>
  <c r="AI345" i="3"/>
  <c r="AJ345" i="3"/>
  <c r="AI346" i="3"/>
  <c r="AJ346" i="3"/>
  <c r="AI347" i="3"/>
  <c r="AJ347" i="3"/>
  <c r="AI348" i="3"/>
  <c r="AJ348" i="3"/>
  <c r="AI349" i="3"/>
  <c r="AJ349" i="3"/>
  <c r="AI350" i="3"/>
  <c r="AJ350" i="3"/>
  <c r="AI351" i="3"/>
  <c r="AJ351" i="3"/>
  <c r="AI352" i="3"/>
  <c r="AJ352" i="3"/>
  <c r="AI353" i="3"/>
  <c r="AJ353" i="3"/>
  <c r="AI354" i="3"/>
  <c r="AJ354" i="3"/>
  <c r="AI355" i="3"/>
  <c r="AJ355" i="3"/>
  <c r="AI356" i="3"/>
  <c r="AJ356" i="3"/>
  <c r="AI357" i="3"/>
  <c r="AJ357" i="3"/>
  <c r="AI358" i="3"/>
  <c r="AJ358" i="3"/>
  <c r="AI359" i="3"/>
  <c r="AJ359" i="3"/>
  <c r="AI360" i="3"/>
  <c r="AJ360" i="3"/>
  <c r="AI361" i="3"/>
  <c r="AJ361" i="3"/>
  <c r="AI362" i="3"/>
  <c r="AJ362" i="3"/>
  <c r="AI363" i="3"/>
  <c r="AJ363" i="3"/>
  <c r="AI364" i="3"/>
  <c r="AJ364" i="3"/>
  <c r="AI365" i="3"/>
  <c r="AJ365" i="3"/>
  <c r="AI366" i="3"/>
  <c r="AJ366" i="3"/>
  <c r="AI367" i="3"/>
  <c r="AJ367" i="3"/>
  <c r="AI368" i="3"/>
  <c r="AJ368" i="3"/>
  <c r="AI369" i="3"/>
  <c r="AJ369" i="3"/>
  <c r="AI370" i="3"/>
  <c r="AJ370" i="3"/>
  <c r="AI371" i="3"/>
  <c r="AJ371" i="3"/>
  <c r="AI372" i="3"/>
  <c r="AJ372" i="3"/>
  <c r="AI379" i="3"/>
  <c r="AJ379" i="3"/>
  <c r="AI380" i="3"/>
  <c r="AJ380" i="3"/>
  <c r="AI381" i="3"/>
  <c r="AJ381" i="3"/>
  <c r="AI382" i="3"/>
  <c r="AJ382" i="3"/>
  <c r="AI383" i="3"/>
  <c r="AJ383" i="3"/>
  <c r="AI384" i="3"/>
  <c r="AJ384" i="3"/>
  <c r="AI385" i="3"/>
  <c r="AJ385" i="3"/>
  <c r="AI386" i="3"/>
  <c r="AJ386" i="3"/>
  <c r="AI387" i="3"/>
  <c r="AJ387" i="3"/>
  <c r="AI388" i="3"/>
  <c r="AJ388" i="3"/>
  <c r="AI389" i="3"/>
  <c r="AJ389" i="3"/>
  <c r="AI390" i="3"/>
  <c r="AJ390" i="3"/>
  <c r="AI391" i="3"/>
  <c r="AJ391" i="3"/>
  <c r="AI392" i="3"/>
  <c r="AJ392" i="3"/>
  <c r="AI393" i="3"/>
  <c r="AJ393" i="3"/>
  <c r="AI394" i="3"/>
  <c r="AJ394" i="3"/>
  <c r="AI395" i="3"/>
  <c r="AJ395" i="3"/>
  <c r="AI396" i="3"/>
  <c r="AJ396" i="3"/>
  <c r="AI397" i="3"/>
  <c r="AJ397" i="3"/>
  <c r="AI398" i="3"/>
  <c r="AJ398" i="3"/>
  <c r="AI399" i="3"/>
  <c r="AJ399" i="3"/>
  <c r="AI400" i="3"/>
  <c r="AJ400" i="3"/>
  <c r="AI401" i="3"/>
  <c r="AJ401" i="3"/>
  <c r="AI402" i="3"/>
  <c r="AJ402" i="3"/>
  <c r="AI403" i="3"/>
  <c r="AI404" i="3"/>
  <c r="AJ404" i="3"/>
  <c r="AI405" i="3"/>
  <c r="AJ405" i="3"/>
  <c r="AI406" i="3"/>
  <c r="AJ406" i="3"/>
  <c r="AI407" i="3"/>
  <c r="AJ407" i="3"/>
  <c r="AI408" i="3"/>
  <c r="AJ408" i="3"/>
  <c r="AI409" i="3"/>
  <c r="AJ409" i="3"/>
  <c r="AI410" i="3"/>
  <c r="AJ410" i="3"/>
  <c r="AI411" i="3"/>
  <c r="AJ411" i="3"/>
  <c r="AI412" i="3"/>
  <c r="AJ412" i="3"/>
  <c r="AI413" i="3"/>
  <c r="AJ413" i="3"/>
  <c r="AI414" i="3"/>
  <c r="AJ414" i="3"/>
  <c r="AI191" i="3"/>
  <c r="AJ191" i="3"/>
  <c r="AI192" i="3"/>
  <c r="AJ192" i="3"/>
  <c r="AI193" i="3"/>
  <c r="AJ193" i="3"/>
  <c r="AI194" i="3"/>
  <c r="AJ194" i="3"/>
  <c r="AI195" i="3"/>
  <c r="AJ195" i="3"/>
  <c r="AI196" i="3"/>
  <c r="AJ196" i="3"/>
  <c r="AI197" i="3"/>
  <c r="AJ197" i="3"/>
  <c r="AI198" i="3"/>
  <c r="AJ198" i="3"/>
  <c r="AI199" i="3"/>
  <c r="AJ199" i="3"/>
  <c r="AI200" i="3"/>
  <c r="AJ200" i="3"/>
  <c r="AI201" i="3"/>
  <c r="AJ201" i="3"/>
  <c r="AI202" i="3"/>
  <c r="AJ202" i="3"/>
  <c r="AI203" i="3"/>
  <c r="AI204" i="3"/>
  <c r="AJ204" i="3"/>
  <c r="AI205" i="3"/>
  <c r="AJ205" i="3"/>
  <c r="AI206" i="3"/>
  <c r="AJ206" i="3"/>
  <c r="AI207" i="3"/>
  <c r="AJ207" i="3"/>
  <c r="AI208" i="3"/>
  <c r="AJ208" i="3"/>
  <c r="AI209" i="3"/>
  <c r="AJ209" i="3"/>
  <c r="AI210" i="3"/>
  <c r="AJ210" i="3"/>
  <c r="AI211" i="3"/>
  <c r="AJ211" i="3"/>
  <c r="AI212" i="3"/>
  <c r="AJ212" i="3"/>
  <c r="AI213" i="3"/>
  <c r="AJ213" i="3"/>
  <c r="AI214" i="3"/>
  <c r="AJ214" i="3"/>
  <c r="AI215" i="3"/>
  <c r="AJ215" i="3"/>
  <c r="AI216" i="3"/>
  <c r="AJ216" i="3"/>
  <c r="AI217" i="3"/>
  <c r="AJ217" i="3"/>
  <c r="AI218" i="3"/>
  <c r="AJ218" i="3"/>
  <c r="AI219" i="3"/>
  <c r="AJ219" i="3"/>
  <c r="AI220" i="3"/>
  <c r="AJ220" i="3"/>
  <c r="AI221" i="3"/>
  <c r="AJ221" i="3"/>
  <c r="AI222" i="3"/>
  <c r="AJ222" i="3"/>
  <c r="AI223" i="3"/>
  <c r="AJ223" i="3"/>
  <c r="AI224" i="3"/>
  <c r="AJ224" i="3"/>
  <c r="AI225" i="3"/>
  <c r="AJ225" i="3"/>
  <c r="AI226" i="3"/>
  <c r="AJ226" i="3"/>
  <c r="AI227" i="3"/>
  <c r="AJ227" i="3"/>
  <c r="AI228" i="3"/>
  <c r="AJ228" i="3"/>
  <c r="AI229" i="3"/>
  <c r="AJ229" i="3"/>
  <c r="AI230" i="3"/>
  <c r="AJ230" i="3"/>
  <c r="AI231" i="3"/>
  <c r="AJ231" i="3"/>
  <c r="AI232" i="3"/>
  <c r="AJ232" i="3"/>
  <c r="AI233" i="3"/>
  <c r="AJ233" i="3"/>
  <c r="AI234" i="3"/>
  <c r="AJ234" i="3"/>
  <c r="AI235" i="3"/>
  <c r="AJ235" i="3"/>
  <c r="AI236" i="3"/>
  <c r="AJ236" i="3"/>
  <c r="AI237" i="3"/>
  <c r="AJ237" i="3"/>
  <c r="AI238" i="3"/>
  <c r="AJ238" i="3"/>
  <c r="AI95" i="3"/>
  <c r="AJ95" i="3"/>
  <c r="AI96" i="3"/>
  <c r="AJ96" i="3"/>
  <c r="AI97" i="3"/>
  <c r="AJ97" i="3"/>
  <c r="AI98" i="3"/>
  <c r="AJ98" i="3"/>
  <c r="AI99" i="3"/>
  <c r="AJ99" i="3"/>
  <c r="AI100" i="3"/>
  <c r="AJ100" i="3"/>
  <c r="AI101" i="3"/>
  <c r="AJ101" i="3"/>
  <c r="AI102" i="3"/>
  <c r="AJ102" i="3"/>
  <c r="AI103" i="3"/>
  <c r="AJ103" i="3"/>
  <c r="AI104" i="3"/>
  <c r="AJ104" i="3"/>
  <c r="AI105" i="3"/>
  <c r="AJ105" i="3"/>
  <c r="AI106" i="3"/>
  <c r="AJ106" i="3"/>
  <c r="AI107" i="3"/>
  <c r="AJ107" i="3"/>
  <c r="AI108" i="3"/>
  <c r="AJ108" i="3"/>
  <c r="AI109" i="3"/>
  <c r="AJ109" i="3"/>
  <c r="AI110" i="3"/>
  <c r="AJ110" i="3"/>
  <c r="AI111" i="3"/>
  <c r="AJ111" i="3"/>
  <c r="AI112" i="3"/>
  <c r="AJ112" i="3"/>
  <c r="AI113" i="3"/>
  <c r="AJ113" i="3"/>
  <c r="AI114" i="3"/>
  <c r="AJ114" i="3"/>
  <c r="AI115" i="3"/>
  <c r="AJ115" i="3"/>
  <c r="AI116" i="3"/>
  <c r="AJ116" i="3"/>
  <c r="AI117" i="3"/>
  <c r="AJ117" i="3"/>
  <c r="AI118" i="3"/>
  <c r="AJ118" i="3"/>
  <c r="AI119" i="3"/>
  <c r="AJ119" i="3"/>
  <c r="AI120" i="3"/>
  <c r="AJ120" i="3"/>
  <c r="AI121" i="3"/>
  <c r="AJ121" i="3"/>
  <c r="AI122" i="3"/>
  <c r="AJ122" i="3"/>
  <c r="AI123" i="3"/>
  <c r="AJ123" i="3"/>
  <c r="AI124" i="3"/>
  <c r="AJ124" i="3"/>
  <c r="AI125" i="3"/>
  <c r="AJ125" i="3"/>
  <c r="AI126" i="3"/>
  <c r="AJ126" i="3"/>
  <c r="AI127" i="3"/>
  <c r="AJ127" i="3"/>
  <c r="AI128" i="3"/>
  <c r="AJ128" i="3"/>
  <c r="AI129" i="3"/>
  <c r="AJ129" i="3"/>
  <c r="AI130" i="3"/>
  <c r="AJ130" i="3"/>
  <c r="AI131" i="3"/>
  <c r="AJ131" i="3"/>
  <c r="AI132" i="3"/>
  <c r="AJ132" i="3"/>
  <c r="AI133" i="3"/>
  <c r="AJ133" i="3"/>
  <c r="AI134" i="3"/>
  <c r="AJ134" i="3"/>
  <c r="AI135" i="3"/>
  <c r="AJ135" i="3"/>
  <c r="AI136" i="3"/>
  <c r="AJ136" i="3"/>
  <c r="AI137" i="3"/>
  <c r="AJ137" i="3"/>
  <c r="AI138" i="3"/>
  <c r="AJ138" i="3"/>
  <c r="AI139" i="3"/>
  <c r="AJ139" i="3"/>
  <c r="AI140" i="3"/>
  <c r="AJ140" i="3"/>
  <c r="AI141" i="3"/>
  <c r="AJ141" i="3"/>
  <c r="AI142" i="3"/>
  <c r="AJ142" i="3"/>
  <c r="AI143" i="3"/>
  <c r="AJ143" i="3"/>
  <c r="AI144" i="3"/>
  <c r="AJ144" i="3"/>
  <c r="AI145" i="3"/>
  <c r="AJ145" i="3"/>
  <c r="AI146" i="3"/>
  <c r="AJ146" i="3"/>
  <c r="AI147" i="3"/>
  <c r="AJ147" i="3"/>
  <c r="AI148" i="3"/>
  <c r="AJ148" i="3"/>
  <c r="AI149" i="3"/>
  <c r="AJ149" i="3"/>
  <c r="AI150" i="3"/>
  <c r="AJ150" i="3"/>
  <c r="AI151" i="3"/>
  <c r="AJ151" i="3"/>
  <c r="AI152" i="3"/>
  <c r="AJ152" i="3"/>
  <c r="AI153" i="3"/>
  <c r="AJ153" i="3"/>
  <c r="AI154" i="3"/>
  <c r="AJ154" i="3"/>
  <c r="AI155" i="3"/>
  <c r="AJ155" i="3"/>
  <c r="AI156" i="3"/>
  <c r="AJ156" i="3"/>
  <c r="AI157" i="3"/>
  <c r="AJ157" i="3"/>
  <c r="AI158" i="3"/>
  <c r="AJ158" i="3"/>
  <c r="AI159" i="3"/>
  <c r="AJ159" i="3"/>
  <c r="AI160" i="3"/>
  <c r="AJ160" i="3"/>
  <c r="AI161" i="3"/>
  <c r="AJ161" i="3"/>
  <c r="AI162" i="3"/>
  <c r="AJ162" i="3"/>
  <c r="AI163" i="3"/>
  <c r="AJ163" i="3"/>
  <c r="AI164" i="3"/>
  <c r="AJ164" i="3"/>
  <c r="AI165" i="3"/>
  <c r="AJ165" i="3"/>
  <c r="AI166" i="3"/>
  <c r="AJ166" i="3"/>
  <c r="AI43" i="3"/>
  <c r="AJ43" i="3"/>
  <c r="AI44" i="3"/>
  <c r="AJ44" i="3"/>
  <c r="AI45" i="3"/>
  <c r="AJ45" i="3"/>
  <c r="AI46" i="3"/>
  <c r="AJ46" i="3"/>
  <c r="AI47" i="3"/>
  <c r="AJ47" i="3"/>
  <c r="AI48" i="3"/>
  <c r="AJ48" i="3"/>
  <c r="AI49" i="3"/>
  <c r="AJ49" i="3"/>
  <c r="AI50" i="3"/>
  <c r="AJ50" i="3"/>
  <c r="AI51" i="3"/>
  <c r="AJ51" i="3"/>
  <c r="AI52" i="3"/>
  <c r="AJ52" i="3"/>
  <c r="AI53" i="3"/>
  <c r="AJ53" i="3"/>
  <c r="AI54" i="3"/>
  <c r="AJ54" i="3"/>
  <c r="AI55" i="3"/>
  <c r="AJ55" i="3"/>
  <c r="AI56" i="3"/>
  <c r="AJ56" i="3"/>
  <c r="AI57" i="3"/>
  <c r="AJ57" i="3"/>
  <c r="AI58" i="3"/>
  <c r="AJ58" i="3"/>
  <c r="AI59" i="3"/>
  <c r="AJ59" i="3"/>
  <c r="AI60" i="3"/>
  <c r="AJ60" i="3"/>
  <c r="AI61" i="3"/>
  <c r="AJ61" i="3"/>
  <c r="AI62" i="3"/>
  <c r="AJ62" i="3"/>
  <c r="AI63" i="3"/>
  <c r="AJ63" i="3"/>
  <c r="AI64" i="3"/>
  <c r="AJ64" i="3"/>
  <c r="AI65" i="3"/>
  <c r="AJ65" i="3"/>
  <c r="AI66" i="3"/>
  <c r="AJ66" i="3"/>
  <c r="AI67" i="3"/>
  <c r="AJ67" i="3"/>
  <c r="AI68" i="3"/>
  <c r="AJ68" i="3"/>
  <c r="AI69" i="3"/>
  <c r="AJ69" i="3"/>
  <c r="AI70" i="3"/>
  <c r="AJ70" i="3"/>
  <c r="AI71" i="3"/>
  <c r="AJ71" i="3"/>
  <c r="AI72" i="3"/>
  <c r="AJ72" i="3"/>
  <c r="AI73" i="3"/>
  <c r="AJ73" i="3"/>
  <c r="AI74" i="3"/>
  <c r="AJ74" i="3"/>
  <c r="AI75" i="3"/>
  <c r="AJ75" i="3"/>
  <c r="AI76" i="3"/>
  <c r="AJ76" i="3"/>
  <c r="AI77" i="3"/>
  <c r="AJ77" i="3"/>
  <c r="AI78" i="3"/>
  <c r="AJ78" i="3"/>
  <c r="AI82" i="3"/>
  <c r="AJ82" i="3"/>
  <c r="AI83" i="3"/>
  <c r="AJ83" i="3"/>
  <c r="AI84" i="3"/>
  <c r="AJ84" i="3"/>
  <c r="AI85" i="3"/>
  <c r="AJ85" i="3"/>
  <c r="AI86" i="3"/>
  <c r="AJ86" i="3"/>
  <c r="AI87" i="3"/>
  <c r="AJ87" i="3"/>
  <c r="AI88" i="3"/>
  <c r="AJ88" i="3"/>
  <c r="AI89" i="3"/>
  <c r="AJ89" i="3"/>
  <c r="AI90" i="3"/>
  <c r="AJ90" i="3"/>
  <c r="AI92" i="3"/>
  <c r="AJ92" i="3"/>
  <c r="AI93" i="3"/>
  <c r="AJ93" i="3"/>
  <c r="AI94" i="3"/>
  <c r="AJ94" i="3"/>
  <c r="AI2" i="3"/>
  <c r="AJ2" i="3"/>
  <c r="AI3" i="3"/>
  <c r="AJ3" i="3"/>
  <c r="AI4" i="3"/>
  <c r="AJ4" i="3"/>
  <c r="AI5" i="3"/>
  <c r="AJ5" i="3"/>
  <c r="AI6" i="3"/>
  <c r="AJ6" i="3"/>
  <c r="AI7" i="3"/>
  <c r="AJ7" i="3"/>
  <c r="AI8" i="3"/>
  <c r="AJ8" i="3"/>
  <c r="AI9" i="3"/>
  <c r="AJ9" i="3"/>
  <c r="AI10" i="3"/>
  <c r="AJ10" i="3"/>
  <c r="AI11" i="3"/>
  <c r="AJ11" i="3"/>
  <c r="AI12" i="3"/>
  <c r="AJ12" i="3"/>
  <c r="AI13" i="3"/>
  <c r="AJ13" i="3"/>
  <c r="AI19" i="3"/>
  <c r="AJ19" i="3"/>
  <c r="AI20" i="3"/>
  <c r="AJ20" i="3"/>
  <c r="AI21" i="3"/>
  <c r="AJ21" i="3"/>
  <c r="AI22" i="3"/>
  <c r="AJ22" i="3"/>
  <c r="AI23" i="3"/>
  <c r="AJ23" i="3"/>
  <c r="AI24" i="3"/>
  <c r="AJ24" i="3"/>
  <c r="AI25" i="3"/>
  <c r="AJ25" i="3"/>
  <c r="AI26" i="3"/>
  <c r="AJ26" i="3"/>
  <c r="AI27" i="3"/>
  <c r="AJ27" i="3"/>
  <c r="AI28" i="3"/>
  <c r="AJ28" i="3"/>
  <c r="AI29" i="3"/>
  <c r="AJ29" i="3"/>
  <c r="AI30" i="3"/>
  <c r="AJ30" i="3"/>
  <c r="AI31" i="3"/>
  <c r="AJ31" i="3"/>
  <c r="AI32" i="3"/>
  <c r="AJ32" i="3"/>
  <c r="AI33" i="3"/>
  <c r="AJ33" i="3"/>
  <c r="AI34" i="3"/>
  <c r="AJ34" i="3"/>
  <c r="AI35" i="3"/>
  <c r="AJ35" i="3"/>
  <c r="AI36" i="3"/>
  <c r="AJ36" i="3"/>
  <c r="AI37" i="3"/>
  <c r="AJ37" i="3"/>
  <c r="AI38" i="3"/>
  <c r="AJ38" i="3"/>
  <c r="AI39" i="3"/>
  <c r="AJ39" i="3"/>
  <c r="AI40" i="3"/>
  <c r="AJ40" i="3"/>
  <c r="AI41" i="3"/>
  <c r="AJ41" i="3"/>
  <c r="AI42" i="3"/>
  <c r="AJ42" i="3"/>
  <c r="AI167" i="3"/>
  <c r="AJ167" i="3"/>
  <c r="AI168" i="3"/>
  <c r="AJ168" i="3"/>
  <c r="AI169" i="3"/>
  <c r="AJ169" i="3"/>
  <c r="AI170" i="3"/>
  <c r="AJ170" i="3"/>
  <c r="AI171" i="3"/>
  <c r="AJ171" i="3"/>
  <c r="AI172" i="3"/>
  <c r="AJ172" i="3"/>
  <c r="AI173" i="3"/>
  <c r="AJ173" i="3"/>
  <c r="AI174" i="3"/>
  <c r="AJ174" i="3"/>
  <c r="AI175" i="3"/>
  <c r="AJ175" i="3"/>
  <c r="AI176" i="3"/>
  <c r="AJ176" i="3"/>
  <c r="AI177" i="3"/>
  <c r="AJ177" i="3"/>
  <c r="AI178" i="3"/>
  <c r="AJ178" i="3"/>
  <c r="AI558" i="3"/>
  <c r="AJ558" i="3"/>
  <c r="AK558" i="3"/>
  <c r="AI251" i="3"/>
  <c r="AJ251" i="3"/>
  <c r="AI252" i="3"/>
  <c r="AJ252" i="3"/>
  <c r="AI253" i="3"/>
  <c r="AJ253" i="3"/>
  <c r="AI254" i="3"/>
  <c r="AJ254" i="3"/>
  <c r="AI255" i="3"/>
  <c r="AJ255" i="3"/>
  <c r="AI256" i="3"/>
  <c r="AJ256" i="3"/>
  <c r="AI257" i="3"/>
  <c r="AJ257" i="3"/>
  <c r="AI258" i="3"/>
  <c r="AJ258" i="3"/>
  <c r="AI259" i="3"/>
  <c r="AJ259" i="3"/>
  <c r="AI260" i="3"/>
  <c r="AJ260" i="3"/>
  <c r="AI261" i="3"/>
  <c r="AJ261" i="3"/>
  <c r="AI262" i="3"/>
  <c r="AJ262" i="3"/>
  <c r="AI263" i="3"/>
  <c r="AJ263" i="3"/>
  <c r="AI264" i="3"/>
  <c r="AJ264" i="3"/>
  <c r="AJ265" i="3"/>
  <c r="AI266" i="3"/>
  <c r="AJ266" i="3"/>
  <c r="AI267" i="3"/>
  <c r="AJ267" i="3"/>
  <c r="AI268" i="3"/>
  <c r="AJ268" i="3"/>
  <c r="AI269" i="3"/>
  <c r="AJ269" i="3"/>
  <c r="AI270" i="3"/>
  <c r="AJ270" i="3"/>
  <c r="AI271" i="3"/>
  <c r="AJ271" i="3"/>
  <c r="AI272" i="3"/>
  <c r="AJ272" i="3"/>
  <c r="AI273" i="3"/>
  <c r="AJ273" i="3"/>
  <c r="AI274" i="3"/>
  <c r="AJ274" i="3"/>
  <c r="AI275" i="3"/>
  <c r="AJ275" i="3"/>
  <c r="AI276" i="3"/>
  <c r="AJ276" i="3"/>
  <c r="AI277" i="3"/>
  <c r="AJ277" i="3"/>
  <c r="AI278" i="3"/>
  <c r="AJ278" i="3"/>
  <c r="AI279" i="3"/>
  <c r="AJ279" i="3"/>
  <c r="AI280" i="3"/>
  <c r="AJ280" i="3"/>
  <c r="AI281" i="3"/>
  <c r="AJ281" i="3"/>
  <c r="AI282" i="3"/>
  <c r="AJ282" i="3"/>
  <c r="AI283" i="3"/>
  <c r="AJ283" i="3"/>
  <c r="AI284" i="3"/>
  <c r="AJ284" i="3"/>
  <c r="AI285" i="3"/>
  <c r="AJ285" i="3"/>
  <c r="AI286" i="3"/>
  <c r="AJ286" i="3"/>
  <c r="AI287" i="3"/>
  <c r="AJ287" i="3"/>
  <c r="AI288" i="3"/>
  <c r="AJ288" i="3"/>
  <c r="AI289" i="3"/>
  <c r="AJ289" i="3"/>
  <c r="AI290" i="3"/>
  <c r="AJ290" i="3"/>
  <c r="AI291" i="3"/>
  <c r="AJ291" i="3"/>
  <c r="AI292" i="3"/>
  <c r="AJ292" i="3"/>
  <c r="AI293" i="3"/>
  <c r="AJ293" i="3"/>
  <c r="AI294" i="3"/>
  <c r="AJ294" i="3"/>
  <c r="AI295" i="3"/>
  <c r="AJ295" i="3"/>
  <c r="AI296" i="3"/>
  <c r="AJ296" i="3"/>
  <c r="AI297" i="3"/>
  <c r="AJ297" i="3"/>
  <c r="AI298" i="3"/>
  <c r="AJ298" i="3"/>
  <c r="AI299" i="3"/>
  <c r="AJ299" i="3"/>
  <c r="AI300" i="3"/>
  <c r="AJ300" i="3"/>
  <c r="AI301" i="3"/>
  <c r="AJ301" i="3"/>
  <c r="AI302" i="3"/>
  <c r="AJ302" i="3"/>
  <c r="AI303" i="3"/>
  <c r="AJ303" i="3"/>
  <c r="AI304" i="3"/>
  <c r="AJ304" i="3"/>
  <c r="AI305" i="3"/>
  <c r="AJ305" i="3"/>
  <c r="AI306" i="3"/>
  <c r="AJ306" i="3"/>
  <c r="AI307" i="3"/>
  <c r="AJ307" i="3"/>
  <c r="AI308" i="3"/>
  <c r="AJ308" i="3"/>
  <c r="AI309" i="3"/>
  <c r="AJ309" i="3"/>
  <c r="AI310" i="3"/>
  <c r="AJ310" i="3"/>
  <c r="AI311" i="3"/>
  <c r="AJ311" i="3"/>
  <c r="AI312" i="3"/>
  <c r="AJ312" i="3"/>
  <c r="AI313" i="3"/>
  <c r="AJ313" i="3"/>
  <c r="AI314" i="3"/>
  <c r="AJ314" i="3"/>
  <c r="AI315" i="3"/>
  <c r="AJ315" i="3"/>
  <c r="AI316" i="3"/>
  <c r="AJ316" i="3"/>
  <c r="AI317" i="3"/>
  <c r="AJ317" i="3"/>
  <c r="AI318" i="3"/>
  <c r="AJ318" i="3"/>
  <c r="AI319" i="3"/>
  <c r="AJ319" i="3"/>
  <c r="AI320" i="3"/>
  <c r="AJ320" i="3"/>
  <c r="AI321" i="3"/>
  <c r="AJ321" i="3"/>
  <c r="AI322" i="3"/>
  <c r="AJ322" i="3"/>
  <c r="AI323" i="3"/>
  <c r="AJ323" i="3"/>
  <c r="AI324" i="3"/>
  <c r="AJ324" i="3"/>
  <c r="AI325" i="3"/>
  <c r="AJ325" i="3"/>
  <c r="AI326" i="3"/>
  <c r="AJ326" i="3"/>
  <c r="AI327" i="3"/>
  <c r="AJ327" i="3"/>
  <c r="AI328" i="3"/>
  <c r="AJ328" i="3"/>
  <c r="AI329" i="3"/>
  <c r="AJ329" i="3"/>
  <c r="AI330" i="3"/>
  <c r="AJ330" i="3"/>
  <c r="AI331" i="3"/>
  <c r="AJ331" i="3"/>
  <c r="AI332" i="3"/>
  <c r="AJ332" i="3"/>
  <c r="AI333" i="3"/>
  <c r="AJ333" i="3"/>
  <c r="AI334" i="3"/>
  <c r="AJ334" i="3"/>
  <c r="AI335" i="3"/>
  <c r="AJ335" i="3"/>
  <c r="R279" i="3" l="1"/>
  <c r="G1171" i="10" l="1"/>
  <c r="I1160" i="10"/>
  <c r="I1161" i="10"/>
  <c r="I1162" i="10"/>
  <c r="I1163" i="10"/>
  <c r="I1164" i="10"/>
  <c r="I1165" i="10"/>
  <c r="I1166" i="10"/>
  <c r="I1167" i="10"/>
  <c r="I1168" i="10"/>
  <c r="I1169" i="10"/>
  <c r="I1170" i="10"/>
  <c r="I1159" i="10" l="1"/>
  <c r="I1171" i="10" s="1"/>
  <c r="S488" i="3" l="1"/>
  <c r="S476" i="3"/>
  <c r="P46" i="15" l="1"/>
  <c r="Q46" i="15" s="1"/>
  <c r="M46" i="15"/>
  <c r="I46" i="15"/>
  <c r="J46" i="15" s="1"/>
  <c r="P45" i="15"/>
  <c r="Q45" i="15" s="1"/>
  <c r="M45" i="15"/>
  <c r="I45" i="15"/>
  <c r="J45" i="15" s="1"/>
  <c r="P24" i="15"/>
  <c r="Q24" i="15" s="1"/>
  <c r="M24" i="15"/>
  <c r="I24" i="15"/>
  <c r="J24" i="15" s="1"/>
  <c r="P23" i="15"/>
  <c r="Q23" i="15" s="1"/>
  <c r="M23" i="15"/>
  <c r="I23" i="15"/>
  <c r="J23" i="15" s="1"/>
  <c r="N5" i="15"/>
  <c r="P5" i="15" s="1"/>
  <c r="Q5" i="15" s="1"/>
  <c r="M5" i="15"/>
  <c r="I5" i="15"/>
  <c r="J5" i="15" s="1"/>
  <c r="P36" i="15"/>
  <c r="Q36" i="15" s="1"/>
  <c r="M36" i="15"/>
  <c r="I36" i="15"/>
  <c r="J36" i="15" s="1"/>
  <c r="P42" i="15"/>
  <c r="Q42" i="15" s="1"/>
  <c r="M42" i="15"/>
  <c r="I42" i="15"/>
  <c r="J42" i="15" s="1"/>
  <c r="P17" i="15"/>
  <c r="Q17" i="15" s="1"/>
  <c r="M17" i="15"/>
  <c r="I17" i="15"/>
  <c r="J17" i="15" s="1"/>
  <c r="P13" i="15"/>
  <c r="Q13" i="15" s="1"/>
  <c r="M13" i="15"/>
  <c r="I13" i="15"/>
  <c r="J13" i="15" s="1"/>
  <c r="P35" i="15"/>
  <c r="Q35" i="15" s="1"/>
  <c r="M35" i="15"/>
  <c r="I35" i="15"/>
  <c r="J35" i="15" s="1"/>
  <c r="P34" i="15"/>
  <c r="Q34" i="15" s="1"/>
  <c r="M34" i="15"/>
  <c r="I34" i="15"/>
  <c r="J34" i="15" s="1"/>
  <c r="P22" i="15"/>
  <c r="Q22" i="15" s="1"/>
  <c r="M22" i="15"/>
  <c r="I22" i="15"/>
  <c r="J22" i="15" s="1"/>
  <c r="N47" i="15"/>
  <c r="P47" i="15" s="1"/>
  <c r="Q47" i="15" s="1"/>
  <c r="M47" i="15"/>
  <c r="I47" i="15"/>
  <c r="J47" i="15" s="1"/>
  <c r="P33" i="15"/>
  <c r="Q33" i="15" s="1"/>
  <c r="M33" i="15"/>
  <c r="I33" i="15"/>
  <c r="J33" i="15" s="1"/>
  <c r="P32" i="15"/>
  <c r="Q32" i="15" s="1"/>
  <c r="M32" i="15"/>
  <c r="I32" i="15"/>
  <c r="J32" i="15" s="1"/>
  <c r="P31" i="15"/>
  <c r="Q31" i="15" s="1"/>
  <c r="M31" i="15"/>
  <c r="I31" i="15"/>
  <c r="J31" i="15" s="1"/>
  <c r="P4" i="15"/>
  <c r="Q4" i="15" s="1"/>
  <c r="M4" i="15"/>
  <c r="I4" i="15"/>
  <c r="J4" i="15" s="1"/>
  <c r="P12" i="15"/>
  <c r="Q12" i="15" s="1"/>
  <c r="I12" i="15"/>
  <c r="L12" i="15" s="1"/>
  <c r="M12" i="15" s="1"/>
  <c r="P11" i="15"/>
  <c r="Q11" i="15" s="1"/>
  <c r="M11" i="15"/>
  <c r="I11" i="15"/>
  <c r="J11" i="15" s="1"/>
  <c r="P30" i="15"/>
  <c r="Q30" i="15" s="1"/>
  <c r="M30" i="15"/>
  <c r="I30" i="15"/>
  <c r="J30" i="15" s="1"/>
  <c r="O10" i="15"/>
  <c r="P10" i="15" s="1"/>
  <c r="Q10" i="15" s="1"/>
  <c r="M10" i="15"/>
  <c r="I10" i="15"/>
  <c r="J10" i="15" s="1"/>
  <c r="O16" i="15"/>
  <c r="P16" i="15" s="1"/>
  <c r="Q16" i="15" s="1"/>
  <c r="M16" i="15"/>
  <c r="I16" i="15"/>
  <c r="J16" i="15" s="1"/>
  <c r="P41" i="15"/>
  <c r="Q41" i="15" s="1"/>
  <c r="M41" i="15"/>
  <c r="I41" i="15"/>
  <c r="J41" i="15" s="1"/>
  <c r="P40" i="15"/>
  <c r="Q40" i="15" s="1"/>
  <c r="M40" i="15"/>
  <c r="I40" i="15"/>
  <c r="J40" i="15" s="1"/>
  <c r="O21" i="15"/>
  <c r="P21" i="15" s="1"/>
  <c r="Q21" i="15" s="1"/>
  <c r="M21" i="15"/>
  <c r="I21" i="15"/>
  <c r="J21" i="15" s="1"/>
  <c r="O39" i="15"/>
  <c r="P39" i="15" s="1"/>
  <c r="Q39" i="15" s="1"/>
  <c r="M39" i="15"/>
  <c r="I39" i="15"/>
  <c r="J39" i="15" s="1"/>
  <c r="O38" i="15"/>
  <c r="P38" i="15" s="1"/>
  <c r="Q38" i="15" s="1"/>
  <c r="M38" i="15"/>
  <c r="I38" i="15"/>
  <c r="J38" i="15" s="1"/>
  <c r="O15" i="15"/>
  <c r="P15" i="15" s="1"/>
  <c r="Q15" i="15" s="1"/>
  <c r="M15" i="15"/>
  <c r="I15" i="15"/>
  <c r="J15" i="15" s="1"/>
  <c r="O14" i="15"/>
  <c r="P14" i="15" s="1"/>
  <c r="Q14" i="15" s="1"/>
  <c r="M14" i="15"/>
  <c r="I14" i="15"/>
  <c r="J14" i="15" s="1"/>
  <c r="O9" i="15"/>
  <c r="P9" i="15" s="1"/>
  <c r="Q9" i="15" s="1"/>
  <c r="M9" i="15"/>
  <c r="I9" i="15"/>
  <c r="J9" i="15" s="1"/>
  <c r="O8" i="15"/>
  <c r="P8" i="15" s="1"/>
  <c r="Q8" i="15" s="1"/>
  <c r="M8" i="15"/>
  <c r="I8" i="15"/>
  <c r="J8" i="15" s="1"/>
  <c r="O44" i="15"/>
  <c r="P44" i="15" s="1"/>
  <c r="Q44" i="15" s="1"/>
  <c r="M44" i="15"/>
  <c r="I44" i="15"/>
  <c r="J44" i="15" s="1"/>
  <c r="O20" i="15"/>
  <c r="P20" i="15" s="1"/>
  <c r="Q20" i="15" s="1"/>
  <c r="M20" i="15"/>
  <c r="I20" i="15"/>
  <c r="J20" i="15" s="1"/>
  <c r="O3" i="15"/>
  <c r="P3" i="15" s="1"/>
  <c r="Q3" i="15" s="1"/>
  <c r="M3" i="15"/>
  <c r="I3" i="15"/>
  <c r="J3" i="15" s="1"/>
  <c r="O43" i="15"/>
  <c r="P43" i="15" s="1"/>
  <c r="Q43" i="15" s="1"/>
  <c r="M43" i="15"/>
  <c r="I43" i="15"/>
  <c r="J43" i="15" s="1"/>
  <c r="O37" i="15"/>
  <c r="P37" i="15" s="1"/>
  <c r="Q37" i="15" s="1"/>
  <c r="M37" i="15"/>
  <c r="I37" i="15"/>
  <c r="J37" i="15" s="1"/>
  <c r="O2" i="15"/>
  <c r="N2" i="15"/>
  <c r="M2" i="15"/>
  <c r="I2" i="15"/>
  <c r="J2" i="15" s="1"/>
  <c r="C16" i="14"/>
  <c r="D12" i="14"/>
  <c r="F12" i="14" s="1"/>
  <c r="D9" i="14"/>
  <c r="B6" i="14"/>
  <c r="D6" i="14" s="1"/>
  <c r="P2" i="15" l="1"/>
  <c r="Q2" i="15" s="1"/>
  <c r="J12" i="15"/>
  <c r="E6" i="14"/>
  <c r="F6" i="14"/>
  <c r="E12" i="14"/>
  <c r="G1156" i="10" l="1"/>
  <c r="I1155" i="10"/>
  <c r="I1154" i="10"/>
  <c r="I1153" i="10"/>
  <c r="I1152" i="10"/>
  <c r="I1151" i="10"/>
  <c r="I1150" i="10"/>
  <c r="I1149" i="10"/>
  <c r="I1148" i="10"/>
  <c r="I1147" i="10"/>
  <c r="I1146" i="10"/>
  <c r="I1145" i="10"/>
  <c r="I1156" i="10" l="1"/>
  <c r="D1141" i="10" l="1"/>
  <c r="D1140" i="10"/>
  <c r="D1139" i="10"/>
  <c r="D1138" i="10"/>
  <c r="D1137" i="10"/>
  <c r="D1136" i="10"/>
  <c r="D1135" i="10"/>
  <c r="D1134" i="10"/>
  <c r="D1133" i="10"/>
  <c r="E1133" i="10" l="1"/>
  <c r="F1141" i="10"/>
  <c r="H1141" i="10" s="1"/>
  <c r="F1140" i="10"/>
  <c r="H1140" i="10" s="1"/>
  <c r="F1139" i="10"/>
  <c r="H1139" i="10" s="1"/>
  <c r="F1138" i="10"/>
  <c r="H1138" i="10" s="1"/>
  <c r="F1137" i="10"/>
  <c r="H1137" i="10" s="1"/>
  <c r="F1136" i="10"/>
  <c r="H1136" i="10" s="1"/>
  <c r="F1135" i="10"/>
  <c r="H1135" i="10" s="1"/>
  <c r="E1134" i="10"/>
  <c r="F1134" i="10" s="1"/>
  <c r="H1134" i="10" s="1"/>
  <c r="G1129" i="10"/>
  <c r="I1128" i="10"/>
  <c r="I1127" i="10"/>
  <c r="I1126" i="10"/>
  <c r="I1125" i="10"/>
  <c r="I1124" i="10"/>
  <c r="I1123" i="10"/>
  <c r="I1122" i="10"/>
  <c r="I1121" i="10"/>
  <c r="I1120" i="10"/>
  <c r="I1119" i="10"/>
  <c r="I1118" i="10"/>
  <c r="I1117" i="10"/>
  <c r="I1116" i="10"/>
  <c r="I1115" i="10"/>
  <c r="I1114" i="10"/>
  <c r="I1113" i="10"/>
  <c r="I1112" i="10"/>
  <c r="I1111" i="10"/>
  <c r="I1110" i="10"/>
  <c r="I1109" i="10"/>
  <c r="I1108" i="10"/>
  <c r="I1107" i="10"/>
  <c r="I1106" i="10"/>
  <c r="I1105" i="10"/>
  <c r="R4" i="3"/>
  <c r="F1133" i="10" l="1"/>
  <c r="H1133" i="10" s="1"/>
  <c r="H1142" i="10" s="1"/>
  <c r="I1129" i="10"/>
  <c r="I1089" i="10"/>
  <c r="I1090" i="10"/>
  <c r="I1091" i="10"/>
  <c r="I1092" i="10"/>
  <c r="I1093" i="10"/>
  <c r="I1094" i="10"/>
  <c r="I1095" i="10"/>
  <c r="I1096" i="10"/>
  <c r="I1097" i="10"/>
  <c r="I1098" i="10"/>
  <c r="I1099" i="10"/>
  <c r="I1100" i="10"/>
  <c r="I1101" i="10"/>
  <c r="G1102" i="10"/>
  <c r="I1102" i="10" l="1"/>
  <c r="I1085" i="10" l="1"/>
  <c r="I1084" i="10"/>
  <c r="I1083" i="10"/>
  <c r="G1086" i="10"/>
  <c r="I1078" i="10"/>
  <c r="I1077" i="10"/>
  <c r="I1076" i="10"/>
  <c r="I1075" i="10"/>
  <c r="I1079" i="10" l="1"/>
  <c r="G1079" i="10"/>
  <c r="I1082" i="10"/>
  <c r="I1086" i="10" s="1"/>
  <c r="G1072" i="10" l="1"/>
  <c r="I1071" i="10"/>
  <c r="I1072" i="10" s="1"/>
  <c r="G1068" i="10"/>
  <c r="I1067" i="10"/>
  <c r="I1066" i="10"/>
  <c r="G1063" i="10"/>
  <c r="I1062" i="10"/>
  <c r="I1061" i="10"/>
  <c r="I1068" i="10" l="1"/>
  <c r="I1063" i="10"/>
  <c r="G1058" i="10" l="1"/>
  <c r="I1057" i="10"/>
  <c r="I1056" i="10"/>
  <c r="I1058" i="10" l="1"/>
  <c r="G1007" i="10" l="1"/>
  <c r="G1013" i="10"/>
  <c r="G1053" i="10"/>
  <c r="G1033" i="10"/>
  <c r="I1052" i="10" l="1"/>
  <c r="I1051" i="10"/>
  <c r="I1050" i="10"/>
  <c r="I1049" i="10"/>
  <c r="I1048" i="10"/>
  <c r="I1047" i="10"/>
  <c r="I1046" i="10"/>
  <c r="I1045" i="10"/>
  <c r="I1044" i="10"/>
  <c r="I1043" i="10"/>
  <c r="I1042" i="10"/>
  <c r="I1040" i="10"/>
  <c r="I1039" i="10"/>
  <c r="I1038" i="10"/>
  <c r="I1037" i="10"/>
  <c r="I1036" i="10"/>
  <c r="I1032" i="10"/>
  <c r="I1031" i="10"/>
  <c r="I1030" i="10"/>
  <c r="I1029" i="10"/>
  <c r="I1028" i="10"/>
  <c r="I1027" i="10"/>
  <c r="I1026" i="10"/>
  <c r="I1025" i="10"/>
  <c r="I1024" i="10"/>
  <c r="I1023" i="10"/>
  <c r="I1022" i="10"/>
  <c r="I1021" i="10"/>
  <c r="I1020" i="10"/>
  <c r="I1019" i="10"/>
  <c r="I1018" i="10"/>
  <c r="I1017" i="10"/>
  <c r="I1016" i="10"/>
  <c r="I1012" i="10"/>
  <c r="I1011" i="10"/>
  <c r="I1010" i="10"/>
  <c r="I1006" i="10"/>
  <c r="I1005" i="10"/>
  <c r="I1004" i="10"/>
  <c r="I1013" i="10" l="1"/>
  <c r="I1007" i="10"/>
  <c r="I1033" i="10"/>
  <c r="I1041" i="10"/>
  <c r="I1053" i="10" s="1"/>
  <c r="G1001" i="10" l="1"/>
  <c r="I1000" i="10"/>
  <c r="I1001" i="10" s="1"/>
  <c r="G997" i="10" l="1"/>
  <c r="I996" i="10"/>
  <c r="I995" i="10"/>
  <c r="I994" i="10"/>
  <c r="I993" i="10"/>
  <c r="G990" i="10"/>
  <c r="I989" i="10"/>
  <c r="I988" i="10"/>
  <c r="I987" i="10"/>
  <c r="I986" i="10"/>
  <c r="G983" i="10"/>
  <c r="I982" i="10"/>
  <c r="I981" i="10"/>
  <c r="I980" i="10"/>
  <c r="I979" i="10"/>
  <c r="I975" i="10"/>
  <c r="I974" i="10"/>
  <c r="I973" i="10"/>
  <c r="G976" i="10"/>
  <c r="I972" i="10"/>
  <c r="I990" i="10" l="1"/>
  <c r="I997" i="10"/>
  <c r="I983" i="10"/>
  <c r="I976" i="10"/>
  <c r="U335" i="3" l="1"/>
  <c r="AK335" i="3" s="1"/>
  <c r="U334" i="3"/>
  <c r="AK334" i="3" s="1"/>
  <c r="U333" i="3"/>
  <c r="U332" i="3"/>
  <c r="U331" i="3"/>
  <c r="U330" i="3"/>
  <c r="U329" i="3"/>
  <c r="U328" i="3"/>
  <c r="U327" i="3"/>
  <c r="U326" i="3"/>
  <c r="U325" i="3"/>
  <c r="U324" i="3"/>
  <c r="U323" i="3"/>
  <c r="AK323" i="3" s="1"/>
  <c r="U322" i="3"/>
  <c r="AK322" i="3" s="1"/>
  <c r="U321" i="3"/>
  <c r="U320" i="3"/>
  <c r="U319" i="3"/>
  <c r="U318" i="3"/>
  <c r="U317" i="3"/>
  <c r="U316" i="3"/>
  <c r="U315" i="3"/>
  <c r="U314" i="3"/>
  <c r="U313" i="3"/>
  <c r="U312" i="3"/>
  <c r="U311" i="3"/>
  <c r="AK311" i="3" s="1"/>
  <c r="U310" i="3"/>
  <c r="AK310" i="3" s="1"/>
  <c r="U309" i="3"/>
  <c r="U308" i="3"/>
  <c r="U307" i="3"/>
  <c r="U306" i="3"/>
  <c r="U305" i="3"/>
  <c r="U304" i="3"/>
  <c r="U303" i="3"/>
  <c r="U302" i="3"/>
  <c r="U301" i="3"/>
  <c r="U300" i="3"/>
  <c r="U299" i="3"/>
  <c r="AK299" i="3" s="1"/>
  <c r="U298" i="3"/>
  <c r="AK298" i="3" s="1"/>
  <c r="U297" i="3"/>
  <c r="U296" i="3"/>
  <c r="U295" i="3"/>
  <c r="U294" i="3"/>
  <c r="U293" i="3"/>
  <c r="U292" i="3"/>
  <c r="U291" i="3"/>
  <c r="U290" i="3"/>
  <c r="AK289" i="3"/>
  <c r="AK288" i="3"/>
  <c r="U287" i="3"/>
  <c r="AK287" i="3" s="1"/>
  <c r="U286" i="3"/>
  <c r="AK286" i="3" s="1"/>
  <c r="U285" i="3"/>
  <c r="U284" i="3"/>
  <c r="U283" i="3"/>
  <c r="U282" i="3"/>
  <c r="U281" i="3"/>
  <c r="U280" i="3"/>
  <c r="U279" i="3"/>
  <c r="U278" i="3"/>
  <c r="U277" i="3"/>
  <c r="U276" i="3"/>
  <c r="U275" i="3"/>
  <c r="AK275" i="3" s="1"/>
  <c r="U274" i="3"/>
  <c r="AK274" i="3" s="1"/>
  <c r="U273" i="3"/>
  <c r="U272" i="3"/>
  <c r="U271" i="3"/>
  <c r="U270" i="3"/>
  <c r="U269" i="3"/>
  <c r="AK268" i="3"/>
  <c r="U267" i="3"/>
  <c r="U266" i="3"/>
  <c r="U264" i="3"/>
  <c r="U263" i="3"/>
  <c r="AK263" i="3" s="1"/>
  <c r="U262" i="3"/>
  <c r="AK262" i="3" s="1"/>
  <c r="U261" i="3"/>
  <c r="U260" i="3"/>
  <c r="U259" i="3"/>
  <c r="U258" i="3"/>
  <c r="U257" i="3"/>
  <c r="U256" i="3"/>
  <c r="U255" i="3"/>
  <c r="U254" i="3"/>
  <c r="J253" i="3"/>
  <c r="U253" i="3" s="1"/>
  <c r="S252" i="3"/>
  <c r="J252" i="3"/>
  <c r="U251" i="3"/>
  <c r="G969" i="10"/>
  <c r="I968" i="10"/>
  <c r="I967" i="10"/>
  <c r="I966" i="10"/>
  <c r="I965" i="10"/>
  <c r="I964" i="10"/>
  <c r="I963" i="10"/>
  <c r="I962" i="10"/>
  <c r="I961" i="10"/>
  <c r="I960" i="10"/>
  <c r="AK309" i="3" l="1"/>
  <c r="W309" i="3"/>
  <c r="AK297" i="3"/>
  <c r="W297" i="3"/>
  <c r="AK333" i="3"/>
  <c r="W333" i="3"/>
  <c r="AK321" i="3"/>
  <c r="W321" i="3"/>
  <c r="AK261" i="3"/>
  <c r="W261" i="3"/>
  <c r="AK285" i="3"/>
  <c r="W285" i="3"/>
  <c r="AK273" i="3"/>
  <c r="W273" i="3"/>
  <c r="AK272" i="3"/>
  <c r="W272" i="3"/>
  <c r="AK308" i="3"/>
  <c r="W308" i="3"/>
  <c r="AK296" i="3"/>
  <c r="W296" i="3"/>
  <c r="AK332" i="3"/>
  <c r="W332" i="3"/>
  <c r="AK320" i="3"/>
  <c r="W320" i="3"/>
  <c r="AK260" i="3"/>
  <c r="W260" i="3"/>
  <c r="AK284" i="3"/>
  <c r="W284" i="3"/>
  <c r="AK307" i="3"/>
  <c r="W307" i="3"/>
  <c r="AK271" i="3"/>
  <c r="W271" i="3"/>
  <c r="AK319" i="3"/>
  <c r="W319" i="3"/>
  <c r="AK259" i="3"/>
  <c r="W259" i="3"/>
  <c r="AK331" i="3"/>
  <c r="W331" i="3"/>
  <c r="AK295" i="3"/>
  <c r="W295" i="3"/>
  <c r="AK283" i="3"/>
  <c r="W283" i="3"/>
  <c r="AK306" i="3"/>
  <c r="W306" i="3"/>
  <c r="AK294" i="3"/>
  <c r="W294" i="3"/>
  <c r="AK282" i="3"/>
  <c r="W282" i="3"/>
  <c r="AK258" i="3"/>
  <c r="W258" i="3"/>
  <c r="AK330" i="3"/>
  <c r="W330" i="3"/>
  <c r="AK318" i="3"/>
  <c r="W318" i="3"/>
  <c r="AK305" i="3"/>
  <c r="W305" i="3"/>
  <c r="AK270" i="3"/>
  <c r="W270" i="3"/>
  <c r="AK269" i="3"/>
  <c r="W269" i="3"/>
  <c r="AK257" i="3"/>
  <c r="W257" i="3"/>
  <c r="AK329" i="3"/>
  <c r="W329" i="3"/>
  <c r="AK317" i="3"/>
  <c r="W317" i="3"/>
  <c r="AK280" i="3"/>
  <c r="W280" i="3"/>
  <c r="AK304" i="3"/>
  <c r="W304" i="3"/>
  <c r="AK312" i="3"/>
  <c r="W312" i="3"/>
  <c r="AK328" i="3"/>
  <c r="W328" i="3"/>
  <c r="AK313" i="3"/>
  <c r="W313" i="3"/>
  <c r="AK314" i="3"/>
  <c r="W314" i="3"/>
  <c r="AK256" i="3"/>
  <c r="W256" i="3"/>
  <c r="AK267" i="3"/>
  <c r="W267" i="3"/>
  <c r="AK315" i="3"/>
  <c r="W315" i="3"/>
  <c r="AK276" i="3"/>
  <c r="W276" i="3"/>
  <c r="AK292" i="3"/>
  <c r="W292" i="3"/>
  <c r="AK300" i="3"/>
  <c r="W300" i="3"/>
  <c r="AK316" i="3"/>
  <c r="W316" i="3"/>
  <c r="AK324" i="3"/>
  <c r="W324" i="3"/>
  <c r="AK281" i="3"/>
  <c r="W281" i="3"/>
  <c r="AK290" i="3"/>
  <c r="W290" i="3"/>
  <c r="AK253" i="3"/>
  <c r="W253" i="3"/>
  <c r="AK301" i="3"/>
  <c r="W301" i="3"/>
  <c r="AK325" i="3"/>
  <c r="W325" i="3"/>
  <c r="AK264" i="3"/>
  <c r="W264" i="3"/>
  <c r="AK251" i="3"/>
  <c r="W251" i="3"/>
  <c r="AK291" i="3"/>
  <c r="W291" i="3"/>
  <c r="AK277" i="3"/>
  <c r="W277" i="3"/>
  <c r="AK293" i="3"/>
  <c r="W293" i="3"/>
  <c r="AK254" i="3"/>
  <c r="W254" i="3"/>
  <c r="AK278" i="3"/>
  <c r="W278" i="3"/>
  <c r="AK302" i="3"/>
  <c r="W302" i="3"/>
  <c r="AK326" i="3"/>
  <c r="W326" i="3"/>
  <c r="AK266" i="3"/>
  <c r="W266" i="3"/>
  <c r="AK255" i="3"/>
  <c r="W255" i="3"/>
  <c r="AK279" i="3"/>
  <c r="W279" i="3"/>
  <c r="AK303" i="3"/>
  <c r="W303" i="3"/>
  <c r="AK327" i="3"/>
  <c r="W327" i="3"/>
  <c r="U265" i="3"/>
  <c r="AI265" i="3"/>
  <c r="U252" i="3"/>
  <c r="I969" i="10"/>
  <c r="AK252" i="3" l="1"/>
  <c r="W252" i="3"/>
  <c r="AK265" i="3"/>
  <c r="W265" i="3"/>
  <c r="U487" i="3"/>
  <c r="AK487" i="3" l="1"/>
  <c r="W487" i="3"/>
  <c r="G957" i="10"/>
  <c r="I956" i="10"/>
  <c r="I955" i="10"/>
  <c r="I957" i="10" l="1"/>
  <c r="U488" i="3" l="1"/>
  <c r="U476" i="3"/>
  <c r="U609" i="3"/>
  <c r="AK476" i="3" l="1"/>
  <c r="W476" i="3"/>
  <c r="AK609" i="3"/>
  <c r="W609" i="3"/>
  <c r="AK488" i="3"/>
  <c r="W488" i="3"/>
  <c r="G952" i="10"/>
  <c r="I951" i="10"/>
  <c r="I950" i="10"/>
  <c r="I952" i="10" l="1"/>
  <c r="G947" i="10"/>
  <c r="I946" i="10"/>
  <c r="I945" i="10"/>
  <c r="I947" i="10" l="1"/>
  <c r="G942" i="10"/>
  <c r="I941" i="10" l="1"/>
  <c r="I940" i="10"/>
  <c r="I939" i="10"/>
  <c r="I938" i="10"/>
  <c r="I937" i="10"/>
  <c r="I936" i="10"/>
  <c r="I935" i="10"/>
  <c r="I934" i="10"/>
  <c r="I933" i="10"/>
  <c r="I932" i="10"/>
  <c r="I931" i="10"/>
  <c r="I942" i="10" l="1"/>
  <c r="G917" i="10" l="1"/>
  <c r="I917" i="10" s="1"/>
  <c r="G916" i="10"/>
  <c r="G923" i="10"/>
  <c r="I923" i="10" s="1"/>
  <c r="G904" i="10"/>
  <c r="G905" i="10"/>
  <c r="I905" i="10" s="1"/>
  <c r="I927" i="10"/>
  <c r="I926" i="10"/>
  <c r="I925" i="10"/>
  <c r="I924" i="10"/>
  <c r="I922" i="10"/>
  <c r="I921" i="10"/>
  <c r="I920" i="10"/>
  <c r="I919" i="10"/>
  <c r="I918" i="10"/>
  <c r="I915" i="10"/>
  <c r="I914" i="10"/>
  <c r="I913" i="10"/>
  <c r="I912" i="10"/>
  <c r="I911" i="10"/>
  <c r="I907" i="10"/>
  <c r="I906" i="10"/>
  <c r="I903" i="10"/>
  <c r="I902" i="10"/>
  <c r="I901" i="10"/>
  <c r="I900" i="10"/>
  <c r="I899" i="10"/>
  <c r="I898" i="10"/>
  <c r="I897" i="10"/>
  <c r="I896" i="10"/>
  <c r="I895" i="10"/>
  <c r="I894" i="10"/>
  <c r="I893" i="10"/>
  <c r="I892" i="10"/>
  <c r="I891" i="10"/>
  <c r="I904" i="10" l="1"/>
  <c r="I908" i="10" s="1"/>
  <c r="G908" i="10"/>
  <c r="I916" i="10"/>
  <c r="I928" i="10" s="1"/>
  <c r="G928" i="10"/>
  <c r="U452" i="3" l="1"/>
  <c r="AK452" i="3" l="1"/>
  <c r="W452" i="3"/>
  <c r="G888" i="10"/>
  <c r="I887" i="10"/>
  <c r="I886" i="10"/>
  <c r="I885" i="10"/>
  <c r="G882" i="10"/>
  <c r="I881" i="10"/>
  <c r="I880" i="10"/>
  <c r="I879" i="10"/>
  <c r="I888" i="10" l="1"/>
  <c r="I882" i="10"/>
  <c r="G876" i="10" l="1"/>
  <c r="I866" i="10"/>
  <c r="I867" i="10"/>
  <c r="I868" i="10"/>
  <c r="I869" i="10"/>
  <c r="I870" i="10"/>
  <c r="I871" i="10"/>
  <c r="I872" i="10"/>
  <c r="I873" i="10"/>
  <c r="I874" i="10"/>
  <c r="I875" i="10"/>
  <c r="I865" i="10"/>
  <c r="I876" i="10" l="1"/>
  <c r="U168" i="3"/>
  <c r="AK168" i="3" l="1"/>
  <c r="W168" i="3"/>
  <c r="G862" i="10"/>
  <c r="I861" i="10"/>
  <c r="I862" i="10" s="1"/>
  <c r="G858" i="10"/>
  <c r="I857" i="10"/>
  <c r="I856" i="10"/>
  <c r="G853" i="10"/>
  <c r="I852" i="10"/>
  <c r="I851" i="10"/>
  <c r="I853" i="10" l="1"/>
  <c r="I858" i="10"/>
  <c r="I846" i="10"/>
  <c r="I847" i="10"/>
  <c r="G848" i="10"/>
  <c r="I835" i="10"/>
  <c r="I836" i="10"/>
  <c r="I837" i="10"/>
  <c r="I838" i="10"/>
  <c r="I839" i="10"/>
  <c r="I840" i="10"/>
  <c r="I841" i="10"/>
  <c r="I842" i="10"/>
  <c r="G843" i="10"/>
  <c r="J3" i="3"/>
  <c r="R3" i="3" s="1"/>
  <c r="D822" i="10"/>
  <c r="E822" i="10"/>
  <c r="D823" i="10"/>
  <c r="E823" i="10"/>
  <c r="D824" i="10"/>
  <c r="E824" i="10"/>
  <c r="D825" i="10"/>
  <c r="F825" i="10" s="1"/>
  <c r="H825" i="10" s="1"/>
  <c r="D826" i="10"/>
  <c r="F826" i="10" s="1"/>
  <c r="H826" i="10" s="1"/>
  <c r="D827" i="10"/>
  <c r="F827" i="10" s="1"/>
  <c r="H827" i="10" s="1"/>
  <c r="D828" i="10"/>
  <c r="F828" i="10" s="1"/>
  <c r="H828" i="10" s="1"/>
  <c r="D829" i="10"/>
  <c r="F829" i="10" s="1"/>
  <c r="H829" i="10" s="1"/>
  <c r="D830" i="10"/>
  <c r="F830" i="10" s="1"/>
  <c r="H830" i="10" s="1"/>
  <c r="D831" i="10"/>
  <c r="F831" i="10" s="1"/>
  <c r="H831" i="10" s="1"/>
  <c r="G818" i="10"/>
  <c r="I795" i="10"/>
  <c r="I796" i="10"/>
  <c r="I797" i="10"/>
  <c r="I798" i="10"/>
  <c r="I799" i="10"/>
  <c r="I800" i="10"/>
  <c r="I801" i="10"/>
  <c r="I802" i="10"/>
  <c r="I803" i="10"/>
  <c r="I804" i="10"/>
  <c r="I805" i="10"/>
  <c r="I806" i="10"/>
  <c r="I807" i="10"/>
  <c r="I808" i="10"/>
  <c r="I809" i="10"/>
  <c r="I810" i="10"/>
  <c r="I811" i="10"/>
  <c r="I812" i="10"/>
  <c r="I813" i="10"/>
  <c r="I814" i="10"/>
  <c r="I815" i="10"/>
  <c r="I816" i="10"/>
  <c r="I817" i="10"/>
  <c r="I794" i="10"/>
  <c r="F822" i="10" l="1"/>
  <c r="H822" i="10" s="1"/>
  <c r="I848" i="10"/>
  <c r="F823" i="10"/>
  <c r="H823" i="10" s="1"/>
  <c r="I818" i="10"/>
  <c r="I843" i="10"/>
  <c r="F824" i="10"/>
  <c r="H824" i="10" s="1"/>
  <c r="H832" i="10" l="1"/>
  <c r="I790" i="10"/>
  <c r="I791" i="10" s="1"/>
  <c r="G791" i="10"/>
  <c r="G777" i="10"/>
  <c r="I777" i="10" s="1"/>
  <c r="G783" i="10"/>
  <c r="I783" i="10" s="1"/>
  <c r="I784" i="10"/>
  <c r="I785" i="10"/>
  <c r="I786" i="10"/>
  <c r="I776" i="10"/>
  <c r="I778" i="10"/>
  <c r="I779" i="10"/>
  <c r="U598" i="3"/>
  <c r="U144" i="3"/>
  <c r="G750" i="10"/>
  <c r="G744" i="10"/>
  <c r="I772" i="10"/>
  <c r="I773" i="10" s="1"/>
  <c r="G773" i="10"/>
  <c r="AK598" i="3" l="1"/>
  <c r="W598" i="3"/>
  <c r="AK144" i="3"/>
  <c r="W144" i="3"/>
  <c r="G787" i="10"/>
  <c r="I787" i="10"/>
  <c r="G780" i="10"/>
  <c r="I780" i="10"/>
  <c r="U380" i="3" l="1"/>
  <c r="W380" i="3" s="1"/>
  <c r="AK380" i="3" l="1"/>
  <c r="G768" i="10"/>
  <c r="I767" i="10"/>
  <c r="I766" i="10"/>
  <c r="I765" i="10"/>
  <c r="I764" i="10"/>
  <c r="G761" i="10"/>
  <c r="I760" i="10"/>
  <c r="I759" i="10"/>
  <c r="I758" i="10"/>
  <c r="I757" i="10"/>
  <c r="G754" i="10"/>
  <c r="I753" i="10"/>
  <c r="I752" i="10"/>
  <c r="I751" i="10"/>
  <c r="I750" i="10"/>
  <c r="G747" i="10"/>
  <c r="I746" i="10"/>
  <c r="I745" i="10"/>
  <c r="I744" i="10"/>
  <c r="I743" i="10"/>
  <c r="I768" i="10" l="1"/>
  <c r="I754" i="10"/>
  <c r="I747" i="10"/>
  <c r="I761" i="10"/>
  <c r="G740" i="10" l="1"/>
  <c r="I739" i="10"/>
  <c r="I738" i="10"/>
  <c r="I737" i="10"/>
  <c r="I736" i="10"/>
  <c r="I735" i="10"/>
  <c r="I734" i="10"/>
  <c r="I733" i="10"/>
  <c r="I732" i="10"/>
  <c r="I731" i="10"/>
  <c r="AC403" i="3"/>
  <c r="AJ403" i="3" s="1"/>
  <c r="I740" i="10" l="1"/>
  <c r="G728" i="10"/>
  <c r="I721" i="10"/>
  <c r="I722" i="10"/>
  <c r="I723" i="10"/>
  <c r="I724" i="10"/>
  <c r="I725" i="10"/>
  <c r="I726" i="10"/>
  <c r="I727" i="10"/>
  <c r="I728" i="10" l="1"/>
  <c r="U559" i="3"/>
  <c r="U557" i="3"/>
  <c r="U556" i="3"/>
  <c r="U555" i="3"/>
  <c r="U554" i="3"/>
  <c r="U553" i="3"/>
  <c r="U552" i="3"/>
  <c r="U551" i="3"/>
  <c r="U550" i="3"/>
  <c r="U549" i="3"/>
  <c r="U548" i="3"/>
  <c r="U547" i="3"/>
  <c r="AK555" i="3" l="1"/>
  <c r="W555" i="3"/>
  <c r="AK556" i="3"/>
  <c r="W556" i="3"/>
  <c r="AK557" i="3"/>
  <c r="W557" i="3"/>
  <c r="AK559" i="3"/>
  <c r="W559" i="3"/>
  <c r="AK554" i="3"/>
  <c r="W554" i="3"/>
  <c r="AK553" i="3"/>
  <c r="W553" i="3"/>
  <c r="AK552" i="3"/>
  <c r="W552" i="3"/>
  <c r="AK551" i="3"/>
  <c r="W551" i="3"/>
  <c r="AK547" i="3"/>
  <c r="W547" i="3"/>
  <c r="AK548" i="3"/>
  <c r="W548" i="3"/>
  <c r="AK549" i="3"/>
  <c r="W549" i="3"/>
  <c r="AK550" i="3"/>
  <c r="W550" i="3"/>
  <c r="I669" i="10"/>
  <c r="I649" i="10"/>
  <c r="I674" i="10"/>
  <c r="I654" i="10"/>
  <c r="G718" i="10" l="1"/>
  <c r="I717" i="10"/>
  <c r="I716" i="10"/>
  <c r="I715" i="10"/>
  <c r="I714" i="10"/>
  <c r="I713" i="10"/>
  <c r="I712" i="10"/>
  <c r="I711" i="10"/>
  <c r="I710" i="10"/>
  <c r="I709" i="10"/>
  <c r="I708" i="10"/>
  <c r="I718" i="10" l="1"/>
  <c r="G705" i="10"/>
  <c r="I704" i="10"/>
  <c r="I703" i="10"/>
  <c r="I702" i="10"/>
  <c r="I701" i="10"/>
  <c r="I700" i="10"/>
  <c r="I699" i="10"/>
  <c r="I698" i="10"/>
  <c r="I697" i="10"/>
  <c r="I696" i="10"/>
  <c r="I705" i="10" l="1"/>
  <c r="G693" i="10"/>
  <c r="I692" i="10"/>
  <c r="I691" i="10"/>
  <c r="I693" i="10" l="1"/>
  <c r="I670" i="10"/>
  <c r="I671" i="10"/>
  <c r="I672" i="10"/>
  <c r="I673" i="10"/>
  <c r="I675" i="10"/>
  <c r="I655" i="10"/>
  <c r="I645" i="10"/>
  <c r="I665" i="10" l="1"/>
  <c r="I641" i="10"/>
  <c r="G682" i="10"/>
  <c r="I681" i="10"/>
  <c r="I680" i="10"/>
  <c r="I679" i="10"/>
  <c r="G688" i="10"/>
  <c r="I687" i="10"/>
  <c r="I686" i="10"/>
  <c r="I685" i="10"/>
  <c r="G676" i="10"/>
  <c r="I668" i="10"/>
  <c r="I667" i="10"/>
  <c r="I666" i="10"/>
  <c r="I664" i="10"/>
  <c r="I663" i="10"/>
  <c r="I662" i="10"/>
  <c r="I661" i="10"/>
  <c r="I660" i="10"/>
  <c r="I659" i="10"/>
  <c r="G656" i="10"/>
  <c r="I653" i="10"/>
  <c r="I652" i="10"/>
  <c r="I651" i="10"/>
  <c r="I650" i="10"/>
  <c r="I648" i="10"/>
  <c r="I647" i="10"/>
  <c r="I646" i="10"/>
  <c r="I644" i="10"/>
  <c r="I643" i="10"/>
  <c r="I642" i="10"/>
  <c r="I640" i="10"/>
  <c r="I639" i="10"/>
  <c r="I676" i="10" l="1"/>
  <c r="I656" i="10"/>
  <c r="I688" i="10"/>
  <c r="I682" i="10"/>
  <c r="AC203" i="3" l="1"/>
  <c r="AJ203" i="3" s="1"/>
  <c r="E628" i="10" l="1"/>
  <c r="E627" i="10"/>
  <c r="R203" i="3"/>
  <c r="D635" i="10" l="1"/>
  <c r="F635" i="10" s="1"/>
  <c r="H635" i="10" s="1"/>
  <c r="D634" i="10"/>
  <c r="F634" i="10" s="1"/>
  <c r="H634" i="10" s="1"/>
  <c r="D633" i="10"/>
  <c r="F633" i="10" s="1"/>
  <c r="H633" i="10" s="1"/>
  <c r="D632" i="10"/>
  <c r="F632" i="10" s="1"/>
  <c r="H632" i="10" s="1"/>
  <c r="D631" i="10"/>
  <c r="F631" i="10" s="1"/>
  <c r="H631" i="10" s="1"/>
  <c r="D630" i="10"/>
  <c r="F630" i="10" s="1"/>
  <c r="H630" i="10" s="1"/>
  <c r="D629" i="10"/>
  <c r="F629" i="10" s="1"/>
  <c r="H629" i="10" s="1"/>
  <c r="D628" i="10"/>
  <c r="F628" i="10" s="1"/>
  <c r="H628" i="10" s="1"/>
  <c r="D627" i="10"/>
  <c r="F627" i="10" s="1"/>
  <c r="H627" i="10" s="1"/>
  <c r="D626" i="10"/>
  <c r="F626" i="10" s="1"/>
  <c r="H626" i="10" s="1"/>
  <c r="G622" i="10"/>
  <c r="I621" i="10"/>
  <c r="I620" i="10"/>
  <c r="I619" i="10"/>
  <c r="I618" i="10"/>
  <c r="I617" i="10"/>
  <c r="I616" i="10"/>
  <c r="I615" i="10"/>
  <c r="I614" i="10"/>
  <c r="I613" i="10"/>
  <c r="I612" i="10"/>
  <c r="I611" i="10"/>
  <c r="I610" i="10"/>
  <c r="I609" i="10"/>
  <c r="I608" i="10"/>
  <c r="I607" i="10"/>
  <c r="I606" i="10"/>
  <c r="I605" i="10"/>
  <c r="I604" i="10"/>
  <c r="I603" i="10"/>
  <c r="I602" i="10"/>
  <c r="I601" i="10"/>
  <c r="I600" i="10"/>
  <c r="I599" i="10"/>
  <c r="I598" i="10"/>
  <c r="H636" i="10" l="1"/>
  <c r="I622" i="10"/>
  <c r="G595" i="10"/>
  <c r="I594" i="10"/>
  <c r="I593" i="10"/>
  <c r="G590" i="10"/>
  <c r="I589" i="10"/>
  <c r="I588" i="10"/>
  <c r="I587" i="10"/>
  <c r="I586" i="10"/>
  <c r="I585" i="10"/>
  <c r="I584" i="10"/>
  <c r="I583" i="10"/>
  <c r="I582" i="10"/>
  <c r="I581" i="10"/>
  <c r="I580" i="10"/>
  <c r="I579" i="10"/>
  <c r="I595" i="10" l="1"/>
  <c r="I590" i="10"/>
  <c r="G576" i="10" l="1"/>
  <c r="I575" i="10"/>
  <c r="I576" i="10" s="1"/>
  <c r="G572" i="10"/>
  <c r="I571" i="10"/>
  <c r="I570" i="10"/>
  <c r="G567" i="10"/>
  <c r="I566" i="10"/>
  <c r="I565" i="10"/>
  <c r="I572" i="10" l="1"/>
  <c r="I567" i="10"/>
  <c r="G562" i="10"/>
  <c r="I561" i="10"/>
  <c r="I560" i="10"/>
  <c r="G557" i="10"/>
  <c r="I556" i="10"/>
  <c r="I555" i="10"/>
  <c r="I557" i="10" l="1"/>
  <c r="I562" i="10"/>
  <c r="G552" i="10"/>
  <c r="I551" i="10"/>
  <c r="I550" i="10"/>
  <c r="I549" i="10"/>
  <c r="I548" i="10"/>
  <c r="G545" i="10"/>
  <c r="I544" i="10"/>
  <c r="I543" i="10"/>
  <c r="I542" i="10"/>
  <c r="I541" i="10"/>
  <c r="G538" i="10"/>
  <c r="I537" i="10"/>
  <c r="I536" i="10"/>
  <c r="I535" i="10"/>
  <c r="I534" i="10"/>
  <c r="G531" i="10"/>
  <c r="I530" i="10"/>
  <c r="I529" i="10"/>
  <c r="I528" i="10"/>
  <c r="I527" i="10"/>
  <c r="G524" i="10"/>
  <c r="I523" i="10"/>
  <c r="I522" i="10"/>
  <c r="I521" i="10"/>
  <c r="I520" i="10"/>
  <c r="I519" i="10"/>
  <c r="I531" i="10" l="1"/>
  <c r="I552" i="10"/>
  <c r="I538" i="10"/>
  <c r="I545" i="10"/>
  <c r="I524" i="10"/>
  <c r="J2" i="3"/>
  <c r="R2" i="3" s="1"/>
  <c r="U2" i="3" s="1"/>
  <c r="G516" i="10" l="1"/>
  <c r="I515" i="10"/>
  <c r="I513" i="10"/>
  <c r="I514" i="10"/>
  <c r="I512" i="10" l="1"/>
  <c r="I511" i="10"/>
  <c r="I510" i="10"/>
  <c r="I509" i="10"/>
  <c r="I508" i="10"/>
  <c r="I516" i="10" l="1"/>
  <c r="G505" i="10"/>
  <c r="I504" i="10"/>
  <c r="I503" i="10"/>
  <c r="I505" i="10" l="1"/>
  <c r="G500" i="10"/>
  <c r="I499" i="10"/>
  <c r="I498" i="10"/>
  <c r="G495" i="10"/>
  <c r="I494" i="10"/>
  <c r="I495" i="10" s="1"/>
  <c r="G491" i="10"/>
  <c r="G484" i="10"/>
  <c r="I490" i="10"/>
  <c r="I489" i="10"/>
  <c r="I488" i="10"/>
  <c r="I487" i="10"/>
  <c r="I483" i="10"/>
  <c r="I482" i="10"/>
  <c r="I481" i="10"/>
  <c r="I480" i="10"/>
  <c r="E477" i="10"/>
  <c r="G473" i="10"/>
  <c r="G472" i="10"/>
  <c r="I472" i="10" s="1"/>
  <c r="H469" i="10"/>
  <c r="J468" i="10"/>
  <c r="J467" i="10"/>
  <c r="J466" i="10"/>
  <c r="J465" i="10"/>
  <c r="J464" i="10"/>
  <c r="J463" i="10"/>
  <c r="J462" i="10"/>
  <c r="J461" i="10"/>
  <c r="E458" i="10"/>
  <c r="G455" i="10"/>
  <c r="I454" i="10"/>
  <c r="I453" i="10"/>
  <c r="I452" i="10"/>
  <c r="I451" i="10"/>
  <c r="G448" i="10"/>
  <c r="I447" i="10"/>
  <c r="I446" i="10"/>
  <c r="I445" i="10"/>
  <c r="I444" i="10"/>
  <c r="I443" i="10"/>
  <c r="I442" i="10"/>
  <c r="I441" i="10"/>
  <c r="I440" i="10"/>
  <c r="I439" i="10"/>
  <c r="I438" i="10"/>
  <c r="G435" i="10"/>
  <c r="I434" i="10"/>
  <c r="I433" i="10"/>
  <c r="I432" i="10"/>
  <c r="I431" i="10"/>
  <c r="I430" i="10"/>
  <c r="G427" i="10"/>
  <c r="I426" i="10"/>
  <c r="I425" i="10"/>
  <c r="G422" i="10"/>
  <c r="I421" i="10"/>
  <c r="I420" i="10"/>
  <c r="I419" i="10"/>
  <c r="I418" i="10"/>
  <c r="I417" i="10"/>
  <c r="G414" i="10"/>
  <c r="I413" i="10"/>
  <c r="I412" i="10"/>
  <c r="I411" i="10"/>
  <c r="I410" i="10"/>
  <c r="G407" i="10"/>
  <c r="I406" i="10"/>
  <c r="I405" i="10"/>
  <c r="I404" i="10"/>
  <c r="I403" i="10"/>
  <c r="G400" i="10"/>
  <c r="I399" i="10"/>
  <c r="I398" i="10"/>
  <c r="G395" i="10"/>
  <c r="I394" i="10"/>
  <c r="I393" i="10"/>
  <c r="I392" i="10"/>
  <c r="I391" i="10"/>
  <c r="I390" i="10"/>
  <c r="I389" i="10"/>
  <c r="I388" i="10"/>
  <c r="I387" i="10"/>
  <c r="I386" i="10"/>
  <c r="I385" i="10"/>
  <c r="I384" i="10"/>
  <c r="G381" i="10"/>
  <c r="I380" i="10"/>
  <c r="I381" i="10" s="1"/>
  <c r="G377" i="10"/>
  <c r="I376" i="10"/>
  <c r="I377" i="10" s="1"/>
  <c r="G373" i="10"/>
  <c r="I372" i="10"/>
  <c r="I373" i="10" s="1"/>
  <c r="G369" i="10"/>
  <c r="I368" i="10"/>
  <c r="I367" i="10"/>
  <c r="G364" i="10"/>
  <c r="I363" i="10"/>
  <c r="I362" i="10"/>
  <c r="D357" i="10"/>
  <c r="F357" i="10" s="1"/>
  <c r="H357" i="10" s="1"/>
  <c r="D356" i="10"/>
  <c r="F356" i="10" s="1"/>
  <c r="H356" i="10" s="1"/>
  <c r="D355" i="10"/>
  <c r="F355" i="10" s="1"/>
  <c r="H355" i="10" s="1"/>
  <c r="D354" i="10"/>
  <c r="F354" i="10" s="1"/>
  <c r="H354" i="10" s="1"/>
  <c r="D353" i="10"/>
  <c r="F353" i="10" s="1"/>
  <c r="H353" i="10" s="1"/>
  <c r="D352" i="10"/>
  <c r="F352" i="10" s="1"/>
  <c r="H352" i="10" s="1"/>
  <c r="D351" i="10"/>
  <c r="F351" i="10" s="1"/>
  <c r="H351" i="10" s="1"/>
  <c r="D350" i="10"/>
  <c r="F350" i="10" s="1"/>
  <c r="H350" i="10" s="1"/>
  <c r="D349" i="10"/>
  <c r="F349" i="10" s="1"/>
  <c r="H349" i="10" s="1"/>
  <c r="D348" i="10"/>
  <c r="F348" i="10" s="1"/>
  <c r="H348" i="10" s="1"/>
  <c r="G344" i="10"/>
  <c r="I343" i="10"/>
  <c r="I342" i="10"/>
  <c r="I341" i="10"/>
  <c r="I340" i="10"/>
  <c r="I339" i="10"/>
  <c r="I338" i="10"/>
  <c r="I337" i="10"/>
  <c r="I336" i="10"/>
  <c r="I335" i="10"/>
  <c r="I334" i="10"/>
  <c r="I333" i="10"/>
  <c r="I332" i="10"/>
  <c r="I331" i="10"/>
  <c r="I330" i="10"/>
  <c r="I329" i="10"/>
  <c r="I328" i="10"/>
  <c r="I327" i="10"/>
  <c r="I326" i="10"/>
  <c r="I325" i="10"/>
  <c r="I324" i="10"/>
  <c r="I323" i="10"/>
  <c r="I322" i="10"/>
  <c r="I321" i="10"/>
  <c r="I320" i="10"/>
  <c r="F317" i="10"/>
  <c r="H316" i="10"/>
  <c r="H315" i="10"/>
  <c r="H314" i="10"/>
  <c r="F310" i="10"/>
  <c r="H309" i="10"/>
  <c r="H308" i="10"/>
  <c r="H307" i="10"/>
  <c r="F303" i="10"/>
  <c r="H302" i="10"/>
  <c r="H301" i="10"/>
  <c r="H300" i="10"/>
  <c r="H299" i="10"/>
  <c r="H298" i="10"/>
  <c r="H297" i="10"/>
  <c r="H296" i="10"/>
  <c r="H295" i="10"/>
  <c r="H294" i="10"/>
  <c r="H293" i="10"/>
  <c r="H292" i="10"/>
  <c r="F288" i="10"/>
  <c r="H287" i="10"/>
  <c r="H286" i="10"/>
  <c r="H285" i="10"/>
  <c r="H284" i="10"/>
  <c r="H283" i="10"/>
  <c r="H282" i="10"/>
  <c r="H281" i="10"/>
  <c r="H280" i="10"/>
  <c r="H279" i="10"/>
  <c r="H278" i="10"/>
  <c r="H277" i="10"/>
  <c r="H276" i="10"/>
  <c r="G273" i="10"/>
  <c r="I272" i="10"/>
  <c r="I271" i="10"/>
  <c r="I270" i="10"/>
  <c r="I269" i="10"/>
  <c r="I268" i="10"/>
  <c r="I267" i="10"/>
  <c r="I266" i="10"/>
  <c r="I265" i="10"/>
  <c r="I264" i="10"/>
  <c r="G261" i="10"/>
  <c r="I260" i="10"/>
  <c r="I259" i="10"/>
  <c r="G256" i="10"/>
  <c r="I255" i="10"/>
  <c r="I254" i="10"/>
  <c r="I253" i="10"/>
  <c r="I252" i="10"/>
  <c r="G249" i="10"/>
  <c r="I248" i="10"/>
  <c r="I247" i="10"/>
  <c r="I246" i="10"/>
  <c r="I245" i="10"/>
  <c r="I244" i="10"/>
  <c r="G241" i="10"/>
  <c r="I240" i="10"/>
  <c r="I239" i="10"/>
  <c r="I238" i="10"/>
  <c r="I237" i="10"/>
  <c r="G234" i="10"/>
  <c r="I233" i="10"/>
  <c r="I232" i="10"/>
  <c r="I231" i="10"/>
  <c r="I230" i="10"/>
  <c r="G227" i="10"/>
  <c r="I226" i="10"/>
  <c r="I227" i="10" s="1"/>
  <c r="G223" i="10"/>
  <c r="I222" i="10"/>
  <c r="I223" i="10" s="1"/>
  <c r="I261" i="10" l="1"/>
  <c r="I364" i="10"/>
  <c r="I427" i="10"/>
  <c r="I241" i="10"/>
  <c r="H303" i="10"/>
  <c r="H317" i="10"/>
  <c r="I491" i="10"/>
  <c r="I422" i="10"/>
  <c r="I455" i="10"/>
  <c r="I249" i="10"/>
  <c r="I400" i="10"/>
  <c r="I414" i="10"/>
  <c r="I344" i="10"/>
  <c r="I256" i="10"/>
  <c r="I395" i="10"/>
  <c r="I407" i="10"/>
  <c r="I448" i="10"/>
  <c r="H288" i="10"/>
  <c r="J469" i="10"/>
  <c r="I273" i="10"/>
  <c r="H310" i="10"/>
  <c r="I435" i="10"/>
  <c r="G474" i="10"/>
  <c r="I234" i="10"/>
  <c r="I369" i="10"/>
  <c r="I500" i="10"/>
  <c r="I484" i="10"/>
  <c r="H358" i="10"/>
  <c r="I473" i="10"/>
  <c r="I474" i="10" s="1"/>
  <c r="U131" i="3" l="1"/>
  <c r="AK131" i="3" l="1"/>
  <c r="W131" i="3"/>
  <c r="U585" i="3"/>
  <c r="U586" i="3"/>
  <c r="U587" i="3"/>
  <c r="U588" i="3"/>
  <c r="U589" i="3"/>
  <c r="U590" i="3"/>
  <c r="U591" i="3"/>
  <c r="U592" i="3"/>
  <c r="U593" i="3"/>
  <c r="U594" i="3"/>
  <c r="U595" i="3"/>
  <c r="U597" i="3"/>
  <c r="U599" i="3"/>
  <c r="U600" i="3"/>
  <c r="U601" i="3"/>
  <c r="U602" i="3"/>
  <c r="U603" i="3"/>
  <c r="U604" i="3"/>
  <c r="U605" i="3"/>
  <c r="U606" i="3"/>
  <c r="U607" i="3"/>
  <c r="U610" i="3"/>
  <c r="U611" i="3"/>
  <c r="W611" i="3" s="1"/>
  <c r="U612" i="3"/>
  <c r="U613" i="3"/>
  <c r="U614" i="3"/>
  <c r="U615" i="3"/>
  <c r="U616" i="3"/>
  <c r="U617" i="3"/>
  <c r="U618" i="3"/>
  <c r="U619" i="3"/>
  <c r="U621" i="3"/>
  <c r="U622" i="3"/>
  <c r="U623" i="3"/>
  <c r="U624" i="3"/>
  <c r="U625" i="3"/>
  <c r="U626" i="3"/>
  <c r="U627" i="3"/>
  <c r="U628" i="3"/>
  <c r="U629" i="3"/>
  <c r="U630" i="3"/>
  <c r="U631" i="3"/>
  <c r="U633" i="3"/>
  <c r="U634" i="3"/>
  <c r="U635" i="3"/>
  <c r="U636" i="3"/>
  <c r="U637" i="3"/>
  <c r="U638" i="3"/>
  <c r="U639" i="3"/>
  <c r="U640" i="3"/>
  <c r="U641" i="3"/>
  <c r="U642" i="3"/>
  <c r="U643" i="3"/>
  <c r="U500" i="3"/>
  <c r="W500" i="3" s="1"/>
  <c r="U501" i="3"/>
  <c r="W501" i="3" s="1"/>
  <c r="U502" i="3"/>
  <c r="W502" i="3" s="1"/>
  <c r="U503" i="3"/>
  <c r="W503" i="3" s="1"/>
  <c r="U504" i="3"/>
  <c r="W504" i="3" s="1"/>
  <c r="U505" i="3"/>
  <c r="W505" i="3" s="1"/>
  <c r="U506" i="3"/>
  <c r="W506" i="3" s="1"/>
  <c r="U507" i="3"/>
  <c r="W507" i="3" s="1"/>
  <c r="U508" i="3"/>
  <c r="U509" i="3"/>
  <c r="U510" i="3"/>
  <c r="U512" i="3"/>
  <c r="U513" i="3"/>
  <c r="U514" i="3"/>
  <c r="U515" i="3"/>
  <c r="U516" i="3"/>
  <c r="U517" i="3"/>
  <c r="U518" i="3"/>
  <c r="U519" i="3"/>
  <c r="U520" i="3"/>
  <c r="AK520" i="3" s="1"/>
  <c r="U521" i="3"/>
  <c r="AK521" i="3" s="1"/>
  <c r="U522" i="3"/>
  <c r="AK522" i="3" s="1"/>
  <c r="U524" i="3"/>
  <c r="U525" i="3"/>
  <c r="AK526" i="3"/>
  <c r="U527" i="3"/>
  <c r="U528" i="3"/>
  <c r="U529" i="3"/>
  <c r="U530" i="3"/>
  <c r="U531" i="3"/>
  <c r="U532" i="3"/>
  <c r="U533" i="3"/>
  <c r="AK533" i="3" s="1"/>
  <c r="U534" i="3"/>
  <c r="AK534" i="3" s="1"/>
  <c r="U536" i="3"/>
  <c r="U537" i="3"/>
  <c r="U539" i="3"/>
  <c r="U540" i="3"/>
  <c r="U541" i="3"/>
  <c r="U542" i="3"/>
  <c r="U543" i="3"/>
  <c r="U544" i="3"/>
  <c r="U545" i="3"/>
  <c r="U546" i="3"/>
  <c r="U561" i="3"/>
  <c r="U562" i="3"/>
  <c r="U563" i="3"/>
  <c r="U564" i="3"/>
  <c r="U565" i="3"/>
  <c r="U566" i="3"/>
  <c r="U567" i="3"/>
  <c r="U568" i="3"/>
  <c r="U569" i="3"/>
  <c r="U570" i="3"/>
  <c r="U571" i="3"/>
  <c r="U573" i="3"/>
  <c r="U574" i="3"/>
  <c r="U575" i="3"/>
  <c r="U577" i="3"/>
  <c r="U578" i="3"/>
  <c r="U579" i="3"/>
  <c r="U580" i="3"/>
  <c r="U581" i="3"/>
  <c r="U582" i="3"/>
  <c r="U583" i="3"/>
  <c r="U240" i="3"/>
  <c r="U241" i="3"/>
  <c r="U242" i="3"/>
  <c r="U243" i="3"/>
  <c r="U244" i="3"/>
  <c r="U246" i="3"/>
  <c r="U247" i="3"/>
  <c r="U248" i="3"/>
  <c r="AK248" i="3" s="1"/>
  <c r="U249" i="3"/>
  <c r="AK249" i="3" s="1"/>
  <c r="U250" i="3"/>
  <c r="AK250" i="3" s="1"/>
  <c r="U180" i="3"/>
  <c r="U181" i="3"/>
  <c r="U182" i="3"/>
  <c r="U183" i="3"/>
  <c r="U185" i="3"/>
  <c r="U186" i="3"/>
  <c r="U187" i="3"/>
  <c r="U188" i="3"/>
  <c r="AK188" i="3" s="1"/>
  <c r="U189" i="3"/>
  <c r="AK189" i="3" s="1"/>
  <c r="U190" i="3"/>
  <c r="AK190" i="3" s="1"/>
  <c r="U416" i="3"/>
  <c r="U417" i="3"/>
  <c r="U418" i="3"/>
  <c r="U419" i="3"/>
  <c r="U420" i="3"/>
  <c r="U421" i="3"/>
  <c r="U422" i="3"/>
  <c r="U423" i="3"/>
  <c r="U424" i="3"/>
  <c r="AK424" i="3" s="1"/>
  <c r="U425" i="3"/>
  <c r="AK425" i="3" s="1"/>
  <c r="U426" i="3"/>
  <c r="AK426" i="3" s="1"/>
  <c r="U428" i="3"/>
  <c r="U429" i="3"/>
  <c r="U430" i="3"/>
  <c r="U431" i="3"/>
  <c r="U432" i="3"/>
  <c r="U433" i="3"/>
  <c r="U434" i="3"/>
  <c r="U435" i="3"/>
  <c r="U436" i="3"/>
  <c r="AK436" i="3" s="1"/>
  <c r="U437" i="3"/>
  <c r="AK437" i="3" s="1"/>
  <c r="U438" i="3"/>
  <c r="AK438" i="3" s="1"/>
  <c r="U453" i="3"/>
  <c r="U454" i="3"/>
  <c r="U455" i="3"/>
  <c r="U456" i="3"/>
  <c r="U457" i="3"/>
  <c r="U458" i="3"/>
  <c r="U459" i="3"/>
  <c r="U460" i="3"/>
  <c r="AK460" i="3" s="1"/>
  <c r="U461" i="3"/>
  <c r="AK461" i="3" s="1"/>
  <c r="U462" i="3"/>
  <c r="AK462" i="3" s="1"/>
  <c r="U440" i="3"/>
  <c r="U441" i="3"/>
  <c r="U442" i="3"/>
  <c r="U443" i="3"/>
  <c r="U444" i="3"/>
  <c r="U445" i="3"/>
  <c r="U446" i="3"/>
  <c r="U447" i="3"/>
  <c r="U448" i="3"/>
  <c r="AK448" i="3" s="1"/>
  <c r="U449" i="3"/>
  <c r="AK449" i="3" s="1"/>
  <c r="U450" i="3"/>
  <c r="AK450" i="3" s="1"/>
  <c r="U464" i="3"/>
  <c r="U465" i="3"/>
  <c r="U466" i="3"/>
  <c r="U467" i="3"/>
  <c r="U468" i="3"/>
  <c r="U469" i="3"/>
  <c r="U471" i="3"/>
  <c r="U472" i="3"/>
  <c r="AK472" i="3" s="1"/>
  <c r="U473" i="3"/>
  <c r="AK473" i="3" s="1"/>
  <c r="U474" i="3"/>
  <c r="AK474" i="3" s="1"/>
  <c r="U477" i="3"/>
  <c r="U478" i="3"/>
  <c r="U479" i="3"/>
  <c r="U480" i="3"/>
  <c r="U481" i="3"/>
  <c r="U482" i="3"/>
  <c r="U483" i="3"/>
  <c r="U484" i="3"/>
  <c r="AK484" i="3" s="1"/>
  <c r="U485" i="3"/>
  <c r="AK485" i="3" s="1"/>
  <c r="U486" i="3"/>
  <c r="AK486" i="3" s="1"/>
  <c r="U489" i="3"/>
  <c r="U490" i="3"/>
  <c r="U491" i="3"/>
  <c r="U492" i="3"/>
  <c r="U493" i="3"/>
  <c r="U494" i="3"/>
  <c r="U495" i="3"/>
  <c r="U496" i="3"/>
  <c r="AK496" i="3" s="1"/>
  <c r="U497" i="3"/>
  <c r="AK497" i="3" s="1"/>
  <c r="U498" i="3"/>
  <c r="AK498" i="3" s="1"/>
  <c r="U337" i="3"/>
  <c r="U339" i="3"/>
  <c r="U340" i="3"/>
  <c r="U341" i="3"/>
  <c r="U342" i="3"/>
  <c r="U343" i="3"/>
  <c r="U344" i="3"/>
  <c r="U345" i="3"/>
  <c r="U346" i="3"/>
  <c r="AK346" i="3" s="1"/>
  <c r="U347" i="3"/>
  <c r="AK347" i="3" s="1"/>
  <c r="U348" i="3"/>
  <c r="AK348" i="3" s="1"/>
  <c r="U350" i="3"/>
  <c r="U351" i="3"/>
  <c r="U352" i="3"/>
  <c r="U353" i="3"/>
  <c r="U354" i="3"/>
  <c r="U355" i="3"/>
  <c r="U356" i="3"/>
  <c r="U357" i="3"/>
  <c r="U358" i="3"/>
  <c r="AK358" i="3" s="1"/>
  <c r="U359" i="3"/>
  <c r="AK359" i="3" s="1"/>
  <c r="U360" i="3"/>
  <c r="AK360" i="3" s="1"/>
  <c r="U362" i="3"/>
  <c r="U363" i="3"/>
  <c r="U364" i="3"/>
  <c r="U365" i="3"/>
  <c r="U366" i="3"/>
  <c r="U367" i="3"/>
  <c r="U368" i="3"/>
  <c r="U369" i="3"/>
  <c r="U370" i="3"/>
  <c r="AK370" i="3" s="1"/>
  <c r="U371" i="3"/>
  <c r="AK371" i="3" s="1"/>
  <c r="U372" i="3"/>
  <c r="AK372" i="3" s="1"/>
  <c r="U381" i="3"/>
  <c r="U382" i="3"/>
  <c r="U383" i="3"/>
  <c r="U384" i="3"/>
  <c r="U385" i="3"/>
  <c r="U386" i="3"/>
  <c r="U387" i="3"/>
  <c r="U388" i="3"/>
  <c r="U389" i="3"/>
  <c r="AK389" i="3" s="1"/>
  <c r="U390" i="3"/>
  <c r="AK390" i="3" s="1"/>
  <c r="U392" i="3"/>
  <c r="U393" i="3"/>
  <c r="U394" i="3"/>
  <c r="U395" i="3"/>
  <c r="U396" i="3"/>
  <c r="U397" i="3"/>
  <c r="U398" i="3"/>
  <c r="U399" i="3"/>
  <c r="U400" i="3"/>
  <c r="AK400" i="3" s="1"/>
  <c r="U401" i="3"/>
  <c r="AK401" i="3" s="1"/>
  <c r="U402" i="3"/>
  <c r="AK402" i="3" s="1"/>
  <c r="U404" i="3"/>
  <c r="U405" i="3"/>
  <c r="U406" i="3"/>
  <c r="U407" i="3"/>
  <c r="U408" i="3"/>
  <c r="U409" i="3"/>
  <c r="U410" i="3"/>
  <c r="U411" i="3"/>
  <c r="U412" i="3"/>
  <c r="AK412" i="3" s="1"/>
  <c r="U413" i="3"/>
  <c r="AK413" i="3" s="1"/>
  <c r="U414" i="3"/>
  <c r="AK414" i="3" s="1"/>
  <c r="U192" i="3"/>
  <c r="U193" i="3"/>
  <c r="U194" i="3"/>
  <c r="U195" i="3"/>
  <c r="U196" i="3"/>
  <c r="U197" i="3"/>
  <c r="U198" i="3"/>
  <c r="U199" i="3"/>
  <c r="U200" i="3"/>
  <c r="AK200" i="3" s="1"/>
  <c r="U201" i="3"/>
  <c r="AK201" i="3" s="1"/>
  <c r="U202" i="3"/>
  <c r="AK202" i="3" s="1"/>
  <c r="U204" i="3"/>
  <c r="W204" i="3" s="1"/>
  <c r="U206" i="3"/>
  <c r="U207" i="3"/>
  <c r="U208" i="3"/>
  <c r="U209" i="3"/>
  <c r="U210" i="3"/>
  <c r="U211" i="3"/>
  <c r="U212" i="3"/>
  <c r="U213" i="3"/>
  <c r="AK213" i="3" s="1"/>
  <c r="U214" i="3"/>
  <c r="AK214" i="3" s="1"/>
  <c r="U216" i="3"/>
  <c r="U217" i="3"/>
  <c r="U218" i="3"/>
  <c r="U219" i="3"/>
  <c r="U220" i="3"/>
  <c r="U221" i="3"/>
  <c r="U222" i="3"/>
  <c r="U223" i="3"/>
  <c r="U224" i="3"/>
  <c r="AK224" i="3" s="1"/>
  <c r="U225" i="3"/>
  <c r="AK225" i="3" s="1"/>
  <c r="U226" i="3"/>
  <c r="AK226" i="3" s="1"/>
  <c r="U228" i="3"/>
  <c r="U229" i="3"/>
  <c r="U230" i="3"/>
  <c r="U231" i="3"/>
  <c r="U232" i="3"/>
  <c r="U233" i="3"/>
  <c r="U234" i="3"/>
  <c r="U235" i="3"/>
  <c r="U236" i="3"/>
  <c r="AK236" i="3" s="1"/>
  <c r="U237" i="3"/>
  <c r="AK237" i="3" s="1"/>
  <c r="U238" i="3"/>
  <c r="AK238" i="3" s="1"/>
  <c r="U96" i="3"/>
  <c r="U97" i="3"/>
  <c r="U98" i="3"/>
  <c r="U99" i="3"/>
  <c r="U100" i="3"/>
  <c r="U101" i="3"/>
  <c r="U102" i="3"/>
  <c r="U103" i="3"/>
  <c r="U104" i="3"/>
  <c r="AK104" i="3" s="1"/>
  <c r="U105" i="3"/>
  <c r="AK105" i="3" s="1"/>
  <c r="U106" i="3"/>
  <c r="AK106" i="3" s="1"/>
  <c r="U108" i="3"/>
  <c r="U109" i="3"/>
  <c r="U110" i="3"/>
  <c r="U111" i="3"/>
  <c r="U112" i="3"/>
  <c r="U113" i="3"/>
  <c r="U114" i="3"/>
  <c r="U115" i="3"/>
  <c r="U116" i="3"/>
  <c r="U117" i="3"/>
  <c r="AK117" i="3" s="1"/>
  <c r="U118" i="3"/>
  <c r="AK118" i="3" s="1"/>
  <c r="U120" i="3"/>
  <c r="W120" i="3" s="1"/>
  <c r="U122" i="3"/>
  <c r="AK124" i="3"/>
  <c r="AK125" i="3"/>
  <c r="AK126" i="3"/>
  <c r="AK127" i="3"/>
  <c r="AK128" i="3"/>
  <c r="AK129" i="3"/>
  <c r="AK130" i="3"/>
  <c r="U132" i="3"/>
  <c r="W132" i="3" s="1"/>
  <c r="U134" i="3"/>
  <c r="U135" i="3"/>
  <c r="U136" i="3"/>
  <c r="U137" i="3"/>
  <c r="U138" i="3"/>
  <c r="U139" i="3"/>
  <c r="U140" i="3"/>
  <c r="AK140" i="3" s="1"/>
  <c r="U141" i="3"/>
  <c r="AK141" i="3" s="1"/>
  <c r="U142" i="3"/>
  <c r="AK142" i="3" s="1"/>
  <c r="U145" i="3"/>
  <c r="U146" i="3"/>
  <c r="U147" i="3"/>
  <c r="U148" i="3"/>
  <c r="U149" i="3"/>
  <c r="U150" i="3"/>
  <c r="U151" i="3"/>
  <c r="U152" i="3"/>
  <c r="AK152" i="3" s="1"/>
  <c r="U153" i="3"/>
  <c r="AK153" i="3" s="1"/>
  <c r="U154" i="3"/>
  <c r="AK154" i="3" s="1"/>
  <c r="U156" i="3"/>
  <c r="U157" i="3"/>
  <c r="U158" i="3"/>
  <c r="U159" i="3"/>
  <c r="U160" i="3"/>
  <c r="U161" i="3"/>
  <c r="U162" i="3"/>
  <c r="U163" i="3"/>
  <c r="U164" i="3"/>
  <c r="AK164" i="3" s="1"/>
  <c r="U165" i="3"/>
  <c r="AK165" i="3" s="1"/>
  <c r="U166" i="3"/>
  <c r="AK166" i="3" s="1"/>
  <c r="U44" i="3"/>
  <c r="U45" i="3"/>
  <c r="U46" i="3"/>
  <c r="U47" i="3"/>
  <c r="U48" i="3"/>
  <c r="U49" i="3"/>
  <c r="U50" i="3"/>
  <c r="U51" i="3"/>
  <c r="U52" i="3"/>
  <c r="AK52" i="3" s="1"/>
  <c r="U53" i="3"/>
  <c r="AK53" i="3" s="1"/>
  <c r="U54" i="3"/>
  <c r="AK54" i="3" s="1"/>
  <c r="U56" i="3"/>
  <c r="U57" i="3"/>
  <c r="U58" i="3"/>
  <c r="U59" i="3"/>
  <c r="U60" i="3"/>
  <c r="U61" i="3"/>
  <c r="U62" i="3"/>
  <c r="U63" i="3"/>
  <c r="U64" i="3"/>
  <c r="AK64" i="3" s="1"/>
  <c r="U65" i="3"/>
  <c r="AK65" i="3" s="1"/>
  <c r="U66" i="3"/>
  <c r="AK66" i="3" s="1"/>
  <c r="U68" i="3"/>
  <c r="U69" i="3"/>
  <c r="U70" i="3"/>
  <c r="U71" i="3"/>
  <c r="U72" i="3"/>
  <c r="U73" i="3"/>
  <c r="U74" i="3"/>
  <c r="U75" i="3"/>
  <c r="U76" i="3"/>
  <c r="AK76" i="3" s="1"/>
  <c r="U77" i="3"/>
  <c r="AK77" i="3" s="1"/>
  <c r="U78" i="3"/>
  <c r="AK78" i="3" s="1"/>
  <c r="U83" i="3"/>
  <c r="U84" i="3"/>
  <c r="U85" i="3"/>
  <c r="U86" i="3"/>
  <c r="U87" i="3"/>
  <c r="U88" i="3"/>
  <c r="U89" i="3"/>
  <c r="U90" i="3"/>
  <c r="U92" i="3"/>
  <c r="U93" i="3"/>
  <c r="U94" i="3"/>
  <c r="AK94" i="3" s="1"/>
  <c r="U3" i="3"/>
  <c r="U4" i="3"/>
  <c r="U5" i="3"/>
  <c r="U6" i="3"/>
  <c r="U7" i="3"/>
  <c r="U8" i="3"/>
  <c r="U9" i="3"/>
  <c r="U10" i="3"/>
  <c r="U11" i="3"/>
  <c r="AK11" i="3" s="1"/>
  <c r="U12" i="3"/>
  <c r="AK12" i="3" s="1"/>
  <c r="U13" i="3"/>
  <c r="AK13" i="3" s="1"/>
  <c r="U20" i="3"/>
  <c r="U21" i="3"/>
  <c r="U22" i="3"/>
  <c r="U23" i="3"/>
  <c r="U24" i="3"/>
  <c r="U25" i="3"/>
  <c r="U26" i="3"/>
  <c r="U27" i="3"/>
  <c r="U28" i="3"/>
  <c r="AK28" i="3" s="1"/>
  <c r="U29" i="3"/>
  <c r="AK29" i="3" s="1"/>
  <c r="U30" i="3"/>
  <c r="AK30" i="3" s="1"/>
  <c r="U32" i="3"/>
  <c r="U33" i="3"/>
  <c r="U34" i="3"/>
  <c r="U35" i="3"/>
  <c r="U36" i="3"/>
  <c r="U37" i="3"/>
  <c r="U38" i="3"/>
  <c r="U39" i="3"/>
  <c r="U40" i="3"/>
  <c r="AK40" i="3" s="1"/>
  <c r="U41" i="3"/>
  <c r="AK41" i="3" s="1"/>
  <c r="U42" i="3"/>
  <c r="AK42" i="3" s="1"/>
  <c r="U169" i="3"/>
  <c r="U170" i="3"/>
  <c r="U171" i="3"/>
  <c r="U172" i="3"/>
  <c r="U173" i="3"/>
  <c r="U174" i="3"/>
  <c r="U175" i="3"/>
  <c r="U176" i="3"/>
  <c r="AK176" i="3" s="1"/>
  <c r="U177" i="3"/>
  <c r="AK177" i="3" s="1"/>
  <c r="U178" i="3"/>
  <c r="AK178" i="3" s="1"/>
  <c r="G219" i="10"/>
  <c r="I218" i="10"/>
  <c r="I217" i="10"/>
  <c r="I216" i="10"/>
  <c r="I215" i="10"/>
  <c r="I214" i="10"/>
  <c r="AK532" i="3" l="1"/>
  <c r="W532" i="3"/>
  <c r="AK531" i="3"/>
  <c r="W531" i="3"/>
  <c r="AK388" i="3"/>
  <c r="W388" i="3"/>
  <c r="AK570" i="3"/>
  <c r="W570" i="3"/>
  <c r="AK544" i="3"/>
  <c r="W544" i="3"/>
  <c r="AK594" i="3"/>
  <c r="W594" i="3"/>
  <c r="AK543" i="3"/>
  <c r="W543" i="3"/>
  <c r="AK582" i="3"/>
  <c r="W582" i="3"/>
  <c r="AK592" i="3"/>
  <c r="W592" i="3"/>
  <c r="AK641" i="3"/>
  <c r="W641" i="3"/>
  <c r="AK628" i="3"/>
  <c r="W628" i="3"/>
  <c r="AK581" i="3"/>
  <c r="W581" i="3"/>
  <c r="AK618" i="3"/>
  <c r="W618" i="3"/>
  <c r="AK640" i="3"/>
  <c r="W640" i="3"/>
  <c r="AK583" i="3"/>
  <c r="W583" i="3"/>
  <c r="AK593" i="3"/>
  <c r="W593" i="3"/>
  <c r="AK619" i="3"/>
  <c r="W619" i="3"/>
  <c r="AK630" i="3"/>
  <c r="W630" i="3"/>
  <c r="AK569" i="3"/>
  <c r="W569" i="3"/>
  <c r="AK607" i="3"/>
  <c r="W607" i="3"/>
  <c r="AK617" i="3"/>
  <c r="W617" i="3"/>
  <c r="AK629" i="3"/>
  <c r="W629" i="3"/>
  <c r="AK546" i="3"/>
  <c r="W546" i="3"/>
  <c r="AK606" i="3"/>
  <c r="W606" i="3"/>
  <c r="AK605" i="3"/>
  <c r="W605" i="3"/>
  <c r="AK631" i="3"/>
  <c r="W631" i="3"/>
  <c r="AK642" i="3"/>
  <c r="W642" i="3"/>
  <c r="AK571" i="3"/>
  <c r="W571" i="3"/>
  <c r="AK545" i="3"/>
  <c r="W545" i="3"/>
  <c r="AK595" i="3"/>
  <c r="W595" i="3"/>
  <c r="AK447" i="3"/>
  <c r="W447" i="3"/>
  <c r="AK93" i="3"/>
  <c r="W93" i="3"/>
  <c r="AK116" i="3"/>
  <c r="W116" i="3"/>
  <c r="AK115" i="3"/>
  <c r="W115" i="3"/>
  <c r="AK139" i="3"/>
  <c r="W139" i="3"/>
  <c r="AK103" i="3"/>
  <c r="W103" i="3"/>
  <c r="AK459" i="3"/>
  <c r="W459" i="3"/>
  <c r="AK75" i="3"/>
  <c r="W75" i="3"/>
  <c r="AK63" i="3"/>
  <c r="W63" i="3"/>
  <c r="AK235" i="3"/>
  <c r="W235" i="3"/>
  <c r="AK223" i="3"/>
  <c r="W223" i="3"/>
  <c r="AK10" i="3"/>
  <c r="W10" i="3"/>
  <c r="AK357" i="3"/>
  <c r="W357" i="3"/>
  <c r="AK247" i="3"/>
  <c r="W247" i="3"/>
  <c r="AK187" i="3"/>
  <c r="W187" i="3"/>
  <c r="AK175" i="3"/>
  <c r="W175" i="3"/>
  <c r="AK519" i="3"/>
  <c r="W519" i="3"/>
  <c r="AK51" i="3"/>
  <c r="W51" i="3"/>
  <c r="AK495" i="3"/>
  <c r="W495" i="3"/>
  <c r="AK483" i="3"/>
  <c r="W483" i="3"/>
  <c r="AK423" i="3"/>
  <c r="W423" i="3"/>
  <c r="AK39" i="3"/>
  <c r="W39" i="3"/>
  <c r="AK27" i="3"/>
  <c r="W27" i="3"/>
  <c r="AK604" i="3"/>
  <c r="W604" i="3"/>
  <c r="AK199" i="3"/>
  <c r="W199" i="3"/>
  <c r="AK580" i="3"/>
  <c r="W580" i="3"/>
  <c r="AK568" i="3"/>
  <c r="W568" i="3"/>
  <c r="AK435" i="3"/>
  <c r="W435" i="3"/>
  <c r="AK163" i="3"/>
  <c r="W163" i="3"/>
  <c r="AK151" i="3"/>
  <c r="W151" i="3"/>
  <c r="AK92" i="3"/>
  <c r="W92" i="3"/>
  <c r="AK530" i="3"/>
  <c r="W530" i="3"/>
  <c r="AK471" i="3"/>
  <c r="W471" i="3"/>
  <c r="AK90" i="3"/>
  <c r="W90" i="3"/>
  <c r="AK387" i="3"/>
  <c r="W387" i="3"/>
  <c r="AK616" i="3"/>
  <c r="W616" i="3"/>
  <c r="AK212" i="3"/>
  <c r="W212" i="3"/>
  <c r="AK211" i="3"/>
  <c r="W211" i="3"/>
  <c r="AK210" i="3"/>
  <c r="W210" i="3"/>
  <c r="AK162" i="3"/>
  <c r="W162" i="3"/>
  <c r="AK150" i="3"/>
  <c r="W150" i="3"/>
  <c r="AK542" i="3"/>
  <c r="W542" i="3"/>
  <c r="AK446" i="3"/>
  <c r="W446" i="3"/>
  <c r="AK458" i="3"/>
  <c r="W458" i="3"/>
  <c r="AK345" i="3"/>
  <c r="W345" i="3"/>
  <c r="AK411" i="3"/>
  <c r="W411" i="3"/>
  <c r="AK399" i="3"/>
  <c r="W399" i="3"/>
  <c r="AK138" i="3"/>
  <c r="W138" i="3"/>
  <c r="AK102" i="3"/>
  <c r="W102" i="3"/>
  <c r="AK518" i="3"/>
  <c r="W518" i="3"/>
  <c r="AK9" i="3"/>
  <c r="W9" i="3"/>
  <c r="AK74" i="3"/>
  <c r="W74" i="3"/>
  <c r="AK62" i="3"/>
  <c r="W62" i="3"/>
  <c r="AK234" i="3"/>
  <c r="W234" i="3"/>
  <c r="AK222" i="3"/>
  <c r="W222" i="3"/>
  <c r="AK174" i="3"/>
  <c r="W174" i="3"/>
  <c r="AK186" i="3"/>
  <c r="W186" i="3"/>
  <c r="AK246" i="3"/>
  <c r="W246" i="3"/>
  <c r="AK114" i="3"/>
  <c r="W114" i="3"/>
  <c r="AK38" i="3"/>
  <c r="W38" i="3"/>
  <c r="AK26" i="3"/>
  <c r="W26" i="3"/>
  <c r="AK50" i="3"/>
  <c r="W50" i="3"/>
  <c r="AK591" i="3"/>
  <c r="W591" i="3"/>
  <c r="AK639" i="3"/>
  <c r="W639" i="3"/>
  <c r="AK627" i="3"/>
  <c r="W627" i="3"/>
  <c r="AK356" i="3"/>
  <c r="W356" i="3"/>
  <c r="AK344" i="3"/>
  <c r="W344" i="3"/>
  <c r="AK410" i="3"/>
  <c r="W410" i="3"/>
  <c r="AK398" i="3"/>
  <c r="W398" i="3"/>
  <c r="AK422" i="3"/>
  <c r="W422" i="3"/>
  <c r="AK494" i="3"/>
  <c r="W494" i="3"/>
  <c r="AK482" i="3"/>
  <c r="W482" i="3"/>
  <c r="AK579" i="3"/>
  <c r="W579" i="3"/>
  <c r="AK567" i="3"/>
  <c r="W567" i="3"/>
  <c r="AK603" i="3"/>
  <c r="W603" i="3"/>
  <c r="AK434" i="3"/>
  <c r="W434" i="3"/>
  <c r="AK198" i="3"/>
  <c r="W198" i="3"/>
  <c r="AK469" i="3"/>
  <c r="W469" i="3"/>
  <c r="AK529" i="3"/>
  <c r="W529" i="3"/>
  <c r="AK89" i="3"/>
  <c r="W89" i="3"/>
  <c r="AK386" i="3"/>
  <c r="W386" i="3"/>
  <c r="AK615" i="3"/>
  <c r="W615" i="3"/>
  <c r="AK614" i="3"/>
  <c r="W614" i="3"/>
  <c r="AK590" i="3"/>
  <c r="W590" i="3"/>
  <c r="AK638" i="3"/>
  <c r="W638" i="3"/>
  <c r="AK626" i="3"/>
  <c r="W626" i="3"/>
  <c r="AK541" i="3"/>
  <c r="W541" i="3"/>
  <c r="AK369" i="3"/>
  <c r="W369" i="3"/>
  <c r="AK368" i="3"/>
  <c r="W368" i="3"/>
  <c r="AK209" i="3"/>
  <c r="W209" i="3"/>
  <c r="AK161" i="3"/>
  <c r="W161" i="3"/>
  <c r="AK149" i="3"/>
  <c r="W149" i="3"/>
  <c r="AK8" i="3"/>
  <c r="W8" i="3"/>
  <c r="AK73" i="3"/>
  <c r="W73" i="3"/>
  <c r="AK61" i="3"/>
  <c r="W61" i="3"/>
  <c r="AK602" i="3"/>
  <c r="W602" i="3"/>
  <c r="AK137" i="3"/>
  <c r="W137" i="3"/>
  <c r="AK101" i="3"/>
  <c r="W101" i="3"/>
  <c r="AK517" i="3"/>
  <c r="W517" i="3"/>
  <c r="AK233" i="3"/>
  <c r="W233" i="3"/>
  <c r="AK221" i="3"/>
  <c r="W221" i="3"/>
  <c r="AK355" i="3"/>
  <c r="W355" i="3"/>
  <c r="AK343" i="3"/>
  <c r="W343" i="3"/>
  <c r="AK409" i="3"/>
  <c r="W409" i="3"/>
  <c r="AK397" i="3"/>
  <c r="W397" i="3"/>
  <c r="AK367" i="3"/>
  <c r="W367" i="3"/>
  <c r="AK421" i="3"/>
  <c r="W421" i="3"/>
  <c r="AK493" i="3"/>
  <c r="W493" i="3"/>
  <c r="AK481" i="3"/>
  <c r="W481" i="3"/>
  <c r="S245" i="3"/>
  <c r="U245" i="3" s="1"/>
  <c r="AK185" i="3"/>
  <c r="W185" i="3"/>
  <c r="AK173" i="3"/>
  <c r="W173" i="3"/>
  <c r="AK457" i="3"/>
  <c r="W457" i="3"/>
  <c r="AK445" i="3"/>
  <c r="W445" i="3"/>
  <c r="AK113" i="3"/>
  <c r="W113" i="3"/>
  <c r="AK578" i="3"/>
  <c r="W578" i="3"/>
  <c r="AK566" i="3"/>
  <c r="W566" i="3"/>
  <c r="AK433" i="3"/>
  <c r="W433" i="3"/>
  <c r="AK49" i="3"/>
  <c r="W49" i="3"/>
  <c r="AK468" i="3"/>
  <c r="W468" i="3"/>
  <c r="AK528" i="3"/>
  <c r="W528" i="3"/>
  <c r="AK88" i="3"/>
  <c r="W88" i="3"/>
  <c r="AK385" i="3"/>
  <c r="W385" i="3"/>
  <c r="AK540" i="3"/>
  <c r="W540" i="3"/>
  <c r="AK136" i="3"/>
  <c r="W136" i="3"/>
  <c r="AK100" i="3"/>
  <c r="W100" i="3"/>
  <c r="AK208" i="3"/>
  <c r="W208" i="3"/>
  <c r="AK492" i="3"/>
  <c r="W492" i="3"/>
  <c r="AK480" i="3"/>
  <c r="W480" i="3"/>
  <c r="AK420" i="3"/>
  <c r="W420" i="3"/>
  <c r="AK172" i="3"/>
  <c r="W172" i="3"/>
  <c r="AK244" i="3"/>
  <c r="W244" i="3"/>
  <c r="AK184" i="3"/>
  <c r="AK72" i="3"/>
  <c r="W72" i="3"/>
  <c r="AK60" i="3"/>
  <c r="W60" i="3"/>
  <c r="AK7" i="3"/>
  <c r="W7" i="3"/>
  <c r="AK232" i="3"/>
  <c r="W232" i="3"/>
  <c r="AK220" i="3"/>
  <c r="W220" i="3"/>
  <c r="AK36" i="3"/>
  <c r="W36" i="3"/>
  <c r="AK24" i="3"/>
  <c r="W24" i="3"/>
  <c r="AK112" i="3"/>
  <c r="W112" i="3"/>
  <c r="AK160" i="3"/>
  <c r="W160" i="3"/>
  <c r="AK148" i="3"/>
  <c r="W148" i="3"/>
  <c r="AK48" i="3"/>
  <c r="W48" i="3"/>
  <c r="AK577" i="3"/>
  <c r="W577" i="3"/>
  <c r="AK565" i="3"/>
  <c r="W565" i="3"/>
  <c r="AK516" i="3"/>
  <c r="W516" i="3"/>
  <c r="AK408" i="3"/>
  <c r="W408" i="3"/>
  <c r="AK396" i="3"/>
  <c r="W396" i="3"/>
  <c r="AK366" i="3"/>
  <c r="W366" i="3"/>
  <c r="AK342" i="3"/>
  <c r="W342" i="3"/>
  <c r="AK384" i="3"/>
  <c r="W384" i="3"/>
  <c r="AK354" i="3"/>
  <c r="W354" i="3"/>
  <c r="AK456" i="3"/>
  <c r="W456" i="3"/>
  <c r="AK444" i="3"/>
  <c r="W444" i="3"/>
  <c r="AK432" i="3"/>
  <c r="W432" i="3"/>
  <c r="AK589" i="3"/>
  <c r="W589" i="3"/>
  <c r="AK601" i="3"/>
  <c r="W601" i="3"/>
  <c r="AK637" i="3"/>
  <c r="W637" i="3"/>
  <c r="AK625" i="3"/>
  <c r="W625" i="3"/>
  <c r="AK613" i="3"/>
  <c r="W613" i="3"/>
  <c r="AK353" i="3"/>
  <c r="W353" i="3"/>
  <c r="AK431" i="3"/>
  <c r="W431" i="3"/>
  <c r="AK527" i="3"/>
  <c r="W527" i="3"/>
  <c r="AK636" i="3"/>
  <c r="W636" i="3"/>
  <c r="AK588" i="3"/>
  <c r="W588" i="3"/>
  <c r="AK612" i="3"/>
  <c r="W612" i="3"/>
  <c r="AK383" i="3"/>
  <c r="W383" i="3"/>
  <c r="AK643" i="3"/>
  <c r="W643" i="3"/>
  <c r="AK87" i="3"/>
  <c r="W87" i="3"/>
  <c r="AK47" i="3"/>
  <c r="W47" i="3"/>
  <c r="AK539" i="3"/>
  <c r="W539" i="3"/>
  <c r="AK71" i="3"/>
  <c r="W71" i="3"/>
  <c r="AK59" i="3"/>
  <c r="W59" i="3"/>
  <c r="AK470" i="3"/>
  <c r="W470" i="3"/>
  <c r="AK6" i="3"/>
  <c r="W6" i="3"/>
  <c r="AK341" i="3"/>
  <c r="W341" i="3"/>
  <c r="AK407" i="3"/>
  <c r="W407" i="3"/>
  <c r="AK395" i="3"/>
  <c r="W395" i="3"/>
  <c r="AK365" i="3"/>
  <c r="W365" i="3"/>
  <c r="AK135" i="3"/>
  <c r="W135" i="3"/>
  <c r="AK123" i="3"/>
  <c r="W123" i="3"/>
  <c r="AK99" i="3"/>
  <c r="W99" i="3"/>
  <c r="AK243" i="3"/>
  <c r="W243" i="3"/>
  <c r="AK183" i="3"/>
  <c r="W183" i="3"/>
  <c r="AK171" i="3"/>
  <c r="W171" i="3"/>
  <c r="AK111" i="3"/>
  <c r="W111" i="3"/>
  <c r="AK159" i="3"/>
  <c r="W159" i="3"/>
  <c r="AK147" i="3"/>
  <c r="W147" i="3"/>
  <c r="AK467" i="3"/>
  <c r="W467" i="3"/>
  <c r="AK576" i="3"/>
  <c r="W576" i="3"/>
  <c r="AK564" i="3"/>
  <c r="W564" i="3"/>
  <c r="AK196" i="3"/>
  <c r="W196" i="3"/>
  <c r="AK197" i="3"/>
  <c r="W197" i="3"/>
  <c r="AK37" i="3"/>
  <c r="W37" i="3"/>
  <c r="AK25" i="3"/>
  <c r="W25" i="3"/>
  <c r="AK600" i="3"/>
  <c r="W600" i="3"/>
  <c r="AK515" i="3"/>
  <c r="W515" i="3"/>
  <c r="AK419" i="3"/>
  <c r="W419" i="3"/>
  <c r="AK35" i="3"/>
  <c r="W35" i="3"/>
  <c r="AK23" i="3"/>
  <c r="W23" i="3"/>
  <c r="AK195" i="3"/>
  <c r="W195" i="3"/>
  <c r="AK624" i="3"/>
  <c r="W624" i="3"/>
  <c r="AK34" i="3"/>
  <c r="W34" i="3"/>
  <c r="AK3" i="3"/>
  <c r="W3" i="3"/>
  <c r="AK86" i="3"/>
  <c r="W86" i="3"/>
  <c r="AK57" i="3"/>
  <c r="W57" i="3"/>
  <c r="AK146" i="3"/>
  <c r="W146" i="3"/>
  <c r="AK108" i="3"/>
  <c r="W108" i="3"/>
  <c r="AK217" i="3"/>
  <c r="W217" i="3"/>
  <c r="AK405" i="3"/>
  <c r="W405" i="3"/>
  <c r="AK363" i="3"/>
  <c r="W363" i="3"/>
  <c r="AK490" i="3"/>
  <c r="W490" i="3"/>
  <c r="AK441" i="3"/>
  <c r="W441" i="3"/>
  <c r="AK417" i="3"/>
  <c r="W417" i="3"/>
  <c r="AK575" i="3"/>
  <c r="W575" i="3"/>
  <c r="AK610" i="3"/>
  <c r="W610" i="3"/>
  <c r="AK33" i="3"/>
  <c r="W33" i="3"/>
  <c r="AK85" i="3"/>
  <c r="W85" i="3"/>
  <c r="AK56" i="3"/>
  <c r="W56" i="3"/>
  <c r="AK145" i="3"/>
  <c r="W145" i="3"/>
  <c r="AK98" i="3"/>
  <c r="W98" i="3"/>
  <c r="AK216" i="3"/>
  <c r="W216" i="3"/>
  <c r="AK207" i="3"/>
  <c r="W207" i="3"/>
  <c r="AK404" i="3"/>
  <c r="W404" i="3"/>
  <c r="AK362" i="3"/>
  <c r="W362" i="3"/>
  <c r="AK489" i="3"/>
  <c r="W489" i="3"/>
  <c r="AK479" i="3"/>
  <c r="W479" i="3"/>
  <c r="AK440" i="3"/>
  <c r="W440" i="3"/>
  <c r="AK455" i="3"/>
  <c r="W455" i="3"/>
  <c r="AK416" i="3"/>
  <c r="W416" i="3"/>
  <c r="AK574" i="3"/>
  <c r="W574" i="3"/>
  <c r="AK525" i="3"/>
  <c r="W525" i="3"/>
  <c r="AK635" i="3"/>
  <c r="W635" i="3"/>
  <c r="AK599" i="3"/>
  <c r="W599" i="3"/>
  <c r="AK134" i="3"/>
  <c r="W134" i="3"/>
  <c r="AK97" i="3"/>
  <c r="W97" i="3"/>
  <c r="AK206" i="3"/>
  <c r="W206" i="3"/>
  <c r="AK394" i="3"/>
  <c r="W394" i="3"/>
  <c r="AK352" i="3"/>
  <c r="W352" i="3"/>
  <c r="AK478" i="3"/>
  <c r="W478" i="3"/>
  <c r="AK454" i="3"/>
  <c r="W454" i="3"/>
  <c r="AK182" i="3"/>
  <c r="W182" i="3"/>
  <c r="AK573" i="3"/>
  <c r="W573" i="3"/>
  <c r="AK524" i="3"/>
  <c r="W524" i="3"/>
  <c r="AK634" i="3"/>
  <c r="W634" i="3"/>
  <c r="AK597" i="3"/>
  <c r="W597" i="3"/>
  <c r="AK22" i="3"/>
  <c r="W22" i="3"/>
  <c r="AK83" i="3"/>
  <c r="W83" i="3"/>
  <c r="AK45" i="3"/>
  <c r="W45" i="3"/>
  <c r="AK96" i="3"/>
  <c r="W96" i="3"/>
  <c r="AK231" i="3"/>
  <c r="W231" i="3"/>
  <c r="AK393" i="3"/>
  <c r="W393" i="3"/>
  <c r="AK351" i="3"/>
  <c r="W351" i="3"/>
  <c r="AK477" i="3"/>
  <c r="W477" i="3"/>
  <c r="AK453" i="3"/>
  <c r="W453" i="3"/>
  <c r="AK181" i="3"/>
  <c r="W181" i="3"/>
  <c r="AK563" i="3"/>
  <c r="W563" i="3"/>
  <c r="AK514" i="3"/>
  <c r="W514" i="3"/>
  <c r="AK633" i="3"/>
  <c r="W633" i="3"/>
  <c r="AK587" i="3"/>
  <c r="W587" i="3"/>
  <c r="AK32" i="3"/>
  <c r="W32" i="3"/>
  <c r="AK44" i="3"/>
  <c r="W44" i="3"/>
  <c r="AK122" i="3"/>
  <c r="W122" i="3"/>
  <c r="AK230" i="3"/>
  <c r="W230" i="3"/>
  <c r="AK194" i="3"/>
  <c r="W194" i="3"/>
  <c r="AK392" i="3"/>
  <c r="W392" i="3"/>
  <c r="AK350" i="3"/>
  <c r="W350" i="3"/>
  <c r="AK466" i="3"/>
  <c r="W466" i="3"/>
  <c r="AK430" i="3"/>
  <c r="W430" i="3"/>
  <c r="AK180" i="3"/>
  <c r="W180" i="3"/>
  <c r="AK562" i="3"/>
  <c r="W562" i="3"/>
  <c r="AK513" i="3"/>
  <c r="W513" i="3"/>
  <c r="AK623" i="3"/>
  <c r="W623" i="3"/>
  <c r="AK586" i="3"/>
  <c r="W586" i="3"/>
  <c r="AK84" i="3"/>
  <c r="W84" i="3"/>
  <c r="AK21" i="3"/>
  <c r="W21" i="3"/>
  <c r="AK69" i="3"/>
  <c r="W69" i="3"/>
  <c r="AK158" i="3"/>
  <c r="W158" i="3"/>
  <c r="AK229" i="3"/>
  <c r="W229" i="3"/>
  <c r="AK193" i="3"/>
  <c r="W193" i="3"/>
  <c r="AK382" i="3"/>
  <c r="W382" i="3"/>
  <c r="AK340" i="3"/>
  <c r="W340" i="3"/>
  <c r="AK465" i="3"/>
  <c r="W465" i="3"/>
  <c r="AK429" i="3"/>
  <c r="W429" i="3"/>
  <c r="AK242" i="3"/>
  <c r="W242" i="3"/>
  <c r="AK561" i="3"/>
  <c r="W561" i="3"/>
  <c r="AK512" i="3"/>
  <c r="W512" i="3"/>
  <c r="AK622" i="3"/>
  <c r="W622" i="3"/>
  <c r="AK585" i="3"/>
  <c r="W585" i="3"/>
  <c r="AK70" i="3"/>
  <c r="W70" i="3"/>
  <c r="AK20" i="3"/>
  <c r="W20" i="3"/>
  <c r="AK170" i="3"/>
  <c r="W170" i="3"/>
  <c r="AK5" i="3"/>
  <c r="W5" i="3"/>
  <c r="AK68" i="3"/>
  <c r="W68" i="3"/>
  <c r="AK157" i="3"/>
  <c r="W157" i="3"/>
  <c r="AK110" i="3"/>
  <c r="W110" i="3"/>
  <c r="AK228" i="3"/>
  <c r="W228" i="3"/>
  <c r="AK219" i="3"/>
  <c r="W219" i="3"/>
  <c r="AK192" i="3"/>
  <c r="W192" i="3"/>
  <c r="AK381" i="3"/>
  <c r="W381" i="3"/>
  <c r="AK339" i="3"/>
  <c r="W339" i="3"/>
  <c r="AK464" i="3"/>
  <c r="W464" i="3"/>
  <c r="AK443" i="3"/>
  <c r="W443" i="3"/>
  <c r="AK428" i="3"/>
  <c r="W428" i="3"/>
  <c r="AK241" i="3"/>
  <c r="W241" i="3"/>
  <c r="AK537" i="3"/>
  <c r="W537" i="3"/>
  <c r="AK621" i="3"/>
  <c r="W621" i="3"/>
  <c r="AK46" i="3"/>
  <c r="W46" i="3"/>
  <c r="AK169" i="3"/>
  <c r="W169" i="3"/>
  <c r="AK4" i="3"/>
  <c r="W4" i="3"/>
  <c r="AK58" i="3"/>
  <c r="W58" i="3"/>
  <c r="AK156" i="3"/>
  <c r="W156" i="3"/>
  <c r="AK109" i="3"/>
  <c r="W109" i="3"/>
  <c r="AK218" i="3"/>
  <c r="W218" i="3"/>
  <c r="AK406" i="3"/>
  <c r="W406" i="3"/>
  <c r="AK364" i="3"/>
  <c r="W364" i="3"/>
  <c r="AK337" i="3"/>
  <c r="W337" i="3"/>
  <c r="AK491" i="3"/>
  <c r="W491" i="3"/>
  <c r="AK442" i="3"/>
  <c r="W442" i="3"/>
  <c r="AK418" i="3"/>
  <c r="W418" i="3"/>
  <c r="AK240" i="3"/>
  <c r="W240" i="3"/>
  <c r="AK536" i="3"/>
  <c r="W536" i="3"/>
  <c r="AK611" i="3"/>
  <c r="AK503" i="3"/>
  <c r="AK502" i="3"/>
  <c r="AK132" i="3"/>
  <c r="AK510" i="3"/>
  <c r="AK120" i="3"/>
  <c r="AK501" i="3"/>
  <c r="AK509" i="3"/>
  <c r="AK504" i="3"/>
  <c r="AK500" i="3"/>
  <c r="AK508" i="3"/>
  <c r="AK204" i="3"/>
  <c r="AK507" i="3"/>
  <c r="AK505" i="3"/>
  <c r="AK506" i="3"/>
  <c r="I219" i="10"/>
  <c r="U538" i="3"/>
  <c r="AK245" i="3" l="1"/>
  <c r="W245" i="3"/>
  <c r="AK538" i="3"/>
  <c r="W538" i="3"/>
  <c r="I210" i="10"/>
  <c r="G211" i="10"/>
  <c r="I209" i="10"/>
  <c r="I208" i="10"/>
  <c r="I207" i="10"/>
  <c r="I206" i="10"/>
  <c r="I211" i="10" l="1"/>
  <c r="H172" i="10"/>
  <c r="H173" i="10"/>
  <c r="F203" i="10" l="1"/>
  <c r="H202" i="10"/>
  <c r="H201" i="10"/>
  <c r="H200" i="10"/>
  <c r="F196" i="10"/>
  <c r="H195" i="10"/>
  <c r="H194" i="10"/>
  <c r="H193" i="10"/>
  <c r="F189" i="10"/>
  <c r="H188" i="10"/>
  <c r="H187" i="10"/>
  <c r="H186" i="10"/>
  <c r="H185" i="10"/>
  <c r="H184" i="10"/>
  <c r="H183" i="10"/>
  <c r="H182" i="10"/>
  <c r="H181" i="10"/>
  <c r="H180" i="10"/>
  <c r="H179" i="10"/>
  <c r="F175" i="10"/>
  <c r="H174" i="10"/>
  <c r="H171" i="10"/>
  <c r="H170" i="10"/>
  <c r="H169" i="10"/>
  <c r="H168" i="10"/>
  <c r="H167" i="10"/>
  <c r="H166" i="10"/>
  <c r="H165" i="10"/>
  <c r="H164" i="10"/>
  <c r="H163" i="10"/>
  <c r="H196" i="10" l="1"/>
  <c r="H203" i="10"/>
  <c r="H189" i="10"/>
  <c r="H175" i="10"/>
  <c r="G160" i="10" l="1"/>
  <c r="I159" i="10"/>
  <c r="I158" i="10"/>
  <c r="I157" i="10"/>
  <c r="I156" i="10"/>
  <c r="G153" i="10"/>
  <c r="I152" i="10"/>
  <c r="I151" i="10"/>
  <c r="I150" i="10"/>
  <c r="I149" i="10"/>
  <c r="I160" i="10" l="1"/>
  <c r="I153" i="10"/>
  <c r="E138" i="10" l="1"/>
  <c r="D138" i="10"/>
  <c r="F138" i="10" l="1"/>
  <c r="H138" i="10" s="1"/>
  <c r="E137" i="10"/>
  <c r="D145" i="10"/>
  <c r="D144" i="10"/>
  <c r="F144" i="10" s="1"/>
  <c r="H144" i="10" s="1"/>
  <c r="D143" i="10"/>
  <c r="F143" i="10" s="1"/>
  <c r="H143" i="10" s="1"/>
  <c r="D142" i="10"/>
  <c r="F142" i="10" s="1"/>
  <c r="H142" i="10" s="1"/>
  <c r="D141" i="10"/>
  <c r="F141" i="10" s="1"/>
  <c r="H141" i="10" s="1"/>
  <c r="D140" i="10"/>
  <c r="F140" i="10" s="1"/>
  <c r="H140" i="10" s="1"/>
  <c r="D139" i="10"/>
  <c r="D137" i="10"/>
  <c r="D136" i="10"/>
  <c r="F136" i="10" s="1"/>
  <c r="H136" i="10" s="1"/>
  <c r="I132" i="10"/>
  <c r="I110" i="10"/>
  <c r="I111" i="10"/>
  <c r="I112" i="10"/>
  <c r="I113" i="10"/>
  <c r="I114" i="10"/>
  <c r="I115" i="10"/>
  <c r="I116" i="10"/>
  <c r="I117" i="10"/>
  <c r="I118" i="10"/>
  <c r="I119" i="10"/>
  <c r="I120" i="10"/>
  <c r="I121" i="10"/>
  <c r="I122" i="10"/>
  <c r="I123" i="10"/>
  <c r="I124" i="10"/>
  <c r="I125" i="10"/>
  <c r="I126" i="10"/>
  <c r="I127" i="10"/>
  <c r="I128" i="10"/>
  <c r="I129" i="10"/>
  <c r="I130" i="10"/>
  <c r="I131" i="10"/>
  <c r="F137" i="10" l="1"/>
  <c r="H137" i="10" s="1"/>
  <c r="F139" i="10"/>
  <c r="H139" i="10" s="1"/>
  <c r="F145" i="10"/>
  <c r="H145" i="10" s="1"/>
  <c r="H146" i="10" l="1"/>
  <c r="G133" i="10"/>
  <c r="I109" i="10"/>
  <c r="I133" i="10" s="1"/>
  <c r="G106" i="10" l="1"/>
  <c r="I105" i="10"/>
  <c r="I104" i="10"/>
  <c r="I103" i="10"/>
  <c r="I102" i="10"/>
  <c r="I101" i="10"/>
  <c r="I100" i="10"/>
  <c r="I99" i="10"/>
  <c r="I98" i="10"/>
  <c r="I97" i="10"/>
  <c r="I96" i="10"/>
  <c r="I106" i="10" l="1"/>
  <c r="G93" i="10" l="1"/>
  <c r="I83" i="10"/>
  <c r="I84" i="10"/>
  <c r="I85" i="10"/>
  <c r="I86" i="10"/>
  <c r="I87" i="10"/>
  <c r="I88" i="10"/>
  <c r="I89" i="10"/>
  <c r="I90" i="10"/>
  <c r="I91" i="10"/>
  <c r="I92" i="10"/>
  <c r="I82" i="10" l="1"/>
  <c r="I93" i="10" s="1"/>
  <c r="G79" i="10"/>
  <c r="I78" i="10"/>
  <c r="I77" i="10"/>
  <c r="G74" i="10"/>
  <c r="I73" i="10"/>
  <c r="I74" i="10" s="1"/>
  <c r="G70" i="10"/>
  <c r="I69" i="10"/>
  <c r="I68" i="10"/>
  <c r="G65" i="10"/>
  <c r="I64" i="10"/>
  <c r="I63" i="10"/>
  <c r="I79" i="10" l="1"/>
  <c r="I70" i="10"/>
  <c r="I65" i="10"/>
  <c r="I53" i="10" l="1"/>
  <c r="G60" i="10"/>
  <c r="I59" i="10"/>
  <c r="I58" i="10"/>
  <c r="I57" i="10"/>
  <c r="I56" i="10"/>
  <c r="I55" i="10"/>
  <c r="I54" i="10"/>
  <c r="I52" i="10"/>
  <c r="I51" i="10"/>
  <c r="I60" i="10" l="1"/>
  <c r="G33" i="10" l="1"/>
  <c r="I32" i="10"/>
  <c r="I31" i="10"/>
  <c r="I30" i="10"/>
  <c r="I29" i="10"/>
  <c r="I33" i="10" l="1"/>
  <c r="G48" i="10"/>
  <c r="I47" i="10"/>
  <c r="I46" i="10"/>
  <c r="I45" i="10"/>
  <c r="I44" i="10"/>
  <c r="G41" i="10"/>
  <c r="I40" i="10"/>
  <c r="I48" i="10" l="1"/>
  <c r="I39" i="10" l="1"/>
  <c r="I38" i="10"/>
  <c r="I37" i="10"/>
  <c r="I36" i="10"/>
  <c r="G26" i="10"/>
  <c r="I25" i="10"/>
  <c r="I24" i="10"/>
  <c r="I23" i="10"/>
  <c r="I22" i="10"/>
  <c r="I41" i="10" l="1"/>
  <c r="I26" i="10"/>
  <c r="G19" i="10" l="1"/>
  <c r="I17" i="10"/>
  <c r="I18" i="10"/>
  <c r="I19" i="10" l="1"/>
  <c r="G14" i="10" l="1"/>
  <c r="I13" i="10"/>
  <c r="I12" i="10"/>
  <c r="I14" i="10" l="1"/>
  <c r="G9" i="10" l="1"/>
  <c r="I8" i="10"/>
  <c r="I9" i="10" s="1"/>
  <c r="G5" i="10" l="1"/>
  <c r="I4" i="10"/>
  <c r="I3" i="10" l="1"/>
  <c r="I5" i="10" s="1"/>
  <c r="U82" i="3" l="1"/>
  <c r="W82" i="3" s="1"/>
  <c r="AK82" i="3" l="1"/>
  <c r="C80" i="6"/>
  <c r="D80" i="6"/>
  <c r="E80" i="6"/>
  <c r="F80" i="6"/>
  <c r="H80" i="6"/>
  <c r="I80" i="6"/>
  <c r="J80" i="6"/>
  <c r="K80" i="6"/>
  <c r="L80" i="6"/>
  <c r="N80" i="6"/>
  <c r="O80" i="6"/>
  <c r="P80" i="6"/>
  <c r="Q80" i="6"/>
  <c r="R80" i="6"/>
  <c r="T80" i="6"/>
  <c r="U80" i="6"/>
  <c r="V80" i="6"/>
  <c r="W80" i="6"/>
  <c r="X80" i="6"/>
  <c r="Z80" i="6"/>
  <c r="AA80" i="6"/>
  <c r="AB80" i="6"/>
  <c r="AC80" i="6"/>
  <c r="AD80" i="6"/>
  <c r="AF80" i="6"/>
  <c r="AG80" i="6"/>
  <c r="AH80" i="6"/>
  <c r="AI80" i="6"/>
  <c r="AJ80" i="6"/>
  <c r="AL80" i="6"/>
  <c r="AM80" i="6"/>
  <c r="AN80" i="6"/>
  <c r="AO80" i="6"/>
  <c r="AP80" i="6"/>
  <c r="AR80" i="6"/>
  <c r="AS80" i="6"/>
  <c r="AT80" i="6"/>
  <c r="AU80" i="6"/>
  <c r="AV80" i="6"/>
  <c r="AX80" i="6"/>
  <c r="AY80" i="6"/>
  <c r="AZ80" i="6"/>
  <c r="BA80" i="6"/>
  <c r="BB80" i="6"/>
  <c r="BD80" i="6"/>
  <c r="BE80" i="6"/>
  <c r="BF80" i="6"/>
  <c r="BG80" i="6"/>
  <c r="BH80" i="6"/>
  <c r="BJ80" i="6"/>
  <c r="BK80" i="6"/>
  <c r="BL80" i="6"/>
  <c r="BM80" i="6"/>
  <c r="BN80" i="6"/>
  <c r="BP80" i="6"/>
  <c r="BQ80" i="6"/>
  <c r="BR80" i="6"/>
  <c r="BS80" i="6"/>
  <c r="BT80" i="6"/>
  <c r="BV80" i="6"/>
  <c r="AE80" i="6" l="1"/>
  <c r="BU80" i="6"/>
  <c r="BO80" i="6"/>
  <c r="S80" i="6"/>
  <c r="M80" i="6"/>
  <c r="AK80" i="6"/>
  <c r="G80" i="6"/>
  <c r="BC80" i="6"/>
  <c r="AW80" i="6"/>
  <c r="AQ80" i="6"/>
  <c r="Y80" i="6"/>
  <c r="BI80" i="6"/>
  <c r="U203" i="3" l="1"/>
  <c r="AK203" i="3" l="1"/>
  <c r="W203" i="3"/>
  <c r="AK744" i="6"/>
  <c r="AH744" i="6"/>
  <c r="AE744" i="6"/>
  <c r="AB744" i="6"/>
  <c r="J4" i="6" l="1"/>
  <c r="I4" i="6"/>
  <c r="H4" i="6"/>
  <c r="F4" i="6"/>
  <c r="E4" i="6"/>
  <c r="D4" i="6"/>
  <c r="C4" i="6"/>
  <c r="U155" i="3" l="1"/>
  <c r="U143" i="3"/>
  <c r="AK143" i="3" l="1"/>
  <c r="W143" i="3"/>
  <c r="AK155" i="3"/>
  <c r="W155" i="3"/>
  <c r="U107" i="3"/>
  <c r="AK107" i="3" l="1"/>
  <c r="W107" i="3"/>
  <c r="AH476" i="3"/>
  <c r="AG476" i="3"/>
  <c r="AG416" i="3"/>
  <c r="U191" i="3" l="1"/>
  <c r="AK191" i="3" l="1"/>
  <c r="W191" i="3"/>
  <c r="U119" i="3"/>
  <c r="AK119" i="3" l="1"/>
  <c r="W119" i="3"/>
  <c r="BR291" i="6"/>
  <c r="BR290" i="6"/>
  <c r="BR289" i="6"/>
  <c r="BR288" i="6"/>
  <c r="BR287" i="6"/>
  <c r="BR286" i="6"/>
  <c r="BR285" i="6"/>
  <c r="BR284" i="6"/>
  <c r="BR283" i="6"/>
  <c r="BR282" i="6"/>
  <c r="BR281" i="6"/>
  <c r="BR280" i="6"/>
  <c r="BR279" i="6"/>
  <c r="BR278" i="6"/>
  <c r="BR277" i="6"/>
  <c r="BR276" i="6"/>
  <c r="BR275" i="6"/>
  <c r="BR274" i="6"/>
  <c r="BR273" i="6"/>
  <c r="BR272" i="6"/>
  <c r="BR271" i="6"/>
  <c r="BR270" i="6"/>
  <c r="BR269" i="6"/>
  <c r="BR268" i="6"/>
  <c r="BR267" i="6"/>
  <c r="BR266" i="6"/>
  <c r="BR265" i="6"/>
  <c r="BR264" i="6"/>
  <c r="BR263" i="6"/>
  <c r="BR262" i="6"/>
  <c r="BR261" i="6"/>
  <c r="BR260" i="6"/>
  <c r="BR259" i="6"/>
  <c r="BR258" i="6"/>
  <c r="BR257" i="6"/>
  <c r="BR256" i="6"/>
  <c r="BR255" i="6"/>
  <c r="BR254" i="6"/>
  <c r="BR253" i="6"/>
  <c r="BR252" i="6"/>
  <c r="BR251" i="6"/>
  <c r="BR250" i="6"/>
  <c r="BR249" i="6"/>
  <c r="BR248" i="6"/>
  <c r="BR247" i="6"/>
  <c r="BL291" i="6"/>
  <c r="BL290" i="6"/>
  <c r="BL289" i="6"/>
  <c r="BL288" i="6"/>
  <c r="BL287" i="6"/>
  <c r="BL286" i="6"/>
  <c r="BL285" i="6"/>
  <c r="BL284" i="6"/>
  <c r="BL283" i="6"/>
  <c r="BL282" i="6"/>
  <c r="BL281" i="6"/>
  <c r="BL280" i="6"/>
  <c r="BL279" i="6"/>
  <c r="BL278" i="6"/>
  <c r="BL277" i="6"/>
  <c r="BL276" i="6"/>
  <c r="BL275" i="6"/>
  <c r="BL274" i="6"/>
  <c r="BL273" i="6"/>
  <c r="BL272" i="6"/>
  <c r="BL271" i="6"/>
  <c r="BL270" i="6"/>
  <c r="BL269" i="6"/>
  <c r="BL268" i="6"/>
  <c r="BL267" i="6"/>
  <c r="BL266" i="6"/>
  <c r="BL265" i="6"/>
  <c r="BL264" i="6"/>
  <c r="BL263" i="6"/>
  <c r="BL262" i="6"/>
  <c r="BL261" i="6"/>
  <c r="BL260" i="6"/>
  <c r="BL259" i="6"/>
  <c r="BL258" i="6"/>
  <c r="BL257" i="6"/>
  <c r="BL256" i="6"/>
  <c r="BL255" i="6"/>
  <c r="BL254" i="6"/>
  <c r="BL253" i="6"/>
  <c r="BL252" i="6"/>
  <c r="BL251" i="6"/>
  <c r="BL250" i="6"/>
  <c r="BL249" i="6"/>
  <c r="BL248" i="6"/>
  <c r="BL247" i="6"/>
  <c r="BF291" i="6"/>
  <c r="BF290" i="6"/>
  <c r="BF289" i="6"/>
  <c r="BF288" i="6"/>
  <c r="BF287" i="6"/>
  <c r="BF286" i="6"/>
  <c r="BF285" i="6"/>
  <c r="BF284" i="6"/>
  <c r="BF283" i="6"/>
  <c r="BF282" i="6"/>
  <c r="BF281" i="6"/>
  <c r="BF280" i="6"/>
  <c r="BF279" i="6"/>
  <c r="BF278" i="6"/>
  <c r="BF277" i="6"/>
  <c r="BF276" i="6"/>
  <c r="BF275" i="6"/>
  <c r="BF274" i="6"/>
  <c r="BF273" i="6"/>
  <c r="BF272" i="6"/>
  <c r="BF271" i="6"/>
  <c r="BF270" i="6"/>
  <c r="BF269" i="6"/>
  <c r="BF268" i="6"/>
  <c r="BF267" i="6"/>
  <c r="BF266" i="6"/>
  <c r="BF265" i="6"/>
  <c r="BF264" i="6"/>
  <c r="BF263" i="6"/>
  <c r="BF262" i="6"/>
  <c r="BF261" i="6"/>
  <c r="BF260" i="6"/>
  <c r="BF259" i="6"/>
  <c r="BF258" i="6"/>
  <c r="BF257" i="6"/>
  <c r="BF256" i="6"/>
  <c r="BF255" i="6"/>
  <c r="BF254" i="6"/>
  <c r="BF253" i="6"/>
  <c r="BF252" i="6"/>
  <c r="BF251" i="6"/>
  <c r="BF250" i="6"/>
  <c r="BF249" i="6"/>
  <c r="BF248" i="6"/>
  <c r="BF247" i="6"/>
  <c r="AZ291" i="6"/>
  <c r="AZ290" i="6"/>
  <c r="AZ289" i="6"/>
  <c r="AZ288" i="6"/>
  <c r="AZ287" i="6"/>
  <c r="AZ286" i="6"/>
  <c r="AZ285" i="6"/>
  <c r="AZ284" i="6"/>
  <c r="AZ283" i="6"/>
  <c r="AZ282" i="6"/>
  <c r="AZ281" i="6"/>
  <c r="AZ280" i="6"/>
  <c r="AZ279" i="6"/>
  <c r="AZ278" i="6"/>
  <c r="AZ277" i="6"/>
  <c r="AZ276" i="6"/>
  <c r="AZ275" i="6"/>
  <c r="AZ274" i="6"/>
  <c r="AZ273" i="6"/>
  <c r="AZ272" i="6"/>
  <c r="AZ271" i="6"/>
  <c r="AZ270" i="6"/>
  <c r="AZ269" i="6"/>
  <c r="AZ268" i="6"/>
  <c r="AZ267" i="6"/>
  <c r="AZ266" i="6"/>
  <c r="AZ265" i="6"/>
  <c r="AZ264" i="6"/>
  <c r="AZ263" i="6"/>
  <c r="AZ262" i="6"/>
  <c r="AZ261" i="6"/>
  <c r="AZ260" i="6"/>
  <c r="AZ259" i="6"/>
  <c r="AZ258" i="6"/>
  <c r="AZ257" i="6"/>
  <c r="AZ256" i="6"/>
  <c r="AZ255" i="6"/>
  <c r="AZ254" i="6"/>
  <c r="AZ253" i="6"/>
  <c r="AZ252" i="6"/>
  <c r="AZ251" i="6"/>
  <c r="AZ250" i="6"/>
  <c r="AZ249" i="6"/>
  <c r="AZ248" i="6"/>
  <c r="AZ247" i="6"/>
  <c r="AT291" i="6"/>
  <c r="AT290" i="6"/>
  <c r="AT289" i="6"/>
  <c r="AT288" i="6"/>
  <c r="AT287" i="6"/>
  <c r="AT286" i="6"/>
  <c r="AT285" i="6"/>
  <c r="AT284" i="6"/>
  <c r="AT283" i="6"/>
  <c r="AT282" i="6"/>
  <c r="AT281" i="6"/>
  <c r="AT280" i="6"/>
  <c r="AT279" i="6"/>
  <c r="AT278" i="6"/>
  <c r="AT277" i="6"/>
  <c r="AT276" i="6"/>
  <c r="AT275" i="6"/>
  <c r="AT274" i="6"/>
  <c r="AT273" i="6"/>
  <c r="AT272" i="6"/>
  <c r="AT271" i="6"/>
  <c r="AT270" i="6"/>
  <c r="AT269" i="6"/>
  <c r="AT268" i="6"/>
  <c r="AT267" i="6"/>
  <c r="AT266" i="6"/>
  <c r="AT265" i="6"/>
  <c r="AT264" i="6"/>
  <c r="AT263" i="6"/>
  <c r="AT262" i="6"/>
  <c r="AT261" i="6"/>
  <c r="AT260" i="6"/>
  <c r="AT259" i="6"/>
  <c r="AT258" i="6"/>
  <c r="AT257" i="6"/>
  <c r="AT256" i="6"/>
  <c r="AT255" i="6"/>
  <c r="AT254" i="6"/>
  <c r="AT253" i="6"/>
  <c r="AT252" i="6"/>
  <c r="AT251" i="6"/>
  <c r="AT250" i="6"/>
  <c r="AT249" i="6"/>
  <c r="AT248" i="6"/>
  <c r="AT247" i="6"/>
  <c r="AN291" i="6"/>
  <c r="AN290" i="6"/>
  <c r="AN289" i="6"/>
  <c r="AN288" i="6"/>
  <c r="AN287" i="6"/>
  <c r="AN286" i="6"/>
  <c r="AN285" i="6"/>
  <c r="AN284" i="6"/>
  <c r="AN283" i="6"/>
  <c r="AN282" i="6"/>
  <c r="AN281" i="6"/>
  <c r="AN280" i="6"/>
  <c r="AN279" i="6"/>
  <c r="AN278" i="6"/>
  <c r="AN277" i="6"/>
  <c r="AN276" i="6"/>
  <c r="AN275" i="6"/>
  <c r="AN274" i="6"/>
  <c r="AN273" i="6"/>
  <c r="AN272" i="6"/>
  <c r="AN271" i="6"/>
  <c r="AN270" i="6"/>
  <c r="AN269" i="6"/>
  <c r="AN268" i="6"/>
  <c r="AN267" i="6"/>
  <c r="AN266" i="6"/>
  <c r="AN265" i="6"/>
  <c r="AN264" i="6"/>
  <c r="AN263" i="6"/>
  <c r="AN262" i="6"/>
  <c r="AN261" i="6"/>
  <c r="AN260" i="6"/>
  <c r="AN259" i="6"/>
  <c r="AN258" i="6"/>
  <c r="AN257" i="6"/>
  <c r="AN256" i="6"/>
  <c r="AN255" i="6"/>
  <c r="AN254" i="6"/>
  <c r="AN253" i="6"/>
  <c r="AN252" i="6"/>
  <c r="AN251" i="6"/>
  <c r="AN250" i="6"/>
  <c r="AN249" i="6"/>
  <c r="AN248" i="6"/>
  <c r="AN247" i="6"/>
  <c r="AH291" i="6"/>
  <c r="AH290" i="6"/>
  <c r="AH289" i="6"/>
  <c r="AH288" i="6"/>
  <c r="AH287" i="6"/>
  <c r="AH286" i="6"/>
  <c r="AH285" i="6"/>
  <c r="AH284" i="6"/>
  <c r="AH283" i="6"/>
  <c r="AH282" i="6"/>
  <c r="AH281" i="6"/>
  <c r="AH280" i="6"/>
  <c r="AH279" i="6"/>
  <c r="AH278" i="6"/>
  <c r="AH277" i="6"/>
  <c r="AH276" i="6"/>
  <c r="AH275" i="6"/>
  <c r="AH274" i="6"/>
  <c r="AH273" i="6"/>
  <c r="AH272" i="6"/>
  <c r="AH271" i="6"/>
  <c r="AH270" i="6"/>
  <c r="AH269" i="6"/>
  <c r="AH268" i="6"/>
  <c r="AH267" i="6"/>
  <c r="AH266" i="6"/>
  <c r="AH265" i="6"/>
  <c r="AH264" i="6"/>
  <c r="AH263" i="6"/>
  <c r="AH262" i="6"/>
  <c r="AH261" i="6"/>
  <c r="AH260" i="6"/>
  <c r="AH259" i="6"/>
  <c r="AH258" i="6"/>
  <c r="AH257" i="6"/>
  <c r="AH256" i="6"/>
  <c r="AH255" i="6"/>
  <c r="AH254" i="6"/>
  <c r="AH253" i="6"/>
  <c r="AH252" i="6"/>
  <c r="AH251" i="6"/>
  <c r="AH250" i="6"/>
  <c r="AH249" i="6"/>
  <c r="AH248" i="6"/>
  <c r="AH247" i="6"/>
  <c r="AB291" i="6"/>
  <c r="AB290" i="6"/>
  <c r="AB289" i="6"/>
  <c r="AB288" i="6"/>
  <c r="AB287" i="6"/>
  <c r="AB286" i="6"/>
  <c r="AB285" i="6"/>
  <c r="AB284" i="6"/>
  <c r="AB283" i="6"/>
  <c r="AB282" i="6"/>
  <c r="AB281" i="6"/>
  <c r="AB280" i="6"/>
  <c r="AB279" i="6"/>
  <c r="AB278" i="6"/>
  <c r="AB277" i="6"/>
  <c r="AB276" i="6"/>
  <c r="AB275" i="6"/>
  <c r="AB274" i="6"/>
  <c r="AB273" i="6"/>
  <c r="AB272" i="6"/>
  <c r="AB271" i="6"/>
  <c r="AB270" i="6"/>
  <c r="AB269" i="6"/>
  <c r="AB268" i="6"/>
  <c r="AB267" i="6"/>
  <c r="AB266" i="6"/>
  <c r="AB265" i="6"/>
  <c r="AB264" i="6"/>
  <c r="AB263" i="6"/>
  <c r="AB262" i="6"/>
  <c r="AB261" i="6"/>
  <c r="AB260" i="6"/>
  <c r="AB259" i="6"/>
  <c r="AB258" i="6"/>
  <c r="AB257" i="6"/>
  <c r="AB256" i="6"/>
  <c r="AB255" i="6"/>
  <c r="AB254" i="6"/>
  <c r="AB253" i="6"/>
  <c r="AB252" i="6"/>
  <c r="AB251" i="6"/>
  <c r="AB250" i="6"/>
  <c r="AB249" i="6"/>
  <c r="AB248" i="6"/>
  <c r="AB247" i="6"/>
  <c r="V291" i="6"/>
  <c r="V290" i="6"/>
  <c r="V289" i="6"/>
  <c r="V288" i="6"/>
  <c r="V287" i="6"/>
  <c r="V286" i="6"/>
  <c r="V285" i="6"/>
  <c r="V284" i="6"/>
  <c r="V283" i="6"/>
  <c r="V282" i="6"/>
  <c r="V281" i="6"/>
  <c r="V280" i="6"/>
  <c r="V279" i="6"/>
  <c r="V278" i="6"/>
  <c r="V277" i="6"/>
  <c r="V276" i="6"/>
  <c r="V275" i="6"/>
  <c r="V274" i="6"/>
  <c r="V273" i="6"/>
  <c r="V272" i="6"/>
  <c r="V271" i="6"/>
  <c r="V270" i="6"/>
  <c r="V269" i="6"/>
  <c r="V268" i="6"/>
  <c r="V267" i="6"/>
  <c r="V266" i="6"/>
  <c r="V265" i="6"/>
  <c r="V264" i="6"/>
  <c r="V263" i="6"/>
  <c r="V262" i="6"/>
  <c r="V261" i="6"/>
  <c r="V260" i="6"/>
  <c r="V259" i="6"/>
  <c r="V258" i="6"/>
  <c r="V257" i="6"/>
  <c r="V256" i="6"/>
  <c r="V255" i="6"/>
  <c r="V254" i="6"/>
  <c r="V253" i="6"/>
  <c r="V252" i="6"/>
  <c r="V251" i="6"/>
  <c r="V250" i="6"/>
  <c r="V249" i="6"/>
  <c r="V248" i="6"/>
  <c r="V247" i="6"/>
  <c r="P291" i="6"/>
  <c r="P290" i="6"/>
  <c r="P289" i="6"/>
  <c r="P288" i="6"/>
  <c r="P287" i="6"/>
  <c r="P286" i="6"/>
  <c r="P285" i="6"/>
  <c r="P284" i="6"/>
  <c r="P283" i="6"/>
  <c r="P282" i="6"/>
  <c r="P281" i="6"/>
  <c r="P280" i="6"/>
  <c r="P279" i="6"/>
  <c r="P278" i="6"/>
  <c r="P277" i="6"/>
  <c r="P276" i="6"/>
  <c r="P275" i="6"/>
  <c r="P274" i="6"/>
  <c r="P273" i="6"/>
  <c r="P272" i="6"/>
  <c r="P271" i="6"/>
  <c r="P270" i="6"/>
  <c r="P269" i="6"/>
  <c r="P268" i="6"/>
  <c r="P267" i="6"/>
  <c r="P266" i="6"/>
  <c r="P265" i="6"/>
  <c r="P264" i="6"/>
  <c r="P263" i="6"/>
  <c r="P262" i="6"/>
  <c r="P261" i="6"/>
  <c r="P260" i="6"/>
  <c r="P259" i="6"/>
  <c r="P258" i="6"/>
  <c r="P257" i="6"/>
  <c r="P256" i="6"/>
  <c r="P255" i="6"/>
  <c r="P254" i="6"/>
  <c r="P253" i="6"/>
  <c r="P252" i="6"/>
  <c r="P251" i="6"/>
  <c r="P250" i="6"/>
  <c r="P249" i="6"/>
  <c r="P248" i="6"/>
  <c r="P247" i="6"/>
  <c r="J292" i="6"/>
  <c r="J291" i="6"/>
  <c r="J290" i="6"/>
  <c r="J289" i="6"/>
  <c r="J288" i="6"/>
  <c r="J287" i="6"/>
  <c r="J286" i="6"/>
  <c r="J285" i="6"/>
  <c r="J284" i="6"/>
  <c r="J283" i="6"/>
  <c r="J282" i="6"/>
  <c r="J281" i="6"/>
  <c r="J280" i="6"/>
  <c r="J279" i="6"/>
  <c r="J278" i="6"/>
  <c r="J277" i="6"/>
  <c r="J276" i="6"/>
  <c r="J275" i="6"/>
  <c r="J274" i="6"/>
  <c r="J273" i="6"/>
  <c r="J272" i="6"/>
  <c r="J271" i="6"/>
  <c r="J270" i="6"/>
  <c r="J269" i="6"/>
  <c r="J268" i="6"/>
  <c r="J267" i="6"/>
  <c r="J266" i="6"/>
  <c r="J265" i="6"/>
  <c r="J264" i="6"/>
  <c r="J263" i="6"/>
  <c r="J262" i="6"/>
  <c r="J261" i="6"/>
  <c r="J260" i="6"/>
  <c r="J259" i="6"/>
  <c r="J258" i="6"/>
  <c r="J257" i="6"/>
  <c r="J256" i="6"/>
  <c r="J255" i="6"/>
  <c r="J254" i="6"/>
  <c r="J253" i="6"/>
  <c r="J252" i="6"/>
  <c r="J251" i="6"/>
  <c r="J250" i="6"/>
  <c r="J249" i="6"/>
  <c r="J248" i="6"/>
  <c r="J247" i="6"/>
  <c r="BR241" i="6"/>
  <c r="BR240" i="6"/>
  <c r="BR239" i="6"/>
  <c r="BR238" i="6"/>
  <c r="BR237" i="6"/>
  <c r="BR236" i="6"/>
  <c r="BR235" i="6"/>
  <c r="BR234" i="6"/>
  <c r="BR233" i="6"/>
  <c r="BR232" i="6"/>
  <c r="BR231" i="6"/>
  <c r="BR230" i="6"/>
  <c r="BR229" i="6"/>
  <c r="BR228" i="6"/>
  <c r="BR227" i="6"/>
  <c r="BR226" i="6"/>
  <c r="BR225" i="6"/>
  <c r="BR224" i="6"/>
  <c r="BR223" i="6"/>
  <c r="BR222" i="6"/>
  <c r="BR221" i="6"/>
  <c r="BR220" i="6"/>
  <c r="BR219" i="6"/>
  <c r="BR218" i="6"/>
  <c r="BR217" i="6"/>
  <c r="BR216" i="6"/>
  <c r="BR215" i="6"/>
  <c r="BR214" i="6"/>
  <c r="BR213" i="6"/>
  <c r="BR212" i="6"/>
  <c r="BR211" i="6"/>
  <c r="BR210" i="6"/>
  <c r="BR209" i="6"/>
  <c r="BR208" i="6"/>
  <c r="BR207" i="6"/>
  <c r="BR206" i="6"/>
  <c r="BR205" i="6"/>
  <c r="BR204" i="6"/>
  <c r="BR203" i="6"/>
  <c r="BR202" i="6"/>
  <c r="BR201" i="6"/>
  <c r="BR200" i="6"/>
  <c r="BR199" i="6"/>
  <c r="BR198" i="6"/>
  <c r="BR197" i="6"/>
  <c r="BR196" i="6"/>
  <c r="BR195" i="6"/>
  <c r="BR194" i="6"/>
  <c r="BR193" i="6"/>
  <c r="BR192" i="6"/>
  <c r="BR191" i="6"/>
  <c r="BR190" i="6"/>
  <c r="BR189" i="6"/>
  <c r="BR188" i="6"/>
  <c r="BR187" i="6"/>
  <c r="BR186" i="6"/>
  <c r="BR185" i="6"/>
  <c r="BR184" i="6"/>
  <c r="BR183" i="6"/>
  <c r="BR182" i="6"/>
  <c r="BR181" i="6"/>
  <c r="BR180" i="6"/>
  <c r="BR179" i="6"/>
  <c r="BR178" i="6"/>
  <c r="BR177" i="6"/>
  <c r="BR176" i="6"/>
  <c r="BR175" i="6"/>
  <c r="BR174" i="6"/>
  <c r="BR173" i="6"/>
  <c r="BR172" i="6"/>
  <c r="BR171" i="6"/>
  <c r="BR170" i="6"/>
  <c r="BR169" i="6"/>
  <c r="BR168" i="6"/>
  <c r="BR167" i="6"/>
  <c r="BR166" i="6"/>
  <c r="BL241" i="6"/>
  <c r="BL240" i="6"/>
  <c r="BL239" i="6"/>
  <c r="BL238" i="6"/>
  <c r="BL237" i="6"/>
  <c r="BL236" i="6"/>
  <c r="BL235" i="6"/>
  <c r="BL234" i="6"/>
  <c r="BL233" i="6"/>
  <c r="BL232" i="6"/>
  <c r="BL231" i="6"/>
  <c r="BL230" i="6"/>
  <c r="BL229" i="6"/>
  <c r="BL228" i="6"/>
  <c r="BL227" i="6"/>
  <c r="BL226" i="6"/>
  <c r="BL225" i="6"/>
  <c r="BL224" i="6"/>
  <c r="BL223" i="6"/>
  <c r="BL222" i="6"/>
  <c r="BL221" i="6"/>
  <c r="BL220" i="6"/>
  <c r="BL219" i="6"/>
  <c r="BL218" i="6"/>
  <c r="BL217" i="6"/>
  <c r="BL216" i="6"/>
  <c r="BL215" i="6"/>
  <c r="BL214" i="6"/>
  <c r="BL213" i="6"/>
  <c r="BL212" i="6"/>
  <c r="BL211" i="6"/>
  <c r="BL210" i="6"/>
  <c r="BL209" i="6"/>
  <c r="BL208" i="6"/>
  <c r="BL207" i="6"/>
  <c r="BL206" i="6"/>
  <c r="BL205" i="6"/>
  <c r="BL204" i="6"/>
  <c r="BL203" i="6"/>
  <c r="BL202" i="6"/>
  <c r="BL201" i="6"/>
  <c r="BL200" i="6"/>
  <c r="BL199" i="6"/>
  <c r="BL198" i="6"/>
  <c r="BL197" i="6"/>
  <c r="BL196" i="6"/>
  <c r="BL195" i="6"/>
  <c r="BL194" i="6"/>
  <c r="BL193" i="6"/>
  <c r="BL192" i="6"/>
  <c r="BL191" i="6"/>
  <c r="BL190" i="6"/>
  <c r="BL189" i="6"/>
  <c r="BL188" i="6"/>
  <c r="BL187" i="6"/>
  <c r="BL186" i="6"/>
  <c r="BL185" i="6"/>
  <c r="BL184" i="6"/>
  <c r="BL183" i="6"/>
  <c r="BL182" i="6"/>
  <c r="BL181" i="6"/>
  <c r="BL180" i="6"/>
  <c r="BL179" i="6"/>
  <c r="BL178" i="6"/>
  <c r="BL177" i="6"/>
  <c r="BL176" i="6"/>
  <c r="BL175" i="6"/>
  <c r="BL174" i="6"/>
  <c r="BL173" i="6"/>
  <c r="BL172" i="6"/>
  <c r="BL171" i="6"/>
  <c r="BL170" i="6"/>
  <c r="BL169" i="6"/>
  <c r="BL168" i="6"/>
  <c r="BL167" i="6"/>
  <c r="BL166" i="6"/>
  <c r="BF241" i="6"/>
  <c r="BF240" i="6"/>
  <c r="BF239" i="6"/>
  <c r="BF238" i="6"/>
  <c r="BF237" i="6"/>
  <c r="BF236" i="6"/>
  <c r="BF235" i="6"/>
  <c r="BF234" i="6"/>
  <c r="BF233" i="6"/>
  <c r="BF232" i="6"/>
  <c r="BF231" i="6"/>
  <c r="BF230" i="6"/>
  <c r="BF229" i="6"/>
  <c r="BF228" i="6"/>
  <c r="BF227" i="6"/>
  <c r="BF226" i="6"/>
  <c r="BF225" i="6"/>
  <c r="BF224" i="6"/>
  <c r="BF223" i="6"/>
  <c r="BF222" i="6"/>
  <c r="BF221" i="6"/>
  <c r="BF220" i="6"/>
  <c r="BF219" i="6"/>
  <c r="BF218" i="6"/>
  <c r="BF217" i="6"/>
  <c r="BF216" i="6"/>
  <c r="BF215" i="6"/>
  <c r="BF214" i="6"/>
  <c r="BF213" i="6"/>
  <c r="BF212" i="6"/>
  <c r="BF211" i="6"/>
  <c r="BF210" i="6"/>
  <c r="BF209" i="6"/>
  <c r="BF208" i="6"/>
  <c r="BF207" i="6"/>
  <c r="BF206" i="6"/>
  <c r="BF205" i="6"/>
  <c r="BF204" i="6"/>
  <c r="BF203" i="6"/>
  <c r="BF202" i="6"/>
  <c r="BF201" i="6"/>
  <c r="BF200" i="6"/>
  <c r="BF199" i="6"/>
  <c r="BF198" i="6"/>
  <c r="BF197" i="6"/>
  <c r="BF196" i="6"/>
  <c r="BF195" i="6"/>
  <c r="BF194" i="6"/>
  <c r="BF193" i="6"/>
  <c r="BF192" i="6"/>
  <c r="BF191" i="6"/>
  <c r="BF190" i="6"/>
  <c r="BF189" i="6"/>
  <c r="BF188" i="6"/>
  <c r="BF187" i="6"/>
  <c r="BF186" i="6"/>
  <c r="BF185" i="6"/>
  <c r="BF184" i="6"/>
  <c r="BF183" i="6"/>
  <c r="BF182" i="6"/>
  <c r="BF181" i="6"/>
  <c r="BF180" i="6"/>
  <c r="BF179" i="6"/>
  <c r="BF178" i="6"/>
  <c r="BF177" i="6"/>
  <c r="BF176" i="6"/>
  <c r="BF175" i="6"/>
  <c r="BF174" i="6"/>
  <c r="BF173" i="6"/>
  <c r="BF172" i="6"/>
  <c r="BF171" i="6"/>
  <c r="BF170" i="6"/>
  <c r="BF169" i="6"/>
  <c r="BF168" i="6"/>
  <c r="BF167" i="6"/>
  <c r="BF166" i="6"/>
  <c r="AZ241" i="6"/>
  <c r="AZ240" i="6"/>
  <c r="AZ239" i="6"/>
  <c r="AZ238" i="6"/>
  <c r="AZ237" i="6"/>
  <c r="AZ236" i="6"/>
  <c r="AZ235" i="6"/>
  <c r="AZ234" i="6"/>
  <c r="AZ233" i="6"/>
  <c r="AZ232" i="6"/>
  <c r="AZ231" i="6"/>
  <c r="AZ230" i="6"/>
  <c r="AZ229" i="6"/>
  <c r="AZ228" i="6"/>
  <c r="AZ227" i="6"/>
  <c r="AZ226" i="6"/>
  <c r="AZ225" i="6"/>
  <c r="AZ224" i="6"/>
  <c r="AZ223" i="6"/>
  <c r="AZ222" i="6"/>
  <c r="AZ221" i="6"/>
  <c r="AZ220" i="6"/>
  <c r="AZ219" i="6"/>
  <c r="AZ218" i="6"/>
  <c r="AZ217" i="6"/>
  <c r="AZ216" i="6"/>
  <c r="AZ215" i="6"/>
  <c r="AZ214" i="6"/>
  <c r="AZ213" i="6"/>
  <c r="AZ212" i="6"/>
  <c r="AZ211" i="6"/>
  <c r="AZ210" i="6"/>
  <c r="AZ209" i="6"/>
  <c r="AZ208" i="6"/>
  <c r="AZ207" i="6"/>
  <c r="AZ206" i="6"/>
  <c r="AZ205" i="6"/>
  <c r="AZ204" i="6"/>
  <c r="AZ203" i="6"/>
  <c r="AZ202" i="6"/>
  <c r="AZ201" i="6"/>
  <c r="AZ200" i="6"/>
  <c r="AZ199" i="6"/>
  <c r="AZ198" i="6"/>
  <c r="AZ197" i="6"/>
  <c r="AZ196" i="6"/>
  <c r="AZ195" i="6"/>
  <c r="AZ194" i="6"/>
  <c r="AZ193" i="6"/>
  <c r="AZ192" i="6"/>
  <c r="AZ191" i="6"/>
  <c r="AZ190" i="6"/>
  <c r="AZ189" i="6"/>
  <c r="AZ188" i="6"/>
  <c r="AZ187" i="6"/>
  <c r="AZ186" i="6"/>
  <c r="AZ185" i="6"/>
  <c r="AZ184" i="6"/>
  <c r="AZ183" i="6"/>
  <c r="AZ182" i="6"/>
  <c r="AZ181" i="6"/>
  <c r="AZ180" i="6"/>
  <c r="AZ179" i="6"/>
  <c r="AZ178" i="6"/>
  <c r="AZ177" i="6"/>
  <c r="AZ176" i="6"/>
  <c r="AZ175" i="6"/>
  <c r="AZ174" i="6"/>
  <c r="AZ173" i="6"/>
  <c r="AZ172" i="6"/>
  <c r="AZ171" i="6"/>
  <c r="AZ170" i="6"/>
  <c r="AZ169" i="6"/>
  <c r="AZ168" i="6"/>
  <c r="AZ167" i="6"/>
  <c r="AZ166" i="6"/>
  <c r="AT241" i="6"/>
  <c r="AT240" i="6"/>
  <c r="AT239" i="6"/>
  <c r="AT238" i="6"/>
  <c r="AT237" i="6"/>
  <c r="AT236" i="6"/>
  <c r="AT235" i="6"/>
  <c r="AT234" i="6"/>
  <c r="AT233" i="6"/>
  <c r="AT232" i="6"/>
  <c r="AT231" i="6"/>
  <c r="AT230" i="6"/>
  <c r="AT229" i="6"/>
  <c r="AT228" i="6"/>
  <c r="AT227" i="6"/>
  <c r="AT226" i="6"/>
  <c r="AT225" i="6"/>
  <c r="AT224" i="6"/>
  <c r="AT223" i="6"/>
  <c r="AT222" i="6"/>
  <c r="AT221" i="6"/>
  <c r="AT220" i="6"/>
  <c r="AT219" i="6"/>
  <c r="AT218" i="6"/>
  <c r="AT217" i="6"/>
  <c r="AT216" i="6"/>
  <c r="AT215" i="6"/>
  <c r="AT214" i="6"/>
  <c r="AT213" i="6"/>
  <c r="AT212" i="6"/>
  <c r="AT211" i="6"/>
  <c r="AT210" i="6"/>
  <c r="AT209" i="6"/>
  <c r="AT208" i="6"/>
  <c r="AT207" i="6"/>
  <c r="AT206" i="6"/>
  <c r="AT205" i="6"/>
  <c r="AT204" i="6"/>
  <c r="AT203" i="6"/>
  <c r="AT202" i="6"/>
  <c r="AT201" i="6"/>
  <c r="AT200" i="6"/>
  <c r="AT199" i="6"/>
  <c r="AT198" i="6"/>
  <c r="AT197" i="6"/>
  <c r="AT196" i="6"/>
  <c r="AT195" i="6"/>
  <c r="AT194" i="6"/>
  <c r="AT193" i="6"/>
  <c r="AT192" i="6"/>
  <c r="AT191" i="6"/>
  <c r="AT190" i="6"/>
  <c r="AT189" i="6"/>
  <c r="AT188" i="6"/>
  <c r="AT187" i="6"/>
  <c r="AT186" i="6"/>
  <c r="AT185" i="6"/>
  <c r="AT184" i="6"/>
  <c r="AT183" i="6"/>
  <c r="AT182" i="6"/>
  <c r="AT181" i="6"/>
  <c r="AT180" i="6"/>
  <c r="AT179" i="6"/>
  <c r="AT178" i="6"/>
  <c r="AT177" i="6"/>
  <c r="AT176" i="6"/>
  <c r="AT175" i="6"/>
  <c r="AT174" i="6"/>
  <c r="AT173" i="6"/>
  <c r="AT172" i="6"/>
  <c r="AT171" i="6"/>
  <c r="AT170" i="6"/>
  <c r="AT169" i="6"/>
  <c r="AT168" i="6"/>
  <c r="AT167" i="6"/>
  <c r="AT166" i="6"/>
  <c r="AN241" i="6"/>
  <c r="AN240" i="6"/>
  <c r="AN239" i="6"/>
  <c r="AN238" i="6"/>
  <c r="AN237" i="6"/>
  <c r="AN236" i="6"/>
  <c r="AN235" i="6"/>
  <c r="AN234" i="6"/>
  <c r="AN233" i="6"/>
  <c r="AN232" i="6"/>
  <c r="AN231" i="6"/>
  <c r="AN230" i="6"/>
  <c r="AN229" i="6"/>
  <c r="AN228" i="6"/>
  <c r="AN227" i="6"/>
  <c r="AN226" i="6"/>
  <c r="AN225" i="6"/>
  <c r="AN224" i="6"/>
  <c r="AN223" i="6"/>
  <c r="AN222" i="6"/>
  <c r="AN221" i="6"/>
  <c r="AN220" i="6"/>
  <c r="AN219" i="6"/>
  <c r="AN218" i="6"/>
  <c r="AN217" i="6"/>
  <c r="AN216" i="6"/>
  <c r="AN215" i="6"/>
  <c r="AN214" i="6"/>
  <c r="AN213" i="6"/>
  <c r="AN212" i="6"/>
  <c r="AN211" i="6"/>
  <c r="AN210" i="6"/>
  <c r="AN209" i="6"/>
  <c r="AN208" i="6"/>
  <c r="AN207" i="6"/>
  <c r="AN206" i="6"/>
  <c r="AN205" i="6"/>
  <c r="AN204" i="6"/>
  <c r="AN203" i="6"/>
  <c r="AN202" i="6"/>
  <c r="AN201" i="6"/>
  <c r="AN200" i="6"/>
  <c r="AN199" i="6"/>
  <c r="AN198" i="6"/>
  <c r="AN197" i="6"/>
  <c r="AN196" i="6"/>
  <c r="AN195" i="6"/>
  <c r="AN194" i="6"/>
  <c r="AN193" i="6"/>
  <c r="AN192" i="6"/>
  <c r="AN191" i="6"/>
  <c r="AN190" i="6"/>
  <c r="AN189" i="6"/>
  <c r="AN188" i="6"/>
  <c r="AN187" i="6"/>
  <c r="AN186" i="6"/>
  <c r="AN185" i="6"/>
  <c r="AN184" i="6"/>
  <c r="AN183" i="6"/>
  <c r="AN182" i="6"/>
  <c r="AN181" i="6"/>
  <c r="AN180" i="6"/>
  <c r="AN179" i="6"/>
  <c r="AN178" i="6"/>
  <c r="AN177" i="6"/>
  <c r="AN176" i="6"/>
  <c r="AN175" i="6"/>
  <c r="AN174" i="6"/>
  <c r="AN173" i="6"/>
  <c r="AN172" i="6"/>
  <c r="AN171" i="6"/>
  <c r="AN170" i="6"/>
  <c r="AN169" i="6"/>
  <c r="AN168" i="6"/>
  <c r="AN167" i="6"/>
  <c r="AN166" i="6"/>
  <c r="AH241" i="6"/>
  <c r="AH240" i="6"/>
  <c r="AH239" i="6"/>
  <c r="AH238" i="6"/>
  <c r="AH237" i="6"/>
  <c r="AH236" i="6"/>
  <c r="AH235" i="6"/>
  <c r="AH234" i="6"/>
  <c r="AH233" i="6"/>
  <c r="AH232" i="6"/>
  <c r="AH231" i="6"/>
  <c r="AH230" i="6"/>
  <c r="AH229" i="6"/>
  <c r="AH228" i="6"/>
  <c r="AH227" i="6"/>
  <c r="AH226" i="6"/>
  <c r="AH225" i="6"/>
  <c r="AH224" i="6"/>
  <c r="AH223" i="6"/>
  <c r="AH222" i="6"/>
  <c r="AH221" i="6"/>
  <c r="AH220" i="6"/>
  <c r="AH219" i="6"/>
  <c r="AH218" i="6"/>
  <c r="AH217" i="6"/>
  <c r="AH216" i="6"/>
  <c r="AH215" i="6"/>
  <c r="AH214" i="6"/>
  <c r="AH213" i="6"/>
  <c r="AH212" i="6"/>
  <c r="AH211" i="6"/>
  <c r="AH210" i="6"/>
  <c r="AH209" i="6"/>
  <c r="AH208" i="6"/>
  <c r="AH207" i="6"/>
  <c r="AH206" i="6"/>
  <c r="AH205" i="6"/>
  <c r="AH204" i="6"/>
  <c r="AH203" i="6"/>
  <c r="AH202" i="6"/>
  <c r="AH201" i="6"/>
  <c r="AH200" i="6"/>
  <c r="AH199" i="6"/>
  <c r="AH198" i="6"/>
  <c r="AH197" i="6"/>
  <c r="AH196" i="6"/>
  <c r="AH195" i="6"/>
  <c r="AH194" i="6"/>
  <c r="AH193" i="6"/>
  <c r="AH192" i="6"/>
  <c r="AH191" i="6"/>
  <c r="AH190" i="6"/>
  <c r="AH189" i="6"/>
  <c r="AH188" i="6"/>
  <c r="AH187" i="6"/>
  <c r="AH186" i="6"/>
  <c r="AH185" i="6"/>
  <c r="AH184" i="6"/>
  <c r="AH183" i="6"/>
  <c r="AH182" i="6"/>
  <c r="AH181" i="6"/>
  <c r="AH180" i="6"/>
  <c r="AH179" i="6"/>
  <c r="AH178" i="6"/>
  <c r="AH177" i="6"/>
  <c r="AH176" i="6"/>
  <c r="AH175" i="6"/>
  <c r="AH174" i="6"/>
  <c r="AH173" i="6"/>
  <c r="AH172" i="6"/>
  <c r="AH171" i="6"/>
  <c r="AH170" i="6"/>
  <c r="AH169" i="6"/>
  <c r="AH168" i="6"/>
  <c r="AH167" i="6"/>
  <c r="AH166" i="6"/>
  <c r="AB241" i="6"/>
  <c r="AB240" i="6"/>
  <c r="AB239" i="6"/>
  <c r="AB238" i="6"/>
  <c r="AB237" i="6"/>
  <c r="AB236" i="6"/>
  <c r="AB235" i="6"/>
  <c r="AB234" i="6"/>
  <c r="AB233" i="6"/>
  <c r="AB232" i="6"/>
  <c r="AB231" i="6"/>
  <c r="AB230" i="6"/>
  <c r="AB229" i="6"/>
  <c r="AB228" i="6"/>
  <c r="AB227" i="6"/>
  <c r="AB226" i="6"/>
  <c r="AB225" i="6"/>
  <c r="AB224" i="6"/>
  <c r="AB223" i="6"/>
  <c r="AB222" i="6"/>
  <c r="AB221" i="6"/>
  <c r="AB220" i="6"/>
  <c r="AB219" i="6"/>
  <c r="AB218" i="6"/>
  <c r="AB217" i="6"/>
  <c r="AB216" i="6"/>
  <c r="AB215" i="6"/>
  <c r="AB214" i="6"/>
  <c r="AB213" i="6"/>
  <c r="AB212" i="6"/>
  <c r="AB211" i="6"/>
  <c r="AB210" i="6"/>
  <c r="AB209" i="6"/>
  <c r="AB208" i="6"/>
  <c r="AB207" i="6"/>
  <c r="AB206" i="6"/>
  <c r="AB205" i="6"/>
  <c r="AB204" i="6"/>
  <c r="AB203" i="6"/>
  <c r="AB202" i="6"/>
  <c r="AB201" i="6"/>
  <c r="AB200" i="6"/>
  <c r="AB199" i="6"/>
  <c r="AB198" i="6"/>
  <c r="AB197" i="6"/>
  <c r="AB196" i="6"/>
  <c r="AB195" i="6"/>
  <c r="AB194" i="6"/>
  <c r="AB193" i="6"/>
  <c r="AB192" i="6"/>
  <c r="AB191" i="6"/>
  <c r="AB190" i="6"/>
  <c r="AB189" i="6"/>
  <c r="AB188" i="6"/>
  <c r="AB187" i="6"/>
  <c r="AB186" i="6"/>
  <c r="AB185" i="6"/>
  <c r="AB184" i="6"/>
  <c r="AB183" i="6"/>
  <c r="AB182" i="6"/>
  <c r="AB181" i="6"/>
  <c r="AB180" i="6"/>
  <c r="AB179" i="6"/>
  <c r="AB178" i="6"/>
  <c r="AB177" i="6"/>
  <c r="AB176" i="6"/>
  <c r="AB175" i="6"/>
  <c r="AB174" i="6"/>
  <c r="AB173" i="6"/>
  <c r="AB172" i="6"/>
  <c r="AB171" i="6"/>
  <c r="AB170" i="6"/>
  <c r="AB169" i="6"/>
  <c r="AB168" i="6"/>
  <c r="AB167" i="6"/>
  <c r="AB166" i="6"/>
  <c r="V241" i="6"/>
  <c r="V240" i="6"/>
  <c r="V239" i="6"/>
  <c r="V238" i="6"/>
  <c r="V237" i="6"/>
  <c r="V236" i="6"/>
  <c r="V235" i="6"/>
  <c r="V234" i="6"/>
  <c r="V233" i="6"/>
  <c r="V232" i="6"/>
  <c r="V231" i="6"/>
  <c r="V230" i="6"/>
  <c r="V229" i="6"/>
  <c r="V228" i="6"/>
  <c r="V227" i="6"/>
  <c r="V226" i="6"/>
  <c r="V225" i="6"/>
  <c r="V224" i="6"/>
  <c r="V223" i="6"/>
  <c r="V222" i="6"/>
  <c r="V221" i="6"/>
  <c r="V220" i="6"/>
  <c r="V219" i="6"/>
  <c r="V218" i="6"/>
  <c r="V217" i="6"/>
  <c r="V216" i="6"/>
  <c r="V215" i="6"/>
  <c r="V214" i="6"/>
  <c r="V213" i="6"/>
  <c r="V212" i="6"/>
  <c r="V211" i="6"/>
  <c r="V210" i="6"/>
  <c r="V209" i="6"/>
  <c r="V208" i="6"/>
  <c r="V207" i="6"/>
  <c r="V206" i="6"/>
  <c r="V205" i="6"/>
  <c r="V204" i="6"/>
  <c r="V203" i="6"/>
  <c r="V202" i="6"/>
  <c r="V201" i="6"/>
  <c r="V200" i="6"/>
  <c r="V199" i="6"/>
  <c r="V198" i="6"/>
  <c r="V197" i="6"/>
  <c r="V196" i="6"/>
  <c r="V195" i="6"/>
  <c r="V194" i="6"/>
  <c r="V193" i="6"/>
  <c r="V192" i="6"/>
  <c r="V191" i="6"/>
  <c r="V190" i="6"/>
  <c r="V189" i="6"/>
  <c r="V188" i="6"/>
  <c r="V187" i="6"/>
  <c r="V186" i="6"/>
  <c r="V185" i="6"/>
  <c r="V184" i="6"/>
  <c r="V183" i="6"/>
  <c r="V182" i="6"/>
  <c r="V181" i="6"/>
  <c r="V180" i="6"/>
  <c r="V179" i="6"/>
  <c r="V178" i="6"/>
  <c r="V177" i="6"/>
  <c r="V176" i="6"/>
  <c r="V175" i="6"/>
  <c r="V174" i="6"/>
  <c r="V173" i="6"/>
  <c r="V172" i="6"/>
  <c r="V171" i="6"/>
  <c r="V170" i="6"/>
  <c r="V169" i="6"/>
  <c r="V168" i="6"/>
  <c r="V167" i="6"/>
  <c r="V166" i="6"/>
  <c r="P241" i="6"/>
  <c r="P240" i="6"/>
  <c r="P239" i="6"/>
  <c r="P238" i="6"/>
  <c r="P237" i="6"/>
  <c r="P236" i="6"/>
  <c r="P235" i="6"/>
  <c r="P234" i="6"/>
  <c r="P233" i="6"/>
  <c r="P232" i="6"/>
  <c r="P231" i="6"/>
  <c r="P230" i="6"/>
  <c r="P229" i="6"/>
  <c r="P228" i="6"/>
  <c r="P227" i="6"/>
  <c r="P226" i="6"/>
  <c r="P225" i="6"/>
  <c r="P224" i="6"/>
  <c r="P223" i="6"/>
  <c r="P222" i="6"/>
  <c r="P221" i="6"/>
  <c r="P220" i="6"/>
  <c r="P219" i="6"/>
  <c r="P218" i="6"/>
  <c r="P217" i="6"/>
  <c r="P216" i="6"/>
  <c r="P215" i="6"/>
  <c r="P214" i="6"/>
  <c r="P213" i="6"/>
  <c r="P212" i="6"/>
  <c r="P211" i="6"/>
  <c r="P210" i="6"/>
  <c r="P209" i="6"/>
  <c r="P208" i="6"/>
  <c r="P207" i="6"/>
  <c r="P206" i="6"/>
  <c r="P205" i="6"/>
  <c r="P204" i="6"/>
  <c r="P203" i="6"/>
  <c r="P202" i="6"/>
  <c r="P201" i="6"/>
  <c r="P200" i="6"/>
  <c r="P199" i="6"/>
  <c r="P198" i="6"/>
  <c r="P197" i="6"/>
  <c r="P196" i="6"/>
  <c r="P195" i="6"/>
  <c r="P194" i="6"/>
  <c r="P193" i="6"/>
  <c r="P192" i="6"/>
  <c r="P191" i="6"/>
  <c r="P190" i="6"/>
  <c r="P189" i="6"/>
  <c r="P188" i="6"/>
  <c r="P187" i="6"/>
  <c r="P186" i="6"/>
  <c r="P185" i="6"/>
  <c r="P184" i="6"/>
  <c r="P183" i="6"/>
  <c r="P182" i="6"/>
  <c r="P181" i="6"/>
  <c r="P180" i="6"/>
  <c r="P179" i="6"/>
  <c r="P178" i="6"/>
  <c r="P177" i="6"/>
  <c r="P176" i="6"/>
  <c r="P175" i="6"/>
  <c r="P174" i="6"/>
  <c r="P173" i="6"/>
  <c r="P172" i="6"/>
  <c r="P171" i="6"/>
  <c r="P170" i="6"/>
  <c r="P169" i="6"/>
  <c r="P168" i="6"/>
  <c r="P167" i="6"/>
  <c r="P166" i="6"/>
  <c r="J241" i="6"/>
  <c r="J240" i="6"/>
  <c r="J239" i="6"/>
  <c r="J238" i="6"/>
  <c r="J237" i="6"/>
  <c r="J236" i="6"/>
  <c r="J235" i="6"/>
  <c r="J234" i="6"/>
  <c r="J233" i="6"/>
  <c r="J232" i="6"/>
  <c r="J231" i="6"/>
  <c r="J230" i="6"/>
  <c r="J229" i="6"/>
  <c r="J228" i="6"/>
  <c r="J227" i="6"/>
  <c r="J226" i="6"/>
  <c r="J225" i="6"/>
  <c r="J224" i="6"/>
  <c r="J223" i="6"/>
  <c r="J222" i="6"/>
  <c r="J221" i="6"/>
  <c r="J220" i="6"/>
  <c r="J219" i="6"/>
  <c r="J218" i="6"/>
  <c r="J217" i="6"/>
  <c r="J216" i="6"/>
  <c r="J215" i="6"/>
  <c r="J214" i="6"/>
  <c r="J213" i="6"/>
  <c r="J212" i="6"/>
  <c r="J211" i="6"/>
  <c r="J210" i="6"/>
  <c r="J209" i="6"/>
  <c r="J208" i="6"/>
  <c r="J207" i="6"/>
  <c r="J206" i="6"/>
  <c r="J205" i="6"/>
  <c r="J204" i="6"/>
  <c r="J203" i="6"/>
  <c r="J202" i="6"/>
  <c r="J201" i="6"/>
  <c r="J200" i="6"/>
  <c r="J199" i="6"/>
  <c r="J198" i="6"/>
  <c r="J197" i="6"/>
  <c r="J196" i="6"/>
  <c r="J195" i="6"/>
  <c r="J194" i="6"/>
  <c r="J193" i="6"/>
  <c r="J192" i="6"/>
  <c r="J191" i="6"/>
  <c r="J190" i="6"/>
  <c r="J189" i="6"/>
  <c r="J188" i="6"/>
  <c r="J187" i="6"/>
  <c r="J186" i="6"/>
  <c r="J185" i="6"/>
  <c r="J184" i="6"/>
  <c r="J183" i="6"/>
  <c r="J182" i="6"/>
  <c r="J181" i="6"/>
  <c r="J180" i="6"/>
  <c r="J179" i="6"/>
  <c r="J178" i="6"/>
  <c r="J177" i="6"/>
  <c r="J176" i="6"/>
  <c r="J175" i="6"/>
  <c r="J174" i="6"/>
  <c r="J173" i="6"/>
  <c r="J172" i="6"/>
  <c r="J171" i="6"/>
  <c r="J170" i="6"/>
  <c r="J169" i="6"/>
  <c r="J168" i="6"/>
  <c r="J167" i="6"/>
  <c r="J166" i="6"/>
  <c r="BR161" i="6"/>
  <c r="BR160" i="6"/>
  <c r="BR159" i="6"/>
  <c r="BR158" i="6"/>
  <c r="BR157" i="6"/>
  <c r="BR156" i="6"/>
  <c r="BR155" i="6"/>
  <c r="BR154" i="6"/>
  <c r="BR153" i="6"/>
  <c r="BR152" i="6"/>
  <c r="BR151" i="6"/>
  <c r="BR150" i="6"/>
  <c r="BR149" i="6"/>
  <c r="BR148" i="6"/>
  <c r="BR147" i="6"/>
  <c r="BR146" i="6"/>
  <c r="BR145" i="6"/>
  <c r="BR144" i="6"/>
  <c r="BR143" i="6"/>
  <c r="BR142" i="6"/>
  <c r="BR141" i="6"/>
  <c r="BR140" i="6"/>
  <c r="BR139" i="6"/>
  <c r="BR138" i="6"/>
  <c r="BR137" i="6"/>
  <c r="BR136" i="6"/>
  <c r="BR135" i="6"/>
  <c r="BR134" i="6"/>
  <c r="BR133" i="6"/>
  <c r="BR132" i="6"/>
  <c r="BR131" i="6"/>
  <c r="BR130" i="6"/>
  <c r="BR129" i="6"/>
  <c r="BR128" i="6"/>
  <c r="BR127" i="6"/>
  <c r="BR126" i="6"/>
  <c r="BR125" i="6"/>
  <c r="BR124" i="6"/>
  <c r="BR123" i="6"/>
  <c r="BR122" i="6"/>
  <c r="BR121" i="6"/>
  <c r="BR120" i="6"/>
  <c r="BR119" i="6"/>
  <c r="BR118" i="6"/>
  <c r="BR117" i="6"/>
  <c r="BR116" i="6"/>
  <c r="BR115" i="6"/>
  <c r="BR114" i="6"/>
  <c r="BR113" i="6"/>
  <c r="BR112" i="6"/>
  <c r="BR111" i="6"/>
  <c r="BR110" i="6"/>
  <c r="BR109" i="6"/>
  <c r="BR108" i="6"/>
  <c r="BR107" i="6"/>
  <c r="BR106" i="6"/>
  <c r="BR105" i="6"/>
  <c r="BR104" i="6"/>
  <c r="BR103" i="6"/>
  <c r="BR102" i="6"/>
  <c r="BR101" i="6"/>
  <c r="BR100" i="6"/>
  <c r="BR99" i="6"/>
  <c r="BR98" i="6"/>
  <c r="BR97" i="6"/>
  <c r="BR96" i="6"/>
  <c r="BR95" i="6"/>
  <c r="BR94" i="6"/>
  <c r="BR93" i="6"/>
  <c r="BR92" i="6"/>
  <c r="BR91" i="6"/>
  <c r="BR90" i="6"/>
  <c r="BR89" i="6"/>
  <c r="BR88" i="6"/>
  <c r="BR87" i="6"/>
  <c r="BR86" i="6"/>
  <c r="BL161" i="6"/>
  <c r="BL160" i="6"/>
  <c r="BL159" i="6"/>
  <c r="BL158" i="6"/>
  <c r="BL157" i="6"/>
  <c r="BL156" i="6"/>
  <c r="BL155" i="6"/>
  <c r="BL154" i="6"/>
  <c r="BL153" i="6"/>
  <c r="BL152" i="6"/>
  <c r="BL151" i="6"/>
  <c r="BL150" i="6"/>
  <c r="BL149" i="6"/>
  <c r="BL148" i="6"/>
  <c r="BL147" i="6"/>
  <c r="BL146" i="6"/>
  <c r="BL145" i="6"/>
  <c r="BL144" i="6"/>
  <c r="BL143" i="6"/>
  <c r="BL142" i="6"/>
  <c r="BL141" i="6"/>
  <c r="BL140" i="6"/>
  <c r="BL139" i="6"/>
  <c r="BL138" i="6"/>
  <c r="BL137" i="6"/>
  <c r="BL136" i="6"/>
  <c r="BL135" i="6"/>
  <c r="BL134" i="6"/>
  <c r="BL133" i="6"/>
  <c r="BL132" i="6"/>
  <c r="BL131" i="6"/>
  <c r="BL130" i="6"/>
  <c r="BL129" i="6"/>
  <c r="BL128" i="6"/>
  <c r="BL127" i="6"/>
  <c r="BL126" i="6"/>
  <c r="BL125" i="6"/>
  <c r="BL124" i="6"/>
  <c r="BL123" i="6"/>
  <c r="BL122" i="6"/>
  <c r="BL121" i="6"/>
  <c r="BL120" i="6"/>
  <c r="BL119" i="6"/>
  <c r="BL118" i="6"/>
  <c r="BL117" i="6"/>
  <c r="BL116" i="6"/>
  <c r="BL115" i="6"/>
  <c r="BL114" i="6"/>
  <c r="BL113" i="6"/>
  <c r="BL112" i="6"/>
  <c r="BL111" i="6"/>
  <c r="BL110" i="6"/>
  <c r="BL109" i="6"/>
  <c r="BL108" i="6"/>
  <c r="BL107" i="6"/>
  <c r="BL106" i="6"/>
  <c r="BL105" i="6"/>
  <c r="BL104" i="6"/>
  <c r="BL103" i="6"/>
  <c r="BL102" i="6"/>
  <c r="BL101" i="6"/>
  <c r="BL100" i="6"/>
  <c r="BL99" i="6"/>
  <c r="BL98" i="6"/>
  <c r="BL97" i="6"/>
  <c r="BL96" i="6"/>
  <c r="BL95" i="6"/>
  <c r="BL94" i="6"/>
  <c r="BL93" i="6"/>
  <c r="BL92" i="6"/>
  <c r="BL91" i="6"/>
  <c r="BL90" i="6"/>
  <c r="BL89" i="6"/>
  <c r="BL88" i="6"/>
  <c r="BL87" i="6"/>
  <c r="BL86" i="6"/>
  <c r="BF161" i="6"/>
  <c r="BF160" i="6"/>
  <c r="BF159" i="6"/>
  <c r="BF158" i="6"/>
  <c r="BF157" i="6"/>
  <c r="BF156" i="6"/>
  <c r="BF155" i="6"/>
  <c r="BF154" i="6"/>
  <c r="BF153" i="6"/>
  <c r="BF152" i="6"/>
  <c r="BF151" i="6"/>
  <c r="BF150" i="6"/>
  <c r="BF149" i="6"/>
  <c r="BF148" i="6"/>
  <c r="BF147" i="6"/>
  <c r="BF146" i="6"/>
  <c r="BF145" i="6"/>
  <c r="BF144" i="6"/>
  <c r="BF143" i="6"/>
  <c r="BF142" i="6"/>
  <c r="BF141" i="6"/>
  <c r="BF140" i="6"/>
  <c r="BF139" i="6"/>
  <c r="BF138" i="6"/>
  <c r="BF137" i="6"/>
  <c r="BF136" i="6"/>
  <c r="BF135" i="6"/>
  <c r="BF134" i="6"/>
  <c r="BF133" i="6"/>
  <c r="BF132" i="6"/>
  <c r="BF131" i="6"/>
  <c r="BF130" i="6"/>
  <c r="BF129" i="6"/>
  <c r="BF128" i="6"/>
  <c r="BF127" i="6"/>
  <c r="BF126" i="6"/>
  <c r="BF125" i="6"/>
  <c r="BF124" i="6"/>
  <c r="BF123" i="6"/>
  <c r="BF122" i="6"/>
  <c r="BF121" i="6"/>
  <c r="BF120" i="6"/>
  <c r="BF119" i="6"/>
  <c r="BF118" i="6"/>
  <c r="BF117" i="6"/>
  <c r="BF116" i="6"/>
  <c r="BF115" i="6"/>
  <c r="BF114" i="6"/>
  <c r="BF113" i="6"/>
  <c r="BF112" i="6"/>
  <c r="BF111" i="6"/>
  <c r="BF110" i="6"/>
  <c r="BF109" i="6"/>
  <c r="BF108" i="6"/>
  <c r="BF107" i="6"/>
  <c r="BF106" i="6"/>
  <c r="BF105" i="6"/>
  <c r="BF104" i="6"/>
  <c r="BF103" i="6"/>
  <c r="BF102" i="6"/>
  <c r="BF101" i="6"/>
  <c r="BF100" i="6"/>
  <c r="BF99" i="6"/>
  <c r="BF98" i="6"/>
  <c r="BF97" i="6"/>
  <c r="BF96" i="6"/>
  <c r="BF95" i="6"/>
  <c r="BF94" i="6"/>
  <c r="BF93" i="6"/>
  <c r="BF92" i="6"/>
  <c r="BF91" i="6"/>
  <c r="BF90" i="6"/>
  <c r="BF89" i="6"/>
  <c r="BF88" i="6"/>
  <c r="BF87" i="6"/>
  <c r="BF86" i="6"/>
  <c r="AZ161" i="6"/>
  <c r="AZ160" i="6"/>
  <c r="AZ159" i="6"/>
  <c r="AZ158" i="6"/>
  <c r="AZ157" i="6"/>
  <c r="AZ156" i="6"/>
  <c r="AZ155" i="6"/>
  <c r="AZ154" i="6"/>
  <c r="AZ153" i="6"/>
  <c r="AZ152" i="6"/>
  <c r="AZ151" i="6"/>
  <c r="AZ150" i="6"/>
  <c r="AZ149" i="6"/>
  <c r="AZ148" i="6"/>
  <c r="AZ147" i="6"/>
  <c r="AZ146" i="6"/>
  <c r="AZ145" i="6"/>
  <c r="AZ144" i="6"/>
  <c r="AZ143" i="6"/>
  <c r="AZ142" i="6"/>
  <c r="AZ141" i="6"/>
  <c r="AZ140" i="6"/>
  <c r="AZ139" i="6"/>
  <c r="AZ138" i="6"/>
  <c r="AZ137" i="6"/>
  <c r="AZ136" i="6"/>
  <c r="AZ135" i="6"/>
  <c r="AZ134" i="6"/>
  <c r="AZ133" i="6"/>
  <c r="AZ132" i="6"/>
  <c r="AZ131" i="6"/>
  <c r="AZ130" i="6"/>
  <c r="AZ129" i="6"/>
  <c r="AZ128" i="6"/>
  <c r="AZ127" i="6"/>
  <c r="AZ126" i="6"/>
  <c r="AZ125" i="6"/>
  <c r="AZ124" i="6"/>
  <c r="AZ123" i="6"/>
  <c r="AZ122" i="6"/>
  <c r="AZ121" i="6"/>
  <c r="AZ120" i="6"/>
  <c r="AZ119" i="6"/>
  <c r="AZ118" i="6"/>
  <c r="AZ117" i="6"/>
  <c r="AZ116" i="6"/>
  <c r="AZ115" i="6"/>
  <c r="AZ114" i="6"/>
  <c r="AZ113" i="6"/>
  <c r="AZ112" i="6"/>
  <c r="AZ111" i="6"/>
  <c r="AZ110" i="6"/>
  <c r="AZ109" i="6"/>
  <c r="AZ108" i="6"/>
  <c r="AZ107" i="6"/>
  <c r="AZ106" i="6"/>
  <c r="AZ105" i="6"/>
  <c r="AZ104" i="6"/>
  <c r="AZ103" i="6"/>
  <c r="AZ102" i="6"/>
  <c r="AZ101" i="6"/>
  <c r="AZ100" i="6"/>
  <c r="AZ99" i="6"/>
  <c r="AZ98" i="6"/>
  <c r="AZ97" i="6"/>
  <c r="AZ96" i="6"/>
  <c r="AZ95" i="6"/>
  <c r="AZ94" i="6"/>
  <c r="AZ93" i="6"/>
  <c r="AZ92" i="6"/>
  <c r="AZ91" i="6"/>
  <c r="AZ90" i="6"/>
  <c r="AZ89" i="6"/>
  <c r="AZ88" i="6"/>
  <c r="AZ87" i="6"/>
  <c r="AZ86" i="6"/>
  <c r="AT161" i="6"/>
  <c r="AT160" i="6"/>
  <c r="AT159" i="6"/>
  <c r="AT158" i="6"/>
  <c r="AT157" i="6"/>
  <c r="AT156" i="6"/>
  <c r="AT155" i="6"/>
  <c r="AT154" i="6"/>
  <c r="AT153" i="6"/>
  <c r="AT152" i="6"/>
  <c r="AT151" i="6"/>
  <c r="AT150" i="6"/>
  <c r="AT149" i="6"/>
  <c r="AT148" i="6"/>
  <c r="AT147" i="6"/>
  <c r="AT146" i="6"/>
  <c r="AT145" i="6"/>
  <c r="AT144" i="6"/>
  <c r="AT143" i="6"/>
  <c r="AT142" i="6"/>
  <c r="AT141" i="6"/>
  <c r="AT140" i="6"/>
  <c r="AT139" i="6"/>
  <c r="AT138" i="6"/>
  <c r="AT137" i="6"/>
  <c r="AT136" i="6"/>
  <c r="AT135" i="6"/>
  <c r="AT134" i="6"/>
  <c r="AT133" i="6"/>
  <c r="AT132" i="6"/>
  <c r="AT131" i="6"/>
  <c r="AT130" i="6"/>
  <c r="AT129" i="6"/>
  <c r="AT128" i="6"/>
  <c r="AT127" i="6"/>
  <c r="AT126" i="6"/>
  <c r="AT125" i="6"/>
  <c r="AT124" i="6"/>
  <c r="AT123" i="6"/>
  <c r="AT122" i="6"/>
  <c r="AT121" i="6"/>
  <c r="AT120" i="6"/>
  <c r="AT119" i="6"/>
  <c r="AT118" i="6"/>
  <c r="AT117" i="6"/>
  <c r="AT116" i="6"/>
  <c r="AT115" i="6"/>
  <c r="AT114" i="6"/>
  <c r="AT113" i="6"/>
  <c r="AT112" i="6"/>
  <c r="AT111" i="6"/>
  <c r="AT110" i="6"/>
  <c r="AT109" i="6"/>
  <c r="AT108" i="6"/>
  <c r="AT107" i="6"/>
  <c r="AT106" i="6"/>
  <c r="AT105" i="6"/>
  <c r="AT104" i="6"/>
  <c r="AT103" i="6"/>
  <c r="AT102" i="6"/>
  <c r="AT101" i="6"/>
  <c r="AT100" i="6"/>
  <c r="AT99" i="6"/>
  <c r="AT98" i="6"/>
  <c r="AT97" i="6"/>
  <c r="AT96" i="6"/>
  <c r="AT95" i="6"/>
  <c r="AT94" i="6"/>
  <c r="AT93" i="6"/>
  <c r="AT92" i="6"/>
  <c r="AT91" i="6"/>
  <c r="AT90" i="6"/>
  <c r="AT89" i="6"/>
  <c r="AT88" i="6"/>
  <c r="AT87" i="6"/>
  <c r="AT86" i="6"/>
  <c r="AN161" i="6"/>
  <c r="AN160" i="6"/>
  <c r="AN159" i="6"/>
  <c r="AN158" i="6"/>
  <c r="AN157" i="6"/>
  <c r="AN156" i="6"/>
  <c r="AN155" i="6"/>
  <c r="AN154" i="6"/>
  <c r="AN153" i="6"/>
  <c r="AN152" i="6"/>
  <c r="AN151" i="6"/>
  <c r="AN150" i="6"/>
  <c r="AN149" i="6"/>
  <c r="AN148" i="6"/>
  <c r="AN147" i="6"/>
  <c r="AN146" i="6"/>
  <c r="AN145" i="6"/>
  <c r="AN144" i="6"/>
  <c r="AN143" i="6"/>
  <c r="AN142" i="6"/>
  <c r="AN141" i="6"/>
  <c r="AN140" i="6"/>
  <c r="AN139" i="6"/>
  <c r="AN138" i="6"/>
  <c r="AN137" i="6"/>
  <c r="AN136" i="6"/>
  <c r="AN135" i="6"/>
  <c r="AN134" i="6"/>
  <c r="AN133" i="6"/>
  <c r="AN132" i="6"/>
  <c r="AN131" i="6"/>
  <c r="AN130" i="6"/>
  <c r="AN129" i="6"/>
  <c r="AN128" i="6"/>
  <c r="AN127" i="6"/>
  <c r="AN126" i="6"/>
  <c r="AN125" i="6"/>
  <c r="AN124" i="6"/>
  <c r="AN123" i="6"/>
  <c r="AN122" i="6"/>
  <c r="AN121" i="6"/>
  <c r="AN120" i="6"/>
  <c r="AN119" i="6"/>
  <c r="AN118" i="6"/>
  <c r="AN117" i="6"/>
  <c r="AN116" i="6"/>
  <c r="AN115" i="6"/>
  <c r="AN114" i="6"/>
  <c r="AN113" i="6"/>
  <c r="AN112" i="6"/>
  <c r="AN111" i="6"/>
  <c r="AN110" i="6"/>
  <c r="AN109" i="6"/>
  <c r="AN108" i="6"/>
  <c r="AN107" i="6"/>
  <c r="AN106" i="6"/>
  <c r="AN105" i="6"/>
  <c r="AN104" i="6"/>
  <c r="AN103" i="6"/>
  <c r="AN102" i="6"/>
  <c r="AN101" i="6"/>
  <c r="AN100" i="6"/>
  <c r="AN99" i="6"/>
  <c r="AN98" i="6"/>
  <c r="AN97" i="6"/>
  <c r="AN96" i="6"/>
  <c r="AN95" i="6"/>
  <c r="AN94" i="6"/>
  <c r="AN93" i="6"/>
  <c r="AN92" i="6"/>
  <c r="AN91" i="6"/>
  <c r="AN90" i="6"/>
  <c r="AN89" i="6"/>
  <c r="AN88" i="6"/>
  <c r="AN87" i="6"/>
  <c r="AN86" i="6"/>
  <c r="AH161" i="6"/>
  <c r="AH160" i="6"/>
  <c r="AH159" i="6"/>
  <c r="AH158" i="6"/>
  <c r="AH157" i="6"/>
  <c r="AH156" i="6"/>
  <c r="AH155" i="6"/>
  <c r="AH154" i="6"/>
  <c r="AH153" i="6"/>
  <c r="AH152" i="6"/>
  <c r="AH151" i="6"/>
  <c r="AH150" i="6"/>
  <c r="AH149" i="6"/>
  <c r="AH148" i="6"/>
  <c r="AH147" i="6"/>
  <c r="AH146" i="6"/>
  <c r="AH145" i="6"/>
  <c r="AH144" i="6"/>
  <c r="AH143" i="6"/>
  <c r="AH142" i="6"/>
  <c r="AH141" i="6"/>
  <c r="AH140" i="6"/>
  <c r="AH139" i="6"/>
  <c r="AH138" i="6"/>
  <c r="AH137" i="6"/>
  <c r="AH136" i="6"/>
  <c r="AH135" i="6"/>
  <c r="AH134" i="6"/>
  <c r="AH133" i="6"/>
  <c r="AH132" i="6"/>
  <c r="AH131" i="6"/>
  <c r="AH130" i="6"/>
  <c r="AH129" i="6"/>
  <c r="AH128" i="6"/>
  <c r="AH127" i="6"/>
  <c r="AH126" i="6"/>
  <c r="AH125" i="6"/>
  <c r="AH124" i="6"/>
  <c r="AH123" i="6"/>
  <c r="AH122" i="6"/>
  <c r="AH121" i="6"/>
  <c r="AH120" i="6"/>
  <c r="AH119" i="6"/>
  <c r="AH118" i="6"/>
  <c r="AH117" i="6"/>
  <c r="AH116" i="6"/>
  <c r="AH115" i="6"/>
  <c r="AH114" i="6"/>
  <c r="AH113" i="6"/>
  <c r="AH112" i="6"/>
  <c r="AH111" i="6"/>
  <c r="AH110" i="6"/>
  <c r="AH109" i="6"/>
  <c r="AH108" i="6"/>
  <c r="AH107" i="6"/>
  <c r="AH106" i="6"/>
  <c r="AH105" i="6"/>
  <c r="AH104" i="6"/>
  <c r="AH103" i="6"/>
  <c r="AH102" i="6"/>
  <c r="AH101" i="6"/>
  <c r="AH100" i="6"/>
  <c r="AH99" i="6"/>
  <c r="AH98" i="6"/>
  <c r="AH97" i="6"/>
  <c r="AH96" i="6"/>
  <c r="AH95" i="6"/>
  <c r="AH94" i="6"/>
  <c r="AH93" i="6"/>
  <c r="AH92" i="6"/>
  <c r="AH91" i="6"/>
  <c r="AH90" i="6"/>
  <c r="AH89" i="6"/>
  <c r="AH88" i="6"/>
  <c r="AH87" i="6"/>
  <c r="AH86" i="6"/>
  <c r="AB161" i="6"/>
  <c r="AB160" i="6"/>
  <c r="AB159" i="6"/>
  <c r="AB158" i="6"/>
  <c r="AB157" i="6"/>
  <c r="AB156" i="6"/>
  <c r="AB155" i="6"/>
  <c r="AB154" i="6"/>
  <c r="AB153" i="6"/>
  <c r="AB152" i="6"/>
  <c r="AB151" i="6"/>
  <c r="AB150" i="6"/>
  <c r="AB149" i="6"/>
  <c r="AB148" i="6"/>
  <c r="AB147" i="6"/>
  <c r="AB146" i="6"/>
  <c r="AB145" i="6"/>
  <c r="AB144" i="6"/>
  <c r="AB143" i="6"/>
  <c r="AB142" i="6"/>
  <c r="AB141" i="6"/>
  <c r="AB140" i="6"/>
  <c r="AB139" i="6"/>
  <c r="AB138" i="6"/>
  <c r="AB137" i="6"/>
  <c r="AB136" i="6"/>
  <c r="AB135" i="6"/>
  <c r="AB134" i="6"/>
  <c r="AB133" i="6"/>
  <c r="AB132" i="6"/>
  <c r="AB131" i="6"/>
  <c r="AB130" i="6"/>
  <c r="AB129" i="6"/>
  <c r="AB128" i="6"/>
  <c r="AB127" i="6"/>
  <c r="AB126" i="6"/>
  <c r="AB125" i="6"/>
  <c r="AB124" i="6"/>
  <c r="AB123" i="6"/>
  <c r="AB122" i="6"/>
  <c r="AB121" i="6"/>
  <c r="AB120" i="6"/>
  <c r="AB119" i="6"/>
  <c r="AB118" i="6"/>
  <c r="AB117" i="6"/>
  <c r="AB116" i="6"/>
  <c r="AB115" i="6"/>
  <c r="AB114" i="6"/>
  <c r="AB113" i="6"/>
  <c r="AB112" i="6"/>
  <c r="AB111" i="6"/>
  <c r="AB110" i="6"/>
  <c r="AB109" i="6"/>
  <c r="AB108" i="6"/>
  <c r="AB107" i="6"/>
  <c r="AB106" i="6"/>
  <c r="AB105" i="6"/>
  <c r="AB104" i="6"/>
  <c r="AB103" i="6"/>
  <c r="AB102" i="6"/>
  <c r="AB101" i="6"/>
  <c r="AB100" i="6"/>
  <c r="AB99" i="6"/>
  <c r="AB98" i="6"/>
  <c r="AB97" i="6"/>
  <c r="AB96" i="6"/>
  <c r="AB95" i="6"/>
  <c r="AB94" i="6"/>
  <c r="AB93" i="6"/>
  <c r="AB92" i="6"/>
  <c r="AB91" i="6"/>
  <c r="AB90" i="6"/>
  <c r="AB89" i="6"/>
  <c r="AB88" i="6"/>
  <c r="AB87" i="6"/>
  <c r="AB86" i="6"/>
  <c r="V161" i="6"/>
  <c r="V160" i="6"/>
  <c r="V159" i="6"/>
  <c r="V158" i="6"/>
  <c r="V157" i="6"/>
  <c r="V156" i="6"/>
  <c r="V155" i="6"/>
  <c r="V154" i="6"/>
  <c r="V153" i="6"/>
  <c r="V152" i="6"/>
  <c r="V151" i="6"/>
  <c r="V150" i="6"/>
  <c r="V149" i="6"/>
  <c r="V148" i="6"/>
  <c r="V147" i="6"/>
  <c r="V146" i="6"/>
  <c r="V145" i="6"/>
  <c r="V144" i="6"/>
  <c r="V143" i="6"/>
  <c r="V142" i="6"/>
  <c r="V141" i="6"/>
  <c r="V140" i="6"/>
  <c r="V139" i="6"/>
  <c r="V138" i="6"/>
  <c r="V137" i="6"/>
  <c r="V136" i="6"/>
  <c r="V135" i="6"/>
  <c r="V134" i="6"/>
  <c r="V133" i="6"/>
  <c r="V132" i="6"/>
  <c r="V131" i="6"/>
  <c r="V130" i="6"/>
  <c r="V129" i="6"/>
  <c r="V128" i="6"/>
  <c r="V127" i="6"/>
  <c r="V126" i="6"/>
  <c r="V125" i="6"/>
  <c r="V124" i="6"/>
  <c r="V123" i="6"/>
  <c r="V122" i="6"/>
  <c r="V121" i="6"/>
  <c r="V120" i="6"/>
  <c r="V119" i="6"/>
  <c r="V118" i="6"/>
  <c r="V117" i="6"/>
  <c r="V116" i="6"/>
  <c r="V115" i="6"/>
  <c r="V114" i="6"/>
  <c r="V113" i="6"/>
  <c r="V112" i="6"/>
  <c r="V111" i="6"/>
  <c r="V110" i="6"/>
  <c r="V109" i="6"/>
  <c r="V108" i="6"/>
  <c r="V107" i="6"/>
  <c r="V106" i="6"/>
  <c r="V105" i="6"/>
  <c r="V104" i="6"/>
  <c r="V103" i="6"/>
  <c r="V102" i="6"/>
  <c r="V101" i="6"/>
  <c r="V100" i="6"/>
  <c r="V99" i="6"/>
  <c r="V98" i="6"/>
  <c r="V97" i="6"/>
  <c r="V96" i="6"/>
  <c r="V95" i="6"/>
  <c r="V94" i="6"/>
  <c r="V93" i="6"/>
  <c r="V92" i="6"/>
  <c r="V91" i="6"/>
  <c r="V90" i="6"/>
  <c r="V89" i="6"/>
  <c r="V88" i="6"/>
  <c r="V87" i="6"/>
  <c r="V86" i="6"/>
  <c r="P161" i="6"/>
  <c r="P160" i="6"/>
  <c r="P159" i="6"/>
  <c r="P158" i="6"/>
  <c r="P157" i="6"/>
  <c r="P156" i="6"/>
  <c r="P155" i="6"/>
  <c r="P154" i="6"/>
  <c r="P153" i="6"/>
  <c r="P152" i="6"/>
  <c r="P151" i="6"/>
  <c r="P150" i="6"/>
  <c r="P149" i="6"/>
  <c r="P148" i="6"/>
  <c r="P147" i="6"/>
  <c r="P146" i="6"/>
  <c r="P145" i="6"/>
  <c r="P144" i="6"/>
  <c r="P143" i="6"/>
  <c r="P142" i="6"/>
  <c r="P141" i="6"/>
  <c r="P140" i="6"/>
  <c r="P139" i="6"/>
  <c r="P138" i="6"/>
  <c r="P137" i="6"/>
  <c r="P136" i="6"/>
  <c r="P135" i="6"/>
  <c r="P134" i="6"/>
  <c r="P133" i="6"/>
  <c r="P132" i="6"/>
  <c r="P131" i="6"/>
  <c r="P130" i="6"/>
  <c r="P129" i="6"/>
  <c r="P128" i="6"/>
  <c r="P127" i="6"/>
  <c r="P126" i="6"/>
  <c r="P125" i="6"/>
  <c r="P124" i="6"/>
  <c r="P123" i="6"/>
  <c r="P122" i="6"/>
  <c r="P121" i="6"/>
  <c r="P120" i="6"/>
  <c r="P119" i="6"/>
  <c r="P118" i="6"/>
  <c r="P117" i="6"/>
  <c r="P116" i="6"/>
  <c r="P115" i="6"/>
  <c r="P114" i="6"/>
  <c r="P113" i="6"/>
  <c r="P112" i="6"/>
  <c r="P111" i="6"/>
  <c r="P110" i="6"/>
  <c r="P109" i="6"/>
  <c r="P108" i="6"/>
  <c r="P107" i="6"/>
  <c r="P106" i="6"/>
  <c r="P105" i="6"/>
  <c r="P104" i="6"/>
  <c r="P103" i="6"/>
  <c r="P102" i="6"/>
  <c r="P101" i="6"/>
  <c r="P100" i="6"/>
  <c r="P99" i="6"/>
  <c r="P98" i="6"/>
  <c r="P97" i="6"/>
  <c r="P96" i="6"/>
  <c r="P95" i="6"/>
  <c r="P94" i="6"/>
  <c r="P93" i="6"/>
  <c r="P92" i="6"/>
  <c r="P91" i="6"/>
  <c r="P90" i="6"/>
  <c r="P89" i="6"/>
  <c r="P88" i="6"/>
  <c r="P87" i="6"/>
  <c r="P86" i="6"/>
  <c r="J161" i="6"/>
  <c r="J160" i="6"/>
  <c r="J159" i="6"/>
  <c r="J158" i="6"/>
  <c r="J157" i="6"/>
  <c r="J156" i="6"/>
  <c r="J155" i="6"/>
  <c r="J154" i="6"/>
  <c r="J153" i="6"/>
  <c r="J152" i="6"/>
  <c r="J151" i="6"/>
  <c r="J150" i="6"/>
  <c r="J149" i="6"/>
  <c r="J148" i="6"/>
  <c r="J147" i="6"/>
  <c r="J146" i="6"/>
  <c r="J145" i="6"/>
  <c r="J144" i="6"/>
  <c r="J143" i="6"/>
  <c r="J142" i="6"/>
  <c r="J141" i="6"/>
  <c r="J140" i="6"/>
  <c r="J139" i="6"/>
  <c r="J138" i="6"/>
  <c r="J137" i="6"/>
  <c r="J136" i="6"/>
  <c r="J135" i="6"/>
  <c r="J134" i="6"/>
  <c r="J133" i="6"/>
  <c r="J132" i="6"/>
  <c r="J131" i="6"/>
  <c r="J130" i="6"/>
  <c r="J129" i="6"/>
  <c r="J128" i="6"/>
  <c r="J127" i="6"/>
  <c r="J126" i="6"/>
  <c r="J125" i="6"/>
  <c r="J124" i="6"/>
  <c r="J123" i="6"/>
  <c r="J122" i="6"/>
  <c r="J121" i="6"/>
  <c r="J120" i="6"/>
  <c r="J119" i="6"/>
  <c r="J118" i="6"/>
  <c r="J117" i="6"/>
  <c r="J116" i="6"/>
  <c r="J115" i="6"/>
  <c r="J114" i="6"/>
  <c r="J113" i="6"/>
  <c r="J112" i="6"/>
  <c r="J111" i="6"/>
  <c r="J110" i="6"/>
  <c r="J109" i="6"/>
  <c r="J108" i="6"/>
  <c r="J107" i="6"/>
  <c r="J106" i="6"/>
  <c r="J105" i="6"/>
  <c r="J104" i="6"/>
  <c r="J103" i="6"/>
  <c r="J102" i="6"/>
  <c r="J101" i="6"/>
  <c r="J100" i="6"/>
  <c r="J99" i="6"/>
  <c r="J98" i="6"/>
  <c r="J97" i="6"/>
  <c r="J96" i="6"/>
  <c r="J95" i="6"/>
  <c r="J94" i="6"/>
  <c r="J93" i="6"/>
  <c r="J92" i="6"/>
  <c r="J91" i="6"/>
  <c r="J90" i="6"/>
  <c r="J89" i="6"/>
  <c r="J88" i="6"/>
  <c r="J87" i="6"/>
  <c r="J86" i="6"/>
  <c r="BR79" i="6"/>
  <c r="BR78" i="6"/>
  <c r="BR77" i="6"/>
  <c r="BR76" i="6"/>
  <c r="BR75" i="6"/>
  <c r="BR74" i="6"/>
  <c r="BR73" i="6"/>
  <c r="BR72" i="6"/>
  <c r="BR71" i="6"/>
  <c r="BR70" i="6"/>
  <c r="BR69" i="6"/>
  <c r="BR68" i="6"/>
  <c r="BR67" i="6"/>
  <c r="BR66" i="6"/>
  <c r="BR65" i="6"/>
  <c r="BR64" i="6"/>
  <c r="BR63" i="6"/>
  <c r="BR62" i="6"/>
  <c r="BR61" i="6"/>
  <c r="BR60" i="6"/>
  <c r="BR59" i="6"/>
  <c r="BR58" i="6"/>
  <c r="BR57" i="6"/>
  <c r="BR56" i="6"/>
  <c r="BR55" i="6"/>
  <c r="BR54" i="6"/>
  <c r="BR53" i="6"/>
  <c r="BR52" i="6"/>
  <c r="BR51" i="6"/>
  <c r="BR50" i="6"/>
  <c r="BR49" i="6"/>
  <c r="BR48" i="6"/>
  <c r="BR47" i="6"/>
  <c r="BR46" i="6"/>
  <c r="BR45" i="6"/>
  <c r="BR44" i="6"/>
  <c r="BR43" i="6"/>
  <c r="BR42" i="6"/>
  <c r="BR41" i="6"/>
  <c r="BR40" i="6"/>
  <c r="BR39" i="6"/>
  <c r="BR38" i="6"/>
  <c r="BR37" i="6"/>
  <c r="BR36" i="6"/>
  <c r="BR35" i="6"/>
  <c r="BR34" i="6"/>
  <c r="BR33" i="6"/>
  <c r="BR32" i="6"/>
  <c r="BR31" i="6"/>
  <c r="BR30" i="6"/>
  <c r="BR29" i="6"/>
  <c r="BR28" i="6"/>
  <c r="BR27" i="6"/>
  <c r="BR26" i="6"/>
  <c r="BR25" i="6"/>
  <c r="BR24" i="6"/>
  <c r="BR23" i="6"/>
  <c r="BR22" i="6"/>
  <c r="BR21" i="6"/>
  <c r="BR20" i="6"/>
  <c r="BR19" i="6"/>
  <c r="BR18" i="6"/>
  <c r="BR17" i="6"/>
  <c r="BR16" i="6"/>
  <c r="BR15" i="6"/>
  <c r="BR14" i="6"/>
  <c r="BR13" i="6"/>
  <c r="BR12" i="6"/>
  <c r="BR11" i="6"/>
  <c r="BR10" i="6"/>
  <c r="BR9" i="6"/>
  <c r="BR8" i="6"/>
  <c r="BR7" i="6"/>
  <c r="BR6" i="6"/>
  <c r="BR5" i="6"/>
  <c r="BR4" i="6"/>
  <c r="BL79" i="6"/>
  <c r="BL78" i="6"/>
  <c r="BL77" i="6"/>
  <c r="BL76" i="6"/>
  <c r="BL75" i="6"/>
  <c r="BL74" i="6"/>
  <c r="BL73" i="6"/>
  <c r="BL72" i="6"/>
  <c r="BL71" i="6"/>
  <c r="BL70" i="6"/>
  <c r="BL69" i="6"/>
  <c r="BL68" i="6"/>
  <c r="BL67" i="6"/>
  <c r="BL66" i="6"/>
  <c r="BL65" i="6"/>
  <c r="BL64" i="6"/>
  <c r="BL63" i="6"/>
  <c r="BL62" i="6"/>
  <c r="BL61" i="6"/>
  <c r="BL60" i="6"/>
  <c r="BL59" i="6"/>
  <c r="BL58" i="6"/>
  <c r="BL57" i="6"/>
  <c r="BL56" i="6"/>
  <c r="BL55" i="6"/>
  <c r="BL54" i="6"/>
  <c r="BL53" i="6"/>
  <c r="BL52" i="6"/>
  <c r="BL51" i="6"/>
  <c r="BL50" i="6"/>
  <c r="BL49" i="6"/>
  <c r="BL48" i="6"/>
  <c r="BL47" i="6"/>
  <c r="BL46" i="6"/>
  <c r="BL45" i="6"/>
  <c r="BL44" i="6"/>
  <c r="BL43" i="6"/>
  <c r="BL42" i="6"/>
  <c r="BL41" i="6"/>
  <c r="BL40" i="6"/>
  <c r="BL39" i="6"/>
  <c r="BL38" i="6"/>
  <c r="BL37" i="6"/>
  <c r="BL36" i="6"/>
  <c r="BL35" i="6"/>
  <c r="BL34" i="6"/>
  <c r="BL33" i="6"/>
  <c r="BL32" i="6"/>
  <c r="BL31" i="6"/>
  <c r="BL30" i="6"/>
  <c r="BL29" i="6"/>
  <c r="BL28" i="6"/>
  <c r="BL27" i="6"/>
  <c r="BL26" i="6"/>
  <c r="BL25" i="6"/>
  <c r="BL24" i="6"/>
  <c r="BL23" i="6"/>
  <c r="BL22" i="6"/>
  <c r="BL21" i="6"/>
  <c r="BL20" i="6"/>
  <c r="BL19" i="6"/>
  <c r="BL18" i="6"/>
  <c r="BL17" i="6"/>
  <c r="BL16" i="6"/>
  <c r="BL15" i="6"/>
  <c r="BL14" i="6"/>
  <c r="BL13" i="6"/>
  <c r="BL12" i="6"/>
  <c r="BL11" i="6"/>
  <c r="BL10" i="6"/>
  <c r="BL9" i="6"/>
  <c r="BL8" i="6"/>
  <c r="BL7" i="6"/>
  <c r="BL6" i="6"/>
  <c r="BL5" i="6"/>
  <c r="BL4" i="6"/>
  <c r="BF79" i="6"/>
  <c r="BF78" i="6"/>
  <c r="BF77" i="6"/>
  <c r="BF76" i="6"/>
  <c r="BF75" i="6"/>
  <c r="BF74" i="6"/>
  <c r="BF73" i="6"/>
  <c r="BF72" i="6"/>
  <c r="BF71" i="6"/>
  <c r="BF70" i="6"/>
  <c r="BF69" i="6"/>
  <c r="BF68" i="6"/>
  <c r="BF67" i="6"/>
  <c r="BF66" i="6"/>
  <c r="BF65" i="6"/>
  <c r="BF64" i="6"/>
  <c r="BF63" i="6"/>
  <c r="BF62" i="6"/>
  <c r="BF61" i="6"/>
  <c r="BF60" i="6"/>
  <c r="BF59" i="6"/>
  <c r="BF58" i="6"/>
  <c r="BF57" i="6"/>
  <c r="BF56" i="6"/>
  <c r="BF55" i="6"/>
  <c r="BF54" i="6"/>
  <c r="BF53" i="6"/>
  <c r="BF52" i="6"/>
  <c r="BF51" i="6"/>
  <c r="BF50" i="6"/>
  <c r="BF49" i="6"/>
  <c r="BF48" i="6"/>
  <c r="BF47" i="6"/>
  <c r="BF46" i="6"/>
  <c r="BF45" i="6"/>
  <c r="BF44" i="6"/>
  <c r="BF43" i="6"/>
  <c r="BF42" i="6"/>
  <c r="BF41" i="6"/>
  <c r="BF40" i="6"/>
  <c r="BF39" i="6"/>
  <c r="BF38" i="6"/>
  <c r="BF37" i="6"/>
  <c r="BF36" i="6"/>
  <c r="BF35" i="6"/>
  <c r="BF34" i="6"/>
  <c r="BF33" i="6"/>
  <c r="BF32" i="6"/>
  <c r="BF31" i="6"/>
  <c r="BF30" i="6"/>
  <c r="BF29" i="6"/>
  <c r="BF28" i="6"/>
  <c r="BF27" i="6"/>
  <c r="BF26" i="6"/>
  <c r="BF25" i="6"/>
  <c r="BF24" i="6"/>
  <c r="BF23" i="6"/>
  <c r="BF22" i="6"/>
  <c r="BF21" i="6"/>
  <c r="BF20" i="6"/>
  <c r="BF19" i="6"/>
  <c r="BF18" i="6"/>
  <c r="BF17" i="6"/>
  <c r="BF16" i="6"/>
  <c r="BF15" i="6"/>
  <c r="BF14" i="6"/>
  <c r="BF13" i="6"/>
  <c r="BF12" i="6"/>
  <c r="BF11" i="6"/>
  <c r="BF10" i="6"/>
  <c r="BF9" i="6"/>
  <c r="BF8" i="6"/>
  <c r="BF7" i="6"/>
  <c r="BF6" i="6"/>
  <c r="BF5" i="6"/>
  <c r="BF4" i="6"/>
  <c r="AZ79" i="6"/>
  <c r="AZ78" i="6"/>
  <c r="AZ77" i="6"/>
  <c r="AZ76" i="6"/>
  <c r="AZ75" i="6"/>
  <c r="AZ74" i="6"/>
  <c r="AZ73" i="6"/>
  <c r="AZ72" i="6"/>
  <c r="AZ71" i="6"/>
  <c r="AZ70" i="6"/>
  <c r="AZ69" i="6"/>
  <c r="AZ68" i="6"/>
  <c r="AZ67" i="6"/>
  <c r="AZ66" i="6"/>
  <c r="AZ65" i="6"/>
  <c r="AZ64" i="6"/>
  <c r="AZ63" i="6"/>
  <c r="AZ62" i="6"/>
  <c r="AZ61" i="6"/>
  <c r="AZ60" i="6"/>
  <c r="AZ59" i="6"/>
  <c r="AZ58" i="6"/>
  <c r="AZ57" i="6"/>
  <c r="AZ56" i="6"/>
  <c r="AZ55" i="6"/>
  <c r="AZ54" i="6"/>
  <c r="AZ53" i="6"/>
  <c r="AZ52" i="6"/>
  <c r="AZ51" i="6"/>
  <c r="AZ50" i="6"/>
  <c r="AZ49" i="6"/>
  <c r="AZ48" i="6"/>
  <c r="AZ47" i="6"/>
  <c r="AZ46" i="6"/>
  <c r="AZ45" i="6"/>
  <c r="AZ44" i="6"/>
  <c r="AZ43" i="6"/>
  <c r="AZ42" i="6"/>
  <c r="AZ41" i="6"/>
  <c r="AZ40" i="6"/>
  <c r="AZ39" i="6"/>
  <c r="AZ38" i="6"/>
  <c r="AZ37" i="6"/>
  <c r="AZ36" i="6"/>
  <c r="AZ35" i="6"/>
  <c r="AZ34" i="6"/>
  <c r="AZ33" i="6"/>
  <c r="AZ32" i="6"/>
  <c r="AZ31" i="6"/>
  <c r="AZ30" i="6"/>
  <c r="AZ29" i="6"/>
  <c r="AZ28" i="6"/>
  <c r="AZ27" i="6"/>
  <c r="AZ26" i="6"/>
  <c r="AZ25" i="6"/>
  <c r="AZ24" i="6"/>
  <c r="AZ23" i="6"/>
  <c r="AZ22" i="6"/>
  <c r="AZ21" i="6"/>
  <c r="AZ20" i="6"/>
  <c r="AZ19" i="6"/>
  <c r="AZ18" i="6"/>
  <c r="AZ17" i="6"/>
  <c r="AZ16" i="6"/>
  <c r="AZ15" i="6"/>
  <c r="AZ14" i="6"/>
  <c r="AZ13" i="6"/>
  <c r="AZ12" i="6"/>
  <c r="AZ11" i="6"/>
  <c r="AZ10" i="6"/>
  <c r="AZ9" i="6"/>
  <c r="AZ8" i="6"/>
  <c r="AZ7" i="6"/>
  <c r="AZ6" i="6"/>
  <c r="AZ5" i="6"/>
  <c r="AZ4" i="6"/>
  <c r="AT79" i="6"/>
  <c r="AT78" i="6"/>
  <c r="AT77" i="6"/>
  <c r="AT76" i="6"/>
  <c r="AT75" i="6"/>
  <c r="AT74" i="6"/>
  <c r="AT73" i="6"/>
  <c r="AT72" i="6"/>
  <c r="AT71" i="6"/>
  <c r="AT70" i="6"/>
  <c r="AT69" i="6"/>
  <c r="AT68" i="6"/>
  <c r="AT67" i="6"/>
  <c r="AT66" i="6"/>
  <c r="AT65" i="6"/>
  <c r="AT64" i="6"/>
  <c r="AT63" i="6"/>
  <c r="AT62" i="6"/>
  <c r="AT61" i="6"/>
  <c r="AT60" i="6"/>
  <c r="AT59" i="6"/>
  <c r="AT58" i="6"/>
  <c r="AT57" i="6"/>
  <c r="AT56" i="6"/>
  <c r="AT55" i="6"/>
  <c r="AT54" i="6"/>
  <c r="AT53" i="6"/>
  <c r="AT52" i="6"/>
  <c r="AT51" i="6"/>
  <c r="AT50" i="6"/>
  <c r="AT49" i="6"/>
  <c r="AT48" i="6"/>
  <c r="AT47" i="6"/>
  <c r="AT46" i="6"/>
  <c r="AT45" i="6"/>
  <c r="AT44" i="6"/>
  <c r="AT43" i="6"/>
  <c r="AT42" i="6"/>
  <c r="AT41" i="6"/>
  <c r="AT40" i="6"/>
  <c r="AT39" i="6"/>
  <c r="AT38" i="6"/>
  <c r="AT37" i="6"/>
  <c r="AT36" i="6"/>
  <c r="AT35" i="6"/>
  <c r="AT34" i="6"/>
  <c r="AT33" i="6"/>
  <c r="AT32" i="6"/>
  <c r="AT31" i="6"/>
  <c r="AT30" i="6"/>
  <c r="AT29" i="6"/>
  <c r="AT28" i="6"/>
  <c r="AT27" i="6"/>
  <c r="AT26" i="6"/>
  <c r="AT25" i="6"/>
  <c r="AT24" i="6"/>
  <c r="AT23" i="6"/>
  <c r="AT22" i="6"/>
  <c r="AT21" i="6"/>
  <c r="AT20" i="6"/>
  <c r="AT19" i="6"/>
  <c r="AT18" i="6"/>
  <c r="AT17" i="6"/>
  <c r="AT16" i="6"/>
  <c r="AT15" i="6"/>
  <c r="AT14" i="6"/>
  <c r="AT13" i="6"/>
  <c r="AT12" i="6"/>
  <c r="AT11" i="6"/>
  <c r="AT10" i="6"/>
  <c r="AT9" i="6"/>
  <c r="AT8" i="6"/>
  <c r="AT7" i="6"/>
  <c r="AT6" i="6"/>
  <c r="AT5" i="6"/>
  <c r="AT4" i="6"/>
  <c r="AN79" i="6"/>
  <c r="AN78" i="6"/>
  <c r="AN77" i="6"/>
  <c r="AN76" i="6"/>
  <c r="AN75" i="6"/>
  <c r="AN74" i="6"/>
  <c r="AN73" i="6"/>
  <c r="AN72" i="6"/>
  <c r="AN71" i="6"/>
  <c r="AN70" i="6"/>
  <c r="AN69" i="6"/>
  <c r="AN68" i="6"/>
  <c r="AN67" i="6"/>
  <c r="AN66" i="6"/>
  <c r="AN65" i="6"/>
  <c r="AN64" i="6"/>
  <c r="AN63" i="6"/>
  <c r="AN62" i="6"/>
  <c r="AN61" i="6"/>
  <c r="AN60" i="6"/>
  <c r="AN59" i="6"/>
  <c r="AN58" i="6"/>
  <c r="AN57" i="6"/>
  <c r="AN56" i="6"/>
  <c r="AN55" i="6"/>
  <c r="AN54" i="6"/>
  <c r="AN53" i="6"/>
  <c r="AN52" i="6"/>
  <c r="AN51" i="6"/>
  <c r="AN50" i="6"/>
  <c r="AN49" i="6"/>
  <c r="AN48" i="6"/>
  <c r="AN47" i="6"/>
  <c r="AN46" i="6"/>
  <c r="AN45" i="6"/>
  <c r="AN44" i="6"/>
  <c r="AN43" i="6"/>
  <c r="AN42" i="6"/>
  <c r="AN41" i="6"/>
  <c r="AN40" i="6"/>
  <c r="AN39" i="6"/>
  <c r="AN38" i="6"/>
  <c r="AN37" i="6"/>
  <c r="AN36" i="6"/>
  <c r="AN35" i="6"/>
  <c r="AN34" i="6"/>
  <c r="AN33" i="6"/>
  <c r="AN32" i="6"/>
  <c r="AN31" i="6"/>
  <c r="AN30" i="6"/>
  <c r="AN29" i="6"/>
  <c r="AN28" i="6"/>
  <c r="AN27" i="6"/>
  <c r="AN26" i="6"/>
  <c r="AN25" i="6"/>
  <c r="AN24" i="6"/>
  <c r="AN23" i="6"/>
  <c r="AN22" i="6"/>
  <c r="AN21" i="6"/>
  <c r="AN20" i="6"/>
  <c r="AN19" i="6"/>
  <c r="AN18" i="6"/>
  <c r="AN17" i="6"/>
  <c r="AN16" i="6"/>
  <c r="AN15" i="6"/>
  <c r="AN14" i="6"/>
  <c r="AN13" i="6"/>
  <c r="AN12" i="6"/>
  <c r="AN11" i="6"/>
  <c r="AN10" i="6"/>
  <c r="AN9" i="6"/>
  <c r="AN8" i="6"/>
  <c r="AN7" i="6"/>
  <c r="AN6" i="6"/>
  <c r="AN5" i="6"/>
  <c r="AN4" i="6"/>
  <c r="AH79" i="6"/>
  <c r="AH78" i="6"/>
  <c r="AH77" i="6"/>
  <c r="AH76" i="6"/>
  <c r="AH75" i="6"/>
  <c r="AH74" i="6"/>
  <c r="AH73" i="6"/>
  <c r="AH72" i="6"/>
  <c r="AH71" i="6"/>
  <c r="AH70" i="6"/>
  <c r="AH69" i="6"/>
  <c r="AH68" i="6"/>
  <c r="AH67" i="6"/>
  <c r="AH66" i="6"/>
  <c r="AH65" i="6"/>
  <c r="AH64" i="6"/>
  <c r="AH63" i="6"/>
  <c r="AH62" i="6"/>
  <c r="AH61" i="6"/>
  <c r="AH60" i="6"/>
  <c r="AH59" i="6"/>
  <c r="AH58" i="6"/>
  <c r="AH57" i="6"/>
  <c r="AH56" i="6"/>
  <c r="AH55" i="6"/>
  <c r="AH54" i="6"/>
  <c r="AH53" i="6"/>
  <c r="AH52" i="6"/>
  <c r="AH51" i="6"/>
  <c r="AH50" i="6"/>
  <c r="AH49" i="6"/>
  <c r="AH48" i="6"/>
  <c r="AH47" i="6"/>
  <c r="AH46" i="6"/>
  <c r="AH45" i="6"/>
  <c r="AH44" i="6"/>
  <c r="AH43" i="6"/>
  <c r="AH42" i="6"/>
  <c r="AH41" i="6"/>
  <c r="AH40" i="6"/>
  <c r="AH39" i="6"/>
  <c r="AH38" i="6"/>
  <c r="AH37" i="6"/>
  <c r="AH36" i="6"/>
  <c r="AH35" i="6"/>
  <c r="AH34" i="6"/>
  <c r="AH33" i="6"/>
  <c r="AH32" i="6"/>
  <c r="AH31" i="6"/>
  <c r="AH30" i="6"/>
  <c r="AH29" i="6"/>
  <c r="AH28" i="6"/>
  <c r="AH27" i="6"/>
  <c r="AH26" i="6"/>
  <c r="AH25" i="6"/>
  <c r="AH24" i="6"/>
  <c r="AH23" i="6"/>
  <c r="AH22" i="6"/>
  <c r="AH21" i="6"/>
  <c r="AH20" i="6"/>
  <c r="AH19" i="6"/>
  <c r="AH18" i="6"/>
  <c r="AH17" i="6"/>
  <c r="AH16" i="6"/>
  <c r="AH15" i="6"/>
  <c r="AH14" i="6"/>
  <c r="AH13" i="6"/>
  <c r="AH12" i="6"/>
  <c r="AH11" i="6"/>
  <c r="AH10" i="6"/>
  <c r="AH9" i="6"/>
  <c r="AH8" i="6"/>
  <c r="AH7" i="6"/>
  <c r="AH6" i="6"/>
  <c r="AH5" i="6"/>
  <c r="AH4" i="6"/>
  <c r="AB79" i="6"/>
  <c r="AB78" i="6"/>
  <c r="AB77" i="6"/>
  <c r="AB76" i="6"/>
  <c r="AB75" i="6"/>
  <c r="AB74" i="6"/>
  <c r="AB73" i="6"/>
  <c r="AB72" i="6"/>
  <c r="AB71" i="6"/>
  <c r="AB70" i="6"/>
  <c r="AB69" i="6"/>
  <c r="AB68" i="6"/>
  <c r="AB67" i="6"/>
  <c r="AB66" i="6"/>
  <c r="AB65" i="6"/>
  <c r="AB64" i="6"/>
  <c r="AB63" i="6"/>
  <c r="AB62" i="6"/>
  <c r="AB61" i="6"/>
  <c r="AB60" i="6"/>
  <c r="AB59" i="6"/>
  <c r="AB58" i="6"/>
  <c r="AB57" i="6"/>
  <c r="AB56" i="6"/>
  <c r="AB55" i="6"/>
  <c r="AB54" i="6"/>
  <c r="AB53" i="6"/>
  <c r="AB52" i="6"/>
  <c r="AB51" i="6"/>
  <c r="AB50" i="6"/>
  <c r="AB49" i="6"/>
  <c r="AB48" i="6"/>
  <c r="AB47" i="6"/>
  <c r="AB46" i="6"/>
  <c r="AB45" i="6"/>
  <c r="AB44" i="6"/>
  <c r="AB43" i="6"/>
  <c r="AB42" i="6"/>
  <c r="AB41" i="6"/>
  <c r="AB40" i="6"/>
  <c r="AB39" i="6"/>
  <c r="AB38" i="6"/>
  <c r="AB37" i="6"/>
  <c r="AB36" i="6"/>
  <c r="AB35" i="6"/>
  <c r="AB34" i="6"/>
  <c r="AB33" i="6"/>
  <c r="AB32" i="6"/>
  <c r="AB31" i="6"/>
  <c r="AB30" i="6"/>
  <c r="AB29" i="6"/>
  <c r="AB28" i="6"/>
  <c r="AB27" i="6"/>
  <c r="AB26" i="6"/>
  <c r="AB25" i="6"/>
  <c r="AB24" i="6"/>
  <c r="AB23" i="6"/>
  <c r="AB22" i="6"/>
  <c r="AB21" i="6"/>
  <c r="AB20" i="6"/>
  <c r="AB19" i="6"/>
  <c r="AB18" i="6"/>
  <c r="AB17" i="6"/>
  <c r="AB16" i="6"/>
  <c r="AB15" i="6"/>
  <c r="AB14" i="6"/>
  <c r="AB13" i="6"/>
  <c r="AB12" i="6"/>
  <c r="AB11" i="6"/>
  <c r="AB10" i="6"/>
  <c r="AB9" i="6"/>
  <c r="AB8" i="6"/>
  <c r="AB7" i="6"/>
  <c r="AB6" i="6"/>
  <c r="AB5" i="6"/>
  <c r="AB4" i="6"/>
  <c r="V79" i="6"/>
  <c r="V78" i="6"/>
  <c r="V77" i="6"/>
  <c r="V76" i="6"/>
  <c r="V75" i="6"/>
  <c r="V74" i="6"/>
  <c r="V73" i="6"/>
  <c r="V72" i="6"/>
  <c r="V71" i="6"/>
  <c r="V70" i="6"/>
  <c r="V69" i="6"/>
  <c r="V68" i="6"/>
  <c r="V67" i="6"/>
  <c r="V66" i="6"/>
  <c r="V65" i="6"/>
  <c r="V64" i="6"/>
  <c r="V63" i="6"/>
  <c r="V62" i="6"/>
  <c r="V61" i="6"/>
  <c r="V60" i="6"/>
  <c r="V59" i="6"/>
  <c r="V58" i="6"/>
  <c r="V57" i="6"/>
  <c r="V56" i="6"/>
  <c r="V55" i="6"/>
  <c r="V54" i="6"/>
  <c r="V53" i="6"/>
  <c r="V52" i="6"/>
  <c r="V51" i="6"/>
  <c r="V50" i="6"/>
  <c r="V49" i="6"/>
  <c r="V48" i="6"/>
  <c r="V47" i="6"/>
  <c r="V46" i="6"/>
  <c r="V45" i="6"/>
  <c r="V44" i="6"/>
  <c r="V43" i="6"/>
  <c r="V42" i="6"/>
  <c r="V41" i="6"/>
  <c r="V40" i="6"/>
  <c r="V39" i="6"/>
  <c r="V38" i="6"/>
  <c r="V37" i="6"/>
  <c r="V36" i="6"/>
  <c r="V35" i="6"/>
  <c r="V34" i="6"/>
  <c r="V33" i="6"/>
  <c r="V32" i="6"/>
  <c r="V31" i="6"/>
  <c r="V30" i="6"/>
  <c r="V29" i="6"/>
  <c r="V28" i="6"/>
  <c r="V27" i="6"/>
  <c r="V26" i="6"/>
  <c r="V25" i="6"/>
  <c r="V24" i="6"/>
  <c r="V23" i="6"/>
  <c r="V22" i="6"/>
  <c r="V21" i="6"/>
  <c r="V20" i="6"/>
  <c r="V19" i="6"/>
  <c r="V18" i="6"/>
  <c r="V17" i="6"/>
  <c r="V16" i="6"/>
  <c r="V15" i="6"/>
  <c r="V14" i="6"/>
  <c r="V13" i="6"/>
  <c r="V12" i="6"/>
  <c r="V11" i="6"/>
  <c r="V10" i="6"/>
  <c r="V9" i="6"/>
  <c r="V8" i="6"/>
  <c r="V7" i="6"/>
  <c r="V6" i="6"/>
  <c r="V5" i="6"/>
  <c r="V4" i="6"/>
  <c r="P79" i="6"/>
  <c r="P78" i="6"/>
  <c r="P77" i="6"/>
  <c r="P76" i="6"/>
  <c r="P75" i="6"/>
  <c r="P74" i="6"/>
  <c r="P73" i="6"/>
  <c r="P72" i="6"/>
  <c r="P71" i="6"/>
  <c r="P70" i="6"/>
  <c r="P69" i="6"/>
  <c r="P68" i="6"/>
  <c r="P67" i="6"/>
  <c r="P66" i="6"/>
  <c r="P65" i="6"/>
  <c r="P64" i="6"/>
  <c r="P63" i="6"/>
  <c r="P62" i="6"/>
  <c r="P61" i="6"/>
  <c r="P60" i="6"/>
  <c r="P59" i="6"/>
  <c r="P58" i="6"/>
  <c r="P57" i="6"/>
  <c r="P56" i="6"/>
  <c r="P55" i="6"/>
  <c r="P54" i="6"/>
  <c r="P53" i="6"/>
  <c r="P52" i="6"/>
  <c r="P51" i="6"/>
  <c r="P50" i="6"/>
  <c r="P49" i="6"/>
  <c r="P48" i="6"/>
  <c r="P47" i="6"/>
  <c r="P46" i="6"/>
  <c r="P45" i="6"/>
  <c r="P44" i="6"/>
  <c r="P43" i="6"/>
  <c r="P42" i="6"/>
  <c r="P41" i="6"/>
  <c r="P40" i="6"/>
  <c r="P39" i="6"/>
  <c r="P38" i="6"/>
  <c r="P37" i="6"/>
  <c r="P36" i="6"/>
  <c r="P35" i="6"/>
  <c r="P34" i="6"/>
  <c r="P33" i="6"/>
  <c r="P32" i="6"/>
  <c r="P31" i="6"/>
  <c r="P30" i="6"/>
  <c r="P29" i="6"/>
  <c r="P28" i="6"/>
  <c r="P27" i="6"/>
  <c r="P26" i="6"/>
  <c r="P25" i="6"/>
  <c r="P24" i="6"/>
  <c r="P23" i="6"/>
  <c r="P22" i="6"/>
  <c r="P21" i="6"/>
  <c r="P20" i="6"/>
  <c r="P19" i="6"/>
  <c r="P18" i="6"/>
  <c r="P17" i="6"/>
  <c r="P16" i="6"/>
  <c r="P15" i="6"/>
  <c r="P14" i="6"/>
  <c r="P13" i="6"/>
  <c r="P12" i="6"/>
  <c r="P11" i="6"/>
  <c r="P10" i="6"/>
  <c r="P9" i="6"/>
  <c r="P8" i="6"/>
  <c r="P7" i="6"/>
  <c r="P6" i="6"/>
  <c r="P5" i="6"/>
  <c r="P4" i="6"/>
  <c r="J79" i="6"/>
  <c r="J78" i="6"/>
  <c r="J77" i="6"/>
  <c r="J76" i="6"/>
  <c r="J75" i="6"/>
  <c r="J74" i="6"/>
  <c r="J73" i="6"/>
  <c r="J72" i="6"/>
  <c r="J71" i="6"/>
  <c r="J70" i="6"/>
  <c r="J69" i="6"/>
  <c r="J68" i="6"/>
  <c r="J67" i="6"/>
  <c r="J66" i="6"/>
  <c r="J65" i="6"/>
  <c r="J64" i="6"/>
  <c r="J63" i="6"/>
  <c r="J62" i="6"/>
  <c r="J61" i="6"/>
  <c r="J60" i="6"/>
  <c r="J59" i="6"/>
  <c r="J58" i="6"/>
  <c r="J57" i="6"/>
  <c r="J56" i="6"/>
  <c r="J55" i="6"/>
  <c r="J54" i="6"/>
  <c r="J53" i="6"/>
  <c r="J52" i="6"/>
  <c r="J51" i="6"/>
  <c r="J50" i="6"/>
  <c r="J49" i="6"/>
  <c r="J48" i="6"/>
  <c r="J47" i="6"/>
  <c r="J46" i="6"/>
  <c r="J45" i="6"/>
  <c r="J44" i="6"/>
  <c r="J43" i="6"/>
  <c r="J42" i="6"/>
  <c r="J41" i="6"/>
  <c r="J40" i="6"/>
  <c r="J39" i="6"/>
  <c r="J38" i="6"/>
  <c r="J37" i="6"/>
  <c r="J36" i="6"/>
  <c r="J35" i="6"/>
  <c r="J34" i="6"/>
  <c r="J33" i="6"/>
  <c r="J32" i="6"/>
  <c r="J31" i="6"/>
  <c r="J30" i="6"/>
  <c r="J29" i="6"/>
  <c r="J28" i="6"/>
  <c r="J27" i="6"/>
  <c r="J26" i="6"/>
  <c r="J25" i="6"/>
  <c r="J24" i="6"/>
  <c r="J23" i="6"/>
  <c r="J22" i="6"/>
  <c r="J21" i="6"/>
  <c r="J20" i="6"/>
  <c r="J19" i="6"/>
  <c r="J18" i="6"/>
  <c r="J17" i="6"/>
  <c r="J16" i="6"/>
  <c r="J15" i="6"/>
  <c r="J14" i="6"/>
  <c r="J13" i="6"/>
  <c r="J12" i="6"/>
  <c r="J11" i="6"/>
  <c r="J10" i="6"/>
  <c r="J9" i="6"/>
  <c r="J8" i="6"/>
  <c r="J7" i="6"/>
  <c r="J6" i="6"/>
  <c r="J5" i="6"/>
  <c r="D248" i="6"/>
  <c r="D249" i="6"/>
  <c r="D250" i="6"/>
  <c r="D251" i="6"/>
  <c r="D252" i="6"/>
  <c r="D253" i="6"/>
  <c r="D254" i="6"/>
  <c r="D255" i="6"/>
  <c r="D256" i="6"/>
  <c r="D257" i="6"/>
  <c r="D258" i="6"/>
  <c r="D259" i="6"/>
  <c r="D260" i="6"/>
  <c r="D261" i="6"/>
  <c r="D262" i="6"/>
  <c r="D263" i="6"/>
  <c r="D264" i="6"/>
  <c r="D265" i="6"/>
  <c r="D266" i="6"/>
  <c r="D267" i="6"/>
  <c r="D268" i="6"/>
  <c r="D269" i="6"/>
  <c r="D270" i="6"/>
  <c r="D271" i="6"/>
  <c r="D272" i="6"/>
  <c r="D273" i="6"/>
  <c r="D274" i="6"/>
  <c r="D275" i="6"/>
  <c r="D276" i="6"/>
  <c r="D277" i="6"/>
  <c r="D278" i="6"/>
  <c r="D279" i="6"/>
  <c r="D280" i="6"/>
  <c r="D281" i="6"/>
  <c r="D282" i="6"/>
  <c r="D283" i="6"/>
  <c r="D284" i="6"/>
  <c r="D285" i="6"/>
  <c r="D286" i="6"/>
  <c r="D287" i="6"/>
  <c r="D288" i="6"/>
  <c r="D289" i="6"/>
  <c r="D290" i="6"/>
  <c r="D291" i="6"/>
  <c r="D292" i="6"/>
  <c r="D247" i="6"/>
  <c r="D167" i="6"/>
  <c r="D168" i="6"/>
  <c r="D169" i="6"/>
  <c r="D170" i="6"/>
  <c r="D171" i="6"/>
  <c r="D172" i="6"/>
  <c r="D173" i="6"/>
  <c r="D174" i="6"/>
  <c r="D175" i="6"/>
  <c r="D176" i="6"/>
  <c r="D177" i="6"/>
  <c r="D178" i="6"/>
  <c r="D179" i="6"/>
  <c r="D180" i="6"/>
  <c r="D181" i="6"/>
  <c r="D182" i="6"/>
  <c r="D183" i="6"/>
  <c r="D184" i="6"/>
  <c r="D185" i="6"/>
  <c r="D186" i="6"/>
  <c r="D187" i="6"/>
  <c r="D188" i="6"/>
  <c r="D189" i="6"/>
  <c r="D190" i="6"/>
  <c r="D191" i="6"/>
  <c r="D192" i="6"/>
  <c r="D193" i="6"/>
  <c r="D194" i="6"/>
  <c r="D195" i="6"/>
  <c r="D196" i="6"/>
  <c r="D197" i="6"/>
  <c r="D198" i="6"/>
  <c r="D199" i="6"/>
  <c r="D200" i="6"/>
  <c r="D201" i="6"/>
  <c r="D202" i="6"/>
  <c r="D203" i="6"/>
  <c r="D204" i="6"/>
  <c r="D205" i="6"/>
  <c r="D206" i="6"/>
  <c r="D207" i="6"/>
  <c r="D208" i="6"/>
  <c r="D209" i="6"/>
  <c r="D210" i="6"/>
  <c r="D211" i="6"/>
  <c r="D212" i="6"/>
  <c r="D213" i="6"/>
  <c r="D214" i="6"/>
  <c r="D215" i="6"/>
  <c r="D216" i="6"/>
  <c r="D217" i="6"/>
  <c r="D218" i="6"/>
  <c r="D219" i="6"/>
  <c r="D220" i="6"/>
  <c r="D221" i="6"/>
  <c r="D222" i="6"/>
  <c r="D223" i="6"/>
  <c r="D224" i="6"/>
  <c r="D225" i="6"/>
  <c r="D226" i="6"/>
  <c r="D227" i="6"/>
  <c r="D228" i="6"/>
  <c r="D229" i="6"/>
  <c r="D230" i="6"/>
  <c r="D231" i="6"/>
  <c r="D232" i="6"/>
  <c r="D233" i="6"/>
  <c r="D234" i="6"/>
  <c r="D235" i="6"/>
  <c r="D236" i="6"/>
  <c r="D237" i="6"/>
  <c r="D238" i="6"/>
  <c r="D239" i="6"/>
  <c r="D240" i="6"/>
  <c r="D241" i="6"/>
  <c r="D166" i="6"/>
  <c r="D87" i="6"/>
  <c r="D88" i="6"/>
  <c r="D89" i="6"/>
  <c r="D90" i="6"/>
  <c r="D91" i="6"/>
  <c r="D92" i="6"/>
  <c r="D93" i="6"/>
  <c r="D94" i="6"/>
  <c r="D95" i="6"/>
  <c r="D96" i="6"/>
  <c r="D97" i="6"/>
  <c r="D98" i="6"/>
  <c r="D99" i="6"/>
  <c r="D100" i="6"/>
  <c r="D101" i="6"/>
  <c r="D102" i="6"/>
  <c r="D103" i="6"/>
  <c r="D104" i="6"/>
  <c r="D105" i="6"/>
  <c r="D106" i="6"/>
  <c r="D107" i="6"/>
  <c r="D108" i="6"/>
  <c r="D109" i="6"/>
  <c r="D110" i="6"/>
  <c r="D111" i="6"/>
  <c r="D112" i="6"/>
  <c r="D113" i="6"/>
  <c r="D114" i="6"/>
  <c r="D115" i="6"/>
  <c r="D116" i="6"/>
  <c r="D117" i="6"/>
  <c r="D118" i="6"/>
  <c r="D119" i="6"/>
  <c r="D120" i="6"/>
  <c r="D121" i="6"/>
  <c r="D122" i="6"/>
  <c r="D123" i="6"/>
  <c r="D124" i="6"/>
  <c r="D125" i="6"/>
  <c r="D126" i="6"/>
  <c r="D127" i="6"/>
  <c r="D128" i="6"/>
  <c r="D129" i="6"/>
  <c r="D130" i="6"/>
  <c r="D131" i="6"/>
  <c r="D132" i="6"/>
  <c r="D133" i="6"/>
  <c r="D134" i="6"/>
  <c r="D135" i="6"/>
  <c r="D136" i="6"/>
  <c r="D137" i="6"/>
  <c r="D138" i="6"/>
  <c r="D139" i="6"/>
  <c r="D140" i="6"/>
  <c r="D141" i="6"/>
  <c r="D142" i="6"/>
  <c r="D143" i="6"/>
  <c r="D144" i="6"/>
  <c r="D145" i="6"/>
  <c r="D146" i="6"/>
  <c r="D147" i="6"/>
  <c r="D148" i="6"/>
  <c r="D149" i="6"/>
  <c r="D150" i="6"/>
  <c r="D151" i="6"/>
  <c r="D152" i="6"/>
  <c r="D153" i="6"/>
  <c r="D154" i="6"/>
  <c r="D155" i="6"/>
  <c r="D156" i="6"/>
  <c r="D157" i="6"/>
  <c r="D158" i="6"/>
  <c r="D159" i="6"/>
  <c r="D160" i="6"/>
  <c r="D161" i="6"/>
  <c r="D86" i="6"/>
  <c r="D5" i="6"/>
  <c r="D6" i="6"/>
  <c r="D7" i="6"/>
  <c r="D8" i="6"/>
  <c r="D9" i="6"/>
  <c r="D10" i="6"/>
  <c r="D11" i="6"/>
  <c r="D12" i="6"/>
  <c r="D13" i="6"/>
  <c r="D14" i="6"/>
  <c r="D15" i="6"/>
  <c r="D16" i="6"/>
  <c r="D17" i="6"/>
  <c r="D18" i="6"/>
  <c r="D19" i="6"/>
  <c r="D20" i="6"/>
  <c r="D21" i="6"/>
  <c r="D22" i="6"/>
  <c r="D23" i="6"/>
  <c r="D24" i="6"/>
  <c r="D25" i="6"/>
  <c r="D26" i="6"/>
  <c r="D27" i="6"/>
  <c r="D28" i="6"/>
  <c r="D29" i="6"/>
  <c r="D30" i="6"/>
  <c r="D31" i="6"/>
  <c r="D32" i="6"/>
  <c r="D33" i="6"/>
  <c r="D34" i="6"/>
  <c r="D35" i="6"/>
  <c r="D36" i="6"/>
  <c r="D37" i="6"/>
  <c r="D38" i="6"/>
  <c r="D39" i="6"/>
  <c r="D40" i="6"/>
  <c r="D41" i="6"/>
  <c r="D42" i="6"/>
  <c r="D43" i="6"/>
  <c r="D44" i="6"/>
  <c r="D45" i="6"/>
  <c r="D46" i="6"/>
  <c r="D47" i="6"/>
  <c r="D48" i="6"/>
  <c r="D49" i="6"/>
  <c r="D50" i="6"/>
  <c r="D51" i="6"/>
  <c r="D52" i="6"/>
  <c r="D53" i="6"/>
  <c r="D54" i="6"/>
  <c r="D55" i="6"/>
  <c r="D56" i="6"/>
  <c r="D57" i="6"/>
  <c r="D58" i="6"/>
  <c r="D59" i="6"/>
  <c r="D60" i="6"/>
  <c r="D61" i="6"/>
  <c r="D62" i="6"/>
  <c r="D63" i="6"/>
  <c r="D64" i="6"/>
  <c r="D65" i="6"/>
  <c r="D66" i="6"/>
  <c r="D67" i="6"/>
  <c r="D68" i="6"/>
  <c r="D69" i="6"/>
  <c r="D70" i="6"/>
  <c r="D71" i="6"/>
  <c r="D72" i="6"/>
  <c r="D73" i="6"/>
  <c r="D74" i="6"/>
  <c r="D75" i="6"/>
  <c r="D76" i="6"/>
  <c r="D77" i="6"/>
  <c r="D78" i="6"/>
  <c r="D79" i="6"/>
  <c r="U535" i="3" l="1"/>
  <c r="AK535" i="3" l="1"/>
  <c r="W535" i="3"/>
  <c r="BV236" i="6"/>
  <c r="BT236" i="6"/>
  <c r="BS236" i="6"/>
  <c r="BQ236" i="6"/>
  <c r="BP236" i="6"/>
  <c r="BN236" i="6"/>
  <c r="BM236" i="6"/>
  <c r="BK236" i="6"/>
  <c r="BJ236" i="6"/>
  <c r="BH236" i="6"/>
  <c r="BG236" i="6"/>
  <c r="BE236" i="6"/>
  <c r="BD236" i="6"/>
  <c r="BB236" i="6"/>
  <c r="BA236" i="6"/>
  <c r="AY236" i="6"/>
  <c r="AX236" i="6"/>
  <c r="AV236" i="6"/>
  <c r="AU236" i="6"/>
  <c r="AS236" i="6"/>
  <c r="AR236" i="6"/>
  <c r="AP236" i="6"/>
  <c r="AO236" i="6"/>
  <c r="AM236" i="6"/>
  <c r="AL236" i="6"/>
  <c r="AJ236" i="6"/>
  <c r="AI236" i="6"/>
  <c r="AG236" i="6"/>
  <c r="AF236" i="6"/>
  <c r="AD236" i="6"/>
  <c r="AC236" i="6"/>
  <c r="AA236" i="6"/>
  <c r="Z236" i="6"/>
  <c r="X236" i="6"/>
  <c r="W236" i="6"/>
  <c r="U236" i="6"/>
  <c r="T236" i="6"/>
  <c r="R236" i="6"/>
  <c r="Q236" i="6"/>
  <c r="O236" i="6"/>
  <c r="N236" i="6"/>
  <c r="L236" i="6"/>
  <c r="K236" i="6"/>
  <c r="I236" i="6"/>
  <c r="H236" i="6"/>
  <c r="F236" i="6"/>
  <c r="E236" i="6"/>
  <c r="C236" i="6"/>
  <c r="E250" i="6"/>
  <c r="E172" i="6"/>
  <c r="E93" i="6"/>
  <c r="E63" i="6"/>
  <c r="G398" i="6" l="1"/>
  <c r="S398" i="6"/>
  <c r="AQ398" i="6"/>
  <c r="Y236" i="6"/>
  <c r="AW398" i="6"/>
  <c r="BO398" i="6"/>
  <c r="AE398" i="6"/>
  <c r="AW236" i="6"/>
  <c r="M236" i="6"/>
  <c r="BI398" i="6"/>
  <c r="Y398" i="6"/>
  <c r="AK398" i="6"/>
  <c r="BC398" i="6"/>
  <c r="BU398" i="6"/>
  <c r="M398" i="6"/>
  <c r="AE236" i="6"/>
  <c r="BI236" i="6"/>
  <c r="AK236" i="6"/>
  <c r="BO236" i="6"/>
  <c r="G236" i="6"/>
  <c r="AQ236" i="6"/>
  <c r="BC236" i="6"/>
  <c r="BU236" i="6"/>
  <c r="S236" i="6"/>
  <c r="BS291" i="6"/>
  <c r="BS290" i="6"/>
  <c r="BS289" i="6"/>
  <c r="BS288" i="6"/>
  <c r="BS287" i="6"/>
  <c r="BS286" i="6"/>
  <c r="BS285" i="6"/>
  <c r="BS284" i="6"/>
  <c r="BS283" i="6"/>
  <c r="BS282" i="6"/>
  <c r="BS281" i="6"/>
  <c r="BS280" i="6"/>
  <c r="BS279" i="6"/>
  <c r="BS278" i="6"/>
  <c r="BS277" i="6"/>
  <c r="BS276" i="6"/>
  <c r="BS275" i="6"/>
  <c r="BS274" i="6"/>
  <c r="BS273" i="6"/>
  <c r="BS272" i="6"/>
  <c r="BS271" i="6"/>
  <c r="BS270" i="6"/>
  <c r="BS269" i="6"/>
  <c r="BS268" i="6"/>
  <c r="BS267" i="6"/>
  <c r="BS266" i="6"/>
  <c r="BS265" i="6"/>
  <c r="BS264" i="6"/>
  <c r="BS263" i="6"/>
  <c r="BS262" i="6"/>
  <c r="BS261" i="6"/>
  <c r="BS260" i="6"/>
  <c r="BS259" i="6"/>
  <c r="BS258" i="6"/>
  <c r="BS257" i="6"/>
  <c r="BS256" i="6"/>
  <c r="BS255" i="6"/>
  <c r="BS254" i="6"/>
  <c r="BS253" i="6"/>
  <c r="BS252" i="6"/>
  <c r="BS251" i="6"/>
  <c r="BS250" i="6"/>
  <c r="BS249" i="6"/>
  <c r="BS248" i="6"/>
  <c r="BS247" i="6"/>
  <c r="BM291" i="6"/>
  <c r="BM290" i="6"/>
  <c r="BM289" i="6"/>
  <c r="BM288" i="6"/>
  <c r="BM287" i="6"/>
  <c r="BM286" i="6"/>
  <c r="BM285" i="6"/>
  <c r="BM284" i="6"/>
  <c r="BM283" i="6"/>
  <c r="BM282" i="6"/>
  <c r="BM281" i="6"/>
  <c r="BM280" i="6"/>
  <c r="BM279" i="6"/>
  <c r="BM278" i="6"/>
  <c r="BM277" i="6"/>
  <c r="BM276" i="6"/>
  <c r="BM275" i="6"/>
  <c r="BM274" i="6"/>
  <c r="BM273" i="6"/>
  <c r="BM272" i="6"/>
  <c r="BM271" i="6"/>
  <c r="BM270" i="6"/>
  <c r="BM269" i="6"/>
  <c r="BM268" i="6"/>
  <c r="BM267" i="6"/>
  <c r="BM266" i="6"/>
  <c r="BM265" i="6"/>
  <c r="BM264" i="6"/>
  <c r="BM263" i="6"/>
  <c r="BM262" i="6"/>
  <c r="BM261" i="6"/>
  <c r="BM260" i="6"/>
  <c r="BM259" i="6"/>
  <c r="BM258" i="6"/>
  <c r="BM257" i="6"/>
  <c r="BM256" i="6"/>
  <c r="BM255" i="6"/>
  <c r="BM254" i="6"/>
  <c r="BM253" i="6"/>
  <c r="BM252" i="6"/>
  <c r="BM251" i="6"/>
  <c r="BM250" i="6"/>
  <c r="BM249" i="6"/>
  <c r="BM248" i="6"/>
  <c r="BM247" i="6"/>
  <c r="BG291" i="6"/>
  <c r="BG290" i="6"/>
  <c r="BG289" i="6"/>
  <c r="BG288" i="6"/>
  <c r="BG287" i="6"/>
  <c r="BG286" i="6"/>
  <c r="BG285" i="6"/>
  <c r="BG284" i="6"/>
  <c r="BG283" i="6"/>
  <c r="BG282" i="6"/>
  <c r="BG281" i="6"/>
  <c r="BG280" i="6"/>
  <c r="BG279" i="6"/>
  <c r="BG278" i="6"/>
  <c r="BG277" i="6"/>
  <c r="BG276" i="6"/>
  <c r="BG275" i="6"/>
  <c r="BG274" i="6"/>
  <c r="BG273" i="6"/>
  <c r="BG272" i="6"/>
  <c r="BG271" i="6"/>
  <c r="BG270" i="6"/>
  <c r="BG269" i="6"/>
  <c r="BG268" i="6"/>
  <c r="BG267" i="6"/>
  <c r="BG266" i="6"/>
  <c r="BG265" i="6"/>
  <c r="BG264" i="6"/>
  <c r="BG263" i="6"/>
  <c r="BG262" i="6"/>
  <c r="BG261" i="6"/>
  <c r="BG260" i="6"/>
  <c r="BG259" i="6"/>
  <c r="BG258" i="6"/>
  <c r="BG257" i="6"/>
  <c r="BG256" i="6"/>
  <c r="BG255" i="6"/>
  <c r="BG254" i="6"/>
  <c r="BG253" i="6"/>
  <c r="BG252" i="6"/>
  <c r="BG251" i="6"/>
  <c r="BG250" i="6"/>
  <c r="BG249" i="6"/>
  <c r="BG248" i="6"/>
  <c r="BG247" i="6"/>
  <c r="BA291" i="6"/>
  <c r="BA290" i="6"/>
  <c r="BA289" i="6"/>
  <c r="BA288" i="6"/>
  <c r="BA287" i="6"/>
  <c r="BA286" i="6"/>
  <c r="BA285" i="6"/>
  <c r="BA284" i="6"/>
  <c r="BA283" i="6"/>
  <c r="BA282" i="6"/>
  <c r="BA281" i="6"/>
  <c r="BA280" i="6"/>
  <c r="BA279" i="6"/>
  <c r="BA278" i="6"/>
  <c r="BA277" i="6"/>
  <c r="BA276" i="6"/>
  <c r="BA275" i="6"/>
  <c r="BA274" i="6"/>
  <c r="BA273" i="6"/>
  <c r="BA272" i="6"/>
  <c r="BA271" i="6"/>
  <c r="BA270" i="6"/>
  <c r="BA269" i="6"/>
  <c r="BA268" i="6"/>
  <c r="BA267" i="6"/>
  <c r="BA266" i="6"/>
  <c r="BA265" i="6"/>
  <c r="BA264" i="6"/>
  <c r="BA263" i="6"/>
  <c r="BA262" i="6"/>
  <c r="BA261" i="6"/>
  <c r="BA260" i="6"/>
  <c r="BA259" i="6"/>
  <c r="BA258" i="6"/>
  <c r="BA257" i="6"/>
  <c r="BA256" i="6"/>
  <c r="BA255" i="6"/>
  <c r="BA254" i="6"/>
  <c r="BA253" i="6"/>
  <c r="BA252" i="6"/>
  <c r="BA251" i="6"/>
  <c r="BA250" i="6"/>
  <c r="BA249" i="6"/>
  <c r="BA248" i="6"/>
  <c r="BA247" i="6"/>
  <c r="AU291" i="6"/>
  <c r="AU290" i="6"/>
  <c r="AU289" i="6"/>
  <c r="AU288" i="6"/>
  <c r="AU287" i="6"/>
  <c r="AU286" i="6"/>
  <c r="AU285" i="6"/>
  <c r="AU284" i="6"/>
  <c r="AU283" i="6"/>
  <c r="AU282" i="6"/>
  <c r="AU281" i="6"/>
  <c r="AU280" i="6"/>
  <c r="AU279" i="6"/>
  <c r="AU278" i="6"/>
  <c r="AU277" i="6"/>
  <c r="AU276" i="6"/>
  <c r="AU275" i="6"/>
  <c r="AU274" i="6"/>
  <c r="AU273" i="6"/>
  <c r="AU272" i="6"/>
  <c r="AU271" i="6"/>
  <c r="AU270" i="6"/>
  <c r="AU269" i="6"/>
  <c r="AU268" i="6"/>
  <c r="AU267" i="6"/>
  <c r="AU266" i="6"/>
  <c r="AU265" i="6"/>
  <c r="AU264" i="6"/>
  <c r="AU263" i="6"/>
  <c r="AU262" i="6"/>
  <c r="AU261" i="6"/>
  <c r="AU260" i="6"/>
  <c r="AU259" i="6"/>
  <c r="AU258" i="6"/>
  <c r="AU257" i="6"/>
  <c r="AU256" i="6"/>
  <c r="AU255" i="6"/>
  <c r="AU254" i="6"/>
  <c r="AU253" i="6"/>
  <c r="AU252" i="6"/>
  <c r="AU251" i="6"/>
  <c r="AU250" i="6"/>
  <c r="AU249" i="6"/>
  <c r="AU248" i="6"/>
  <c r="AU247" i="6"/>
  <c r="AO291" i="6"/>
  <c r="AO290" i="6"/>
  <c r="AO289" i="6"/>
  <c r="AO288" i="6"/>
  <c r="AO287" i="6"/>
  <c r="AO286" i="6"/>
  <c r="AO285" i="6"/>
  <c r="AO284" i="6"/>
  <c r="AO283" i="6"/>
  <c r="AO282" i="6"/>
  <c r="AO281" i="6"/>
  <c r="AO280" i="6"/>
  <c r="AO279" i="6"/>
  <c r="AO278" i="6"/>
  <c r="AO277" i="6"/>
  <c r="AO276" i="6"/>
  <c r="AO275" i="6"/>
  <c r="AO274" i="6"/>
  <c r="AO273" i="6"/>
  <c r="AO272" i="6"/>
  <c r="AO271" i="6"/>
  <c r="AO270" i="6"/>
  <c r="AO269" i="6"/>
  <c r="AO268" i="6"/>
  <c r="AO267" i="6"/>
  <c r="AO266" i="6"/>
  <c r="AO265" i="6"/>
  <c r="AO264" i="6"/>
  <c r="AO263" i="6"/>
  <c r="AO262" i="6"/>
  <c r="AO261" i="6"/>
  <c r="AO260" i="6"/>
  <c r="AO259" i="6"/>
  <c r="AO258" i="6"/>
  <c r="AO257" i="6"/>
  <c r="AO256" i="6"/>
  <c r="AO255" i="6"/>
  <c r="AO254" i="6"/>
  <c r="AO253" i="6"/>
  <c r="AO252" i="6"/>
  <c r="AO251" i="6"/>
  <c r="AO250" i="6"/>
  <c r="AO249" i="6"/>
  <c r="AO248" i="6"/>
  <c r="AO247" i="6"/>
  <c r="AI291" i="6"/>
  <c r="AI290" i="6"/>
  <c r="AI289" i="6"/>
  <c r="AI288" i="6"/>
  <c r="AI287" i="6"/>
  <c r="AI286" i="6"/>
  <c r="AI285" i="6"/>
  <c r="AI284" i="6"/>
  <c r="AI283" i="6"/>
  <c r="AI282" i="6"/>
  <c r="AI281" i="6"/>
  <c r="AI280" i="6"/>
  <c r="AI279" i="6"/>
  <c r="AI278" i="6"/>
  <c r="AI277" i="6"/>
  <c r="AI276" i="6"/>
  <c r="AI275" i="6"/>
  <c r="AI274" i="6"/>
  <c r="AI273" i="6"/>
  <c r="AI272" i="6"/>
  <c r="AI271" i="6"/>
  <c r="AI270" i="6"/>
  <c r="AI269" i="6"/>
  <c r="AI268" i="6"/>
  <c r="AI267" i="6"/>
  <c r="AI266" i="6"/>
  <c r="AI265" i="6"/>
  <c r="AI264" i="6"/>
  <c r="AI263" i="6"/>
  <c r="AI262" i="6"/>
  <c r="AI261" i="6"/>
  <c r="AI260" i="6"/>
  <c r="AI259" i="6"/>
  <c r="AI258" i="6"/>
  <c r="AI257" i="6"/>
  <c r="AI256" i="6"/>
  <c r="AI255" i="6"/>
  <c r="AI254" i="6"/>
  <c r="AI253" i="6"/>
  <c r="AI252" i="6"/>
  <c r="AI251" i="6"/>
  <c r="AI250" i="6"/>
  <c r="AI249" i="6"/>
  <c r="AI248" i="6"/>
  <c r="AI247" i="6"/>
  <c r="AC291" i="6"/>
  <c r="AC290" i="6"/>
  <c r="AC289" i="6"/>
  <c r="AC288" i="6"/>
  <c r="AC287" i="6"/>
  <c r="AC286" i="6"/>
  <c r="AC285" i="6"/>
  <c r="AC284" i="6"/>
  <c r="AC283" i="6"/>
  <c r="AC282" i="6"/>
  <c r="AC281" i="6"/>
  <c r="AC280" i="6"/>
  <c r="AC279" i="6"/>
  <c r="AC278" i="6"/>
  <c r="AC277" i="6"/>
  <c r="AC276" i="6"/>
  <c r="AC275" i="6"/>
  <c r="AC274" i="6"/>
  <c r="AC273" i="6"/>
  <c r="AC272" i="6"/>
  <c r="AC271" i="6"/>
  <c r="AC270" i="6"/>
  <c r="AC269" i="6"/>
  <c r="AC268" i="6"/>
  <c r="AC267" i="6"/>
  <c r="AC266" i="6"/>
  <c r="AC265" i="6"/>
  <c r="AC264" i="6"/>
  <c r="AC263" i="6"/>
  <c r="AC262" i="6"/>
  <c r="AC261" i="6"/>
  <c r="AC260" i="6"/>
  <c r="AC259" i="6"/>
  <c r="AC258" i="6"/>
  <c r="AC257" i="6"/>
  <c r="AC256" i="6"/>
  <c r="AC255" i="6"/>
  <c r="AC254" i="6"/>
  <c r="AC253" i="6"/>
  <c r="AC252" i="6"/>
  <c r="AC251" i="6"/>
  <c r="AC250" i="6"/>
  <c r="AC249" i="6"/>
  <c r="AC248" i="6"/>
  <c r="AC247" i="6"/>
  <c r="W291" i="6"/>
  <c r="W290" i="6"/>
  <c r="W289" i="6"/>
  <c r="W288" i="6"/>
  <c r="W287" i="6"/>
  <c r="W286" i="6"/>
  <c r="W285" i="6"/>
  <c r="W284" i="6"/>
  <c r="W283" i="6"/>
  <c r="W282" i="6"/>
  <c r="W281" i="6"/>
  <c r="W280" i="6"/>
  <c r="W279" i="6"/>
  <c r="W278" i="6"/>
  <c r="W277" i="6"/>
  <c r="W276" i="6"/>
  <c r="W275" i="6"/>
  <c r="W274" i="6"/>
  <c r="W273" i="6"/>
  <c r="W272" i="6"/>
  <c r="W271" i="6"/>
  <c r="W270" i="6"/>
  <c r="W269" i="6"/>
  <c r="W268" i="6"/>
  <c r="W267" i="6"/>
  <c r="W266" i="6"/>
  <c r="W265" i="6"/>
  <c r="W264" i="6"/>
  <c r="W263" i="6"/>
  <c r="W262" i="6"/>
  <c r="W261" i="6"/>
  <c r="W260" i="6"/>
  <c r="W259" i="6"/>
  <c r="W258" i="6"/>
  <c r="W257" i="6"/>
  <c r="W256" i="6"/>
  <c r="W255" i="6"/>
  <c r="W254" i="6"/>
  <c r="W253" i="6"/>
  <c r="W252" i="6"/>
  <c r="W251" i="6"/>
  <c r="W250" i="6"/>
  <c r="W249" i="6"/>
  <c r="W248" i="6"/>
  <c r="W247" i="6"/>
  <c r="Q291" i="6"/>
  <c r="Q290" i="6"/>
  <c r="Q289" i="6"/>
  <c r="Q288" i="6"/>
  <c r="Q287" i="6"/>
  <c r="Q286" i="6"/>
  <c r="Q285" i="6"/>
  <c r="Q284" i="6"/>
  <c r="Q283" i="6"/>
  <c r="Q282" i="6"/>
  <c r="Q281" i="6"/>
  <c r="Q280" i="6"/>
  <c r="Q279" i="6"/>
  <c r="Q278" i="6"/>
  <c r="Q277" i="6"/>
  <c r="Q276" i="6"/>
  <c r="Q275" i="6"/>
  <c r="Q274" i="6"/>
  <c r="Q273" i="6"/>
  <c r="Q272" i="6"/>
  <c r="Q271" i="6"/>
  <c r="Q270" i="6"/>
  <c r="Q269" i="6"/>
  <c r="Q268" i="6"/>
  <c r="Q267" i="6"/>
  <c r="Q266" i="6"/>
  <c r="Q265" i="6"/>
  <c r="Q264" i="6"/>
  <c r="Q263" i="6"/>
  <c r="Q262" i="6"/>
  <c r="Q261" i="6"/>
  <c r="Q260" i="6"/>
  <c r="Q259" i="6"/>
  <c r="Q258" i="6"/>
  <c r="Q257" i="6"/>
  <c r="Q256" i="6"/>
  <c r="Q255" i="6"/>
  <c r="Q254" i="6"/>
  <c r="Q253" i="6"/>
  <c r="Q252" i="6"/>
  <c r="Q251" i="6"/>
  <c r="Q250" i="6"/>
  <c r="Q249" i="6"/>
  <c r="Q248" i="6"/>
  <c r="Q247" i="6"/>
  <c r="K292" i="6"/>
  <c r="K291" i="6"/>
  <c r="K290" i="6"/>
  <c r="K289" i="6"/>
  <c r="K288" i="6"/>
  <c r="K287" i="6"/>
  <c r="K286" i="6"/>
  <c r="K285" i="6"/>
  <c r="K284" i="6"/>
  <c r="K283" i="6"/>
  <c r="K282" i="6"/>
  <c r="K281" i="6"/>
  <c r="K280" i="6"/>
  <c r="K279" i="6"/>
  <c r="K278" i="6"/>
  <c r="K277" i="6"/>
  <c r="K276" i="6"/>
  <c r="K275" i="6"/>
  <c r="K274" i="6"/>
  <c r="K273" i="6"/>
  <c r="K272" i="6"/>
  <c r="K271" i="6"/>
  <c r="K270" i="6"/>
  <c r="K269" i="6"/>
  <c r="K268" i="6"/>
  <c r="K267" i="6"/>
  <c r="K266" i="6"/>
  <c r="K265" i="6"/>
  <c r="K264" i="6"/>
  <c r="K263" i="6"/>
  <c r="K262" i="6"/>
  <c r="K261" i="6"/>
  <c r="K260" i="6"/>
  <c r="K259" i="6"/>
  <c r="K258" i="6"/>
  <c r="K257" i="6"/>
  <c r="K256" i="6"/>
  <c r="K255" i="6"/>
  <c r="K254" i="6"/>
  <c r="K253" i="6"/>
  <c r="K252" i="6"/>
  <c r="K251" i="6"/>
  <c r="K250" i="6"/>
  <c r="K249" i="6"/>
  <c r="K248" i="6"/>
  <c r="K247" i="6"/>
  <c r="E248" i="6"/>
  <c r="E249" i="6"/>
  <c r="E251" i="6"/>
  <c r="E252" i="6"/>
  <c r="E253" i="6"/>
  <c r="E254" i="6"/>
  <c r="E255" i="6"/>
  <c r="E256" i="6"/>
  <c r="E257" i="6"/>
  <c r="E258" i="6"/>
  <c r="E259" i="6"/>
  <c r="E260" i="6"/>
  <c r="E261" i="6"/>
  <c r="E262" i="6"/>
  <c r="E263" i="6"/>
  <c r="E264" i="6"/>
  <c r="E265" i="6"/>
  <c r="E266" i="6"/>
  <c r="E267" i="6"/>
  <c r="E268" i="6"/>
  <c r="E269" i="6"/>
  <c r="E270" i="6"/>
  <c r="E271" i="6"/>
  <c r="E272" i="6"/>
  <c r="E273" i="6"/>
  <c r="E274" i="6"/>
  <c r="E275" i="6"/>
  <c r="E276" i="6"/>
  <c r="E277" i="6"/>
  <c r="E278" i="6"/>
  <c r="E279" i="6"/>
  <c r="E280" i="6"/>
  <c r="E281" i="6"/>
  <c r="E282" i="6"/>
  <c r="E283" i="6"/>
  <c r="E284" i="6"/>
  <c r="E285" i="6"/>
  <c r="E286" i="6"/>
  <c r="E287" i="6"/>
  <c r="E288" i="6"/>
  <c r="E289" i="6"/>
  <c r="E290" i="6"/>
  <c r="E291" i="6"/>
  <c r="E292" i="6"/>
  <c r="E247" i="6"/>
  <c r="BS241" i="6"/>
  <c r="BS240" i="6"/>
  <c r="BS239" i="6"/>
  <c r="BS238" i="6"/>
  <c r="BS237" i="6"/>
  <c r="BS235" i="6"/>
  <c r="BS234" i="6"/>
  <c r="BS233" i="6"/>
  <c r="BS232" i="6"/>
  <c r="BS231" i="6"/>
  <c r="BS230" i="6"/>
  <c r="BS229" i="6"/>
  <c r="BS228" i="6"/>
  <c r="BS227" i="6"/>
  <c r="BS226" i="6"/>
  <c r="BS225" i="6"/>
  <c r="BS224" i="6"/>
  <c r="BS223" i="6"/>
  <c r="BS222" i="6"/>
  <c r="BS221" i="6"/>
  <c r="BS220" i="6"/>
  <c r="BS219" i="6"/>
  <c r="BS218" i="6"/>
  <c r="BS217" i="6"/>
  <c r="BS216" i="6"/>
  <c r="BS215" i="6"/>
  <c r="BS214" i="6"/>
  <c r="BS213" i="6"/>
  <c r="BS212" i="6"/>
  <c r="BS211" i="6"/>
  <c r="BS210" i="6"/>
  <c r="BS209" i="6"/>
  <c r="BS208" i="6"/>
  <c r="BS207" i="6"/>
  <c r="BS206" i="6"/>
  <c r="BS205" i="6"/>
  <c r="BS204" i="6"/>
  <c r="BS203" i="6"/>
  <c r="BS202" i="6"/>
  <c r="BS201" i="6"/>
  <c r="BS200" i="6"/>
  <c r="BS199" i="6"/>
  <c r="BS198" i="6"/>
  <c r="BS197" i="6"/>
  <c r="BS196" i="6"/>
  <c r="BS195" i="6"/>
  <c r="BS194" i="6"/>
  <c r="BS193" i="6"/>
  <c r="BS192" i="6"/>
  <c r="BS191" i="6"/>
  <c r="BS190" i="6"/>
  <c r="BS189" i="6"/>
  <c r="BS188" i="6"/>
  <c r="BS187" i="6"/>
  <c r="BS186" i="6"/>
  <c r="BS185" i="6"/>
  <c r="BS184" i="6"/>
  <c r="BS183" i="6"/>
  <c r="BS182" i="6"/>
  <c r="BS181" i="6"/>
  <c r="BS180" i="6"/>
  <c r="BS179" i="6"/>
  <c r="BS178" i="6"/>
  <c r="BS177" i="6"/>
  <c r="BS176" i="6"/>
  <c r="BS175" i="6"/>
  <c r="BS174" i="6"/>
  <c r="BS173" i="6"/>
  <c r="BS172" i="6"/>
  <c r="BS171" i="6"/>
  <c r="BS170" i="6"/>
  <c r="BS169" i="6"/>
  <c r="BS168" i="6"/>
  <c r="BS167" i="6"/>
  <c r="BS166" i="6"/>
  <c r="BM241" i="6"/>
  <c r="BM240" i="6"/>
  <c r="BM239" i="6"/>
  <c r="BM238" i="6"/>
  <c r="BM237" i="6"/>
  <c r="BM235" i="6"/>
  <c r="BM234" i="6"/>
  <c r="BM233" i="6"/>
  <c r="BM232" i="6"/>
  <c r="BM231" i="6"/>
  <c r="BM230" i="6"/>
  <c r="BM229" i="6"/>
  <c r="BM228" i="6"/>
  <c r="BM227" i="6"/>
  <c r="BM226" i="6"/>
  <c r="BM225" i="6"/>
  <c r="BM224" i="6"/>
  <c r="BM223" i="6"/>
  <c r="BM222" i="6"/>
  <c r="BM221" i="6"/>
  <c r="BM220" i="6"/>
  <c r="BM219" i="6"/>
  <c r="BM218" i="6"/>
  <c r="BM217" i="6"/>
  <c r="BM216" i="6"/>
  <c r="BM215" i="6"/>
  <c r="BM214" i="6"/>
  <c r="BM213" i="6"/>
  <c r="BM212" i="6"/>
  <c r="BM211" i="6"/>
  <c r="BM210" i="6"/>
  <c r="BM209" i="6"/>
  <c r="BM208" i="6"/>
  <c r="BM207" i="6"/>
  <c r="BM206" i="6"/>
  <c r="BM205" i="6"/>
  <c r="BM204" i="6"/>
  <c r="BM203" i="6"/>
  <c r="BM202" i="6"/>
  <c r="BM201" i="6"/>
  <c r="BM200" i="6"/>
  <c r="BM199" i="6"/>
  <c r="BM198" i="6"/>
  <c r="BM197" i="6"/>
  <c r="BM196" i="6"/>
  <c r="BM195" i="6"/>
  <c r="BM194" i="6"/>
  <c r="BM193" i="6"/>
  <c r="BM192" i="6"/>
  <c r="BM191" i="6"/>
  <c r="BM190" i="6"/>
  <c r="BM189" i="6"/>
  <c r="BM188" i="6"/>
  <c r="BM187" i="6"/>
  <c r="BM186" i="6"/>
  <c r="BM185" i="6"/>
  <c r="BM184" i="6"/>
  <c r="BM183" i="6"/>
  <c r="BM182" i="6"/>
  <c r="BM181" i="6"/>
  <c r="BM180" i="6"/>
  <c r="BM179" i="6"/>
  <c r="BM178" i="6"/>
  <c r="BM177" i="6"/>
  <c r="BM176" i="6"/>
  <c r="BM175" i="6"/>
  <c r="BM174" i="6"/>
  <c r="BM173" i="6"/>
  <c r="BM172" i="6"/>
  <c r="BM171" i="6"/>
  <c r="BM170" i="6"/>
  <c r="BM169" i="6"/>
  <c r="BM168" i="6"/>
  <c r="BM167" i="6"/>
  <c r="BM166" i="6"/>
  <c r="BG241" i="6"/>
  <c r="BG240" i="6"/>
  <c r="BG239" i="6"/>
  <c r="BG238" i="6"/>
  <c r="BG237" i="6"/>
  <c r="BG235" i="6"/>
  <c r="BG234" i="6"/>
  <c r="BG233" i="6"/>
  <c r="BG232" i="6"/>
  <c r="BG231" i="6"/>
  <c r="BG230" i="6"/>
  <c r="BG229" i="6"/>
  <c r="BG228" i="6"/>
  <c r="BG227" i="6"/>
  <c r="BG226" i="6"/>
  <c r="BG225" i="6"/>
  <c r="BG224" i="6"/>
  <c r="BG223" i="6"/>
  <c r="BG222" i="6"/>
  <c r="BG221" i="6"/>
  <c r="BG220" i="6"/>
  <c r="BG219" i="6"/>
  <c r="BG218" i="6"/>
  <c r="BG217" i="6"/>
  <c r="BG216" i="6"/>
  <c r="BG215" i="6"/>
  <c r="BG214" i="6"/>
  <c r="BG213" i="6"/>
  <c r="BG212" i="6"/>
  <c r="BG211" i="6"/>
  <c r="BG210" i="6"/>
  <c r="BG209" i="6"/>
  <c r="BG208" i="6"/>
  <c r="BG207" i="6"/>
  <c r="BG206" i="6"/>
  <c r="BG205" i="6"/>
  <c r="BG204" i="6"/>
  <c r="BG203" i="6"/>
  <c r="BG202" i="6"/>
  <c r="BG201" i="6"/>
  <c r="BG200" i="6"/>
  <c r="BG199" i="6"/>
  <c r="BG198" i="6"/>
  <c r="BG197" i="6"/>
  <c r="BG196" i="6"/>
  <c r="BG195" i="6"/>
  <c r="BG194" i="6"/>
  <c r="BG193" i="6"/>
  <c r="BG192" i="6"/>
  <c r="BG191" i="6"/>
  <c r="BG190" i="6"/>
  <c r="BG189" i="6"/>
  <c r="BG188" i="6"/>
  <c r="BG187" i="6"/>
  <c r="BG186" i="6"/>
  <c r="BG185" i="6"/>
  <c r="BG184" i="6"/>
  <c r="BG183" i="6"/>
  <c r="BG182" i="6"/>
  <c r="BG181" i="6"/>
  <c r="BG180" i="6"/>
  <c r="BG179" i="6"/>
  <c r="BG178" i="6"/>
  <c r="BG177" i="6"/>
  <c r="BG176" i="6"/>
  <c r="BG175" i="6"/>
  <c r="BG174" i="6"/>
  <c r="BG173" i="6"/>
  <c r="BG172" i="6"/>
  <c r="BG171" i="6"/>
  <c r="BG170" i="6"/>
  <c r="BG169" i="6"/>
  <c r="BG168" i="6"/>
  <c r="BG167" i="6"/>
  <c r="BG166" i="6"/>
  <c r="BA241" i="6"/>
  <c r="BA240" i="6"/>
  <c r="BA239" i="6"/>
  <c r="BA238" i="6"/>
  <c r="BA237" i="6"/>
  <c r="BA235" i="6"/>
  <c r="BA234" i="6"/>
  <c r="BA233" i="6"/>
  <c r="BA232" i="6"/>
  <c r="BA231" i="6"/>
  <c r="BA230" i="6"/>
  <c r="BA229" i="6"/>
  <c r="BA228" i="6"/>
  <c r="BA227" i="6"/>
  <c r="BA226" i="6"/>
  <c r="BA225" i="6"/>
  <c r="BA224" i="6"/>
  <c r="BA223" i="6"/>
  <c r="BA222" i="6"/>
  <c r="BA221" i="6"/>
  <c r="BA220" i="6"/>
  <c r="BA219" i="6"/>
  <c r="BA218" i="6"/>
  <c r="BA217" i="6"/>
  <c r="BA216" i="6"/>
  <c r="BA215" i="6"/>
  <c r="BA214" i="6"/>
  <c r="BA213" i="6"/>
  <c r="BA212" i="6"/>
  <c r="BA211" i="6"/>
  <c r="BA210" i="6"/>
  <c r="BA209" i="6"/>
  <c r="BA208" i="6"/>
  <c r="BA207" i="6"/>
  <c r="BA206" i="6"/>
  <c r="BA205" i="6"/>
  <c r="BA204" i="6"/>
  <c r="BA203" i="6"/>
  <c r="BA202" i="6"/>
  <c r="BA201" i="6"/>
  <c r="BA200" i="6"/>
  <c r="BA199" i="6"/>
  <c r="BA198" i="6"/>
  <c r="BA197" i="6"/>
  <c r="BA196" i="6"/>
  <c r="BA195" i="6"/>
  <c r="BA194" i="6"/>
  <c r="BA193" i="6"/>
  <c r="BA192" i="6"/>
  <c r="BA191" i="6"/>
  <c r="BA190" i="6"/>
  <c r="BA189" i="6"/>
  <c r="BA188" i="6"/>
  <c r="BA187" i="6"/>
  <c r="BA186" i="6"/>
  <c r="BA185" i="6"/>
  <c r="BA184" i="6"/>
  <c r="BA183" i="6"/>
  <c r="BA182" i="6"/>
  <c r="BA181" i="6"/>
  <c r="BA180" i="6"/>
  <c r="BA179" i="6"/>
  <c r="BA178" i="6"/>
  <c r="BA177" i="6"/>
  <c r="BA176" i="6"/>
  <c r="BA175" i="6"/>
  <c r="BA174" i="6"/>
  <c r="BA173" i="6"/>
  <c r="BA172" i="6"/>
  <c r="BA171" i="6"/>
  <c r="BA170" i="6"/>
  <c r="BA169" i="6"/>
  <c r="BA168" i="6"/>
  <c r="BA167" i="6"/>
  <c r="BA166" i="6"/>
  <c r="AU241" i="6"/>
  <c r="AU240" i="6"/>
  <c r="AU239" i="6"/>
  <c r="AU238" i="6"/>
  <c r="AU237" i="6"/>
  <c r="AU235" i="6"/>
  <c r="AU234" i="6"/>
  <c r="AU233" i="6"/>
  <c r="AU232" i="6"/>
  <c r="AU231" i="6"/>
  <c r="AU230" i="6"/>
  <c r="AU229" i="6"/>
  <c r="AU228" i="6"/>
  <c r="AU227" i="6"/>
  <c r="AU226" i="6"/>
  <c r="AU225" i="6"/>
  <c r="AU224" i="6"/>
  <c r="AU223" i="6"/>
  <c r="AU222" i="6"/>
  <c r="AU221" i="6"/>
  <c r="AU220" i="6"/>
  <c r="AU219" i="6"/>
  <c r="AU218" i="6"/>
  <c r="AU217" i="6"/>
  <c r="AU216" i="6"/>
  <c r="AU215" i="6"/>
  <c r="AU214" i="6"/>
  <c r="AU213" i="6"/>
  <c r="AU212" i="6"/>
  <c r="AU211" i="6"/>
  <c r="AU210" i="6"/>
  <c r="AU209" i="6"/>
  <c r="AU208" i="6"/>
  <c r="AU207" i="6"/>
  <c r="AU206" i="6"/>
  <c r="AU205" i="6"/>
  <c r="AU204" i="6"/>
  <c r="AU203" i="6"/>
  <c r="AU202" i="6"/>
  <c r="AU201" i="6"/>
  <c r="AU200" i="6"/>
  <c r="AU199" i="6"/>
  <c r="AU198" i="6"/>
  <c r="AU197" i="6"/>
  <c r="AU196" i="6"/>
  <c r="AU195" i="6"/>
  <c r="AU194" i="6"/>
  <c r="AU193" i="6"/>
  <c r="AU192" i="6"/>
  <c r="AU191" i="6"/>
  <c r="AU190" i="6"/>
  <c r="AU189" i="6"/>
  <c r="AU188" i="6"/>
  <c r="AU187" i="6"/>
  <c r="AU186" i="6"/>
  <c r="AU185" i="6"/>
  <c r="AU184" i="6"/>
  <c r="AU183" i="6"/>
  <c r="AU182" i="6"/>
  <c r="AU181" i="6"/>
  <c r="AU180" i="6"/>
  <c r="AU179" i="6"/>
  <c r="AU178" i="6"/>
  <c r="AU177" i="6"/>
  <c r="AU176" i="6"/>
  <c r="AU175" i="6"/>
  <c r="AU174" i="6"/>
  <c r="AU173" i="6"/>
  <c r="AU172" i="6"/>
  <c r="AU171" i="6"/>
  <c r="AU170" i="6"/>
  <c r="AU169" i="6"/>
  <c r="AU168" i="6"/>
  <c r="AU167" i="6"/>
  <c r="AU166" i="6"/>
  <c r="AO241" i="6"/>
  <c r="AO240" i="6"/>
  <c r="AO239" i="6"/>
  <c r="AO238" i="6"/>
  <c r="AO237" i="6"/>
  <c r="AO235" i="6"/>
  <c r="AO234" i="6"/>
  <c r="AO233" i="6"/>
  <c r="AO232" i="6"/>
  <c r="AO231" i="6"/>
  <c r="AO230" i="6"/>
  <c r="AO229" i="6"/>
  <c r="AO228" i="6"/>
  <c r="AO227" i="6"/>
  <c r="AO226" i="6"/>
  <c r="AO225" i="6"/>
  <c r="AO224" i="6"/>
  <c r="AO223" i="6"/>
  <c r="AO222" i="6"/>
  <c r="AO221" i="6"/>
  <c r="AO220" i="6"/>
  <c r="AO219" i="6"/>
  <c r="AO218" i="6"/>
  <c r="AO217" i="6"/>
  <c r="AO216" i="6"/>
  <c r="AO215" i="6"/>
  <c r="AO214" i="6"/>
  <c r="AO213" i="6"/>
  <c r="AO212" i="6"/>
  <c r="AO211" i="6"/>
  <c r="AO210" i="6"/>
  <c r="AO209" i="6"/>
  <c r="AO208" i="6"/>
  <c r="AO207" i="6"/>
  <c r="AO206" i="6"/>
  <c r="AO205" i="6"/>
  <c r="AO204" i="6"/>
  <c r="AO203" i="6"/>
  <c r="AO202" i="6"/>
  <c r="AO201" i="6"/>
  <c r="AO200" i="6"/>
  <c r="AO199" i="6"/>
  <c r="AO198" i="6"/>
  <c r="AO197" i="6"/>
  <c r="AO196" i="6"/>
  <c r="AO195" i="6"/>
  <c r="AO194" i="6"/>
  <c r="AO193" i="6"/>
  <c r="AO192" i="6"/>
  <c r="AO191" i="6"/>
  <c r="AO190" i="6"/>
  <c r="AO189" i="6"/>
  <c r="AO188" i="6"/>
  <c r="AO187" i="6"/>
  <c r="AO186" i="6"/>
  <c r="AO185" i="6"/>
  <c r="AO184" i="6"/>
  <c r="AO183" i="6"/>
  <c r="AO182" i="6"/>
  <c r="AO181" i="6"/>
  <c r="AO180" i="6"/>
  <c r="AO179" i="6"/>
  <c r="AO178" i="6"/>
  <c r="AO177" i="6"/>
  <c r="AO176" i="6"/>
  <c r="AO175" i="6"/>
  <c r="AO174" i="6"/>
  <c r="AO173" i="6"/>
  <c r="AO172" i="6"/>
  <c r="AO171" i="6"/>
  <c r="AO170" i="6"/>
  <c r="AO169" i="6"/>
  <c r="AO168" i="6"/>
  <c r="AO167" i="6"/>
  <c r="AO166" i="6"/>
  <c r="AI241" i="6"/>
  <c r="AI240" i="6"/>
  <c r="AI239" i="6"/>
  <c r="AI238" i="6"/>
  <c r="AI237" i="6"/>
  <c r="AI235" i="6"/>
  <c r="AI234" i="6"/>
  <c r="AI233" i="6"/>
  <c r="AI232" i="6"/>
  <c r="AI231" i="6"/>
  <c r="AI230" i="6"/>
  <c r="AI229" i="6"/>
  <c r="AI228" i="6"/>
  <c r="AI227" i="6"/>
  <c r="AI226" i="6"/>
  <c r="AI225" i="6"/>
  <c r="AI224" i="6"/>
  <c r="AI223" i="6"/>
  <c r="AI222" i="6"/>
  <c r="AI221" i="6"/>
  <c r="AI220" i="6"/>
  <c r="AI219" i="6"/>
  <c r="AI218" i="6"/>
  <c r="AI217" i="6"/>
  <c r="AI216" i="6"/>
  <c r="AI215" i="6"/>
  <c r="AI214" i="6"/>
  <c r="AI213" i="6"/>
  <c r="AI212" i="6"/>
  <c r="AI211" i="6"/>
  <c r="AI210" i="6"/>
  <c r="AI209" i="6"/>
  <c r="AI208" i="6"/>
  <c r="AI207" i="6"/>
  <c r="AI206" i="6"/>
  <c r="AI205" i="6"/>
  <c r="AI204" i="6"/>
  <c r="AI203" i="6"/>
  <c r="AI202" i="6"/>
  <c r="AI201" i="6"/>
  <c r="AI200" i="6"/>
  <c r="AI199" i="6"/>
  <c r="AI198" i="6"/>
  <c r="AI197" i="6"/>
  <c r="AI196" i="6"/>
  <c r="AI195" i="6"/>
  <c r="AI194" i="6"/>
  <c r="AI193" i="6"/>
  <c r="AI192" i="6"/>
  <c r="AI191" i="6"/>
  <c r="AI190" i="6"/>
  <c r="AI189" i="6"/>
  <c r="AI188" i="6"/>
  <c r="AI187" i="6"/>
  <c r="AI186" i="6"/>
  <c r="AI185" i="6"/>
  <c r="AI184" i="6"/>
  <c r="AI183" i="6"/>
  <c r="AI182" i="6"/>
  <c r="AI181" i="6"/>
  <c r="AI180" i="6"/>
  <c r="AI179" i="6"/>
  <c r="AI178" i="6"/>
  <c r="AI177" i="6"/>
  <c r="AI176" i="6"/>
  <c r="AI175" i="6"/>
  <c r="AI174" i="6"/>
  <c r="AI173" i="6"/>
  <c r="AI172" i="6"/>
  <c r="AI171" i="6"/>
  <c r="AI170" i="6"/>
  <c r="AI169" i="6"/>
  <c r="AI168" i="6"/>
  <c r="AI167" i="6"/>
  <c r="AI166" i="6"/>
  <c r="AC241" i="6"/>
  <c r="AC240" i="6"/>
  <c r="AC239" i="6"/>
  <c r="AC238" i="6"/>
  <c r="AC237" i="6"/>
  <c r="AC235" i="6"/>
  <c r="AC234" i="6"/>
  <c r="AC233" i="6"/>
  <c r="AC232" i="6"/>
  <c r="AC231" i="6"/>
  <c r="AC230" i="6"/>
  <c r="AC229" i="6"/>
  <c r="AC228" i="6"/>
  <c r="AC227" i="6"/>
  <c r="AC226" i="6"/>
  <c r="AC225" i="6"/>
  <c r="AC224" i="6"/>
  <c r="AC223" i="6"/>
  <c r="AC222" i="6"/>
  <c r="AC221" i="6"/>
  <c r="AC220" i="6"/>
  <c r="AC219" i="6"/>
  <c r="AC218" i="6"/>
  <c r="AC217" i="6"/>
  <c r="AC216" i="6"/>
  <c r="AC215" i="6"/>
  <c r="AC214" i="6"/>
  <c r="AC213" i="6"/>
  <c r="AC212" i="6"/>
  <c r="AC211" i="6"/>
  <c r="AC210" i="6"/>
  <c r="AC209" i="6"/>
  <c r="AC208" i="6"/>
  <c r="AC207" i="6"/>
  <c r="AC206" i="6"/>
  <c r="AC205" i="6"/>
  <c r="AC204" i="6"/>
  <c r="AC203" i="6"/>
  <c r="AC202" i="6"/>
  <c r="AC201" i="6"/>
  <c r="AC200" i="6"/>
  <c r="AC199" i="6"/>
  <c r="AC198" i="6"/>
  <c r="AC197" i="6"/>
  <c r="AC196" i="6"/>
  <c r="AC195" i="6"/>
  <c r="AC194" i="6"/>
  <c r="AC193" i="6"/>
  <c r="AC192" i="6"/>
  <c r="AC191" i="6"/>
  <c r="AC190" i="6"/>
  <c r="AC189" i="6"/>
  <c r="AC188" i="6"/>
  <c r="AC187" i="6"/>
  <c r="AC186" i="6"/>
  <c r="AC185" i="6"/>
  <c r="AC184" i="6"/>
  <c r="AC183" i="6"/>
  <c r="AC182" i="6"/>
  <c r="AC181" i="6"/>
  <c r="AC180" i="6"/>
  <c r="AC179" i="6"/>
  <c r="AC178" i="6"/>
  <c r="AC177" i="6"/>
  <c r="AC176" i="6"/>
  <c r="AC175" i="6"/>
  <c r="AC174" i="6"/>
  <c r="AC173" i="6"/>
  <c r="AC172" i="6"/>
  <c r="AC171" i="6"/>
  <c r="AC170" i="6"/>
  <c r="AC169" i="6"/>
  <c r="AC168" i="6"/>
  <c r="AC167" i="6"/>
  <c r="AC166" i="6"/>
  <c r="W241" i="6"/>
  <c r="W240" i="6"/>
  <c r="W239" i="6"/>
  <c r="W238" i="6"/>
  <c r="W237" i="6"/>
  <c r="W235" i="6"/>
  <c r="W234" i="6"/>
  <c r="W233" i="6"/>
  <c r="W232" i="6"/>
  <c r="W231" i="6"/>
  <c r="W230" i="6"/>
  <c r="W229" i="6"/>
  <c r="W228" i="6"/>
  <c r="W227" i="6"/>
  <c r="W226" i="6"/>
  <c r="W225" i="6"/>
  <c r="W224" i="6"/>
  <c r="W223" i="6"/>
  <c r="W222" i="6"/>
  <c r="W221" i="6"/>
  <c r="W220" i="6"/>
  <c r="W219" i="6"/>
  <c r="W218" i="6"/>
  <c r="W217" i="6"/>
  <c r="W216" i="6"/>
  <c r="W215" i="6"/>
  <c r="W214" i="6"/>
  <c r="W213" i="6"/>
  <c r="W212" i="6"/>
  <c r="W211" i="6"/>
  <c r="W210" i="6"/>
  <c r="W209" i="6"/>
  <c r="W208" i="6"/>
  <c r="W207" i="6"/>
  <c r="W206" i="6"/>
  <c r="W205" i="6"/>
  <c r="W204" i="6"/>
  <c r="W203" i="6"/>
  <c r="W202" i="6"/>
  <c r="W201" i="6"/>
  <c r="W200" i="6"/>
  <c r="W199" i="6"/>
  <c r="W198" i="6"/>
  <c r="W197" i="6"/>
  <c r="W196" i="6"/>
  <c r="W195" i="6"/>
  <c r="W194" i="6"/>
  <c r="W193" i="6"/>
  <c r="W192" i="6"/>
  <c r="W191" i="6"/>
  <c r="W190" i="6"/>
  <c r="W189" i="6"/>
  <c r="W188" i="6"/>
  <c r="W187" i="6"/>
  <c r="W186" i="6"/>
  <c r="W185" i="6"/>
  <c r="W184" i="6"/>
  <c r="W183" i="6"/>
  <c r="W182" i="6"/>
  <c r="W181" i="6"/>
  <c r="W180" i="6"/>
  <c r="W179" i="6"/>
  <c r="W178" i="6"/>
  <c r="W177" i="6"/>
  <c r="W176" i="6"/>
  <c r="W175" i="6"/>
  <c r="W174" i="6"/>
  <c r="W173" i="6"/>
  <c r="W172" i="6"/>
  <c r="W171" i="6"/>
  <c r="W170" i="6"/>
  <c r="W169" i="6"/>
  <c r="W168" i="6"/>
  <c r="W167" i="6"/>
  <c r="W166" i="6"/>
  <c r="Q241" i="6"/>
  <c r="Q240" i="6"/>
  <c r="Q239" i="6"/>
  <c r="Q238" i="6"/>
  <c r="Q237" i="6"/>
  <c r="Q235" i="6"/>
  <c r="Q234" i="6"/>
  <c r="Q233" i="6"/>
  <c r="Q232" i="6"/>
  <c r="Q231" i="6"/>
  <c r="Q230" i="6"/>
  <c r="Q229" i="6"/>
  <c r="Q228" i="6"/>
  <c r="Q227" i="6"/>
  <c r="Q226" i="6"/>
  <c r="Q225" i="6"/>
  <c r="Q224" i="6"/>
  <c r="Q223" i="6"/>
  <c r="Q222" i="6"/>
  <c r="Q221" i="6"/>
  <c r="Q220" i="6"/>
  <c r="Q219" i="6"/>
  <c r="Q218" i="6"/>
  <c r="Q217" i="6"/>
  <c r="Q216" i="6"/>
  <c r="Q215" i="6"/>
  <c r="Q214" i="6"/>
  <c r="Q213" i="6"/>
  <c r="Q212" i="6"/>
  <c r="Q211" i="6"/>
  <c r="Q210" i="6"/>
  <c r="Q209" i="6"/>
  <c r="Q208" i="6"/>
  <c r="Q207" i="6"/>
  <c r="Q206" i="6"/>
  <c r="Q205" i="6"/>
  <c r="Q204" i="6"/>
  <c r="Q203" i="6"/>
  <c r="Q202" i="6"/>
  <c r="Q201" i="6"/>
  <c r="Q200" i="6"/>
  <c r="Q199" i="6"/>
  <c r="Q198" i="6"/>
  <c r="Q197" i="6"/>
  <c r="Q196" i="6"/>
  <c r="Q195" i="6"/>
  <c r="Q194" i="6"/>
  <c r="Q193" i="6"/>
  <c r="Q192" i="6"/>
  <c r="Q191" i="6"/>
  <c r="Q190" i="6"/>
  <c r="Q189" i="6"/>
  <c r="Q188" i="6"/>
  <c r="Q187" i="6"/>
  <c r="Q186" i="6"/>
  <c r="Q185" i="6"/>
  <c r="Q184" i="6"/>
  <c r="Q183" i="6"/>
  <c r="Q182" i="6"/>
  <c r="Q181" i="6"/>
  <c r="Q180" i="6"/>
  <c r="Q179" i="6"/>
  <c r="Q178" i="6"/>
  <c r="Q177" i="6"/>
  <c r="Q176" i="6"/>
  <c r="Q175" i="6"/>
  <c r="Q174" i="6"/>
  <c r="Q173" i="6"/>
  <c r="Q172" i="6"/>
  <c r="Q171" i="6"/>
  <c r="Q170" i="6"/>
  <c r="Q169" i="6"/>
  <c r="Q168" i="6"/>
  <c r="Q167" i="6"/>
  <c r="Q166" i="6"/>
  <c r="K241" i="6"/>
  <c r="K240" i="6"/>
  <c r="K239" i="6"/>
  <c r="K238" i="6"/>
  <c r="K237" i="6"/>
  <c r="K235" i="6"/>
  <c r="K234" i="6"/>
  <c r="K233" i="6"/>
  <c r="K232" i="6"/>
  <c r="K231" i="6"/>
  <c r="K230" i="6"/>
  <c r="K229" i="6"/>
  <c r="K228" i="6"/>
  <c r="K227" i="6"/>
  <c r="K226" i="6"/>
  <c r="K225" i="6"/>
  <c r="K224" i="6"/>
  <c r="K223" i="6"/>
  <c r="K222" i="6"/>
  <c r="K221" i="6"/>
  <c r="K220" i="6"/>
  <c r="K219" i="6"/>
  <c r="K218" i="6"/>
  <c r="K217" i="6"/>
  <c r="K216" i="6"/>
  <c r="K215" i="6"/>
  <c r="K214" i="6"/>
  <c r="K213" i="6"/>
  <c r="K212" i="6"/>
  <c r="K211" i="6"/>
  <c r="K210" i="6"/>
  <c r="K209" i="6"/>
  <c r="K208" i="6"/>
  <c r="K207" i="6"/>
  <c r="K206" i="6"/>
  <c r="K205" i="6"/>
  <c r="K204" i="6"/>
  <c r="K203" i="6"/>
  <c r="K202" i="6"/>
  <c r="K201" i="6"/>
  <c r="K200" i="6"/>
  <c r="K199" i="6"/>
  <c r="K198" i="6"/>
  <c r="K197" i="6"/>
  <c r="K196" i="6"/>
  <c r="K195" i="6"/>
  <c r="K194" i="6"/>
  <c r="K193" i="6"/>
  <c r="K192" i="6"/>
  <c r="K191" i="6"/>
  <c r="K190" i="6"/>
  <c r="K189" i="6"/>
  <c r="K188" i="6"/>
  <c r="K187" i="6"/>
  <c r="K186" i="6"/>
  <c r="K185" i="6"/>
  <c r="K184" i="6"/>
  <c r="K183" i="6"/>
  <c r="K182" i="6"/>
  <c r="K181" i="6"/>
  <c r="K180" i="6"/>
  <c r="K179" i="6"/>
  <c r="K178" i="6"/>
  <c r="K177" i="6"/>
  <c r="K176" i="6"/>
  <c r="K175" i="6"/>
  <c r="K174" i="6"/>
  <c r="K173" i="6"/>
  <c r="K172" i="6"/>
  <c r="K171" i="6"/>
  <c r="K170" i="6"/>
  <c r="K169" i="6"/>
  <c r="K168" i="6"/>
  <c r="K167" i="6"/>
  <c r="K166" i="6"/>
  <c r="E167" i="6"/>
  <c r="E168" i="6"/>
  <c r="E169" i="6"/>
  <c r="E170" i="6"/>
  <c r="E171" i="6"/>
  <c r="E173" i="6"/>
  <c r="E174" i="6"/>
  <c r="E175" i="6"/>
  <c r="E176" i="6"/>
  <c r="E177" i="6"/>
  <c r="E178" i="6"/>
  <c r="E179" i="6"/>
  <c r="E180" i="6"/>
  <c r="E181" i="6"/>
  <c r="E182" i="6"/>
  <c r="E183" i="6"/>
  <c r="E184" i="6"/>
  <c r="E185" i="6"/>
  <c r="E186" i="6"/>
  <c r="E187" i="6"/>
  <c r="E188" i="6"/>
  <c r="E189" i="6"/>
  <c r="E190" i="6"/>
  <c r="E191" i="6"/>
  <c r="E192" i="6"/>
  <c r="E193" i="6"/>
  <c r="E194" i="6"/>
  <c r="E195" i="6"/>
  <c r="E196" i="6"/>
  <c r="E197" i="6"/>
  <c r="E198" i="6"/>
  <c r="E199" i="6"/>
  <c r="E200" i="6"/>
  <c r="E201" i="6"/>
  <c r="E202" i="6"/>
  <c r="E203" i="6"/>
  <c r="E204" i="6"/>
  <c r="E205" i="6"/>
  <c r="E206" i="6"/>
  <c r="E207" i="6"/>
  <c r="E208" i="6"/>
  <c r="E209" i="6"/>
  <c r="E210" i="6"/>
  <c r="E211" i="6"/>
  <c r="E212" i="6"/>
  <c r="E213" i="6"/>
  <c r="E214" i="6"/>
  <c r="E215" i="6"/>
  <c r="E216" i="6"/>
  <c r="E217" i="6"/>
  <c r="E218" i="6"/>
  <c r="E219" i="6"/>
  <c r="E220" i="6"/>
  <c r="E221" i="6"/>
  <c r="E222" i="6"/>
  <c r="E223" i="6"/>
  <c r="E224" i="6"/>
  <c r="E225" i="6"/>
  <c r="E226" i="6"/>
  <c r="E227" i="6"/>
  <c r="E228" i="6"/>
  <c r="E229" i="6"/>
  <c r="E230" i="6"/>
  <c r="E231" i="6"/>
  <c r="E232" i="6"/>
  <c r="E233" i="6"/>
  <c r="E234" i="6"/>
  <c r="E235" i="6"/>
  <c r="E237" i="6"/>
  <c r="E238" i="6"/>
  <c r="E239" i="6"/>
  <c r="E240" i="6"/>
  <c r="E241" i="6"/>
  <c r="E166" i="6"/>
  <c r="BS161" i="6"/>
  <c r="BS160" i="6"/>
  <c r="BS159" i="6"/>
  <c r="BS158" i="6"/>
  <c r="BS157" i="6"/>
  <c r="BS156" i="6"/>
  <c r="BS155" i="6"/>
  <c r="BS154" i="6"/>
  <c r="BS153" i="6"/>
  <c r="BS152" i="6"/>
  <c r="BS151" i="6"/>
  <c r="BS150" i="6"/>
  <c r="BS149" i="6"/>
  <c r="BS148" i="6"/>
  <c r="BS147" i="6"/>
  <c r="BS146" i="6"/>
  <c r="BS145" i="6"/>
  <c r="BS144" i="6"/>
  <c r="BS143" i="6"/>
  <c r="BS142" i="6"/>
  <c r="BS141" i="6"/>
  <c r="BS140" i="6"/>
  <c r="BS139" i="6"/>
  <c r="BS138" i="6"/>
  <c r="BS137" i="6"/>
  <c r="BS136" i="6"/>
  <c r="BS135" i="6"/>
  <c r="BS134" i="6"/>
  <c r="BS133" i="6"/>
  <c r="BS132" i="6"/>
  <c r="BS131" i="6"/>
  <c r="BS130" i="6"/>
  <c r="BS129" i="6"/>
  <c r="BS128" i="6"/>
  <c r="BS127" i="6"/>
  <c r="BS126" i="6"/>
  <c r="BS125" i="6"/>
  <c r="BS124" i="6"/>
  <c r="BS123" i="6"/>
  <c r="BS122" i="6"/>
  <c r="BS121" i="6"/>
  <c r="BS120" i="6"/>
  <c r="BS119" i="6"/>
  <c r="BS118" i="6"/>
  <c r="BS117" i="6"/>
  <c r="BS116" i="6"/>
  <c r="BS115" i="6"/>
  <c r="BS114" i="6"/>
  <c r="BS113" i="6"/>
  <c r="BS112" i="6"/>
  <c r="BS111" i="6"/>
  <c r="BS110" i="6"/>
  <c r="BS109" i="6"/>
  <c r="BS108" i="6"/>
  <c r="BS107" i="6"/>
  <c r="BS106" i="6"/>
  <c r="BS105" i="6"/>
  <c r="BS104" i="6"/>
  <c r="BS103" i="6"/>
  <c r="BS102" i="6"/>
  <c r="BS101" i="6"/>
  <c r="BS100" i="6"/>
  <c r="BS99" i="6"/>
  <c r="BS98" i="6"/>
  <c r="BS97" i="6"/>
  <c r="BS96" i="6"/>
  <c r="BS95" i="6"/>
  <c r="BS94" i="6"/>
  <c r="BS93" i="6"/>
  <c r="BS92" i="6"/>
  <c r="BS91" i="6"/>
  <c r="BS90" i="6"/>
  <c r="BS89" i="6"/>
  <c r="BS88" i="6"/>
  <c r="BS87" i="6"/>
  <c r="BS86" i="6"/>
  <c r="BM161" i="6"/>
  <c r="BM160" i="6"/>
  <c r="BM159" i="6"/>
  <c r="BM158" i="6"/>
  <c r="BM157" i="6"/>
  <c r="BM156" i="6"/>
  <c r="BM155" i="6"/>
  <c r="BM154" i="6"/>
  <c r="BM153" i="6"/>
  <c r="BM152" i="6"/>
  <c r="BM151" i="6"/>
  <c r="BM150" i="6"/>
  <c r="BM149" i="6"/>
  <c r="BM148" i="6"/>
  <c r="BM147" i="6"/>
  <c r="BM146" i="6"/>
  <c r="BM145" i="6"/>
  <c r="BM144" i="6"/>
  <c r="BM143" i="6"/>
  <c r="BM142" i="6"/>
  <c r="BM141" i="6"/>
  <c r="BM140" i="6"/>
  <c r="BM139" i="6"/>
  <c r="BM138" i="6"/>
  <c r="BM137" i="6"/>
  <c r="BM136" i="6"/>
  <c r="BM135" i="6"/>
  <c r="BM134" i="6"/>
  <c r="BM133" i="6"/>
  <c r="BM132" i="6"/>
  <c r="BM131" i="6"/>
  <c r="BM130" i="6"/>
  <c r="BM129" i="6"/>
  <c r="BM128" i="6"/>
  <c r="BM127" i="6"/>
  <c r="BM126" i="6"/>
  <c r="BM125" i="6"/>
  <c r="BM124" i="6"/>
  <c r="BM123" i="6"/>
  <c r="BM122" i="6"/>
  <c r="BM121" i="6"/>
  <c r="BM120" i="6"/>
  <c r="BM119" i="6"/>
  <c r="BM118" i="6"/>
  <c r="BM117" i="6"/>
  <c r="BM116" i="6"/>
  <c r="BM115" i="6"/>
  <c r="BM114" i="6"/>
  <c r="BM113" i="6"/>
  <c r="BM112" i="6"/>
  <c r="BM111" i="6"/>
  <c r="BM110" i="6"/>
  <c r="BM109" i="6"/>
  <c r="BM108" i="6"/>
  <c r="BM107" i="6"/>
  <c r="BM106" i="6"/>
  <c r="BM105" i="6"/>
  <c r="BM104" i="6"/>
  <c r="BM103" i="6"/>
  <c r="BM102" i="6"/>
  <c r="BM101" i="6"/>
  <c r="BM100" i="6"/>
  <c r="BM99" i="6"/>
  <c r="BM98" i="6"/>
  <c r="BM97" i="6"/>
  <c r="BM96" i="6"/>
  <c r="BM95" i="6"/>
  <c r="BM94" i="6"/>
  <c r="BM93" i="6"/>
  <c r="BM92" i="6"/>
  <c r="BM91" i="6"/>
  <c r="BM90" i="6"/>
  <c r="BM89" i="6"/>
  <c r="BM88" i="6"/>
  <c r="BM87" i="6"/>
  <c r="BM86" i="6"/>
  <c r="BG161" i="6"/>
  <c r="BG160" i="6"/>
  <c r="BG159" i="6"/>
  <c r="BG158" i="6"/>
  <c r="BG157" i="6"/>
  <c r="BG156" i="6"/>
  <c r="BG155" i="6"/>
  <c r="BG154" i="6"/>
  <c r="BG153" i="6"/>
  <c r="BG152" i="6"/>
  <c r="BG151" i="6"/>
  <c r="BG150" i="6"/>
  <c r="BG149" i="6"/>
  <c r="BG148" i="6"/>
  <c r="BG147" i="6"/>
  <c r="BG146" i="6"/>
  <c r="BG145" i="6"/>
  <c r="BG144" i="6"/>
  <c r="BG143" i="6"/>
  <c r="BG142" i="6"/>
  <c r="BG141" i="6"/>
  <c r="BG140" i="6"/>
  <c r="BG139" i="6"/>
  <c r="BG138" i="6"/>
  <c r="BG137" i="6"/>
  <c r="BG136" i="6"/>
  <c r="BG135" i="6"/>
  <c r="BG134" i="6"/>
  <c r="BG133" i="6"/>
  <c r="BG132" i="6"/>
  <c r="BG131" i="6"/>
  <c r="BG130" i="6"/>
  <c r="BG129" i="6"/>
  <c r="BG128" i="6"/>
  <c r="BG127" i="6"/>
  <c r="BG126" i="6"/>
  <c r="BG125" i="6"/>
  <c r="BG124" i="6"/>
  <c r="BG123" i="6"/>
  <c r="BG122" i="6"/>
  <c r="BG121" i="6"/>
  <c r="BG120" i="6"/>
  <c r="BG119" i="6"/>
  <c r="BG118" i="6"/>
  <c r="BG117" i="6"/>
  <c r="BG116" i="6"/>
  <c r="BG115" i="6"/>
  <c r="BG114" i="6"/>
  <c r="BG113" i="6"/>
  <c r="BG112" i="6"/>
  <c r="BG111" i="6"/>
  <c r="BG110" i="6"/>
  <c r="BG109" i="6"/>
  <c r="BG108" i="6"/>
  <c r="BG107" i="6"/>
  <c r="BG106" i="6"/>
  <c r="BG105" i="6"/>
  <c r="BG104" i="6"/>
  <c r="BG103" i="6"/>
  <c r="BG102" i="6"/>
  <c r="BG101" i="6"/>
  <c r="BG100" i="6"/>
  <c r="BG99" i="6"/>
  <c r="BG98" i="6"/>
  <c r="BG97" i="6"/>
  <c r="BG96" i="6"/>
  <c r="BG95" i="6"/>
  <c r="BG94" i="6"/>
  <c r="BG93" i="6"/>
  <c r="BG92" i="6"/>
  <c r="BG91" i="6"/>
  <c r="BG90" i="6"/>
  <c r="BG89" i="6"/>
  <c r="BG88" i="6"/>
  <c r="BG87" i="6"/>
  <c r="BG86" i="6"/>
  <c r="BA161" i="6"/>
  <c r="BA160" i="6"/>
  <c r="BA159" i="6"/>
  <c r="BA158" i="6"/>
  <c r="BA157" i="6"/>
  <c r="BA156" i="6"/>
  <c r="BA155" i="6"/>
  <c r="BA154" i="6"/>
  <c r="BA153" i="6"/>
  <c r="BA152" i="6"/>
  <c r="BA151" i="6"/>
  <c r="BA150" i="6"/>
  <c r="BA149" i="6"/>
  <c r="BA148" i="6"/>
  <c r="BA147" i="6"/>
  <c r="BA146" i="6"/>
  <c r="BA145" i="6"/>
  <c r="BA144" i="6"/>
  <c r="BA143" i="6"/>
  <c r="BA142" i="6"/>
  <c r="BA141" i="6"/>
  <c r="BA140" i="6"/>
  <c r="BA139" i="6"/>
  <c r="BA138" i="6"/>
  <c r="BA137" i="6"/>
  <c r="BA136" i="6"/>
  <c r="BA135" i="6"/>
  <c r="BA134" i="6"/>
  <c r="BA133" i="6"/>
  <c r="BA132" i="6"/>
  <c r="BA131" i="6"/>
  <c r="BA130" i="6"/>
  <c r="BA129" i="6"/>
  <c r="BA128" i="6"/>
  <c r="BA127" i="6"/>
  <c r="BA126" i="6"/>
  <c r="BA125" i="6"/>
  <c r="BA124" i="6"/>
  <c r="BA123" i="6"/>
  <c r="BA122" i="6"/>
  <c r="BA121" i="6"/>
  <c r="BA120" i="6"/>
  <c r="BA119" i="6"/>
  <c r="BA118" i="6"/>
  <c r="BA117" i="6"/>
  <c r="BA116" i="6"/>
  <c r="BA115" i="6"/>
  <c r="BA114" i="6"/>
  <c r="BA113" i="6"/>
  <c r="BA112" i="6"/>
  <c r="BA111" i="6"/>
  <c r="BA110" i="6"/>
  <c r="BA109" i="6"/>
  <c r="BA108" i="6"/>
  <c r="BA107" i="6"/>
  <c r="BA106" i="6"/>
  <c r="BA105" i="6"/>
  <c r="BA104" i="6"/>
  <c r="BA103" i="6"/>
  <c r="BA102" i="6"/>
  <c r="BA101" i="6"/>
  <c r="BA100" i="6"/>
  <c r="BA99" i="6"/>
  <c r="BA98" i="6"/>
  <c r="BA97" i="6"/>
  <c r="BA96" i="6"/>
  <c r="BA95" i="6"/>
  <c r="BA94" i="6"/>
  <c r="BA93" i="6"/>
  <c r="BA92" i="6"/>
  <c r="BA91" i="6"/>
  <c r="BA90" i="6"/>
  <c r="BA89" i="6"/>
  <c r="BA88" i="6"/>
  <c r="BA87" i="6"/>
  <c r="BA86" i="6"/>
  <c r="AU161" i="6"/>
  <c r="AU160" i="6"/>
  <c r="AU159" i="6"/>
  <c r="AU158" i="6"/>
  <c r="AU157" i="6"/>
  <c r="AU156" i="6"/>
  <c r="AU155" i="6"/>
  <c r="AU154" i="6"/>
  <c r="AU153" i="6"/>
  <c r="AU152" i="6"/>
  <c r="AU151" i="6"/>
  <c r="AU150" i="6"/>
  <c r="AU149" i="6"/>
  <c r="AU148" i="6"/>
  <c r="AU147" i="6"/>
  <c r="AU146" i="6"/>
  <c r="AU145" i="6"/>
  <c r="AU144" i="6"/>
  <c r="AU143" i="6"/>
  <c r="AU142" i="6"/>
  <c r="AU141" i="6"/>
  <c r="AU140" i="6"/>
  <c r="AU139" i="6"/>
  <c r="AU138" i="6"/>
  <c r="AU137" i="6"/>
  <c r="AU136" i="6"/>
  <c r="AU135" i="6"/>
  <c r="AU134" i="6"/>
  <c r="AU133" i="6"/>
  <c r="AU132" i="6"/>
  <c r="AU131" i="6"/>
  <c r="AU130" i="6"/>
  <c r="AU129" i="6"/>
  <c r="AU128" i="6"/>
  <c r="AU127" i="6"/>
  <c r="AU126" i="6"/>
  <c r="AU125" i="6"/>
  <c r="AU124" i="6"/>
  <c r="AU123" i="6"/>
  <c r="AU122" i="6"/>
  <c r="AU121" i="6"/>
  <c r="AU120" i="6"/>
  <c r="AU119" i="6"/>
  <c r="AU118" i="6"/>
  <c r="AU117" i="6"/>
  <c r="AU116" i="6"/>
  <c r="AU115" i="6"/>
  <c r="AU114" i="6"/>
  <c r="AU113" i="6"/>
  <c r="AU112" i="6"/>
  <c r="AU111" i="6"/>
  <c r="AU110" i="6"/>
  <c r="AU109" i="6"/>
  <c r="AU108" i="6"/>
  <c r="AU107" i="6"/>
  <c r="AU106" i="6"/>
  <c r="AU105" i="6"/>
  <c r="AU104" i="6"/>
  <c r="AU103" i="6"/>
  <c r="AU102" i="6"/>
  <c r="AU101" i="6"/>
  <c r="AU100" i="6"/>
  <c r="AU99" i="6"/>
  <c r="AU98" i="6"/>
  <c r="AU97" i="6"/>
  <c r="AU96" i="6"/>
  <c r="AU95" i="6"/>
  <c r="AU94" i="6"/>
  <c r="AU93" i="6"/>
  <c r="AU92" i="6"/>
  <c r="AU91" i="6"/>
  <c r="AU90" i="6"/>
  <c r="AU89" i="6"/>
  <c r="AU88" i="6"/>
  <c r="AU87" i="6"/>
  <c r="AU86" i="6"/>
  <c r="AO161" i="6"/>
  <c r="AO160" i="6"/>
  <c r="AO159" i="6"/>
  <c r="AO158" i="6"/>
  <c r="AO157" i="6"/>
  <c r="AO156" i="6"/>
  <c r="AO155" i="6"/>
  <c r="AO154" i="6"/>
  <c r="AO153" i="6"/>
  <c r="AO152" i="6"/>
  <c r="AO151" i="6"/>
  <c r="AO150" i="6"/>
  <c r="AO149" i="6"/>
  <c r="AO148" i="6"/>
  <c r="AO147" i="6"/>
  <c r="AO146" i="6"/>
  <c r="AO145" i="6"/>
  <c r="AO144" i="6"/>
  <c r="AO143" i="6"/>
  <c r="AO142" i="6"/>
  <c r="AO141" i="6"/>
  <c r="AO140" i="6"/>
  <c r="AO139" i="6"/>
  <c r="AO138" i="6"/>
  <c r="AO137" i="6"/>
  <c r="AO136" i="6"/>
  <c r="AO135" i="6"/>
  <c r="AO134" i="6"/>
  <c r="AO133" i="6"/>
  <c r="AO132" i="6"/>
  <c r="AO131" i="6"/>
  <c r="AO130" i="6"/>
  <c r="AO129" i="6"/>
  <c r="AO128" i="6"/>
  <c r="AO127" i="6"/>
  <c r="AO126" i="6"/>
  <c r="AO125" i="6"/>
  <c r="AO124" i="6"/>
  <c r="AO123" i="6"/>
  <c r="AO122" i="6"/>
  <c r="AO121" i="6"/>
  <c r="AO120" i="6"/>
  <c r="AO119" i="6"/>
  <c r="AO118" i="6"/>
  <c r="AO117" i="6"/>
  <c r="AO116" i="6"/>
  <c r="AO115" i="6"/>
  <c r="AO114" i="6"/>
  <c r="AO113" i="6"/>
  <c r="AO112" i="6"/>
  <c r="AO111" i="6"/>
  <c r="AO110" i="6"/>
  <c r="AO109" i="6"/>
  <c r="AO108" i="6"/>
  <c r="AO107" i="6"/>
  <c r="AO106" i="6"/>
  <c r="AO105" i="6"/>
  <c r="AO104" i="6"/>
  <c r="AO103" i="6"/>
  <c r="AO102" i="6"/>
  <c r="AO101" i="6"/>
  <c r="AO100" i="6"/>
  <c r="AO99" i="6"/>
  <c r="AO98" i="6"/>
  <c r="AO97" i="6"/>
  <c r="AO96" i="6"/>
  <c r="AO95" i="6"/>
  <c r="AO94" i="6"/>
  <c r="AO93" i="6"/>
  <c r="AO92" i="6"/>
  <c r="AO91" i="6"/>
  <c r="AO90" i="6"/>
  <c r="AO89" i="6"/>
  <c r="AO88" i="6"/>
  <c r="AO87" i="6"/>
  <c r="AO86" i="6"/>
  <c r="AI161" i="6"/>
  <c r="AI160" i="6"/>
  <c r="AI159" i="6"/>
  <c r="AI158" i="6"/>
  <c r="AI157" i="6"/>
  <c r="AI156" i="6"/>
  <c r="AI155" i="6"/>
  <c r="AI154" i="6"/>
  <c r="AI153" i="6"/>
  <c r="AI152" i="6"/>
  <c r="AI151" i="6"/>
  <c r="AI150" i="6"/>
  <c r="AI149" i="6"/>
  <c r="AI148" i="6"/>
  <c r="AI147" i="6"/>
  <c r="AI146" i="6"/>
  <c r="AI145" i="6"/>
  <c r="AI144" i="6"/>
  <c r="AI143" i="6"/>
  <c r="AI142" i="6"/>
  <c r="AI141" i="6"/>
  <c r="AI140" i="6"/>
  <c r="AI139" i="6"/>
  <c r="AI138" i="6"/>
  <c r="AI137" i="6"/>
  <c r="AI136" i="6"/>
  <c r="AI135" i="6"/>
  <c r="AI134" i="6"/>
  <c r="AI133" i="6"/>
  <c r="AI132" i="6"/>
  <c r="AI131" i="6"/>
  <c r="AI130" i="6"/>
  <c r="AI129" i="6"/>
  <c r="AI128" i="6"/>
  <c r="AI127" i="6"/>
  <c r="AI126" i="6"/>
  <c r="AI125" i="6"/>
  <c r="AI124" i="6"/>
  <c r="AI123" i="6"/>
  <c r="AI122" i="6"/>
  <c r="AI121" i="6"/>
  <c r="AI120" i="6"/>
  <c r="AI119" i="6"/>
  <c r="AI118" i="6"/>
  <c r="AI117" i="6"/>
  <c r="AI116" i="6"/>
  <c r="AI115" i="6"/>
  <c r="AI114" i="6"/>
  <c r="AI113" i="6"/>
  <c r="AI112" i="6"/>
  <c r="AI111" i="6"/>
  <c r="AI110" i="6"/>
  <c r="AI109" i="6"/>
  <c r="AI108" i="6"/>
  <c r="AI107" i="6"/>
  <c r="AI106" i="6"/>
  <c r="AI105" i="6"/>
  <c r="AI104" i="6"/>
  <c r="AI103" i="6"/>
  <c r="AI102" i="6"/>
  <c r="AI101" i="6"/>
  <c r="AI100" i="6"/>
  <c r="AI99" i="6"/>
  <c r="AI98" i="6"/>
  <c r="AI97" i="6"/>
  <c r="AI96" i="6"/>
  <c r="AI95" i="6"/>
  <c r="AI94" i="6"/>
  <c r="AI93" i="6"/>
  <c r="AI92" i="6"/>
  <c r="AI91" i="6"/>
  <c r="AI90" i="6"/>
  <c r="AI89" i="6"/>
  <c r="AI88" i="6"/>
  <c r="AI87" i="6"/>
  <c r="AI86" i="6"/>
  <c r="AC161" i="6"/>
  <c r="AC160" i="6"/>
  <c r="AC159" i="6"/>
  <c r="AC158" i="6"/>
  <c r="AC157" i="6"/>
  <c r="AC156" i="6"/>
  <c r="AC155" i="6"/>
  <c r="AC154" i="6"/>
  <c r="AC153" i="6"/>
  <c r="AC152" i="6"/>
  <c r="AC151" i="6"/>
  <c r="AC150" i="6"/>
  <c r="AC149" i="6"/>
  <c r="AC148" i="6"/>
  <c r="AC147" i="6"/>
  <c r="AC146" i="6"/>
  <c r="AC145" i="6"/>
  <c r="AC144" i="6"/>
  <c r="AC143" i="6"/>
  <c r="AC142" i="6"/>
  <c r="AC141" i="6"/>
  <c r="AC140" i="6"/>
  <c r="AC139" i="6"/>
  <c r="AC138" i="6"/>
  <c r="AC137" i="6"/>
  <c r="AC136" i="6"/>
  <c r="AC135" i="6"/>
  <c r="AC134" i="6"/>
  <c r="AC133" i="6"/>
  <c r="AC132" i="6"/>
  <c r="AC131" i="6"/>
  <c r="AC130" i="6"/>
  <c r="AC129" i="6"/>
  <c r="AC128" i="6"/>
  <c r="AC127" i="6"/>
  <c r="AC126" i="6"/>
  <c r="AC125" i="6"/>
  <c r="AC124" i="6"/>
  <c r="AC123" i="6"/>
  <c r="AC122" i="6"/>
  <c r="AC121" i="6"/>
  <c r="AC120" i="6"/>
  <c r="AC119" i="6"/>
  <c r="AC118" i="6"/>
  <c r="AC117" i="6"/>
  <c r="AC116" i="6"/>
  <c r="AC115" i="6"/>
  <c r="AC114" i="6"/>
  <c r="AC113" i="6"/>
  <c r="AC112" i="6"/>
  <c r="AC111" i="6"/>
  <c r="AC110" i="6"/>
  <c r="AC109" i="6"/>
  <c r="AC108" i="6"/>
  <c r="AC107" i="6"/>
  <c r="AC106" i="6"/>
  <c r="AC105" i="6"/>
  <c r="AC104" i="6"/>
  <c r="AC103" i="6"/>
  <c r="AC102" i="6"/>
  <c r="AC101" i="6"/>
  <c r="AC100" i="6"/>
  <c r="AC99" i="6"/>
  <c r="AC98" i="6"/>
  <c r="AC97" i="6"/>
  <c r="AC96" i="6"/>
  <c r="AC95" i="6"/>
  <c r="AC94" i="6"/>
  <c r="AC93" i="6"/>
  <c r="AC92" i="6"/>
  <c r="AC91" i="6"/>
  <c r="AC90" i="6"/>
  <c r="AC89" i="6"/>
  <c r="AC88" i="6"/>
  <c r="AC87" i="6"/>
  <c r="AC86" i="6"/>
  <c r="W161" i="6"/>
  <c r="W160" i="6"/>
  <c r="W159" i="6"/>
  <c r="W158" i="6"/>
  <c r="W157" i="6"/>
  <c r="W156" i="6"/>
  <c r="W155" i="6"/>
  <c r="W154" i="6"/>
  <c r="W153" i="6"/>
  <c r="W152" i="6"/>
  <c r="W151" i="6"/>
  <c r="W150" i="6"/>
  <c r="W149" i="6"/>
  <c r="W148" i="6"/>
  <c r="W147" i="6"/>
  <c r="W146" i="6"/>
  <c r="W145" i="6"/>
  <c r="W144" i="6"/>
  <c r="W143" i="6"/>
  <c r="W142" i="6"/>
  <c r="W141" i="6"/>
  <c r="W140" i="6"/>
  <c r="W139" i="6"/>
  <c r="W138" i="6"/>
  <c r="W137" i="6"/>
  <c r="W136" i="6"/>
  <c r="W135" i="6"/>
  <c r="W134" i="6"/>
  <c r="W133" i="6"/>
  <c r="W132" i="6"/>
  <c r="W131" i="6"/>
  <c r="W130" i="6"/>
  <c r="W129" i="6"/>
  <c r="W128" i="6"/>
  <c r="W127" i="6"/>
  <c r="W126" i="6"/>
  <c r="W125" i="6"/>
  <c r="W124" i="6"/>
  <c r="W123" i="6"/>
  <c r="W122" i="6"/>
  <c r="W121" i="6"/>
  <c r="W120" i="6"/>
  <c r="W119" i="6"/>
  <c r="W118" i="6"/>
  <c r="W117" i="6"/>
  <c r="W116" i="6"/>
  <c r="W115" i="6"/>
  <c r="W114" i="6"/>
  <c r="W113" i="6"/>
  <c r="W112" i="6"/>
  <c r="W111" i="6"/>
  <c r="W110" i="6"/>
  <c r="W109" i="6"/>
  <c r="W108" i="6"/>
  <c r="W107" i="6"/>
  <c r="W106" i="6"/>
  <c r="W105" i="6"/>
  <c r="W104" i="6"/>
  <c r="W103" i="6"/>
  <c r="W102" i="6"/>
  <c r="W101" i="6"/>
  <c r="W100" i="6"/>
  <c r="W99" i="6"/>
  <c r="W98" i="6"/>
  <c r="W97" i="6"/>
  <c r="W96" i="6"/>
  <c r="W95" i="6"/>
  <c r="W94" i="6"/>
  <c r="W93" i="6"/>
  <c r="W92" i="6"/>
  <c r="W91" i="6"/>
  <c r="W90" i="6"/>
  <c r="W89" i="6"/>
  <c r="W88" i="6"/>
  <c r="W87" i="6"/>
  <c r="W86" i="6"/>
  <c r="Q161" i="6"/>
  <c r="Q160" i="6"/>
  <c r="Q159" i="6"/>
  <c r="Q158" i="6"/>
  <c r="Q157" i="6"/>
  <c r="Q156" i="6"/>
  <c r="Q155" i="6"/>
  <c r="Q154" i="6"/>
  <c r="Q153" i="6"/>
  <c r="Q152" i="6"/>
  <c r="Q151" i="6"/>
  <c r="Q150" i="6"/>
  <c r="Q149" i="6"/>
  <c r="Q148" i="6"/>
  <c r="Q147" i="6"/>
  <c r="Q146" i="6"/>
  <c r="Q145" i="6"/>
  <c r="Q144" i="6"/>
  <c r="Q143" i="6"/>
  <c r="Q142" i="6"/>
  <c r="Q141" i="6"/>
  <c r="Q140" i="6"/>
  <c r="Q139" i="6"/>
  <c r="Q138" i="6"/>
  <c r="Q137" i="6"/>
  <c r="Q136" i="6"/>
  <c r="Q135" i="6"/>
  <c r="Q134" i="6"/>
  <c r="Q133" i="6"/>
  <c r="Q132" i="6"/>
  <c r="Q131" i="6"/>
  <c r="Q130" i="6"/>
  <c r="Q129" i="6"/>
  <c r="Q128" i="6"/>
  <c r="Q127" i="6"/>
  <c r="Q126" i="6"/>
  <c r="Q125" i="6"/>
  <c r="Q124" i="6"/>
  <c r="Q123" i="6"/>
  <c r="Q122" i="6"/>
  <c r="Q121" i="6"/>
  <c r="Q120" i="6"/>
  <c r="Q119" i="6"/>
  <c r="Q118" i="6"/>
  <c r="Q117" i="6"/>
  <c r="Q116" i="6"/>
  <c r="Q115" i="6"/>
  <c r="Q114" i="6"/>
  <c r="Q113" i="6"/>
  <c r="Q112" i="6"/>
  <c r="Q111" i="6"/>
  <c r="Q110" i="6"/>
  <c r="Q109" i="6"/>
  <c r="Q108" i="6"/>
  <c r="Q107" i="6"/>
  <c r="Q106" i="6"/>
  <c r="Q105" i="6"/>
  <c r="Q104" i="6"/>
  <c r="Q103" i="6"/>
  <c r="Q102" i="6"/>
  <c r="Q101" i="6"/>
  <c r="Q100" i="6"/>
  <c r="Q99" i="6"/>
  <c r="Q98" i="6"/>
  <c r="Q97" i="6"/>
  <c r="Q96" i="6"/>
  <c r="Q95" i="6"/>
  <c r="Q94" i="6"/>
  <c r="Q93" i="6"/>
  <c r="Q92" i="6"/>
  <c r="Q91" i="6"/>
  <c r="Q90" i="6"/>
  <c r="Q89" i="6"/>
  <c r="Q88" i="6"/>
  <c r="Q87" i="6"/>
  <c r="Q86" i="6"/>
  <c r="K161" i="6"/>
  <c r="K160" i="6"/>
  <c r="K159" i="6"/>
  <c r="K158" i="6"/>
  <c r="K157" i="6"/>
  <c r="K156" i="6"/>
  <c r="K155" i="6"/>
  <c r="K154" i="6"/>
  <c r="K153" i="6"/>
  <c r="K152" i="6"/>
  <c r="K151" i="6"/>
  <c r="K150" i="6"/>
  <c r="K149" i="6"/>
  <c r="K148" i="6"/>
  <c r="K147" i="6"/>
  <c r="K146" i="6"/>
  <c r="K145" i="6"/>
  <c r="K144" i="6"/>
  <c r="K143" i="6"/>
  <c r="K142" i="6"/>
  <c r="K141" i="6"/>
  <c r="K140" i="6"/>
  <c r="K139" i="6"/>
  <c r="K138" i="6"/>
  <c r="K137" i="6"/>
  <c r="K136" i="6"/>
  <c r="K135" i="6"/>
  <c r="K134" i="6"/>
  <c r="K133" i="6"/>
  <c r="K132" i="6"/>
  <c r="K131" i="6"/>
  <c r="K130" i="6"/>
  <c r="K129" i="6"/>
  <c r="K128" i="6"/>
  <c r="K127" i="6"/>
  <c r="K126" i="6"/>
  <c r="K125" i="6"/>
  <c r="K124" i="6"/>
  <c r="K123" i="6"/>
  <c r="K122" i="6"/>
  <c r="K121" i="6"/>
  <c r="K120" i="6"/>
  <c r="K119" i="6"/>
  <c r="K118" i="6"/>
  <c r="K117" i="6"/>
  <c r="K116" i="6"/>
  <c r="K115" i="6"/>
  <c r="K114" i="6"/>
  <c r="K113" i="6"/>
  <c r="K112" i="6"/>
  <c r="K111" i="6"/>
  <c r="K110" i="6"/>
  <c r="K109" i="6"/>
  <c r="K108" i="6"/>
  <c r="K107" i="6"/>
  <c r="K106" i="6"/>
  <c r="K105" i="6"/>
  <c r="K104" i="6"/>
  <c r="K103" i="6"/>
  <c r="K102" i="6"/>
  <c r="K101" i="6"/>
  <c r="K100" i="6"/>
  <c r="K99" i="6"/>
  <c r="K98" i="6"/>
  <c r="K97" i="6"/>
  <c r="K96" i="6"/>
  <c r="K95" i="6"/>
  <c r="K94" i="6"/>
  <c r="K93" i="6"/>
  <c r="K92" i="6"/>
  <c r="K91" i="6"/>
  <c r="K90" i="6"/>
  <c r="K89" i="6"/>
  <c r="K88" i="6"/>
  <c r="K87" i="6"/>
  <c r="K86" i="6"/>
  <c r="E87" i="6"/>
  <c r="E88" i="6"/>
  <c r="E89" i="6"/>
  <c r="E90" i="6"/>
  <c r="E91" i="6"/>
  <c r="E92" i="6"/>
  <c r="E94" i="6"/>
  <c r="E95" i="6"/>
  <c r="E96" i="6"/>
  <c r="E97" i="6"/>
  <c r="E98" i="6"/>
  <c r="E99" i="6"/>
  <c r="E100" i="6"/>
  <c r="E101" i="6"/>
  <c r="E102" i="6"/>
  <c r="E103" i="6"/>
  <c r="E104" i="6"/>
  <c r="E105" i="6"/>
  <c r="E106" i="6"/>
  <c r="E107" i="6"/>
  <c r="E108" i="6"/>
  <c r="E109" i="6"/>
  <c r="E110" i="6"/>
  <c r="E111" i="6"/>
  <c r="E112" i="6"/>
  <c r="E113" i="6"/>
  <c r="E114" i="6"/>
  <c r="E115" i="6"/>
  <c r="E116" i="6"/>
  <c r="E117" i="6"/>
  <c r="E118" i="6"/>
  <c r="E119" i="6"/>
  <c r="E120" i="6"/>
  <c r="E121" i="6"/>
  <c r="E122" i="6"/>
  <c r="E123" i="6"/>
  <c r="E124" i="6"/>
  <c r="E125" i="6"/>
  <c r="E126" i="6"/>
  <c r="E127" i="6"/>
  <c r="E128" i="6"/>
  <c r="E129" i="6"/>
  <c r="E130" i="6"/>
  <c r="E131" i="6"/>
  <c r="E132" i="6"/>
  <c r="E133" i="6"/>
  <c r="E134" i="6"/>
  <c r="E135" i="6"/>
  <c r="E136" i="6"/>
  <c r="E137" i="6"/>
  <c r="E138" i="6"/>
  <c r="E139" i="6"/>
  <c r="E140" i="6"/>
  <c r="E141" i="6"/>
  <c r="E142" i="6"/>
  <c r="E143" i="6"/>
  <c r="E144" i="6"/>
  <c r="E145" i="6"/>
  <c r="E146" i="6"/>
  <c r="E147" i="6"/>
  <c r="E148" i="6"/>
  <c r="E149" i="6"/>
  <c r="E150" i="6"/>
  <c r="E151" i="6"/>
  <c r="E152" i="6"/>
  <c r="E153" i="6"/>
  <c r="E154" i="6"/>
  <c r="E155" i="6"/>
  <c r="E156" i="6"/>
  <c r="E157" i="6"/>
  <c r="E158" i="6"/>
  <c r="E159" i="6"/>
  <c r="E160" i="6"/>
  <c r="E161" i="6"/>
  <c r="E86" i="6"/>
  <c r="BS4" i="6"/>
  <c r="BS79" i="6"/>
  <c r="BS78" i="6"/>
  <c r="BS77" i="6"/>
  <c r="BS76" i="6"/>
  <c r="BS75" i="6"/>
  <c r="BS74" i="6"/>
  <c r="BS73" i="6"/>
  <c r="BS72" i="6"/>
  <c r="BS71" i="6"/>
  <c r="BS70" i="6"/>
  <c r="BS69" i="6"/>
  <c r="BS68" i="6"/>
  <c r="BS67" i="6"/>
  <c r="BS66" i="6"/>
  <c r="BS65" i="6"/>
  <c r="BS64" i="6"/>
  <c r="BS63" i="6"/>
  <c r="BS62" i="6"/>
  <c r="BS61" i="6"/>
  <c r="BS60" i="6"/>
  <c r="BS59" i="6"/>
  <c r="BS58" i="6"/>
  <c r="BS57" i="6"/>
  <c r="BS56" i="6"/>
  <c r="BS55" i="6"/>
  <c r="BS54" i="6"/>
  <c r="BS53" i="6"/>
  <c r="BS52" i="6"/>
  <c r="BS51" i="6"/>
  <c r="BS50" i="6"/>
  <c r="BS49" i="6"/>
  <c r="BS48" i="6"/>
  <c r="BS47" i="6"/>
  <c r="BS46" i="6"/>
  <c r="BS45" i="6"/>
  <c r="BS44" i="6"/>
  <c r="BS43" i="6"/>
  <c r="BS42" i="6"/>
  <c r="BS41" i="6"/>
  <c r="BS40" i="6"/>
  <c r="BS39" i="6"/>
  <c r="BS38" i="6"/>
  <c r="BS37" i="6"/>
  <c r="BS36" i="6"/>
  <c r="BS35" i="6"/>
  <c r="BS34" i="6"/>
  <c r="BS33" i="6"/>
  <c r="BS32" i="6"/>
  <c r="BS31" i="6"/>
  <c r="BS30" i="6"/>
  <c r="BS29" i="6"/>
  <c r="BS28" i="6"/>
  <c r="BS27" i="6"/>
  <c r="BS26" i="6"/>
  <c r="BS25" i="6"/>
  <c r="BS24" i="6"/>
  <c r="BS23" i="6"/>
  <c r="BS22" i="6"/>
  <c r="BS21" i="6"/>
  <c r="BS20" i="6"/>
  <c r="BS19" i="6"/>
  <c r="BS18" i="6"/>
  <c r="BS17" i="6"/>
  <c r="BS16" i="6"/>
  <c r="BS15" i="6"/>
  <c r="BS14" i="6"/>
  <c r="BS13" i="6"/>
  <c r="BS12" i="6"/>
  <c r="BS11" i="6"/>
  <c r="BS10" i="6"/>
  <c r="BS9" i="6"/>
  <c r="BS8" i="6"/>
  <c r="BS7" i="6"/>
  <c r="BS6" i="6"/>
  <c r="BS5" i="6"/>
  <c r="BM79" i="6"/>
  <c r="BM78" i="6"/>
  <c r="BM77" i="6"/>
  <c r="BM76" i="6"/>
  <c r="BM75" i="6"/>
  <c r="BM74" i="6"/>
  <c r="BM73" i="6"/>
  <c r="BM72" i="6"/>
  <c r="BM71" i="6"/>
  <c r="BM70" i="6"/>
  <c r="BM69" i="6"/>
  <c r="BM68" i="6"/>
  <c r="BM67" i="6"/>
  <c r="BM66" i="6"/>
  <c r="BM65" i="6"/>
  <c r="BM64" i="6"/>
  <c r="BM63" i="6"/>
  <c r="BM62" i="6"/>
  <c r="BM61" i="6"/>
  <c r="BM60" i="6"/>
  <c r="BM59" i="6"/>
  <c r="BM58" i="6"/>
  <c r="BM57" i="6"/>
  <c r="BM56" i="6"/>
  <c r="BM55" i="6"/>
  <c r="BM54" i="6"/>
  <c r="BM53" i="6"/>
  <c r="BM52" i="6"/>
  <c r="BM51" i="6"/>
  <c r="BM50" i="6"/>
  <c r="BM49" i="6"/>
  <c r="BM48" i="6"/>
  <c r="BM47" i="6"/>
  <c r="BM46" i="6"/>
  <c r="BM45" i="6"/>
  <c r="BM44" i="6"/>
  <c r="BM43" i="6"/>
  <c r="BM42" i="6"/>
  <c r="BM41" i="6"/>
  <c r="BM40" i="6"/>
  <c r="BM39" i="6"/>
  <c r="BM38" i="6"/>
  <c r="BM37" i="6"/>
  <c r="BM36" i="6"/>
  <c r="BM35" i="6"/>
  <c r="BM34" i="6"/>
  <c r="BM33" i="6"/>
  <c r="BM32" i="6"/>
  <c r="BM31" i="6"/>
  <c r="BM30" i="6"/>
  <c r="BM29" i="6"/>
  <c r="BM28" i="6"/>
  <c r="BM27" i="6"/>
  <c r="BM26" i="6"/>
  <c r="BM25" i="6"/>
  <c r="BM24" i="6"/>
  <c r="BM23" i="6"/>
  <c r="BM22" i="6"/>
  <c r="BM21" i="6"/>
  <c r="BM20" i="6"/>
  <c r="BM19" i="6"/>
  <c r="BM18" i="6"/>
  <c r="BM17" i="6"/>
  <c r="BM16" i="6"/>
  <c r="BM15" i="6"/>
  <c r="BM14" i="6"/>
  <c r="BM13" i="6"/>
  <c r="BM12" i="6"/>
  <c r="BM11" i="6"/>
  <c r="BM10" i="6"/>
  <c r="BM9" i="6"/>
  <c r="BM8" i="6"/>
  <c r="BM7" i="6"/>
  <c r="BM6" i="6"/>
  <c r="BM5" i="6"/>
  <c r="BM4" i="6"/>
  <c r="BG79" i="6"/>
  <c r="BG78" i="6"/>
  <c r="BG77" i="6"/>
  <c r="BG76" i="6"/>
  <c r="BG75" i="6"/>
  <c r="BG74" i="6"/>
  <c r="BG73" i="6"/>
  <c r="BG72" i="6"/>
  <c r="BG71" i="6"/>
  <c r="BG70" i="6"/>
  <c r="BG69" i="6"/>
  <c r="BG68" i="6"/>
  <c r="BG67" i="6"/>
  <c r="BG66" i="6"/>
  <c r="BG65" i="6"/>
  <c r="BG64" i="6"/>
  <c r="BG63" i="6"/>
  <c r="BG62" i="6"/>
  <c r="BG61" i="6"/>
  <c r="BG60" i="6"/>
  <c r="BG59" i="6"/>
  <c r="BG58" i="6"/>
  <c r="BG57" i="6"/>
  <c r="BG56" i="6"/>
  <c r="BG55" i="6"/>
  <c r="BG54" i="6"/>
  <c r="BG53" i="6"/>
  <c r="BG52" i="6"/>
  <c r="BG51" i="6"/>
  <c r="BG50" i="6"/>
  <c r="BG49" i="6"/>
  <c r="BG48" i="6"/>
  <c r="BG47" i="6"/>
  <c r="BG46" i="6"/>
  <c r="BG45" i="6"/>
  <c r="BG44" i="6"/>
  <c r="BG43" i="6"/>
  <c r="BG42" i="6"/>
  <c r="BG41" i="6"/>
  <c r="BG40" i="6"/>
  <c r="BG39" i="6"/>
  <c r="BG38" i="6"/>
  <c r="BG37" i="6"/>
  <c r="BG36" i="6"/>
  <c r="BG35" i="6"/>
  <c r="BG34" i="6"/>
  <c r="BG33" i="6"/>
  <c r="BG32" i="6"/>
  <c r="BG31" i="6"/>
  <c r="BG30" i="6"/>
  <c r="BG29" i="6"/>
  <c r="BG28" i="6"/>
  <c r="BG27" i="6"/>
  <c r="BG26" i="6"/>
  <c r="BG25" i="6"/>
  <c r="BG24" i="6"/>
  <c r="BG23" i="6"/>
  <c r="BG22" i="6"/>
  <c r="BG21" i="6"/>
  <c r="BG20" i="6"/>
  <c r="BG19" i="6"/>
  <c r="BG18" i="6"/>
  <c r="BG17" i="6"/>
  <c r="BG16" i="6"/>
  <c r="BG15" i="6"/>
  <c r="BG14" i="6"/>
  <c r="BG13" i="6"/>
  <c r="BG12" i="6"/>
  <c r="BG11" i="6"/>
  <c r="BG10" i="6"/>
  <c r="BG9" i="6"/>
  <c r="BG8" i="6"/>
  <c r="BG7" i="6"/>
  <c r="BG6" i="6"/>
  <c r="BG5" i="6"/>
  <c r="BG4" i="6"/>
  <c r="BA79" i="6"/>
  <c r="BA78" i="6"/>
  <c r="BA77" i="6"/>
  <c r="BA76" i="6"/>
  <c r="BA75" i="6"/>
  <c r="BA74" i="6"/>
  <c r="BA73" i="6"/>
  <c r="BA72" i="6"/>
  <c r="BA71" i="6"/>
  <c r="BA70" i="6"/>
  <c r="BA69" i="6"/>
  <c r="BA68" i="6"/>
  <c r="BA67" i="6"/>
  <c r="BA66" i="6"/>
  <c r="BA65" i="6"/>
  <c r="BA64" i="6"/>
  <c r="BA63" i="6"/>
  <c r="BA62" i="6"/>
  <c r="BA61" i="6"/>
  <c r="BA60" i="6"/>
  <c r="BA59" i="6"/>
  <c r="BA58" i="6"/>
  <c r="BA57" i="6"/>
  <c r="BA56" i="6"/>
  <c r="BA55" i="6"/>
  <c r="BA54" i="6"/>
  <c r="BA53" i="6"/>
  <c r="BA52" i="6"/>
  <c r="BA51" i="6"/>
  <c r="BA50" i="6"/>
  <c r="BA49" i="6"/>
  <c r="BA48" i="6"/>
  <c r="BA47" i="6"/>
  <c r="BA46" i="6"/>
  <c r="BA45" i="6"/>
  <c r="BA44" i="6"/>
  <c r="BA43" i="6"/>
  <c r="BA42" i="6"/>
  <c r="BA41" i="6"/>
  <c r="BA40" i="6"/>
  <c r="BA39" i="6"/>
  <c r="BA38" i="6"/>
  <c r="BA37" i="6"/>
  <c r="BA36" i="6"/>
  <c r="BA35" i="6"/>
  <c r="BA34" i="6"/>
  <c r="BA33" i="6"/>
  <c r="BA32" i="6"/>
  <c r="BA31" i="6"/>
  <c r="BA30" i="6"/>
  <c r="BA29" i="6"/>
  <c r="BA28" i="6"/>
  <c r="BA27" i="6"/>
  <c r="BA26" i="6"/>
  <c r="BA25" i="6"/>
  <c r="BA24" i="6"/>
  <c r="BA23" i="6"/>
  <c r="BA22" i="6"/>
  <c r="BA21" i="6"/>
  <c r="BA20" i="6"/>
  <c r="BA19" i="6"/>
  <c r="BA18" i="6"/>
  <c r="BA17" i="6"/>
  <c r="BA16" i="6"/>
  <c r="BA15" i="6"/>
  <c r="BA14" i="6"/>
  <c r="BA13" i="6"/>
  <c r="BA12" i="6"/>
  <c r="BA11" i="6"/>
  <c r="BA10" i="6"/>
  <c r="BA9" i="6"/>
  <c r="BA8" i="6"/>
  <c r="BA7" i="6"/>
  <c r="BA6" i="6"/>
  <c r="BA5" i="6"/>
  <c r="BA4" i="6"/>
  <c r="AU79" i="6"/>
  <c r="AU78" i="6"/>
  <c r="AU77" i="6"/>
  <c r="AU76" i="6"/>
  <c r="AU75" i="6"/>
  <c r="AU74" i="6"/>
  <c r="AU73" i="6"/>
  <c r="AU72" i="6"/>
  <c r="AU71" i="6"/>
  <c r="AU70" i="6"/>
  <c r="AU69" i="6"/>
  <c r="AU68" i="6"/>
  <c r="AU67" i="6"/>
  <c r="AU66" i="6"/>
  <c r="AU65" i="6"/>
  <c r="AU64" i="6"/>
  <c r="AU63" i="6"/>
  <c r="AU62" i="6"/>
  <c r="AU61" i="6"/>
  <c r="AU60" i="6"/>
  <c r="AU59" i="6"/>
  <c r="AU58" i="6"/>
  <c r="AU57" i="6"/>
  <c r="AU56" i="6"/>
  <c r="AU55" i="6"/>
  <c r="AU54" i="6"/>
  <c r="AU53" i="6"/>
  <c r="AU52" i="6"/>
  <c r="AU51" i="6"/>
  <c r="AU50" i="6"/>
  <c r="AU49" i="6"/>
  <c r="AU48" i="6"/>
  <c r="AU47" i="6"/>
  <c r="AU46" i="6"/>
  <c r="AU45" i="6"/>
  <c r="AU44" i="6"/>
  <c r="AU43" i="6"/>
  <c r="AU42" i="6"/>
  <c r="AU41" i="6"/>
  <c r="AU40" i="6"/>
  <c r="AU39" i="6"/>
  <c r="AU38" i="6"/>
  <c r="AU37" i="6"/>
  <c r="AU36" i="6"/>
  <c r="AU35" i="6"/>
  <c r="AU34" i="6"/>
  <c r="AU33" i="6"/>
  <c r="AU32" i="6"/>
  <c r="AU31" i="6"/>
  <c r="AU30" i="6"/>
  <c r="AU29" i="6"/>
  <c r="AU28" i="6"/>
  <c r="AU27" i="6"/>
  <c r="AU26" i="6"/>
  <c r="AU25" i="6"/>
  <c r="AU24" i="6"/>
  <c r="AU23" i="6"/>
  <c r="AU22" i="6"/>
  <c r="AU21" i="6"/>
  <c r="AU20" i="6"/>
  <c r="AU19" i="6"/>
  <c r="AU18" i="6"/>
  <c r="AU17" i="6"/>
  <c r="AU16" i="6"/>
  <c r="AU15" i="6"/>
  <c r="AU14" i="6"/>
  <c r="AU13" i="6"/>
  <c r="AU12" i="6"/>
  <c r="AU11" i="6"/>
  <c r="AU10" i="6"/>
  <c r="AU9" i="6"/>
  <c r="AU8" i="6"/>
  <c r="AU7" i="6"/>
  <c r="AU6" i="6"/>
  <c r="AU5" i="6"/>
  <c r="AU4" i="6"/>
  <c r="AO79" i="6"/>
  <c r="AO78" i="6"/>
  <c r="AO77" i="6"/>
  <c r="AO76" i="6"/>
  <c r="AO75" i="6"/>
  <c r="AO74" i="6"/>
  <c r="AO73" i="6"/>
  <c r="AO72" i="6"/>
  <c r="AO71" i="6"/>
  <c r="AO70" i="6"/>
  <c r="AO69" i="6"/>
  <c r="AO68" i="6"/>
  <c r="AO67" i="6"/>
  <c r="AO66" i="6"/>
  <c r="AO65" i="6"/>
  <c r="AO64" i="6"/>
  <c r="AO63" i="6"/>
  <c r="AO62" i="6"/>
  <c r="AO61" i="6"/>
  <c r="AO60" i="6"/>
  <c r="AO59" i="6"/>
  <c r="AO58" i="6"/>
  <c r="AO57" i="6"/>
  <c r="AO56" i="6"/>
  <c r="AO55" i="6"/>
  <c r="AO54" i="6"/>
  <c r="AO53" i="6"/>
  <c r="AO52" i="6"/>
  <c r="AO51" i="6"/>
  <c r="AO50" i="6"/>
  <c r="AO49" i="6"/>
  <c r="AO48" i="6"/>
  <c r="AO47" i="6"/>
  <c r="AO46" i="6"/>
  <c r="AO45" i="6"/>
  <c r="AO44" i="6"/>
  <c r="AO43" i="6"/>
  <c r="AO42" i="6"/>
  <c r="AO41" i="6"/>
  <c r="AO40" i="6"/>
  <c r="AO39" i="6"/>
  <c r="AO38" i="6"/>
  <c r="AO37" i="6"/>
  <c r="AO36" i="6"/>
  <c r="AO35" i="6"/>
  <c r="AO34" i="6"/>
  <c r="AO33" i="6"/>
  <c r="AO32" i="6"/>
  <c r="AO31" i="6"/>
  <c r="AO30" i="6"/>
  <c r="AO29" i="6"/>
  <c r="AO28" i="6"/>
  <c r="AO27" i="6"/>
  <c r="AO26" i="6"/>
  <c r="AO25" i="6"/>
  <c r="AO24" i="6"/>
  <c r="AO23" i="6"/>
  <c r="AO22" i="6"/>
  <c r="AO21" i="6"/>
  <c r="AO20" i="6"/>
  <c r="AO19" i="6"/>
  <c r="AO18" i="6"/>
  <c r="AO17" i="6"/>
  <c r="AO16" i="6"/>
  <c r="AO15" i="6"/>
  <c r="AO14" i="6"/>
  <c r="AO13" i="6"/>
  <c r="AO12" i="6"/>
  <c r="AO11" i="6"/>
  <c r="AO10" i="6"/>
  <c r="AO9" i="6"/>
  <c r="AO8" i="6"/>
  <c r="AO7" i="6"/>
  <c r="AO6" i="6"/>
  <c r="AO5" i="6"/>
  <c r="AO4" i="6"/>
  <c r="AI79" i="6"/>
  <c r="AI78" i="6"/>
  <c r="AI77" i="6"/>
  <c r="AI76" i="6"/>
  <c r="AI75" i="6"/>
  <c r="AI74" i="6"/>
  <c r="AI73" i="6"/>
  <c r="AI72" i="6"/>
  <c r="AI71" i="6"/>
  <c r="AI70" i="6"/>
  <c r="AI69" i="6"/>
  <c r="AI68" i="6"/>
  <c r="AI67" i="6"/>
  <c r="AI66" i="6"/>
  <c r="AI65" i="6"/>
  <c r="AI64" i="6"/>
  <c r="AI63" i="6"/>
  <c r="AI62" i="6"/>
  <c r="AI61" i="6"/>
  <c r="AI60" i="6"/>
  <c r="AI59" i="6"/>
  <c r="AI58" i="6"/>
  <c r="AI57" i="6"/>
  <c r="AI56" i="6"/>
  <c r="AI55" i="6"/>
  <c r="AI54" i="6"/>
  <c r="AI53" i="6"/>
  <c r="AI52" i="6"/>
  <c r="AI51" i="6"/>
  <c r="AI50" i="6"/>
  <c r="AI49" i="6"/>
  <c r="AI48" i="6"/>
  <c r="AI47" i="6"/>
  <c r="AI46" i="6"/>
  <c r="AI45" i="6"/>
  <c r="AI44" i="6"/>
  <c r="AI43" i="6"/>
  <c r="AI42" i="6"/>
  <c r="AI41" i="6"/>
  <c r="AI40" i="6"/>
  <c r="AI39" i="6"/>
  <c r="AI38" i="6"/>
  <c r="AI37" i="6"/>
  <c r="AI36" i="6"/>
  <c r="AI35" i="6"/>
  <c r="AI34" i="6"/>
  <c r="AI33" i="6"/>
  <c r="AI32" i="6"/>
  <c r="AI31" i="6"/>
  <c r="AI30" i="6"/>
  <c r="AI29" i="6"/>
  <c r="AI28" i="6"/>
  <c r="AI27" i="6"/>
  <c r="AI26" i="6"/>
  <c r="AI25" i="6"/>
  <c r="AI24" i="6"/>
  <c r="AI23" i="6"/>
  <c r="AI22" i="6"/>
  <c r="AI21" i="6"/>
  <c r="AI20" i="6"/>
  <c r="AI19" i="6"/>
  <c r="AI18" i="6"/>
  <c r="AI17" i="6"/>
  <c r="AI16" i="6"/>
  <c r="AI15" i="6"/>
  <c r="AI14" i="6"/>
  <c r="AI13" i="6"/>
  <c r="AI12" i="6"/>
  <c r="AI11" i="6"/>
  <c r="AI10" i="6"/>
  <c r="AI9" i="6"/>
  <c r="AI8" i="6"/>
  <c r="AI7" i="6"/>
  <c r="AI6" i="6"/>
  <c r="AI5" i="6"/>
  <c r="AI4" i="6"/>
  <c r="AC79" i="6"/>
  <c r="AC78" i="6"/>
  <c r="AC77" i="6"/>
  <c r="AC76" i="6"/>
  <c r="AC75" i="6"/>
  <c r="AC74" i="6"/>
  <c r="AC73" i="6"/>
  <c r="AC72" i="6"/>
  <c r="AC71" i="6"/>
  <c r="AC70" i="6"/>
  <c r="AC69" i="6"/>
  <c r="AC68" i="6"/>
  <c r="AC67" i="6"/>
  <c r="AC66" i="6"/>
  <c r="AC65" i="6"/>
  <c r="AC64" i="6"/>
  <c r="AC63" i="6"/>
  <c r="AC62" i="6"/>
  <c r="AC61" i="6"/>
  <c r="AC60" i="6"/>
  <c r="AC59" i="6"/>
  <c r="AC58" i="6"/>
  <c r="AC57" i="6"/>
  <c r="AC56" i="6"/>
  <c r="AC55" i="6"/>
  <c r="AC54" i="6"/>
  <c r="AC53" i="6"/>
  <c r="AC52" i="6"/>
  <c r="AC51" i="6"/>
  <c r="AC50" i="6"/>
  <c r="AC49" i="6"/>
  <c r="AC48" i="6"/>
  <c r="AC47" i="6"/>
  <c r="AC46" i="6"/>
  <c r="AC45" i="6"/>
  <c r="AC44" i="6"/>
  <c r="AC43" i="6"/>
  <c r="AC42" i="6"/>
  <c r="AC41" i="6"/>
  <c r="AC40" i="6"/>
  <c r="AC39" i="6"/>
  <c r="AC38" i="6"/>
  <c r="AC37" i="6"/>
  <c r="AC36" i="6"/>
  <c r="AC35" i="6"/>
  <c r="AC34" i="6"/>
  <c r="AC33" i="6"/>
  <c r="AC32" i="6"/>
  <c r="AC31" i="6"/>
  <c r="AC30" i="6"/>
  <c r="AC29" i="6"/>
  <c r="AC28" i="6"/>
  <c r="AC27" i="6"/>
  <c r="AC26" i="6"/>
  <c r="AC25" i="6"/>
  <c r="AC24" i="6"/>
  <c r="AC23" i="6"/>
  <c r="AC22" i="6"/>
  <c r="AC21" i="6"/>
  <c r="AC20" i="6"/>
  <c r="AC19" i="6"/>
  <c r="AC18" i="6"/>
  <c r="AC17" i="6"/>
  <c r="AC16" i="6"/>
  <c r="AC15" i="6"/>
  <c r="AC14" i="6"/>
  <c r="AC13" i="6"/>
  <c r="AC12" i="6"/>
  <c r="AC11" i="6"/>
  <c r="AC10" i="6"/>
  <c r="AC9" i="6"/>
  <c r="AC8" i="6"/>
  <c r="AC7" i="6"/>
  <c r="AC6" i="6"/>
  <c r="AC5" i="6"/>
  <c r="AC4" i="6"/>
  <c r="W79" i="6"/>
  <c r="W78" i="6"/>
  <c r="W77" i="6"/>
  <c r="W76" i="6"/>
  <c r="W75" i="6"/>
  <c r="W74" i="6"/>
  <c r="W73" i="6"/>
  <c r="W72" i="6"/>
  <c r="W71" i="6"/>
  <c r="W70" i="6"/>
  <c r="W69" i="6"/>
  <c r="W68" i="6"/>
  <c r="W67" i="6"/>
  <c r="W66" i="6"/>
  <c r="W65" i="6"/>
  <c r="W64" i="6"/>
  <c r="W63" i="6"/>
  <c r="W62" i="6"/>
  <c r="W61" i="6"/>
  <c r="W60" i="6"/>
  <c r="W59" i="6"/>
  <c r="W58" i="6"/>
  <c r="W57" i="6"/>
  <c r="W56" i="6"/>
  <c r="W55" i="6"/>
  <c r="W54" i="6"/>
  <c r="W53" i="6"/>
  <c r="W52" i="6"/>
  <c r="W51" i="6"/>
  <c r="W50" i="6"/>
  <c r="W49" i="6"/>
  <c r="W48" i="6"/>
  <c r="W47" i="6"/>
  <c r="W46" i="6"/>
  <c r="W45" i="6"/>
  <c r="W44" i="6"/>
  <c r="W43" i="6"/>
  <c r="W42" i="6"/>
  <c r="W41" i="6"/>
  <c r="W40" i="6"/>
  <c r="W39" i="6"/>
  <c r="W38" i="6"/>
  <c r="W37" i="6"/>
  <c r="W36" i="6"/>
  <c r="W35" i="6"/>
  <c r="W34" i="6"/>
  <c r="W33" i="6"/>
  <c r="W32" i="6"/>
  <c r="W31" i="6"/>
  <c r="W30" i="6"/>
  <c r="W29" i="6"/>
  <c r="W28" i="6"/>
  <c r="W27" i="6"/>
  <c r="W26" i="6"/>
  <c r="W25" i="6"/>
  <c r="W24" i="6"/>
  <c r="W23" i="6"/>
  <c r="W22" i="6"/>
  <c r="W21" i="6"/>
  <c r="W20" i="6"/>
  <c r="W19" i="6"/>
  <c r="W18" i="6"/>
  <c r="W17" i="6"/>
  <c r="W16" i="6"/>
  <c r="W15" i="6"/>
  <c r="W14" i="6"/>
  <c r="W13" i="6"/>
  <c r="W12" i="6"/>
  <c r="W11" i="6"/>
  <c r="W10" i="6"/>
  <c r="W9" i="6"/>
  <c r="W8" i="6"/>
  <c r="W7" i="6"/>
  <c r="W6" i="6"/>
  <c r="W5" i="6"/>
  <c r="W4" i="6"/>
  <c r="Q79" i="6"/>
  <c r="Q78" i="6"/>
  <c r="Q77" i="6"/>
  <c r="Q76" i="6"/>
  <c r="Q75" i="6"/>
  <c r="Q74" i="6"/>
  <c r="Q73" i="6"/>
  <c r="Q72" i="6"/>
  <c r="Q71" i="6"/>
  <c r="Q70" i="6"/>
  <c r="Q69" i="6"/>
  <c r="Q68" i="6"/>
  <c r="Q67" i="6"/>
  <c r="Q66" i="6"/>
  <c r="Q65" i="6"/>
  <c r="Q64" i="6"/>
  <c r="Q63" i="6"/>
  <c r="Q62" i="6"/>
  <c r="Q61" i="6"/>
  <c r="Q60" i="6"/>
  <c r="Q59" i="6"/>
  <c r="Q58" i="6"/>
  <c r="Q57" i="6"/>
  <c r="Q56" i="6"/>
  <c r="Q55" i="6"/>
  <c r="Q54" i="6"/>
  <c r="Q53" i="6"/>
  <c r="Q52" i="6"/>
  <c r="Q51" i="6"/>
  <c r="Q50" i="6"/>
  <c r="Q49" i="6"/>
  <c r="Q48" i="6"/>
  <c r="Q47" i="6"/>
  <c r="Q46" i="6"/>
  <c r="Q45" i="6"/>
  <c r="Q44" i="6"/>
  <c r="Q43" i="6"/>
  <c r="Q42" i="6"/>
  <c r="Q41" i="6"/>
  <c r="Q40" i="6"/>
  <c r="Q39" i="6"/>
  <c r="Q38" i="6"/>
  <c r="Q37" i="6"/>
  <c r="Q36" i="6"/>
  <c r="Q35" i="6"/>
  <c r="Q34" i="6"/>
  <c r="Q33" i="6"/>
  <c r="Q32" i="6"/>
  <c r="Q31" i="6"/>
  <c r="Q30" i="6"/>
  <c r="Q29" i="6"/>
  <c r="Q28" i="6"/>
  <c r="Q27" i="6"/>
  <c r="Q26" i="6"/>
  <c r="Q25" i="6"/>
  <c r="Q24" i="6"/>
  <c r="Q23" i="6"/>
  <c r="Q22" i="6"/>
  <c r="Q21" i="6"/>
  <c r="Q20" i="6"/>
  <c r="Q19" i="6"/>
  <c r="Q18" i="6"/>
  <c r="Q17" i="6"/>
  <c r="Q16" i="6"/>
  <c r="Q15" i="6"/>
  <c r="Q14" i="6"/>
  <c r="Q13" i="6"/>
  <c r="Q12" i="6"/>
  <c r="Q11" i="6"/>
  <c r="Q10" i="6"/>
  <c r="Q9" i="6"/>
  <c r="Q8" i="6"/>
  <c r="Q7" i="6"/>
  <c r="Q6" i="6"/>
  <c r="Q5" i="6"/>
  <c r="Q4" i="6"/>
  <c r="K79" i="6"/>
  <c r="K78" i="6"/>
  <c r="K77" i="6"/>
  <c r="K76" i="6"/>
  <c r="K75" i="6"/>
  <c r="K74" i="6"/>
  <c r="K73" i="6"/>
  <c r="K72" i="6"/>
  <c r="K71" i="6"/>
  <c r="K70" i="6"/>
  <c r="K69" i="6"/>
  <c r="K68" i="6"/>
  <c r="K67" i="6"/>
  <c r="K66" i="6"/>
  <c r="K65" i="6"/>
  <c r="K64" i="6"/>
  <c r="K63" i="6"/>
  <c r="K62" i="6"/>
  <c r="K61" i="6"/>
  <c r="K60" i="6"/>
  <c r="K59" i="6"/>
  <c r="K58" i="6"/>
  <c r="K57" i="6"/>
  <c r="K56" i="6"/>
  <c r="K55" i="6"/>
  <c r="K54" i="6"/>
  <c r="K53" i="6"/>
  <c r="K52" i="6"/>
  <c r="K51" i="6"/>
  <c r="K50" i="6"/>
  <c r="K49" i="6"/>
  <c r="K48" i="6"/>
  <c r="K47" i="6"/>
  <c r="K46" i="6"/>
  <c r="K45" i="6"/>
  <c r="K44" i="6"/>
  <c r="K43" i="6"/>
  <c r="K42" i="6"/>
  <c r="K41" i="6"/>
  <c r="K40" i="6"/>
  <c r="K39" i="6"/>
  <c r="K38" i="6"/>
  <c r="K37" i="6"/>
  <c r="K36" i="6"/>
  <c r="K35" i="6"/>
  <c r="K34" i="6"/>
  <c r="K33" i="6"/>
  <c r="K32" i="6"/>
  <c r="K31" i="6"/>
  <c r="K30" i="6"/>
  <c r="K29" i="6"/>
  <c r="K28" i="6"/>
  <c r="K27" i="6"/>
  <c r="K26" i="6"/>
  <c r="K25" i="6"/>
  <c r="K24" i="6"/>
  <c r="K23" i="6"/>
  <c r="K22" i="6"/>
  <c r="K21" i="6"/>
  <c r="K20" i="6"/>
  <c r="K19" i="6"/>
  <c r="K18" i="6"/>
  <c r="K17" i="6"/>
  <c r="K16" i="6"/>
  <c r="K15" i="6"/>
  <c r="K14" i="6"/>
  <c r="K13" i="6"/>
  <c r="K12" i="6"/>
  <c r="K11" i="6"/>
  <c r="K10" i="6"/>
  <c r="K9" i="6"/>
  <c r="K8" i="6"/>
  <c r="K7" i="6"/>
  <c r="K6" i="6"/>
  <c r="K5" i="6"/>
  <c r="K4" i="6"/>
  <c r="E5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E41" i="6"/>
  <c r="E42" i="6"/>
  <c r="E43" i="6"/>
  <c r="E44" i="6"/>
  <c r="E45" i="6"/>
  <c r="E46" i="6"/>
  <c r="E47" i="6"/>
  <c r="E48" i="6"/>
  <c r="E49" i="6"/>
  <c r="E50" i="6"/>
  <c r="E51" i="6"/>
  <c r="E52" i="6"/>
  <c r="E53" i="6"/>
  <c r="E54" i="6"/>
  <c r="E55" i="6"/>
  <c r="E56" i="6"/>
  <c r="E57" i="6"/>
  <c r="E58" i="6"/>
  <c r="E59" i="6"/>
  <c r="E60" i="6"/>
  <c r="E61" i="6"/>
  <c r="E62" i="6"/>
  <c r="E64" i="6"/>
  <c r="E65" i="6"/>
  <c r="E66" i="6"/>
  <c r="E67" i="6"/>
  <c r="E68" i="6"/>
  <c r="E69" i="6"/>
  <c r="E70" i="6"/>
  <c r="E71" i="6"/>
  <c r="E72" i="6"/>
  <c r="E73" i="6"/>
  <c r="E74" i="6"/>
  <c r="E75" i="6"/>
  <c r="E76" i="6"/>
  <c r="E77" i="6"/>
  <c r="E78" i="6"/>
  <c r="E79" i="6"/>
  <c r="BT291" i="6"/>
  <c r="BT290" i="6"/>
  <c r="BT289" i="6"/>
  <c r="BT288" i="6"/>
  <c r="BT287" i="6"/>
  <c r="BT286" i="6"/>
  <c r="BT285" i="6"/>
  <c r="BT284" i="6"/>
  <c r="BT283" i="6"/>
  <c r="BT282" i="6"/>
  <c r="BT281" i="6"/>
  <c r="BT280" i="6"/>
  <c r="BT279" i="6"/>
  <c r="BT278" i="6"/>
  <c r="BT277" i="6"/>
  <c r="BT276" i="6"/>
  <c r="BT275" i="6"/>
  <c r="BT274" i="6"/>
  <c r="BT273" i="6"/>
  <c r="BT272" i="6"/>
  <c r="BT271" i="6"/>
  <c r="BT270" i="6"/>
  <c r="BT269" i="6"/>
  <c r="BT268" i="6"/>
  <c r="BT267" i="6"/>
  <c r="BT266" i="6"/>
  <c r="BT265" i="6"/>
  <c r="BT264" i="6"/>
  <c r="BT263" i="6"/>
  <c r="BT262" i="6"/>
  <c r="BT261" i="6"/>
  <c r="BT260" i="6"/>
  <c r="BT259" i="6"/>
  <c r="BT258" i="6"/>
  <c r="BT257" i="6"/>
  <c r="BT256" i="6"/>
  <c r="BT255" i="6"/>
  <c r="BT254" i="6"/>
  <c r="BT253" i="6"/>
  <c r="BT252" i="6"/>
  <c r="BT251" i="6"/>
  <c r="BT250" i="6"/>
  <c r="BT249" i="6"/>
  <c r="BT248" i="6"/>
  <c r="BT247" i="6"/>
  <c r="BN291" i="6"/>
  <c r="BN290" i="6"/>
  <c r="BN289" i="6"/>
  <c r="BN288" i="6"/>
  <c r="BN287" i="6"/>
  <c r="BN286" i="6"/>
  <c r="BN285" i="6"/>
  <c r="BN284" i="6"/>
  <c r="BN283" i="6"/>
  <c r="BN282" i="6"/>
  <c r="BN281" i="6"/>
  <c r="BN280" i="6"/>
  <c r="BN279" i="6"/>
  <c r="BN278" i="6"/>
  <c r="BN277" i="6"/>
  <c r="BN276" i="6"/>
  <c r="BN275" i="6"/>
  <c r="BN274" i="6"/>
  <c r="BN273" i="6"/>
  <c r="BN272" i="6"/>
  <c r="BN271" i="6"/>
  <c r="BN270" i="6"/>
  <c r="BN269" i="6"/>
  <c r="BN268" i="6"/>
  <c r="BN267" i="6"/>
  <c r="BN266" i="6"/>
  <c r="BN265" i="6"/>
  <c r="BN264" i="6"/>
  <c r="BN263" i="6"/>
  <c r="BN262" i="6"/>
  <c r="BN261" i="6"/>
  <c r="BN260" i="6"/>
  <c r="BN259" i="6"/>
  <c r="BN258" i="6"/>
  <c r="BN257" i="6"/>
  <c r="BN256" i="6"/>
  <c r="BN255" i="6"/>
  <c r="BN254" i="6"/>
  <c r="BN253" i="6"/>
  <c r="BN252" i="6"/>
  <c r="BN251" i="6"/>
  <c r="BN250" i="6"/>
  <c r="BN249" i="6"/>
  <c r="BN248" i="6"/>
  <c r="BN247" i="6"/>
  <c r="BH291" i="6"/>
  <c r="BH290" i="6"/>
  <c r="BH289" i="6"/>
  <c r="BH288" i="6"/>
  <c r="BH287" i="6"/>
  <c r="BH286" i="6"/>
  <c r="BH285" i="6"/>
  <c r="BH284" i="6"/>
  <c r="BH283" i="6"/>
  <c r="BH282" i="6"/>
  <c r="BH281" i="6"/>
  <c r="BH280" i="6"/>
  <c r="BH279" i="6"/>
  <c r="BH278" i="6"/>
  <c r="BH277" i="6"/>
  <c r="BH276" i="6"/>
  <c r="BH275" i="6"/>
  <c r="BH274" i="6"/>
  <c r="BH273" i="6"/>
  <c r="BH272" i="6"/>
  <c r="BH271" i="6"/>
  <c r="BH270" i="6"/>
  <c r="BH269" i="6"/>
  <c r="BH268" i="6"/>
  <c r="BH267" i="6"/>
  <c r="BH266" i="6"/>
  <c r="BH265" i="6"/>
  <c r="BH264" i="6"/>
  <c r="BH263" i="6"/>
  <c r="BH262" i="6"/>
  <c r="BH261" i="6"/>
  <c r="BH260" i="6"/>
  <c r="BH259" i="6"/>
  <c r="BH258" i="6"/>
  <c r="BH257" i="6"/>
  <c r="BH256" i="6"/>
  <c r="BH255" i="6"/>
  <c r="BH254" i="6"/>
  <c r="BH253" i="6"/>
  <c r="BH252" i="6"/>
  <c r="BH251" i="6"/>
  <c r="BH250" i="6"/>
  <c r="BH249" i="6"/>
  <c r="BH248" i="6"/>
  <c r="BH247" i="6"/>
  <c r="BB291" i="6"/>
  <c r="BB290" i="6"/>
  <c r="BB289" i="6"/>
  <c r="BB288" i="6"/>
  <c r="BB287" i="6"/>
  <c r="BB286" i="6"/>
  <c r="BB285" i="6"/>
  <c r="BB284" i="6"/>
  <c r="BB283" i="6"/>
  <c r="BB282" i="6"/>
  <c r="BB281" i="6"/>
  <c r="BB280" i="6"/>
  <c r="BB279" i="6"/>
  <c r="BB278" i="6"/>
  <c r="BB277" i="6"/>
  <c r="BB276" i="6"/>
  <c r="BB275" i="6"/>
  <c r="BB274" i="6"/>
  <c r="BB273" i="6"/>
  <c r="BB272" i="6"/>
  <c r="BB271" i="6"/>
  <c r="BB270" i="6"/>
  <c r="BB269" i="6"/>
  <c r="BB268" i="6"/>
  <c r="BB267" i="6"/>
  <c r="BB266" i="6"/>
  <c r="BB265" i="6"/>
  <c r="BB264" i="6"/>
  <c r="BB263" i="6"/>
  <c r="BB262" i="6"/>
  <c r="BB261" i="6"/>
  <c r="BB260" i="6"/>
  <c r="BB259" i="6"/>
  <c r="BB258" i="6"/>
  <c r="BB257" i="6"/>
  <c r="BB256" i="6"/>
  <c r="BB255" i="6"/>
  <c r="BB254" i="6"/>
  <c r="BB253" i="6"/>
  <c r="BB252" i="6"/>
  <c r="BB251" i="6"/>
  <c r="BB250" i="6"/>
  <c r="BB249" i="6"/>
  <c r="BB248" i="6"/>
  <c r="BB247" i="6"/>
  <c r="AV291" i="6"/>
  <c r="AV290" i="6"/>
  <c r="AV289" i="6"/>
  <c r="AV288" i="6"/>
  <c r="AV287" i="6"/>
  <c r="AV286" i="6"/>
  <c r="AV285" i="6"/>
  <c r="AV284" i="6"/>
  <c r="AV283" i="6"/>
  <c r="AV282" i="6"/>
  <c r="AV281" i="6"/>
  <c r="AV280" i="6"/>
  <c r="AV279" i="6"/>
  <c r="AV278" i="6"/>
  <c r="AV277" i="6"/>
  <c r="AV276" i="6"/>
  <c r="AV275" i="6"/>
  <c r="AV274" i="6"/>
  <c r="AV273" i="6"/>
  <c r="AV272" i="6"/>
  <c r="AV271" i="6"/>
  <c r="AV270" i="6"/>
  <c r="AV269" i="6"/>
  <c r="AV268" i="6"/>
  <c r="AV267" i="6"/>
  <c r="AV266" i="6"/>
  <c r="AV265" i="6"/>
  <c r="AV264" i="6"/>
  <c r="AV263" i="6"/>
  <c r="AV262" i="6"/>
  <c r="AV261" i="6"/>
  <c r="AV260" i="6"/>
  <c r="AV259" i="6"/>
  <c r="AV258" i="6"/>
  <c r="AV257" i="6"/>
  <c r="AV256" i="6"/>
  <c r="AV255" i="6"/>
  <c r="AV254" i="6"/>
  <c r="AV253" i="6"/>
  <c r="AV252" i="6"/>
  <c r="AV251" i="6"/>
  <c r="AV250" i="6"/>
  <c r="AV249" i="6"/>
  <c r="AV248" i="6"/>
  <c r="AV247" i="6"/>
  <c r="AP291" i="6"/>
  <c r="AP290" i="6"/>
  <c r="AP289" i="6"/>
  <c r="AP288" i="6"/>
  <c r="AP287" i="6"/>
  <c r="AP286" i="6"/>
  <c r="AP285" i="6"/>
  <c r="AP284" i="6"/>
  <c r="AP283" i="6"/>
  <c r="AP282" i="6"/>
  <c r="AP281" i="6"/>
  <c r="AP280" i="6"/>
  <c r="AP279" i="6"/>
  <c r="AP278" i="6"/>
  <c r="AP277" i="6"/>
  <c r="AP276" i="6"/>
  <c r="AP275" i="6"/>
  <c r="AP274" i="6"/>
  <c r="AP273" i="6"/>
  <c r="AP272" i="6"/>
  <c r="AP271" i="6"/>
  <c r="AP270" i="6"/>
  <c r="AP269" i="6"/>
  <c r="AP268" i="6"/>
  <c r="AP267" i="6"/>
  <c r="AP266" i="6"/>
  <c r="AP265" i="6"/>
  <c r="AP264" i="6"/>
  <c r="AP263" i="6"/>
  <c r="AP262" i="6"/>
  <c r="AP261" i="6"/>
  <c r="AP260" i="6"/>
  <c r="AP259" i="6"/>
  <c r="AP258" i="6"/>
  <c r="AP257" i="6"/>
  <c r="AP256" i="6"/>
  <c r="AP255" i="6"/>
  <c r="AP254" i="6"/>
  <c r="AP253" i="6"/>
  <c r="AP252" i="6"/>
  <c r="AP251" i="6"/>
  <c r="AP250" i="6"/>
  <c r="AP249" i="6"/>
  <c r="AP248" i="6"/>
  <c r="AP247" i="6"/>
  <c r="AJ291" i="6"/>
  <c r="AJ290" i="6"/>
  <c r="AJ289" i="6"/>
  <c r="AJ288" i="6"/>
  <c r="AJ287" i="6"/>
  <c r="AJ286" i="6"/>
  <c r="AJ285" i="6"/>
  <c r="AJ284" i="6"/>
  <c r="AJ283" i="6"/>
  <c r="AJ282" i="6"/>
  <c r="AJ281" i="6"/>
  <c r="AJ280" i="6"/>
  <c r="AJ279" i="6"/>
  <c r="AJ278" i="6"/>
  <c r="AJ277" i="6"/>
  <c r="AJ276" i="6"/>
  <c r="AJ275" i="6"/>
  <c r="AJ274" i="6"/>
  <c r="AJ273" i="6"/>
  <c r="AJ272" i="6"/>
  <c r="AJ271" i="6"/>
  <c r="AJ270" i="6"/>
  <c r="AJ269" i="6"/>
  <c r="AJ268" i="6"/>
  <c r="AJ267" i="6"/>
  <c r="AJ266" i="6"/>
  <c r="AJ265" i="6"/>
  <c r="AJ264" i="6"/>
  <c r="AJ263" i="6"/>
  <c r="AJ262" i="6"/>
  <c r="AJ261" i="6"/>
  <c r="AJ260" i="6"/>
  <c r="AJ259" i="6"/>
  <c r="AJ258" i="6"/>
  <c r="AJ257" i="6"/>
  <c r="AJ256" i="6"/>
  <c r="AJ255" i="6"/>
  <c r="AJ254" i="6"/>
  <c r="AJ253" i="6"/>
  <c r="AJ252" i="6"/>
  <c r="AJ251" i="6"/>
  <c r="AJ250" i="6"/>
  <c r="AJ249" i="6"/>
  <c r="AJ248" i="6"/>
  <c r="AJ247" i="6"/>
  <c r="AD291" i="6"/>
  <c r="AD290" i="6"/>
  <c r="AD289" i="6"/>
  <c r="AD288" i="6"/>
  <c r="AD287" i="6"/>
  <c r="AD286" i="6"/>
  <c r="AD285" i="6"/>
  <c r="AD284" i="6"/>
  <c r="AD283" i="6"/>
  <c r="AD282" i="6"/>
  <c r="AD281" i="6"/>
  <c r="AD280" i="6"/>
  <c r="AD279" i="6"/>
  <c r="AD278" i="6"/>
  <c r="AD277" i="6"/>
  <c r="AD276" i="6"/>
  <c r="AD275" i="6"/>
  <c r="AD274" i="6"/>
  <c r="AD273" i="6"/>
  <c r="AD272" i="6"/>
  <c r="AD271" i="6"/>
  <c r="AD270" i="6"/>
  <c r="AD269" i="6"/>
  <c r="AD268" i="6"/>
  <c r="AD267" i="6"/>
  <c r="AD266" i="6"/>
  <c r="AD265" i="6"/>
  <c r="AD264" i="6"/>
  <c r="AD263" i="6"/>
  <c r="AD262" i="6"/>
  <c r="AD261" i="6"/>
  <c r="AD260" i="6"/>
  <c r="AD259" i="6"/>
  <c r="AD258" i="6"/>
  <c r="AD257" i="6"/>
  <c r="AD256" i="6"/>
  <c r="AD255" i="6"/>
  <c r="AD254" i="6"/>
  <c r="AD253" i="6"/>
  <c r="AD252" i="6"/>
  <c r="AD251" i="6"/>
  <c r="AD250" i="6"/>
  <c r="AD249" i="6"/>
  <c r="AD248" i="6"/>
  <c r="AD247" i="6"/>
  <c r="X291" i="6"/>
  <c r="X290" i="6"/>
  <c r="X289" i="6"/>
  <c r="X288" i="6"/>
  <c r="X287" i="6"/>
  <c r="X286" i="6"/>
  <c r="X285" i="6"/>
  <c r="X284" i="6"/>
  <c r="X283" i="6"/>
  <c r="X282" i="6"/>
  <c r="X281" i="6"/>
  <c r="X280" i="6"/>
  <c r="X279" i="6"/>
  <c r="X278" i="6"/>
  <c r="X277" i="6"/>
  <c r="X276" i="6"/>
  <c r="X275" i="6"/>
  <c r="X274" i="6"/>
  <c r="X273" i="6"/>
  <c r="X272" i="6"/>
  <c r="X271" i="6"/>
  <c r="X270" i="6"/>
  <c r="X269" i="6"/>
  <c r="X268" i="6"/>
  <c r="X267" i="6"/>
  <c r="X266" i="6"/>
  <c r="X265" i="6"/>
  <c r="X264" i="6"/>
  <c r="X263" i="6"/>
  <c r="X262" i="6"/>
  <c r="X261" i="6"/>
  <c r="X260" i="6"/>
  <c r="X259" i="6"/>
  <c r="X258" i="6"/>
  <c r="X257" i="6"/>
  <c r="X256" i="6"/>
  <c r="X255" i="6"/>
  <c r="X254" i="6"/>
  <c r="X253" i="6"/>
  <c r="X252" i="6"/>
  <c r="X251" i="6"/>
  <c r="X250" i="6"/>
  <c r="X249" i="6"/>
  <c r="X248" i="6"/>
  <c r="X247" i="6"/>
  <c r="R291" i="6"/>
  <c r="R290" i="6"/>
  <c r="R289" i="6"/>
  <c r="R288" i="6"/>
  <c r="R287" i="6"/>
  <c r="R286" i="6"/>
  <c r="R285" i="6"/>
  <c r="R284" i="6"/>
  <c r="R283" i="6"/>
  <c r="R282" i="6"/>
  <c r="R281" i="6"/>
  <c r="R280" i="6"/>
  <c r="R279" i="6"/>
  <c r="R278" i="6"/>
  <c r="R277" i="6"/>
  <c r="R276" i="6"/>
  <c r="R275" i="6"/>
  <c r="R274" i="6"/>
  <c r="R273" i="6"/>
  <c r="R272" i="6"/>
  <c r="R271" i="6"/>
  <c r="R270" i="6"/>
  <c r="R269" i="6"/>
  <c r="R268" i="6"/>
  <c r="R267" i="6"/>
  <c r="R266" i="6"/>
  <c r="R265" i="6"/>
  <c r="R264" i="6"/>
  <c r="R263" i="6"/>
  <c r="R262" i="6"/>
  <c r="R261" i="6"/>
  <c r="R260" i="6"/>
  <c r="R259" i="6"/>
  <c r="R258" i="6"/>
  <c r="R257" i="6"/>
  <c r="R256" i="6"/>
  <c r="R255" i="6"/>
  <c r="R254" i="6"/>
  <c r="R253" i="6"/>
  <c r="R252" i="6"/>
  <c r="R251" i="6"/>
  <c r="R250" i="6"/>
  <c r="R249" i="6"/>
  <c r="R248" i="6"/>
  <c r="R247" i="6"/>
  <c r="L291" i="6"/>
  <c r="L290" i="6"/>
  <c r="L289" i="6"/>
  <c r="L288" i="6"/>
  <c r="L287" i="6"/>
  <c r="L286" i="6"/>
  <c r="L285" i="6"/>
  <c r="L284" i="6"/>
  <c r="L283" i="6"/>
  <c r="L282" i="6"/>
  <c r="L281" i="6"/>
  <c r="L280" i="6"/>
  <c r="L279" i="6"/>
  <c r="L278" i="6"/>
  <c r="L277" i="6"/>
  <c r="L276" i="6"/>
  <c r="L275" i="6"/>
  <c r="L274" i="6"/>
  <c r="L273" i="6"/>
  <c r="L272" i="6"/>
  <c r="L271" i="6"/>
  <c r="L270" i="6"/>
  <c r="L269" i="6"/>
  <c r="L268" i="6"/>
  <c r="L267" i="6"/>
  <c r="L266" i="6"/>
  <c r="L265" i="6"/>
  <c r="L264" i="6"/>
  <c r="L263" i="6"/>
  <c r="L262" i="6"/>
  <c r="L261" i="6"/>
  <c r="L260" i="6"/>
  <c r="L259" i="6"/>
  <c r="L258" i="6"/>
  <c r="L257" i="6"/>
  <c r="L256" i="6"/>
  <c r="L255" i="6"/>
  <c r="L254" i="6"/>
  <c r="L253" i="6"/>
  <c r="L252" i="6"/>
  <c r="L251" i="6"/>
  <c r="L250" i="6"/>
  <c r="L249" i="6"/>
  <c r="L248" i="6"/>
  <c r="L247" i="6"/>
  <c r="F248" i="6"/>
  <c r="F249" i="6"/>
  <c r="F250" i="6"/>
  <c r="F251" i="6"/>
  <c r="F252" i="6"/>
  <c r="F253" i="6"/>
  <c r="F254" i="6"/>
  <c r="F255" i="6"/>
  <c r="F256" i="6"/>
  <c r="F257" i="6"/>
  <c r="F258" i="6"/>
  <c r="F259" i="6"/>
  <c r="F260" i="6"/>
  <c r="F261" i="6"/>
  <c r="F262" i="6"/>
  <c r="F263" i="6"/>
  <c r="F264" i="6"/>
  <c r="F265" i="6"/>
  <c r="F266" i="6"/>
  <c r="F267" i="6"/>
  <c r="F268" i="6"/>
  <c r="F269" i="6"/>
  <c r="F270" i="6"/>
  <c r="F271" i="6"/>
  <c r="F272" i="6"/>
  <c r="F273" i="6"/>
  <c r="F274" i="6"/>
  <c r="F275" i="6"/>
  <c r="F276" i="6"/>
  <c r="F277" i="6"/>
  <c r="F278" i="6"/>
  <c r="F279" i="6"/>
  <c r="F280" i="6"/>
  <c r="F281" i="6"/>
  <c r="F282" i="6"/>
  <c r="F283" i="6"/>
  <c r="F284" i="6"/>
  <c r="F285" i="6"/>
  <c r="F286" i="6"/>
  <c r="F287" i="6"/>
  <c r="F288" i="6"/>
  <c r="F289" i="6"/>
  <c r="F290" i="6"/>
  <c r="F291" i="6"/>
  <c r="F292" i="6"/>
  <c r="F247" i="6"/>
  <c r="BT241" i="6"/>
  <c r="BT240" i="6"/>
  <c r="BT239" i="6"/>
  <c r="BT238" i="6"/>
  <c r="BT237" i="6"/>
  <c r="BT235" i="6"/>
  <c r="BT234" i="6"/>
  <c r="BT233" i="6"/>
  <c r="BT232" i="6"/>
  <c r="BT231" i="6"/>
  <c r="BT230" i="6"/>
  <c r="BT229" i="6"/>
  <c r="BT228" i="6"/>
  <c r="BT227" i="6"/>
  <c r="BT226" i="6"/>
  <c r="BT225" i="6"/>
  <c r="BT224" i="6"/>
  <c r="BT223" i="6"/>
  <c r="BT222" i="6"/>
  <c r="BT221" i="6"/>
  <c r="BT220" i="6"/>
  <c r="BT219" i="6"/>
  <c r="BT218" i="6"/>
  <c r="BT217" i="6"/>
  <c r="BT216" i="6"/>
  <c r="BT215" i="6"/>
  <c r="BT214" i="6"/>
  <c r="BT213" i="6"/>
  <c r="BT212" i="6"/>
  <c r="BT211" i="6"/>
  <c r="BT210" i="6"/>
  <c r="BT209" i="6"/>
  <c r="BT208" i="6"/>
  <c r="BT207" i="6"/>
  <c r="BT206" i="6"/>
  <c r="BT205" i="6"/>
  <c r="BT204" i="6"/>
  <c r="BT203" i="6"/>
  <c r="BT202" i="6"/>
  <c r="BT201" i="6"/>
  <c r="BT200" i="6"/>
  <c r="BT199" i="6"/>
  <c r="BT198" i="6"/>
  <c r="BT197" i="6"/>
  <c r="BT196" i="6"/>
  <c r="BT195" i="6"/>
  <c r="BT194" i="6"/>
  <c r="BT193" i="6"/>
  <c r="BT192" i="6"/>
  <c r="BT191" i="6"/>
  <c r="BT190" i="6"/>
  <c r="BT189" i="6"/>
  <c r="BT188" i="6"/>
  <c r="BT187" i="6"/>
  <c r="BT186" i="6"/>
  <c r="BT185" i="6"/>
  <c r="BT184" i="6"/>
  <c r="BT183" i="6"/>
  <c r="BT182" i="6"/>
  <c r="BT181" i="6"/>
  <c r="BT180" i="6"/>
  <c r="BT179" i="6"/>
  <c r="BT178" i="6"/>
  <c r="BT177" i="6"/>
  <c r="BT176" i="6"/>
  <c r="BT175" i="6"/>
  <c r="BT174" i="6"/>
  <c r="BT173" i="6"/>
  <c r="BT172" i="6"/>
  <c r="BT171" i="6"/>
  <c r="BT170" i="6"/>
  <c r="BT169" i="6"/>
  <c r="BT168" i="6"/>
  <c r="BT167" i="6"/>
  <c r="BT166" i="6"/>
  <c r="BN241" i="6"/>
  <c r="BN240" i="6"/>
  <c r="BN239" i="6"/>
  <c r="BN238" i="6"/>
  <c r="BN237" i="6"/>
  <c r="BN235" i="6"/>
  <c r="BN234" i="6"/>
  <c r="BN233" i="6"/>
  <c r="BN232" i="6"/>
  <c r="BN231" i="6"/>
  <c r="BN230" i="6"/>
  <c r="BN229" i="6"/>
  <c r="BN228" i="6"/>
  <c r="BN227" i="6"/>
  <c r="BN226" i="6"/>
  <c r="BN225" i="6"/>
  <c r="BN224" i="6"/>
  <c r="BN223" i="6"/>
  <c r="BN222" i="6"/>
  <c r="BN221" i="6"/>
  <c r="BN220" i="6"/>
  <c r="BN219" i="6"/>
  <c r="BN218" i="6"/>
  <c r="BN217" i="6"/>
  <c r="BN216" i="6"/>
  <c r="BN215" i="6"/>
  <c r="BN214" i="6"/>
  <c r="BN213" i="6"/>
  <c r="BN212" i="6"/>
  <c r="BN211" i="6"/>
  <c r="BN210" i="6"/>
  <c r="BN209" i="6"/>
  <c r="BN208" i="6"/>
  <c r="BN207" i="6"/>
  <c r="BN206" i="6"/>
  <c r="BN205" i="6"/>
  <c r="BN204" i="6"/>
  <c r="BN203" i="6"/>
  <c r="BN202" i="6"/>
  <c r="BN201" i="6"/>
  <c r="BN200" i="6"/>
  <c r="BN199" i="6"/>
  <c r="BN198" i="6"/>
  <c r="BN197" i="6"/>
  <c r="BN196" i="6"/>
  <c r="BN195" i="6"/>
  <c r="BN194" i="6"/>
  <c r="BN193" i="6"/>
  <c r="BN192" i="6"/>
  <c r="BN191" i="6"/>
  <c r="BN190" i="6"/>
  <c r="BN189" i="6"/>
  <c r="BN188" i="6"/>
  <c r="BN187" i="6"/>
  <c r="BN186" i="6"/>
  <c r="BN185" i="6"/>
  <c r="BN184" i="6"/>
  <c r="BN183" i="6"/>
  <c r="BN182" i="6"/>
  <c r="BN181" i="6"/>
  <c r="BN180" i="6"/>
  <c r="BN179" i="6"/>
  <c r="BN178" i="6"/>
  <c r="BN177" i="6"/>
  <c r="BN176" i="6"/>
  <c r="BN175" i="6"/>
  <c r="BN174" i="6"/>
  <c r="BN173" i="6"/>
  <c r="BN172" i="6"/>
  <c r="BN171" i="6"/>
  <c r="BN170" i="6"/>
  <c r="BN169" i="6"/>
  <c r="BN168" i="6"/>
  <c r="BN167" i="6"/>
  <c r="BN166" i="6"/>
  <c r="BH241" i="6"/>
  <c r="BH240" i="6"/>
  <c r="BH239" i="6"/>
  <c r="BH238" i="6"/>
  <c r="BH237" i="6"/>
  <c r="BH235" i="6"/>
  <c r="BH234" i="6"/>
  <c r="BH233" i="6"/>
  <c r="BH232" i="6"/>
  <c r="BH231" i="6"/>
  <c r="BH230" i="6"/>
  <c r="BH229" i="6"/>
  <c r="BH228" i="6"/>
  <c r="BH227" i="6"/>
  <c r="BH226" i="6"/>
  <c r="BH225" i="6"/>
  <c r="BH224" i="6"/>
  <c r="BH223" i="6"/>
  <c r="BH222" i="6"/>
  <c r="BH221" i="6"/>
  <c r="BH220" i="6"/>
  <c r="BH219" i="6"/>
  <c r="BH218" i="6"/>
  <c r="BH217" i="6"/>
  <c r="BH216" i="6"/>
  <c r="BH215" i="6"/>
  <c r="BH214" i="6"/>
  <c r="BH213" i="6"/>
  <c r="BH212" i="6"/>
  <c r="BH211" i="6"/>
  <c r="BH210" i="6"/>
  <c r="BH209" i="6"/>
  <c r="BH208" i="6"/>
  <c r="BH207" i="6"/>
  <c r="BH206" i="6"/>
  <c r="BH205" i="6"/>
  <c r="BH204" i="6"/>
  <c r="BH203" i="6"/>
  <c r="BH202" i="6"/>
  <c r="BH201" i="6"/>
  <c r="BH200" i="6"/>
  <c r="BH199" i="6"/>
  <c r="BH198" i="6"/>
  <c r="BH197" i="6"/>
  <c r="BH196" i="6"/>
  <c r="BH195" i="6"/>
  <c r="BH194" i="6"/>
  <c r="BH193" i="6"/>
  <c r="BH192" i="6"/>
  <c r="BH191" i="6"/>
  <c r="BH190" i="6"/>
  <c r="BH189" i="6"/>
  <c r="BH188" i="6"/>
  <c r="BH187" i="6"/>
  <c r="BH186" i="6"/>
  <c r="BH185" i="6"/>
  <c r="BH184" i="6"/>
  <c r="BH183" i="6"/>
  <c r="BH182" i="6"/>
  <c r="BH181" i="6"/>
  <c r="BH180" i="6"/>
  <c r="BH179" i="6"/>
  <c r="BH178" i="6"/>
  <c r="BH177" i="6"/>
  <c r="BH176" i="6"/>
  <c r="BH175" i="6"/>
  <c r="BH174" i="6"/>
  <c r="BH173" i="6"/>
  <c r="BH172" i="6"/>
  <c r="BH171" i="6"/>
  <c r="BH170" i="6"/>
  <c r="BH169" i="6"/>
  <c r="BH168" i="6"/>
  <c r="BH167" i="6"/>
  <c r="BH166" i="6"/>
  <c r="BB241" i="6"/>
  <c r="BB240" i="6"/>
  <c r="BB239" i="6"/>
  <c r="BB238" i="6"/>
  <c r="BB237" i="6"/>
  <c r="BB235" i="6"/>
  <c r="BB234" i="6"/>
  <c r="BB233" i="6"/>
  <c r="BB232" i="6"/>
  <c r="BB231" i="6"/>
  <c r="BB230" i="6"/>
  <c r="BB229" i="6"/>
  <c r="BB228" i="6"/>
  <c r="BB227" i="6"/>
  <c r="BB226" i="6"/>
  <c r="BB225" i="6"/>
  <c r="BB224" i="6"/>
  <c r="BB223" i="6"/>
  <c r="BB222" i="6"/>
  <c r="BB221" i="6"/>
  <c r="BB220" i="6"/>
  <c r="BB219" i="6"/>
  <c r="BB218" i="6"/>
  <c r="BB217" i="6"/>
  <c r="BB216" i="6"/>
  <c r="BB215" i="6"/>
  <c r="BB214" i="6"/>
  <c r="BB213" i="6"/>
  <c r="BB212" i="6"/>
  <c r="BB211" i="6"/>
  <c r="BB210" i="6"/>
  <c r="BB209" i="6"/>
  <c r="BB208" i="6"/>
  <c r="BB207" i="6"/>
  <c r="BB206" i="6"/>
  <c r="BB205" i="6"/>
  <c r="BB204" i="6"/>
  <c r="BB203" i="6"/>
  <c r="BB202" i="6"/>
  <c r="BB201" i="6"/>
  <c r="BB200" i="6"/>
  <c r="BB199" i="6"/>
  <c r="BB198" i="6"/>
  <c r="BB197" i="6"/>
  <c r="BB196" i="6"/>
  <c r="BB195" i="6"/>
  <c r="BB194" i="6"/>
  <c r="BB193" i="6"/>
  <c r="BB192" i="6"/>
  <c r="BB191" i="6"/>
  <c r="BB190" i="6"/>
  <c r="BB189" i="6"/>
  <c r="BB188" i="6"/>
  <c r="BB187" i="6"/>
  <c r="BB186" i="6"/>
  <c r="BB185" i="6"/>
  <c r="BB184" i="6"/>
  <c r="BB183" i="6"/>
  <c r="BB182" i="6"/>
  <c r="BB181" i="6"/>
  <c r="BB180" i="6"/>
  <c r="BB179" i="6"/>
  <c r="BB178" i="6"/>
  <c r="BB177" i="6"/>
  <c r="BB176" i="6"/>
  <c r="BB175" i="6"/>
  <c r="BB174" i="6"/>
  <c r="BB173" i="6"/>
  <c r="BB172" i="6"/>
  <c r="BB171" i="6"/>
  <c r="BB170" i="6"/>
  <c r="BB169" i="6"/>
  <c r="BB168" i="6"/>
  <c r="BB167" i="6"/>
  <c r="BB166" i="6"/>
  <c r="AV241" i="6"/>
  <c r="AV240" i="6"/>
  <c r="AV239" i="6"/>
  <c r="AV238" i="6"/>
  <c r="AV237" i="6"/>
  <c r="AV235" i="6"/>
  <c r="AV234" i="6"/>
  <c r="AV233" i="6"/>
  <c r="AV232" i="6"/>
  <c r="AV231" i="6"/>
  <c r="AV230" i="6"/>
  <c r="AV229" i="6"/>
  <c r="AV228" i="6"/>
  <c r="AV227" i="6"/>
  <c r="AV226" i="6"/>
  <c r="AV225" i="6"/>
  <c r="AV224" i="6"/>
  <c r="AV223" i="6"/>
  <c r="AV222" i="6"/>
  <c r="AV221" i="6"/>
  <c r="AV220" i="6"/>
  <c r="AV219" i="6"/>
  <c r="AV218" i="6"/>
  <c r="AV217" i="6"/>
  <c r="AV216" i="6"/>
  <c r="AV215" i="6"/>
  <c r="AV214" i="6"/>
  <c r="AV213" i="6"/>
  <c r="AV212" i="6"/>
  <c r="AV211" i="6"/>
  <c r="AV210" i="6"/>
  <c r="AV209" i="6"/>
  <c r="AV208" i="6"/>
  <c r="AV207" i="6"/>
  <c r="AV206" i="6"/>
  <c r="AV205" i="6"/>
  <c r="AV204" i="6"/>
  <c r="AV203" i="6"/>
  <c r="AV202" i="6"/>
  <c r="AV201" i="6"/>
  <c r="AV200" i="6"/>
  <c r="AV199" i="6"/>
  <c r="AV198" i="6"/>
  <c r="AV197" i="6"/>
  <c r="AV196" i="6"/>
  <c r="AV195" i="6"/>
  <c r="AV194" i="6"/>
  <c r="AV193" i="6"/>
  <c r="AV192" i="6"/>
  <c r="AV191" i="6"/>
  <c r="AV190" i="6"/>
  <c r="AV189" i="6"/>
  <c r="AV188" i="6"/>
  <c r="AV187" i="6"/>
  <c r="AV186" i="6"/>
  <c r="AV185" i="6"/>
  <c r="AV184" i="6"/>
  <c r="AV183" i="6"/>
  <c r="AV182" i="6"/>
  <c r="AV181" i="6"/>
  <c r="AV180" i="6"/>
  <c r="AV179" i="6"/>
  <c r="AV178" i="6"/>
  <c r="AV177" i="6"/>
  <c r="AV176" i="6"/>
  <c r="AV175" i="6"/>
  <c r="AV174" i="6"/>
  <c r="AV173" i="6"/>
  <c r="AV172" i="6"/>
  <c r="AV171" i="6"/>
  <c r="AV170" i="6"/>
  <c r="AV169" i="6"/>
  <c r="AV168" i="6"/>
  <c r="AV167" i="6"/>
  <c r="AV166" i="6"/>
  <c r="AP241" i="6"/>
  <c r="AP240" i="6"/>
  <c r="AP239" i="6"/>
  <c r="AP238" i="6"/>
  <c r="AP237" i="6"/>
  <c r="AP235" i="6"/>
  <c r="AP234" i="6"/>
  <c r="AP233" i="6"/>
  <c r="AP232" i="6"/>
  <c r="AP231" i="6"/>
  <c r="AP230" i="6"/>
  <c r="AP229" i="6"/>
  <c r="AP228" i="6"/>
  <c r="AP227" i="6"/>
  <c r="AP226" i="6"/>
  <c r="AP225" i="6"/>
  <c r="AP224" i="6"/>
  <c r="AP223" i="6"/>
  <c r="AP222" i="6"/>
  <c r="AP221" i="6"/>
  <c r="AP220" i="6"/>
  <c r="AP219" i="6"/>
  <c r="AP218" i="6"/>
  <c r="AP217" i="6"/>
  <c r="AP216" i="6"/>
  <c r="AP215" i="6"/>
  <c r="AP214" i="6"/>
  <c r="AP213" i="6"/>
  <c r="AP212" i="6"/>
  <c r="AP211" i="6"/>
  <c r="AP210" i="6"/>
  <c r="AP209" i="6"/>
  <c r="AP208" i="6"/>
  <c r="AP207" i="6"/>
  <c r="AP206" i="6"/>
  <c r="AP205" i="6"/>
  <c r="AP204" i="6"/>
  <c r="AP203" i="6"/>
  <c r="AP202" i="6"/>
  <c r="AP201" i="6"/>
  <c r="AP200" i="6"/>
  <c r="AP199" i="6"/>
  <c r="AP198" i="6"/>
  <c r="AP197" i="6"/>
  <c r="AP196" i="6"/>
  <c r="AP195" i="6"/>
  <c r="AP194" i="6"/>
  <c r="AP193" i="6"/>
  <c r="AP192" i="6"/>
  <c r="AP191" i="6"/>
  <c r="AP190" i="6"/>
  <c r="AP189" i="6"/>
  <c r="AP188" i="6"/>
  <c r="AP187" i="6"/>
  <c r="AP186" i="6"/>
  <c r="AP185" i="6"/>
  <c r="AP184" i="6"/>
  <c r="AP183" i="6"/>
  <c r="AP182" i="6"/>
  <c r="AP181" i="6"/>
  <c r="AP180" i="6"/>
  <c r="AP179" i="6"/>
  <c r="AP178" i="6"/>
  <c r="AP177" i="6"/>
  <c r="AP176" i="6"/>
  <c r="AP175" i="6"/>
  <c r="AP174" i="6"/>
  <c r="AP173" i="6"/>
  <c r="AP172" i="6"/>
  <c r="AP171" i="6"/>
  <c r="AP170" i="6"/>
  <c r="AP169" i="6"/>
  <c r="AP168" i="6"/>
  <c r="AP167" i="6"/>
  <c r="AP166" i="6"/>
  <c r="AJ241" i="6"/>
  <c r="AJ240" i="6"/>
  <c r="AJ239" i="6"/>
  <c r="AJ238" i="6"/>
  <c r="AJ237" i="6"/>
  <c r="AJ235" i="6"/>
  <c r="AJ234" i="6"/>
  <c r="AJ233" i="6"/>
  <c r="AJ232" i="6"/>
  <c r="AJ231" i="6"/>
  <c r="AJ230" i="6"/>
  <c r="AJ229" i="6"/>
  <c r="AJ228" i="6"/>
  <c r="AJ227" i="6"/>
  <c r="AJ226" i="6"/>
  <c r="AJ225" i="6"/>
  <c r="AJ224" i="6"/>
  <c r="AJ223" i="6"/>
  <c r="AJ222" i="6"/>
  <c r="AJ221" i="6"/>
  <c r="AJ220" i="6"/>
  <c r="AJ219" i="6"/>
  <c r="AJ218" i="6"/>
  <c r="AJ217" i="6"/>
  <c r="AJ216" i="6"/>
  <c r="AJ215" i="6"/>
  <c r="AJ214" i="6"/>
  <c r="AJ213" i="6"/>
  <c r="AJ212" i="6"/>
  <c r="AJ211" i="6"/>
  <c r="AJ210" i="6"/>
  <c r="AJ209" i="6"/>
  <c r="AJ208" i="6"/>
  <c r="AJ207" i="6"/>
  <c r="AJ206" i="6"/>
  <c r="AJ205" i="6"/>
  <c r="AJ204" i="6"/>
  <c r="AJ203" i="6"/>
  <c r="AJ202" i="6"/>
  <c r="AJ201" i="6"/>
  <c r="AJ200" i="6"/>
  <c r="AJ199" i="6"/>
  <c r="AJ198" i="6"/>
  <c r="AJ197" i="6"/>
  <c r="AJ196" i="6"/>
  <c r="AJ195" i="6"/>
  <c r="AJ194" i="6"/>
  <c r="AJ193" i="6"/>
  <c r="AJ192" i="6"/>
  <c r="AJ191" i="6"/>
  <c r="AJ190" i="6"/>
  <c r="AJ189" i="6"/>
  <c r="AJ188" i="6"/>
  <c r="AJ187" i="6"/>
  <c r="AJ186" i="6"/>
  <c r="AJ185" i="6"/>
  <c r="AJ184" i="6"/>
  <c r="AJ183" i="6"/>
  <c r="AJ182" i="6"/>
  <c r="AJ181" i="6"/>
  <c r="AJ180" i="6"/>
  <c r="AJ179" i="6"/>
  <c r="AJ178" i="6"/>
  <c r="AJ177" i="6"/>
  <c r="AJ176" i="6"/>
  <c r="AJ175" i="6"/>
  <c r="AJ174" i="6"/>
  <c r="AJ173" i="6"/>
  <c r="AJ172" i="6"/>
  <c r="AJ171" i="6"/>
  <c r="AJ170" i="6"/>
  <c r="AJ169" i="6"/>
  <c r="AJ168" i="6"/>
  <c r="AJ167" i="6"/>
  <c r="AJ166" i="6"/>
  <c r="AD241" i="6"/>
  <c r="AD240" i="6"/>
  <c r="AD239" i="6"/>
  <c r="AD238" i="6"/>
  <c r="AD237" i="6"/>
  <c r="AD235" i="6"/>
  <c r="AD234" i="6"/>
  <c r="AD233" i="6"/>
  <c r="AD232" i="6"/>
  <c r="AD231" i="6"/>
  <c r="AD230" i="6"/>
  <c r="AD229" i="6"/>
  <c r="AD228" i="6"/>
  <c r="AD227" i="6"/>
  <c r="AD226" i="6"/>
  <c r="AD225" i="6"/>
  <c r="AD224" i="6"/>
  <c r="AD223" i="6"/>
  <c r="AD222" i="6"/>
  <c r="AD221" i="6"/>
  <c r="AD220" i="6"/>
  <c r="AD219" i="6"/>
  <c r="AD218" i="6"/>
  <c r="AD217" i="6"/>
  <c r="AD216" i="6"/>
  <c r="AD215" i="6"/>
  <c r="AD214" i="6"/>
  <c r="AD213" i="6"/>
  <c r="AD212" i="6"/>
  <c r="AD211" i="6"/>
  <c r="AD210" i="6"/>
  <c r="AD209" i="6"/>
  <c r="AD208" i="6"/>
  <c r="AD207" i="6"/>
  <c r="AD206" i="6"/>
  <c r="AD205" i="6"/>
  <c r="AD204" i="6"/>
  <c r="AD203" i="6"/>
  <c r="AD202" i="6"/>
  <c r="AD201" i="6"/>
  <c r="AD200" i="6"/>
  <c r="AD199" i="6"/>
  <c r="AD198" i="6"/>
  <c r="AD197" i="6"/>
  <c r="AD196" i="6"/>
  <c r="AD195" i="6"/>
  <c r="AD194" i="6"/>
  <c r="AD193" i="6"/>
  <c r="AD192" i="6"/>
  <c r="AD191" i="6"/>
  <c r="AD190" i="6"/>
  <c r="AD189" i="6"/>
  <c r="AD188" i="6"/>
  <c r="AD187" i="6"/>
  <c r="AD186" i="6"/>
  <c r="AD185" i="6"/>
  <c r="AD184" i="6"/>
  <c r="AD183" i="6"/>
  <c r="AD182" i="6"/>
  <c r="AD181" i="6"/>
  <c r="AD180" i="6"/>
  <c r="AD179" i="6"/>
  <c r="AD178" i="6"/>
  <c r="AD177" i="6"/>
  <c r="AD176" i="6"/>
  <c r="AD175" i="6"/>
  <c r="AD174" i="6"/>
  <c r="AD173" i="6"/>
  <c r="AD172" i="6"/>
  <c r="AD171" i="6"/>
  <c r="AD170" i="6"/>
  <c r="AD169" i="6"/>
  <c r="AD168" i="6"/>
  <c r="AD167" i="6"/>
  <c r="AD166" i="6"/>
  <c r="X241" i="6"/>
  <c r="X240" i="6"/>
  <c r="X239" i="6"/>
  <c r="X238" i="6"/>
  <c r="X237" i="6"/>
  <c r="X235" i="6"/>
  <c r="X234" i="6"/>
  <c r="X233" i="6"/>
  <c r="X232" i="6"/>
  <c r="X231" i="6"/>
  <c r="X230" i="6"/>
  <c r="X229" i="6"/>
  <c r="X228" i="6"/>
  <c r="X227" i="6"/>
  <c r="X226" i="6"/>
  <c r="X225" i="6"/>
  <c r="X224" i="6"/>
  <c r="X223" i="6"/>
  <c r="X222" i="6"/>
  <c r="X221" i="6"/>
  <c r="X220" i="6"/>
  <c r="X219" i="6"/>
  <c r="X218" i="6"/>
  <c r="X217" i="6"/>
  <c r="X216" i="6"/>
  <c r="X215" i="6"/>
  <c r="X214" i="6"/>
  <c r="X213" i="6"/>
  <c r="X212" i="6"/>
  <c r="X211" i="6"/>
  <c r="X210" i="6"/>
  <c r="X209" i="6"/>
  <c r="X208" i="6"/>
  <c r="X207" i="6"/>
  <c r="X206" i="6"/>
  <c r="X205" i="6"/>
  <c r="X204" i="6"/>
  <c r="X203" i="6"/>
  <c r="X202" i="6"/>
  <c r="X201" i="6"/>
  <c r="X200" i="6"/>
  <c r="X199" i="6"/>
  <c r="X198" i="6"/>
  <c r="X197" i="6"/>
  <c r="X196" i="6"/>
  <c r="X195" i="6"/>
  <c r="X194" i="6"/>
  <c r="X193" i="6"/>
  <c r="X192" i="6"/>
  <c r="X191" i="6"/>
  <c r="X190" i="6"/>
  <c r="X189" i="6"/>
  <c r="X188" i="6"/>
  <c r="X187" i="6"/>
  <c r="X186" i="6"/>
  <c r="X185" i="6"/>
  <c r="X184" i="6"/>
  <c r="X183" i="6"/>
  <c r="X182" i="6"/>
  <c r="X181" i="6"/>
  <c r="X180" i="6"/>
  <c r="X179" i="6"/>
  <c r="X178" i="6"/>
  <c r="X177" i="6"/>
  <c r="X176" i="6"/>
  <c r="X175" i="6"/>
  <c r="X174" i="6"/>
  <c r="X173" i="6"/>
  <c r="X172" i="6"/>
  <c r="X171" i="6"/>
  <c r="X170" i="6"/>
  <c r="X169" i="6"/>
  <c r="X168" i="6"/>
  <c r="X167" i="6"/>
  <c r="X166" i="6"/>
  <c r="R241" i="6"/>
  <c r="R240" i="6"/>
  <c r="R239" i="6"/>
  <c r="R238" i="6"/>
  <c r="R237" i="6"/>
  <c r="R235" i="6"/>
  <c r="R234" i="6"/>
  <c r="R233" i="6"/>
  <c r="R232" i="6"/>
  <c r="R231" i="6"/>
  <c r="R230" i="6"/>
  <c r="R229" i="6"/>
  <c r="R228" i="6"/>
  <c r="R227" i="6"/>
  <c r="R226" i="6"/>
  <c r="R225" i="6"/>
  <c r="R224" i="6"/>
  <c r="R223" i="6"/>
  <c r="R222" i="6"/>
  <c r="R221" i="6"/>
  <c r="R220" i="6"/>
  <c r="R219" i="6"/>
  <c r="R218" i="6"/>
  <c r="R217" i="6"/>
  <c r="R216" i="6"/>
  <c r="R215" i="6"/>
  <c r="R214" i="6"/>
  <c r="R213" i="6"/>
  <c r="R212" i="6"/>
  <c r="R211" i="6"/>
  <c r="R210" i="6"/>
  <c r="R209" i="6"/>
  <c r="R208" i="6"/>
  <c r="R207" i="6"/>
  <c r="R206" i="6"/>
  <c r="R205" i="6"/>
  <c r="R204" i="6"/>
  <c r="R203" i="6"/>
  <c r="R202" i="6"/>
  <c r="R201" i="6"/>
  <c r="R200" i="6"/>
  <c r="R199" i="6"/>
  <c r="R198" i="6"/>
  <c r="R197" i="6"/>
  <c r="R196" i="6"/>
  <c r="R195" i="6"/>
  <c r="R194" i="6"/>
  <c r="R193" i="6"/>
  <c r="R192" i="6"/>
  <c r="R191" i="6"/>
  <c r="R190" i="6"/>
  <c r="R189" i="6"/>
  <c r="R188" i="6"/>
  <c r="R187" i="6"/>
  <c r="R186" i="6"/>
  <c r="R185" i="6"/>
  <c r="R184" i="6"/>
  <c r="R183" i="6"/>
  <c r="R182" i="6"/>
  <c r="R181" i="6"/>
  <c r="R180" i="6"/>
  <c r="R179" i="6"/>
  <c r="R178" i="6"/>
  <c r="R177" i="6"/>
  <c r="R176" i="6"/>
  <c r="R175" i="6"/>
  <c r="R174" i="6"/>
  <c r="R173" i="6"/>
  <c r="R172" i="6"/>
  <c r="R171" i="6"/>
  <c r="R170" i="6"/>
  <c r="R169" i="6"/>
  <c r="R168" i="6"/>
  <c r="R167" i="6"/>
  <c r="R166" i="6"/>
  <c r="L241" i="6"/>
  <c r="L240" i="6"/>
  <c r="L239" i="6"/>
  <c r="L238" i="6"/>
  <c r="L237" i="6"/>
  <c r="L235" i="6"/>
  <c r="L234" i="6"/>
  <c r="L233" i="6"/>
  <c r="L232" i="6"/>
  <c r="L231" i="6"/>
  <c r="L230" i="6"/>
  <c r="L229" i="6"/>
  <c r="L228" i="6"/>
  <c r="L227" i="6"/>
  <c r="L226" i="6"/>
  <c r="L225" i="6"/>
  <c r="L224" i="6"/>
  <c r="L223" i="6"/>
  <c r="L222" i="6"/>
  <c r="L221" i="6"/>
  <c r="L220" i="6"/>
  <c r="L219" i="6"/>
  <c r="L218" i="6"/>
  <c r="L217" i="6"/>
  <c r="L216" i="6"/>
  <c r="L215" i="6"/>
  <c r="L214" i="6"/>
  <c r="L213" i="6"/>
  <c r="L212" i="6"/>
  <c r="L211" i="6"/>
  <c r="L210" i="6"/>
  <c r="L209" i="6"/>
  <c r="L208" i="6"/>
  <c r="L207" i="6"/>
  <c r="L206" i="6"/>
  <c r="L205" i="6"/>
  <c r="L204" i="6"/>
  <c r="L203" i="6"/>
  <c r="L202" i="6"/>
  <c r="L201" i="6"/>
  <c r="L200" i="6"/>
  <c r="L199" i="6"/>
  <c r="L198" i="6"/>
  <c r="L197" i="6"/>
  <c r="L196" i="6"/>
  <c r="L195" i="6"/>
  <c r="L194" i="6"/>
  <c r="L193" i="6"/>
  <c r="L192" i="6"/>
  <c r="L191" i="6"/>
  <c r="L190" i="6"/>
  <c r="L189" i="6"/>
  <c r="L188" i="6"/>
  <c r="L187" i="6"/>
  <c r="L186" i="6"/>
  <c r="L185" i="6"/>
  <c r="L184" i="6"/>
  <c r="L183" i="6"/>
  <c r="L182" i="6"/>
  <c r="L181" i="6"/>
  <c r="L180" i="6"/>
  <c r="L179" i="6"/>
  <c r="L178" i="6"/>
  <c r="L177" i="6"/>
  <c r="L176" i="6"/>
  <c r="L175" i="6"/>
  <c r="L174" i="6"/>
  <c r="L173" i="6"/>
  <c r="L172" i="6"/>
  <c r="L171" i="6"/>
  <c r="L170" i="6"/>
  <c r="L169" i="6"/>
  <c r="L168" i="6"/>
  <c r="L167" i="6"/>
  <c r="L166" i="6"/>
  <c r="F167" i="6"/>
  <c r="F168" i="6"/>
  <c r="F169" i="6"/>
  <c r="F170" i="6"/>
  <c r="F171" i="6"/>
  <c r="F172" i="6"/>
  <c r="F173" i="6"/>
  <c r="F174" i="6"/>
  <c r="F175" i="6"/>
  <c r="F176" i="6"/>
  <c r="F177" i="6"/>
  <c r="F178" i="6"/>
  <c r="F179" i="6"/>
  <c r="F180" i="6"/>
  <c r="F181" i="6"/>
  <c r="F182" i="6"/>
  <c r="F183" i="6"/>
  <c r="F184" i="6"/>
  <c r="F185" i="6"/>
  <c r="F186" i="6"/>
  <c r="F187" i="6"/>
  <c r="F188" i="6"/>
  <c r="F189" i="6"/>
  <c r="F190" i="6"/>
  <c r="F191" i="6"/>
  <c r="F192" i="6"/>
  <c r="F193" i="6"/>
  <c r="F194" i="6"/>
  <c r="F195" i="6"/>
  <c r="F196" i="6"/>
  <c r="F197" i="6"/>
  <c r="F198" i="6"/>
  <c r="F199" i="6"/>
  <c r="F200" i="6"/>
  <c r="F201" i="6"/>
  <c r="F202" i="6"/>
  <c r="F203" i="6"/>
  <c r="F204" i="6"/>
  <c r="F205" i="6"/>
  <c r="F206" i="6"/>
  <c r="F207" i="6"/>
  <c r="F208" i="6"/>
  <c r="F209" i="6"/>
  <c r="F210" i="6"/>
  <c r="F211" i="6"/>
  <c r="F212" i="6"/>
  <c r="F213" i="6"/>
  <c r="F214" i="6"/>
  <c r="F215" i="6"/>
  <c r="F216" i="6"/>
  <c r="F217" i="6"/>
  <c r="F218" i="6"/>
  <c r="F219" i="6"/>
  <c r="F220" i="6"/>
  <c r="F221" i="6"/>
  <c r="F222" i="6"/>
  <c r="F223" i="6"/>
  <c r="F224" i="6"/>
  <c r="F225" i="6"/>
  <c r="F226" i="6"/>
  <c r="F227" i="6"/>
  <c r="F228" i="6"/>
  <c r="F229" i="6"/>
  <c r="F230" i="6"/>
  <c r="F231" i="6"/>
  <c r="F232" i="6"/>
  <c r="F233" i="6"/>
  <c r="F234" i="6"/>
  <c r="F235" i="6"/>
  <c r="F237" i="6"/>
  <c r="F238" i="6"/>
  <c r="F239" i="6"/>
  <c r="F240" i="6"/>
  <c r="F241" i="6"/>
  <c r="F166" i="6"/>
  <c r="BT161" i="6"/>
  <c r="BT160" i="6"/>
  <c r="BT159" i="6"/>
  <c r="BT158" i="6"/>
  <c r="BT157" i="6"/>
  <c r="BT156" i="6"/>
  <c r="BT155" i="6"/>
  <c r="BT154" i="6"/>
  <c r="BT153" i="6"/>
  <c r="BT152" i="6"/>
  <c r="BT151" i="6"/>
  <c r="BT150" i="6"/>
  <c r="BT149" i="6"/>
  <c r="BT148" i="6"/>
  <c r="BT147" i="6"/>
  <c r="BT146" i="6"/>
  <c r="BT145" i="6"/>
  <c r="BT144" i="6"/>
  <c r="BT143" i="6"/>
  <c r="BT142" i="6"/>
  <c r="BT141" i="6"/>
  <c r="BT140" i="6"/>
  <c r="BT139" i="6"/>
  <c r="BT138" i="6"/>
  <c r="BT137" i="6"/>
  <c r="BT136" i="6"/>
  <c r="BT135" i="6"/>
  <c r="BT134" i="6"/>
  <c r="BT133" i="6"/>
  <c r="BT132" i="6"/>
  <c r="BT131" i="6"/>
  <c r="BT130" i="6"/>
  <c r="BT129" i="6"/>
  <c r="BT128" i="6"/>
  <c r="BT127" i="6"/>
  <c r="BT126" i="6"/>
  <c r="BT125" i="6"/>
  <c r="BT124" i="6"/>
  <c r="BT123" i="6"/>
  <c r="BT122" i="6"/>
  <c r="BT121" i="6"/>
  <c r="BT120" i="6"/>
  <c r="BT119" i="6"/>
  <c r="BT118" i="6"/>
  <c r="BT117" i="6"/>
  <c r="BT116" i="6"/>
  <c r="BT115" i="6"/>
  <c r="BT114" i="6"/>
  <c r="BT113" i="6"/>
  <c r="BT112" i="6"/>
  <c r="BT111" i="6"/>
  <c r="BT110" i="6"/>
  <c r="BT109" i="6"/>
  <c r="BT108" i="6"/>
  <c r="BT107" i="6"/>
  <c r="BT106" i="6"/>
  <c r="BT105" i="6"/>
  <c r="BT104" i="6"/>
  <c r="BT103" i="6"/>
  <c r="BT102" i="6"/>
  <c r="BT101" i="6"/>
  <c r="BT100" i="6"/>
  <c r="BT99" i="6"/>
  <c r="BT98" i="6"/>
  <c r="BT97" i="6"/>
  <c r="BT96" i="6"/>
  <c r="BT95" i="6"/>
  <c r="BT94" i="6"/>
  <c r="BT93" i="6"/>
  <c r="BT92" i="6"/>
  <c r="BT91" i="6"/>
  <c r="BT90" i="6"/>
  <c r="BT89" i="6"/>
  <c r="BT88" i="6"/>
  <c r="BT87" i="6"/>
  <c r="BT86" i="6"/>
  <c r="BN161" i="6"/>
  <c r="BN160" i="6"/>
  <c r="BN159" i="6"/>
  <c r="BN158" i="6"/>
  <c r="BN157" i="6"/>
  <c r="BN156" i="6"/>
  <c r="BN155" i="6"/>
  <c r="BN154" i="6"/>
  <c r="BN153" i="6"/>
  <c r="BN152" i="6"/>
  <c r="BN151" i="6"/>
  <c r="BN150" i="6"/>
  <c r="BN149" i="6"/>
  <c r="BN148" i="6"/>
  <c r="BN147" i="6"/>
  <c r="BN146" i="6"/>
  <c r="BN145" i="6"/>
  <c r="BN144" i="6"/>
  <c r="BN143" i="6"/>
  <c r="BN142" i="6"/>
  <c r="BN141" i="6"/>
  <c r="BN140" i="6"/>
  <c r="BN139" i="6"/>
  <c r="BN138" i="6"/>
  <c r="BN137" i="6"/>
  <c r="BN136" i="6"/>
  <c r="BN135" i="6"/>
  <c r="BN134" i="6"/>
  <c r="BN133" i="6"/>
  <c r="BN132" i="6"/>
  <c r="BN131" i="6"/>
  <c r="BN130" i="6"/>
  <c r="BN129" i="6"/>
  <c r="BN128" i="6"/>
  <c r="BN127" i="6"/>
  <c r="BN126" i="6"/>
  <c r="BN125" i="6"/>
  <c r="BN124" i="6"/>
  <c r="BN123" i="6"/>
  <c r="BN122" i="6"/>
  <c r="BN121" i="6"/>
  <c r="BN120" i="6"/>
  <c r="BN119" i="6"/>
  <c r="BN118" i="6"/>
  <c r="BN117" i="6"/>
  <c r="BN116" i="6"/>
  <c r="BN115" i="6"/>
  <c r="BN114" i="6"/>
  <c r="BN113" i="6"/>
  <c r="BN112" i="6"/>
  <c r="BN111" i="6"/>
  <c r="BN110" i="6"/>
  <c r="BN109" i="6"/>
  <c r="BN108" i="6"/>
  <c r="BN107" i="6"/>
  <c r="BN106" i="6"/>
  <c r="BN105" i="6"/>
  <c r="BN104" i="6"/>
  <c r="BN103" i="6"/>
  <c r="BN102" i="6"/>
  <c r="BN101" i="6"/>
  <c r="BN100" i="6"/>
  <c r="BN99" i="6"/>
  <c r="BN98" i="6"/>
  <c r="BN97" i="6"/>
  <c r="BN96" i="6"/>
  <c r="BN95" i="6"/>
  <c r="BN94" i="6"/>
  <c r="BN93" i="6"/>
  <c r="BN92" i="6"/>
  <c r="BN91" i="6"/>
  <c r="BN90" i="6"/>
  <c r="BN89" i="6"/>
  <c r="BN88" i="6"/>
  <c r="BN87" i="6"/>
  <c r="BN86" i="6"/>
  <c r="BH161" i="6"/>
  <c r="BH160" i="6"/>
  <c r="BH159" i="6"/>
  <c r="BH158" i="6"/>
  <c r="BH157" i="6"/>
  <c r="BH156" i="6"/>
  <c r="BH155" i="6"/>
  <c r="BH154" i="6"/>
  <c r="BH153" i="6"/>
  <c r="BH152" i="6"/>
  <c r="BH151" i="6"/>
  <c r="BH150" i="6"/>
  <c r="BH149" i="6"/>
  <c r="BH148" i="6"/>
  <c r="BH147" i="6"/>
  <c r="BH146" i="6"/>
  <c r="BH145" i="6"/>
  <c r="BH144" i="6"/>
  <c r="BH143" i="6"/>
  <c r="BH142" i="6"/>
  <c r="BH141" i="6"/>
  <c r="BH140" i="6"/>
  <c r="BH139" i="6"/>
  <c r="BH138" i="6"/>
  <c r="BH137" i="6"/>
  <c r="BH136" i="6"/>
  <c r="BH135" i="6"/>
  <c r="BH134" i="6"/>
  <c r="BH133" i="6"/>
  <c r="BH132" i="6"/>
  <c r="BH131" i="6"/>
  <c r="BH130" i="6"/>
  <c r="BH129" i="6"/>
  <c r="BH128" i="6"/>
  <c r="BH127" i="6"/>
  <c r="BH126" i="6"/>
  <c r="BH125" i="6"/>
  <c r="BH124" i="6"/>
  <c r="BH123" i="6"/>
  <c r="BH122" i="6"/>
  <c r="BH121" i="6"/>
  <c r="BH120" i="6"/>
  <c r="BH119" i="6"/>
  <c r="BH118" i="6"/>
  <c r="BH117" i="6"/>
  <c r="BH116" i="6"/>
  <c r="BH115" i="6"/>
  <c r="BH114" i="6"/>
  <c r="BH113" i="6"/>
  <c r="BH112" i="6"/>
  <c r="BH111" i="6"/>
  <c r="BH110" i="6"/>
  <c r="BH109" i="6"/>
  <c r="BH108" i="6"/>
  <c r="BH107" i="6"/>
  <c r="BH106" i="6"/>
  <c r="BH105" i="6"/>
  <c r="BH104" i="6"/>
  <c r="BH103" i="6"/>
  <c r="BH102" i="6"/>
  <c r="BH101" i="6"/>
  <c r="BH100" i="6"/>
  <c r="BH99" i="6"/>
  <c r="BH98" i="6"/>
  <c r="BH97" i="6"/>
  <c r="BH96" i="6"/>
  <c r="BH95" i="6"/>
  <c r="BH94" i="6"/>
  <c r="BH93" i="6"/>
  <c r="BH92" i="6"/>
  <c r="BH91" i="6"/>
  <c r="BH90" i="6"/>
  <c r="BH89" i="6"/>
  <c r="BH88" i="6"/>
  <c r="BH87" i="6"/>
  <c r="BH86" i="6"/>
  <c r="BB161" i="6"/>
  <c r="BB160" i="6"/>
  <c r="BB159" i="6"/>
  <c r="BB158" i="6"/>
  <c r="BB157" i="6"/>
  <c r="BB156" i="6"/>
  <c r="BB155" i="6"/>
  <c r="BB154" i="6"/>
  <c r="BB153" i="6"/>
  <c r="BB152" i="6"/>
  <c r="BB151" i="6"/>
  <c r="BB150" i="6"/>
  <c r="BB149" i="6"/>
  <c r="BB148" i="6"/>
  <c r="BB147" i="6"/>
  <c r="BB146" i="6"/>
  <c r="BB145" i="6"/>
  <c r="BB144" i="6"/>
  <c r="BB143" i="6"/>
  <c r="BB142" i="6"/>
  <c r="BB141" i="6"/>
  <c r="BB140" i="6"/>
  <c r="BB139" i="6"/>
  <c r="BB138" i="6"/>
  <c r="BB137" i="6"/>
  <c r="BB136" i="6"/>
  <c r="BB135" i="6"/>
  <c r="BB134" i="6"/>
  <c r="BB133" i="6"/>
  <c r="BB132" i="6"/>
  <c r="BB131" i="6"/>
  <c r="BB130" i="6"/>
  <c r="BB129" i="6"/>
  <c r="BB128" i="6"/>
  <c r="BB127" i="6"/>
  <c r="BB126" i="6"/>
  <c r="BB125" i="6"/>
  <c r="BB124" i="6"/>
  <c r="BB123" i="6"/>
  <c r="BB122" i="6"/>
  <c r="BB121" i="6"/>
  <c r="BB120" i="6"/>
  <c r="BB119" i="6"/>
  <c r="BB118" i="6"/>
  <c r="BB117" i="6"/>
  <c r="BB116" i="6"/>
  <c r="BB115" i="6"/>
  <c r="BB114" i="6"/>
  <c r="BB113" i="6"/>
  <c r="BB112" i="6"/>
  <c r="BB111" i="6"/>
  <c r="BB110" i="6"/>
  <c r="BB109" i="6"/>
  <c r="BB108" i="6"/>
  <c r="BB107" i="6"/>
  <c r="BB106" i="6"/>
  <c r="BB105" i="6"/>
  <c r="BB104" i="6"/>
  <c r="BB103" i="6"/>
  <c r="BB102" i="6"/>
  <c r="BB101" i="6"/>
  <c r="BB100" i="6"/>
  <c r="BB99" i="6"/>
  <c r="BB98" i="6"/>
  <c r="BB97" i="6"/>
  <c r="BB96" i="6"/>
  <c r="BB95" i="6"/>
  <c r="BB94" i="6"/>
  <c r="BB93" i="6"/>
  <c r="BB92" i="6"/>
  <c r="BB91" i="6"/>
  <c r="BB90" i="6"/>
  <c r="BB89" i="6"/>
  <c r="BB88" i="6"/>
  <c r="BB87" i="6"/>
  <c r="BB86" i="6"/>
  <c r="AV161" i="6"/>
  <c r="AV160" i="6"/>
  <c r="AV159" i="6"/>
  <c r="AV158" i="6"/>
  <c r="AV157" i="6"/>
  <c r="AV156" i="6"/>
  <c r="AV155" i="6"/>
  <c r="AV154" i="6"/>
  <c r="AV153" i="6"/>
  <c r="AV152" i="6"/>
  <c r="AV151" i="6"/>
  <c r="AV150" i="6"/>
  <c r="AV149" i="6"/>
  <c r="AV148" i="6"/>
  <c r="AV147" i="6"/>
  <c r="AV146" i="6"/>
  <c r="AV145" i="6"/>
  <c r="AV144" i="6"/>
  <c r="AV143" i="6"/>
  <c r="AV142" i="6"/>
  <c r="AV141" i="6"/>
  <c r="AV140" i="6"/>
  <c r="AV139" i="6"/>
  <c r="AV138" i="6"/>
  <c r="AV137" i="6"/>
  <c r="AV136" i="6"/>
  <c r="AV135" i="6"/>
  <c r="AV134" i="6"/>
  <c r="AV133" i="6"/>
  <c r="AV132" i="6"/>
  <c r="AV131" i="6"/>
  <c r="AV130" i="6"/>
  <c r="AV129" i="6"/>
  <c r="AV128" i="6"/>
  <c r="AV127" i="6"/>
  <c r="AV126" i="6"/>
  <c r="AV125" i="6"/>
  <c r="AV124" i="6"/>
  <c r="AV123" i="6"/>
  <c r="AV122" i="6"/>
  <c r="AV121" i="6"/>
  <c r="AV120" i="6"/>
  <c r="AV119" i="6"/>
  <c r="AV118" i="6"/>
  <c r="AV117" i="6"/>
  <c r="AV116" i="6"/>
  <c r="AV115" i="6"/>
  <c r="AV114" i="6"/>
  <c r="AV113" i="6"/>
  <c r="AV112" i="6"/>
  <c r="AV111" i="6"/>
  <c r="AV110" i="6"/>
  <c r="AV109" i="6"/>
  <c r="AV108" i="6"/>
  <c r="AV107" i="6"/>
  <c r="AV106" i="6"/>
  <c r="AV105" i="6"/>
  <c r="AV104" i="6"/>
  <c r="AV103" i="6"/>
  <c r="AV102" i="6"/>
  <c r="AV101" i="6"/>
  <c r="AV100" i="6"/>
  <c r="AV99" i="6"/>
  <c r="AV98" i="6"/>
  <c r="AV97" i="6"/>
  <c r="AV96" i="6"/>
  <c r="AV95" i="6"/>
  <c r="AV94" i="6"/>
  <c r="AV93" i="6"/>
  <c r="AV92" i="6"/>
  <c r="AV91" i="6"/>
  <c r="AV90" i="6"/>
  <c r="AV89" i="6"/>
  <c r="AV88" i="6"/>
  <c r="AV87" i="6"/>
  <c r="AV86" i="6"/>
  <c r="AP161" i="6"/>
  <c r="AP160" i="6"/>
  <c r="AP159" i="6"/>
  <c r="AP158" i="6"/>
  <c r="AP157" i="6"/>
  <c r="AP156" i="6"/>
  <c r="AP155" i="6"/>
  <c r="AP154" i="6"/>
  <c r="AP153" i="6"/>
  <c r="AP152" i="6"/>
  <c r="AP151" i="6"/>
  <c r="AP150" i="6"/>
  <c r="AP149" i="6"/>
  <c r="AP148" i="6"/>
  <c r="AP147" i="6"/>
  <c r="AP146" i="6"/>
  <c r="AP145" i="6"/>
  <c r="AP144" i="6"/>
  <c r="AP143" i="6"/>
  <c r="AP142" i="6"/>
  <c r="AP141" i="6"/>
  <c r="AP140" i="6"/>
  <c r="AP139" i="6"/>
  <c r="AP138" i="6"/>
  <c r="AP137" i="6"/>
  <c r="AP136" i="6"/>
  <c r="AP135" i="6"/>
  <c r="AP134" i="6"/>
  <c r="AP133" i="6"/>
  <c r="AP132" i="6"/>
  <c r="AP131" i="6"/>
  <c r="AP130" i="6"/>
  <c r="AP129" i="6"/>
  <c r="AP128" i="6"/>
  <c r="AP127" i="6"/>
  <c r="AP126" i="6"/>
  <c r="AP125" i="6"/>
  <c r="AP124" i="6"/>
  <c r="AP123" i="6"/>
  <c r="AP122" i="6"/>
  <c r="AP121" i="6"/>
  <c r="AP120" i="6"/>
  <c r="AP119" i="6"/>
  <c r="AP118" i="6"/>
  <c r="AP117" i="6"/>
  <c r="AP116" i="6"/>
  <c r="AP115" i="6"/>
  <c r="AP114" i="6"/>
  <c r="AP113" i="6"/>
  <c r="AP112" i="6"/>
  <c r="AP111" i="6"/>
  <c r="AP110" i="6"/>
  <c r="AP109" i="6"/>
  <c r="AP108" i="6"/>
  <c r="AP107" i="6"/>
  <c r="AP106" i="6"/>
  <c r="AP105" i="6"/>
  <c r="AP104" i="6"/>
  <c r="AP103" i="6"/>
  <c r="AP102" i="6"/>
  <c r="AP101" i="6"/>
  <c r="AP100" i="6"/>
  <c r="AP99" i="6"/>
  <c r="AP98" i="6"/>
  <c r="AP97" i="6"/>
  <c r="AP96" i="6"/>
  <c r="AP95" i="6"/>
  <c r="AP94" i="6"/>
  <c r="AP93" i="6"/>
  <c r="AP92" i="6"/>
  <c r="AP91" i="6"/>
  <c r="AP90" i="6"/>
  <c r="AP89" i="6"/>
  <c r="AP88" i="6"/>
  <c r="AP87" i="6"/>
  <c r="AP86" i="6"/>
  <c r="AJ161" i="6"/>
  <c r="AJ160" i="6"/>
  <c r="AJ159" i="6"/>
  <c r="AJ158" i="6"/>
  <c r="AJ157" i="6"/>
  <c r="AJ156" i="6"/>
  <c r="AJ155" i="6"/>
  <c r="AJ154" i="6"/>
  <c r="AJ153" i="6"/>
  <c r="AJ152" i="6"/>
  <c r="AJ151" i="6"/>
  <c r="AJ150" i="6"/>
  <c r="AJ149" i="6"/>
  <c r="AJ148" i="6"/>
  <c r="AJ147" i="6"/>
  <c r="AJ146" i="6"/>
  <c r="AJ145" i="6"/>
  <c r="AJ144" i="6"/>
  <c r="AJ143" i="6"/>
  <c r="AJ142" i="6"/>
  <c r="AJ141" i="6"/>
  <c r="AJ140" i="6"/>
  <c r="AJ139" i="6"/>
  <c r="AJ138" i="6"/>
  <c r="AJ137" i="6"/>
  <c r="AJ136" i="6"/>
  <c r="AJ135" i="6"/>
  <c r="AJ134" i="6"/>
  <c r="AJ133" i="6"/>
  <c r="AJ132" i="6"/>
  <c r="AJ131" i="6"/>
  <c r="AJ130" i="6"/>
  <c r="AJ129" i="6"/>
  <c r="AJ128" i="6"/>
  <c r="AJ127" i="6"/>
  <c r="AJ126" i="6"/>
  <c r="AJ125" i="6"/>
  <c r="AJ124" i="6"/>
  <c r="AJ123" i="6"/>
  <c r="AJ122" i="6"/>
  <c r="AJ121" i="6"/>
  <c r="AJ120" i="6"/>
  <c r="AJ119" i="6"/>
  <c r="AJ118" i="6"/>
  <c r="AJ117" i="6"/>
  <c r="AJ116" i="6"/>
  <c r="AJ115" i="6"/>
  <c r="AJ114" i="6"/>
  <c r="AJ113" i="6"/>
  <c r="AJ112" i="6"/>
  <c r="AJ111" i="6"/>
  <c r="AJ110" i="6"/>
  <c r="AJ109" i="6"/>
  <c r="AJ108" i="6"/>
  <c r="AJ107" i="6"/>
  <c r="AJ106" i="6"/>
  <c r="AJ105" i="6"/>
  <c r="AJ104" i="6"/>
  <c r="AJ103" i="6"/>
  <c r="AJ102" i="6"/>
  <c r="AJ101" i="6"/>
  <c r="AJ100" i="6"/>
  <c r="AJ99" i="6"/>
  <c r="AJ98" i="6"/>
  <c r="AJ97" i="6"/>
  <c r="AJ96" i="6"/>
  <c r="AJ95" i="6"/>
  <c r="AJ94" i="6"/>
  <c r="AJ93" i="6"/>
  <c r="AJ92" i="6"/>
  <c r="AJ91" i="6"/>
  <c r="AJ90" i="6"/>
  <c r="AJ89" i="6"/>
  <c r="AJ88" i="6"/>
  <c r="AJ87" i="6"/>
  <c r="AJ86" i="6"/>
  <c r="AD161" i="6"/>
  <c r="AD160" i="6"/>
  <c r="AD159" i="6"/>
  <c r="AD158" i="6"/>
  <c r="AD157" i="6"/>
  <c r="AD156" i="6"/>
  <c r="AD155" i="6"/>
  <c r="AD154" i="6"/>
  <c r="AD153" i="6"/>
  <c r="AD152" i="6"/>
  <c r="AD151" i="6"/>
  <c r="AD150" i="6"/>
  <c r="AD149" i="6"/>
  <c r="AD148" i="6"/>
  <c r="AD147" i="6"/>
  <c r="AD146" i="6"/>
  <c r="AD145" i="6"/>
  <c r="AD144" i="6"/>
  <c r="AD143" i="6"/>
  <c r="AD142" i="6"/>
  <c r="AD141" i="6"/>
  <c r="AD140" i="6"/>
  <c r="AD139" i="6"/>
  <c r="AD138" i="6"/>
  <c r="AD137" i="6"/>
  <c r="AD136" i="6"/>
  <c r="AD135" i="6"/>
  <c r="AD134" i="6"/>
  <c r="AD133" i="6"/>
  <c r="AD132" i="6"/>
  <c r="AD131" i="6"/>
  <c r="AD130" i="6"/>
  <c r="AD129" i="6"/>
  <c r="AD128" i="6"/>
  <c r="AD127" i="6"/>
  <c r="AD126" i="6"/>
  <c r="AD125" i="6"/>
  <c r="AD124" i="6"/>
  <c r="AD123" i="6"/>
  <c r="AD122" i="6"/>
  <c r="AD121" i="6"/>
  <c r="AD120" i="6"/>
  <c r="AD119" i="6"/>
  <c r="AD118" i="6"/>
  <c r="AD117" i="6"/>
  <c r="AD116" i="6"/>
  <c r="AD115" i="6"/>
  <c r="AD114" i="6"/>
  <c r="AD113" i="6"/>
  <c r="AD112" i="6"/>
  <c r="AD111" i="6"/>
  <c r="AD110" i="6"/>
  <c r="AD109" i="6"/>
  <c r="AD108" i="6"/>
  <c r="AD107" i="6"/>
  <c r="AD106" i="6"/>
  <c r="AD105" i="6"/>
  <c r="AD104" i="6"/>
  <c r="AD103" i="6"/>
  <c r="AD102" i="6"/>
  <c r="AD101" i="6"/>
  <c r="AD100" i="6"/>
  <c r="AD99" i="6"/>
  <c r="AD98" i="6"/>
  <c r="AD97" i="6"/>
  <c r="AD96" i="6"/>
  <c r="AD95" i="6"/>
  <c r="AD94" i="6"/>
  <c r="AD93" i="6"/>
  <c r="AD92" i="6"/>
  <c r="AD91" i="6"/>
  <c r="AD90" i="6"/>
  <c r="AD89" i="6"/>
  <c r="AD88" i="6"/>
  <c r="AD87" i="6"/>
  <c r="AD86" i="6"/>
  <c r="X161" i="6"/>
  <c r="X160" i="6"/>
  <c r="X159" i="6"/>
  <c r="X158" i="6"/>
  <c r="X157" i="6"/>
  <c r="X156" i="6"/>
  <c r="X155" i="6"/>
  <c r="X154" i="6"/>
  <c r="X153" i="6"/>
  <c r="X152" i="6"/>
  <c r="X151" i="6"/>
  <c r="X150" i="6"/>
  <c r="X149" i="6"/>
  <c r="X148" i="6"/>
  <c r="X147" i="6"/>
  <c r="X146" i="6"/>
  <c r="X145" i="6"/>
  <c r="X144" i="6"/>
  <c r="X143" i="6"/>
  <c r="X142" i="6"/>
  <c r="X141" i="6"/>
  <c r="X140" i="6"/>
  <c r="X139" i="6"/>
  <c r="X138" i="6"/>
  <c r="X137" i="6"/>
  <c r="X136" i="6"/>
  <c r="X135" i="6"/>
  <c r="X134" i="6"/>
  <c r="X133" i="6"/>
  <c r="X132" i="6"/>
  <c r="X131" i="6"/>
  <c r="X130" i="6"/>
  <c r="X129" i="6"/>
  <c r="X128" i="6"/>
  <c r="X127" i="6"/>
  <c r="X126" i="6"/>
  <c r="X125" i="6"/>
  <c r="X124" i="6"/>
  <c r="X123" i="6"/>
  <c r="X122" i="6"/>
  <c r="X121" i="6"/>
  <c r="X120" i="6"/>
  <c r="X119" i="6"/>
  <c r="X118" i="6"/>
  <c r="X117" i="6"/>
  <c r="X116" i="6"/>
  <c r="X115" i="6"/>
  <c r="X114" i="6"/>
  <c r="X113" i="6"/>
  <c r="X112" i="6"/>
  <c r="X111" i="6"/>
  <c r="X110" i="6"/>
  <c r="X109" i="6"/>
  <c r="X108" i="6"/>
  <c r="X107" i="6"/>
  <c r="X106" i="6"/>
  <c r="X105" i="6"/>
  <c r="X104" i="6"/>
  <c r="X103" i="6"/>
  <c r="X102" i="6"/>
  <c r="X101" i="6"/>
  <c r="X100" i="6"/>
  <c r="X99" i="6"/>
  <c r="X98" i="6"/>
  <c r="X97" i="6"/>
  <c r="X96" i="6"/>
  <c r="X95" i="6"/>
  <c r="X94" i="6"/>
  <c r="X93" i="6"/>
  <c r="X92" i="6"/>
  <c r="X91" i="6"/>
  <c r="X90" i="6"/>
  <c r="X89" i="6"/>
  <c r="X88" i="6"/>
  <c r="X87" i="6"/>
  <c r="X86" i="6"/>
  <c r="R161" i="6"/>
  <c r="R160" i="6"/>
  <c r="R159" i="6"/>
  <c r="R158" i="6"/>
  <c r="R157" i="6"/>
  <c r="R156" i="6"/>
  <c r="R155" i="6"/>
  <c r="R154" i="6"/>
  <c r="R153" i="6"/>
  <c r="R152" i="6"/>
  <c r="R151" i="6"/>
  <c r="R150" i="6"/>
  <c r="R149" i="6"/>
  <c r="R148" i="6"/>
  <c r="R147" i="6"/>
  <c r="R146" i="6"/>
  <c r="R145" i="6"/>
  <c r="R144" i="6"/>
  <c r="R143" i="6"/>
  <c r="R142" i="6"/>
  <c r="R141" i="6"/>
  <c r="R140" i="6"/>
  <c r="R139" i="6"/>
  <c r="R138" i="6"/>
  <c r="R137" i="6"/>
  <c r="R136" i="6"/>
  <c r="R135" i="6"/>
  <c r="R134" i="6"/>
  <c r="R133" i="6"/>
  <c r="R132" i="6"/>
  <c r="R131" i="6"/>
  <c r="R130" i="6"/>
  <c r="R129" i="6"/>
  <c r="R128" i="6"/>
  <c r="R127" i="6"/>
  <c r="R126" i="6"/>
  <c r="R125" i="6"/>
  <c r="R124" i="6"/>
  <c r="R123" i="6"/>
  <c r="R122" i="6"/>
  <c r="R121" i="6"/>
  <c r="R120" i="6"/>
  <c r="R119" i="6"/>
  <c r="R118" i="6"/>
  <c r="R117" i="6"/>
  <c r="R116" i="6"/>
  <c r="R115" i="6"/>
  <c r="R114" i="6"/>
  <c r="R113" i="6"/>
  <c r="R112" i="6"/>
  <c r="R111" i="6"/>
  <c r="R110" i="6"/>
  <c r="R109" i="6"/>
  <c r="R108" i="6"/>
  <c r="R107" i="6"/>
  <c r="R106" i="6"/>
  <c r="R105" i="6"/>
  <c r="R104" i="6"/>
  <c r="R103" i="6"/>
  <c r="R102" i="6"/>
  <c r="R101" i="6"/>
  <c r="R100" i="6"/>
  <c r="R99" i="6"/>
  <c r="R98" i="6"/>
  <c r="R97" i="6"/>
  <c r="R96" i="6"/>
  <c r="R95" i="6"/>
  <c r="R94" i="6"/>
  <c r="R93" i="6"/>
  <c r="R92" i="6"/>
  <c r="R91" i="6"/>
  <c r="R90" i="6"/>
  <c r="R89" i="6"/>
  <c r="R88" i="6"/>
  <c r="R87" i="6"/>
  <c r="R86" i="6"/>
  <c r="L161" i="6"/>
  <c r="L160" i="6"/>
  <c r="L159" i="6"/>
  <c r="L158" i="6"/>
  <c r="L157" i="6"/>
  <c r="L156" i="6"/>
  <c r="L155" i="6"/>
  <c r="L154" i="6"/>
  <c r="L153" i="6"/>
  <c r="L152" i="6"/>
  <c r="L151" i="6"/>
  <c r="L150" i="6"/>
  <c r="L149" i="6"/>
  <c r="L148" i="6"/>
  <c r="L147" i="6"/>
  <c r="L146" i="6"/>
  <c r="L145" i="6"/>
  <c r="L144" i="6"/>
  <c r="L143" i="6"/>
  <c r="L142" i="6"/>
  <c r="L141" i="6"/>
  <c r="L140" i="6"/>
  <c r="L139" i="6"/>
  <c r="L138" i="6"/>
  <c r="L137" i="6"/>
  <c r="L136" i="6"/>
  <c r="L135" i="6"/>
  <c r="L134" i="6"/>
  <c r="L133" i="6"/>
  <c r="L132" i="6"/>
  <c r="L131" i="6"/>
  <c r="L130" i="6"/>
  <c r="L129" i="6"/>
  <c r="L128" i="6"/>
  <c r="L127" i="6"/>
  <c r="L126" i="6"/>
  <c r="L125" i="6"/>
  <c r="L124" i="6"/>
  <c r="L123" i="6"/>
  <c r="L122" i="6"/>
  <c r="L121" i="6"/>
  <c r="L120" i="6"/>
  <c r="L119" i="6"/>
  <c r="L118" i="6"/>
  <c r="L117" i="6"/>
  <c r="L116" i="6"/>
  <c r="L115" i="6"/>
  <c r="L114" i="6"/>
  <c r="L113" i="6"/>
  <c r="L112" i="6"/>
  <c r="L111" i="6"/>
  <c r="L110" i="6"/>
  <c r="L109" i="6"/>
  <c r="L108" i="6"/>
  <c r="L107" i="6"/>
  <c r="L106" i="6"/>
  <c r="L105" i="6"/>
  <c r="L104" i="6"/>
  <c r="L103" i="6"/>
  <c r="L102" i="6"/>
  <c r="L101" i="6"/>
  <c r="L100" i="6"/>
  <c r="L99" i="6"/>
  <c r="L98" i="6"/>
  <c r="L97" i="6"/>
  <c r="L96" i="6"/>
  <c r="L95" i="6"/>
  <c r="L94" i="6"/>
  <c r="L93" i="6"/>
  <c r="L92" i="6"/>
  <c r="L91" i="6"/>
  <c r="L90" i="6"/>
  <c r="L89" i="6"/>
  <c r="L88" i="6"/>
  <c r="L87" i="6"/>
  <c r="L86" i="6"/>
  <c r="F87" i="6"/>
  <c r="F88" i="6"/>
  <c r="F89" i="6"/>
  <c r="F90" i="6"/>
  <c r="F91" i="6"/>
  <c r="F92" i="6"/>
  <c r="F93" i="6"/>
  <c r="F94" i="6"/>
  <c r="F95" i="6"/>
  <c r="F96" i="6"/>
  <c r="F97" i="6"/>
  <c r="F98" i="6"/>
  <c r="F99" i="6"/>
  <c r="F100" i="6"/>
  <c r="F101" i="6"/>
  <c r="F102" i="6"/>
  <c r="F103" i="6"/>
  <c r="F104" i="6"/>
  <c r="F105" i="6"/>
  <c r="F106" i="6"/>
  <c r="F107" i="6"/>
  <c r="F108" i="6"/>
  <c r="F109" i="6"/>
  <c r="F110" i="6"/>
  <c r="F111" i="6"/>
  <c r="F112" i="6"/>
  <c r="F113" i="6"/>
  <c r="F114" i="6"/>
  <c r="F115" i="6"/>
  <c r="F116" i="6"/>
  <c r="F117" i="6"/>
  <c r="F118" i="6"/>
  <c r="F119" i="6"/>
  <c r="F120" i="6"/>
  <c r="F121" i="6"/>
  <c r="F122" i="6"/>
  <c r="F123" i="6"/>
  <c r="F124" i="6"/>
  <c r="F125" i="6"/>
  <c r="F126" i="6"/>
  <c r="F127" i="6"/>
  <c r="F128" i="6"/>
  <c r="F129" i="6"/>
  <c r="F130" i="6"/>
  <c r="F131" i="6"/>
  <c r="F132" i="6"/>
  <c r="F133" i="6"/>
  <c r="F134" i="6"/>
  <c r="F135" i="6"/>
  <c r="F136" i="6"/>
  <c r="F137" i="6"/>
  <c r="F138" i="6"/>
  <c r="F139" i="6"/>
  <c r="F140" i="6"/>
  <c r="F141" i="6"/>
  <c r="F142" i="6"/>
  <c r="F143" i="6"/>
  <c r="F144" i="6"/>
  <c r="F145" i="6"/>
  <c r="F146" i="6"/>
  <c r="F147" i="6"/>
  <c r="F148" i="6"/>
  <c r="F149" i="6"/>
  <c r="F150" i="6"/>
  <c r="F151" i="6"/>
  <c r="F152" i="6"/>
  <c r="F153" i="6"/>
  <c r="F154" i="6"/>
  <c r="F155" i="6"/>
  <c r="F156" i="6"/>
  <c r="F157" i="6"/>
  <c r="F158" i="6"/>
  <c r="F159" i="6"/>
  <c r="F160" i="6"/>
  <c r="F161" i="6"/>
  <c r="F86" i="6"/>
  <c r="BT79" i="6"/>
  <c r="BT78" i="6"/>
  <c r="BT77" i="6"/>
  <c r="BT76" i="6"/>
  <c r="BT75" i="6"/>
  <c r="BT74" i="6"/>
  <c r="BT73" i="6"/>
  <c r="BT72" i="6"/>
  <c r="BT71" i="6"/>
  <c r="BT70" i="6"/>
  <c r="BT69" i="6"/>
  <c r="BT68" i="6"/>
  <c r="BT67" i="6"/>
  <c r="BT66" i="6"/>
  <c r="BT65" i="6"/>
  <c r="BT64" i="6"/>
  <c r="BT63" i="6"/>
  <c r="BT62" i="6"/>
  <c r="BT61" i="6"/>
  <c r="BT60" i="6"/>
  <c r="BT59" i="6"/>
  <c r="BT58" i="6"/>
  <c r="BT57" i="6"/>
  <c r="BT56" i="6"/>
  <c r="BT55" i="6"/>
  <c r="BT54" i="6"/>
  <c r="BT53" i="6"/>
  <c r="BT52" i="6"/>
  <c r="BT51" i="6"/>
  <c r="BT50" i="6"/>
  <c r="BT49" i="6"/>
  <c r="BT48" i="6"/>
  <c r="BT47" i="6"/>
  <c r="BT46" i="6"/>
  <c r="BT45" i="6"/>
  <c r="BT44" i="6"/>
  <c r="BT43" i="6"/>
  <c r="BT42" i="6"/>
  <c r="BT41" i="6"/>
  <c r="BT40" i="6"/>
  <c r="BT39" i="6"/>
  <c r="BT38" i="6"/>
  <c r="BT37" i="6"/>
  <c r="BT36" i="6"/>
  <c r="BT35" i="6"/>
  <c r="BT34" i="6"/>
  <c r="BT33" i="6"/>
  <c r="BT32" i="6"/>
  <c r="BT31" i="6"/>
  <c r="BT30" i="6"/>
  <c r="BT29" i="6"/>
  <c r="BT28" i="6"/>
  <c r="BT27" i="6"/>
  <c r="BT26" i="6"/>
  <c r="BT25" i="6"/>
  <c r="BT24" i="6"/>
  <c r="BT23" i="6"/>
  <c r="BT22" i="6"/>
  <c r="BT21" i="6"/>
  <c r="BT20" i="6"/>
  <c r="BT19" i="6"/>
  <c r="BT18" i="6"/>
  <c r="BT17" i="6"/>
  <c r="BT16" i="6"/>
  <c r="BT15" i="6"/>
  <c r="BT14" i="6"/>
  <c r="BT13" i="6"/>
  <c r="BT12" i="6"/>
  <c r="BT11" i="6"/>
  <c r="BT10" i="6"/>
  <c r="BT9" i="6"/>
  <c r="BT8" i="6"/>
  <c r="BT7" i="6"/>
  <c r="BT6" i="6"/>
  <c r="BT5" i="6"/>
  <c r="BT4" i="6"/>
  <c r="BN79" i="6"/>
  <c r="BN78" i="6"/>
  <c r="BN77" i="6"/>
  <c r="BN76" i="6"/>
  <c r="BN75" i="6"/>
  <c r="BN74" i="6"/>
  <c r="BN73" i="6"/>
  <c r="BN72" i="6"/>
  <c r="BN71" i="6"/>
  <c r="BN70" i="6"/>
  <c r="BN69" i="6"/>
  <c r="BN68" i="6"/>
  <c r="BN67" i="6"/>
  <c r="BN66" i="6"/>
  <c r="BN65" i="6"/>
  <c r="BN64" i="6"/>
  <c r="BN63" i="6"/>
  <c r="BN62" i="6"/>
  <c r="BN61" i="6"/>
  <c r="BN60" i="6"/>
  <c r="BN59" i="6"/>
  <c r="BN58" i="6"/>
  <c r="BN57" i="6"/>
  <c r="BN56" i="6"/>
  <c r="BN55" i="6"/>
  <c r="BN54" i="6"/>
  <c r="BN53" i="6"/>
  <c r="BN52" i="6"/>
  <c r="BN51" i="6"/>
  <c r="BN50" i="6"/>
  <c r="BN49" i="6"/>
  <c r="BN48" i="6"/>
  <c r="BN47" i="6"/>
  <c r="BN46" i="6"/>
  <c r="BN45" i="6"/>
  <c r="BN44" i="6"/>
  <c r="BN43" i="6"/>
  <c r="BN42" i="6"/>
  <c r="BN41" i="6"/>
  <c r="BN40" i="6"/>
  <c r="BN39" i="6"/>
  <c r="BN38" i="6"/>
  <c r="BN37" i="6"/>
  <c r="BN36" i="6"/>
  <c r="BN35" i="6"/>
  <c r="BN34" i="6"/>
  <c r="BN33" i="6"/>
  <c r="BN32" i="6"/>
  <c r="BN31" i="6"/>
  <c r="BN30" i="6"/>
  <c r="BN29" i="6"/>
  <c r="BN28" i="6"/>
  <c r="BN27" i="6"/>
  <c r="BN26" i="6"/>
  <c r="BN25" i="6"/>
  <c r="BN24" i="6"/>
  <c r="BN23" i="6"/>
  <c r="BN22" i="6"/>
  <c r="BN21" i="6"/>
  <c r="BN20" i="6"/>
  <c r="BN19" i="6"/>
  <c r="BN18" i="6"/>
  <c r="BN17" i="6"/>
  <c r="BN16" i="6"/>
  <c r="BN15" i="6"/>
  <c r="BN14" i="6"/>
  <c r="BN13" i="6"/>
  <c r="BN12" i="6"/>
  <c r="BN11" i="6"/>
  <c r="BN10" i="6"/>
  <c r="BN9" i="6"/>
  <c r="BN8" i="6"/>
  <c r="BN7" i="6"/>
  <c r="BN6" i="6"/>
  <c r="BN5" i="6"/>
  <c r="BN4" i="6"/>
  <c r="BH79" i="6"/>
  <c r="BH78" i="6"/>
  <c r="BH77" i="6"/>
  <c r="BH76" i="6"/>
  <c r="BH75" i="6"/>
  <c r="BH74" i="6"/>
  <c r="BH73" i="6"/>
  <c r="BH72" i="6"/>
  <c r="BH71" i="6"/>
  <c r="BH70" i="6"/>
  <c r="BH69" i="6"/>
  <c r="BH68" i="6"/>
  <c r="BH67" i="6"/>
  <c r="BH66" i="6"/>
  <c r="BH65" i="6"/>
  <c r="BH64" i="6"/>
  <c r="BH63" i="6"/>
  <c r="BH62" i="6"/>
  <c r="BH61" i="6"/>
  <c r="BH60" i="6"/>
  <c r="BH59" i="6"/>
  <c r="BH58" i="6"/>
  <c r="BH57" i="6"/>
  <c r="BH56" i="6"/>
  <c r="BH55" i="6"/>
  <c r="BH54" i="6"/>
  <c r="BH53" i="6"/>
  <c r="BH52" i="6"/>
  <c r="BH51" i="6"/>
  <c r="BH50" i="6"/>
  <c r="BH49" i="6"/>
  <c r="BH48" i="6"/>
  <c r="BH47" i="6"/>
  <c r="BH46" i="6"/>
  <c r="BH45" i="6"/>
  <c r="BH44" i="6"/>
  <c r="BH43" i="6"/>
  <c r="BH42" i="6"/>
  <c r="BH41" i="6"/>
  <c r="BH40" i="6"/>
  <c r="BH39" i="6"/>
  <c r="BH38" i="6"/>
  <c r="BH37" i="6"/>
  <c r="BH36" i="6"/>
  <c r="BH35" i="6"/>
  <c r="BH34" i="6"/>
  <c r="BH33" i="6"/>
  <c r="BH32" i="6"/>
  <c r="BH31" i="6"/>
  <c r="BH30" i="6"/>
  <c r="BH29" i="6"/>
  <c r="BH28" i="6"/>
  <c r="BH27" i="6"/>
  <c r="BH26" i="6"/>
  <c r="BH25" i="6"/>
  <c r="BH24" i="6"/>
  <c r="BH23" i="6"/>
  <c r="BH22" i="6"/>
  <c r="BH21" i="6"/>
  <c r="BH20" i="6"/>
  <c r="BH19" i="6"/>
  <c r="BH18" i="6"/>
  <c r="BH17" i="6"/>
  <c r="BH16" i="6"/>
  <c r="BH15" i="6"/>
  <c r="BH14" i="6"/>
  <c r="BH13" i="6"/>
  <c r="BH12" i="6"/>
  <c r="BH11" i="6"/>
  <c r="BH10" i="6"/>
  <c r="BH9" i="6"/>
  <c r="BH8" i="6"/>
  <c r="BH7" i="6"/>
  <c r="BH6" i="6"/>
  <c r="BH5" i="6"/>
  <c r="BH4" i="6"/>
  <c r="BB79" i="6"/>
  <c r="BB78" i="6"/>
  <c r="BB77" i="6"/>
  <c r="BB76" i="6"/>
  <c r="BB75" i="6"/>
  <c r="BB74" i="6"/>
  <c r="BB73" i="6"/>
  <c r="BB72" i="6"/>
  <c r="BB71" i="6"/>
  <c r="BB70" i="6"/>
  <c r="BB69" i="6"/>
  <c r="BB68" i="6"/>
  <c r="BB67" i="6"/>
  <c r="BB66" i="6"/>
  <c r="BB65" i="6"/>
  <c r="BB64" i="6"/>
  <c r="BB63" i="6"/>
  <c r="BB62" i="6"/>
  <c r="BB61" i="6"/>
  <c r="BB60" i="6"/>
  <c r="BB59" i="6"/>
  <c r="BB58" i="6"/>
  <c r="BB57" i="6"/>
  <c r="BB56" i="6"/>
  <c r="BB55" i="6"/>
  <c r="BB54" i="6"/>
  <c r="BB53" i="6"/>
  <c r="BB52" i="6"/>
  <c r="BB51" i="6"/>
  <c r="BB50" i="6"/>
  <c r="BB49" i="6"/>
  <c r="BB48" i="6"/>
  <c r="BB47" i="6"/>
  <c r="BB46" i="6"/>
  <c r="BB45" i="6"/>
  <c r="BB44" i="6"/>
  <c r="BB43" i="6"/>
  <c r="BB42" i="6"/>
  <c r="BB41" i="6"/>
  <c r="BB40" i="6"/>
  <c r="BB39" i="6"/>
  <c r="BB38" i="6"/>
  <c r="BB37" i="6"/>
  <c r="BB36" i="6"/>
  <c r="BB35" i="6"/>
  <c r="BB34" i="6"/>
  <c r="BB33" i="6"/>
  <c r="BB32" i="6"/>
  <c r="BB31" i="6"/>
  <c r="BB30" i="6"/>
  <c r="BB29" i="6"/>
  <c r="BB28" i="6"/>
  <c r="BB27" i="6"/>
  <c r="BB26" i="6"/>
  <c r="BB25" i="6"/>
  <c r="BB24" i="6"/>
  <c r="BB23" i="6"/>
  <c r="BB22" i="6"/>
  <c r="BB21" i="6"/>
  <c r="BB20" i="6"/>
  <c r="BB19" i="6"/>
  <c r="BB18" i="6"/>
  <c r="BB17" i="6"/>
  <c r="BB16" i="6"/>
  <c r="BB15" i="6"/>
  <c r="BB14" i="6"/>
  <c r="BB13" i="6"/>
  <c r="BB12" i="6"/>
  <c r="BB11" i="6"/>
  <c r="BB10" i="6"/>
  <c r="BB9" i="6"/>
  <c r="BB8" i="6"/>
  <c r="BB7" i="6"/>
  <c r="BB6" i="6"/>
  <c r="BB5" i="6"/>
  <c r="BB4" i="6"/>
  <c r="AV79" i="6"/>
  <c r="AV78" i="6"/>
  <c r="AV77" i="6"/>
  <c r="AV76" i="6"/>
  <c r="AV75" i="6"/>
  <c r="AV74" i="6"/>
  <c r="AV73" i="6"/>
  <c r="AV72" i="6"/>
  <c r="AV71" i="6"/>
  <c r="AV70" i="6"/>
  <c r="AV69" i="6"/>
  <c r="AV68" i="6"/>
  <c r="AV67" i="6"/>
  <c r="AV66" i="6"/>
  <c r="AV65" i="6"/>
  <c r="AV64" i="6"/>
  <c r="AV63" i="6"/>
  <c r="AV62" i="6"/>
  <c r="AV61" i="6"/>
  <c r="AV60" i="6"/>
  <c r="AV59" i="6"/>
  <c r="AV58" i="6"/>
  <c r="AV57" i="6"/>
  <c r="AV56" i="6"/>
  <c r="AV55" i="6"/>
  <c r="AV54" i="6"/>
  <c r="AV53" i="6"/>
  <c r="AV52" i="6"/>
  <c r="AV51" i="6"/>
  <c r="AV50" i="6"/>
  <c r="AV49" i="6"/>
  <c r="AV48" i="6"/>
  <c r="AV47" i="6"/>
  <c r="AV46" i="6"/>
  <c r="AV45" i="6"/>
  <c r="AV44" i="6"/>
  <c r="AV43" i="6"/>
  <c r="AV42" i="6"/>
  <c r="AV41" i="6"/>
  <c r="AV40" i="6"/>
  <c r="AV39" i="6"/>
  <c r="AV38" i="6"/>
  <c r="AV37" i="6"/>
  <c r="AV36" i="6"/>
  <c r="AV35" i="6"/>
  <c r="AV34" i="6"/>
  <c r="AV33" i="6"/>
  <c r="AV32" i="6"/>
  <c r="AV31" i="6"/>
  <c r="AV30" i="6"/>
  <c r="AV29" i="6"/>
  <c r="AV28" i="6"/>
  <c r="AV27" i="6"/>
  <c r="AV26" i="6"/>
  <c r="AV25" i="6"/>
  <c r="AV24" i="6"/>
  <c r="AV23" i="6"/>
  <c r="AV22" i="6"/>
  <c r="AV21" i="6"/>
  <c r="AV20" i="6"/>
  <c r="AV19" i="6"/>
  <c r="AV18" i="6"/>
  <c r="AV17" i="6"/>
  <c r="AV16" i="6"/>
  <c r="AV15" i="6"/>
  <c r="AV14" i="6"/>
  <c r="AV13" i="6"/>
  <c r="AV12" i="6"/>
  <c r="AV11" i="6"/>
  <c r="AV10" i="6"/>
  <c r="AV9" i="6"/>
  <c r="AV8" i="6"/>
  <c r="AV7" i="6"/>
  <c r="AV6" i="6"/>
  <c r="AV5" i="6"/>
  <c r="AV4" i="6"/>
  <c r="AP79" i="6"/>
  <c r="AP78" i="6"/>
  <c r="AP77" i="6"/>
  <c r="AP76" i="6"/>
  <c r="AP75" i="6"/>
  <c r="AP74" i="6"/>
  <c r="AP73" i="6"/>
  <c r="AP72" i="6"/>
  <c r="AP71" i="6"/>
  <c r="AP70" i="6"/>
  <c r="AP69" i="6"/>
  <c r="AP68" i="6"/>
  <c r="AP67" i="6"/>
  <c r="AP66" i="6"/>
  <c r="AP65" i="6"/>
  <c r="AP64" i="6"/>
  <c r="AP63" i="6"/>
  <c r="AP62" i="6"/>
  <c r="AP61" i="6"/>
  <c r="AP60" i="6"/>
  <c r="AP59" i="6"/>
  <c r="AP58" i="6"/>
  <c r="AP57" i="6"/>
  <c r="AP56" i="6"/>
  <c r="AP55" i="6"/>
  <c r="AP54" i="6"/>
  <c r="AP53" i="6"/>
  <c r="AP52" i="6"/>
  <c r="AP51" i="6"/>
  <c r="AP50" i="6"/>
  <c r="AP49" i="6"/>
  <c r="AP48" i="6"/>
  <c r="AP47" i="6"/>
  <c r="AP46" i="6"/>
  <c r="AP45" i="6"/>
  <c r="AP44" i="6"/>
  <c r="AP43" i="6"/>
  <c r="AP42" i="6"/>
  <c r="AP41" i="6"/>
  <c r="AP40" i="6"/>
  <c r="AP39" i="6"/>
  <c r="AP38" i="6"/>
  <c r="AP37" i="6"/>
  <c r="AP36" i="6"/>
  <c r="AP35" i="6"/>
  <c r="AP34" i="6"/>
  <c r="AP33" i="6"/>
  <c r="AP32" i="6"/>
  <c r="AP31" i="6"/>
  <c r="AP30" i="6"/>
  <c r="AP29" i="6"/>
  <c r="AP28" i="6"/>
  <c r="AP27" i="6"/>
  <c r="AP26" i="6"/>
  <c r="AP25" i="6"/>
  <c r="AP24" i="6"/>
  <c r="AP23" i="6"/>
  <c r="AP22" i="6"/>
  <c r="AP21" i="6"/>
  <c r="AP20" i="6"/>
  <c r="AP19" i="6"/>
  <c r="AP18" i="6"/>
  <c r="AP17" i="6"/>
  <c r="AP16" i="6"/>
  <c r="AP15" i="6"/>
  <c r="AP14" i="6"/>
  <c r="AP13" i="6"/>
  <c r="AP12" i="6"/>
  <c r="AP11" i="6"/>
  <c r="AP10" i="6"/>
  <c r="AP9" i="6"/>
  <c r="AP8" i="6"/>
  <c r="AP7" i="6"/>
  <c r="AP6" i="6"/>
  <c r="AP5" i="6"/>
  <c r="AP4" i="6"/>
  <c r="AJ79" i="6"/>
  <c r="AJ78" i="6"/>
  <c r="AJ77" i="6"/>
  <c r="AJ76" i="6"/>
  <c r="AJ75" i="6"/>
  <c r="AJ74" i="6"/>
  <c r="AJ73" i="6"/>
  <c r="AJ72" i="6"/>
  <c r="AJ71" i="6"/>
  <c r="AJ70" i="6"/>
  <c r="AJ69" i="6"/>
  <c r="AJ68" i="6"/>
  <c r="AJ67" i="6"/>
  <c r="AJ66" i="6"/>
  <c r="AJ65" i="6"/>
  <c r="AJ64" i="6"/>
  <c r="AJ63" i="6"/>
  <c r="AJ62" i="6"/>
  <c r="AJ61" i="6"/>
  <c r="AJ60" i="6"/>
  <c r="AJ59" i="6"/>
  <c r="AJ58" i="6"/>
  <c r="AJ57" i="6"/>
  <c r="AJ56" i="6"/>
  <c r="AJ55" i="6"/>
  <c r="AJ54" i="6"/>
  <c r="AJ53" i="6"/>
  <c r="AJ52" i="6"/>
  <c r="AJ51" i="6"/>
  <c r="AJ50" i="6"/>
  <c r="AJ49" i="6"/>
  <c r="AJ48" i="6"/>
  <c r="AJ47" i="6"/>
  <c r="AJ46" i="6"/>
  <c r="AJ45" i="6"/>
  <c r="AJ44" i="6"/>
  <c r="AJ43" i="6"/>
  <c r="AJ42" i="6"/>
  <c r="AJ41" i="6"/>
  <c r="AJ40" i="6"/>
  <c r="AJ39" i="6"/>
  <c r="AJ38" i="6"/>
  <c r="AJ37" i="6"/>
  <c r="AJ36" i="6"/>
  <c r="AJ35" i="6"/>
  <c r="AJ34" i="6"/>
  <c r="AJ33" i="6"/>
  <c r="AJ32" i="6"/>
  <c r="AJ31" i="6"/>
  <c r="AJ30" i="6"/>
  <c r="AJ29" i="6"/>
  <c r="AJ28" i="6"/>
  <c r="AJ27" i="6"/>
  <c r="AJ26" i="6"/>
  <c r="AJ25" i="6"/>
  <c r="AJ24" i="6"/>
  <c r="AJ23" i="6"/>
  <c r="AJ22" i="6"/>
  <c r="AJ21" i="6"/>
  <c r="AJ20" i="6"/>
  <c r="AJ19" i="6"/>
  <c r="AJ18" i="6"/>
  <c r="AJ17" i="6"/>
  <c r="AJ16" i="6"/>
  <c r="AJ15" i="6"/>
  <c r="AJ14" i="6"/>
  <c r="AJ13" i="6"/>
  <c r="AJ12" i="6"/>
  <c r="AJ11" i="6"/>
  <c r="AJ10" i="6"/>
  <c r="AJ9" i="6"/>
  <c r="AJ8" i="6"/>
  <c r="AJ7" i="6"/>
  <c r="AJ6" i="6"/>
  <c r="AJ5" i="6"/>
  <c r="AJ4" i="6"/>
  <c r="AD79" i="6"/>
  <c r="AD78" i="6"/>
  <c r="AD77" i="6"/>
  <c r="AD76" i="6"/>
  <c r="AD75" i="6"/>
  <c r="AD74" i="6"/>
  <c r="AD73" i="6"/>
  <c r="AD72" i="6"/>
  <c r="AD71" i="6"/>
  <c r="AD70" i="6"/>
  <c r="AD69" i="6"/>
  <c r="AD68" i="6"/>
  <c r="AD67" i="6"/>
  <c r="AD66" i="6"/>
  <c r="AD65" i="6"/>
  <c r="AD64" i="6"/>
  <c r="AD63" i="6"/>
  <c r="AD62" i="6"/>
  <c r="AD61" i="6"/>
  <c r="AD60" i="6"/>
  <c r="AD59" i="6"/>
  <c r="AD58" i="6"/>
  <c r="AD57" i="6"/>
  <c r="AD56" i="6"/>
  <c r="AD55" i="6"/>
  <c r="AD54" i="6"/>
  <c r="AD53" i="6"/>
  <c r="AD52" i="6"/>
  <c r="AD51" i="6"/>
  <c r="AD50" i="6"/>
  <c r="AD49" i="6"/>
  <c r="AD48" i="6"/>
  <c r="AD47" i="6"/>
  <c r="AD46" i="6"/>
  <c r="AD45" i="6"/>
  <c r="AD44" i="6"/>
  <c r="AD43" i="6"/>
  <c r="AD42" i="6"/>
  <c r="AD41" i="6"/>
  <c r="AD40" i="6"/>
  <c r="AD39" i="6"/>
  <c r="AD38" i="6"/>
  <c r="AD37" i="6"/>
  <c r="AD36" i="6"/>
  <c r="AD35" i="6"/>
  <c r="AD34" i="6"/>
  <c r="AD33" i="6"/>
  <c r="AD32" i="6"/>
  <c r="AD31" i="6"/>
  <c r="AD30" i="6"/>
  <c r="AD29" i="6"/>
  <c r="AD28" i="6"/>
  <c r="AD27" i="6"/>
  <c r="AD26" i="6"/>
  <c r="AD25" i="6"/>
  <c r="AD24" i="6"/>
  <c r="AD23" i="6"/>
  <c r="AD22" i="6"/>
  <c r="AD21" i="6"/>
  <c r="AD20" i="6"/>
  <c r="AD19" i="6"/>
  <c r="AD18" i="6"/>
  <c r="AD17" i="6"/>
  <c r="AD16" i="6"/>
  <c r="AD15" i="6"/>
  <c r="AD14" i="6"/>
  <c r="AD13" i="6"/>
  <c r="AD12" i="6"/>
  <c r="AD11" i="6"/>
  <c r="AD10" i="6"/>
  <c r="AD9" i="6"/>
  <c r="AD8" i="6"/>
  <c r="AD7" i="6"/>
  <c r="AD6" i="6"/>
  <c r="AD5" i="6"/>
  <c r="AD4" i="6"/>
  <c r="X79" i="6"/>
  <c r="X78" i="6"/>
  <c r="X77" i="6"/>
  <c r="X76" i="6"/>
  <c r="X75" i="6"/>
  <c r="X74" i="6"/>
  <c r="X73" i="6"/>
  <c r="X72" i="6"/>
  <c r="X71" i="6"/>
  <c r="X70" i="6"/>
  <c r="X69" i="6"/>
  <c r="X68" i="6"/>
  <c r="X67" i="6"/>
  <c r="X66" i="6"/>
  <c r="X65" i="6"/>
  <c r="X64" i="6"/>
  <c r="X63" i="6"/>
  <c r="X62" i="6"/>
  <c r="X61" i="6"/>
  <c r="X60" i="6"/>
  <c r="X59" i="6"/>
  <c r="X58" i="6"/>
  <c r="X57" i="6"/>
  <c r="X56" i="6"/>
  <c r="X55" i="6"/>
  <c r="X54" i="6"/>
  <c r="X53" i="6"/>
  <c r="X52" i="6"/>
  <c r="X51" i="6"/>
  <c r="X50" i="6"/>
  <c r="X49" i="6"/>
  <c r="X48" i="6"/>
  <c r="X47" i="6"/>
  <c r="X46" i="6"/>
  <c r="X45" i="6"/>
  <c r="X44" i="6"/>
  <c r="X43" i="6"/>
  <c r="X42" i="6"/>
  <c r="X41" i="6"/>
  <c r="X40" i="6"/>
  <c r="X39" i="6"/>
  <c r="X38" i="6"/>
  <c r="X37" i="6"/>
  <c r="X36" i="6"/>
  <c r="X35" i="6"/>
  <c r="X34" i="6"/>
  <c r="X33" i="6"/>
  <c r="X32" i="6"/>
  <c r="X31" i="6"/>
  <c r="X30" i="6"/>
  <c r="X29" i="6"/>
  <c r="X28" i="6"/>
  <c r="X27" i="6"/>
  <c r="X26" i="6"/>
  <c r="X25" i="6"/>
  <c r="X24" i="6"/>
  <c r="X23" i="6"/>
  <c r="X22" i="6"/>
  <c r="X21" i="6"/>
  <c r="X20" i="6"/>
  <c r="X19" i="6"/>
  <c r="X18" i="6"/>
  <c r="X17" i="6"/>
  <c r="X16" i="6"/>
  <c r="X15" i="6"/>
  <c r="X14" i="6"/>
  <c r="X13" i="6"/>
  <c r="X12" i="6"/>
  <c r="X11" i="6"/>
  <c r="X10" i="6"/>
  <c r="X9" i="6"/>
  <c r="X8" i="6"/>
  <c r="X7" i="6"/>
  <c r="X6" i="6"/>
  <c r="X5" i="6"/>
  <c r="X4" i="6"/>
  <c r="R79" i="6"/>
  <c r="R78" i="6"/>
  <c r="R77" i="6"/>
  <c r="R76" i="6"/>
  <c r="R75" i="6"/>
  <c r="R74" i="6"/>
  <c r="R73" i="6"/>
  <c r="R72" i="6"/>
  <c r="R71" i="6"/>
  <c r="R70" i="6"/>
  <c r="R69" i="6"/>
  <c r="R68" i="6"/>
  <c r="R67" i="6"/>
  <c r="R66" i="6"/>
  <c r="R65" i="6"/>
  <c r="R64" i="6"/>
  <c r="R63" i="6"/>
  <c r="R62" i="6"/>
  <c r="R61" i="6"/>
  <c r="R60" i="6"/>
  <c r="R59" i="6"/>
  <c r="R58" i="6"/>
  <c r="R57" i="6"/>
  <c r="R56" i="6"/>
  <c r="R55" i="6"/>
  <c r="R54" i="6"/>
  <c r="R53" i="6"/>
  <c r="R52" i="6"/>
  <c r="R51" i="6"/>
  <c r="R50" i="6"/>
  <c r="R49" i="6"/>
  <c r="R48" i="6"/>
  <c r="R47" i="6"/>
  <c r="R46" i="6"/>
  <c r="R45" i="6"/>
  <c r="R44" i="6"/>
  <c r="R43" i="6"/>
  <c r="R42" i="6"/>
  <c r="R41" i="6"/>
  <c r="R40" i="6"/>
  <c r="R39" i="6"/>
  <c r="R38" i="6"/>
  <c r="R37" i="6"/>
  <c r="R36" i="6"/>
  <c r="R35" i="6"/>
  <c r="R34" i="6"/>
  <c r="R33" i="6"/>
  <c r="R32" i="6"/>
  <c r="R31" i="6"/>
  <c r="R30" i="6"/>
  <c r="R29" i="6"/>
  <c r="R28" i="6"/>
  <c r="R27" i="6"/>
  <c r="R26" i="6"/>
  <c r="R25" i="6"/>
  <c r="R24" i="6"/>
  <c r="R23" i="6"/>
  <c r="R22" i="6"/>
  <c r="R21" i="6"/>
  <c r="R20" i="6"/>
  <c r="R19" i="6"/>
  <c r="R18" i="6"/>
  <c r="R17" i="6"/>
  <c r="R16" i="6"/>
  <c r="R15" i="6"/>
  <c r="R14" i="6"/>
  <c r="R13" i="6"/>
  <c r="R12" i="6"/>
  <c r="R11" i="6"/>
  <c r="R10" i="6"/>
  <c r="R9" i="6"/>
  <c r="R8" i="6"/>
  <c r="R7" i="6"/>
  <c r="R6" i="6"/>
  <c r="R5" i="6"/>
  <c r="R4" i="6"/>
  <c r="L79" i="6"/>
  <c r="L78" i="6"/>
  <c r="L77" i="6"/>
  <c r="L76" i="6"/>
  <c r="L75" i="6"/>
  <c r="L74" i="6"/>
  <c r="L73" i="6"/>
  <c r="L72" i="6"/>
  <c r="L71" i="6"/>
  <c r="L70" i="6"/>
  <c r="L69" i="6"/>
  <c r="L68" i="6"/>
  <c r="L67" i="6"/>
  <c r="L66" i="6"/>
  <c r="L65" i="6"/>
  <c r="L64" i="6"/>
  <c r="L63" i="6"/>
  <c r="L62" i="6"/>
  <c r="L61" i="6"/>
  <c r="L60" i="6"/>
  <c r="L59" i="6"/>
  <c r="L58" i="6"/>
  <c r="L57" i="6"/>
  <c r="L56" i="6"/>
  <c r="L55" i="6"/>
  <c r="L54" i="6"/>
  <c r="L53" i="6"/>
  <c r="L52" i="6"/>
  <c r="L51" i="6"/>
  <c r="L50" i="6"/>
  <c r="L49" i="6"/>
  <c r="L48" i="6"/>
  <c r="L47" i="6"/>
  <c r="L46" i="6"/>
  <c r="L45" i="6"/>
  <c r="L44" i="6"/>
  <c r="L43" i="6"/>
  <c r="L42" i="6"/>
  <c r="L41" i="6"/>
  <c r="L40" i="6"/>
  <c r="L39" i="6"/>
  <c r="L38" i="6"/>
  <c r="L37" i="6"/>
  <c r="L36" i="6"/>
  <c r="L35" i="6"/>
  <c r="L34" i="6"/>
  <c r="L33" i="6"/>
  <c r="L32" i="6"/>
  <c r="L31" i="6"/>
  <c r="L30" i="6"/>
  <c r="L29" i="6"/>
  <c r="L28" i="6"/>
  <c r="L27" i="6"/>
  <c r="L26" i="6"/>
  <c r="L25" i="6"/>
  <c r="L24" i="6"/>
  <c r="L23" i="6"/>
  <c r="L22" i="6"/>
  <c r="L21" i="6"/>
  <c r="L20" i="6"/>
  <c r="L19" i="6"/>
  <c r="L18" i="6"/>
  <c r="L17" i="6"/>
  <c r="L16" i="6"/>
  <c r="L15" i="6"/>
  <c r="L14" i="6"/>
  <c r="L13" i="6"/>
  <c r="L12" i="6"/>
  <c r="L11" i="6"/>
  <c r="L10" i="6"/>
  <c r="L9" i="6"/>
  <c r="L8" i="6"/>
  <c r="L7" i="6"/>
  <c r="L6" i="6"/>
  <c r="L5" i="6"/>
  <c r="L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46" i="6"/>
  <c r="F47" i="6"/>
  <c r="F48" i="6"/>
  <c r="F49" i="6"/>
  <c r="F50" i="6"/>
  <c r="F51" i="6"/>
  <c r="F52" i="6"/>
  <c r="F53" i="6"/>
  <c r="F54" i="6"/>
  <c r="F55" i="6"/>
  <c r="F56" i="6"/>
  <c r="F57" i="6"/>
  <c r="F58" i="6"/>
  <c r="F59" i="6"/>
  <c r="F60" i="6"/>
  <c r="F61" i="6"/>
  <c r="F62" i="6"/>
  <c r="F63" i="6"/>
  <c r="F64" i="6"/>
  <c r="F65" i="6"/>
  <c r="F66" i="6"/>
  <c r="F67" i="6"/>
  <c r="F68" i="6"/>
  <c r="F69" i="6"/>
  <c r="F70" i="6"/>
  <c r="F71" i="6"/>
  <c r="F72" i="6"/>
  <c r="F73" i="6"/>
  <c r="F74" i="6"/>
  <c r="F75" i="6"/>
  <c r="F76" i="6"/>
  <c r="F77" i="6"/>
  <c r="F78" i="6"/>
  <c r="F79" i="6"/>
  <c r="C156" i="6"/>
  <c r="H156" i="6"/>
  <c r="I156" i="6"/>
  <c r="N156" i="6"/>
  <c r="O156" i="6"/>
  <c r="T156" i="6"/>
  <c r="U156" i="6"/>
  <c r="Z156" i="6"/>
  <c r="AA156" i="6"/>
  <c r="AF156" i="6"/>
  <c r="AG156" i="6"/>
  <c r="AL156" i="6"/>
  <c r="AM156" i="6"/>
  <c r="AR156" i="6"/>
  <c r="AS156" i="6"/>
  <c r="AX156" i="6"/>
  <c r="AY156" i="6"/>
  <c r="BD156" i="6"/>
  <c r="BE156" i="6"/>
  <c r="BJ156" i="6"/>
  <c r="BK156" i="6"/>
  <c r="BP156" i="6"/>
  <c r="BQ156" i="6"/>
  <c r="BV156" i="6"/>
  <c r="G716" i="6" s="1"/>
  <c r="Y718" i="6" s="1"/>
  <c r="AE650" i="6" s="1"/>
  <c r="AE658" i="6" s="1"/>
  <c r="AE666" i="6" s="1"/>
  <c r="AE674" i="6" s="1"/>
  <c r="AE682" i="6" s="1"/>
  <c r="AE690" i="6" s="1"/>
  <c r="AE698" i="6" s="1"/>
  <c r="AE706" i="6" s="1"/>
  <c r="AE714" i="6" s="1"/>
  <c r="AW718" i="6" s="1"/>
  <c r="BC650" i="6" s="1"/>
  <c r="BC658" i="6" s="1"/>
  <c r="BC666" i="6" s="1"/>
  <c r="BC674" i="6" s="1"/>
  <c r="BC682" i="6" s="1"/>
  <c r="BC690" i="6" s="1"/>
  <c r="BC698" i="6" s="1"/>
  <c r="BC706" i="6" s="1"/>
  <c r="BC714" i="6" s="1"/>
  <c r="BU718" i="6" s="1"/>
  <c r="G719" i="6" s="1"/>
  <c r="M715" i="6" s="1"/>
  <c r="Y715" i="6" s="1"/>
  <c r="AE647" i="6" s="1"/>
  <c r="AE655" i="6" s="1"/>
  <c r="AE663" i="6" s="1"/>
  <c r="AE671" i="6" s="1"/>
  <c r="AE679" i="6" s="1"/>
  <c r="AE687" i="6" s="1"/>
  <c r="AE695" i="6" s="1"/>
  <c r="AE703" i="6" s="1"/>
  <c r="AE711" i="6" s="1"/>
  <c r="AK715" i="6" s="1"/>
  <c r="AW715" i="6" s="1"/>
  <c r="BC647" i="6" s="1"/>
  <c r="BC655" i="6" s="1"/>
  <c r="BC663" i="6" s="1"/>
  <c r="BC671" i="6" s="1"/>
  <c r="BC679" i="6" s="1"/>
  <c r="BC687" i="6" s="1"/>
  <c r="BC695" i="6" s="1"/>
  <c r="BC703" i="6" s="1"/>
  <c r="BC711" i="6" s="1"/>
  <c r="BI715" i="6" s="1"/>
  <c r="BU715" i="6" s="1"/>
  <c r="S666" i="6" s="1"/>
  <c r="S714" i="6" s="1"/>
  <c r="AQ658" i="6" s="1"/>
  <c r="AQ698" i="6" s="1"/>
  <c r="BO658" i="6" s="1"/>
  <c r="BO706" i="6" s="1"/>
  <c r="S650" i="6" s="1"/>
  <c r="S690" i="6" s="1"/>
  <c r="AQ666" i="6" s="1"/>
  <c r="AQ714" i="6" s="1"/>
  <c r="BO674" i="6" s="1"/>
  <c r="S658" i="6" s="1"/>
  <c r="S706" i="6" s="1"/>
  <c r="AQ674" i="6" s="1"/>
  <c r="BO666" i="6" s="1"/>
  <c r="BO714" i="6" s="1"/>
  <c r="Y720" i="6" s="1"/>
  <c r="AE652" i="6" s="1"/>
  <c r="AE660" i="6" s="1"/>
  <c r="AE668" i="6" s="1"/>
  <c r="AE676" i="6" s="1"/>
  <c r="AE684" i="6" s="1"/>
  <c r="AE692" i="6" s="1"/>
  <c r="AE700" i="6" s="1"/>
  <c r="AE708" i="6" s="1"/>
  <c r="AW720" i="6" s="1"/>
  <c r="BC652" i="6" s="1"/>
  <c r="BC660" i="6" s="1"/>
  <c r="BC668" i="6" s="1"/>
  <c r="BC676" i="6" s="1"/>
  <c r="BC684" i="6" s="1"/>
  <c r="BC692" i="6" s="1"/>
  <c r="BC700" i="6" s="1"/>
  <c r="BC708" i="6" s="1"/>
  <c r="BU720" i="6" s="1"/>
  <c r="S698" i="6" s="1"/>
  <c r="AQ650" i="6" s="1"/>
  <c r="AQ706" i="6" s="1"/>
  <c r="BI718" i="6" s="1"/>
  <c r="BO698" i="6" s="1"/>
  <c r="S674" i="6" s="1"/>
  <c r="AK718" i="6" s="1"/>
  <c r="AQ690" i="6" s="1"/>
  <c r="BO650" i="6" s="1"/>
  <c r="BO690" i="6" s="1"/>
  <c r="M718" i="6" s="1"/>
  <c r="S682" i="6" s="1"/>
  <c r="AQ682" i="6" s="1"/>
  <c r="BO682" i="6" s="1"/>
  <c r="AQ676" i="6" s="1"/>
  <c r="AK720" i="6" s="1"/>
  <c r="AQ684" i="6" s="1"/>
  <c r="G720" i="6" s="1"/>
  <c r="S646" i="6" s="1"/>
  <c r="S654" i="6" s="1"/>
  <c r="S662" i="6" s="1"/>
  <c r="S670" i="6" s="1"/>
  <c r="S678" i="6" s="1"/>
  <c r="S686" i="6" s="1"/>
  <c r="S694" i="6" s="1"/>
  <c r="S702" i="6" s="1"/>
  <c r="S710" i="6" s="1"/>
  <c r="AQ646" i="6" s="1"/>
  <c r="AQ654" i="6" s="1"/>
  <c r="AQ662" i="6" s="1"/>
  <c r="AQ670" i="6" s="1"/>
  <c r="AQ678" i="6" s="1"/>
  <c r="AQ686" i="6" s="1"/>
  <c r="AQ694" i="6" s="1"/>
  <c r="AQ702" i="6" s="1"/>
  <c r="AQ710" i="6" s="1"/>
  <c r="BC646" i="6" s="1"/>
  <c r="BC654" i="6" s="1"/>
  <c r="BC662" i="6" s="1"/>
  <c r="BC670" i="6" s="1"/>
  <c r="BC678" i="6" s="1"/>
  <c r="BC686" i="6" s="1"/>
  <c r="BC694" i="6" s="1"/>
  <c r="BC702" i="6" s="1"/>
  <c r="BC710" i="6" s="1"/>
  <c r="BO646" i="6" s="1"/>
  <c r="BO654" i="6" s="1"/>
  <c r="BO662" i="6" s="1"/>
  <c r="BO670" i="6" s="1"/>
  <c r="BO678" i="6" s="1"/>
  <c r="BO686" i="6" s="1"/>
  <c r="BO694" i="6" s="1"/>
  <c r="BO702" i="6" s="1"/>
  <c r="BO710" i="6" s="1"/>
  <c r="AQ668" i="6" s="1"/>
  <c r="AQ700" i="6" s="1"/>
  <c r="G711" i="6" s="1"/>
  <c r="G703" i="6" s="1"/>
  <c r="G695" i="6" s="1"/>
  <c r="G687" i="6" s="1"/>
  <c r="G679" i="6" s="1"/>
  <c r="G671" i="6" s="1"/>
  <c r="G663" i="6" s="1"/>
  <c r="G655" i="6" s="1"/>
  <c r="G647" i="6" s="1"/>
  <c r="M651" i="6" s="1"/>
  <c r="M659" i="6" s="1"/>
  <c r="M667" i="6" s="1"/>
  <c r="M675" i="6" s="1"/>
  <c r="M683" i="6" s="1"/>
  <c r="M691" i="6" s="1"/>
  <c r="M699" i="6" s="1"/>
  <c r="M707" i="6" s="1"/>
  <c r="S719" i="6" s="1"/>
  <c r="Y651" i="6" s="1"/>
  <c r="Y659" i="6" s="1"/>
  <c r="Y667" i="6" s="1"/>
  <c r="Y675" i="6" s="1"/>
  <c r="Y683" i="6" s="1"/>
  <c r="Y691" i="6" s="1"/>
  <c r="Y699" i="6" s="1"/>
  <c r="Y707" i="6" s="1"/>
  <c r="AQ719" i="6" s="1"/>
  <c r="AW651" i="6" s="1"/>
  <c r="AW659" i="6" s="1"/>
  <c r="AW667" i="6" s="1"/>
  <c r="AW675" i="6" s="1"/>
  <c r="AW683" i="6" s="1"/>
  <c r="AW691" i="6" s="1"/>
  <c r="AW699" i="6" s="1"/>
  <c r="AW707" i="6" s="1"/>
  <c r="BC719" i="6" s="1"/>
  <c r="BI651" i="6" s="1"/>
  <c r="BI659" i="6" s="1"/>
  <c r="BI667" i="6" s="1"/>
  <c r="BI675" i="6" s="1"/>
  <c r="BI683" i="6" s="1"/>
  <c r="BI691" i="6" s="1"/>
  <c r="BI699" i="6" s="1"/>
  <c r="BI707" i="6" s="1"/>
  <c r="BO719" i="6" s="1"/>
  <c r="BU651" i="6" s="1"/>
  <c r="BU659" i="6" s="1"/>
  <c r="BU667" i="6" s="1"/>
  <c r="BU675" i="6" s="1"/>
  <c r="BU683" i="6" s="1"/>
  <c r="BU691" i="6" s="1"/>
  <c r="BU699" i="6" s="1"/>
  <c r="BU707" i="6" s="1"/>
  <c r="AQ652" i="6" s="1"/>
  <c r="AQ692" i="6" s="1"/>
  <c r="G718" i="6" s="1"/>
  <c r="M716" i="6" s="1"/>
  <c r="S664" i="6" s="1"/>
  <c r="S672" i="6" s="1"/>
  <c r="S688" i="6" s="1"/>
  <c r="S704" i="6" s="1"/>
  <c r="S712" i="6" s="1"/>
  <c r="Y716" i="6" s="1"/>
  <c r="AE648" i="6" s="1"/>
  <c r="AE656" i="6" s="1"/>
  <c r="AE664" i="6" s="1"/>
  <c r="AE672" i="6" s="1"/>
  <c r="AE680" i="6" s="1"/>
  <c r="AE688" i="6" s="1"/>
  <c r="AE696" i="6" s="1"/>
  <c r="AE704" i="6" s="1"/>
  <c r="AE712" i="6" s="1"/>
  <c r="AW716" i="6" s="1"/>
  <c r="BC648" i="6" s="1"/>
  <c r="BC656" i="6" s="1"/>
  <c r="BC664" i="6" s="1"/>
  <c r="BC672" i="6" s="1"/>
  <c r="BC680" i="6" s="1"/>
  <c r="BC688" i="6" s="1"/>
  <c r="BC696" i="6" s="1"/>
  <c r="BC704" i="6" s="1"/>
  <c r="BC712" i="6" s="1"/>
  <c r="BI716" i="6" s="1"/>
  <c r="BO648" i="6" s="1"/>
  <c r="BO656" i="6" s="1"/>
  <c r="BO664" i="6" s="1"/>
  <c r="BO672" i="6" s="1"/>
  <c r="BO680" i="6" s="1"/>
  <c r="BO688" i="6" s="1"/>
  <c r="BO696" i="6" s="1"/>
  <c r="BO704" i="6" s="1"/>
  <c r="BO712" i="6" s="1"/>
  <c r="BU716" i="6" s="1"/>
  <c r="AQ660" i="6" s="1"/>
  <c r="AQ708" i="6" s="1"/>
  <c r="S648" i="6" s="1"/>
  <c r="S656" i="6" s="1"/>
  <c r="S680" i="6" s="1"/>
  <c r="S696" i="6" s="1"/>
  <c r="AE720" i="6" s="1"/>
  <c r="AK652" i="6" s="1"/>
  <c r="AK660" i="6" s="1"/>
  <c r="AK668" i="6" s="1"/>
  <c r="AK676" i="6" s="1"/>
  <c r="AK684" i="6" s="1"/>
  <c r="AK692" i="6" s="1"/>
  <c r="AK700" i="6" s="1"/>
  <c r="AK708" i="6" s="1"/>
  <c r="AW646" i="6" s="1"/>
  <c r="AW654" i="6" s="1"/>
  <c r="AW662" i="6" s="1"/>
  <c r="AW670" i="6" s="1"/>
  <c r="AW678" i="6" s="1"/>
  <c r="AW686" i="6" s="1"/>
  <c r="AW694" i="6" s="1"/>
  <c r="AW702" i="6" s="1"/>
  <c r="AW710" i="6" s="1"/>
  <c r="BU655" i="6" s="1"/>
  <c r="BU663" i="6" s="1"/>
  <c r="BU671" i="6" s="1"/>
  <c r="BU679" i="6" s="1"/>
  <c r="BU687" i="6" s="1"/>
  <c r="BU695" i="6" s="1"/>
  <c r="BU703" i="6" s="1"/>
  <c r="BU711" i="6" s="1"/>
  <c r="G714" i="6" s="1"/>
  <c r="G706" i="6" s="1"/>
  <c r="G698" i="6" s="1"/>
  <c r="G690" i="6" s="1"/>
  <c r="G682" i="6" s="1"/>
  <c r="G674" i="6" s="1"/>
  <c r="G666" i="6" s="1"/>
  <c r="G658" i="6" s="1"/>
  <c r="G650" i="6" s="1"/>
  <c r="M648" i="6" s="1"/>
  <c r="M656" i="6" s="1"/>
  <c r="M664" i="6" s="1"/>
  <c r="M672" i="6" s="1"/>
  <c r="M680" i="6" s="1"/>
  <c r="M688" i="6" s="1"/>
  <c r="M696" i="6" s="1"/>
  <c r="M704" i="6" s="1"/>
  <c r="M712" i="6" s="1"/>
  <c r="BC716" i="6" s="1"/>
  <c r="BI648" i="6" s="1"/>
  <c r="BI656" i="6" s="1"/>
  <c r="BI664" i="6" s="1"/>
  <c r="BI672" i="6" s="1"/>
  <c r="BI680" i="6" s="1"/>
  <c r="BI688" i="6" s="1"/>
  <c r="BI696" i="6" s="1"/>
  <c r="BI704" i="6" s="1"/>
  <c r="BI712" i="6" s="1"/>
  <c r="G713" i="6" s="1"/>
  <c r="G697" i="6" s="1"/>
  <c r="G681" i="6" s="1"/>
  <c r="G665" i="6" s="1"/>
  <c r="G657" i="6" s="1"/>
  <c r="M649" i="6" s="1"/>
  <c r="M665" i="6" s="1"/>
  <c r="M681" i="6" s="1"/>
  <c r="M697" i="6" s="1"/>
  <c r="M705" i="6" s="1"/>
  <c r="S661" i="6" s="1"/>
  <c r="S669" i="6" s="1"/>
  <c r="S685" i="6" s="1"/>
  <c r="S693" i="6" s="1"/>
  <c r="S701" i="6" s="1"/>
  <c r="S709" i="6" s="1"/>
  <c r="AE653" i="6" s="1"/>
  <c r="AE661" i="6" s="1"/>
  <c r="AE669" i="6" s="1"/>
  <c r="AE677" i="6" s="1"/>
  <c r="AE685" i="6" s="1"/>
  <c r="AE693" i="6" s="1"/>
  <c r="AE701" i="6" s="1"/>
  <c r="AE709" i="6" s="1"/>
  <c r="AE717" i="6" s="1"/>
  <c r="AK649" i="6" s="1"/>
  <c r="AK657" i="6" s="1"/>
  <c r="AK665" i="6" s="1"/>
  <c r="AK673" i="6" s="1"/>
  <c r="AK681" i="6" s="1"/>
  <c r="AK689" i="6" s="1"/>
  <c r="AK697" i="6" s="1"/>
  <c r="AK705" i="6" s="1"/>
  <c r="AK713" i="6" s="1"/>
  <c r="AQ653" i="6" s="1"/>
  <c r="AQ661" i="6" s="1"/>
  <c r="AQ669" i="6" s="1"/>
  <c r="AQ677" i="6" s="1"/>
  <c r="AQ685" i="6" s="1"/>
  <c r="AQ693" i="6" s="1"/>
  <c r="AQ701" i="6" s="1"/>
  <c r="AQ709" i="6" s="1"/>
  <c r="AQ717" i="6" s="1"/>
  <c r="AW649" i="6" s="1"/>
  <c r="AW657" i="6" s="1"/>
  <c r="AW665" i="6" s="1"/>
  <c r="AW673" i="6" s="1"/>
  <c r="AW681" i="6" s="1"/>
  <c r="AW689" i="6" s="1"/>
  <c r="AW697" i="6" s="1"/>
  <c r="AW705" i="6" s="1"/>
  <c r="AW713" i="6" s="1"/>
  <c r="BC653" i="6" s="1"/>
  <c r="BC661" i="6" s="1"/>
  <c r="BC669" i="6" s="1"/>
  <c r="BC677" i="6" s="1"/>
  <c r="BC685" i="6" s="1"/>
  <c r="BC693" i="6" s="1"/>
  <c r="BC701" i="6" s="1"/>
  <c r="BC709" i="6" s="1"/>
  <c r="BC717" i="6" s="1"/>
  <c r="BI649" i="6" s="1"/>
  <c r="BI657" i="6" s="1"/>
  <c r="BI665" i="6" s="1"/>
  <c r="BI673" i="6" s="1"/>
  <c r="BI681" i="6" s="1"/>
  <c r="BI689" i="6" s="1"/>
  <c r="BI697" i="6" s="1"/>
  <c r="BI705" i="6" s="1"/>
  <c r="BI713" i="6" s="1"/>
  <c r="BO653" i="6" s="1"/>
  <c r="BO661" i="6" s="1"/>
  <c r="BO669" i="6" s="1"/>
  <c r="BO677" i="6" s="1"/>
  <c r="BO685" i="6" s="1"/>
  <c r="BO693" i="6" s="1"/>
  <c r="BO701" i="6" s="1"/>
  <c r="BO709" i="6" s="1"/>
  <c r="G705" i="6" s="1"/>
  <c r="G689" i="6" s="1"/>
  <c r="G673" i="6" s="1"/>
  <c r="G649" i="6" s="1"/>
  <c r="M657" i="6" s="1"/>
  <c r="M673" i="6" s="1"/>
  <c r="M689" i="6" s="1"/>
  <c r="M713" i="6" s="1"/>
  <c r="S653" i="6" s="1"/>
  <c r="S677" i="6" s="1"/>
  <c r="S718" i="6" s="1"/>
  <c r="Y650" i="6" s="1"/>
  <c r="Y658" i="6" s="1"/>
  <c r="Y666" i="6" s="1"/>
  <c r="Y674" i="6" s="1"/>
  <c r="Y682" i="6" s="1"/>
  <c r="Y690" i="6" s="1"/>
  <c r="Y698" i="6" s="1"/>
  <c r="Y706" i="6" s="1"/>
  <c r="Y714" i="6" s="1"/>
  <c r="AQ718" i="6" s="1"/>
  <c r="AW650" i="6" s="1"/>
  <c r="AW658" i="6" s="1"/>
  <c r="AW666" i="6" s="1"/>
  <c r="AW674" i="6" s="1"/>
  <c r="AW682" i="6" s="1"/>
  <c r="AW690" i="6" s="1"/>
  <c r="AW698" i="6" s="1"/>
  <c r="AW706" i="6" s="1"/>
  <c r="AW714" i="6" s="1"/>
  <c r="BO718" i="6" s="1"/>
  <c r="BU650" i="6" s="1"/>
  <c r="BU658" i="6" s="1"/>
  <c r="BU666" i="6" s="1"/>
  <c r="BU674" i="6" s="1"/>
  <c r="BU682" i="6" s="1"/>
  <c r="BU690" i="6" s="1"/>
  <c r="BU698" i="6" s="1"/>
  <c r="BU706" i="6" s="1"/>
  <c r="BU714" i="6" s="1"/>
  <c r="G664" i="6" s="1"/>
  <c r="M666" i="6" s="1"/>
  <c r="M714" i="6" s="1"/>
  <c r="AE718" i="6" s="1"/>
  <c r="AK650" i="6" s="1"/>
  <c r="AK658" i="6" s="1"/>
  <c r="AK666" i="6" s="1"/>
  <c r="AK674" i="6" s="1"/>
  <c r="AK682" i="6" s="1"/>
  <c r="AK690" i="6" s="1"/>
  <c r="AK698" i="6" s="1"/>
  <c r="AK706" i="6" s="1"/>
  <c r="AK714" i="6" s="1"/>
  <c r="BC718" i="6" s="1"/>
  <c r="BI650" i="6" s="1"/>
  <c r="BI658" i="6" s="1"/>
  <c r="BI666" i="6" s="1"/>
  <c r="BI674" i="6" s="1"/>
  <c r="BI682" i="6" s="1"/>
  <c r="BI690" i="6" s="1"/>
  <c r="BI698" i="6" s="1"/>
  <c r="BI706" i="6" s="1"/>
  <c r="BI714" i="6" s="1"/>
  <c r="G712" i="6" s="1"/>
  <c r="G672" i="6" s="1"/>
  <c r="M690" i="6" s="1"/>
  <c r="AQ663" i="6" s="1"/>
  <c r="AQ695" i="6" s="1"/>
  <c r="BO655" i="6" s="1"/>
  <c r="BO695" i="6" s="1"/>
  <c r="G696" i="6" s="1"/>
  <c r="G648" i="6" s="1"/>
  <c r="M674" i="6" s="1"/>
  <c r="S663" i="6" s="1"/>
  <c r="S695" i="6" s="1"/>
  <c r="AQ671" i="6" s="1"/>
  <c r="AQ711" i="6" s="1"/>
  <c r="BO647" i="6" s="1"/>
  <c r="BO679" i="6" s="1"/>
  <c r="BO711" i="6" s="1"/>
  <c r="G717" i="6" s="1"/>
  <c r="G709" i="6" s="1"/>
  <c r="G701" i="6" s="1"/>
  <c r="G693" i="6" s="1"/>
  <c r="G685" i="6" s="1"/>
  <c r="G677" i="6" s="1"/>
  <c r="G669" i="6" s="1"/>
  <c r="G661" i="6" s="1"/>
  <c r="G653" i="6" s="1"/>
  <c r="M653" i="6" s="1"/>
  <c r="M661" i="6" s="1"/>
  <c r="M669" i="6" s="1"/>
  <c r="M677" i="6" s="1"/>
  <c r="M685" i="6" s="1"/>
  <c r="M693" i="6" s="1"/>
  <c r="G688" i="6" s="1"/>
  <c r="M650" i="6" s="1"/>
  <c r="M698" i="6" s="1"/>
  <c r="S655" i="6" s="1"/>
  <c r="S687" i="6" s="1"/>
  <c r="AQ679" i="6" s="1"/>
  <c r="BO687" i="6" s="1"/>
  <c r="G708" i="6" s="1"/>
  <c r="G684" i="6" s="1"/>
  <c r="G660" i="6" s="1"/>
  <c r="M646" i="6" s="1"/>
  <c r="M670" i="6" s="1"/>
  <c r="M694" i="6" s="1"/>
  <c r="M702" i="6" s="1"/>
  <c r="M710" i="6" s="1"/>
  <c r="Y646" i="6" s="1"/>
  <c r="Y654" i="6" s="1"/>
  <c r="Y662" i="6" s="1"/>
  <c r="Y670" i="6" s="1"/>
  <c r="Y678" i="6" s="1"/>
  <c r="Y686" i="6" s="1"/>
  <c r="Y694" i="6" s="1"/>
  <c r="Y702" i="6" s="1"/>
  <c r="Y710" i="6" s="1"/>
  <c r="G656" i="6" s="1"/>
  <c r="M682" i="6" s="1"/>
  <c r="S647" i="6" s="1"/>
  <c r="S679" i="6" s="1"/>
  <c r="S711" i="6" s="1"/>
  <c r="AQ647" i="6" s="1"/>
  <c r="AQ687" i="6" s="1"/>
  <c r="BO671" i="6" s="1"/>
  <c r="G692" i="6" s="1"/>
  <c r="G668" i="6" s="1"/>
  <c r="M662" i="6" s="1"/>
  <c r="M686" i="6" s="1"/>
  <c r="M719" i="6" s="1"/>
  <c r="S659" i="6" s="1"/>
  <c r="S675" i="6" s="1"/>
  <c r="S691" i="6" s="1"/>
  <c r="S699" i="6" s="1"/>
  <c r="S707" i="6" s="1"/>
  <c r="S715" i="6" s="1"/>
  <c r="Y647" i="6" s="1"/>
  <c r="Y655" i="6" s="1"/>
  <c r="Y663" i="6" s="1"/>
  <c r="Y671" i="6" s="1"/>
  <c r="Y679" i="6" s="1"/>
  <c r="Y687" i="6" s="1"/>
  <c r="Y695" i="6" s="1"/>
  <c r="Y703" i="6" s="1"/>
  <c r="Y711" i="6" s="1"/>
  <c r="Y719" i="6" s="1"/>
  <c r="AE651" i="6" s="1"/>
  <c r="AE659" i="6" s="1"/>
  <c r="AE667" i="6" s="1"/>
  <c r="G704" i="6" s="1"/>
  <c r="G680" i="6" s="1"/>
  <c r="M658" i="6" s="1"/>
  <c r="M706" i="6" s="1"/>
  <c r="S671" i="6" s="1"/>
  <c r="S703" i="6" s="1"/>
  <c r="AQ655" i="6" s="1"/>
  <c r="AQ703" i="6" s="1"/>
  <c r="BO663" i="6" s="1"/>
  <c r="BO703" i="6" s="1"/>
  <c r="G700" i="6" s="1"/>
  <c r="G676" i="6" s="1"/>
  <c r="G652" i="6" s="1"/>
  <c r="M654" i="6" s="1"/>
  <c r="M678" i="6" s="1"/>
  <c r="G715" i="6" s="1"/>
  <c r="S651" i="6" s="1"/>
  <c r="S667" i="6" s="1"/>
  <c r="S683" i="6" s="1"/>
  <c r="G710" i="6" s="1"/>
  <c r="G702" i="6" s="1"/>
  <c r="G694" i="6" s="1"/>
  <c r="G686" i="6" s="1"/>
  <c r="G678" i="6" s="1"/>
  <c r="G670" i="6" s="1"/>
  <c r="G662" i="6" s="1"/>
  <c r="G654" i="6" s="1"/>
  <c r="G646" i="6" s="1"/>
  <c r="M652" i="6" s="1"/>
  <c r="M660" i="6" s="1"/>
  <c r="M668" i="6" s="1"/>
  <c r="M676" i="6" s="1"/>
  <c r="M684" i="6" s="1"/>
  <c r="M692" i="6" s="1"/>
  <c r="M700" i="6" s="1"/>
  <c r="M708" i="6" s="1"/>
  <c r="S720" i="6" s="1"/>
  <c r="Y652" i="6" s="1"/>
  <c r="Y660" i="6" s="1"/>
  <c r="Y668" i="6" s="1"/>
  <c r="Y676" i="6" s="1"/>
  <c r="Y684" i="6" s="1"/>
  <c r="Y692" i="6" s="1"/>
  <c r="Y700" i="6" s="1"/>
  <c r="Y708" i="6" s="1"/>
  <c r="AQ720" i="6" s="1"/>
  <c r="AW652" i="6" s="1"/>
  <c r="AW660" i="6" s="1"/>
  <c r="AW668" i="6" s="1"/>
  <c r="AW676" i="6" s="1"/>
  <c r="AW684" i="6" s="1"/>
  <c r="AW692" i="6" s="1"/>
  <c r="AW700" i="6" s="1"/>
  <c r="AW708" i="6" s="1"/>
  <c r="BC720" i="6" s="1"/>
  <c r="BI652" i="6" s="1"/>
  <c r="BI660" i="6" s="1"/>
  <c r="BI668" i="6" s="1"/>
  <c r="BI676" i="6" s="1"/>
  <c r="BI684" i="6" s="1"/>
  <c r="BI692" i="6" s="1"/>
  <c r="BI700" i="6" s="1"/>
  <c r="BI708" i="6" s="1"/>
  <c r="BO720" i="6" s="1"/>
  <c r="BU652" i="6" s="1"/>
  <c r="BU660" i="6" s="1"/>
  <c r="BU668" i="6" s="1"/>
  <c r="BU676" i="6" s="1"/>
  <c r="BU684" i="6" s="1"/>
  <c r="BU692" i="6" s="1"/>
  <c r="BU700" i="6" s="1"/>
  <c r="BU708" i="6" s="1"/>
  <c r="M701" i="6" s="1"/>
  <c r="M709" i="6" s="1"/>
  <c r="M717" i="6" s="1"/>
  <c r="S649" i="6" s="1"/>
  <c r="S657" i="6" s="1"/>
  <c r="S665" i="6" s="1"/>
  <c r="S673" i="6" s="1"/>
  <c r="S681" i="6" s="1"/>
  <c r="S689" i="6" s="1"/>
  <c r="S697" i="6" s="1"/>
  <c r="S705" i="6" s="1"/>
  <c r="S713" i="6" s="1"/>
  <c r="Y653" i="6" s="1"/>
  <c r="Y661" i="6" s="1"/>
  <c r="Y669" i="6" s="1"/>
  <c r="Y677" i="6" s="1"/>
  <c r="Y685" i="6" s="1"/>
  <c r="Y693" i="6" s="1"/>
  <c r="Y701" i="6" s="1"/>
  <c r="Y709" i="6" s="1"/>
  <c r="Y717" i="6" s="1"/>
  <c r="AE649" i="6" s="1"/>
  <c r="AE657" i="6" s="1"/>
  <c r="AE665" i="6" s="1"/>
  <c r="AE673" i="6" s="1"/>
  <c r="AE681" i="6" s="1"/>
  <c r="AE689" i="6" s="1"/>
  <c r="AE697" i="6" s="1"/>
  <c r="AE705" i="6" s="1"/>
  <c r="AE713" i="6" s="1"/>
  <c r="AK653" i="6" s="1"/>
  <c r="AK661" i="6" s="1"/>
  <c r="AK669" i="6" s="1"/>
  <c r="AK677" i="6" s="1"/>
  <c r="AK685" i="6" s="1"/>
  <c r="AK693" i="6" s="1"/>
  <c r="AK701" i="6" s="1"/>
  <c r="AK709" i="6" s="1"/>
  <c r="AK717" i="6" s="1"/>
  <c r="AQ649" i="6" s="1"/>
  <c r="AQ657" i="6" s="1"/>
  <c r="AQ665" i="6" s="1"/>
  <c r="AQ673" i="6" s="1"/>
  <c r="AQ681" i="6" s="1"/>
  <c r="AQ689" i="6" s="1"/>
  <c r="AQ697" i="6" s="1"/>
  <c r="AQ705" i="6" s="1"/>
  <c r="AQ713" i="6" s="1"/>
  <c r="AW717" i="6" s="1"/>
  <c r="BC649" i="6" s="1"/>
  <c r="BC657" i="6" s="1"/>
  <c r="BC665" i="6" s="1"/>
  <c r="BC673" i="6" s="1"/>
  <c r="BC681" i="6" s="1"/>
  <c r="BC689" i="6" s="1"/>
  <c r="BC697" i="6" s="1"/>
  <c r="BC705" i="6" s="1"/>
  <c r="BC713" i="6" s="1"/>
  <c r="BI653" i="6" s="1"/>
  <c r="BI661" i="6" s="1"/>
  <c r="BI669" i="6" s="1"/>
  <c r="BI677" i="6" s="1"/>
  <c r="BI685" i="6" s="1"/>
  <c r="BI693" i="6" s="1"/>
  <c r="BI701" i="6" s="1"/>
  <c r="BI709" i="6" s="1"/>
  <c r="BI717" i="6" s="1"/>
  <c r="BO649" i="6" s="1"/>
  <c r="BO657" i="6" s="1"/>
  <c r="BO665" i="6" s="1"/>
  <c r="BO673" i="6" s="1"/>
  <c r="BO681" i="6" s="1"/>
  <c r="BO689" i="6" s="1"/>
  <c r="BO697" i="6" s="1"/>
  <c r="BO705" i="6" s="1"/>
  <c r="BO713" i="6" s="1"/>
  <c r="BU653" i="6" s="1"/>
  <c r="BU661" i="6" s="1"/>
  <c r="BU669" i="6" s="1"/>
  <c r="BU677" i="6" s="1"/>
  <c r="BU685" i="6" s="1"/>
  <c r="BU693" i="6" s="1"/>
  <c r="BU701" i="6" s="1"/>
  <c r="BU709" i="6" s="1"/>
  <c r="BU717" i="6" s="1"/>
  <c r="AK646" i="6" s="1"/>
  <c r="AK654" i="6" s="1"/>
  <c r="AK662" i="6" s="1"/>
  <c r="AK670" i="6" s="1"/>
  <c r="AK678" i="6" s="1"/>
  <c r="AK686" i="6" s="1"/>
  <c r="AK694" i="6" s="1"/>
  <c r="AK702" i="6" s="1"/>
  <c r="AK710" i="6" s="1"/>
  <c r="BI646" i="6" s="1"/>
  <c r="BI654" i="6" s="1"/>
  <c r="BI662" i="6" s="1"/>
  <c r="BI670" i="6" s="1"/>
  <c r="BI678" i="6" s="1"/>
  <c r="BI686" i="6" s="1"/>
  <c r="BI694" i="6" s="1"/>
  <c r="BI702" i="6" s="1"/>
  <c r="BI710" i="6" s="1"/>
  <c r="BU646" i="6" s="1"/>
  <c r="BU654" i="6" s="1"/>
  <c r="BU662" i="6" s="1"/>
  <c r="BU670" i="6" s="1"/>
  <c r="BU678" i="6" s="1"/>
  <c r="BU686" i="6" s="1"/>
  <c r="BU694" i="6" s="1"/>
  <c r="BU702" i="6" s="1"/>
  <c r="BU710" i="6" s="1"/>
  <c r="AE675" i="6" s="1"/>
  <c r="AE683" i="6" s="1"/>
  <c r="AE691" i="6" s="1"/>
  <c r="AE699" i="6" s="1"/>
  <c r="AE707" i="6" s="1"/>
  <c r="AE715" i="6" s="1"/>
  <c r="AK647" i="6" s="1"/>
  <c r="AK655" i="6" s="1"/>
  <c r="AK663" i="6" s="1"/>
  <c r="AK671" i="6" s="1"/>
  <c r="AK679" i="6" s="1"/>
  <c r="AK687" i="6" s="1"/>
  <c r="AK695" i="6" s="1"/>
  <c r="AK703" i="6" s="1"/>
  <c r="AK711" i="6" s="1"/>
  <c r="AK719" i="6" s="1"/>
  <c r="AQ651" i="6" s="1"/>
  <c r="AQ659" i="6" s="1"/>
  <c r="AQ667" i="6" s="1"/>
  <c r="AQ675" i="6" s="1"/>
  <c r="AQ683" i="6" s="1"/>
  <c r="AQ691" i="6" s="1"/>
  <c r="AQ699" i="6" s="1"/>
  <c r="AQ707" i="6" s="1"/>
  <c r="AQ715" i="6" s="1"/>
  <c r="AW647" i="6" s="1"/>
  <c r="AW655" i="6" s="1"/>
  <c r="AW663" i="6" s="1"/>
  <c r="AW671" i="6" s="1"/>
  <c r="AW679" i="6" s="1"/>
  <c r="AW687" i="6" s="1"/>
  <c r="AW695" i="6" s="1"/>
  <c r="AW703" i="6" s="1"/>
  <c r="AW711" i="6" s="1"/>
  <c r="AW719" i="6" s="1"/>
  <c r="BC651" i="6" s="1"/>
  <c r="BC659" i="6" s="1"/>
  <c r="BC667" i="6" s="1"/>
  <c r="BC675" i="6" s="1"/>
  <c r="BC683" i="6" s="1"/>
  <c r="BC691" i="6" s="1"/>
  <c r="BC699" i="6" s="1"/>
  <c r="BC707" i="6" s="1"/>
  <c r="BC715" i="6" s="1"/>
  <c r="BI719" i="6" s="1"/>
  <c r="BO651" i="6" s="1"/>
  <c r="BO659" i="6" s="1"/>
  <c r="BO667" i="6" s="1"/>
  <c r="BO675" i="6" s="1"/>
  <c r="BO683" i="6" s="1"/>
  <c r="BO691" i="6" s="1"/>
  <c r="BO699" i="6" s="1"/>
  <c r="BO707" i="6" s="1"/>
  <c r="BO715" i="6" s="1"/>
  <c r="BU647" i="6" s="1"/>
  <c r="BU719" i="6" s="1"/>
  <c r="S716" i="6" s="1"/>
  <c r="Y648" i="6" s="1"/>
  <c r="Y656" i="6" s="1"/>
  <c r="Y664" i="6" s="1"/>
  <c r="Y672" i="6" s="1"/>
  <c r="Y680" i="6" s="1"/>
  <c r="Y688" i="6" s="1"/>
  <c r="Y696" i="6" s="1"/>
  <c r="Y704" i="6" s="1"/>
  <c r="Y712" i="6" s="1"/>
  <c r="AE716" i="6" s="1"/>
  <c r="AK648" i="6" s="1"/>
  <c r="AK656" i="6" s="1"/>
  <c r="AK664" i="6" s="1"/>
  <c r="AK672" i="6" s="1"/>
  <c r="AK680" i="6" s="1"/>
  <c r="AK688" i="6" s="1"/>
  <c r="AK696" i="6" s="1"/>
  <c r="AK704" i="6" s="1"/>
  <c r="AK712" i="6" s="1"/>
  <c r="AQ716" i="6" s="1"/>
  <c r="AW648" i="6" s="1"/>
  <c r="AW656" i="6" s="1"/>
  <c r="AW664" i="6" s="1"/>
  <c r="AW672" i="6" s="1"/>
  <c r="AW680" i="6" s="1"/>
  <c r="AW688" i="6" s="1"/>
  <c r="AW696" i="6" s="1"/>
  <c r="AW704" i="6" s="1"/>
  <c r="AW712" i="6" s="1"/>
  <c r="BO716" i="6" s="1"/>
  <c r="BU648" i="6" s="1"/>
  <c r="BU656" i="6" s="1"/>
  <c r="BU664" i="6" s="1"/>
  <c r="BU672" i="6" s="1"/>
  <c r="BU680" i="6" s="1"/>
  <c r="BU688" i="6" s="1"/>
  <c r="BU696" i="6" s="1"/>
  <c r="BU704" i="6" s="1"/>
  <c r="BU712" i="6" s="1"/>
  <c r="AE646" i="6" s="1"/>
  <c r="AK716" i="6" s="1"/>
  <c r="AQ648" i="6" s="1"/>
  <c r="AQ656" i="6" s="1"/>
  <c r="AQ664" i="6" s="1"/>
  <c r="AQ672" i="6" s="1"/>
  <c r="AQ680" i="6" s="1"/>
  <c r="AQ688" i="6" s="1"/>
  <c r="AQ696" i="6" s="1"/>
  <c r="AQ704" i="6" s="1"/>
  <c r="AQ712" i="6" s="1"/>
  <c r="AE670" i="6" s="1"/>
  <c r="AW653" i="6" s="1"/>
  <c r="AW661" i="6" s="1"/>
  <c r="AW669" i="6" s="1"/>
  <c r="AW677" i="6" s="1"/>
  <c r="AW685" i="6" s="1"/>
  <c r="AW693" i="6" s="1"/>
  <c r="AW701" i="6" s="1"/>
  <c r="AW709" i="6" s="1"/>
  <c r="G707" i="6" s="1"/>
  <c r="G683" i="6" s="1"/>
  <c r="G651" i="6" s="1"/>
  <c r="M663" i="6" s="1"/>
  <c r="M687" i="6" s="1"/>
  <c r="M711" i="6" s="1"/>
  <c r="BI647" i="6" s="1"/>
  <c r="BI655" i="6" s="1"/>
  <c r="BI663" i="6" s="1"/>
  <c r="BI671" i="6" s="1"/>
  <c r="BI679" i="6" s="1"/>
  <c r="BI687" i="6" s="1"/>
  <c r="BI695" i="6" s="1"/>
  <c r="BI703" i="6" s="1"/>
  <c r="BI711" i="6" s="1"/>
  <c r="G691" i="6" s="1"/>
  <c r="G667" i="6" s="1"/>
  <c r="M647" i="6" s="1"/>
  <c r="M679" i="6" s="1"/>
  <c r="M703" i="6" s="1"/>
  <c r="M720" i="6" s="1"/>
  <c r="S652" i="6" s="1"/>
  <c r="S660" i="6" s="1"/>
  <c r="S668" i="6" s="1"/>
  <c r="S676" i="6" s="1"/>
  <c r="S684" i="6" s="1"/>
  <c r="S692" i="6" s="1"/>
  <c r="S700" i="6" s="1"/>
  <c r="S708" i="6" s="1"/>
  <c r="BI720" i="6" s="1"/>
  <c r="BO652" i="6" s="1"/>
  <c r="BO660" i="6" s="1"/>
  <c r="BO668" i="6" s="1"/>
  <c r="BO676" i="6" s="1"/>
  <c r="BO684" i="6" s="1"/>
  <c r="BO692" i="6" s="1"/>
  <c r="BO700" i="6" s="1"/>
  <c r="BO708" i="6" s="1"/>
  <c r="G699" i="6" s="1"/>
  <c r="G675" i="6" s="1"/>
  <c r="G659" i="6" s="1"/>
  <c r="M655" i="6" s="1"/>
  <c r="M671" i="6" s="1"/>
  <c r="M695" i="6" s="1"/>
  <c r="S717" i="6" s="1"/>
  <c r="Y649" i="6" s="1"/>
  <c r="Y657" i="6" s="1"/>
  <c r="Y665" i="6" s="1"/>
  <c r="Y673" i="6" s="1"/>
  <c r="Y681" i="6" s="1"/>
  <c r="Y689" i="6" s="1"/>
  <c r="Y697" i="6" s="1"/>
  <c r="Y705" i="6" s="1"/>
  <c r="Y713" i="6" s="1"/>
  <c r="BO717" i="6" s="1"/>
  <c r="BU649" i="6" s="1"/>
  <c r="BU657" i="6" s="1"/>
  <c r="BU665" i="6" s="1"/>
  <c r="BU673" i="6" s="1"/>
  <c r="BU681" i="6" s="1"/>
  <c r="BU689" i="6" s="1"/>
  <c r="BU697" i="6" s="1"/>
  <c r="BU705" i="6" s="1"/>
  <c r="BU713" i="6" s="1"/>
  <c r="AE654" i="6" s="1"/>
  <c r="AE678" i="6" s="1"/>
  <c r="AE694" i="6" s="1"/>
  <c r="AE702" i="6" s="1"/>
  <c r="AE710" i="6" s="1"/>
  <c r="AE662" i="6" s="1"/>
  <c r="AE686" i="6" s="1"/>
  <c r="AE719" i="6" s="1"/>
  <c r="AK651" i="6" s="1"/>
  <c r="AK659" i="6" s="1"/>
  <c r="AK667" i="6" s="1"/>
  <c r="AK675" i="6" s="1"/>
  <c r="AK683" i="6" s="1"/>
  <c r="AK691" i="6" s="1"/>
  <c r="AK699" i="6" s="1"/>
  <c r="AK707" i="6" s="1"/>
  <c r="I292" i="6"/>
  <c r="H292" i="6"/>
  <c r="C292" i="6"/>
  <c r="BV291" i="6"/>
  <c r="BQ291" i="6"/>
  <c r="BP291" i="6"/>
  <c r="BK291" i="6"/>
  <c r="BJ291" i="6"/>
  <c r="BE291" i="6"/>
  <c r="BD291" i="6"/>
  <c r="AY291" i="6"/>
  <c r="AX291" i="6"/>
  <c r="AS291" i="6"/>
  <c r="AR291" i="6"/>
  <c r="AM291" i="6"/>
  <c r="AL291" i="6"/>
  <c r="AG291" i="6"/>
  <c r="AF291" i="6"/>
  <c r="AA291" i="6"/>
  <c r="Z291" i="6"/>
  <c r="U291" i="6"/>
  <c r="T291" i="6"/>
  <c r="O291" i="6"/>
  <c r="N291" i="6"/>
  <c r="I291" i="6"/>
  <c r="H291" i="6"/>
  <c r="C291" i="6"/>
  <c r="BV290" i="6"/>
  <c r="BQ290" i="6"/>
  <c r="BP290" i="6"/>
  <c r="BK290" i="6"/>
  <c r="BJ290" i="6"/>
  <c r="BE290" i="6"/>
  <c r="BD290" i="6"/>
  <c r="AY290" i="6"/>
  <c r="AX290" i="6"/>
  <c r="AS290" i="6"/>
  <c r="AR290" i="6"/>
  <c r="AM290" i="6"/>
  <c r="AL290" i="6"/>
  <c r="AG290" i="6"/>
  <c r="AF290" i="6"/>
  <c r="AA290" i="6"/>
  <c r="Z290" i="6"/>
  <c r="U290" i="6"/>
  <c r="T290" i="6"/>
  <c r="O290" i="6"/>
  <c r="N290" i="6"/>
  <c r="I290" i="6"/>
  <c r="H290" i="6"/>
  <c r="C290" i="6"/>
  <c r="BV289" i="6"/>
  <c r="BQ289" i="6"/>
  <c r="BP289" i="6"/>
  <c r="BK289" i="6"/>
  <c r="BJ289" i="6"/>
  <c r="BE289" i="6"/>
  <c r="BD289" i="6"/>
  <c r="AY289" i="6"/>
  <c r="AX289" i="6"/>
  <c r="AS289" i="6"/>
  <c r="AR289" i="6"/>
  <c r="AM289" i="6"/>
  <c r="AL289" i="6"/>
  <c r="AG289" i="6"/>
  <c r="AF289" i="6"/>
  <c r="AA289" i="6"/>
  <c r="Z289" i="6"/>
  <c r="U289" i="6"/>
  <c r="T289" i="6"/>
  <c r="O289" i="6"/>
  <c r="N289" i="6"/>
  <c r="I289" i="6"/>
  <c r="H289" i="6"/>
  <c r="C289" i="6"/>
  <c r="BV288" i="6"/>
  <c r="BQ288" i="6"/>
  <c r="BP288" i="6"/>
  <c r="BK288" i="6"/>
  <c r="BJ288" i="6"/>
  <c r="BE288" i="6"/>
  <c r="BD288" i="6"/>
  <c r="AY288" i="6"/>
  <c r="AX288" i="6"/>
  <c r="AS288" i="6"/>
  <c r="AR288" i="6"/>
  <c r="AM288" i="6"/>
  <c r="AL288" i="6"/>
  <c r="AG288" i="6"/>
  <c r="AF288" i="6"/>
  <c r="AA288" i="6"/>
  <c r="Z288" i="6"/>
  <c r="U288" i="6"/>
  <c r="T288" i="6"/>
  <c r="O288" i="6"/>
  <c r="N288" i="6"/>
  <c r="I288" i="6"/>
  <c r="H288" i="6"/>
  <c r="C288" i="6"/>
  <c r="BV287" i="6"/>
  <c r="BQ287" i="6"/>
  <c r="BP287" i="6"/>
  <c r="BK287" i="6"/>
  <c r="BJ287" i="6"/>
  <c r="BE287" i="6"/>
  <c r="BD287" i="6"/>
  <c r="AY287" i="6"/>
  <c r="AX287" i="6"/>
  <c r="AS287" i="6"/>
  <c r="AR287" i="6"/>
  <c r="AM287" i="6"/>
  <c r="AL287" i="6"/>
  <c r="AG287" i="6"/>
  <c r="AF287" i="6"/>
  <c r="AA287" i="6"/>
  <c r="Z287" i="6"/>
  <c r="U287" i="6"/>
  <c r="T287" i="6"/>
  <c r="O287" i="6"/>
  <c r="N287" i="6"/>
  <c r="I287" i="6"/>
  <c r="H287" i="6"/>
  <c r="C287" i="6"/>
  <c r="BV286" i="6"/>
  <c r="BQ286" i="6"/>
  <c r="BP286" i="6"/>
  <c r="BK286" i="6"/>
  <c r="BJ286" i="6"/>
  <c r="BE286" i="6"/>
  <c r="BD286" i="6"/>
  <c r="AY286" i="6"/>
  <c r="AX286" i="6"/>
  <c r="AS286" i="6"/>
  <c r="AR286" i="6"/>
  <c r="AM286" i="6"/>
  <c r="AL286" i="6"/>
  <c r="AG286" i="6"/>
  <c r="AF286" i="6"/>
  <c r="AA286" i="6"/>
  <c r="Z286" i="6"/>
  <c r="U286" i="6"/>
  <c r="T286" i="6"/>
  <c r="O286" i="6"/>
  <c r="N286" i="6"/>
  <c r="I286" i="6"/>
  <c r="H286" i="6"/>
  <c r="C286" i="6"/>
  <c r="BV285" i="6"/>
  <c r="BQ285" i="6"/>
  <c r="BP285" i="6"/>
  <c r="BK285" i="6"/>
  <c r="BJ285" i="6"/>
  <c r="BE285" i="6"/>
  <c r="BD285" i="6"/>
  <c r="AY285" i="6"/>
  <c r="AX285" i="6"/>
  <c r="AS285" i="6"/>
  <c r="AR285" i="6"/>
  <c r="AM285" i="6"/>
  <c r="AL285" i="6"/>
  <c r="AG285" i="6"/>
  <c r="AF285" i="6"/>
  <c r="AA285" i="6"/>
  <c r="Z285" i="6"/>
  <c r="U285" i="6"/>
  <c r="T285" i="6"/>
  <c r="O285" i="6"/>
  <c r="N285" i="6"/>
  <c r="I285" i="6"/>
  <c r="H285" i="6"/>
  <c r="C285" i="6"/>
  <c r="BV284" i="6"/>
  <c r="BQ284" i="6"/>
  <c r="BP284" i="6"/>
  <c r="BK284" i="6"/>
  <c r="BJ284" i="6"/>
  <c r="BE284" i="6"/>
  <c r="BD284" i="6"/>
  <c r="AY284" i="6"/>
  <c r="AX284" i="6"/>
  <c r="AS284" i="6"/>
  <c r="AR284" i="6"/>
  <c r="AM284" i="6"/>
  <c r="AL284" i="6"/>
  <c r="AG284" i="6"/>
  <c r="AF284" i="6"/>
  <c r="AA284" i="6"/>
  <c r="Z284" i="6"/>
  <c r="U284" i="6"/>
  <c r="T284" i="6"/>
  <c r="O284" i="6"/>
  <c r="N284" i="6"/>
  <c r="I284" i="6"/>
  <c r="H284" i="6"/>
  <c r="C284" i="6"/>
  <c r="BV283" i="6"/>
  <c r="BQ283" i="6"/>
  <c r="BP283" i="6"/>
  <c r="BK283" i="6"/>
  <c r="BJ283" i="6"/>
  <c r="BE283" i="6"/>
  <c r="BD283" i="6"/>
  <c r="AY283" i="6"/>
  <c r="AX283" i="6"/>
  <c r="AS283" i="6"/>
  <c r="AR283" i="6"/>
  <c r="AM283" i="6"/>
  <c r="AL283" i="6"/>
  <c r="AG283" i="6"/>
  <c r="AF283" i="6"/>
  <c r="AA283" i="6"/>
  <c r="Z283" i="6"/>
  <c r="U283" i="6"/>
  <c r="T283" i="6"/>
  <c r="O283" i="6"/>
  <c r="N283" i="6"/>
  <c r="I283" i="6"/>
  <c r="H283" i="6"/>
  <c r="C283" i="6"/>
  <c r="BV282" i="6"/>
  <c r="BQ282" i="6"/>
  <c r="BP282" i="6"/>
  <c r="BK282" i="6"/>
  <c r="BJ282" i="6"/>
  <c r="BE282" i="6"/>
  <c r="BD282" i="6"/>
  <c r="AY282" i="6"/>
  <c r="AX282" i="6"/>
  <c r="AS282" i="6"/>
  <c r="AR282" i="6"/>
  <c r="AM282" i="6"/>
  <c r="AL282" i="6"/>
  <c r="AG282" i="6"/>
  <c r="AF282" i="6"/>
  <c r="AA282" i="6"/>
  <c r="Z282" i="6"/>
  <c r="U282" i="6"/>
  <c r="T282" i="6"/>
  <c r="O282" i="6"/>
  <c r="N282" i="6"/>
  <c r="I282" i="6"/>
  <c r="H282" i="6"/>
  <c r="C282" i="6"/>
  <c r="BV281" i="6"/>
  <c r="BQ281" i="6"/>
  <c r="BP281" i="6"/>
  <c r="BK281" i="6"/>
  <c r="BJ281" i="6"/>
  <c r="BE281" i="6"/>
  <c r="BD281" i="6"/>
  <c r="AY281" i="6"/>
  <c r="AX281" i="6"/>
  <c r="AS281" i="6"/>
  <c r="AR281" i="6"/>
  <c r="AM281" i="6"/>
  <c r="AL281" i="6"/>
  <c r="AG281" i="6"/>
  <c r="AF281" i="6"/>
  <c r="AA281" i="6"/>
  <c r="Z281" i="6"/>
  <c r="U281" i="6"/>
  <c r="T281" i="6"/>
  <c r="O281" i="6"/>
  <c r="N281" i="6"/>
  <c r="I281" i="6"/>
  <c r="H281" i="6"/>
  <c r="C281" i="6"/>
  <c r="BV280" i="6"/>
  <c r="BQ280" i="6"/>
  <c r="BP280" i="6"/>
  <c r="BK280" i="6"/>
  <c r="BJ280" i="6"/>
  <c r="BE280" i="6"/>
  <c r="BD280" i="6"/>
  <c r="AY280" i="6"/>
  <c r="AX280" i="6"/>
  <c r="AS280" i="6"/>
  <c r="AR280" i="6"/>
  <c r="AM280" i="6"/>
  <c r="AL280" i="6"/>
  <c r="AG280" i="6"/>
  <c r="AF280" i="6"/>
  <c r="AA280" i="6"/>
  <c r="Z280" i="6"/>
  <c r="U280" i="6"/>
  <c r="T280" i="6"/>
  <c r="O280" i="6"/>
  <c r="N280" i="6"/>
  <c r="I280" i="6"/>
  <c r="H280" i="6"/>
  <c r="C280" i="6"/>
  <c r="BV279" i="6"/>
  <c r="BQ279" i="6"/>
  <c r="BP279" i="6"/>
  <c r="BK279" i="6"/>
  <c r="BJ279" i="6"/>
  <c r="BE279" i="6"/>
  <c r="BD279" i="6"/>
  <c r="AY279" i="6"/>
  <c r="AX279" i="6"/>
  <c r="AS279" i="6"/>
  <c r="AR279" i="6"/>
  <c r="AM279" i="6"/>
  <c r="AL279" i="6"/>
  <c r="AG279" i="6"/>
  <c r="AF279" i="6"/>
  <c r="AA279" i="6"/>
  <c r="Z279" i="6"/>
  <c r="U279" i="6"/>
  <c r="T279" i="6"/>
  <c r="O279" i="6"/>
  <c r="N279" i="6"/>
  <c r="I279" i="6"/>
  <c r="H279" i="6"/>
  <c r="C279" i="6"/>
  <c r="BV278" i="6"/>
  <c r="BQ278" i="6"/>
  <c r="BP278" i="6"/>
  <c r="BK278" i="6"/>
  <c r="BJ278" i="6"/>
  <c r="BE278" i="6"/>
  <c r="BD278" i="6"/>
  <c r="AY278" i="6"/>
  <c r="AX278" i="6"/>
  <c r="AS278" i="6"/>
  <c r="AR278" i="6"/>
  <c r="AM278" i="6"/>
  <c r="AL278" i="6"/>
  <c r="AG278" i="6"/>
  <c r="AF278" i="6"/>
  <c r="AA278" i="6"/>
  <c r="Z278" i="6"/>
  <c r="U278" i="6"/>
  <c r="T278" i="6"/>
  <c r="O278" i="6"/>
  <c r="N278" i="6"/>
  <c r="I278" i="6"/>
  <c r="H278" i="6"/>
  <c r="C278" i="6"/>
  <c r="BV277" i="6"/>
  <c r="BQ277" i="6"/>
  <c r="BP277" i="6"/>
  <c r="BK277" i="6"/>
  <c r="BJ277" i="6"/>
  <c r="BE277" i="6"/>
  <c r="BD277" i="6"/>
  <c r="AY277" i="6"/>
  <c r="AX277" i="6"/>
  <c r="AS277" i="6"/>
  <c r="AR277" i="6"/>
  <c r="AM277" i="6"/>
  <c r="AL277" i="6"/>
  <c r="AG277" i="6"/>
  <c r="AF277" i="6"/>
  <c r="AA277" i="6"/>
  <c r="Z277" i="6"/>
  <c r="U277" i="6"/>
  <c r="T277" i="6"/>
  <c r="O277" i="6"/>
  <c r="N277" i="6"/>
  <c r="I277" i="6"/>
  <c r="H277" i="6"/>
  <c r="C277" i="6"/>
  <c r="BV276" i="6"/>
  <c r="BQ276" i="6"/>
  <c r="BP276" i="6"/>
  <c r="BK276" i="6"/>
  <c r="BJ276" i="6"/>
  <c r="BE276" i="6"/>
  <c r="BD276" i="6"/>
  <c r="AY276" i="6"/>
  <c r="AX276" i="6"/>
  <c r="AS276" i="6"/>
  <c r="AR276" i="6"/>
  <c r="AM276" i="6"/>
  <c r="AL276" i="6"/>
  <c r="AG276" i="6"/>
  <c r="AF276" i="6"/>
  <c r="AA276" i="6"/>
  <c r="Z276" i="6"/>
  <c r="U276" i="6"/>
  <c r="T276" i="6"/>
  <c r="O276" i="6"/>
  <c r="N276" i="6"/>
  <c r="I276" i="6"/>
  <c r="H276" i="6"/>
  <c r="C276" i="6"/>
  <c r="BV275" i="6"/>
  <c r="BQ275" i="6"/>
  <c r="BP275" i="6"/>
  <c r="BK275" i="6"/>
  <c r="BJ275" i="6"/>
  <c r="BE275" i="6"/>
  <c r="BD275" i="6"/>
  <c r="AY275" i="6"/>
  <c r="AX275" i="6"/>
  <c r="AS275" i="6"/>
  <c r="AR275" i="6"/>
  <c r="AM275" i="6"/>
  <c r="AL275" i="6"/>
  <c r="AG275" i="6"/>
  <c r="AF275" i="6"/>
  <c r="AA275" i="6"/>
  <c r="Z275" i="6"/>
  <c r="U275" i="6"/>
  <c r="T275" i="6"/>
  <c r="O275" i="6"/>
  <c r="N275" i="6"/>
  <c r="I275" i="6"/>
  <c r="H275" i="6"/>
  <c r="C275" i="6"/>
  <c r="BV274" i="6"/>
  <c r="BQ274" i="6"/>
  <c r="BP274" i="6"/>
  <c r="BK274" i="6"/>
  <c r="BJ274" i="6"/>
  <c r="BE274" i="6"/>
  <c r="BD274" i="6"/>
  <c r="AY274" i="6"/>
  <c r="AX274" i="6"/>
  <c r="AS274" i="6"/>
  <c r="AR274" i="6"/>
  <c r="AM274" i="6"/>
  <c r="AL274" i="6"/>
  <c r="AG274" i="6"/>
  <c r="AF274" i="6"/>
  <c r="AA274" i="6"/>
  <c r="Z274" i="6"/>
  <c r="U274" i="6"/>
  <c r="T274" i="6"/>
  <c r="O274" i="6"/>
  <c r="N274" i="6"/>
  <c r="I274" i="6"/>
  <c r="H274" i="6"/>
  <c r="C274" i="6"/>
  <c r="BV273" i="6"/>
  <c r="BQ273" i="6"/>
  <c r="BP273" i="6"/>
  <c r="BK273" i="6"/>
  <c r="BJ273" i="6"/>
  <c r="BE273" i="6"/>
  <c r="BD273" i="6"/>
  <c r="AY273" i="6"/>
  <c r="AX273" i="6"/>
  <c r="AS273" i="6"/>
  <c r="AR273" i="6"/>
  <c r="AM273" i="6"/>
  <c r="AL273" i="6"/>
  <c r="AG273" i="6"/>
  <c r="AF273" i="6"/>
  <c r="AA273" i="6"/>
  <c r="Z273" i="6"/>
  <c r="U273" i="6"/>
  <c r="T273" i="6"/>
  <c r="O273" i="6"/>
  <c r="N273" i="6"/>
  <c r="I273" i="6"/>
  <c r="H273" i="6"/>
  <c r="C273" i="6"/>
  <c r="BV272" i="6"/>
  <c r="BQ272" i="6"/>
  <c r="BP272" i="6"/>
  <c r="BK272" i="6"/>
  <c r="BJ272" i="6"/>
  <c r="BE272" i="6"/>
  <c r="BD272" i="6"/>
  <c r="AY272" i="6"/>
  <c r="AX272" i="6"/>
  <c r="AS272" i="6"/>
  <c r="AR272" i="6"/>
  <c r="AM272" i="6"/>
  <c r="AL272" i="6"/>
  <c r="AG272" i="6"/>
  <c r="AF272" i="6"/>
  <c r="AA272" i="6"/>
  <c r="Z272" i="6"/>
  <c r="U272" i="6"/>
  <c r="T272" i="6"/>
  <c r="O272" i="6"/>
  <c r="N272" i="6"/>
  <c r="I272" i="6"/>
  <c r="H272" i="6"/>
  <c r="C272" i="6"/>
  <c r="BV271" i="6"/>
  <c r="BQ271" i="6"/>
  <c r="BP271" i="6"/>
  <c r="BK271" i="6"/>
  <c r="BJ271" i="6"/>
  <c r="BE271" i="6"/>
  <c r="BD271" i="6"/>
  <c r="AY271" i="6"/>
  <c r="AX271" i="6"/>
  <c r="AS271" i="6"/>
  <c r="AR271" i="6"/>
  <c r="AM271" i="6"/>
  <c r="AL271" i="6"/>
  <c r="AG271" i="6"/>
  <c r="AF271" i="6"/>
  <c r="AA271" i="6"/>
  <c r="Z271" i="6"/>
  <c r="U271" i="6"/>
  <c r="T271" i="6"/>
  <c r="O271" i="6"/>
  <c r="N271" i="6"/>
  <c r="I271" i="6"/>
  <c r="H271" i="6"/>
  <c r="C271" i="6"/>
  <c r="BV270" i="6"/>
  <c r="BQ270" i="6"/>
  <c r="BP270" i="6"/>
  <c r="BK270" i="6"/>
  <c r="BJ270" i="6"/>
  <c r="BE270" i="6"/>
  <c r="BD270" i="6"/>
  <c r="AY270" i="6"/>
  <c r="AX270" i="6"/>
  <c r="AS270" i="6"/>
  <c r="AR270" i="6"/>
  <c r="AM270" i="6"/>
  <c r="AL270" i="6"/>
  <c r="AG270" i="6"/>
  <c r="AF270" i="6"/>
  <c r="AA270" i="6"/>
  <c r="Z270" i="6"/>
  <c r="U270" i="6"/>
  <c r="T270" i="6"/>
  <c r="O270" i="6"/>
  <c r="N270" i="6"/>
  <c r="I270" i="6"/>
  <c r="H270" i="6"/>
  <c r="C270" i="6"/>
  <c r="BV269" i="6"/>
  <c r="BQ269" i="6"/>
  <c r="BP269" i="6"/>
  <c r="BK269" i="6"/>
  <c r="BJ269" i="6"/>
  <c r="BE269" i="6"/>
  <c r="BD269" i="6"/>
  <c r="AY269" i="6"/>
  <c r="AX269" i="6"/>
  <c r="AS269" i="6"/>
  <c r="AR269" i="6"/>
  <c r="AM269" i="6"/>
  <c r="AL269" i="6"/>
  <c r="AG269" i="6"/>
  <c r="AF269" i="6"/>
  <c r="AA269" i="6"/>
  <c r="Z269" i="6"/>
  <c r="U269" i="6"/>
  <c r="T269" i="6"/>
  <c r="O269" i="6"/>
  <c r="N269" i="6"/>
  <c r="I269" i="6"/>
  <c r="H269" i="6"/>
  <c r="C269" i="6"/>
  <c r="BV268" i="6"/>
  <c r="BQ268" i="6"/>
  <c r="BP268" i="6"/>
  <c r="BK268" i="6"/>
  <c r="BJ268" i="6"/>
  <c r="BE268" i="6"/>
  <c r="BD268" i="6"/>
  <c r="AY268" i="6"/>
  <c r="AX268" i="6"/>
  <c r="AS268" i="6"/>
  <c r="AR268" i="6"/>
  <c r="AM268" i="6"/>
  <c r="AL268" i="6"/>
  <c r="AG268" i="6"/>
  <c r="AF268" i="6"/>
  <c r="AA268" i="6"/>
  <c r="Z268" i="6"/>
  <c r="U268" i="6"/>
  <c r="T268" i="6"/>
  <c r="O268" i="6"/>
  <c r="N268" i="6"/>
  <c r="I268" i="6"/>
  <c r="H268" i="6"/>
  <c r="C268" i="6"/>
  <c r="BV267" i="6"/>
  <c r="BQ267" i="6"/>
  <c r="BP267" i="6"/>
  <c r="BK267" i="6"/>
  <c r="BJ267" i="6"/>
  <c r="BE267" i="6"/>
  <c r="BD267" i="6"/>
  <c r="AY267" i="6"/>
  <c r="AX267" i="6"/>
  <c r="AS267" i="6"/>
  <c r="AR267" i="6"/>
  <c r="AM267" i="6"/>
  <c r="AL267" i="6"/>
  <c r="AG267" i="6"/>
  <c r="AF267" i="6"/>
  <c r="AA267" i="6"/>
  <c r="Z267" i="6"/>
  <c r="U267" i="6"/>
  <c r="T267" i="6"/>
  <c r="O267" i="6"/>
  <c r="N267" i="6"/>
  <c r="I267" i="6"/>
  <c r="H267" i="6"/>
  <c r="C267" i="6"/>
  <c r="BV266" i="6"/>
  <c r="BQ266" i="6"/>
  <c r="BP266" i="6"/>
  <c r="BK266" i="6"/>
  <c r="BJ266" i="6"/>
  <c r="BE266" i="6"/>
  <c r="BD266" i="6"/>
  <c r="AY266" i="6"/>
  <c r="AX266" i="6"/>
  <c r="AS266" i="6"/>
  <c r="AR266" i="6"/>
  <c r="AM266" i="6"/>
  <c r="AL266" i="6"/>
  <c r="AG266" i="6"/>
  <c r="AF266" i="6"/>
  <c r="AA266" i="6"/>
  <c r="Z266" i="6"/>
  <c r="U266" i="6"/>
  <c r="T266" i="6"/>
  <c r="O266" i="6"/>
  <c r="N266" i="6"/>
  <c r="I266" i="6"/>
  <c r="H266" i="6"/>
  <c r="C266" i="6"/>
  <c r="BV265" i="6"/>
  <c r="BQ265" i="6"/>
  <c r="BP265" i="6"/>
  <c r="BK265" i="6"/>
  <c r="BJ265" i="6"/>
  <c r="BE265" i="6"/>
  <c r="BD265" i="6"/>
  <c r="AY265" i="6"/>
  <c r="AX265" i="6"/>
  <c r="AS265" i="6"/>
  <c r="AR265" i="6"/>
  <c r="AM265" i="6"/>
  <c r="AL265" i="6"/>
  <c r="AG265" i="6"/>
  <c r="AF265" i="6"/>
  <c r="AA265" i="6"/>
  <c r="Z265" i="6"/>
  <c r="U265" i="6"/>
  <c r="T265" i="6"/>
  <c r="O265" i="6"/>
  <c r="N265" i="6"/>
  <c r="I265" i="6"/>
  <c r="H265" i="6"/>
  <c r="C265" i="6"/>
  <c r="BV264" i="6"/>
  <c r="BQ264" i="6"/>
  <c r="BP264" i="6"/>
  <c r="BK264" i="6"/>
  <c r="BJ264" i="6"/>
  <c r="BE264" i="6"/>
  <c r="BD264" i="6"/>
  <c r="AY264" i="6"/>
  <c r="AX264" i="6"/>
  <c r="AS264" i="6"/>
  <c r="AR264" i="6"/>
  <c r="AM264" i="6"/>
  <c r="AL264" i="6"/>
  <c r="AG264" i="6"/>
  <c r="AF264" i="6"/>
  <c r="AA264" i="6"/>
  <c r="Z264" i="6"/>
  <c r="U264" i="6"/>
  <c r="T264" i="6"/>
  <c r="O264" i="6"/>
  <c r="N264" i="6"/>
  <c r="I264" i="6"/>
  <c r="H264" i="6"/>
  <c r="C264" i="6"/>
  <c r="BV263" i="6"/>
  <c r="BQ263" i="6"/>
  <c r="BP263" i="6"/>
  <c r="BK263" i="6"/>
  <c r="BJ263" i="6"/>
  <c r="BE263" i="6"/>
  <c r="BD263" i="6"/>
  <c r="AY263" i="6"/>
  <c r="AX263" i="6"/>
  <c r="AS263" i="6"/>
  <c r="AR263" i="6"/>
  <c r="AM263" i="6"/>
  <c r="AL263" i="6"/>
  <c r="AG263" i="6"/>
  <c r="AF263" i="6"/>
  <c r="AA263" i="6"/>
  <c r="Z263" i="6"/>
  <c r="U263" i="6"/>
  <c r="T263" i="6"/>
  <c r="O263" i="6"/>
  <c r="N263" i="6"/>
  <c r="I263" i="6"/>
  <c r="H263" i="6"/>
  <c r="C263" i="6"/>
  <c r="BV262" i="6"/>
  <c r="BQ262" i="6"/>
  <c r="BP262" i="6"/>
  <c r="BK262" i="6"/>
  <c r="BJ262" i="6"/>
  <c r="BE262" i="6"/>
  <c r="BD262" i="6"/>
  <c r="AY262" i="6"/>
  <c r="AX262" i="6"/>
  <c r="AS262" i="6"/>
  <c r="AR262" i="6"/>
  <c r="AM262" i="6"/>
  <c r="AL262" i="6"/>
  <c r="AG262" i="6"/>
  <c r="AF262" i="6"/>
  <c r="AA262" i="6"/>
  <c r="Z262" i="6"/>
  <c r="U262" i="6"/>
  <c r="T262" i="6"/>
  <c r="O262" i="6"/>
  <c r="N262" i="6"/>
  <c r="I262" i="6"/>
  <c r="H262" i="6"/>
  <c r="C262" i="6"/>
  <c r="BV261" i="6"/>
  <c r="BQ261" i="6"/>
  <c r="BP261" i="6"/>
  <c r="BK261" i="6"/>
  <c r="BJ261" i="6"/>
  <c r="BE261" i="6"/>
  <c r="BD261" i="6"/>
  <c r="AY261" i="6"/>
  <c r="AX261" i="6"/>
  <c r="AS261" i="6"/>
  <c r="AR261" i="6"/>
  <c r="AM261" i="6"/>
  <c r="AL261" i="6"/>
  <c r="AG261" i="6"/>
  <c r="AF261" i="6"/>
  <c r="AA261" i="6"/>
  <c r="Z261" i="6"/>
  <c r="U261" i="6"/>
  <c r="T261" i="6"/>
  <c r="O261" i="6"/>
  <c r="N261" i="6"/>
  <c r="I261" i="6"/>
  <c r="H261" i="6"/>
  <c r="C261" i="6"/>
  <c r="BV260" i="6"/>
  <c r="BQ260" i="6"/>
  <c r="BP260" i="6"/>
  <c r="BK260" i="6"/>
  <c r="BJ260" i="6"/>
  <c r="BE260" i="6"/>
  <c r="BD260" i="6"/>
  <c r="AY260" i="6"/>
  <c r="AX260" i="6"/>
  <c r="AS260" i="6"/>
  <c r="AR260" i="6"/>
  <c r="AM260" i="6"/>
  <c r="AL260" i="6"/>
  <c r="AG260" i="6"/>
  <c r="AF260" i="6"/>
  <c r="AA260" i="6"/>
  <c r="Z260" i="6"/>
  <c r="U260" i="6"/>
  <c r="T260" i="6"/>
  <c r="O260" i="6"/>
  <c r="N260" i="6"/>
  <c r="I260" i="6"/>
  <c r="H260" i="6"/>
  <c r="C260" i="6"/>
  <c r="BV259" i="6"/>
  <c r="BQ259" i="6"/>
  <c r="BP259" i="6"/>
  <c r="BK259" i="6"/>
  <c r="BJ259" i="6"/>
  <c r="BE259" i="6"/>
  <c r="BD259" i="6"/>
  <c r="AY259" i="6"/>
  <c r="AX259" i="6"/>
  <c r="AS259" i="6"/>
  <c r="AR259" i="6"/>
  <c r="AM259" i="6"/>
  <c r="AL259" i="6"/>
  <c r="AG259" i="6"/>
  <c r="AF259" i="6"/>
  <c r="AA259" i="6"/>
  <c r="Z259" i="6"/>
  <c r="U259" i="6"/>
  <c r="T259" i="6"/>
  <c r="O259" i="6"/>
  <c r="N259" i="6"/>
  <c r="I259" i="6"/>
  <c r="H259" i="6"/>
  <c r="C259" i="6"/>
  <c r="BV258" i="6"/>
  <c r="BQ258" i="6"/>
  <c r="BP258" i="6"/>
  <c r="BK258" i="6"/>
  <c r="BJ258" i="6"/>
  <c r="BE258" i="6"/>
  <c r="BD258" i="6"/>
  <c r="AY258" i="6"/>
  <c r="AX258" i="6"/>
  <c r="AS258" i="6"/>
  <c r="AR258" i="6"/>
  <c r="AM258" i="6"/>
  <c r="AL258" i="6"/>
  <c r="AG258" i="6"/>
  <c r="AF258" i="6"/>
  <c r="AA258" i="6"/>
  <c r="Z258" i="6"/>
  <c r="U258" i="6"/>
  <c r="T258" i="6"/>
  <c r="O258" i="6"/>
  <c r="N258" i="6"/>
  <c r="I258" i="6"/>
  <c r="H258" i="6"/>
  <c r="C258" i="6"/>
  <c r="BV257" i="6"/>
  <c r="BQ257" i="6"/>
  <c r="BP257" i="6"/>
  <c r="BK257" i="6"/>
  <c r="BJ257" i="6"/>
  <c r="BE257" i="6"/>
  <c r="BD257" i="6"/>
  <c r="AY257" i="6"/>
  <c r="AX257" i="6"/>
  <c r="AS257" i="6"/>
  <c r="AR257" i="6"/>
  <c r="AM257" i="6"/>
  <c r="AL257" i="6"/>
  <c r="AG257" i="6"/>
  <c r="AF257" i="6"/>
  <c r="AA257" i="6"/>
  <c r="Z257" i="6"/>
  <c r="U257" i="6"/>
  <c r="T257" i="6"/>
  <c r="O257" i="6"/>
  <c r="N257" i="6"/>
  <c r="I257" i="6"/>
  <c r="H257" i="6"/>
  <c r="C257" i="6"/>
  <c r="BV256" i="6"/>
  <c r="BQ256" i="6"/>
  <c r="BP256" i="6"/>
  <c r="BK256" i="6"/>
  <c r="BJ256" i="6"/>
  <c r="BE256" i="6"/>
  <c r="BD256" i="6"/>
  <c r="AY256" i="6"/>
  <c r="AX256" i="6"/>
  <c r="AS256" i="6"/>
  <c r="AR256" i="6"/>
  <c r="AM256" i="6"/>
  <c r="AL256" i="6"/>
  <c r="AG256" i="6"/>
  <c r="AF256" i="6"/>
  <c r="AA256" i="6"/>
  <c r="Z256" i="6"/>
  <c r="U256" i="6"/>
  <c r="T256" i="6"/>
  <c r="O256" i="6"/>
  <c r="N256" i="6"/>
  <c r="I256" i="6"/>
  <c r="H256" i="6"/>
  <c r="C256" i="6"/>
  <c r="BV255" i="6"/>
  <c r="BQ255" i="6"/>
  <c r="BP255" i="6"/>
  <c r="BK255" i="6"/>
  <c r="BJ255" i="6"/>
  <c r="BE255" i="6"/>
  <c r="BD255" i="6"/>
  <c r="AY255" i="6"/>
  <c r="AX255" i="6"/>
  <c r="AS255" i="6"/>
  <c r="AR255" i="6"/>
  <c r="AM255" i="6"/>
  <c r="AL255" i="6"/>
  <c r="AG255" i="6"/>
  <c r="AF255" i="6"/>
  <c r="AA255" i="6"/>
  <c r="Z255" i="6"/>
  <c r="U255" i="6"/>
  <c r="T255" i="6"/>
  <c r="O255" i="6"/>
  <c r="N255" i="6"/>
  <c r="I255" i="6"/>
  <c r="H255" i="6"/>
  <c r="C255" i="6"/>
  <c r="BV254" i="6"/>
  <c r="BQ254" i="6"/>
  <c r="BP254" i="6"/>
  <c r="BK254" i="6"/>
  <c r="BJ254" i="6"/>
  <c r="BE254" i="6"/>
  <c r="BD254" i="6"/>
  <c r="AY254" i="6"/>
  <c r="AX254" i="6"/>
  <c r="AS254" i="6"/>
  <c r="AR254" i="6"/>
  <c r="AM254" i="6"/>
  <c r="AL254" i="6"/>
  <c r="AG254" i="6"/>
  <c r="AF254" i="6"/>
  <c r="AA254" i="6"/>
  <c r="Z254" i="6"/>
  <c r="U254" i="6"/>
  <c r="T254" i="6"/>
  <c r="O254" i="6"/>
  <c r="N254" i="6"/>
  <c r="I254" i="6"/>
  <c r="H254" i="6"/>
  <c r="C254" i="6"/>
  <c r="BV253" i="6"/>
  <c r="BQ253" i="6"/>
  <c r="BP253" i="6"/>
  <c r="BK253" i="6"/>
  <c r="BJ253" i="6"/>
  <c r="BE253" i="6"/>
  <c r="BD253" i="6"/>
  <c r="AY253" i="6"/>
  <c r="AX253" i="6"/>
  <c r="AS253" i="6"/>
  <c r="AR253" i="6"/>
  <c r="AM253" i="6"/>
  <c r="AL253" i="6"/>
  <c r="AG253" i="6"/>
  <c r="AF253" i="6"/>
  <c r="AA253" i="6"/>
  <c r="Z253" i="6"/>
  <c r="U253" i="6"/>
  <c r="T253" i="6"/>
  <c r="O253" i="6"/>
  <c r="N253" i="6"/>
  <c r="I253" i="6"/>
  <c r="H253" i="6"/>
  <c r="C253" i="6"/>
  <c r="BV252" i="6"/>
  <c r="BQ252" i="6"/>
  <c r="BP252" i="6"/>
  <c r="BK252" i="6"/>
  <c r="BJ252" i="6"/>
  <c r="BE252" i="6"/>
  <c r="BD252" i="6"/>
  <c r="AY252" i="6"/>
  <c r="AX252" i="6"/>
  <c r="AS252" i="6"/>
  <c r="AR252" i="6"/>
  <c r="AM252" i="6"/>
  <c r="AL252" i="6"/>
  <c r="AG252" i="6"/>
  <c r="AF252" i="6"/>
  <c r="AA252" i="6"/>
  <c r="Z252" i="6"/>
  <c r="U252" i="6"/>
  <c r="T252" i="6"/>
  <c r="O252" i="6"/>
  <c r="N252" i="6"/>
  <c r="I252" i="6"/>
  <c r="H252" i="6"/>
  <c r="C252" i="6"/>
  <c r="BV251" i="6"/>
  <c r="BQ251" i="6"/>
  <c r="BP251" i="6"/>
  <c r="BK251" i="6"/>
  <c r="BJ251" i="6"/>
  <c r="BE251" i="6"/>
  <c r="BD251" i="6"/>
  <c r="AY251" i="6"/>
  <c r="AX251" i="6"/>
  <c r="AS251" i="6"/>
  <c r="AR251" i="6"/>
  <c r="AM251" i="6"/>
  <c r="AL251" i="6"/>
  <c r="AG251" i="6"/>
  <c r="AF251" i="6"/>
  <c r="AA251" i="6"/>
  <c r="Z251" i="6"/>
  <c r="U251" i="6"/>
  <c r="T251" i="6"/>
  <c r="O251" i="6"/>
  <c r="N251" i="6"/>
  <c r="I251" i="6"/>
  <c r="H251" i="6"/>
  <c r="C251" i="6"/>
  <c r="BV250" i="6"/>
  <c r="BQ250" i="6"/>
  <c r="BP250" i="6"/>
  <c r="BK250" i="6"/>
  <c r="BJ250" i="6"/>
  <c r="BE250" i="6"/>
  <c r="BD250" i="6"/>
  <c r="AY250" i="6"/>
  <c r="AX250" i="6"/>
  <c r="AS250" i="6"/>
  <c r="AR250" i="6"/>
  <c r="AM250" i="6"/>
  <c r="AL250" i="6"/>
  <c r="AG250" i="6"/>
  <c r="AF250" i="6"/>
  <c r="AA250" i="6"/>
  <c r="Z250" i="6"/>
  <c r="U250" i="6"/>
  <c r="T250" i="6"/>
  <c r="O250" i="6"/>
  <c r="N250" i="6"/>
  <c r="I250" i="6"/>
  <c r="H250" i="6"/>
  <c r="C250" i="6"/>
  <c r="BV249" i="6"/>
  <c r="BQ249" i="6"/>
  <c r="BP249" i="6"/>
  <c r="BK249" i="6"/>
  <c r="BJ249" i="6"/>
  <c r="BE249" i="6"/>
  <c r="BD249" i="6"/>
  <c r="AY249" i="6"/>
  <c r="AX249" i="6"/>
  <c r="AS249" i="6"/>
  <c r="AR249" i="6"/>
  <c r="AM249" i="6"/>
  <c r="AL249" i="6"/>
  <c r="AG249" i="6"/>
  <c r="AF249" i="6"/>
  <c r="AA249" i="6"/>
  <c r="Z249" i="6"/>
  <c r="U249" i="6"/>
  <c r="T249" i="6"/>
  <c r="O249" i="6"/>
  <c r="N249" i="6"/>
  <c r="I249" i="6"/>
  <c r="H249" i="6"/>
  <c r="C249" i="6"/>
  <c r="BV248" i="6"/>
  <c r="BQ248" i="6"/>
  <c r="BP248" i="6"/>
  <c r="BK248" i="6"/>
  <c r="BJ248" i="6"/>
  <c r="BE248" i="6"/>
  <c r="BD248" i="6"/>
  <c r="AY248" i="6"/>
  <c r="AX248" i="6"/>
  <c r="AS248" i="6"/>
  <c r="AR248" i="6"/>
  <c r="AM248" i="6"/>
  <c r="AL248" i="6"/>
  <c r="AG248" i="6"/>
  <c r="AF248" i="6"/>
  <c r="AA248" i="6"/>
  <c r="Z248" i="6"/>
  <c r="U248" i="6"/>
  <c r="T248" i="6"/>
  <c r="O248" i="6"/>
  <c r="N248" i="6"/>
  <c r="I248" i="6"/>
  <c r="H248" i="6"/>
  <c r="C248" i="6"/>
  <c r="BV241" i="6"/>
  <c r="BQ241" i="6"/>
  <c r="BP241" i="6"/>
  <c r="BK241" i="6"/>
  <c r="BJ241" i="6"/>
  <c r="BE241" i="6"/>
  <c r="BD241" i="6"/>
  <c r="AY241" i="6"/>
  <c r="AX241" i="6"/>
  <c r="AS241" i="6"/>
  <c r="AR241" i="6"/>
  <c r="AM241" i="6"/>
  <c r="AL241" i="6"/>
  <c r="AG241" i="6"/>
  <c r="AF241" i="6"/>
  <c r="AA241" i="6"/>
  <c r="Z241" i="6"/>
  <c r="U241" i="6"/>
  <c r="T241" i="6"/>
  <c r="O241" i="6"/>
  <c r="N241" i="6"/>
  <c r="I241" i="6"/>
  <c r="H241" i="6"/>
  <c r="C241" i="6"/>
  <c r="BV240" i="6"/>
  <c r="BQ240" i="6"/>
  <c r="BP240" i="6"/>
  <c r="BK240" i="6"/>
  <c r="BJ240" i="6"/>
  <c r="BE240" i="6"/>
  <c r="BD240" i="6"/>
  <c r="AY240" i="6"/>
  <c r="AX240" i="6"/>
  <c r="AS240" i="6"/>
  <c r="AR240" i="6"/>
  <c r="AM240" i="6"/>
  <c r="AL240" i="6"/>
  <c r="AG240" i="6"/>
  <c r="AF240" i="6"/>
  <c r="AA240" i="6"/>
  <c r="Z240" i="6"/>
  <c r="U240" i="6"/>
  <c r="T240" i="6"/>
  <c r="O240" i="6"/>
  <c r="N240" i="6"/>
  <c r="I240" i="6"/>
  <c r="H240" i="6"/>
  <c r="C240" i="6"/>
  <c r="BV239" i="6"/>
  <c r="BQ239" i="6"/>
  <c r="BP239" i="6"/>
  <c r="BK239" i="6"/>
  <c r="BJ239" i="6"/>
  <c r="BE239" i="6"/>
  <c r="BD239" i="6"/>
  <c r="AY239" i="6"/>
  <c r="AX239" i="6"/>
  <c r="AS239" i="6"/>
  <c r="AR239" i="6"/>
  <c r="AM239" i="6"/>
  <c r="AL239" i="6"/>
  <c r="AG239" i="6"/>
  <c r="AF239" i="6"/>
  <c r="AA239" i="6"/>
  <c r="Z239" i="6"/>
  <c r="U239" i="6"/>
  <c r="T239" i="6"/>
  <c r="O239" i="6"/>
  <c r="N239" i="6"/>
  <c r="I239" i="6"/>
  <c r="H239" i="6"/>
  <c r="C239" i="6"/>
  <c r="BV238" i="6"/>
  <c r="BQ238" i="6"/>
  <c r="BP238" i="6"/>
  <c r="BK238" i="6"/>
  <c r="BJ238" i="6"/>
  <c r="BE238" i="6"/>
  <c r="BD238" i="6"/>
  <c r="AY238" i="6"/>
  <c r="AX238" i="6"/>
  <c r="AS238" i="6"/>
  <c r="AR238" i="6"/>
  <c r="AM238" i="6"/>
  <c r="AL238" i="6"/>
  <c r="AG238" i="6"/>
  <c r="AF238" i="6"/>
  <c r="AA238" i="6"/>
  <c r="Z238" i="6"/>
  <c r="U238" i="6"/>
  <c r="T238" i="6"/>
  <c r="O238" i="6"/>
  <c r="N238" i="6"/>
  <c r="I238" i="6"/>
  <c r="H238" i="6"/>
  <c r="C238" i="6"/>
  <c r="BV237" i="6"/>
  <c r="BQ237" i="6"/>
  <c r="BP237" i="6"/>
  <c r="BK237" i="6"/>
  <c r="BJ237" i="6"/>
  <c r="BE237" i="6"/>
  <c r="BD237" i="6"/>
  <c r="AY237" i="6"/>
  <c r="AX237" i="6"/>
  <c r="AS237" i="6"/>
  <c r="AR237" i="6"/>
  <c r="AM237" i="6"/>
  <c r="AL237" i="6"/>
  <c r="AG237" i="6"/>
  <c r="AF237" i="6"/>
  <c r="AA237" i="6"/>
  <c r="Z237" i="6"/>
  <c r="U237" i="6"/>
  <c r="T237" i="6"/>
  <c r="O237" i="6"/>
  <c r="N237" i="6"/>
  <c r="I237" i="6"/>
  <c r="H237" i="6"/>
  <c r="C237" i="6"/>
  <c r="BV235" i="6"/>
  <c r="BQ235" i="6"/>
  <c r="BP235" i="6"/>
  <c r="BK235" i="6"/>
  <c r="BJ235" i="6"/>
  <c r="BE235" i="6"/>
  <c r="BD235" i="6"/>
  <c r="AY235" i="6"/>
  <c r="AX235" i="6"/>
  <c r="AS235" i="6"/>
  <c r="AR235" i="6"/>
  <c r="AM235" i="6"/>
  <c r="AL235" i="6"/>
  <c r="AG235" i="6"/>
  <c r="AF235" i="6"/>
  <c r="AA235" i="6"/>
  <c r="Z235" i="6"/>
  <c r="U235" i="6"/>
  <c r="T235" i="6"/>
  <c r="O235" i="6"/>
  <c r="N235" i="6"/>
  <c r="I235" i="6"/>
  <c r="H235" i="6"/>
  <c r="C235" i="6"/>
  <c r="BV234" i="6"/>
  <c r="BQ234" i="6"/>
  <c r="BP234" i="6"/>
  <c r="BK234" i="6"/>
  <c r="BJ234" i="6"/>
  <c r="BE234" i="6"/>
  <c r="BD234" i="6"/>
  <c r="AY234" i="6"/>
  <c r="AX234" i="6"/>
  <c r="AS234" i="6"/>
  <c r="AR234" i="6"/>
  <c r="AM234" i="6"/>
  <c r="AL234" i="6"/>
  <c r="AG234" i="6"/>
  <c r="AF234" i="6"/>
  <c r="AA234" i="6"/>
  <c r="Z234" i="6"/>
  <c r="U234" i="6"/>
  <c r="T234" i="6"/>
  <c r="O234" i="6"/>
  <c r="N234" i="6"/>
  <c r="I234" i="6"/>
  <c r="H234" i="6"/>
  <c r="C234" i="6"/>
  <c r="BV233" i="6"/>
  <c r="BQ233" i="6"/>
  <c r="BP233" i="6"/>
  <c r="BK233" i="6"/>
  <c r="BJ233" i="6"/>
  <c r="BE233" i="6"/>
  <c r="BD233" i="6"/>
  <c r="AY233" i="6"/>
  <c r="AX233" i="6"/>
  <c r="AS233" i="6"/>
  <c r="AR233" i="6"/>
  <c r="AM233" i="6"/>
  <c r="AL233" i="6"/>
  <c r="AG233" i="6"/>
  <c r="AF233" i="6"/>
  <c r="AA233" i="6"/>
  <c r="Z233" i="6"/>
  <c r="U233" i="6"/>
  <c r="T233" i="6"/>
  <c r="O233" i="6"/>
  <c r="N233" i="6"/>
  <c r="I233" i="6"/>
  <c r="H233" i="6"/>
  <c r="C233" i="6"/>
  <c r="BV232" i="6"/>
  <c r="BQ232" i="6"/>
  <c r="BP232" i="6"/>
  <c r="BK232" i="6"/>
  <c r="BJ232" i="6"/>
  <c r="BE232" i="6"/>
  <c r="BD232" i="6"/>
  <c r="AY232" i="6"/>
  <c r="AX232" i="6"/>
  <c r="AS232" i="6"/>
  <c r="AR232" i="6"/>
  <c r="AM232" i="6"/>
  <c r="AL232" i="6"/>
  <c r="AG232" i="6"/>
  <c r="AF232" i="6"/>
  <c r="AA232" i="6"/>
  <c r="Z232" i="6"/>
  <c r="U232" i="6"/>
  <c r="T232" i="6"/>
  <c r="O232" i="6"/>
  <c r="N232" i="6"/>
  <c r="I232" i="6"/>
  <c r="H232" i="6"/>
  <c r="C232" i="6"/>
  <c r="BV231" i="6"/>
  <c r="BQ231" i="6"/>
  <c r="BP231" i="6"/>
  <c r="BK231" i="6"/>
  <c r="BJ231" i="6"/>
  <c r="BE231" i="6"/>
  <c r="BD231" i="6"/>
  <c r="AY231" i="6"/>
  <c r="AX231" i="6"/>
  <c r="AS231" i="6"/>
  <c r="AR231" i="6"/>
  <c r="AM231" i="6"/>
  <c r="AL231" i="6"/>
  <c r="AG231" i="6"/>
  <c r="AF231" i="6"/>
  <c r="AA231" i="6"/>
  <c r="Z231" i="6"/>
  <c r="U231" i="6"/>
  <c r="T231" i="6"/>
  <c r="O231" i="6"/>
  <c r="N231" i="6"/>
  <c r="I231" i="6"/>
  <c r="H231" i="6"/>
  <c r="C231" i="6"/>
  <c r="BV230" i="6"/>
  <c r="BQ230" i="6"/>
  <c r="BP230" i="6"/>
  <c r="BK230" i="6"/>
  <c r="BJ230" i="6"/>
  <c r="BE230" i="6"/>
  <c r="BD230" i="6"/>
  <c r="AY230" i="6"/>
  <c r="AX230" i="6"/>
  <c r="AS230" i="6"/>
  <c r="AR230" i="6"/>
  <c r="AM230" i="6"/>
  <c r="AL230" i="6"/>
  <c r="AG230" i="6"/>
  <c r="AF230" i="6"/>
  <c r="AA230" i="6"/>
  <c r="Z230" i="6"/>
  <c r="U230" i="6"/>
  <c r="T230" i="6"/>
  <c r="O230" i="6"/>
  <c r="N230" i="6"/>
  <c r="I230" i="6"/>
  <c r="H230" i="6"/>
  <c r="C230" i="6"/>
  <c r="BV229" i="6"/>
  <c r="BQ229" i="6"/>
  <c r="BP229" i="6"/>
  <c r="BK229" i="6"/>
  <c r="BJ229" i="6"/>
  <c r="BE229" i="6"/>
  <c r="BD229" i="6"/>
  <c r="AY229" i="6"/>
  <c r="AX229" i="6"/>
  <c r="AS229" i="6"/>
  <c r="AR229" i="6"/>
  <c r="AM229" i="6"/>
  <c r="AL229" i="6"/>
  <c r="AG229" i="6"/>
  <c r="AF229" i="6"/>
  <c r="AA229" i="6"/>
  <c r="Z229" i="6"/>
  <c r="U229" i="6"/>
  <c r="T229" i="6"/>
  <c r="O229" i="6"/>
  <c r="N229" i="6"/>
  <c r="I229" i="6"/>
  <c r="H229" i="6"/>
  <c r="C229" i="6"/>
  <c r="BV228" i="6"/>
  <c r="BQ228" i="6"/>
  <c r="BP228" i="6"/>
  <c r="BK228" i="6"/>
  <c r="BJ228" i="6"/>
  <c r="BE228" i="6"/>
  <c r="BD228" i="6"/>
  <c r="AY228" i="6"/>
  <c r="AX228" i="6"/>
  <c r="AS228" i="6"/>
  <c r="AR228" i="6"/>
  <c r="AM228" i="6"/>
  <c r="AL228" i="6"/>
  <c r="AG228" i="6"/>
  <c r="AF228" i="6"/>
  <c r="AA228" i="6"/>
  <c r="Z228" i="6"/>
  <c r="U228" i="6"/>
  <c r="T228" i="6"/>
  <c r="O228" i="6"/>
  <c r="N228" i="6"/>
  <c r="I228" i="6"/>
  <c r="H228" i="6"/>
  <c r="C228" i="6"/>
  <c r="BV227" i="6"/>
  <c r="BQ227" i="6"/>
  <c r="BP227" i="6"/>
  <c r="BK227" i="6"/>
  <c r="BJ227" i="6"/>
  <c r="BE227" i="6"/>
  <c r="BD227" i="6"/>
  <c r="AY227" i="6"/>
  <c r="AX227" i="6"/>
  <c r="AS227" i="6"/>
  <c r="AR227" i="6"/>
  <c r="AM227" i="6"/>
  <c r="AL227" i="6"/>
  <c r="AG227" i="6"/>
  <c r="AF227" i="6"/>
  <c r="AA227" i="6"/>
  <c r="Z227" i="6"/>
  <c r="U227" i="6"/>
  <c r="T227" i="6"/>
  <c r="O227" i="6"/>
  <c r="N227" i="6"/>
  <c r="I227" i="6"/>
  <c r="H227" i="6"/>
  <c r="C227" i="6"/>
  <c r="BV226" i="6"/>
  <c r="BQ226" i="6"/>
  <c r="BP226" i="6"/>
  <c r="BK226" i="6"/>
  <c r="BJ226" i="6"/>
  <c r="BE226" i="6"/>
  <c r="BD226" i="6"/>
  <c r="AY226" i="6"/>
  <c r="AX226" i="6"/>
  <c r="AS226" i="6"/>
  <c r="AR226" i="6"/>
  <c r="AM226" i="6"/>
  <c r="AL226" i="6"/>
  <c r="AG226" i="6"/>
  <c r="AF226" i="6"/>
  <c r="AA226" i="6"/>
  <c r="Z226" i="6"/>
  <c r="U226" i="6"/>
  <c r="T226" i="6"/>
  <c r="O226" i="6"/>
  <c r="N226" i="6"/>
  <c r="I226" i="6"/>
  <c r="H226" i="6"/>
  <c r="C226" i="6"/>
  <c r="BV225" i="6"/>
  <c r="BQ225" i="6"/>
  <c r="BP225" i="6"/>
  <c r="BK225" i="6"/>
  <c r="BJ225" i="6"/>
  <c r="BE225" i="6"/>
  <c r="BD225" i="6"/>
  <c r="AY225" i="6"/>
  <c r="AX225" i="6"/>
  <c r="AS225" i="6"/>
  <c r="AR225" i="6"/>
  <c r="AM225" i="6"/>
  <c r="AL225" i="6"/>
  <c r="AG225" i="6"/>
  <c r="AF225" i="6"/>
  <c r="AA225" i="6"/>
  <c r="Z225" i="6"/>
  <c r="U225" i="6"/>
  <c r="T225" i="6"/>
  <c r="O225" i="6"/>
  <c r="N225" i="6"/>
  <c r="I225" i="6"/>
  <c r="H225" i="6"/>
  <c r="C225" i="6"/>
  <c r="BV224" i="6"/>
  <c r="BQ224" i="6"/>
  <c r="BP224" i="6"/>
  <c r="BK224" i="6"/>
  <c r="BJ224" i="6"/>
  <c r="BE224" i="6"/>
  <c r="BD224" i="6"/>
  <c r="AY224" i="6"/>
  <c r="AX224" i="6"/>
  <c r="AS224" i="6"/>
  <c r="AR224" i="6"/>
  <c r="AM224" i="6"/>
  <c r="AL224" i="6"/>
  <c r="AG224" i="6"/>
  <c r="AF224" i="6"/>
  <c r="AA224" i="6"/>
  <c r="Z224" i="6"/>
  <c r="U224" i="6"/>
  <c r="T224" i="6"/>
  <c r="O224" i="6"/>
  <c r="N224" i="6"/>
  <c r="I224" i="6"/>
  <c r="H224" i="6"/>
  <c r="C224" i="6"/>
  <c r="BV223" i="6"/>
  <c r="BQ223" i="6"/>
  <c r="BP223" i="6"/>
  <c r="BK223" i="6"/>
  <c r="BJ223" i="6"/>
  <c r="BE223" i="6"/>
  <c r="BD223" i="6"/>
  <c r="AY223" i="6"/>
  <c r="AX223" i="6"/>
  <c r="AS223" i="6"/>
  <c r="AR223" i="6"/>
  <c r="AM223" i="6"/>
  <c r="AL223" i="6"/>
  <c r="AG223" i="6"/>
  <c r="AF223" i="6"/>
  <c r="AA223" i="6"/>
  <c r="Z223" i="6"/>
  <c r="U223" i="6"/>
  <c r="T223" i="6"/>
  <c r="O223" i="6"/>
  <c r="N223" i="6"/>
  <c r="I223" i="6"/>
  <c r="H223" i="6"/>
  <c r="C223" i="6"/>
  <c r="BV222" i="6"/>
  <c r="BQ222" i="6"/>
  <c r="BP222" i="6"/>
  <c r="BK222" i="6"/>
  <c r="BJ222" i="6"/>
  <c r="BE222" i="6"/>
  <c r="BD222" i="6"/>
  <c r="AY222" i="6"/>
  <c r="AX222" i="6"/>
  <c r="AS222" i="6"/>
  <c r="AR222" i="6"/>
  <c r="AM222" i="6"/>
  <c r="AL222" i="6"/>
  <c r="AG222" i="6"/>
  <c r="AF222" i="6"/>
  <c r="AA222" i="6"/>
  <c r="Z222" i="6"/>
  <c r="U222" i="6"/>
  <c r="T222" i="6"/>
  <c r="O222" i="6"/>
  <c r="N222" i="6"/>
  <c r="I222" i="6"/>
  <c r="H222" i="6"/>
  <c r="C222" i="6"/>
  <c r="BV221" i="6"/>
  <c r="BQ221" i="6"/>
  <c r="BP221" i="6"/>
  <c r="BK221" i="6"/>
  <c r="BJ221" i="6"/>
  <c r="BE221" i="6"/>
  <c r="BD221" i="6"/>
  <c r="AY221" i="6"/>
  <c r="AX221" i="6"/>
  <c r="AS221" i="6"/>
  <c r="AR221" i="6"/>
  <c r="AM221" i="6"/>
  <c r="AL221" i="6"/>
  <c r="AG221" i="6"/>
  <c r="AF221" i="6"/>
  <c r="AA221" i="6"/>
  <c r="Z221" i="6"/>
  <c r="U221" i="6"/>
  <c r="T221" i="6"/>
  <c r="O221" i="6"/>
  <c r="N221" i="6"/>
  <c r="I221" i="6"/>
  <c r="H221" i="6"/>
  <c r="C221" i="6"/>
  <c r="BV220" i="6"/>
  <c r="BQ220" i="6"/>
  <c r="BP220" i="6"/>
  <c r="BK220" i="6"/>
  <c r="BJ220" i="6"/>
  <c r="BE220" i="6"/>
  <c r="BD220" i="6"/>
  <c r="AY220" i="6"/>
  <c r="AX220" i="6"/>
  <c r="AS220" i="6"/>
  <c r="AR220" i="6"/>
  <c r="AM220" i="6"/>
  <c r="AL220" i="6"/>
  <c r="AG220" i="6"/>
  <c r="AF220" i="6"/>
  <c r="AA220" i="6"/>
  <c r="Z220" i="6"/>
  <c r="U220" i="6"/>
  <c r="T220" i="6"/>
  <c r="O220" i="6"/>
  <c r="N220" i="6"/>
  <c r="I220" i="6"/>
  <c r="H220" i="6"/>
  <c r="C220" i="6"/>
  <c r="BV219" i="6"/>
  <c r="BQ219" i="6"/>
  <c r="BP219" i="6"/>
  <c r="BK219" i="6"/>
  <c r="BJ219" i="6"/>
  <c r="BE219" i="6"/>
  <c r="BD219" i="6"/>
  <c r="AY219" i="6"/>
  <c r="AX219" i="6"/>
  <c r="AS219" i="6"/>
  <c r="AR219" i="6"/>
  <c r="AM219" i="6"/>
  <c r="AL219" i="6"/>
  <c r="AG219" i="6"/>
  <c r="AF219" i="6"/>
  <c r="AA219" i="6"/>
  <c r="Z219" i="6"/>
  <c r="U219" i="6"/>
  <c r="T219" i="6"/>
  <c r="O219" i="6"/>
  <c r="N219" i="6"/>
  <c r="I219" i="6"/>
  <c r="H219" i="6"/>
  <c r="C219" i="6"/>
  <c r="BV218" i="6"/>
  <c r="BQ218" i="6"/>
  <c r="BP218" i="6"/>
  <c r="BK218" i="6"/>
  <c r="BJ218" i="6"/>
  <c r="BE218" i="6"/>
  <c r="BD218" i="6"/>
  <c r="AY218" i="6"/>
  <c r="AX218" i="6"/>
  <c r="AS218" i="6"/>
  <c r="AR218" i="6"/>
  <c r="AM218" i="6"/>
  <c r="AL218" i="6"/>
  <c r="AG218" i="6"/>
  <c r="AF218" i="6"/>
  <c r="AA218" i="6"/>
  <c r="Z218" i="6"/>
  <c r="U218" i="6"/>
  <c r="T218" i="6"/>
  <c r="O218" i="6"/>
  <c r="N218" i="6"/>
  <c r="I218" i="6"/>
  <c r="H218" i="6"/>
  <c r="C218" i="6"/>
  <c r="BV217" i="6"/>
  <c r="BQ217" i="6"/>
  <c r="BP217" i="6"/>
  <c r="BK217" i="6"/>
  <c r="BJ217" i="6"/>
  <c r="BE217" i="6"/>
  <c r="BD217" i="6"/>
  <c r="AY217" i="6"/>
  <c r="AX217" i="6"/>
  <c r="AS217" i="6"/>
  <c r="AR217" i="6"/>
  <c r="AM217" i="6"/>
  <c r="AL217" i="6"/>
  <c r="AG217" i="6"/>
  <c r="AF217" i="6"/>
  <c r="AA217" i="6"/>
  <c r="Z217" i="6"/>
  <c r="U217" i="6"/>
  <c r="T217" i="6"/>
  <c r="O217" i="6"/>
  <c r="N217" i="6"/>
  <c r="I217" i="6"/>
  <c r="H217" i="6"/>
  <c r="C217" i="6"/>
  <c r="BV216" i="6"/>
  <c r="BQ216" i="6"/>
  <c r="BP216" i="6"/>
  <c r="BK216" i="6"/>
  <c r="BJ216" i="6"/>
  <c r="BE216" i="6"/>
  <c r="BD216" i="6"/>
  <c r="AY216" i="6"/>
  <c r="AX216" i="6"/>
  <c r="AS216" i="6"/>
  <c r="AR216" i="6"/>
  <c r="AM216" i="6"/>
  <c r="AL216" i="6"/>
  <c r="AG216" i="6"/>
  <c r="AF216" i="6"/>
  <c r="AA216" i="6"/>
  <c r="Z216" i="6"/>
  <c r="U216" i="6"/>
  <c r="T216" i="6"/>
  <c r="O216" i="6"/>
  <c r="N216" i="6"/>
  <c r="I216" i="6"/>
  <c r="H216" i="6"/>
  <c r="C216" i="6"/>
  <c r="BV215" i="6"/>
  <c r="BQ215" i="6"/>
  <c r="BP215" i="6"/>
  <c r="BK215" i="6"/>
  <c r="BJ215" i="6"/>
  <c r="BE215" i="6"/>
  <c r="BD215" i="6"/>
  <c r="AY215" i="6"/>
  <c r="AX215" i="6"/>
  <c r="AS215" i="6"/>
  <c r="AR215" i="6"/>
  <c r="AM215" i="6"/>
  <c r="AL215" i="6"/>
  <c r="AG215" i="6"/>
  <c r="AF215" i="6"/>
  <c r="AA215" i="6"/>
  <c r="Z215" i="6"/>
  <c r="U215" i="6"/>
  <c r="T215" i="6"/>
  <c r="O215" i="6"/>
  <c r="N215" i="6"/>
  <c r="I215" i="6"/>
  <c r="H215" i="6"/>
  <c r="C215" i="6"/>
  <c r="BV214" i="6"/>
  <c r="BQ214" i="6"/>
  <c r="BP214" i="6"/>
  <c r="BK214" i="6"/>
  <c r="BJ214" i="6"/>
  <c r="BE214" i="6"/>
  <c r="BD214" i="6"/>
  <c r="AY214" i="6"/>
  <c r="AX214" i="6"/>
  <c r="AS214" i="6"/>
  <c r="AR214" i="6"/>
  <c r="AM214" i="6"/>
  <c r="AL214" i="6"/>
  <c r="AG214" i="6"/>
  <c r="AF214" i="6"/>
  <c r="AA214" i="6"/>
  <c r="Z214" i="6"/>
  <c r="U214" i="6"/>
  <c r="T214" i="6"/>
  <c r="O214" i="6"/>
  <c r="N214" i="6"/>
  <c r="I214" i="6"/>
  <c r="H214" i="6"/>
  <c r="C214" i="6"/>
  <c r="BV213" i="6"/>
  <c r="BQ213" i="6"/>
  <c r="BP213" i="6"/>
  <c r="BK213" i="6"/>
  <c r="BJ213" i="6"/>
  <c r="BE213" i="6"/>
  <c r="BD213" i="6"/>
  <c r="AY213" i="6"/>
  <c r="AX213" i="6"/>
  <c r="AS213" i="6"/>
  <c r="AR213" i="6"/>
  <c r="AM213" i="6"/>
  <c r="AL213" i="6"/>
  <c r="AG213" i="6"/>
  <c r="AF213" i="6"/>
  <c r="AA213" i="6"/>
  <c r="Z213" i="6"/>
  <c r="U213" i="6"/>
  <c r="T213" i="6"/>
  <c r="O213" i="6"/>
  <c r="N213" i="6"/>
  <c r="I213" i="6"/>
  <c r="H213" i="6"/>
  <c r="C213" i="6"/>
  <c r="BV212" i="6"/>
  <c r="BQ212" i="6"/>
  <c r="BP212" i="6"/>
  <c r="BK212" i="6"/>
  <c r="BJ212" i="6"/>
  <c r="BE212" i="6"/>
  <c r="BD212" i="6"/>
  <c r="AY212" i="6"/>
  <c r="AX212" i="6"/>
  <c r="AS212" i="6"/>
  <c r="AR212" i="6"/>
  <c r="AM212" i="6"/>
  <c r="AL212" i="6"/>
  <c r="AG212" i="6"/>
  <c r="AF212" i="6"/>
  <c r="AA212" i="6"/>
  <c r="Z212" i="6"/>
  <c r="U212" i="6"/>
  <c r="T212" i="6"/>
  <c r="O212" i="6"/>
  <c r="N212" i="6"/>
  <c r="I212" i="6"/>
  <c r="H212" i="6"/>
  <c r="C212" i="6"/>
  <c r="BV211" i="6"/>
  <c r="BQ211" i="6"/>
  <c r="BP211" i="6"/>
  <c r="BK211" i="6"/>
  <c r="BJ211" i="6"/>
  <c r="BE211" i="6"/>
  <c r="BD211" i="6"/>
  <c r="AY211" i="6"/>
  <c r="AX211" i="6"/>
  <c r="AS211" i="6"/>
  <c r="AR211" i="6"/>
  <c r="AM211" i="6"/>
  <c r="AL211" i="6"/>
  <c r="AG211" i="6"/>
  <c r="AF211" i="6"/>
  <c r="AA211" i="6"/>
  <c r="Z211" i="6"/>
  <c r="U211" i="6"/>
  <c r="T211" i="6"/>
  <c r="O211" i="6"/>
  <c r="N211" i="6"/>
  <c r="I211" i="6"/>
  <c r="H211" i="6"/>
  <c r="C211" i="6"/>
  <c r="BV210" i="6"/>
  <c r="BQ210" i="6"/>
  <c r="BP210" i="6"/>
  <c r="BK210" i="6"/>
  <c r="BJ210" i="6"/>
  <c r="BE210" i="6"/>
  <c r="BD210" i="6"/>
  <c r="AY210" i="6"/>
  <c r="AX210" i="6"/>
  <c r="AS210" i="6"/>
  <c r="AR210" i="6"/>
  <c r="AM210" i="6"/>
  <c r="AL210" i="6"/>
  <c r="AG210" i="6"/>
  <c r="AF210" i="6"/>
  <c r="AA210" i="6"/>
  <c r="Z210" i="6"/>
  <c r="U210" i="6"/>
  <c r="T210" i="6"/>
  <c r="O210" i="6"/>
  <c r="N210" i="6"/>
  <c r="I210" i="6"/>
  <c r="H210" i="6"/>
  <c r="C210" i="6"/>
  <c r="BV209" i="6"/>
  <c r="BQ209" i="6"/>
  <c r="BP209" i="6"/>
  <c r="BK209" i="6"/>
  <c r="BJ209" i="6"/>
  <c r="BE209" i="6"/>
  <c r="BD209" i="6"/>
  <c r="AY209" i="6"/>
  <c r="AX209" i="6"/>
  <c r="AS209" i="6"/>
  <c r="AR209" i="6"/>
  <c r="AM209" i="6"/>
  <c r="AL209" i="6"/>
  <c r="AG209" i="6"/>
  <c r="AF209" i="6"/>
  <c r="AA209" i="6"/>
  <c r="Z209" i="6"/>
  <c r="U209" i="6"/>
  <c r="T209" i="6"/>
  <c r="O209" i="6"/>
  <c r="N209" i="6"/>
  <c r="I209" i="6"/>
  <c r="H209" i="6"/>
  <c r="C209" i="6"/>
  <c r="BV208" i="6"/>
  <c r="BQ208" i="6"/>
  <c r="BP208" i="6"/>
  <c r="BK208" i="6"/>
  <c r="BJ208" i="6"/>
  <c r="BE208" i="6"/>
  <c r="BD208" i="6"/>
  <c r="AY208" i="6"/>
  <c r="AX208" i="6"/>
  <c r="AS208" i="6"/>
  <c r="AR208" i="6"/>
  <c r="AM208" i="6"/>
  <c r="AL208" i="6"/>
  <c r="AG208" i="6"/>
  <c r="AF208" i="6"/>
  <c r="AA208" i="6"/>
  <c r="Z208" i="6"/>
  <c r="U208" i="6"/>
  <c r="T208" i="6"/>
  <c r="O208" i="6"/>
  <c r="N208" i="6"/>
  <c r="I208" i="6"/>
  <c r="H208" i="6"/>
  <c r="C208" i="6"/>
  <c r="BV207" i="6"/>
  <c r="BQ207" i="6"/>
  <c r="BP207" i="6"/>
  <c r="BK207" i="6"/>
  <c r="BJ207" i="6"/>
  <c r="BE207" i="6"/>
  <c r="BD207" i="6"/>
  <c r="AY207" i="6"/>
  <c r="AX207" i="6"/>
  <c r="AS207" i="6"/>
  <c r="AR207" i="6"/>
  <c r="AM207" i="6"/>
  <c r="AL207" i="6"/>
  <c r="AG207" i="6"/>
  <c r="AF207" i="6"/>
  <c r="AA207" i="6"/>
  <c r="Z207" i="6"/>
  <c r="U207" i="6"/>
  <c r="T207" i="6"/>
  <c r="O207" i="6"/>
  <c r="N207" i="6"/>
  <c r="I207" i="6"/>
  <c r="H207" i="6"/>
  <c r="C207" i="6"/>
  <c r="BV206" i="6"/>
  <c r="BQ206" i="6"/>
  <c r="BP206" i="6"/>
  <c r="BK206" i="6"/>
  <c r="BJ206" i="6"/>
  <c r="BE206" i="6"/>
  <c r="BD206" i="6"/>
  <c r="AY206" i="6"/>
  <c r="AX206" i="6"/>
  <c r="AS206" i="6"/>
  <c r="AR206" i="6"/>
  <c r="AM206" i="6"/>
  <c r="AL206" i="6"/>
  <c r="AG206" i="6"/>
  <c r="AF206" i="6"/>
  <c r="AA206" i="6"/>
  <c r="Z206" i="6"/>
  <c r="U206" i="6"/>
  <c r="T206" i="6"/>
  <c r="O206" i="6"/>
  <c r="N206" i="6"/>
  <c r="I206" i="6"/>
  <c r="H206" i="6"/>
  <c r="C206" i="6"/>
  <c r="BV205" i="6"/>
  <c r="BQ205" i="6"/>
  <c r="BP205" i="6"/>
  <c r="BK205" i="6"/>
  <c r="BJ205" i="6"/>
  <c r="BE205" i="6"/>
  <c r="BD205" i="6"/>
  <c r="AY205" i="6"/>
  <c r="AX205" i="6"/>
  <c r="AS205" i="6"/>
  <c r="AR205" i="6"/>
  <c r="AM205" i="6"/>
  <c r="AL205" i="6"/>
  <c r="AG205" i="6"/>
  <c r="AF205" i="6"/>
  <c r="AA205" i="6"/>
  <c r="Z205" i="6"/>
  <c r="U205" i="6"/>
  <c r="T205" i="6"/>
  <c r="O205" i="6"/>
  <c r="N205" i="6"/>
  <c r="I205" i="6"/>
  <c r="H205" i="6"/>
  <c r="C205" i="6"/>
  <c r="BV204" i="6"/>
  <c r="BQ204" i="6"/>
  <c r="BP204" i="6"/>
  <c r="BK204" i="6"/>
  <c r="BJ204" i="6"/>
  <c r="BE204" i="6"/>
  <c r="BD204" i="6"/>
  <c r="AY204" i="6"/>
  <c r="AX204" i="6"/>
  <c r="AS204" i="6"/>
  <c r="AR204" i="6"/>
  <c r="AM204" i="6"/>
  <c r="AL204" i="6"/>
  <c r="AG204" i="6"/>
  <c r="AF204" i="6"/>
  <c r="AA204" i="6"/>
  <c r="Z204" i="6"/>
  <c r="U204" i="6"/>
  <c r="T204" i="6"/>
  <c r="O204" i="6"/>
  <c r="N204" i="6"/>
  <c r="I204" i="6"/>
  <c r="H204" i="6"/>
  <c r="C204" i="6"/>
  <c r="BV203" i="6"/>
  <c r="BQ203" i="6"/>
  <c r="BP203" i="6"/>
  <c r="BK203" i="6"/>
  <c r="BJ203" i="6"/>
  <c r="BE203" i="6"/>
  <c r="BD203" i="6"/>
  <c r="AY203" i="6"/>
  <c r="AX203" i="6"/>
  <c r="AS203" i="6"/>
  <c r="AR203" i="6"/>
  <c r="AM203" i="6"/>
  <c r="AL203" i="6"/>
  <c r="AG203" i="6"/>
  <c r="AF203" i="6"/>
  <c r="AA203" i="6"/>
  <c r="Z203" i="6"/>
  <c r="U203" i="6"/>
  <c r="T203" i="6"/>
  <c r="O203" i="6"/>
  <c r="N203" i="6"/>
  <c r="I203" i="6"/>
  <c r="H203" i="6"/>
  <c r="C203" i="6"/>
  <c r="BV202" i="6"/>
  <c r="BQ202" i="6"/>
  <c r="BP202" i="6"/>
  <c r="BK202" i="6"/>
  <c r="BJ202" i="6"/>
  <c r="BE202" i="6"/>
  <c r="BD202" i="6"/>
  <c r="AY202" i="6"/>
  <c r="AX202" i="6"/>
  <c r="AS202" i="6"/>
  <c r="AR202" i="6"/>
  <c r="AM202" i="6"/>
  <c r="AL202" i="6"/>
  <c r="AG202" i="6"/>
  <c r="AF202" i="6"/>
  <c r="AA202" i="6"/>
  <c r="Z202" i="6"/>
  <c r="U202" i="6"/>
  <c r="T202" i="6"/>
  <c r="O202" i="6"/>
  <c r="N202" i="6"/>
  <c r="I202" i="6"/>
  <c r="H202" i="6"/>
  <c r="C202" i="6"/>
  <c r="BV201" i="6"/>
  <c r="BQ201" i="6"/>
  <c r="BP201" i="6"/>
  <c r="BK201" i="6"/>
  <c r="BJ201" i="6"/>
  <c r="BE201" i="6"/>
  <c r="BD201" i="6"/>
  <c r="AY201" i="6"/>
  <c r="AX201" i="6"/>
  <c r="AS201" i="6"/>
  <c r="AR201" i="6"/>
  <c r="AM201" i="6"/>
  <c r="AL201" i="6"/>
  <c r="AG201" i="6"/>
  <c r="AF201" i="6"/>
  <c r="AA201" i="6"/>
  <c r="Z201" i="6"/>
  <c r="U201" i="6"/>
  <c r="T201" i="6"/>
  <c r="O201" i="6"/>
  <c r="N201" i="6"/>
  <c r="I201" i="6"/>
  <c r="H201" i="6"/>
  <c r="C201" i="6"/>
  <c r="BV200" i="6"/>
  <c r="BQ200" i="6"/>
  <c r="BP200" i="6"/>
  <c r="BK200" i="6"/>
  <c r="BJ200" i="6"/>
  <c r="BE200" i="6"/>
  <c r="BD200" i="6"/>
  <c r="AY200" i="6"/>
  <c r="AX200" i="6"/>
  <c r="AS200" i="6"/>
  <c r="AR200" i="6"/>
  <c r="AM200" i="6"/>
  <c r="AL200" i="6"/>
  <c r="AG200" i="6"/>
  <c r="AF200" i="6"/>
  <c r="AA200" i="6"/>
  <c r="Z200" i="6"/>
  <c r="U200" i="6"/>
  <c r="T200" i="6"/>
  <c r="O200" i="6"/>
  <c r="N200" i="6"/>
  <c r="I200" i="6"/>
  <c r="H200" i="6"/>
  <c r="C200" i="6"/>
  <c r="BV199" i="6"/>
  <c r="BQ199" i="6"/>
  <c r="BP199" i="6"/>
  <c r="BK199" i="6"/>
  <c r="BJ199" i="6"/>
  <c r="BE199" i="6"/>
  <c r="BD199" i="6"/>
  <c r="AY199" i="6"/>
  <c r="AX199" i="6"/>
  <c r="AS199" i="6"/>
  <c r="AR199" i="6"/>
  <c r="AM199" i="6"/>
  <c r="AL199" i="6"/>
  <c r="AG199" i="6"/>
  <c r="AF199" i="6"/>
  <c r="AA199" i="6"/>
  <c r="Z199" i="6"/>
  <c r="U199" i="6"/>
  <c r="T199" i="6"/>
  <c r="O199" i="6"/>
  <c r="N199" i="6"/>
  <c r="I199" i="6"/>
  <c r="H199" i="6"/>
  <c r="C199" i="6"/>
  <c r="BV198" i="6"/>
  <c r="BQ198" i="6"/>
  <c r="BP198" i="6"/>
  <c r="BK198" i="6"/>
  <c r="BJ198" i="6"/>
  <c r="BE198" i="6"/>
  <c r="BD198" i="6"/>
  <c r="AY198" i="6"/>
  <c r="AX198" i="6"/>
  <c r="AS198" i="6"/>
  <c r="AR198" i="6"/>
  <c r="AM198" i="6"/>
  <c r="AL198" i="6"/>
  <c r="AG198" i="6"/>
  <c r="AF198" i="6"/>
  <c r="AA198" i="6"/>
  <c r="Z198" i="6"/>
  <c r="U198" i="6"/>
  <c r="T198" i="6"/>
  <c r="O198" i="6"/>
  <c r="N198" i="6"/>
  <c r="I198" i="6"/>
  <c r="H198" i="6"/>
  <c r="C198" i="6"/>
  <c r="BV197" i="6"/>
  <c r="BQ197" i="6"/>
  <c r="BP197" i="6"/>
  <c r="BK197" i="6"/>
  <c r="BJ197" i="6"/>
  <c r="BE197" i="6"/>
  <c r="BD197" i="6"/>
  <c r="AY197" i="6"/>
  <c r="AX197" i="6"/>
  <c r="AS197" i="6"/>
  <c r="AR197" i="6"/>
  <c r="AM197" i="6"/>
  <c r="AL197" i="6"/>
  <c r="AG197" i="6"/>
  <c r="AF197" i="6"/>
  <c r="AA197" i="6"/>
  <c r="Z197" i="6"/>
  <c r="U197" i="6"/>
  <c r="T197" i="6"/>
  <c r="O197" i="6"/>
  <c r="N197" i="6"/>
  <c r="I197" i="6"/>
  <c r="H197" i="6"/>
  <c r="C197" i="6"/>
  <c r="BV196" i="6"/>
  <c r="BQ196" i="6"/>
  <c r="BP196" i="6"/>
  <c r="BK196" i="6"/>
  <c r="BJ196" i="6"/>
  <c r="BE196" i="6"/>
  <c r="BD196" i="6"/>
  <c r="AY196" i="6"/>
  <c r="AX196" i="6"/>
  <c r="AS196" i="6"/>
  <c r="AR196" i="6"/>
  <c r="AM196" i="6"/>
  <c r="AL196" i="6"/>
  <c r="AG196" i="6"/>
  <c r="AF196" i="6"/>
  <c r="AA196" i="6"/>
  <c r="Z196" i="6"/>
  <c r="U196" i="6"/>
  <c r="T196" i="6"/>
  <c r="O196" i="6"/>
  <c r="N196" i="6"/>
  <c r="I196" i="6"/>
  <c r="H196" i="6"/>
  <c r="C196" i="6"/>
  <c r="BV195" i="6"/>
  <c r="BQ195" i="6"/>
  <c r="BP195" i="6"/>
  <c r="BK195" i="6"/>
  <c r="BJ195" i="6"/>
  <c r="BE195" i="6"/>
  <c r="BD195" i="6"/>
  <c r="AY195" i="6"/>
  <c r="AX195" i="6"/>
  <c r="AS195" i="6"/>
  <c r="AR195" i="6"/>
  <c r="AM195" i="6"/>
  <c r="AL195" i="6"/>
  <c r="AG195" i="6"/>
  <c r="AF195" i="6"/>
  <c r="AA195" i="6"/>
  <c r="Z195" i="6"/>
  <c r="U195" i="6"/>
  <c r="T195" i="6"/>
  <c r="O195" i="6"/>
  <c r="N195" i="6"/>
  <c r="I195" i="6"/>
  <c r="H195" i="6"/>
  <c r="C195" i="6"/>
  <c r="BV194" i="6"/>
  <c r="BQ194" i="6"/>
  <c r="BP194" i="6"/>
  <c r="BK194" i="6"/>
  <c r="BJ194" i="6"/>
  <c r="BE194" i="6"/>
  <c r="BD194" i="6"/>
  <c r="AY194" i="6"/>
  <c r="AX194" i="6"/>
  <c r="AS194" i="6"/>
  <c r="AR194" i="6"/>
  <c r="AM194" i="6"/>
  <c r="AL194" i="6"/>
  <c r="AG194" i="6"/>
  <c r="AF194" i="6"/>
  <c r="AA194" i="6"/>
  <c r="Z194" i="6"/>
  <c r="U194" i="6"/>
  <c r="T194" i="6"/>
  <c r="O194" i="6"/>
  <c r="N194" i="6"/>
  <c r="I194" i="6"/>
  <c r="H194" i="6"/>
  <c r="C194" i="6"/>
  <c r="BV193" i="6"/>
  <c r="BQ193" i="6"/>
  <c r="BP193" i="6"/>
  <c r="BK193" i="6"/>
  <c r="BJ193" i="6"/>
  <c r="BE193" i="6"/>
  <c r="BD193" i="6"/>
  <c r="AY193" i="6"/>
  <c r="AX193" i="6"/>
  <c r="AS193" i="6"/>
  <c r="AR193" i="6"/>
  <c r="AM193" i="6"/>
  <c r="AL193" i="6"/>
  <c r="AG193" i="6"/>
  <c r="AF193" i="6"/>
  <c r="AA193" i="6"/>
  <c r="Z193" i="6"/>
  <c r="U193" i="6"/>
  <c r="T193" i="6"/>
  <c r="O193" i="6"/>
  <c r="N193" i="6"/>
  <c r="I193" i="6"/>
  <c r="H193" i="6"/>
  <c r="C193" i="6"/>
  <c r="BV192" i="6"/>
  <c r="BQ192" i="6"/>
  <c r="BP192" i="6"/>
  <c r="BK192" i="6"/>
  <c r="BJ192" i="6"/>
  <c r="BE192" i="6"/>
  <c r="BD192" i="6"/>
  <c r="AY192" i="6"/>
  <c r="AX192" i="6"/>
  <c r="AS192" i="6"/>
  <c r="AR192" i="6"/>
  <c r="AM192" i="6"/>
  <c r="AL192" i="6"/>
  <c r="AG192" i="6"/>
  <c r="AF192" i="6"/>
  <c r="AA192" i="6"/>
  <c r="Z192" i="6"/>
  <c r="U192" i="6"/>
  <c r="T192" i="6"/>
  <c r="O192" i="6"/>
  <c r="N192" i="6"/>
  <c r="I192" i="6"/>
  <c r="H192" i="6"/>
  <c r="C192" i="6"/>
  <c r="BV191" i="6"/>
  <c r="BQ191" i="6"/>
  <c r="BP191" i="6"/>
  <c r="BK191" i="6"/>
  <c r="BJ191" i="6"/>
  <c r="BE191" i="6"/>
  <c r="BD191" i="6"/>
  <c r="AY191" i="6"/>
  <c r="AX191" i="6"/>
  <c r="AS191" i="6"/>
  <c r="AR191" i="6"/>
  <c r="AM191" i="6"/>
  <c r="AL191" i="6"/>
  <c r="AG191" i="6"/>
  <c r="AF191" i="6"/>
  <c r="AA191" i="6"/>
  <c r="Z191" i="6"/>
  <c r="U191" i="6"/>
  <c r="T191" i="6"/>
  <c r="O191" i="6"/>
  <c r="N191" i="6"/>
  <c r="I191" i="6"/>
  <c r="H191" i="6"/>
  <c r="C191" i="6"/>
  <c r="BV190" i="6"/>
  <c r="BQ190" i="6"/>
  <c r="BP190" i="6"/>
  <c r="BK190" i="6"/>
  <c r="BJ190" i="6"/>
  <c r="BE190" i="6"/>
  <c r="BD190" i="6"/>
  <c r="AY190" i="6"/>
  <c r="AX190" i="6"/>
  <c r="AS190" i="6"/>
  <c r="AR190" i="6"/>
  <c r="AM190" i="6"/>
  <c r="AL190" i="6"/>
  <c r="AG190" i="6"/>
  <c r="AF190" i="6"/>
  <c r="AA190" i="6"/>
  <c r="Z190" i="6"/>
  <c r="U190" i="6"/>
  <c r="T190" i="6"/>
  <c r="O190" i="6"/>
  <c r="N190" i="6"/>
  <c r="I190" i="6"/>
  <c r="H190" i="6"/>
  <c r="C190" i="6"/>
  <c r="BV189" i="6"/>
  <c r="BQ189" i="6"/>
  <c r="BP189" i="6"/>
  <c r="BK189" i="6"/>
  <c r="BJ189" i="6"/>
  <c r="BE189" i="6"/>
  <c r="BD189" i="6"/>
  <c r="AY189" i="6"/>
  <c r="AX189" i="6"/>
  <c r="AS189" i="6"/>
  <c r="AR189" i="6"/>
  <c r="AM189" i="6"/>
  <c r="AL189" i="6"/>
  <c r="AG189" i="6"/>
  <c r="AF189" i="6"/>
  <c r="AA189" i="6"/>
  <c r="Z189" i="6"/>
  <c r="U189" i="6"/>
  <c r="T189" i="6"/>
  <c r="O189" i="6"/>
  <c r="N189" i="6"/>
  <c r="I189" i="6"/>
  <c r="H189" i="6"/>
  <c r="C189" i="6"/>
  <c r="BV188" i="6"/>
  <c r="BQ188" i="6"/>
  <c r="BP188" i="6"/>
  <c r="BK188" i="6"/>
  <c r="BJ188" i="6"/>
  <c r="BE188" i="6"/>
  <c r="BD188" i="6"/>
  <c r="AY188" i="6"/>
  <c r="AX188" i="6"/>
  <c r="AS188" i="6"/>
  <c r="AR188" i="6"/>
  <c r="AM188" i="6"/>
  <c r="AL188" i="6"/>
  <c r="AG188" i="6"/>
  <c r="AF188" i="6"/>
  <c r="AA188" i="6"/>
  <c r="Z188" i="6"/>
  <c r="U188" i="6"/>
  <c r="T188" i="6"/>
  <c r="O188" i="6"/>
  <c r="N188" i="6"/>
  <c r="I188" i="6"/>
  <c r="H188" i="6"/>
  <c r="C188" i="6"/>
  <c r="BV187" i="6"/>
  <c r="BQ187" i="6"/>
  <c r="BP187" i="6"/>
  <c r="BK187" i="6"/>
  <c r="BJ187" i="6"/>
  <c r="BE187" i="6"/>
  <c r="BD187" i="6"/>
  <c r="AY187" i="6"/>
  <c r="AX187" i="6"/>
  <c r="AS187" i="6"/>
  <c r="AR187" i="6"/>
  <c r="AM187" i="6"/>
  <c r="AL187" i="6"/>
  <c r="AG187" i="6"/>
  <c r="AF187" i="6"/>
  <c r="AA187" i="6"/>
  <c r="Z187" i="6"/>
  <c r="U187" i="6"/>
  <c r="T187" i="6"/>
  <c r="O187" i="6"/>
  <c r="N187" i="6"/>
  <c r="I187" i="6"/>
  <c r="H187" i="6"/>
  <c r="C187" i="6"/>
  <c r="BV186" i="6"/>
  <c r="BQ186" i="6"/>
  <c r="BP186" i="6"/>
  <c r="BK186" i="6"/>
  <c r="BJ186" i="6"/>
  <c r="BE186" i="6"/>
  <c r="BD186" i="6"/>
  <c r="AY186" i="6"/>
  <c r="AX186" i="6"/>
  <c r="AS186" i="6"/>
  <c r="AR186" i="6"/>
  <c r="AM186" i="6"/>
  <c r="AL186" i="6"/>
  <c r="AG186" i="6"/>
  <c r="AF186" i="6"/>
  <c r="AA186" i="6"/>
  <c r="Z186" i="6"/>
  <c r="U186" i="6"/>
  <c r="T186" i="6"/>
  <c r="O186" i="6"/>
  <c r="N186" i="6"/>
  <c r="I186" i="6"/>
  <c r="H186" i="6"/>
  <c r="C186" i="6"/>
  <c r="BV185" i="6"/>
  <c r="BQ185" i="6"/>
  <c r="BP185" i="6"/>
  <c r="BK185" i="6"/>
  <c r="BJ185" i="6"/>
  <c r="BE185" i="6"/>
  <c r="BD185" i="6"/>
  <c r="AY185" i="6"/>
  <c r="AX185" i="6"/>
  <c r="AS185" i="6"/>
  <c r="AR185" i="6"/>
  <c r="AM185" i="6"/>
  <c r="AL185" i="6"/>
  <c r="AG185" i="6"/>
  <c r="AF185" i="6"/>
  <c r="AA185" i="6"/>
  <c r="Z185" i="6"/>
  <c r="U185" i="6"/>
  <c r="T185" i="6"/>
  <c r="O185" i="6"/>
  <c r="N185" i="6"/>
  <c r="I185" i="6"/>
  <c r="H185" i="6"/>
  <c r="C185" i="6"/>
  <c r="BV184" i="6"/>
  <c r="BQ184" i="6"/>
  <c r="BP184" i="6"/>
  <c r="BK184" i="6"/>
  <c r="BJ184" i="6"/>
  <c r="BE184" i="6"/>
  <c r="BD184" i="6"/>
  <c r="AY184" i="6"/>
  <c r="AX184" i="6"/>
  <c r="AS184" i="6"/>
  <c r="AR184" i="6"/>
  <c r="AM184" i="6"/>
  <c r="AL184" i="6"/>
  <c r="AG184" i="6"/>
  <c r="AF184" i="6"/>
  <c r="AA184" i="6"/>
  <c r="Z184" i="6"/>
  <c r="U184" i="6"/>
  <c r="T184" i="6"/>
  <c r="O184" i="6"/>
  <c r="N184" i="6"/>
  <c r="I184" i="6"/>
  <c r="H184" i="6"/>
  <c r="C184" i="6"/>
  <c r="BV183" i="6"/>
  <c r="BQ183" i="6"/>
  <c r="BP183" i="6"/>
  <c r="BK183" i="6"/>
  <c r="BJ183" i="6"/>
  <c r="BE183" i="6"/>
  <c r="BD183" i="6"/>
  <c r="AY183" i="6"/>
  <c r="AX183" i="6"/>
  <c r="AS183" i="6"/>
  <c r="AR183" i="6"/>
  <c r="AM183" i="6"/>
  <c r="AL183" i="6"/>
  <c r="AG183" i="6"/>
  <c r="AF183" i="6"/>
  <c r="AA183" i="6"/>
  <c r="Z183" i="6"/>
  <c r="U183" i="6"/>
  <c r="T183" i="6"/>
  <c r="O183" i="6"/>
  <c r="N183" i="6"/>
  <c r="I183" i="6"/>
  <c r="H183" i="6"/>
  <c r="C183" i="6"/>
  <c r="BV182" i="6"/>
  <c r="BQ182" i="6"/>
  <c r="BP182" i="6"/>
  <c r="BK182" i="6"/>
  <c r="BJ182" i="6"/>
  <c r="BE182" i="6"/>
  <c r="BD182" i="6"/>
  <c r="AY182" i="6"/>
  <c r="AX182" i="6"/>
  <c r="AS182" i="6"/>
  <c r="AR182" i="6"/>
  <c r="AM182" i="6"/>
  <c r="AL182" i="6"/>
  <c r="AG182" i="6"/>
  <c r="AF182" i="6"/>
  <c r="AA182" i="6"/>
  <c r="Z182" i="6"/>
  <c r="U182" i="6"/>
  <c r="T182" i="6"/>
  <c r="O182" i="6"/>
  <c r="N182" i="6"/>
  <c r="I182" i="6"/>
  <c r="H182" i="6"/>
  <c r="C182" i="6"/>
  <c r="BV181" i="6"/>
  <c r="BQ181" i="6"/>
  <c r="BP181" i="6"/>
  <c r="BK181" i="6"/>
  <c r="BJ181" i="6"/>
  <c r="BE181" i="6"/>
  <c r="BD181" i="6"/>
  <c r="AY181" i="6"/>
  <c r="AX181" i="6"/>
  <c r="AS181" i="6"/>
  <c r="AR181" i="6"/>
  <c r="AM181" i="6"/>
  <c r="AL181" i="6"/>
  <c r="AG181" i="6"/>
  <c r="AF181" i="6"/>
  <c r="AA181" i="6"/>
  <c r="Z181" i="6"/>
  <c r="U181" i="6"/>
  <c r="T181" i="6"/>
  <c r="O181" i="6"/>
  <c r="N181" i="6"/>
  <c r="I181" i="6"/>
  <c r="H181" i="6"/>
  <c r="C181" i="6"/>
  <c r="BV180" i="6"/>
  <c r="BQ180" i="6"/>
  <c r="BP180" i="6"/>
  <c r="BK180" i="6"/>
  <c r="BJ180" i="6"/>
  <c r="BE180" i="6"/>
  <c r="BD180" i="6"/>
  <c r="AY180" i="6"/>
  <c r="AX180" i="6"/>
  <c r="AS180" i="6"/>
  <c r="AR180" i="6"/>
  <c r="AM180" i="6"/>
  <c r="AL180" i="6"/>
  <c r="AG180" i="6"/>
  <c r="AF180" i="6"/>
  <c r="AA180" i="6"/>
  <c r="Z180" i="6"/>
  <c r="U180" i="6"/>
  <c r="T180" i="6"/>
  <c r="O180" i="6"/>
  <c r="N180" i="6"/>
  <c r="I180" i="6"/>
  <c r="H180" i="6"/>
  <c r="C180" i="6"/>
  <c r="BV179" i="6"/>
  <c r="BQ179" i="6"/>
  <c r="BP179" i="6"/>
  <c r="BK179" i="6"/>
  <c r="BJ179" i="6"/>
  <c r="BE179" i="6"/>
  <c r="BD179" i="6"/>
  <c r="AY179" i="6"/>
  <c r="AX179" i="6"/>
  <c r="AS179" i="6"/>
  <c r="AR179" i="6"/>
  <c r="AM179" i="6"/>
  <c r="AL179" i="6"/>
  <c r="AG179" i="6"/>
  <c r="AF179" i="6"/>
  <c r="AA179" i="6"/>
  <c r="Z179" i="6"/>
  <c r="U179" i="6"/>
  <c r="T179" i="6"/>
  <c r="O179" i="6"/>
  <c r="N179" i="6"/>
  <c r="I179" i="6"/>
  <c r="H179" i="6"/>
  <c r="C179" i="6"/>
  <c r="BV178" i="6"/>
  <c r="BQ178" i="6"/>
  <c r="BP178" i="6"/>
  <c r="BK178" i="6"/>
  <c r="BJ178" i="6"/>
  <c r="BE178" i="6"/>
  <c r="BD178" i="6"/>
  <c r="AY178" i="6"/>
  <c r="AX178" i="6"/>
  <c r="AS178" i="6"/>
  <c r="AR178" i="6"/>
  <c r="AM178" i="6"/>
  <c r="AL178" i="6"/>
  <c r="AG178" i="6"/>
  <c r="AF178" i="6"/>
  <c r="AA178" i="6"/>
  <c r="Z178" i="6"/>
  <c r="U178" i="6"/>
  <c r="T178" i="6"/>
  <c r="O178" i="6"/>
  <c r="N178" i="6"/>
  <c r="I178" i="6"/>
  <c r="H178" i="6"/>
  <c r="C178" i="6"/>
  <c r="BV177" i="6"/>
  <c r="BQ177" i="6"/>
  <c r="BP177" i="6"/>
  <c r="BK177" i="6"/>
  <c r="BJ177" i="6"/>
  <c r="BE177" i="6"/>
  <c r="BD177" i="6"/>
  <c r="AY177" i="6"/>
  <c r="AX177" i="6"/>
  <c r="AS177" i="6"/>
  <c r="AR177" i="6"/>
  <c r="AM177" i="6"/>
  <c r="AL177" i="6"/>
  <c r="AG177" i="6"/>
  <c r="AF177" i="6"/>
  <c r="AA177" i="6"/>
  <c r="Z177" i="6"/>
  <c r="U177" i="6"/>
  <c r="T177" i="6"/>
  <c r="O177" i="6"/>
  <c r="N177" i="6"/>
  <c r="I177" i="6"/>
  <c r="H177" i="6"/>
  <c r="C177" i="6"/>
  <c r="BV176" i="6"/>
  <c r="BQ176" i="6"/>
  <c r="BP176" i="6"/>
  <c r="BK176" i="6"/>
  <c r="BJ176" i="6"/>
  <c r="BE176" i="6"/>
  <c r="BD176" i="6"/>
  <c r="AY176" i="6"/>
  <c r="AX176" i="6"/>
  <c r="AS176" i="6"/>
  <c r="AR176" i="6"/>
  <c r="AM176" i="6"/>
  <c r="AL176" i="6"/>
  <c r="AG176" i="6"/>
  <c r="AF176" i="6"/>
  <c r="AA176" i="6"/>
  <c r="Z176" i="6"/>
  <c r="U176" i="6"/>
  <c r="T176" i="6"/>
  <c r="O176" i="6"/>
  <c r="N176" i="6"/>
  <c r="I176" i="6"/>
  <c r="H176" i="6"/>
  <c r="C176" i="6"/>
  <c r="BV175" i="6"/>
  <c r="BQ175" i="6"/>
  <c r="BP175" i="6"/>
  <c r="BK175" i="6"/>
  <c r="BJ175" i="6"/>
  <c r="BE175" i="6"/>
  <c r="BD175" i="6"/>
  <c r="AY175" i="6"/>
  <c r="AX175" i="6"/>
  <c r="AS175" i="6"/>
  <c r="AR175" i="6"/>
  <c r="AM175" i="6"/>
  <c r="AL175" i="6"/>
  <c r="AG175" i="6"/>
  <c r="AF175" i="6"/>
  <c r="AA175" i="6"/>
  <c r="Z175" i="6"/>
  <c r="U175" i="6"/>
  <c r="T175" i="6"/>
  <c r="O175" i="6"/>
  <c r="N175" i="6"/>
  <c r="I175" i="6"/>
  <c r="H175" i="6"/>
  <c r="C175" i="6"/>
  <c r="BV174" i="6"/>
  <c r="BQ174" i="6"/>
  <c r="BP174" i="6"/>
  <c r="BK174" i="6"/>
  <c r="BJ174" i="6"/>
  <c r="BE174" i="6"/>
  <c r="BD174" i="6"/>
  <c r="AY174" i="6"/>
  <c r="AX174" i="6"/>
  <c r="AS174" i="6"/>
  <c r="AR174" i="6"/>
  <c r="AM174" i="6"/>
  <c r="AL174" i="6"/>
  <c r="AG174" i="6"/>
  <c r="AF174" i="6"/>
  <c r="AA174" i="6"/>
  <c r="Z174" i="6"/>
  <c r="U174" i="6"/>
  <c r="T174" i="6"/>
  <c r="O174" i="6"/>
  <c r="N174" i="6"/>
  <c r="I174" i="6"/>
  <c r="H174" i="6"/>
  <c r="C174" i="6"/>
  <c r="BV173" i="6"/>
  <c r="BQ173" i="6"/>
  <c r="BP173" i="6"/>
  <c r="BK173" i="6"/>
  <c r="BJ173" i="6"/>
  <c r="BE173" i="6"/>
  <c r="BD173" i="6"/>
  <c r="AY173" i="6"/>
  <c r="AX173" i="6"/>
  <c r="AS173" i="6"/>
  <c r="AR173" i="6"/>
  <c r="AM173" i="6"/>
  <c r="AL173" i="6"/>
  <c r="AG173" i="6"/>
  <c r="AF173" i="6"/>
  <c r="AA173" i="6"/>
  <c r="Z173" i="6"/>
  <c r="U173" i="6"/>
  <c r="T173" i="6"/>
  <c r="O173" i="6"/>
  <c r="N173" i="6"/>
  <c r="I173" i="6"/>
  <c r="H173" i="6"/>
  <c r="C173" i="6"/>
  <c r="BV172" i="6"/>
  <c r="BQ172" i="6"/>
  <c r="BP172" i="6"/>
  <c r="BK172" i="6"/>
  <c r="BJ172" i="6"/>
  <c r="BE172" i="6"/>
  <c r="BD172" i="6"/>
  <c r="AY172" i="6"/>
  <c r="AX172" i="6"/>
  <c r="AS172" i="6"/>
  <c r="AR172" i="6"/>
  <c r="AM172" i="6"/>
  <c r="AL172" i="6"/>
  <c r="AG172" i="6"/>
  <c r="AF172" i="6"/>
  <c r="AA172" i="6"/>
  <c r="Z172" i="6"/>
  <c r="U172" i="6"/>
  <c r="T172" i="6"/>
  <c r="O172" i="6"/>
  <c r="N172" i="6"/>
  <c r="I172" i="6"/>
  <c r="H172" i="6"/>
  <c r="C172" i="6"/>
  <c r="BV171" i="6"/>
  <c r="BQ171" i="6"/>
  <c r="BP171" i="6"/>
  <c r="BK171" i="6"/>
  <c r="BJ171" i="6"/>
  <c r="BE171" i="6"/>
  <c r="BD171" i="6"/>
  <c r="AY171" i="6"/>
  <c r="AX171" i="6"/>
  <c r="AS171" i="6"/>
  <c r="AR171" i="6"/>
  <c r="AM171" i="6"/>
  <c r="AL171" i="6"/>
  <c r="AG171" i="6"/>
  <c r="AF171" i="6"/>
  <c r="AA171" i="6"/>
  <c r="Z171" i="6"/>
  <c r="U171" i="6"/>
  <c r="T171" i="6"/>
  <c r="O171" i="6"/>
  <c r="N171" i="6"/>
  <c r="I171" i="6"/>
  <c r="H171" i="6"/>
  <c r="C171" i="6"/>
  <c r="BV170" i="6"/>
  <c r="BQ170" i="6"/>
  <c r="BP170" i="6"/>
  <c r="BK170" i="6"/>
  <c r="BJ170" i="6"/>
  <c r="BE170" i="6"/>
  <c r="BD170" i="6"/>
  <c r="AY170" i="6"/>
  <c r="AX170" i="6"/>
  <c r="AS170" i="6"/>
  <c r="AR170" i="6"/>
  <c r="AM170" i="6"/>
  <c r="AL170" i="6"/>
  <c r="AG170" i="6"/>
  <c r="AF170" i="6"/>
  <c r="AA170" i="6"/>
  <c r="Z170" i="6"/>
  <c r="U170" i="6"/>
  <c r="T170" i="6"/>
  <c r="O170" i="6"/>
  <c r="N170" i="6"/>
  <c r="I170" i="6"/>
  <c r="H170" i="6"/>
  <c r="C170" i="6"/>
  <c r="BV169" i="6"/>
  <c r="BQ169" i="6"/>
  <c r="BP169" i="6"/>
  <c r="BK169" i="6"/>
  <c r="BJ169" i="6"/>
  <c r="BE169" i="6"/>
  <c r="BD169" i="6"/>
  <c r="AY169" i="6"/>
  <c r="AX169" i="6"/>
  <c r="AS169" i="6"/>
  <c r="AR169" i="6"/>
  <c r="AM169" i="6"/>
  <c r="AL169" i="6"/>
  <c r="AG169" i="6"/>
  <c r="AF169" i="6"/>
  <c r="AA169" i="6"/>
  <c r="Z169" i="6"/>
  <c r="U169" i="6"/>
  <c r="T169" i="6"/>
  <c r="O169" i="6"/>
  <c r="N169" i="6"/>
  <c r="I169" i="6"/>
  <c r="H169" i="6"/>
  <c r="C169" i="6"/>
  <c r="BV168" i="6"/>
  <c r="BQ168" i="6"/>
  <c r="BP168" i="6"/>
  <c r="BK168" i="6"/>
  <c r="BJ168" i="6"/>
  <c r="BE168" i="6"/>
  <c r="BD168" i="6"/>
  <c r="AY168" i="6"/>
  <c r="AX168" i="6"/>
  <c r="AS168" i="6"/>
  <c r="AR168" i="6"/>
  <c r="AM168" i="6"/>
  <c r="AL168" i="6"/>
  <c r="AG168" i="6"/>
  <c r="AF168" i="6"/>
  <c r="AA168" i="6"/>
  <c r="Z168" i="6"/>
  <c r="U168" i="6"/>
  <c r="T168" i="6"/>
  <c r="O168" i="6"/>
  <c r="N168" i="6"/>
  <c r="I168" i="6"/>
  <c r="H168" i="6"/>
  <c r="C168" i="6"/>
  <c r="BV167" i="6"/>
  <c r="BQ167" i="6"/>
  <c r="BP167" i="6"/>
  <c r="BK167" i="6"/>
  <c r="BJ167" i="6"/>
  <c r="BE167" i="6"/>
  <c r="BD167" i="6"/>
  <c r="AY167" i="6"/>
  <c r="AX167" i="6"/>
  <c r="AS167" i="6"/>
  <c r="AR167" i="6"/>
  <c r="AM167" i="6"/>
  <c r="AL167" i="6"/>
  <c r="AG167" i="6"/>
  <c r="AF167" i="6"/>
  <c r="AA167" i="6"/>
  <c r="Z167" i="6"/>
  <c r="U167" i="6"/>
  <c r="T167" i="6"/>
  <c r="O167" i="6"/>
  <c r="N167" i="6"/>
  <c r="I167" i="6"/>
  <c r="H167" i="6"/>
  <c r="C167" i="6"/>
  <c r="C92" i="6"/>
  <c r="C90" i="6"/>
  <c r="H90" i="6"/>
  <c r="C87" i="6"/>
  <c r="BV161" i="6"/>
  <c r="BQ161" i="6"/>
  <c r="BP161" i="6"/>
  <c r="BK161" i="6"/>
  <c r="BJ161" i="6"/>
  <c r="BE161" i="6"/>
  <c r="BD161" i="6"/>
  <c r="AY161" i="6"/>
  <c r="AX161" i="6"/>
  <c r="AS161" i="6"/>
  <c r="AR161" i="6"/>
  <c r="AM161" i="6"/>
  <c r="AL161" i="6"/>
  <c r="AG161" i="6"/>
  <c r="AF161" i="6"/>
  <c r="AA161" i="6"/>
  <c r="Z161" i="6"/>
  <c r="U161" i="6"/>
  <c r="T161" i="6"/>
  <c r="O161" i="6"/>
  <c r="N161" i="6"/>
  <c r="I161" i="6"/>
  <c r="H161" i="6"/>
  <c r="C161" i="6"/>
  <c r="BV160" i="6"/>
  <c r="BQ160" i="6"/>
  <c r="BP160" i="6"/>
  <c r="BK160" i="6"/>
  <c r="BJ160" i="6"/>
  <c r="BE160" i="6"/>
  <c r="BD160" i="6"/>
  <c r="AY160" i="6"/>
  <c r="AX160" i="6"/>
  <c r="AS160" i="6"/>
  <c r="AR160" i="6"/>
  <c r="AM160" i="6"/>
  <c r="AL160" i="6"/>
  <c r="AG160" i="6"/>
  <c r="AF160" i="6"/>
  <c r="AA160" i="6"/>
  <c r="Z160" i="6"/>
  <c r="U160" i="6"/>
  <c r="T160" i="6"/>
  <c r="O160" i="6"/>
  <c r="N160" i="6"/>
  <c r="I160" i="6"/>
  <c r="H160" i="6"/>
  <c r="C160" i="6"/>
  <c r="BV159" i="6"/>
  <c r="BQ159" i="6"/>
  <c r="BP159" i="6"/>
  <c r="BK159" i="6"/>
  <c r="BJ159" i="6"/>
  <c r="BE159" i="6"/>
  <c r="BD159" i="6"/>
  <c r="AY159" i="6"/>
  <c r="AX159" i="6"/>
  <c r="AS159" i="6"/>
  <c r="AR159" i="6"/>
  <c r="AM159" i="6"/>
  <c r="AL159" i="6"/>
  <c r="AG159" i="6"/>
  <c r="AF159" i="6"/>
  <c r="AA159" i="6"/>
  <c r="Z159" i="6"/>
  <c r="U159" i="6"/>
  <c r="T159" i="6"/>
  <c r="O159" i="6"/>
  <c r="N159" i="6"/>
  <c r="I159" i="6"/>
  <c r="H159" i="6"/>
  <c r="C159" i="6"/>
  <c r="BV158" i="6"/>
  <c r="BQ158" i="6"/>
  <c r="BP158" i="6"/>
  <c r="BK158" i="6"/>
  <c r="BJ158" i="6"/>
  <c r="BE158" i="6"/>
  <c r="BD158" i="6"/>
  <c r="AY158" i="6"/>
  <c r="AX158" i="6"/>
  <c r="AS158" i="6"/>
  <c r="AR158" i="6"/>
  <c r="AM158" i="6"/>
  <c r="AL158" i="6"/>
  <c r="AG158" i="6"/>
  <c r="AF158" i="6"/>
  <c r="AA158" i="6"/>
  <c r="Z158" i="6"/>
  <c r="U158" i="6"/>
  <c r="T158" i="6"/>
  <c r="O158" i="6"/>
  <c r="N158" i="6"/>
  <c r="I158" i="6"/>
  <c r="H158" i="6"/>
  <c r="C158" i="6"/>
  <c r="BV157" i="6"/>
  <c r="BQ157" i="6"/>
  <c r="BP157" i="6"/>
  <c r="BK157" i="6"/>
  <c r="BJ157" i="6"/>
  <c r="BE157" i="6"/>
  <c r="BD157" i="6"/>
  <c r="AY157" i="6"/>
  <c r="AX157" i="6"/>
  <c r="AS157" i="6"/>
  <c r="AR157" i="6"/>
  <c r="AM157" i="6"/>
  <c r="AL157" i="6"/>
  <c r="AG157" i="6"/>
  <c r="AF157" i="6"/>
  <c r="AA157" i="6"/>
  <c r="Z157" i="6"/>
  <c r="U157" i="6"/>
  <c r="T157" i="6"/>
  <c r="O157" i="6"/>
  <c r="N157" i="6"/>
  <c r="I157" i="6"/>
  <c r="H157" i="6"/>
  <c r="C157" i="6"/>
  <c r="BV155" i="6"/>
  <c r="BQ155" i="6"/>
  <c r="BP155" i="6"/>
  <c r="BK155" i="6"/>
  <c r="BJ155" i="6"/>
  <c r="BE155" i="6"/>
  <c r="BD155" i="6"/>
  <c r="AY155" i="6"/>
  <c r="AX155" i="6"/>
  <c r="AS155" i="6"/>
  <c r="AR155" i="6"/>
  <c r="AM155" i="6"/>
  <c r="AL155" i="6"/>
  <c r="AG155" i="6"/>
  <c r="AF155" i="6"/>
  <c r="AA155" i="6"/>
  <c r="Z155" i="6"/>
  <c r="U155" i="6"/>
  <c r="T155" i="6"/>
  <c r="O155" i="6"/>
  <c r="N155" i="6"/>
  <c r="I155" i="6"/>
  <c r="H155" i="6"/>
  <c r="C155" i="6"/>
  <c r="BV154" i="6"/>
  <c r="BQ154" i="6"/>
  <c r="BP154" i="6"/>
  <c r="BK154" i="6"/>
  <c r="BJ154" i="6"/>
  <c r="BE154" i="6"/>
  <c r="BD154" i="6"/>
  <c r="AY154" i="6"/>
  <c r="AX154" i="6"/>
  <c r="AS154" i="6"/>
  <c r="AR154" i="6"/>
  <c r="AM154" i="6"/>
  <c r="AL154" i="6"/>
  <c r="AG154" i="6"/>
  <c r="AF154" i="6"/>
  <c r="AA154" i="6"/>
  <c r="Z154" i="6"/>
  <c r="U154" i="6"/>
  <c r="T154" i="6"/>
  <c r="O154" i="6"/>
  <c r="N154" i="6"/>
  <c r="I154" i="6"/>
  <c r="H154" i="6"/>
  <c r="C154" i="6"/>
  <c r="BV153" i="6"/>
  <c r="BQ153" i="6"/>
  <c r="BP153" i="6"/>
  <c r="BK153" i="6"/>
  <c r="BJ153" i="6"/>
  <c r="BE153" i="6"/>
  <c r="BD153" i="6"/>
  <c r="AY153" i="6"/>
  <c r="AX153" i="6"/>
  <c r="AS153" i="6"/>
  <c r="AR153" i="6"/>
  <c r="AM153" i="6"/>
  <c r="AL153" i="6"/>
  <c r="AG153" i="6"/>
  <c r="AF153" i="6"/>
  <c r="AA153" i="6"/>
  <c r="Z153" i="6"/>
  <c r="U153" i="6"/>
  <c r="T153" i="6"/>
  <c r="O153" i="6"/>
  <c r="N153" i="6"/>
  <c r="I153" i="6"/>
  <c r="H153" i="6"/>
  <c r="C153" i="6"/>
  <c r="BV152" i="6"/>
  <c r="BQ152" i="6"/>
  <c r="BP152" i="6"/>
  <c r="BK152" i="6"/>
  <c r="BJ152" i="6"/>
  <c r="BE152" i="6"/>
  <c r="BD152" i="6"/>
  <c r="AY152" i="6"/>
  <c r="AX152" i="6"/>
  <c r="AS152" i="6"/>
  <c r="AR152" i="6"/>
  <c r="AM152" i="6"/>
  <c r="AL152" i="6"/>
  <c r="AG152" i="6"/>
  <c r="AF152" i="6"/>
  <c r="AA152" i="6"/>
  <c r="Z152" i="6"/>
  <c r="U152" i="6"/>
  <c r="T152" i="6"/>
  <c r="O152" i="6"/>
  <c r="N152" i="6"/>
  <c r="I152" i="6"/>
  <c r="H152" i="6"/>
  <c r="C152" i="6"/>
  <c r="BV151" i="6"/>
  <c r="BQ151" i="6"/>
  <c r="BP151" i="6"/>
  <c r="BK151" i="6"/>
  <c r="BJ151" i="6"/>
  <c r="BE151" i="6"/>
  <c r="BD151" i="6"/>
  <c r="AY151" i="6"/>
  <c r="AX151" i="6"/>
  <c r="AS151" i="6"/>
  <c r="AR151" i="6"/>
  <c r="AM151" i="6"/>
  <c r="AL151" i="6"/>
  <c r="AG151" i="6"/>
  <c r="AF151" i="6"/>
  <c r="AA151" i="6"/>
  <c r="Z151" i="6"/>
  <c r="U151" i="6"/>
  <c r="T151" i="6"/>
  <c r="O151" i="6"/>
  <c r="N151" i="6"/>
  <c r="I151" i="6"/>
  <c r="H151" i="6"/>
  <c r="C151" i="6"/>
  <c r="BV150" i="6"/>
  <c r="BQ150" i="6"/>
  <c r="BP150" i="6"/>
  <c r="BK150" i="6"/>
  <c r="BJ150" i="6"/>
  <c r="BE150" i="6"/>
  <c r="BD150" i="6"/>
  <c r="AY150" i="6"/>
  <c r="AX150" i="6"/>
  <c r="AS150" i="6"/>
  <c r="AR150" i="6"/>
  <c r="AM150" i="6"/>
  <c r="AL150" i="6"/>
  <c r="AG150" i="6"/>
  <c r="AF150" i="6"/>
  <c r="AA150" i="6"/>
  <c r="Z150" i="6"/>
  <c r="U150" i="6"/>
  <c r="T150" i="6"/>
  <c r="O150" i="6"/>
  <c r="N150" i="6"/>
  <c r="I150" i="6"/>
  <c r="H150" i="6"/>
  <c r="C150" i="6"/>
  <c r="BV149" i="6"/>
  <c r="BQ149" i="6"/>
  <c r="BP149" i="6"/>
  <c r="BK149" i="6"/>
  <c r="BJ149" i="6"/>
  <c r="BE149" i="6"/>
  <c r="BD149" i="6"/>
  <c r="AY149" i="6"/>
  <c r="AX149" i="6"/>
  <c r="AS149" i="6"/>
  <c r="AR149" i="6"/>
  <c r="AM149" i="6"/>
  <c r="AL149" i="6"/>
  <c r="AG149" i="6"/>
  <c r="AF149" i="6"/>
  <c r="AA149" i="6"/>
  <c r="Z149" i="6"/>
  <c r="U149" i="6"/>
  <c r="T149" i="6"/>
  <c r="O149" i="6"/>
  <c r="N149" i="6"/>
  <c r="I149" i="6"/>
  <c r="H149" i="6"/>
  <c r="C149" i="6"/>
  <c r="BV148" i="6"/>
  <c r="BQ148" i="6"/>
  <c r="BP148" i="6"/>
  <c r="BK148" i="6"/>
  <c r="BJ148" i="6"/>
  <c r="BE148" i="6"/>
  <c r="BD148" i="6"/>
  <c r="AY148" i="6"/>
  <c r="AX148" i="6"/>
  <c r="AS148" i="6"/>
  <c r="AR148" i="6"/>
  <c r="AM148" i="6"/>
  <c r="AL148" i="6"/>
  <c r="AG148" i="6"/>
  <c r="AF148" i="6"/>
  <c r="AA148" i="6"/>
  <c r="Z148" i="6"/>
  <c r="U148" i="6"/>
  <c r="T148" i="6"/>
  <c r="O148" i="6"/>
  <c r="N148" i="6"/>
  <c r="I148" i="6"/>
  <c r="H148" i="6"/>
  <c r="C148" i="6"/>
  <c r="BV147" i="6"/>
  <c r="BQ147" i="6"/>
  <c r="BP147" i="6"/>
  <c r="BK147" i="6"/>
  <c r="BJ147" i="6"/>
  <c r="BE147" i="6"/>
  <c r="BD147" i="6"/>
  <c r="AY147" i="6"/>
  <c r="AX147" i="6"/>
  <c r="AS147" i="6"/>
  <c r="AR147" i="6"/>
  <c r="AM147" i="6"/>
  <c r="AL147" i="6"/>
  <c r="AG147" i="6"/>
  <c r="AF147" i="6"/>
  <c r="AA147" i="6"/>
  <c r="Z147" i="6"/>
  <c r="U147" i="6"/>
  <c r="T147" i="6"/>
  <c r="O147" i="6"/>
  <c r="N147" i="6"/>
  <c r="I147" i="6"/>
  <c r="H147" i="6"/>
  <c r="C147" i="6"/>
  <c r="BV146" i="6"/>
  <c r="BQ146" i="6"/>
  <c r="BP146" i="6"/>
  <c r="BK146" i="6"/>
  <c r="BJ146" i="6"/>
  <c r="BE146" i="6"/>
  <c r="BD146" i="6"/>
  <c r="AY146" i="6"/>
  <c r="AX146" i="6"/>
  <c r="AS146" i="6"/>
  <c r="AR146" i="6"/>
  <c r="AM146" i="6"/>
  <c r="AL146" i="6"/>
  <c r="AG146" i="6"/>
  <c r="AF146" i="6"/>
  <c r="AA146" i="6"/>
  <c r="Z146" i="6"/>
  <c r="U146" i="6"/>
  <c r="T146" i="6"/>
  <c r="O146" i="6"/>
  <c r="N146" i="6"/>
  <c r="I146" i="6"/>
  <c r="H146" i="6"/>
  <c r="C146" i="6"/>
  <c r="BV145" i="6"/>
  <c r="BQ145" i="6"/>
  <c r="BP145" i="6"/>
  <c r="BK145" i="6"/>
  <c r="BJ145" i="6"/>
  <c r="BE145" i="6"/>
  <c r="BD145" i="6"/>
  <c r="AY145" i="6"/>
  <c r="AX145" i="6"/>
  <c r="AS145" i="6"/>
  <c r="AR145" i="6"/>
  <c r="AM145" i="6"/>
  <c r="AL145" i="6"/>
  <c r="AG145" i="6"/>
  <c r="AF145" i="6"/>
  <c r="AA145" i="6"/>
  <c r="Z145" i="6"/>
  <c r="U145" i="6"/>
  <c r="T145" i="6"/>
  <c r="O145" i="6"/>
  <c r="N145" i="6"/>
  <c r="I145" i="6"/>
  <c r="H145" i="6"/>
  <c r="C145" i="6"/>
  <c r="BV144" i="6"/>
  <c r="BQ144" i="6"/>
  <c r="BP144" i="6"/>
  <c r="BK144" i="6"/>
  <c r="BJ144" i="6"/>
  <c r="BE144" i="6"/>
  <c r="BD144" i="6"/>
  <c r="AY144" i="6"/>
  <c r="AX144" i="6"/>
  <c r="AS144" i="6"/>
  <c r="AR144" i="6"/>
  <c r="AM144" i="6"/>
  <c r="AL144" i="6"/>
  <c r="AG144" i="6"/>
  <c r="AF144" i="6"/>
  <c r="AA144" i="6"/>
  <c r="Z144" i="6"/>
  <c r="U144" i="6"/>
  <c r="T144" i="6"/>
  <c r="O144" i="6"/>
  <c r="N144" i="6"/>
  <c r="I144" i="6"/>
  <c r="H144" i="6"/>
  <c r="C144" i="6"/>
  <c r="BV143" i="6"/>
  <c r="BQ143" i="6"/>
  <c r="BP143" i="6"/>
  <c r="BK143" i="6"/>
  <c r="BJ143" i="6"/>
  <c r="BE143" i="6"/>
  <c r="BD143" i="6"/>
  <c r="AY143" i="6"/>
  <c r="AX143" i="6"/>
  <c r="AS143" i="6"/>
  <c r="AR143" i="6"/>
  <c r="AM143" i="6"/>
  <c r="AL143" i="6"/>
  <c r="AG143" i="6"/>
  <c r="AF143" i="6"/>
  <c r="AA143" i="6"/>
  <c r="Z143" i="6"/>
  <c r="U143" i="6"/>
  <c r="T143" i="6"/>
  <c r="O143" i="6"/>
  <c r="N143" i="6"/>
  <c r="I143" i="6"/>
  <c r="H143" i="6"/>
  <c r="C143" i="6"/>
  <c r="BV142" i="6"/>
  <c r="BQ142" i="6"/>
  <c r="BP142" i="6"/>
  <c r="BK142" i="6"/>
  <c r="BJ142" i="6"/>
  <c r="BE142" i="6"/>
  <c r="BD142" i="6"/>
  <c r="AY142" i="6"/>
  <c r="AX142" i="6"/>
  <c r="AS142" i="6"/>
  <c r="AR142" i="6"/>
  <c r="AM142" i="6"/>
  <c r="AL142" i="6"/>
  <c r="AG142" i="6"/>
  <c r="AF142" i="6"/>
  <c r="AA142" i="6"/>
  <c r="Z142" i="6"/>
  <c r="U142" i="6"/>
  <c r="T142" i="6"/>
  <c r="O142" i="6"/>
  <c r="N142" i="6"/>
  <c r="I142" i="6"/>
  <c r="H142" i="6"/>
  <c r="C142" i="6"/>
  <c r="BV141" i="6"/>
  <c r="BQ141" i="6"/>
  <c r="BP141" i="6"/>
  <c r="BK141" i="6"/>
  <c r="BJ141" i="6"/>
  <c r="BE141" i="6"/>
  <c r="BD141" i="6"/>
  <c r="AY141" i="6"/>
  <c r="AX141" i="6"/>
  <c r="AS141" i="6"/>
  <c r="AR141" i="6"/>
  <c r="AM141" i="6"/>
  <c r="AL141" i="6"/>
  <c r="AG141" i="6"/>
  <c r="AF141" i="6"/>
  <c r="AA141" i="6"/>
  <c r="Z141" i="6"/>
  <c r="U141" i="6"/>
  <c r="T141" i="6"/>
  <c r="O141" i="6"/>
  <c r="N141" i="6"/>
  <c r="I141" i="6"/>
  <c r="H141" i="6"/>
  <c r="C141" i="6"/>
  <c r="BV140" i="6"/>
  <c r="BQ140" i="6"/>
  <c r="BP140" i="6"/>
  <c r="BK140" i="6"/>
  <c r="BJ140" i="6"/>
  <c r="BE140" i="6"/>
  <c r="BD140" i="6"/>
  <c r="AY140" i="6"/>
  <c r="AX140" i="6"/>
  <c r="AS140" i="6"/>
  <c r="AR140" i="6"/>
  <c r="AM140" i="6"/>
  <c r="AL140" i="6"/>
  <c r="AG140" i="6"/>
  <c r="AF140" i="6"/>
  <c r="AA140" i="6"/>
  <c r="Z140" i="6"/>
  <c r="U140" i="6"/>
  <c r="T140" i="6"/>
  <c r="O140" i="6"/>
  <c r="N140" i="6"/>
  <c r="I140" i="6"/>
  <c r="H140" i="6"/>
  <c r="C140" i="6"/>
  <c r="BV139" i="6"/>
  <c r="BQ139" i="6"/>
  <c r="BP139" i="6"/>
  <c r="BK139" i="6"/>
  <c r="BJ139" i="6"/>
  <c r="BE139" i="6"/>
  <c r="BD139" i="6"/>
  <c r="AY139" i="6"/>
  <c r="AX139" i="6"/>
  <c r="AS139" i="6"/>
  <c r="AR139" i="6"/>
  <c r="AM139" i="6"/>
  <c r="AL139" i="6"/>
  <c r="AG139" i="6"/>
  <c r="AF139" i="6"/>
  <c r="AA139" i="6"/>
  <c r="Z139" i="6"/>
  <c r="U139" i="6"/>
  <c r="T139" i="6"/>
  <c r="O139" i="6"/>
  <c r="N139" i="6"/>
  <c r="I139" i="6"/>
  <c r="H139" i="6"/>
  <c r="C139" i="6"/>
  <c r="BV138" i="6"/>
  <c r="BQ138" i="6"/>
  <c r="BP138" i="6"/>
  <c r="BK138" i="6"/>
  <c r="BJ138" i="6"/>
  <c r="BE138" i="6"/>
  <c r="BD138" i="6"/>
  <c r="AY138" i="6"/>
  <c r="AX138" i="6"/>
  <c r="AS138" i="6"/>
  <c r="AR138" i="6"/>
  <c r="AM138" i="6"/>
  <c r="AL138" i="6"/>
  <c r="AG138" i="6"/>
  <c r="AF138" i="6"/>
  <c r="AA138" i="6"/>
  <c r="Z138" i="6"/>
  <c r="U138" i="6"/>
  <c r="T138" i="6"/>
  <c r="O138" i="6"/>
  <c r="N138" i="6"/>
  <c r="I138" i="6"/>
  <c r="H138" i="6"/>
  <c r="C138" i="6"/>
  <c r="BV137" i="6"/>
  <c r="BQ137" i="6"/>
  <c r="BP137" i="6"/>
  <c r="BK137" i="6"/>
  <c r="BJ137" i="6"/>
  <c r="BE137" i="6"/>
  <c r="BD137" i="6"/>
  <c r="AY137" i="6"/>
  <c r="AX137" i="6"/>
  <c r="AS137" i="6"/>
  <c r="AR137" i="6"/>
  <c r="AM137" i="6"/>
  <c r="AL137" i="6"/>
  <c r="AG137" i="6"/>
  <c r="AF137" i="6"/>
  <c r="AA137" i="6"/>
  <c r="Z137" i="6"/>
  <c r="U137" i="6"/>
  <c r="T137" i="6"/>
  <c r="O137" i="6"/>
  <c r="N137" i="6"/>
  <c r="I137" i="6"/>
  <c r="H137" i="6"/>
  <c r="C137" i="6"/>
  <c r="BV136" i="6"/>
  <c r="BQ136" i="6"/>
  <c r="BP136" i="6"/>
  <c r="BK136" i="6"/>
  <c r="BJ136" i="6"/>
  <c r="BE136" i="6"/>
  <c r="BD136" i="6"/>
  <c r="AY136" i="6"/>
  <c r="AX136" i="6"/>
  <c r="AS136" i="6"/>
  <c r="AR136" i="6"/>
  <c r="AM136" i="6"/>
  <c r="AL136" i="6"/>
  <c r="AG136" i="6"/>
  <c r="AF136" i="6"/>
  <c r="AA136" i="6"/>
  <c r="Z136" i="6"/>
  <c r="U136" i="6"/>
  <c r="T136" i="6"/>
  <c r="O136" i="6"/>
  <c r="N136" i="6"/>
  <c r="I136" i="6"/>
  <c r="H136" i="6"/>
  <c r="C136" i="6"/>
  <c r="BV135" i="6"/>
  <c r="BQ135" i="6"/>
  <c r="BP135" i="6"/>
  <c r="BK135" i="6"/>
  <c r="BJ135" i="6"/>
  <c r="BE135" i="6"/>
  <c r="BD135" i="6"/>
  <c r="AY135" i="6"/>
  <c r="AX135" i="6"/>
  <c r="AS135" i="6"/>
  <c r="AR135" i="6"/>
  <c r="AM135" i="6"/>
  <c r="AL135" i="6"/>
  <c r="AG135" i="6"/>
  <c r="AF135" i="6"/>
  <c r="AA135" i="6"/>
  <c r="Z135" i="6"/>
  <c r="U135" i="6"/>
  <c r="T135" i="6"/>
  <c r="O135" i="6"/>
  <c r="N135" i="6"/>
  <c r="I135" i="6"/>
  <c r="H135" i="6"/>
  <c r="C135" i="6"/>
  <c r="BV134" i="6"/>
  <c r="BQ134" i="6"/>
  <c r="BP134" i="6"/>
  <c r="BK134" i="6"/>
  <c r="BJ134" i="6"/>
  <c r="BE134" i="6"/>
  <c r="BD134" i="6"/>
  <c r="AY134" i="6"/>
  <c r="AX134" i="6"/>
  <c r="AS134" i="6"/>
  <c r="AR134" i="6"/>
  <c r="AM134" i="6"/>
  <c r="AL134" i="6"/>
  <c r="AG134" i="6"/>
  <c r="AF134" i="6"/>
  <c r="AA134" i="6"/>
  <c r="Z134" i="6"/>
  <c r="U134" i="6"/>
  <c r="T134" i="6"/>
  <c r="O134" i="6"/>
  <c r="N134" i="6"/>
  <c r="I134" i="6"/>
  <c r="H134" i="6"/>
  <c r="C134" i="6"/>
  <c r="BV133" i="6"/>
  <c r="BQ133" i="6"/>
  <c r="BP133" i="6"/>
  <c r="BK133" i="6"/>
  <c r="BJ133" i="6"/>
  <c r="BE133" i="6"/>
  <c r="BD133" i="6"/>
  <c r="AY133" i="6"/>
  <c r="AX133" i="6"/>
  <c r="AS133" i="6"/>
  <c r="AR133" i="6"/>
  <c r="AM133" i="6"/>
  <c r="AL133" i="6"/>
  <c r="AG133" i="6"/>
  <c r="AF133" i="6"/>
  <c r="AA133" i="6"/>
  <c r="Z133" i="6"/>
  <c r="U133" i="6"/>
  <c r="T133" i="6"/>
  <c r="O133" i="6"/>
  <c r="N133" i="6"/>
  <c r="I133" i="6"/>
  <c r="H133" i="6"/>
  <c r="C133" i="6"/>
  <c r="BV132" i="6"/>
  <c r="BQ132" i="6"/>
  <c r="BP132" i="6"/>
  <c r="BK132" i="6"/>
  <c r="BJ132" i="6"/>
  <c r="BE132" i="6"/>
  <c r="BD132" i="6"/>
  <c r="AY132" i="6"/>
  <c r="AX132" i="6"/>
  <c r="AS132" i="6"/>
  <c r="AR132" i="6"/>
  <c r="AM132" i="6"/>
  <c r="AL132" i="6"/>
  <c r="AG132" i="6"/>
  <c r="AF132" i="6"/>
  <c r="AA132" i="6"/>
  <c r="Z132" i="6"/>
  <c r="U132" i="6"/>
  <c r="T132" i="6"/>
  <c r="O132" i="6"/>
  <c r="N132" i="6"/>
  <c r="I132" i="6"/>
  <c r="H132" i="6"/>
  <c r="C132" i="6"/>
  <c r="BV131" i="6"/>
  <c r="BQ131" i="6"/>
  <c r="BP131" i="6"/>
  <c r="BK131" i="6"/>
  <c r="BJ131" i="6"/>
  <c r="BE131" i="6"/>
  <c r="BD131" i="6"/>
  <c r="AY131" i="6"/>
  <c r="AX131" i="6"/>
  <c r="AS131" i="6"/>
  <c r="AR131" i="6"/>
  <c r="AM131" i="6"/>
  <c r="AL131" i="6"/>
  <c r="AG131" i="6"/>
  <c r="AF131" i="6"/>
  <c r="AA131" i="6"/>
  <c r="Z131" i="6"/>
  <c r="U131" i="6"/>
  <c r="T131" i="6"/>
  <c r="O131" i="6"/>
  <c r="N131" i="6"/>
  <c r="I131" i="6"/>
  <c r="H131" i="6"/>
  <c r="C131" i="6"/>
  <c r="BV130" i="6"/>
  <c r="BQ130" i="6"/>
  <c r="BP130" i="6"/>
  <c r="BK130" i="6"/>
  <c r="BJ130" i="6"/>
  <c r="BE130" i="6"/>
  <c r="BD130" i="6"/>
  <c r="AY130" i="6"/>
  <c r="AX130" i="6"/>
  <c r="AS130" i="6"/>
  <c r="AR130" i="6"/>
  <c r="AM130" i="6"/>
  <c r="AL130" i="6"/>
  <c r="AG130" i="6"/>
  <c r="AF130" i="6"/>
  <c r="AA130" i="6"/>
  <c r="Z130" i="6"/>
  <c r="U130" i="6"/>
  <c r="T130" i="6"/>
  <c r="O130" i="6"/>
  <c r="N130" i="6"/>
  <c r="I130" i="6"/>
  <c r="H130" i="6"/>
  <c r="C130" i="6"/>
  <c r="BV129" i="6"/>
  <c r="BQ129" i="6"/>
  <c r="BP129" i="6"/>
  <c r="BK129" i="6"/>
  <c r="BJ129" i="6"/>
  <c r="BE129" i="6"/>
  <c r="BD129" i="6"/>
  <c r="AY129" i="6"/>
  <c r="AX129" i="6"/>
  <c r="AS129" i="6"/>
  <c r="AR129" i="6"/>
  <c r="AM129" i="6"/>
  <c r="AL129" i="6"/>
  <c r="AG129" i="6"/>
  <c r="AF129" i="6"/>
  <c r="AA129" i="6"/>
  <c r="Z129" i="6"/>
  <c r="U129" i="6"/>
  <c r="T129" i="6"/>
  <c r="O129" i="6"/>
  <c r="N129" i="6"/>
  <c r="I129" i="6"/>
  <c r="H129" i="6"/>
  <c r="C129" i="6"/>
  <c r="BV128" i="6"/>
  <c r="BQ128" i="6"/>
  <c r="BP128" i="6"/>
  <c r="BK128" i="6"/>
  <c r="BJ128" i="6"/>
  <c r="BE128" i="6"/>
  <c r="BD128" i="6"/>
  <c r="AY128" i="6"/>
  <c r="AX128" i="6"/>
  <c r="AS128" i="6"/>
  <c r="AR128" i="6"/>
  <c r="AM128" i="6"/>
  <c r="AL128" i="6"/>
  <c r="AG128" i="6"/>
  <c r="AF128" i="6"/>
  <c r="AA128" i="6"/>
  <c r="Z128" i="6"/>
  <c r="U128" i="6"/>
  <c r="T128" i="6"/>
  <c r="O128" i="6"/>
  <c r="N128" i="6"/>
  <c r="I128" i="6"/>
  <c r="H128" i="6"/>
  <c r="C128" i="6"/>
  <c r="BV127" i="6"/>
  <c r="BQ127" i="6"/>
  <c r="BP127" i="6"/>
  <c r="BK127" i="6"/>
  <c r="BJ127" i="6"/>
  <c r="BE127" i="6"/>
  <c r="BD127" i="6"/>
  <c r="AY127" i="6"/>
  <c r="AX127" i="6"/>
  <c r="AS127" i="6"/>
  <c r="AR127" i="6"/>
  <c r="AM127" i="6"/>
  <c r="AL127" i="6"/>
  <c r="AG127" i="6"/>
  <c r="AF127" i="6"/>
  <c r="AA127" i="6"/>
  <c r="Z127" i="6"/>
  <c r="U127" i="6"/>
  <c r="T127" i="6"/>
  <c r="O127" i="6"/>
  <c r="N127" i="6"/>
  <c r="I127" i="6"/>
  <c r="H127" i="6"/>
  <c r="C127" i="6"/>
  <c r="BV126" i="6"/>
  <c r="BQ126" i="6"/>
  <c r="BP126" i="6"/>
  <c r="BK126" i="6"/>
  <c r="BJ126" i="6"/>
  <c r="BE126" i="6"/>
  <c r="BD126" i="6"/>
  <c r="AY126" i="6"/>
  <c r="AX126" i="6"/>
  <c r="AS126" i="6"/>
  <c r="AR126" i="6"/>
  <c r="AM126" i="6"/>
  <c r="AL126" i="6"/>
  <c r="AG126" i="6"/>
  <c r="AF126" i="6"/>
  <c r="AA126" i="6"/>
  <c r="Z126" i="6"/>
  <c r="U126" i="6"/>
  <c r="T126" i="6"/>
  <c r="O126" i="6"/>
  <c r="N126" i="6"/>
  <c r="I126" i="6"/>
  <c r="H126" i="6"/>
  <c r="C126" i="6"/>
  <c r="BV125" i="6"/>
  <c r="BQ125" i="6"/>
  <c r="BP125" i="6"/>
  <c r="BK125" i="6"/>
  <c r="BJ125" i="6"/>
  <c r="BE125" i="6"/>
  <c r="BD125" i="6"/>
  <c r="AY125" i="6"/>
  <c r="AX125" i="6"/>
  <c r="AS125" i="6"/>
  <c r="AR125" i="6"/>
  <c r="AM125" i="6"/>
  <c r="AL125" i="6"/>
  <c r="AG125" i="6"/>
  <c r="AF125" i="6"/>
  <c r="AA125" i="6"/>
  <c r="Z125" i="6"/>
  <c r="U125" i="6"/>
  <c r="T125" i="6"/>
  <c r="O125" i="6"/>
  <c r="N125" i="6"/>
  <c r="I125" i="6"/>
  <c r="H125" i="6"/>
  <c r="C125" i="6"/>
  <c r="BV124" i="6"/>
  <c r="BQ124" i="6"/>
  <c r="BP124" i="6"/>
  <c r="BK124" i="6"/>
  <c r="BJ124" i="6"/>
  <c r="BE124" i="6"/>
  <c r="BD124" i="6"/>
  <c r="AY124" i="6"/>
  <c r="AX124" i="6"/>
  <c r="AS124" i="6"/>
  <c r="AR124" i="6"/>
  <c r="AM124" i="6"/>
  <c r="AL124" i="6"/>
  <c r="AG124" i="6"/>
  <c r="AF124" i="6"/>
  <c r="AA124" i="6"/>
  <c r="Z124" i="6"/>
  <c r="U124" i="6"/>
  <c r="T124" i="6"/>
  <c r="O124" i="6"/>
  <c r="N124" i="6"/>
  <c r="I124" i="6"/>
  <c r="H124" i="6"/>
  <c r="C124" i="6"/>
  <c r="BV123" i="6"/>
  <c r="BQ123" i="6"/>
  <c r="BP123" i="6"/>
  <c r="BK123" i="6"/>
  <c r="BJ123" i="6"/>
  <c r="BE123" i="6"/>
  <c r="BD123" i="6"/>
  <c r="AY123" i="6"/>
  <c r="AX123" i="6"/>
  <c r="AS123" i="6"/>
  <c r="AR123" i="6"/>
  <c r="AM123" i="6"/>
  <c r="AL123" i="6"/>
  <c r="AG123" i="6"/>
  <c r="AF123" i="6"/>
  <c r="AA123" i="6"/>
  <c r="Z123" i="6"/>
  <c r="U123" i="6"/>
  <c r="T123" i="6"/>
  <c r="O123" i="6"/>
  <c r="N123" i="6"/>
  <c r="I123" i="6"/>
  <c r="H123" i="6"/>
  <c r="C123" i="6"/>
  <c r="BV122" i="6"/>
  <c r="BQ122" i="6"/>
  <c r="BP122" i="6"/>
  <c r="BK122" i="6"/>
  <c r="BJ122" i="6"/>
  <c r="BE122" i="6"/>
  <c r="BD122" i="6"/>
  <c r="AY122" i="6"/>
  <c r="AX122" i="6"/>
  <c r="AS122" i="6"/>
  <c r="AR122" i="6"/>
  <c r="AM122" i="6"/>
  <c r="AL122" i="6"/>
  <c r="AG122" i="6"/>
  <c r="AF122" i="6"/>
  <c r="AA122" i="6"/>
  <c r="Z122" i="6"/>
  <c r="U122" i="6"/>
  <c r="T122" i="6"/>
  <c r="O122" i="6"/>
  <c r="N122" i="6"/>
  <c r="I122" i="6"/>
  <c r="H122" i="6"/>
  <c r="C122" i="6"/>
  <c r="BV121" i="6"/>
  <c r="BQ121" i="6"/>
  <c r="BP121" i="6"/>
  <c r="BK121" i="6"/>
  <c r="BJ121" i="6"/>
  <c r="BE121" i="6"/>
  <c r="BD121" i="6"/>
  <c r="AY121" i="6"/>
  <c r="AX121" i="6"/>
  <c r="AS121" i="6"/>
  <c r="AR121" i="6"/>
  <c r="AM121" i="6"/>
  <c r="AL121" i="6"/>
  <c r="AG121" i="6"/>
  <c r="AF121" i="6"/>
  <c r="AA121" i="6"/>
  <c r="Z121" i="6"/>
  <c r="U121" i="6"/>
  <c r="T121" i="6"/>
  <c r="O121" i="6"/>
  <c r="N121" i="6"/>
  <c r="I121" i="6"/>
  <c r="H121" i="6"/>
  <c r="C121" i="6"/>
  <c r="BV120" i="6"/>
  <c r="BQ120" i="6"/>
  <c r="BP120" i="6"/>
  <c r="BK120" i="6"/>
  <c r="BJ120" i="6"/>
  <c r="BE120" i="6"/>
  <c r="BD120" i="6"/>
  <c r="AY120" i="6"/>
  <c r="AX120" i="6"/>
  <c r="AS120" i="6"/>
  <c r="AR120" i="6"/>
  <c r="AM120" i="6"/>
  <c r="AL120" i="6"/>
  <c r="AG120" i="6"/>
  <c r="AF120" i="6"/>
  <c r="AA120" i="6"/>
  <c r="Z120" i="6"/>
  <c r="U120" i="6"/>
  <c r="T120" i="6"/>
  <c r="O120" i="6"/>
  <c r="N120" i="6"/>
  <c r="I120" i="6"/>
  <c r="H120" i="6"/>
  <c r="C120" i="6"/>
  <c r="BV119" i="6"/>
  <c r="BQ119" i="6"/>
  <c r="BP119" i="6"/>
  <c r="BK119" i="6"/>
  <c r="BJ119" i="6"/>
  <c r="BE119" i="6"/>
  <c r="BD119" i="6"/>
  <c r="AY119" i="6"/>
  <c r="AX119" i="6"/>
  <c r="AS119" i="6"/>
  <c r="AR119" i="6"/>
  <c r="AM119" i="6"/>
  <c r="AL119" i="6"/>
  <c r="AG119" i="6"/>
  <c r="AF119" i="6"/>
  <c r="AA119" i="6"/>
  <c r="Z119" i="6"/>
  <c r="U119" i="6"/>
  <c r="T119" i="6"/>
  <c r="O119" i="6"/>
  <c r="N119" i="6"/>
  <c r="I119" i="6"/>
  <c r="H119" i="6"/>
  <c r="C119" i="6"/>
  <c r="BV118" i="6"/>
  <c r="BQ118" i="6"/>
  <c r="BP118" i="6"/>
  <c r="BK118" i="6"/>
  <c r="BJ118" i="6"/>
  <c r="BE118" i="6"/>
  <c r="BD118" i="6"/>
  <c r="AY118" i="6"/>
  <c r="AX118" i="6"/>
  <c r="AS118" i="6"/>
  <c r="AR118" i="6"/>
  <c r="AM118" i="6"/>
  <c r="AL118" i="6"/>
  <c r="AG118" i="6"/>
  <c r="AF118" i="6"/>
  <c r="AA118" i="6"/>
  <c r="Z118" i="6"/>
  <c r="U118" i="6"/>
  <c r="T118" i="6"/>
  <c r="O118" i="6"/>
  <c r="N118" i="6"/>
  <c r="I118" i="6"/>
  <c r="H118" i="6"/>
  <c r="C118" i="6"/>
  <c r="BV117" i="6"/>
  <c r="BQ117" i="6"/>
  <c r="BP117" i="6"/>
  <c r="BK117" i="6"/>
  <c r="BJ117" i="6"/>
  <c r="BE117" i="6"/>
  <c r="BD117" i="6"/>
  <c r="AY117" i="6"/>
  <c r="AX117" i="6"/>
  <c r="AS117" i="6"/>
  <c r="AR117" i="6"/>
  <c r="AM117" i="6"/>
  <c r="AL117" i="6"/>
  <c r="AG117" i="6"/>
  <c r="AF117" i="6"/>
  <c r="AA117" i="6"/>
  <c r="Z117" i="6"/>
  <c r="U117" i="6"/>
  <c r="T117" i="6"/>
  <c r="O117" i="6"/>
  <c r="N117" i="6"/>
  <c r="I117" i="6"/>
  <c r="H117" i="6"/>
  <c r="C117" i="6"/>
  <c r="BV116" i="6"/>
  <c r="BQ116" i="6"/>
  <c r="BP116" i="6"/>
  <c r="BK116" i="6"/>
  <c r="BJ116" i="6"/>
  <c r="BE116" i="6"/>
  <c r="BD116" i="6"/>
  <c r="AY116" i="6"/>
  <c r="AX116" i="6"/>
  <c r="AS116" i="6"/>
  <c r="AR116" i="6"/>
  <c r="AM116" i="6"/>
  <c r="AL116" i="6"/>
  <c r="AG116" i="6"/>
  <c r="AF116" i="6"/>
  <c r="AA116" i="6"/>
  <c r="Z116" i="6"/>
  <c r="U116" i="6"/>
  <c r="T116" i="6"/>
  <c r="O116" i="6"/>
  <c r="N116" i="6"/>
  <c r="I116" i="6"/>
  <c r="H116" i="6"/>
  <c r="C116" i="6"/>
  <c r="BV115" i="6"/>
  <c r="BQ115" i="6"/>
  <c r="BP115" i="6"/>
  <c r="BK115" i="6"/>
  <c r="BJ115" i="6"/>
  <c r="BE115" i="6"/>
  <c r="BD115" i="6"/>
  <c r="AY115" i="6"/>
  <c r="AX115" i="6"/>
  <c r="AS115" i="6"/>
  <c r="AR115" i="6"/>
  <c r="AM115" i="6"/>
  <c r="AL115" i="6"/>
  <c r="AG115" i="6"/>
  <c r="AF115" i="6"/>
  <c r="AA115" i="6"/>
  <c r="Z115" i="6"/>
  <c r="U115" i="6"/>
  <c r="T115" i="6"/>
  <c r="O115" i="6"/>
  <c r="N115" i="6"/>
  <c r="I115" i="6"/>
  <c r="H115" i="6"/>
  <c r="C115" i="6"/>
  <c r="BV114" i="6"/>
  <c r="BQ114" i="6"/>
  <c r="BP114" i="6"/>
  <c r="BK114" i="6"/>
  <c r="BJ114" i="6"/>
  <c r="BE114" i="6"/>
  <c r="BD114" i="6"/>
  <c r="AY114" i="6"/>
  <c r="AX114" i="6"/>
  <c r="AS114" i="6"/>
  <c r="AR114" i="6"/>
  <c r="AM114" i="6"/>
  <c r="AL114" i="6"/>
  <c r="AG114" i="6"/>
  <c r="AF114" i="6"/>
  <c r="AA114" i="6"/>
  <c r="Z114" i="6"/>
  <c r="U114" i="6"/>
  <c r="T114" i="6"/>
  <c r="O114" i="6"/>
  <c r="N114" i="6"/>
  <c r="I114" i="6"/>
  <c r="H114" i="6"/>
  <c r="C114" i="6"/>
  <c r="BV113" i="6"/>
  <c r="BQ113" i="6"/>
  <c r="BP113" i="6"/>
  <c r="BK113" i="6"/>
  <c r="BJ113" i="6"/>
  <c r="BE113" i="6"/>
  <c r="BD113" i="6"/>
  <c r="AY113" i="6"/>
  <c r="AX113" i="6"/>
  <c r="AS113" i="6"/>
  <c r="AR113" i="6"/>
  <c r="AM113" i="6"/>
  <c r="AL113" i="6"/>
  <c r="AG113" i="6"/>
  <c r="AF113" i="6"/>
  <c r="AA113" i="6"/>
  <c r="Z113" i="6"/>
  <c r="U113" i="6"/>
  <c r="T113" i="6"/>
  <c r="O113" i="6"/>
  <c r="N113" i="6"/>
  <c r="I113" i="6"/>
  <c r="H113" i="6"/>
  <c r="C113" i="6"/>
  <c r="BV112" i="6"/>
  <c r="BQ112" i="6"/>
  <c r="BP112" i="6"/>
  <c r="BK112" i="6"/>
  <c r="BJ112" i="6"/>
  <c r="BE112" i="6"/>
  <c r="BD112" i="6"/>
  <c r="AY112" i="6"/>
  <c r="AX112" i="6"/>
  <c r="AS112" i="6"/>
  <c r="AR112" i="6"/>
  <c r="AM112" i="6"/>
  <c r="AL112" i="6"/>
  <c r="AG112" i="6"/>
  <c r="AF112" i="6"/>
  <c r="AA112" i="6"/>
  <c r="Z112" i="6"/>
  <c r="U112" i="6"/>
  <c r="T112" i="6"/>
  <c r="O112" i="6"/>
  <c r="N112" i="6"/>
  <c r="I112" i="6"/>
  <c r="H112" i="6"/>
  <c r="C112" i="6"/>
  <c r="BV111" i="6"/>
  <c r="BQ111" i="6"/>
  <c r="BP111" i="6"/>
  <c r="BK111" i="6"/>
  <c r="BJ111" i="6"/>
  <c r="BE111" i="6"/>
  <c r="BD111" i="6"/>
  <c r="AY111" i="6"/>
  <c r="AX111" i="6"/>
  <c r="AS111" i="6"/>
  <c r="AR111" i="6"/>
  <c r="AM111" i="6"/>
  <c r="AL111" i="6"/>
  <c r="AG111" i="6"/>
  <c r="AF111" i="6"/>
  <c r="AA111" i="6"/>
  <c r="Z111" i="6"/>
  <c r="U111" i="6"/>
  <c r="T111" i="6"/>
  <c r="O111" i="6"/>
  <c r="N111" i="6"/>
  <c r="I111" i="6"/>
  <c r="H111" i="6"/>
  <c r="C111" i="6"/>
  <c r="BV110" i="6"/>
  <c r="BQ110" i="6"/>
  <c r="BP110" i="6"/>
  <c r="BK110" i="6"/>
  <c r="BJ110" i="6"/>
  <c r="BE110" i="6"/>
  <c r="BD110" i="6"/>
  <c r="AY110" i="6"/>
  <c r="AX110" i="6"/>
  <c r="AS110" i="6"/>
  <c r="AR110" i="6"/>
  <c r="AM110" i="6"/>
  <c r="AL110" i="6"/>
  <c r="AG110" i="6"/>
  <c r="AF110" i="6"/>
  <c r="AA110" i="6"/>
  <c r="Z110" i="6"/>
  <c r="U110" i="6"/>
  <c r="T110" i="6"/>
  <c r="O110" i="6"/>
  <c r="N110" i="6"/>
  <c r="I110" i="6"/>
  <c r="H110" i="6"/>
  <c r="C110" i="6"/>
  <c r="BV109" i="6"/>
  <c r="BQ109" i="6"/>
  <c r="BP109" i="6"/>
  <c r="BK109" i="6"/>
  <c r="BJ109" i="6"/>
  <c r="BE109" i="6"/>
  <c r="BD109" i="6"/>
  <c r="AY109" i="6"/>
  <c r="AX109" i="6"/>
  <c r="AS109" i="6"/>
  <c r="AR109" i="6"/>
  <c r="AM109" i="6"/>
  <c r="AL109" i="6"/>
  <c r="AG109" i="6"/>
  <c r="AF109" i="6"/>
  <c r="AA109" i="6"/>
  <c r="Z109" i="6"/>
  <c r="U109" i="6"/>
  <c r="T109" i="6"/>
  <c r="O109" i="6"/>
  <c r="N109" i="6"/>
  <c r="I109" i="6"/>
  <c r="H109" i="6"/>
  <c r="C109" i="6"/>
  <c r="BV108" i="6"/>
  <c r="BQ108" i="6"/>
  <c r="BP108" i="6"/>
  <c r="BK108" i="6"/>
  <c r="BJ108" i="6"/>
  <c r="BE108" i="6"/>
  <c r="BD108" i="6"/>
  <c r="AY108" i="6"/>
  <c r="AX108" i="6"/>
  <c r="AS108" i="6"/>
  <c r="AR108" i="6"/>
  <c r="AM108" i="6"/>
  <c r="AL108" i="6"/>
  <c r="AG108" i="6"/>
  <c r="AF108" i="6"/>
  <c r="AA108" i="6"/>
  <c r="Z108" i="6"/>
  <c r="U108" i="6"/>
  <c r="T108" i="6"/>
  <c r="O108" i="6"/>
  <c r="N108" i="6"/>
  <c r="I108" i="6"/>
  <c r="H108" i="6"/>
  <c r="C108" i="6"/>
  <c r="BV107" i="6"/>
  <c r="BQ107" i="6"/>
  <c r="BP107" i="6"/>
  <c r="BK107" i="6"/>
  <c r="BJ107" i="6"/>
  <c r="BE107" i="6"/>
  <c r="BD107" i="6"/>
  <c r="AY107" i="6"/>
  <c r="AX107" i="6"/>
  <c r="AS107" i="6"/>
  <c r="AR107" i="6"/>
  <c r="AM107" i="6"/>
  <c r="AL107" i="6"/>
  <c r="AG107" i="6"/>
  <c r="AF107" i="6"/>
  <c r="AA107" i="6"/>
  <c r="Z107" i="6"/>
  <c r="U107" i="6"/>
  <c r="T107" i="6"/>
  <c r="O107" i="6"/>
  <c r="N107" i="6"/>
  <c r="I107" i="6"/>
  <c r="H107" i="6"/>
  <c r="C107" i="6"/>
  <c r="BV106" i="6"/>
  <c r="BQ106" i="6"/>
  <c r="BP106" i="6"/>
  <c r="BK106" i="6"/>
  <c r="BJ106" i="6"/>
  <c r="BE106" i="6"/>
  <c r="BD106" i="6"/>
  <c r="AY106" i="6"/>
  <c r="AX106" i="6"/>
  <c r="AS106" i="6"/>
  <c r="AR106" i="6"/>
  <c r="AM106" i="6"/>
  <c r="AL106" i="6"/>
  <c r="AG106" i="6"/>
  <c r="AF106" i="6"/>
  <c r="AA106" i="6"/>
  <c r="Z106" i="6"/>
  <c r="U106" i="6"/>
  <c r="T106" i="6"/>
  <c r="O106" i="6"/>
  <c r="N106" i="6"/>
  <c r="I106" i="6"/>
  <c r="H106" i="6"/>
  <c r="C106" i="6"/>
  <c r="BV105" i="6"/>
  <c r="BQ105" i="6"/>
  <c r="BP105" i="6"/>
  <c r="BK105" i="6"/>
  <c r="BJ105" i="6"/>
  <c r="BE105" i="6"/>
  <c r="BD105" i="6"/>
  <c r="AY105" i="6"/>
  <c r="AX105" i="6"/>
  <c r="AS105" i="6"/>
  <c r="AR105" i="6"/>
  <c r="AM105" i="6"/>
  <c r="AL105" i="6"/>
  <c r="AG105" i="6"/>
  <c r="AF105" i="6"/>
  <c r="AA105" i="6"/>
  <c r="Z105" i="6"/>
  <c r="U105" i="6"/>
  <c r="T105" i="6"/>
  <c r="O105" i="6"/>
  <c r="N105" i="6"/>
  <c r="I105" i="6"/>
  <c r="H105" i="6"/>
  <c r="C105" i="6"/>
  <c r="BV104" i="6"/>
  <c r="BQ104" i="6"/>
  <c r="BP104" i="6"/>
  <c r="BK104" i="6"/>
  <c r="BJ104" i="6"/>
  <c r="BE104" i="6"/>
  <c r="BD104" i="6"/>
  <c r="AY104" i="6"/>
  <c r="AX104" i="6"/>
  <c r="AS104" i="6"/>
  <c r="AR104" i="6"/>
  <c r="AM104" i="6"/>
  <c r="AL104" i="6"/>
  <c r="AG104" i="6"/>
  <c r="AF104" i="6"/>
  <c r="AA104" i="6"/>
  <c r="Z104" i="6"/>
  <c r="U104" i="6"/>
  <c r="T104" i="6"/>
  <c r="O104" i="6"/>
  <c r="N104" i="6"/>
  <c r="I104" i="6"/>
  <c r="H104" i="6"/>
  <c r="C104" i="6"/>
  <c r="BV103" i="6"/>
  <c r="BQ103" i="6"/>
  <c r="BP103" i="6"/>
  <c r="BK103" i="6"/>
  <c r="BJ103" i="6"/>
  <c r="BE103" i="6"/>
  <c r="BD103" i="6"/>
  <c r="AY103" i="6"/>
  <c r="AX103" i="6"/>
  <c r="AS103" i="6"/>
  <c r="AR103" i="6"/>
  <c r="AM103" i="6"/>
  <c r="AL103" i="6"/>
  <c r="AG103" i="6"/>
  <c r="AF103" i="6"/>
  <c r="AA103" i="6"/>
  <c r="Z103" i="6"/>
  <c r="U103" i="6"/>
  <c r="T103" i="6"/>
  <c r="O103" i="6"/>
  <c r="N103" i="6"/>
  <c r="I103" i="6"/>
  <c r="H103" i="6"/>
  <c r="C103" i="6"/>
  <c r="BV102" i="6"/>
  <c r="BQ102" i="6"/>
  <c r="BP102" i="6"/>
  <c r="BK102" i="6"/>
  <c r="BJ102" i="6"/>
  <c r="BE102" i="6"/>
  <c r="BD102" i="6"/>
  <c r="AY102" i="6"/>
  <c r="AX102" i="6"/>
  <c r="AS102" i="6"/>
  <c r="AR102" i="6"/>
  <c r="AM102" i="6"/>
  <c r="AL102" i="6"/>
  <c r="AG102" i="6"/>
  <c r="AF102" i="6"/>
  <c r="AA102" i="6"/>
  <c r="Z102" i="6"/>
  <c r="U102" i="6"/>
  <c r="T102" i="6"/>
  <c r="O102" i="6"/>
  <c r="N102" i="6"/>
  <c r="I102" i="6"/>
  <c r="H102" i="6"/>
  <c r="C102" i="6"/>
  <c r="BV101" i="6"/>
  <c r="BQ101" i="6"/>
  <c r="BP101" i="6"/>
  <c r="BK101" i="6"/>
  <c r="BJ101" i="6"/>
  <c r="BE101" i="6"/>
  <c r="BD101" i="6"/>
  <c r="AY101" i="6"/>
  <c r="AX101" i="6"/>
  <c r="AS101" i="6"/>
  <c r="AR101" i="6"/>
  <c r="AM101" i="6"/>
  <c r="AL101" i="6"/>
  <c r="AG101" i="6"/>
  <c r="AF101" i="6"/>
  <c r="AA101" i="6"/>
  <c r="Z101" i="6"/>
  <c r="U101" i="6"/>
  <c r="T101" i="6"/>
  <c r="O101" i="6"/>
  <c r="N101" i="6"/>
  <c r="I101" i="6"/>
  <c r="H101" i="6"/>
  <c r="C101" i="6"/>
  <c r="BV100" i="6"/>
  <c r="BQ100" i="6"/>
  <c r="BP100" i="6"/>
  <c r="BK100" i="6"/>
  <c r="BJ100" i="6"/>
  <c r="BE100" i="6"/>
  <c r="BD100" i="6"/>
  <c r="AY100" i="6"/>
  <c r="AX100" i="6"/>
  <c r="AS100" i="6"/>
  <c r="AR100" i="6"/>
  <c r="AM100" i="6"/>
  <c r="AL100" i="6"/>
  <c r="AG100" i="6"/>
  <c r="AF100" i="6"/>
  <c r="AA100" i="6"/>
  <c r="Z100" i="6"/>
  <c r="U100" i="6"/>
  <c r="T100" i="6"/>
  <c r="O100" i="6"/>
  <c r="N100" i="6"/>
  <c r="I100" i="6"/>
  <c r="H100" i="6"/>
  <c r="C100" i="6"/>
  <c r="BV99" i="6"/>
  <c r="BQ99" i="6"/>
  <c r="BP99" i="6"/>
  <c r="BK99" i="6"/>
  <c r="BJ99" i="6"/>
  <c r="BE99" i="6"/>
  <c r="BD99" i="6"/>
  <c r="AY99" i="6"/>
  <c r="AX99" i="6"/>
  <c r="AS99" i="6"/>
  <c r="AR99" i="6"/>
  <c r="AM99" i="6"/>
  <c r="AL99" i="6"/>
  <c r="AG99" i="6"/>
  <c r="AF99" i="6"/>
  <c r="AA99" i="6"/>
  <c r="Z99" i="6"/>
  <c r="U99" i="6"/>
  <c r="T99" i="6"/>
  <c r="O99" i="6"/>
  <c r="N99" i="6"/>
  <c r="I99" i="6"/>
  <c r="H99" i="6"/>
  <c r="C99" i="6"/>
  <c r="BV98" i="6"/>
  <c r="BQ98" i="6"/>
  <c r="BP98" i="6"/>
  <c r="BK98" i="6"/>
  <c r="BJ98" i="6"/>
  <c r="BE98" i="6"/>
  <c r="BD98" i="6"/>
  <c r="AY98" i="6"/>
  <c r="AX98" i="6"/>
  <c r="AS98" i="6"/>
  <c r="AR98" i="6"/>
  <c r="AM98" i="6"/>
  <c r="AL98" i="6"/>
  <c r="AG98" i="6"/>
  <c r="AF98" i="6"/>
  <c r="AA98" i="6"/>
  <c r="Z98" i="6"/>
  <c r="U98" i="6"/>
  <c r="T98" i="6"/>
  <c r="O98" i="6"/>
  <c r="N98" i="6"/>
  <c r="I98" i="6"/>
  <c r="H98" i="6"/>
  <c r="C98" i="6"/>
  <c r="BV97" i="6"/>
  <c r="BQ97" i="6"/>
  <c r="BP97" i="6"/>
  <c r="BK97" i="6"/>
  <c r="BJ97" i="6"/>
  <c r="BE97" i="6"/>
  <c r="BD97" i="6"/>
  <c r="AY97" i="6"/>
  <c r="AX97" i="6"/>
  <c r="AS97" i="6"/>
  <c r="AR97" i="6"/>
  <c r="AM97" i="6"/>
  <c r="AL97" i="6"/>
  <c r="AG97" i="6"/>
  <c r="AF97" i="6"/>
  <c r="AA97" i="6"/>
  <c r="Z97" i="6"/>
  <c r="U97" i="6"/>
  <c r="T97" i="6"/>
  <c r="O97" i="6"/>
  <c r="N97" i="6"/>
  <c r="I97" i="6"/>
  <c r="H97" i="6"/>
  <c r="C97" i="6"/>
  <c r="BV96" i="6"/>
  <c r="BQ96" i="6"/>
  <c r="BP96" i="6"/>
  <c r="BK96" i="6"/>
  <c r="BJ96" i="6"/>
  <c r="BE96" i="6"/>
  <c r="BD96" i="6"/>
  <c r="AY96" i="6"/>
  <c r="AX96" i="6"/>
  <c r="AS96" i="6"/>
  <c r="AR96" i="6"/>
  <c r="AM96" i="6"/>
  <c r="AL96" i="6"/>
  <c r="AG96" i="6"/>
  <c r="AF96" i="6"/>
  <c r="AA96" i="6"/>
  <c r="Z96" i="6"/>
  <c r="U96" i="6"/>
  <c r="T96" i="6"/>
  <c r="O96" i="6"/>
  <c r="N96" i="6"/>
  <c r="I96" i="6"/>
  <c r="H96" i="6"/>
  <c r="C96" i="6"/>
  <c r="BV95" i="6"/>
  <c r="BQ95" i="6"/>
  <c r="BP95" i="6"/>
  <c r="BK95" i="6"/>
  <c r="BJ95" i="6"/>
  <c r="BE95" i="6"/>
  <c r="BD95" i="6"/>
  <c r="AY95" i="6"/>
  <c r="AX95" i="6"/>
  <c r="AS95" i="6"/>
  <c r="AR95" i="6"/>
  <c r="AM95" i="6"/>
  <c r="AL95" i="6"/>
  <c r="AG95" i="6"/>
  <c r="AF95" i="6"/>
  <c r="AA95" i="6"/>
  <c r="Z95" i="6"/>
  <c r="U95" i="6"/>
  <c r="T95" i="6"/>
  <c r="O95" i="6"/>
  <c r="N95" i="6"/>
  <c r="I95" i="6"/>
  <c r="H95" i="6"/>
  <c r="C95" i="6"/>
  <c r="BV94" i="6"/>
  <c r="BQ94" i="6"/>
  <c r="BP94" i="6"/>
  <c r="BK94" i="6"/>
  <c r="BJ94" i="6"/>
  <c r="BE94" i="6"/>
  <c r="BD94" i="6"/>
  <c r="AY94" i="6"/>
  <c r="AX94" i="6"/>
  <c r="AS94" i="6"/>
  <c r="AR94" i="6"/>
  <c r="AM94" i="6"/>
  <c r="AL94" i="6"/>
  <c r="AG94" i="6"/>
  <c r="AF94" i="6"/>
  <c r="AA94" i="6"/>
  <c r="Z94" i="6"/>
  <c r="U94" i="6"/>
  <c r="T94" i="6"/>
  <c r="O94" i="6"/>
  <c r="N94" i="6"/>
  <c r="I94" i="6"/>
  <c r="H94" i="6"/>
  <c r="C94" i="6"/>
  <c r="BV93" i="6"/>
  <c r="BQ93" i="6"/>
  <c r="BP93" i="6"/>
  <c r="BK93" i="6"/>
  <c r="BJ93" i="6"/>
  <c r="BE93" i="6"/>
  <c r="BD93" i="6"/>
  <c r="AY93" i="6"/>
  <c r="AX93" i="6"/>
  <c r="AS93" i="6"/>
  <c r="AR93" i="6"/>
  <c r="AM93" i="6"/>
  <c r="AL93" i="6"/>
  <c r="AG93" i="6"/>
  <c r="AF93" i="6"/>
  <c r="AA93" i="6"/>
  <c r="Z93" i="6"/>
  <c r="U93" i="6"/>
  <c r="T93" i="6"/>
  <c r="O93" i="6"/>
  <c r="N93" i="6"/>
  <c r="I93" i="6"/>
  <c r="H93" i="6"/>
  <c r="C93" i="6"/>
  <c r="BV92" i="6"/>
  <c r="BQ92" i="6"/>
  <c r="BP92" i="6"/>
  <c r="BK92" i="6"/>
  <c r="BJ92" i="6"/>
  <c r="BE92" i="6"/>
  <c r="BD92" i="6"/>
  <c r="AY92" i="6"/>
  <c r="AX92" i="6"/>
  <c r="AS92" i="6"/>
  <c r="AR92" i="6"/>
  <c r="AM92" i="6"/>
  <c r="AL92" i="6"/>
  <c r="AG92" i="6"/>
  <c r="AF92" i="6"/>
  <c r="AA92" i="6"/>
  <c r="Z92" i="6"/>
  <c r="U92" i="6"/>
  <c r="T92" i="6"/>
  <c r="O92" i="6"/>
  <c r="N92" i="6"/>
  <c r="I92" i="6"/>
  <c r="H92" i="6"/>
  <c r="BV91" i="6"/>
  <c r="BQ91" i="6"/>
  <c r="BP91" i="6"/>
  <c r="BK91" i="6"/>
  <c r="BJ91" i="6"/>
  <c r="BE91" i="6"/>
  <c r="BD91" i="6"/>
  <c r="AY91" i="6"/>
  <c r="AX91" i="6"/>
  <c r="AS91" i="6"/>
  <c r="AR91" i="6"/>
  <c r="AM91" i="6"/>
  <c r="AL91" i="6"/>
  <c r="AG91" i="6"/>
  <c r="AF91" i="6"/>
  <c r="AA91" i="6"/>
  <c r="Z91" i="6"/>
  <c r="U91" i="6"/>
  <c r="T91" i="6"/>
  <c r="O91" i="6"/>
  <c r="N91" i="6"/>
  <c r="I91" i="6"/>
  <c r="H91" i="6"/>
  <c r="C91" i="6"/>
  <c r="BV90" i="6"/>
  <c r="BQ90" i="6"/>
  <c r="BP90" i="6"/>
  <c r="BK90" i="6"/>
  <c r="BJ90" i="6"/>
  <c r="BE90" i="6"/>
  <c r="BD90" i="6"/>
  <c r="AY90" i="6"/>
  <c r="AX90" i="6"/>
  <c r="AS90" i="6"/>
  <c r="AR90" i="6"/>
  <c r="AM90" i="6"/>
  <c r="AL90" i="6"/>
  <c r="AG90" i="6"/>
  <c r="AF90" i="6"/>
  <c r="AA90" i="6"/>
  <c r="Z90" i="6"/>
  <c r="U90" i="6"/>
  <c r="T90" i="6"/>
  <c r="O90" i="6"/>
  <c r="N90" i="6"/>
  <c r="I90" i="6"/>
  <c r="BV89" i="6"/>
  <c r="BQ89" i="6"/>
  <c r="BP89" i="6"/>
  <c r="BK89" i="6"/>
  <c r="BJ89" i="6"/>
  <c r="BE89" i="6"/>
  <c r="BD89" i="6"/>
  <c r="AY89" i="6"/>
  <c r="AX89" i="6"/>
  <c r="AS89" i="6"/>
  <c r="AR89" i="6"/>
  <c r="AM89" i="6"/>
  <c r="AL89" i="6"/>
  <c r="AG89" i="6"/>
  <c r="AF89" i="6"/>
  <c r="AA89" i="6"/>
  <c r="Z89" i="6"/>
  <c r="U89" i="6"/>
  <c r="T89" i="6"/>
  <c r="O89" i="6"/>
  <c r="N89" i="6"/>
  <c r="I89" i="6"/>
  <c r="H89" i="6"/>
  <c r="C89" i="6"/>
  <c r="BV88" i="6"/>
  <c r="BQ88" i="6"/>
  <c r="BP88" i="6"/>
  <c r="BK88" i="6"/>
  <c r="BJ88" i="6"/>
  <c r="BE88" i="6"/>
  <c r="BD88" i="6"/>
  <c r="AY88" i="6"/>
  <c r="AX88" i="6"/>
  <c r="AS88" i="6"/>
  <c r="AR88" i="6"/>
  <c r="AM88" i="6"/>
  <c r="AL88" i="6"/>
  <c r="AG88" i="6"/>
  <c r="AF88" i="6"/>
  <c r="AA88" i="6"/>
  <c r="Z88" i="6"/>
  <c r="U88" i="6"/>
  <c r="T88" i="6"/>
  <c r="O88" i="6"/>
  <c r="N88" i="6"/>
  <c r="I88" i="6"/>
  <c r="H88" i="6"/>
  <c r="C88" i="6"/>
  <c r="BV87" i="6"/>
  <c r="BQ87" i="6"/>
  <c r="BP87" i="6"/>
  <c r="BK87" i="6"/>
  <c r="BJ87" i="6"/>
  <c r="BE87" i="6"/>
  <c r="BD87" i="6"/>
  <c r="AY87" i="6"/>
  <c r="AX87" i="6"/>
  <c r="AS87" i="6"/>
  <c r="AR87" i="6"/>
  <c r="AM87" i="6"/>
  <c r="AL87" i="6"/>
  <c r="AG87" i="6"/>
  <c r="AF87" i="6"/>
  <c r="AA87" i="6"/>
  <c r="Z87" i="6"/>
  <c r="U87" i="6"/>
  <c r="T87" i="6"/>
  <c r="O87" i="6"/>
  <c r="N87" i="6"/>
  <c r="I87" i="6"/>
  <c r="H87" i="6"/>
  <c r="BV79" i="6"/>
  <c r="BQ79" i="6"/>
  <c r="BP79" i="6"/>
  <c r="BK79" i="6"/>
  <c r="BJ79" i="6"/>
  <c r="BE79" i="6"/>
  <c r="BD79" i="6"/>
  <c r="AY79" i="6"/>
  <c r="AX79" i="6"/>
  <c r="AS79" i="6"/>
  <c r="AR79" i="6"/>
  <c r="AM79" i="6"/>
  <c r="AL79" i="6"/>
  <c r="AG79" i="6"/>
  <c r="AF79" i="6"/>
  <c r="AA79" i="6"/>
  <c r="Z79" i="6"/>
  <c r="U79" i="6"/>
  <c r="T79" i="6"/>
  <c r="O79" i="6"/>
  <c r="N79" i="6"/>
  <c r="I79" i="6"/>
  <c r="H79" i="6"/>
  <c r="C79" i="6"/>
  <c r="BV78" i="6"/>
  <c r="BQ78" i="6"/>
  <c r="BP78" i="6"/>
  <c r="BK78" i="6"/>
  <c r="BJ78" i="6"/>
  <c r="BE78" i="6"/>
  <c r="BD78" i="6"/>
  <c r="AY78" i="6"/>
  <c r="AX78" i="6"/>
  <c r="AS78" i="6"/>
  <c r="AR78" i="6"/>
  <c r="AM78" i="6"/>
  <c r="AL78" i="6"/>
  <c r="AG78" i="6"/>
  <c r="AF78" i="6"/>
  <c r="AA78" i="6"/>
  <c r="Z78" i="6"/>
  <c r="U78" i="6"/>
  <c r="T78" i="6"/>
  <c r="O78" i="6"/>
  <c r="N78" i="6"/>
  <c r="I78" i="6"/>
  <c r="H78" i="6"/>
  <c r="C78" i="6"/>
  <c r="BV77" i="6"/>
  <c r="BQ77" i="6"/>
  <c r="BP77" i="6"/>
  <c r="BK77" i="6"/>
  <c r="BJ77" i="6"/>
  <c r="BE77" i="6"/>
  <c r="BD77" i="6"/>
  <c r="AY77" i="6"/>
  <c r="AX77" i="6"/>
  <c r="AS77" i="6"/>
  <c r="AR77" i="6"/>
  <c r="AM77" i="6"/>
  <c r="AL77" i="6"/>
  <c r="AG77" i="6"/>
  <c r="AF77" i="6"/>
  <c r="AA77" i="6"/>
  <c r="Z77" i="6"/>
  <c r="U77" i="6"/>
  <c r="T77" i="6"/>
  <c r="O77" i="6"/>
  <c r="N77" i="6"/>
  <c r="I77" i="6"/>
  <c r="H77" i="6"/>
  <c r="C77" i="6"/>
  <c r="BV76" i="6"/>
  <c r="BQ76" i="6"/>
  <c r="BP76" i="6"/>
  <c r="BK76" i="6"/>
  <c r="BJ76" i="6"/>
  <c r="BE76" i="6"/>
  <c r="BD76" i="6"/>
  <c r="AY76" i="6"/>
  <c r="AX76" i="6"/>
  <c r="AS76" i="6"/>
  <c r="AR76" i="6"/>
  <c r="AM76" i="6"/>
  <c r="AL76" i="6"/>
  <c r="AG76" i="6"/>
  <c r="AF76" i="6"/>
  <c r="AA76" i="6"/>
  <c r="Z76" i="6"/>
  <c r="U76" i="6"/>
  <c r="T76" i="6"/>
  <c r="O76" i="6"/>
  <c r="N76" i="6"/>
  <c r="I76" i="6"/>
  <c r="H76" i="6"/>
  <c r="C76" i="6"/>
  <c r="BV75" i="6"/>
  <c r="BQ75" i="6"/>
  <c r="BP75" i="6"/>
  <c r="BK75" i="6"/>
  <c r="BJ75" i="6"/>
  <c r="BE75" i="6"/>
  <c r="BD75" i="6"/>
  <c r="AY75" i="6"/>
  <c r="AX75" i="6"/>
  <c r="AS75" i="6"/>
  <c r="AR75" i="6"/>
  <c r="AM75" i="6"/>
  <c r="AL75" i="6"/>
  <c r="AG75" i="6"/>
  <c r="AF75" i="6"/>
  <c r="AA75" i="6"/>
  <c r="Z75" i="6"/>
  <c r="U75" i="6"/>
  <c r="T75" i="6"/>
  <c r="O75" i="6"/>
  <c r="N75" i="6"/>
  <c r="I75" i="6"/>
  <c r="H75" i="6"/>
  <c r="C75" i="6"/>
  <c r="BV74" i="6"/>
  <c r="BQ74" i="6"/>
  <c r="BP74" i="6"/>
  <c r="BK74" i="6"/>
  <c r="BJ74" i="6"/>
  <c r="BE74" i="6"/>
  <c r="BD74" i="6"/>
  <c r="AY74" i="6"/>
  <c r="AX74" i="6"/>
  <c r="AS74" i="6"/>
  <c r="AR74" i="6"/>
  <c r="AM74" i="6"/>
  <c r="AL74" i="6"/>
  <c r="AG74" i="6"/>
  <c r="AF74" i="6"/>
  <c r="AA74" i="6"/>
  <c r="Z74" i="6"/>
  <c r="U74" i="6"/>
  <c r="T74" i="6"/>
  <c r="O74" i="6"/>
  <c r="N74" i="6"/>
  <c r="I74" i="6"/>
  <c r="H74" i="6"/>
  <c r="C74" i="6"/>
  <c r="BV73" i="6"/>
  <c r="BQ73" i="6"/>
  <c r="BP73" i="6"/>
  <c r="BK73" i="6"/>
  <c r="BJ73" i="6"/>
  <c r="BE73" i="6"/>
  <c r="BD73" i="6"/>
  <c r="AY73" i="6"/>
  <c r="AX73" i="6"/>
  <c r="AS73" i="6"/>
  <c r="AR73" i="6"/>
  <c r="AM73" i="6"/>
  <c r="AL73" i="6"/>
  <c r="AG73" i="6"/>
  <c r="AF73" i="6"/>
  <c r="AA73" i="6"/>
  <c r="Z73" i="6"/>
  <c r="U73" i="6"/>
  <c r="T73" i="6"/>
  <c r="O73" i="6"/>
  <c r="N73" i="6"/>
  <c r="I73" i="6"/>
  <c r="H73" i="6"/>
  <c r="C73" i="6"/>
  <c r="BV72" i="6"/>
  <c r="BQ72" i="6"/>
  <c r="BP72" i="6"/>
  <c r="BK72" i="6"/>
  <c r="BJ72" i="6"/>
  <c r="BE72" i="6"/>
  <c r="BD72" i="6"/>
  <c r="AY72" i="6"/>
  <c r="AX72" i="6"/>
  <c r="AS72" i="6"/>
  <c r="AR72" i="6"/>
  <c r="AM72" i="6"/>
  <c r="AL72" i="6"/>
  <c r="AG72" i="6"/>
  <c r="AF72" i="6"/>
  <c r="AA72" i="6"/>
  <c r="Z72" i="6"/>
  <c r="U72" i="6"/>
  <c r="T72" i="6"/>
  <c r="O72" i="6"/>
  <c r="N72" i="6"/>
  <c r="I72" i="6"/>
  <c r="H72" i="6"/>
  <c r="C72" i="6"/>
  <c r="BV71" i="6"/>
  <c r="BQ71" i="6"/>
  <c r="BP71" i="6"/>
  <c r="BK71" i="6"/>
  <c r="BJ71" i="6"/>
  <c r="BE71" i="6"/>
  <c r="BD71" i="6"/>
  <c r="AY71" i="6"/>
  <c r="AX71" i="6"/>
  <c r="AS71" i="6"/>
  <c r="AR71" i="6"/>
  <c r="AM71" i="6"/>
  <c r="AL71" i="6"/>
  <c r="AG71" i="6"/>
  <c r="AF71" i="6"/>
  <c r="AA71" i="6"/>
  <c r="Z71" i="6"/>
  <c r="U71" i="6"/>
  <c r="T71" i="6"/>
  <c r="O71" i="6"/>
  <c r="N71" i="6"/>
  <c r="I71" i="6"/>
  <c r="H71" i="6"/>
  <c r="C71" i="6"/>
  <c r="BV70" i="6"/>
  <c r="BQ70" i="6"/>
  <c r="BP70" i="6"/>
  <c r="BK70" i="6"/>
  <c r="BJ70" i="6"/>
  <c r="BE70" i="6"/>
  <c r="BD70" i="6"/>
  <c r="AY70" i="6"/>
  <c r="AX70" i="6"/>
  <c r="AS70" i="6"/>
  <c r="AR70" i="6"/>
  <c r="AM70" i="6"/>
  <c r="AL70" i="6"/>
  <c r="AG70" i="6"/>
  <c r="AF70" i="6"/>
  <c r="AA70" i="6"/>
  <c r="Z70" i="6"/>
  <c r="U70" i="6"/>
  <c r="T70" i="6"/>
  <c r="O70" i="6"/>
  <c r="N70" i="6"/>
  <c r="I70" i="6"/>
  <c r="H70" i="6"/>
  <c r="C70" i="6"/>
  <c r="BV69" i="6"/>
  <c r="BQ69" i="6"/>
  <c r="BP69" i="6"/>
  <c r="BK69" i="6"/>
  <c r="BJ69" i="6"/>
  <c r="BE69" i="6"/>
  <c r="BD69" i="6"/>
  <c r="AY69" i="6"/>
  <c r="AX69" i="6"/>
  <c r="AS69" i="6"/>
  <c r="AR69" i="6"/>
  <c r="AM69" i="6"/>
  <c r="AL69" i="6"/>
  <c r="AG69" i="6"/>
  <c r="AF69" i="6"/>
  <c r="AA69" i="6"/>
  <c r="Z69" i="6"/>
  <c r="U69" i="6"/>
  <c r="T69" i="6"/>
  <c r="O69" i="6"/>
  <c r="N69" i="6"/>
  <c r="I69" i="6"/>
  <c r="H69" i="6"/>
  <c r="C69" i="6"/>
  <c r="BV68" i="6"/>
  <c r="BQ68" i="6"/>
  <c r="BP68" i="6"/>
  <c r="BK68" i="6"/>
  <c r="BJ68" i="6"/>
  <c r="BE68" i="6"/>
  <c r="BD68" i="6"/>
  <c r="AY68" i="6"/>
  <c r="AX68" i="6"/>
  <c r="AS68" i="6"/>
  <c r="AR68" i="6"/>
  <c r="AM68" i="6"/>
  <c r="AL68" i="6"/>
  <c r="AG68" i="6"/>
  <c r="AF68" i="6"/>
  <c r="AA68" i="6"/>
  <c r="Z68" i="6"/>
  <c r="U68" i="6"/>
  <c r="T68" i="6"/>
  <c r="O68" i="6"/>
  <c r="N68" i="6"/>
  <c r="I68" i="6"/>
  <c r="H68" i="6"/>
  <c r="C68" i="6"/>
  <c r="BV67" i="6"/>
  <c r="BQ67" i="6"/>
  <c r="BP67" i="6"/>
  <c r="BK67" i="6"/>
  <c r="BJ67" i="6"/>
  <c r="BE67" i="6"/>
  <c r="BD67" i="6"/>
  <c r="AY67" i="6"/>
  <c r="AX67" i="6"/>
  <c r="AS67" i="6"/>
  <c r="AR67" i="6"/>
  <c r="AM67" i="6"/>
  <c r="AL67" i="6"/>
  <c r="AG67" i="6"/>
  <c r="AF67" i="6"/>
  <c r="AA67" i="6"/>
  <c r="Z67" i="6"/>
  <c r="U67" i="6"/>
  <c r="T67" i="6"/>
  <c r="O67" i="6"/>
  <c r="N67" i="6"/>
  <c r="I67" i="6"/>
  <c r="H67" i="6"/>
  <c r="C67" i="6"/>
  <c r="BV66" i="6"/>
  <c r="BQ66" i="6"/>
  <c r="BP66" i="6"/>
  <c r="BK66" i="6"/>
  <c r="BJ66" i="6"/>
  <c r="BE66" i="6"/>
  <c r="BD66" i="6"/>
  <c r="AY66" i="6"/>
  <c r="AX66" i="6"/>
  <c r="AS66" i="6"/>
  <c r="AR66" i="6"/>
  <c r="AM66" i="6"/>
  <c r="AL66" i="6"/>
  <c r="AG66" i="6"/>
  <c r="AF66" i="6"/>
  <c r="AA66" i="6"/>
  <c r="Z66" i="6"/>
  <c r="U66" i="6"/>
  <c r="T66" i="6"/>
  <c r="O66" i="6"/>
  <c r="N66" i="6"/>
  <c r="I66" i="6"/>
  <c r="H66" i="6"/>
  <c r="C66" i="6"/>
  <c r="BV65" i="6"/>
  <c r="BQ65" i="6"/>
  <c r="BP65" i="6"/>
  <c r="BK65" i="6"/>
  <c r="BJ65" i="6"/>
  <c r="BE65" i="6"/>
  <c r="BD65" i="6"/>
  <c r="AY65" i="6"/>
  <c r="AX65" i="6"/>
  <c r="AS65" i="6"/>
  <c r="AR65" i="6"/>
  <c r="AM65" i="6"/>
  <c r="AL65" i="6"/>
  <c r="AG65" i="6"/>
  <c r="AF65" i="6"/>
  <c r="AA65" i="6"/>
  <c r="Z65" i="6"/>
  <c r="U65" i="6"/>
  <c r="T65" i="6"/>
  <c r="O65" i="6"/>
  <c r="N65" i="6"/>
  <c r="I65" i="6"/>
  <c r="H65" i="6"/>
  <c r="C65" i="6"/>
  <c r="BV64" i="6"/>
  <c r="BQ64" i="6"/>
  <c r="BP64" i="6"/>
  <c r="BK64" i="6"/>
  <c r="BJ64" i="6"/>
  <c r="BE64" i="6"/>
  <c r="BD64" i="6"/>
  <c r="AY64" i="6"/>
  <c r="AX64" i="6"/>
  <c r="AS64" i="6"/>
  <c r="AR64" i="6"/>
  <c r="AM64" i="6"/>
  <c r="AL64" i="6"/>
  <c r="AG64" i="6"/>
  <c r="AF64" i="6"/>
  <c r="AA64" i="6"/>
  <c r="Z64" i="6"/>
  <c r="U64" i="6"/>
  <c r="T64" i="6"/>
  <c r="O64" i="6"/>
  <c r="N64" i="6"/>
  <c r="I64" i="6"/>
  <c r="H64" i="6"/>
  <c r="C64" i="6"/>
  <c r="BV63" i="6"/>
  <c r="BQ63" i="6"/>
  <c r="BP63" i="6"/>
  <c r="BK63" i="6"/>
  <c r="BJ63" i="6"/>
  <c r="BE63" i="6"/>
  <c r="BD63" i="6"/>
  <c r="AY63" i="6"/>
  <c r="AX63" i="6"/>
  <c r="AS63" i="6"/>
  <c r="AR63" i="6"/>
  <c r="AM63" i="6"/>
  <c r="AL63" i="6"/>
  <c r="AG63" i="6"/>
  <c r="AF63" i="6"/>
  <c r="AA63" i="6"/>
  <c r="Z63" i="6"/>
  <c r="U63" i="6"/>
  <c r="T63" i="6"/>
  <c r="O63" i="6"/>
  <c r="N63" i="6"/>
  <c r="I63" i="6"/>
  <c r="H63" i="6"/>
  <c r="C63" i="6"/>
  <c r="BV62" i="6"/>
  <c r="BQ62" i="6"/>
  <c r="BP62" i="6"/>
  <c r="BK62" i="6"/>
  <c r="BJ62" i="6"/>
  <c r="BE62" i="6"/>
  <c r="BD62" i="6"/>
  <c r="AY62" i="6"/>
  <c r="AX62" i="6"/>
  <c r="AS62" i="6"/>
  <c r="AR62" i="6"/>
  <c r="AM62" i="6"/>
  <c r="AL62" i="6"/>
  <c r="AG62" i="6"/>
  <c r="AF62" i="6"/>
  <c r="AA62" i="6"/>
  <c r="Z62" i="6"/>
  <c r="U62" i="6"/>
  <c r="T62" i="6"/>
  <c r="O62" i="6"/>
  <c r="N62" i="6"/>
  <c r="I62" i="6"/>
  <c r="H62" i="6"/>
  <c r="C62" i="6"/>
  <c r="BV61" i="6"/>
  <c r="BQ61" i="6"/>
  <c r="BP61" i="6"/>
  <c r="BK61" i="6"/>
  <c r="BJ61" i="6"/>
  <c r="BE61" i="6"/>
  <c r="BD61" i="6"/>
  <c r="AY61" i="6"/>
  <c r="AX61" i="6"/>
  <c r="AS61" i="6"/>
  <c r="AR61" i="6"/>
  <c r="AM61" i="6"/>
  <c r="AL61" i="6"/>
  <c r="AG61" i="6"/>
  <c r="AF61" i="6"/>
  <c r="AA61" i="6"/>
  <c r="Z61" i="6"/>
  <c r="U61" i="6"/>
  <c r="T61" i="6"/>
  <c r="O61" i="6"/>
  <c r="N61" i="6"/>
  <c r="I61" i="6"/>
  <c r="H61" i="6"/>
  <c r="C61" i="6"/>
  <c r="BV60" i="6"/>
  <c r="BQ60" i="6"/>
  <c r="BP60" i="6"/>
  <c r="BK60" i="6"/>
  <c r="BJ60" i="6"/>
  <c r="BE60" i="6"/>
  <c r="BD60" i="6"/>
  <c r="AY60" i="6"/>
  <c r="AX60" i="6"/>
  <c r="AS60" i="6"/>
  <c r="AR60" i="6"/>
  <c r="AM60" i="6"/>
  <c r="AL60" i="6"/>
  <c r="AG60" i="6"/>
  <c r="AF60" i="6"/>
  <c r="AA60" i="6"/>
  <c r="Z60" i="6"/>
  <c r="U60" i="6"/>
  <c r="T60" i="6"/>
  <c r="O60" i="6"/>
  <c r="N60" i="6"/>
  <c r="I60" i="6"/>
  <c r="H60" i="6"/>
  <c r="C60" i="6"/>
  <c r="BV59" i="6"/>
  <c r="BQ59" i="6"/>
  <c r="BP59" i="6"/>
  <c r="BK59" i="6"/>
  <c r="BJ59" i="6"/>
  <c r="BE59" i="6"/>
  <c r="BD59" i="6"/>
  <c r="AY59" i="6"/>
  <c r="AX59" i="6"/>
  <c r="AS59" i="6"/>
  <c r="AR59" i="6"/>
  <c r="AM59" i="6"/>
  <c r="AL59" i="6"/>
  <c r="AG59" i="6"/>
  <c r="AF59" i="6"/>
  <c r="AA59" i="6"/>
  <c r="Z59" i="6"/>
  <c r="U59" i="6"/>
  <c r="T59" i="6"/>
  <c r="O59" i="6"/>
  <c r="N59" i="6"/>
  <c r="I59" i="6"/>
  <c r="H59" i="6"/>
  <c r="C59" i="6"/>
  <c r="BV58" i="6"/>
  <c r="BQ58" i="6"/>
  <c r="BP58" i="6"/>
  <c r="BK58" i="6"/>
  <c r="BJ58" i="6"/>
  <c r="BE58" i="6"/>
  <c r="BD58" i="6"/>
  <c r="AY58" i="6"/>
  <c r="AX58" i="6"/>
  <c r="AS58" i="6"/>
  <c r="AR58" i="6"/>
  <c r="AM58" i="6"/>
  <c r="AL58" i="6"/>
  <c r="AG58" i="6"/>
  <c r="AF58" i="6"/>
  <c r="AA58" i="6"/>
  <c r="Z58" i="6"/>
  <c r="U58" i="6"/>
  <c r="T58" i="6"/>
  <c r="O58" i="6"/>
  <c r="N58" i="6"/>
  <c r="I58" i="6"/>
  <c r="H58" i="6"/>
  <c r="C58" i="6"/>
  <c r="BV57" i="6"/>
  <c r="BQ57" i="6"/>
  <c r="BP57" i="6"/>
  <c r="BK57" i="6"/>
  <c r="BJ57" i="6"/>
  <c r="BE57" i="6"/>
  <c r="BD57" i="6"/>
  <c r="AY57" i="6"/>
  <c r="AX57" i="6"/>
  <c r="AS57" i="6"/>
  <c r="AR57" i="6"/>
  <c r="AM57" i="6"/>
  <c r="AL57" i="6"/>
  <c r="AG57" i="6"/>
  <c r="AF57" i="6"/>
  <c r="AA57" i="6"/>
  <c r="Z57" i="6"/>
  <c r="U57" i="6"/>
  <c r="T57" i="6"/>
  <c r="O57" i="6"/>
  <c r="N57" i="6"/>
  <c r="I57" i="6"/>
  <c r="H57" i="6"/>
  <c r="C57" i="6"/>
  <c r="BV56" i="6"/>
  <c r="BQ56" i="6"/>
  <c r="BP56" i="6"/>
  <c r="BK56" i="6"/>
  <c r="BJ56" i="6"/>
  <c r="BE56" i="6"/>
  <c r="BD56" i="6"/>
  <c r="AY56" i="6"/>
  <c r="AX56" i="6"/>
  <c r="AS56" i="6"/>
  <c r="AR56" i="6"/>
  <c r="AM56" i="6"/>
  <c r="AL56" i="6"/>
  <c r="AG56" i="6"/>
  <c r="AF56" i="6"/>
  <c r="AA56" i="6"/>
  <c r="Z56" i="6"/>
  <c r="U56" i="6"/>
  <c r="T56" i="6"/>
  <c r="O56" i="6"/>
  <c r="N56" i="6"/>
  <c r="I56" i="6"/>
  <c r="H56" i="6"/>
  <c r="C56" i="6"/>
  <c r="BV55" i="6"/>
  <c r="BQ55" i="6"/>
  <c r="BP55" i="6"/>
  <c r="BK55" i="6"/>
  <c r="BJ55" i="6"/>
  <c r="BE55" i="6"/>
  <c r="BD55" i="6"/>
  <c r="AY55" i="6"/>
  <c r="AX55" i="6"/>
  <c r="AS55" i="6"/>
  <c r="AR55" i="6"/>
  <c r="AM55" i="6"/>
  <c r="AL55" i="6"/>
  <c r="AG55" i="6"/>
  <c r="AF55" i="6"/>
  <c r="AA55" i="6"/>
  <c r="Z55" i="6"/>
  <c r="U55" i="6"/>
  <c r="T55" i="6"/>
  <c r="O55" i="6"/>
  <c r="N55" i="6"/>
  <c r="I55" i="6"/>
  <c r="H55" i="6"/>
  <c r="C55" i="6"/>
  <c r="BV54" i="6"/>
  <c r="BQ54" i="6"/>
  <c r="BP54" i="6"/>
  <c r="BK54" i="6"/>
  <c r="BJ54" i="6"/>
  <c r="BE54" i="6"/>
  <c r="BD54" i="6"/>
  <c r="AY54" i="6"/>
  <c r="AX54" i="6"/>
  <c r="AS54" i="6"/>
  <c r="AR54" i="6"/>
  <c r="AM54" i="6"/>
  <c r="AL54" i="6"/>
  <c r="AG54" i="6"/>
  <c r="AF54" i="6"/>
  <c r="AA54" i="6"/>
  <c r="Z54" i="6"/>
  <c r="U54" i="6"/>
  <c r="T54" i="6"/>
  <c r="O54" i="6"/>
  <c r="N54" i="6"/>
  <c r="I54" i="6"/>
  <c r="H54" i="6"/>
  <c r="C54" i="6"/>
  <c r="BV53" i="6"/>
  <c r="BQ53" i="6"/>
  <c r="BP53" i="6"/>
  <c r="BK53" i="6"/>
  <c r="BJ53" i="6"/>
  <c r="BE53" i="6"/>
  <c r="BD53" i="6"/>
  <c r="AY53" i="6"/>
  <c r="AX53" i="6"/>
  <c r="AS53" i="6"/>
  <c r="AR53" i="6"/>
  <c r="AM53" i="6"/>
  <c r="AL53" i="6"/>
  <c r="AG53" i="6"/>
  <c r="AF53" i="6"/>
  <c r="AA53" i="6"/>
  <c r="Z53" i="6"/>
  <c r="U53" i="6"/>
  <c r="T53" i="6"/>
  <c r="O53" i="6"/>
  <c r="N53" i="6"/>
  <c r="I53" i="6"/>
  <c r="H53" i="6"/>
  <c r="C53" i="6"/>
  <c r="BV52" i="6"/>
  <c r="BQ52" i="6"/>
  <c r="BP52" i="6"/>
  <c r="BK52" i="6"/>
  <c r="BJ52" i="6"/>
  <c r="BE52" i="6"/>
  <c r="BD52" i="6"/>
  <c r="AY52" i="6"/>
  <c r="AX52" i="6"/>
  <c r="AS52" i="6"/>
  <c r="AR52" i="6"/>
  <c r="AM52" i="6"/>
  <c r="AL52" i="6"/>
  <c r="AG52" i="6"/>
  <c r="AF52" i="6"/>
  <c r="AA52" i="6"/>
  <c r="Z52" i="6"/>
  <c r="U52" i="6"/>
  <c r="T52" i="6"/>
  <c r="O52" i="6"/>
  <c r="N52" i="6"/>
  <c r="I52" i="6"/>
  <c r="H52" i="6"/>
  <c r="C52" i="6"/>
  <c r="BV51" i="6"/>
  <c r="BQ51" i="6"/>
  <c r="BP51" i="6"/>
  <c r="BK51" i="6"/>
  <c r="BJ51" i="6"/>
  <c r="BE51" i="6"/>
  <c r="BD51" i="6"/>
  <c r="AY51" i="6"/>
  <c r="AX51" i="6"/>
  <c r="AS51" i="6"/>
  <c r="AR51" i="6"/>
  <c r="AM51" i="6"/>
  <c r="AL51" i="6"/>
  <c r="AG51" i="6"/>
  <c r="AF51" i="6"/>
  <c r="AA51" i="6"/>
  <c r="Z51" i="6"/>
  <c r="U51" i="6"/>
  <c r="T51" i="6"/>
  <c r="O51" i="6"/>
  <c r="N51" i="6"/>
  <c r="I51" i="6"/>
  <c r="H51" i="6"/>
  <c r="C51" i="6"/>
  <c r="BV50" i="6"/>
  <c r="BQ50" i="6"/>
  <c r="BP50" i="6"/>
  <c r="BK50" i="6"/>
  <c r="BJ50" i="6"/>
  <c r="BE50" i="6"/>
  <c r="BD50" i="6"/>
  <c r="AY50" i="6"/>
  <c r="AX50" i="6"/>
  <c r="AS50" i="6"/>
  <c r="AR50" i="6"/>
  <c r="AM50" i="6"/>
  <c r="AL50" i="6"/>
  <c r="AG50" i="6"/>
  <c r="AF50" i="6"/>
  <c r="AA50" i="6"/>
  <c r="Z50" i="6"/>
  <c r="U50" i="6"/>
  <c r="T50" i="6"/>
  <c r="O50" i="6"/>
  <c r="N50" i="6"/>
  <c r="I50" i="6"/>
  <c r="H50" i="6"/>
  <c r="C50" i="6"/>
  <c r="BV49" i="6"/>
  <c r="BQ49" i="6"/>
  <c r="BP49" i="6"/>
  <c r="BK49" i="6"/>
  <c r="BJ49" i="6"/>
  <c r="BE49" i="6"/>
  <c r="BD49" i="6"/>
  <c r="AY49" i="6"/>
  <c r="AX49" i="6"/>
  <c r="AS49" i="6"/>
  <c r="AR49" i="6"/>
  <c r="AM49" i="6"/>
  <c r="AL49" i="6"/>
  <c r="AG49" i="6"/>
  <c r="AF49" i="6"/>
  <c r="AA49" i="6"/>
  <c r="Z49" i="6"/>
  <c r="U49" i="6"/>
  <c r="T49" i="6"/>
  <c r="O49" i="6"/>
  <c r="N49" i="6"/>
  <c r="I49" i="6"/>
  <c r="H49" i="6"/>
  <c r="C49" i="6"/>
  <c r="BV48" i="6"/>
  <c r="BQ48" i="6"/>
  <c r="BP48" i="6"/>
  <c r="BK48" i="6"/>
  <c r="BJ48" i="6"/>
  <c r="BE48" i="6"/>
  <c r="BD48" i="6"/>
  <c r="AY48" i="6"/>
  <c r="AX48" i="6"/>
  <c r="AS48" i="6"/>
  <c r="AR48" i="6"/>
  <c r="AM48" i="6"/>
  <c r="AL48" i="6"/>
  <c r="AG48" i="6"/>
  <c r="AF48" i="6"/>
  <c r="AA48" i="6"/>
  <c r="Z48" i="6"/>
  <c r="U48" i="6"/>
  <c r="T48" i="6"/>
  <c r="O48" i="6"/>
  <c r="N48" i="6"/>
  <c r="I48" i="6"/>
  <c r="H48" i="6"/>
  <c r="C48" i="6"/>
  <c r="BV47" i="6"/>
  <c r="BQ47" i="6"/>
  <c r="BP47" i="6"/>
  <c r="BK47" i="6"/>
  <c r="BJ47" i="6"/>
  <c r="BE47" i="6"/>
  <c r="BD47" i="6"/>
  <c r="AY47" i="6"/>
  <c r="AX47" i="6"/>
  <c r="AS47" i="6"/>
  <c r="AR47" i="6"/>
  <c r="AM47" i="6"/>
  <c r="AL47" i="6"/>
  <c r="AG47" i="6"/>
  <c r="AF47" i="6"/>
  <c r="AA47" i="6"/>
  <c r="Z47" i="6"/>
  <c r="U47" i="6"/>
  <c r="T47" i="6"/>
  <c r="O47" i="6"/>
  <c r="N47" i="6"/>
  <c r="I47" i="6"/>
  <c r="H47" i="6"/>
  <c r="C47" i="6"/>
  <c r="BV46" i="6"/>
  <c r="BQ46" i="6"/>
  <c r="BP46" i="6"/>
  <c r="BK46" i="6"/>
  <c r="BJ46" i="6"/>
  <c r="BE46" i="6"/>
  <c r="BD46" i="6"/>
  <c r="AY46" i="6"/>
  <c r="AX46" i="6"/>
  <c r="AS46" i="6"/>
  <c r="AR46" i="6"/>
  <c r="AM46" i="6"/>
  <c r="AL46" i="6"/>
  <c r="AG46" i="6"/>
  <c r="AF46" i="6"/>
  <c r="AA46" i="6"/>
  <c r="Z46" i="6"/>
  <c r="U46" i="6"/>
  <c r="T46" i="6"/>
  <c r="O46" i="6"/>
  <c r="N46" i="6"/>
  <c r="I46" i="6"/>
  <c r="H46" i="6"/>
  <c r="C46" i="6"/>
  <c r="BV45" i="6"/>
  <c r="BQ45" i="6"/>
  <c r="BP45" i="6"/>
  <c r="BK45" i="6"/>
  <c r="BJ45" i="6"/>
  <c r="BE45" i="6"/>
  <c r="BD45" i="6"/>
  <c r="AY45" i="6"/>
  <c r="AX45" i="6"/>
  <c r="AS45" i="6"/>
  <c r="AR45" i="6"/>
  <c r="AM45" i="6"/>
  <c r="AL45" i="6"/>
  <c r="AG45" i="6"/>
  <c r="AF45" i="6"/>
  <c r="AA45" i="6"/>
  <c r="Z45" i="6"/>
  <c r="U45" i="6"/>
  <c r="T45" i="6"/>
  <c r="O45" i="6"/>
  <c r="N45" i="6"/>
  <c r="I45" i="6"/>
  <c r="H45" i="6"/>
  <c r="C45" i="6"/>
  <c r="BV44" i="6"/>
  <c r="BQ44" i="6"/>
  <c r="BP44" i="6"/>
  <c r="BK44" i="6"/>
  <c r="BJ44" i="6"/>
  <c r="BE44" i="6"/>
  <c r="BD44" i="6"/>
  <c r="AY44" i="6"/>
  <c r="AX44" i="6"/>
  <c r="AS44" i="6"/>
  <c r="AR44" i="6"/>
  <c r="AM44" i="6"/>
  <c r="AL44" i="6"/>
  <c r="AG44" i="6"/>
  <c r="AF44" i="6"/>
  <c r="AA44" i="6"/>
  <c r="Z44" i="6"/>
  <c r="U44" i="6"/>
  <c r="T44" i="6"/>
  <c r="O44" i="6"/>
  <c r="N44" i="6"/>
  <c r="I44" i="6"/>
  <c r="H44" i="6"/>
  <c r="C44" i="6"/>
  <c r="BV43" i="6"/>
  <c r="BQ43" i="6"/>
  <c r="BP43" i="6"/>
  <c r="BK43" i="6"/>
  <c r="BJ43" i="6"/>
  <c r="BE43" i="6"/>
  <c r="BD43" i="6"/>
  <c r="AY43" i="6"/>
  <c r="AX43" i="6"/>
  <c r="AS43" i="6"/>
  <c r="AR43" i="6"/>
  <c r="AM43" i="6"/>
  <c r="AL43" i="6"/>
  <c r="AG43" i="6"/>
  <c r="AF43" i="6"/>
  <c r="AA43" i="6"/>
  <c r="Z43" i="6"/>
  <c r="U43" i="6"/>
  <c r="T43" i="6"/>
  <c r="O43" i="6"/>
  <c r="N43" i="6"/>
  <c r="I43" i="6"/>
  <c r="H43" i="6"/>
  <c r="C43" i="6"/>
  <c r="BV42" i="6"/>
  <c r="BQ42" i="6"/>
  <c r="BP42" i="6"/>
  <c r="BK42" i="6"/>
  <c r="BJ42" i="6"/>
  <c r="BE42" i="6"/>
  <c r="BD42" i="6"/>
  <c r="AY42" i="6"/>
  <c r="AX42" i="6"/>
  <c r="AS42" i="6"/>
  <c r="AR42" i="6"/>
  <c r="AM42" i="6"/>
  <c r="AL42" i="6"/>
  <c r="AG42" i="6"/>
  <c r="AF42" i="6"/>
  <c r="AA42" i="6"/>
  <c r="Z42" i="6"/>
  <c r="U42" i="6"/>
  <c r="T42" i="6"/>
  <c r="O42" i="6"/>
  <c r="N42" i="6"/>
  <c r="I42" i="6"/>
  <c r="H42" i="6"/>
  <c r="C42" i="6"/>
  <c r="BV41" i="6"/>
  <c r="BQ41" i="6"/>
  <c r="BP41" i="6"/>
  <c r="BK41" i="6"/>
  <c r="BJ41" i="6"/>
  <c r="BE41" i="6"/>
  <c r="BD41" i="6"/>
  <c r="AY41" i="6"/>
  <c r="AX41" i="6"/>
  <c r="AS41" i="6"/>
  <c r="AR41" i="6"/>
  <c r="AM41" i="6"/>
  <c r="AL41" i="6"/>
  <c r="AG41" i="6"/>
  <c r="AF41" i="6"/>
  <c r="AA41" i="6"/>
  <c r="Z41" i="6"/>
  <c r="U41" i="6"/>
  <c r="T41" i="6"/>
  <c r="O41" i="6"/>
  <c r="N41" i="6"/>
  <c r="I41" i="6"/>
  <c r="H41" i="6"/>
  <c r="C41" i="6"/>
  <c r="BV40" i="6"/>
  <c r="BQ40" i="6"/>
  <c r="BP40" i="6"/>
  <c r="BK40" i="6"/>
  <c r="BJ40" i="6"/>
  <c r="BE40" i="6"/>
  <c r="BD40" i="6"/>
  <c r="AY40" i="6"/>
  <c r="AX40" i="6"/>
  <c r="AS40" i="6"/>
  <c r="AR40" i="6"/>
  <c r="AM40" i="6"/>
  <c r="AL40" i="6"/>
  <c r="AG40" i="6"/>
  <c r="AF40" i="6"/>
  <c r="AA40" i="6"/>
  <c r="Z40" i="6"/>
  <c r="U40" i="6"/>
  <c r="T40" i="6"/>
  <c r="O40" i="6"/>
  <c r="N40" i="6"/>
  <c r="I40" i="6"/>
  <c r="H40" i="6"/>
  <c r="C40" i="6"/>
  <c r="BV39" i="6"/>
  <c r="BQ39" i="6"/>
  <c r="BP39" i="6"/>
  <c r="BK39" i="6"/>
  <c r="BJ39" i="6"/>
  <c r="BE39" i="6"/>
  <c r="BD39" i="6"/>
  <c r="AY39" i="6"/>
  <c r="AX39" i="6"/>
  <c r="AS39" i="6"/>
  <c r="AR39" i="6"/>
  <c r="AM39" i="6"/>
  <c r="AL39" i="6"/>
  <c r="AG39" i="6"/>
  <c r="AF39" i="6"/>
  <c r="AA39" i="6"/>
  <c r="Z39" i="6"/>
  <c r="U39" i="6"/>
  <c r="T39" i="6"/>
  <c r="O39" i="6"/>
  <c r="N39" i="6"/>
  <c r="I39" i="6"/>
  <c r="H39" i="6"/>
  <c r="C39" i="6"/>
  <c r="BV38" i="6"/>
  <c r="BQ38" i="6"/>
  <c r="BP38" i="6"/>
  <c r="BK38" i="6"/>
  <c r="BJ38" i="6"/>
  <c r="BE38" i="6"/>
  <c r="BD38" i="6"/>
  <c r="AY38" i="6"/>
  <c r="AX38" i="6"/>
  <c r="AS38" i="6"/>
  <c r="AR38" i="6"/>
  <c r="AM38" i="6"/>
  <c r="AL38" i="6"/>
  <c r="AG38" i="6"/>
  <c r="AF38" i="6"/>
  <c r="AA38" i="6"/>
  <c r="Z38" i="6"/>
  <c r="U38" i="6"/>
  <c r="T38" i="6"/>
  <c r="O38" i="6"/>
  <c r="N38" i="6"/>
  <c r="I38" i="6"/>
  <c r="H38" i="6"/>
  <c r="C38" i="6"/>
  <c r="BV37" i="6"/>
  <c r="BQ37" i="6"/>
  <c r="BP37" i="6"/>
  <c r="BK37" i="6"/>
  <c r="BJ37" i="6"/>
  <c r="BE37" i="6"/>
  <c r="BD37" i="6"/>
  <c r="AY37" i="6"/>
  <c r="AX37" i="6"/>
  <c r="AS37" i="6"/>
  <c r="AR37" i="6"/>
  <c r="AM37" i="6"/>
  <c r="AL37" i="6"/>
  <c r="AG37" i="6"/>
  <c r="AF37" i="6"/>
  <c r="AA37" i="6"/>
  <c r="Z37" i="6"/>
  <c r="U37" i="6"/>
  <c r="T37" i="6"/>
  <c r="O37" i="6"/>
  <c r="N37" i="6"/>
  <c r="I37" i="6"/>
  <c r="H37" i="6"/>
  <c r="C37" i="6"/>
  <c r="BV36" i="6"/>
  <c r="BQ36" i="6"/>
  <c r="BP36" i="6"/>
  <c r="BK36" i="6"/>
  <c r="BJ36" i="6"/>
  <c r="BE36" i="6"/>
  <c r="BD36" i="6"/>
  <c r="AY36" i="6"/>
  <c r="AX36" i="6"/>
  <c r="AS36" i="6"/>
  <c r="AR36" i="6"/>
  <c r="AM36" i="6"/>
  <c r="AL36" i="6"/>
  <c r="AG36" i="6"/>
  <c r="AF36" i="6"/>
  <c r="AA36" i="6"/>
  <c r="Z36" i="6"/>
  <c r="U36" i="6"/>
  <c r="T36" i="6"/>
  <c r="O36" i="6"/>
  <c r="N36" i="6"/>
  <c r="I36" i="6"/>
  <c r="H36" i="6"/>
  <c r="C36" i="6"/>
  <c r="BV35" i="6"/>
  <c r="BQ35" i="6"/>
  <c r="BP35" i="6"/>
  <c r="BK35" i="6"/>
  <c r="BJ35" i="6"/>
  <c r="BE35" i="6"/>
  <c r="BD35" i="6"/>
  <c r="AY35" i="6"/>
  <c r="AX35" i="6"/>
  <c r="AS35" i="6"/>
  <c r="AR35" i="6"/>
  <c r="AM35" i="6"/>
  <c r="AL35" i="6"/>
  <c r="AG35" i="6"/>
  <c r="AF35" i="6"/>
  <c r="AA35" i="6"/>
  <c r="Z35" i="6"/>
  <c r="U35" i="6"/>
  <c r="T35" i="6"/>
  <c r="O35" i="6"/>
  <c r="N35" i="6"/>
  <c r="I35" i="6"/>
  <c r="H35" i="6"/>
  <c r="C35" i="6"/>
  <c r="BV34" i="6"/>
  <c r="BQ34" i="6"/>
  <c r="BP34" i="6"/>
  <c r="BK34" i="6"/>
  <c r="BJ34" i="6"/>
  <c r="BE34" i="6"/>
  <c r="BD34" i="6"/>
  <c r="AY34" i="6"/>
  <c r="AX34" i="6"/>
  <c r="AS34" i="6"/>
  <c r="AR34" i="6"/>
  <c r="AM34" i="6"/>
  <c r="AL34" i="6"/>
  <c r="AG34" i="6"/>
  <c r="AF34" i="6"/>
  <c r="AA34" i="6"/>
  <c r="Z34" i="6"/>
  <c r="U34" i="6"/>
  <c r="T34" i="6"/>
  <c r="O34" i="6"/>
  <c r="N34" i="6"/>
  <c r="I34" i="6"/>
  <c r="H34" i="6"/>
  <c r="C34" i="6"/>
  <c r="BV33" i="6"/>
  <c r="BQ33" i="6"/>
  <c r="BP33" i="6"/>
  <c r="BK33" i="6"/>
  <c r="BJ33" i="6"/>
  <c r="BE33" i="6"/>
  <c r="BD33" i="6"/>
  <c r="AY33" i="6"/>
  <c r="AX33" i="6"/>
  <c r="AS33" i="6"/>
  <c r="AR33" i="6"/>
  <c r="AM33" i="6"/>
  <c r="AL33" i="6"/>
  <c r="AG33" i="6"/>
  <c r="AF33" i="6"/>
  <c r="AA33" i="6"/>
  <c r="Z33" i="6"/>
  <c r="U33" i="6"/>
  <c r="T33" i="6"/>
  <c r="O33" i="6"/>
  <c r="N33" i="6"/>
  <c r="I33" i="6"/>
  <c r="H33" i="6"/>
  <c r="C33" i="6"/>
  <c r="BV32" i="6"/>
  <c r="BQ32" i="6"/>
  <c r="BP32" i="6"/>
  <c r="BK32" i="6"/>
  <c r="BJ32" i="6"/>
  <c r="BE32" i="6"/>
  <c r="BD32" i="6"/>
  <c r="AY32" i="6"/>
  <c r="AX32" i="6"/>
  <c r="AS32" i="6"/>
  <c r="AR32" i="6"/>
  <c r="AM32" i="6"/>
  <c r="AL32" i="6"/>
  <c r="AG32" i="6"/>
  <c r="AF32" i="6"/>
  <c r="AA32" i="6"/>
  <c r="Z32" i="6"/>
  <c r="U32" i="6"/>
  <c r="T32" i="6"/>
  <c r="O32" i="6"/>
  <c r="N32" i="6"/>
  <c r="I32" i="6"/>
  <c r="H32" i="6"/>
  <c r="C32" i="6"/>
  <c r="BV31" i="6"/>
  <c r="BQ31" i="6"/>
  <c r="BP31" i="6"/>
  <c r="BK31" i="6"/>
  <c r="BJ31" i="6"/>
  <c r="BE31" i="6"/>
  <c r="BD31" i="6"/>
  <c r="AY31" i="6"/>
  <c r="AX31" i="6"/>
  <c r="AS31" i="6"/>
  <c r="AR31" i="6"/>
  <c r="AM31" i="6"/>
  <c r="AL31" i="6"/>
  <c r="AG31" i="6"/>
  <c r="AF31" i="6"/>
  <c r="AA31" i="6"/>
  <c r="Z31" i="6"/>
  <c r="U31" i="6"/>
  <c r="T31" i="6"/>
  <c r="O31" i="6"/>
  <c r="N31" i="6"/>
  <c r="I31" i="6"/>
  <c r="H31" i="6"/>
  <c r="C31" i="6"/>
  <c r="BV30" i="6"/>
  <c r="BQ30" i="6"/>
  <c r="BP30" i="6"/>
  <c r="BK30" i="6"/>
  <c r="BJ30" i="6"/>
  <c r="BE30" i="6"/>
  <c r="BD30" i="6"/>
  <c r="AY30" i="6"/>
  <c r="AX30" i="6"/>
  <c r="AS30" i="6"/>
  <c r="AR30" i="6"/>
  <c r="AM30" i="6"/>
  <c r="AL30" i="6"/>
  <c r="AG30" i="6"/>
  <c r="AF30" i="6"/>
  <c r="AA30" i="6"/>
  <c r="Z30" i="6"/>
  <c r="U30" i="6"/>
  <c r="T30" i="6"/>
  <c r="O30" i="6"/>
  <c r="N30" i="6"/>
  <c r="I30" i="6"/>
  <c r="H30" i="6"/>
  <c r="C30" i="6"/>
  <c r="BV29" i="6"/>
  <c r="BQ29" i="6"/>
  <c r="BP29" i="6"/>
  <c r="BK29" i="6"/>
  <c r="BJ29" i="6"/>
  <c r="BE29" i="6"/>
  <c r="BD29" i="6"/>
  <c r="AY29" i="6"/>
  <c r="AX29" i="6"/>
  <c r="AS29" i="6"/>
  <c r="AR29" i="6"/>
  <c r="AM29" i="6"/>
  <c r="AL29" i="6"/>
  <c r="AG29" i="6"/>
  <c r="AF29" i="6"/>
  <c r="AA29" i="6"/>
  <c r="Z29" i="6"/>
  <c r="U29" i="6"/>
  <c r="T29" i="6"/>
  <c r="O29" i="6"/>
  <c r="N29" i="6"/>
  <c r="I29" i="6"/>
  <c r="H29" i="6"/>
  <c r="C29" i="6"/>
  <c r="BV28" i="6"/>
  <c r="BQ28" i="6"/>
  <c r="BP28" i="6"/>
  <c r="BK28" i="6"/>
  <c r="BJ28" i="6"/>
  <c r="BE28" i="6"/>
  <c r="BD28" i="6"/>
  <c r="AY28" i="6"/>
  <c r="AX28" i="6"/>
  <c r="AS28" i="6"/>
  <c r="AR28" i="6"/>
  <c r="AM28" i="6"/>
  <c r="AL28" i="6"/>
  <c r="AG28" i="6"/>
  <c r="AF28" i="6"/>
  <c r="AA28" i="6"/>
  <c r="Z28" i="6"/>
  <c r="U28" i="6"/>
  <c r="T28" i="6"/>
  <c r="O28" i="6"/>
  <c r="N28" i="6"/>
  <c r="I28" i="6"/>
  <c r="H28" i="6"/>
  <c r="C28" i="6"/>
  <c r="BV27" i="6"/>
  <c r="BQ27" i="6"/>
  <c r="BP27" i="6"/>
  <c r="BK27" i="6"/>
  <c r="BJ27" i="6"/>
  <c r="BE27" i="6"/>
  <c r="BD27" i="6"/>
  <c r="AY27" i="6"/>
  <c r="AX27" i="6"/>
  <c r="AS27" i="6"/>
  <c r="AR27" i="6"/>
  <c r="AM27" i="6"/>
  <c r="AL27" i="6"/>
  <c r="AG27" i="6"/>
  <c r="AF27" i="6"/>
  <c r="AA27" i="6"/>
  <c r="Z27" i="6"/>
  <c r="U27" i="6"/>
  <c r="T27" i="6"/>
  <c r="O27" i="6"/>
  <c r="N27" i="6"/>
  <c r="I27" i="6"/>
  <c r="H27" i="6"/>
  <c r="C27" i="6"/>
  <c r="BV26" i="6"/>
  <c r="BQ26" i="6"/>
  <c r="BP26" i="6"/>
  <c r="BK26" i="6"/>
  <c r="BJ26" i="6"/>
  <c r="BE26" i="6"/>
  <c r="BD26" i="6"/>
  <c r="AY26" i="6"/>
  <c r="AX26" i="6"/>
  <c r="AS26" i="6"/>
  <c r="AR26" i="6"/>
  <c r="AM26" i="6"/>
  <c r="AL26" i="6"/>
  <c r="AG26" i="6"/>
  <c r="AF26" i="6"/>
  <c r="AA26" i="6"/>
  <c r="Z26" i="6"/>
  <c r="U26" i="6"/>
  <c r="T26" i="6"/>
  <c r="O26" i="6"/>
  <c r="N26" i="6"/>
  <c r="I26" i="6"/>
  <c r="H26" i="6"/>
  <c r="C26" i="6"/>
  <c r="BV25" i="6"/>
  <c r="BQ25" i="6"/>
  <c r="BP25" i="6"/>
  <c r="BK25" i="6"/>
  <c r="BJ25" i="6"/>
  <c r="BE25" i="6"/>
  <c r="BD25" i="6"/>
  <c r="AY25" i="6"/>
  <c r="AX25" i="6"/>
  <c r="AS25" i="6"/>
  <c r="AR25" i="6"/>
  <c r="AM25" i="6"/>
  <c r="AL25" i="6"/>
  <c r="AG25" i="6"/>
  <c r="AF25" i="6"/>
  <c r="AA25" i="6"/>
  <c r="Z25" i="6"/>
  <c r="U25" i="6"/>
  <c r="T25" i="6"/>
  <c r="O25" i="6"/>
  <c r="N25" i="6"/>
  <c r="I25" i="6"/>
  <c r="H25" i="6"/>
  <c r="C25" i="6"/>
  <c r="BV24" i="6"/>
  <c r="BQ24" i="6"/>
  <c r="BP24" i="6"/>
  <c r="BK24" i="6"/>
  <c r="BJ24" i="6"/>
  <c r="BE24" i="6"/>
  <c r="BD24" i="6"/>
  <c r="AY24" i="6"/>
  <c r="AX24" i="6"/>
  <c r="AS24" i="6"/>
  <c r="AR24" i="6"/>
  <c r="AM24" i="6"/>
  <c r="AL24" i="6"/>
  <c r="AG24" i="6"/>
  <c r="AF24" i="6"/>
  <c r="AA24" i="6"/>
  <c r="Z24" i="6"/>
  <c r="U24" i="6"/>
  <c r="T24" i="6"/>
  <c r="O24" i="6"/>
  <c r="N24" i="6"/>
  <c r="I24" i="6"/>
  <c r="H24" i="6"/>
  <c r="C24" i="6"/>
  <c r="BV23" i="6"/>
  <c r="BQ23" i="6"/>
  <c r="BP23" i="6"/>
  <c r="BK23" i="6"/>
  <c r="BJ23" i="6"/>
  <c r="BE23" i="6"/>
  <c r="BD23" i="6"/>
  <c r="AY23" i="6"/>
  <c r="AX23" i="6"/>
  <c r="AS23" i="6"/>
  <c r="AR23" i="6"/>
  <c r="AM23" i="6"/>
  <c r="AL23" i="6"/>
  <c r="AG23" i="6"/>
  <c r="AF23" i="6"/>
  <c r="AA23" i="6"/>
  <c r="Z23" i="6"/>
  <c r="U23" i="6"/>
  <c r="T23" i="6"/>
  <c r="O23" i="6"/>
  <c r="N23" i="6"/>
  <c r="I23" i="6"/>
  <c r="H23" i="6"/>
  <c r="C23" i="6"/>
  <c r="BV22" i="6"/>
  <c r="BQ22" i="6"/>
  <c r="BP22" i="6"/>
  <c r="BK22" i="6"/>
  <c r="BJ22" i="6"/>
  <c r="BE22" i="6"/>
  <c r="BD22" i="6"/>
  <c r="AY22" i="6"/>
  <c r="AX22" i="6"/>
  <c r="AS22" i="6"/>
  <c r="AR22" i="6"/>
  <c r="AM22" i="6"/>
  <c r="AL22" i="6"/>
  <c r="AG22" i="6"/>
  <c r="AF22" i="6"/>
  <c r="AA22" i="6"/>
  <c r="Z22" i="6"/>
  <c r="U22" i="6"/>
  <c r="T22" i="6"/>
  <c r="O22" i="6"/>
  <c r="N22" i="6"/>
  <c r="I22" i="6"/>
  <c r="H22" i="6"/>
  <c r="C22" i="6"/>
  <c r="BV4" i="6"/>
  <c r="BQ4" i="6"/>
  <c r="BV247" i="6"/>
  <c r="BQ247" i="6"/>
  <c r="BV166" i="6"/>
  <c r="BQ166" i="6"/>
  <c r="BV86" i="6"/>
  <c r="BQ86" i="6"/>
  <c r="BV21" i="6"/>
  <c r="BQ21" i="6"/>
  <c r="BV20" i="6"/>
  <c r="BQ20" i="6"/>
  <c r="BV19" i="6"/>
  <c r="BQ19" i="6"/>
  <c r="BV18" i="6"/>
  <c r="BQ18" i="6"/>
  <c r="BV17" i="6"/>
  <c r="BQ17" i="6"/>
  <c r="BV16" i="6"/>
  <c r="BQ16" i="6"/>
  <c r="BV15" i="6"/>
  <c r="BQ15" i="6"/>
  <c r="BV14" i="6"/>
  <c r="BQ14" i="6"/>
  <c r="BV13" i="6"/>
  <c r="BQ13" i="6"/>
  <c r="BV12" i="6"/>
  <c r="BQ12" i="6"/>
  <c r="BV11" i="6"/>
  <c r="BQ11" i="6"/>
  <c r="BV10" i="6"/>
  <c r="BQ10" i="6"/>
  <c r="BV9" i="6"/>
  <c r="BQ9" i="6"/>
  <c r="BV8" i="6"/>
  <c r="BQ8" i="6"/>
  <c r="BV7" i="6"/>
  <c r="BQ7" i="6"/>
  <c r="BV6" i="6"/>
  <c r="BQ6" i="6"/>
  <c r="BV5" i="6"/>
  <c r="BQ5" i="6"/>
  <c r="BP247" i="6"/>
  <c r="BK247" i="6"/>
  <c r="BP166" i="6"/>
  <c r="BK166" i="6"/>
  <c r="BP86" i="6"/>
  <c r="BK86" i="6"/>
  <c r="BP21" i="6"/>
  <c r="BK21" i="6"/>
  <c r="BP20" i="6"/>
  <c r="BK20" i="6"/>
  <c r="BP19" i="6"/>
  <c r="BK19" i="6"/>
  <c r="BP18" i="6"/>
  <c r="BK18" i="6"/>
  <c r="BP17" i="6"/>
  <c r="BK17" i="6"/>
  <c r="BP16" i="6"/>
  <c r="BK16" i="6"/>
  <c r="BP15" i="6"/>
  <c r="BK15" i="6"/>
  <c r="BP14" i="6"/>
  <c r="BK14" i="6"/>
  <c r="BP13" i="6"/>
  <c r="BK13" i="6"/>
  <c r="BP12" i="6"/>
  <c r="BK12" i="6"/>
  <c r="BP11" i="6"/>
  <c r="BK11" i="6"/>
  <c r="BP10" i="6"/>
  <c r="BK10" i="6"/>
  <c r="BP9" i="6"/>
  <c r="BK9" i="6"/>
  <c r="BP8" i="6"/>
  <c r="BK8" i="6"/>
  <c r="BP7" i="6"/>
  <c r="BK7" i="6"/>
  <c r="BP6" i="6"/>
  <c r="BK6" i="6"/>
  <c r="BP5" i="6"/>
  <c r="BK5" i="6"/>
  <c r="BP4" i="6"/>
  <c r="BK4" i="6"/>
  <c r="BJ247" i="6"/>
  <c r="BE247" i="6"/>
  <c r="BJ166" i="6"/>
  <c r="BE166" i="6"/>
  <c r="BJ86" i="6"/>
  <c r="BE86" i="6"/>
  <c r="BJ21" i="6"/>
  <c r="BE21" i="6"/>
  <c r="BJ20" i="6"/>
  <c r="BE20" i="6"/>
  <c r="BJ19" i="6"/>
  <c r="BE19" i="6"/>
  <c r="BJ18" i="6"/>
  <c r="BE18" i="6"/>
  <c r="BJ17" i="6"/>
  <c r="BE17" i="6"/>
  <c r="BJ16" i="6"/>
  <c r="BE16" i="6"/>
  <c r="BJ15" i="6"/>
  <c r="BE15" i="6"/>
  <c r="BJ14" i="6"/>
  <c r="BE14" i="6"/>
  <c r="BJ13" i="6"/>
  <c r="BE13" i="6"/>
  <c r="BJ12" i="6"/>
  <c r="BE12" i="6"/>
  <c r="BJ11" i="6"/>
  <c r="BE11" i="6"/>
  <c r="BJ10" i="6"/>
  <c r="BE10" i="6"/>
  <c r="BJ9" i="6"/>
  <c r="BE9" i="6"/>
  <c r="BJ8" i="6"/>
  <c r="BE8" i="6"/>
  <c r="BJ7" i="6"/>
  <c r="BE7" i="6"/>
  <c r="BJ6" i="6"/>
  <c r="BE6" i="6"/>
  <c r="BJ5" i="6"/>
  <c r="BE5" i="6"/>
  <c r="BJ4" i="6"/>
  <c r="BE4" i="6"/>
  <c r="BD247" i="6"/>
  <c r="AY247" i="6"/>
  <c r="BD166" i="6"/>
  <c r="AY166" i="6"/>
  <c r="BD86" i="6"/>
  <c r="AY86" i="6"/>
  <c r="BD21" i="6"/>
  <c r="AY21" i="6"/>
  <c r="BD20" i="6"/>
  <c r="AY20" i="6"/>
  <c r="BD19" i="6"/>
  <c r="AY19" i="6"/>
  <c r="BD18" i="6"/>
  <c r="AY18" i="6"/>
  <c r="BD17" i="6"/>
  <c r="AY17" i="6"/>
  <c r="BD16" i="6"/>
  <c r="AY16" i="6"/>
  <c r="BD15" i="6"/>
  <c r="AY15" i="6"/>
  <c r="BD14" i="6"/>
  <c r="AY14" i="6"/>
  <c r="BD13" i="6"/>
  <c r="AY13" i="6"/>
  <c r="BD12" i="6"/>
  <c r="AY12" i="6"/>
  <c r="BD11" i="6"/>
  <c r="AY11" i="6"/>
  <c r="BD10" i="6"/>
  <c r="AY10" i="6"/>
  <c r="BD9" i="6"/>
  <c r="AY9" i="6"/>
  <c r="BD8" i="6"/>
  <c r="AY8" i="6"/>
  <c r="BD7" i="6"/>
  <c r="AY7" i="6"/>
  <c r="BD6" i="6"/>
  <c r="AY6" i="6"/>
  <c r="BD5" i="6"/>
  <c r="AY5" i="6"/>
  <c r="BD4" i="6"/>
  <c r="AY4" i="6"/>
  <c r="AX247" i="6"/>
  <c r="AS247" i="6"/>
  <c r="AX166" i="6"/>
  <c r="AS166" i="6"/>
  <c r="AX86" i="6"/>
  <c r="AS86" i="6"/>
  <c r="AX21" i="6"/>
  <c r="AS21" i="6"/>
  <c r="AX20" i="6"/>
  <c r="AS20" i="6"/>
  <c r="AX19" i="6"/>
  <c r="AS19" i="6"/>
  <c r="AX18" i="6"/>
  <c r="AS18" i="6"/>
  <c r="AX17" i="6"/>
  <c r="AS17" i="6"/>
  <c r="AX16" i="6"/>
  <c r="AS16" i="6"/>
  <c r="AX15" i="6"/>
  <c r="AS15" i="6"/>
  <c r="AX14" i="6"/>
  <c r="AS14" i="6"/>
  <c r="AX13" i="6"/>
  <c r="AS13" i="6"/>
  <c r="AX12" i="6"/>
  <c r="AS12" i="6"/>
  <c r="AX11" i="6"/>
  <c r="AS11" i="6"/>
  <c r="AX10" i="6"/>
  <c r="AS10" i="6"/>
  <c r="AX9" i="6"/>
  <c r="AS9" i="6"/>
  <c r="AX8" i="6"/>
  <c r="AS8" i="6"/>
  <c r="AX7" i="6"/>
  <c r="AS7" i="6"/>
  <c r="AX6" i="6"/>
  <c r="AS6" i="6"/>
  <c r="AX5" i="6"/>
  <c r="AS5" i="6"/>
  <c r="AX4" i="6"/>
  <c r="AS4" i="6"/>
  <c r="AR247" i="6"/>
  <c r="AM247" i="6"/>
  <c r="AR166" i="6"/>
  <c r="AM166" i="6"/>
  <c r="AR86" i="6"/>
  <c r="AM86" i="6"/>
  <c r="AR21" i="6"/>
  <c r="AM21" i="6"/>
  <c r="AR20" i="6"/>
  <c r="AM20" i="6"/>
  <c r="AR19" i="6"/>
  <c r="AM19" i="6"/>
  <c r="AR18" i="6"/>
  <c r="AM18" i="6"/>
  <c r="AR17" i="6"/>
  <c r="AM17" i="6"/>
  <c r="AR16" i="6"/>
  <c r="AM16" i="6"/>
  <c r="AR15" i="6"/>
  <c r="AM15" i="6"/>
  <c r="AR14" i="6"/>
  <c r="AM14" i="6"/>
  <c r="AR13" i="6"/>
  <c r="AM13" i="6"/>
  <c r="AR12" i="6"/>
  <c r="AM12" i="6"/>
  <c r="AR11" i="6"/>
  <c r="AM11" i="6"/>
  <c r="AR10" i="6"/>
  <c r="AM10" i="6"/>
  <c r="AR9" i="6"/>
  <c r="AM9" i="6"/>
  <c r="AR8" i="6"/>
  <c r="AM8" i="6"/>
  <c r="AR7" i="6"/>
  <c r="AM7" i="6"/>
  <c r="AR6" i="6"/>
  <c r="AM6" i="6"/>
  <c r="AR5" i="6"/>
  <c r="AM5" i="6"/>
  <c r="AR4" i="6"/>
  <c r="AM4" i="6"/>
  <c r="AL247" i="6"/>
  <c r="AG247" i="6"/>
  <c r="AL166" i="6"/>
  <c r="AG166" i="6"/>
  <c r="AL86" i="6"/>
  <c r="AG86" i="6"/>
  <c r="AL21" i="6"/>
  <c r="AG21" i="6"/>
  <c r="AL20" i="6"/>
  <c r="AG20" i="6"/>
  <c r="AL19" i="6"/>
  <c r="AG19" i="6"/>
  <c r="AL18" i="6"/>
  <c r="AG18" i="6"/>
  <c r="AL17" i="6"/>
  <c r="AG17" i="6"/>
  <c r="AL16" i="6"/>
  <c r="AG16" i="6"/>
  <c r="AL15" i="6"/>
  <c r="AG15" i="6"/>
  <c r="AL14" i="6"/>
  <c r="AG14" i="6"/>
  <c r="AL13" i="6"/>
  <c r="AG13" i="6"/>
  <c r="AL12" i="6"/>
  <c r="AG12" i="6"/>
  <c r="AL11" i="6"/>
  <c r="AG11" i="6"/>
  <c r="AL10" i="6"/>
  <c r="AG10" i="6"/>
  <c r="AL9" i="6"/>
  <c r="AG9" i="6"/>
  <c r="AL8" i="6"/>
  <c r="AG8" i="6"/>
  <c r="AL7" i="6"/>
  <c r="AG7" i="6"/>
  <c r="AL6" i="6"/>
  <c r="AG6" i="6"/>
  <c r="AL5" i="6"/>
  <c r="AG5" i="6"/>
  <c r="AL4" i="6"/>
  <c r="AG4" i="6"/>
  <c r="AF247" i="6"/>
  <c r="AA247" i="6"/>
  <c r="AF166" i="6"/>
  <c r="AA166" i="6"/>
  <c r="AF86" i="6"/>
  <c r="AA86" i="6"/>
  <c r="AF21" i="6"/>
  <c r="AA21" i="6"/>
  <c r="AF20" i="6"/>
  <c r="AA20" i="6"/>
  <c r="AF19" i="6"/>
  <c r="AA19" i="6"/>
  <c r="AF18" i="6"/>
  <c r="AA18" i="6"/>
  <c r="AF17" i="6"/>
  <c r="AA17" i="6"/>
  <c r="AF16" i="6"/>
  <c r="AA16" i="6"/>
  <c r="AF15" i="6"/>
  <c r="AA15" i="6"/>
  <c r="AF14" i="6"/>
  <c r="AA14" i="6"/>
  <c r="AF13" i="6"/>
  <c r="AA13" i="6"/>
  <c r="AF12" i="6"/>
  <c r="AA12" i="6"/>
  <c r="AF11" i="6"/>
  <c r="AA11" i="6"/>
  <c r="AF10" i="6"/>
  <c r="AA10" i="6"/>
  <c r="AF9" i="6"/>
  <c r="AA9" i="6"/>
  <c r="AF8" i="6"/>
  <c r="AA8" i="6"/>
  <c r="AF7" i="6"/>
  <c r="AA7" i="6"/>
  <c r="AF6" i="6"/>
  <c r="AA6" i="6"/>
  <c r="AF5" i="6"/>
  <c r="AA5" i="6"/>
  <c r="AF4" i="6"/>
  <c r="AA4" i="6"/>
  <c r="Z247" i="6"/>
  <c r="U247" i="6"/>
  <c r="Z166" i="6"/>
  <c r="U166" i="6"/>
  <c r="Z86" i="6"/>
  <c r="U86" i="6"/>
  <c r="Z21" i="6"/>
  <c r="U21" i="6"/>
  <c r="Z20" i="6"/>
  <c r="U20" i="6"/>
  <c r="Z19" i="6"/>
  <c r="U19" i="6"/>
  <c r="Z18" i="6"/>
  <c r="U18" i="6"/>
  <c r="Z17" i="6"/>
  <c r="U17" i="6"/>
  <c r="Z16" i="6"/>
  <c r="U16" i="6"/>
  <c r="Z15" i="6"/>
  <c r="U15" i="6"/>
  <c r="Z14" i="6"/>
  <c r="U14" i="6"/>
  <c r="Z13" i="6"/>
  <c r="U13" i="6"/>
  <c r="Z12" i="6"/>
  <c r="U12" i="6"/>
  <c r="Z11" i="6"/>
  <c r="U11" i="6"/>
  <c r="Z10" i="6"/>
  <c r="U10" i="6"/>
  <c r="Z9" i="6"/>
  <c r="U9" i="6"/>
  <c r="Z8" i="6"/>
  <c r="U8" i="6"/>
  <c r="Z7" i="6"/>
  <c r="U7" i="6"/>
  <c r="Z6" i="6"/>
  <c r="U6" i="6"/>
  <c r="Z5" i="6"/>
  <c r="U5" i="6"/>
  <c r="Z4" i="6"/>
  <c r="U4" i="6"/>
  <c r="T247" i="6"/>
  <c r="O247" i="6"/>
  <c r="T166" i="6"/>
  <c r="O166" i="6"/>
  <c r="T86" i="6"/>
  <c r="O86" i="6"/>
  <c r="T21" i="6"/>
  <c r="O21" i="6"/>
  <c r="T20" i="6"/>
  <c r="O20" i="6"/>
  <c r="T19" i="6"/>
  <c r="O19" i="6"/>
  <c r="T18" i="6"/>
  <c r="O18" i="6"/>
  <c r="T17" i="6"/>
  <c r="O17" i="6"/>
  <c r="T16" i="6"/>
  <c r="O16" i="6"/>
  <c r="T15" i="6"/>
  <c r="O15" i="6"/>
  <c r="T14" i="6"/>
  <c r="O14" i="6"/>
  <c r="T13" i="6"/>
  <c r="O13" i="6"/>
  <c r="T12" i="6"/>
  <c r="O12" i="6"/>
  <c r="T11" i="6"/>
  <c r="O11" i="6"/>
  <c r="T10" i="6"/>
  <c r="O10" i="6"/>
  <c r="T9" i="6"/>
  <c r="O9" i="6"/>
  <c r="T8" i="6"/>
  <c r="O8" i="6"/>
  <c r="T7" i="6"/>
  <c r="O7" i="6"/>
  <c r="T6" i="6"/>
  <c r="O6" i="6"/>
  <c r="T5" i="6"/>
  <c r="O5" i="6"/>
  <c r="T4" i="6"/>
  <c r="O4" i="6"/>
  <c r="N247" i="6"/>
  <c r="I247" i="6"/>
  <c r="N166" i="6"/>
  <c r="I166" i="6"/>
  <c r="N86" i="6"/>
  <c r="I86" i="6"/>
  <c r="N21" i="6"/>
  <c r="I21" i="6"/>
  <c r="N20" i="6"/>
  <c r="I20" i="6"/>
  <c r="N19" i="6"/>
  <c r="I19" i="6"/>
  <c r="N18" i="6"/>
  <c r="I18" i="6"/>
  <c r="N17" i="6"/>
  <c r="I17" i="6"/>
  <c r="N16" i="6"/>
  <c r="I16" i="6"/>
  <c r="N15" i="6"/>
  <c r="I15" i="6"/>
  <c r="N14" i="6"/>
  <c r="I14" i="6"/>
  <c r="N13" i="6"/>
  <c r="I13" i="6"/>
  <c r="N12" i="6"/>
  <c r="I12" i="6"/>
  <c r="N11" i="6"/>
  <c r="I11" i="6"/>
  <c r="N10" i="6"/>
  <c r="I10" i="6"/>
  <c r="N9" i="6"/>
  <c r="I9" i="6"/>
  <c r="N8" i="6"/>
  <c r="I8" i="6"/>
  <c r="N7" i="6"/>
  <c r="I7" i="6"/>
  <c r="N6" i="6"/>
  <c r="I6" i="6"/>
  <c r="N5" i="6"/>
  <c r="I5" i="6"/>
  <c r="N4" i="6"/>
  <c r="K736" i="6"/>
  <c r="Y744" i="6" s="1"/>
  <c r="J736" i="6"/>
  <c r="V744" i="6" s="1"/>
  <c r="I736" i="6"/>
  <c r="S744" i="6" s="1"/>
  <c r="H736" i="6"/>
  <c r="P744" i="6" s="1"/>
  <c r="G736" i="6"/>
  <c r="M744" i="6" s="1"/>
  <c r="F736" i="6"/>
  <c r="E736" i="6"/>
  <c r="D736" i="6"/>
  <c r="U584" i="3"/>
  <c r="U596" i="3"/>
  <c r="U608" i="3"/>
  <c r="U620" i="3"/>
  <c r="U632" i="3"/>
  <c r="U499" i="3"/>
  <c r="W499" i="3" s="1"/>
  <c r="U511" i="3"/>
  <c r="U523" i="3"/>
  <c r="U560" i="3"/>
  <c r="U572" i="3"/>
  <c r="U239" i="3"/>
  <c r="U179" i="3"/>
  <c r="U415" i="3"/>
  <c r="W415" i="3" s="1"/>
  <c r="U427" i="3"/>
  <c r="W427" i="3" s="1"/>
  <c r="U451" i="3"/>
  <c r="U439" i="3"/>
  <c r="U463" i="3"/>
  <c r="U475" i="3"/>
  <c r="U336" i="3"/>
  <c r="U349" i="3"/>
  <c r="W349" i="3" s="1"/>
  <c r="U361" i="3"/>
  <c r="U379" i="3"/>
  <c r="W379" i="3" s="1"/>
  <c r="U391" i="3"/>
  <c r="U403" i="3"/>
  <c r="U215" i="3"/>
  <c r="U227" i="3"/>
  <c r="U95" i="3"/>
  <c r="U43" i="3"/>
  <c r="U55" i="3"/>
  <c r="U67" i="3"/>
  <c r="U19" i="3"/>
  <c r="U31" i="3"/>
  <c r="U167" i="3"/>
  <c r="AE156" i="6" l="1"/>
  <c r="AQ156" i="6"/>
  <c r="BC156" i="6"/>
  <c r="BO156" i="6"/>
  <c r="Y156" i="6"/>
  <c r="AK156" i="6"/>
  <c r="G156" i="6"/>
  <c r="M156" i="6"/>
  <c r="AW156" i="6"/>
  <c r="BI156" i="6"/>
  <c r="BU156" i="6"/>
  <c r="AK560" i="3"/>
  <c r="W560" i="3"/>
  <c r="AK19" i="3"/>
  <c r="W19" i="3"/>
  <c r="AK403" i="3"/>
  <c r="W403" i="3"/>
  <c r="AK439" i="3"/>
  <c r="W439" i="3"/>
  <c r="AK523" i="3"/>
  <c r="W523" i="3"/>
  <c r="AK31" i="3"/>
  <c r="W31" i="3"/>
  <c r="AK2" i="3"/>
  <c r="W2" i="3"/>
  <c r="AK391" i="3"/>
  <c r="W391" i="3"/>
  <c r="AK451" i="3"/>
  <c r="W451" i="3"/>
  <c r="AK511" i="3"/>
  <c r="W511" i="3"/>
  <c r="AK215" i="3"/>
  <c r="W215" i="3"/>
  <c r="AK584" i="3"/>
  <c r="W584" i="3"/>
  <c r="AK379" i="3"/>
  <c r="AK361" i="3"/>
  <c r="W361" i="3"/>
  <c r="AK55" i="3"/>
  <c r="W55" i="3"/>
  <c r="AK632" i="3"/>
  <c r="W632" i="3"/>
  <c r="AK43" i="3"/>
  <c r="W43" i="3"/>
  <c r="AK179" i="3"/>
  <c r="W179" i="3"/>
  <c r="AK620" i="3"/>
  <c r="W620" i="3"/>
  <c r="AK463" i="3"/>
  <c r="W463" i="3"/>
  <c r="AK67" i="3"/>
  <c r="W67" i="3"/>
  <c r="AK95" i="3"/>
  <c r="W95" i="3"/>
  <c r="AK336" i="3"/>
  <c r="W336" i="3"/>
  <c r="AK239" i="3"/>
  <c r="W239" i="3"/>
  <c r="AK608" i="3"/>
  <c r="W608" i="3"/>
  <c r="AK167" i="3"/>
  <c r="W167" i="3"/>
  <c r="AK227" i="3"/>
  <c r="W227" i="3"/>
  <c r="AK475" i="3"/>
  <c r="W475" i="3"/>
  <c r="AK572" i="3"/>
  <c r="W572" i="3"/>
  <c r="AK596" i="3"/>
  <c r="W596" i="3"/>
  <c r="AK427" i="3"/>
  <c r="S133" i="3"/>
  <c r="U133" i="3" s="1"/>
  <c r="AK415" i="3"/>
  <c r="S121" i="3"/>
  <c r="U121" i="3" s="1"/>
  <c r="AK349" i="3"/>
  <c r="S205" i="3"/>
  <c r="U205" i="3" s="1"/>
  <c r="AK499" i="3"/>
  <c r="F747" i="6" s="1"/>
  <c r="D744" i="6"/>
  <c r="F748" i="6" s="1"/>
  <c r="I748" i="6" s="1"/>
  <c r="I747" i="6" s="1"/>
  <c r="G744" i="6"/>
  <c r="L748" i="6" s="1"/>
  <c r="L747" i="6" s="1"/>
  <c r="J744" i="6"/>
  <c r="BU562" i="6"/>
  <c r="AW567" i="6"/>
  <c r="AE569" i="6"/>
  <c r="BC570" i="6"/>
  <c r="Y620" i="6"/>
  <c r="AW621" i="6"/>
  <c r="Y622" i="6"/>
  <c r="AW623" i="6"/>
  <c r="Y624" i="6"/>
  <c r="BU624" i="6"/>
  <c r="BU641" i="6"/>
  <c r="BC567" i="6"/>
  <c r="G571" i="6"/>
  <c r="AK597" i="6"/>
  <c r="M598" i="6"/>
  <c r="BI612" i="6"/>
  <c r="AK615" i="6"/>
  <c r="AK623" i="6"/>
  <c r="BI626" i="6"/>
  <c r="AK627" i="6"/>
  <c r="M628" i="6"/>
  <c r="M630" i="6"/>
  <c r="BI632" i="6"/>
  <c r="AK633" i="6"/>
  <c r="AW612" i="6"/>
  <c r="BC601" i="6"/>
  <c r="AE602" i="6"/>
  <c r="BC603" i="6"/>
  <c r="AE604" i="6"/>
  <c r="G605" i="6"/>
  <c r="BC605" i="6"/>
  <c r="AE610" i="6"/>
  <c r="G611" i="6"/>
  <c r="BC633" i="6"/>
  <c r="AE640" i="6"/>
  <c r="BU602" i="6"/>
  <c r="AW605" i="6"/>
  <c r="Y606" i="6"/>
  <c r="BU606" i="6"/>
  <c r="Y608" i="6"/>
  <c r="BU610" i="6"/>
  <c r="AW617" i="6"/>
  <c r="BU618" i="6"/>
  <c r="AW619" i="6"/>
  <c r="AW641" i="6"/>
  <c r="M571" i="6"/>
  <c r="BI571" i="6"/>
  <c r="BI575" i="6"/>
  <c r="M577" i="6"/>
  <c r="M583" i="6"/>
  <c r="BI585" i="6"/>
  <c r="S586" i="6"/>
  <c r="AK588" i="6"/>
  <c r="BI589" i="6"/>
  <c r="AK590" i="6"/>
  <c r="AQ591" i="6"/>
  <c r="BI593" i="6"/>
  <c r="BI595" i="6"/>
  <c r="AK596" i="6"/>
  <c r="BO638" i="6"/>
  <c r="BU585" i="6"/>
  <c r="Y587" i="6"/>
  <c r="AW588" i="6"/>
  <c r="BU589" i="6"/>
  <c r="Y591" i="6"/>
  <c r="Y599" i="6"/>
  <c r="BU635" i="6"/>
  <c r="Y576" i="6"/>
  <c r="Y578" i="6"/>
  <c r="S585" i="6"/>
  <c r="BO591" i="6"/>
  <c r="AQ592" i="6"/>
  <c r="S595" i="6"/>
  <c r="AQ596" i="6"/>
  <c r="BO611" i="6"/>
  <c r="AQ612" i="6"/>
  <c r="BU568" i="6"/>
  <c r="AE583" i="6"/>
  <c r="G584" i="6"/>
  <c r="BC588" i="6"/>
  <c r="BI597" i="6"/>
  <c r="M617" i="6"/>
  <c r="Y569" i="6"/>
  <c r="AW570" i="6"/>
  <c r="S572" i="6"/>
  <c r="S574" i="6"/>
  <c r="AQ575" i="6"/>
  <c r="Y611" i="6"/>
  <c r="S614" i="6"/>
  <c r="BO614" i="6"/>
  <c r="S616" i="6"/>
  <c r="S632" i="6"/>
  <c r="AQ633" i="6"/>
  <c r="BO640" i="6"/>
  <c r="BI596" i="6"/>
  <c r="AE634" i="6"/>
  <c r="AW607" i="6"/>
  <c r="AK613" i="6"/>
  <c r="AK629" i="6"/>
  <c r="G567" i="6"/>
  <c r="BU567" i="6"/>
  <c r="AE568" i="6"/>
  <c r="G569" i="6"/>
  <c r="BC569" i="6"/>
  <c r="AE570" i="6"/>
  <c r="BU571" i="6"/>
  <c r="Y573" i="6"/>
  <c r="BU573" i="6"/>
  <c r="Y575" i="6"/>
  <c r="S576" i="6"/>
  <c r="AW576" i="6"/>
  <c r="S580" i="6"/>
  <c r="AQ581" i="6"/>
  <c r="S582" i="6"/>
  <c r="AQ583" i="6"/>
  <c r="BO584" i="6"/>
  <c r="S592" i="6"/>
  <c r="Y614" i="6"/>
  <c r="S625" i="6"/>
  <c r="BO625" i="6"/>
  <c r="BO627" i="6"/>
  <c r="AQ630" i="6"/>
  <c r="S631" i="6"/>
  <c r="M568" i="6"/>
  <c r="AK569" i="6"/>
  <c r="BI570" i="6"/>
  <c r="M572" i="6"/>
  <c r="BI572" i="6"/>
  <c r="AE580" i="6"/>
  <c r="AQ568" i="6"/>
  <c r="BO569" i="6"/>
  <c r="BU572" i="6"/>
  <c r="AQ576" i="6"/>
  <c r="BO579" i="6"/>
  <c r="S583" i="6"/>
  <c r="BO583" i="6"/>
  <c r="AQ588" i="6"/>
  <c r="S591" i="6"/>
  <c r="AK593" i="6"/>
  <c r="M594" i="6"/>
  <c r="M596" i="6"/>
  <c r="G599" i="6"/>
  <c r="BU599" i="6"/>
  <c r="AW600" i="6"/>
  <c r="AW606" i="6"/>
  <c r="Y607" i="6"/>
  <c r="AW608" i="6"/>
  <c r="AK614" i="6"/>
  <c r="AK616" i="6"/>
  <c r="BI617" i="6"/>
  <c r="AK618" i="6"/>
  <c r="M619" i="6"/>
  <c r="BI619" i="6"/>
  <c r="S620" i="6"/>
  <c r="M621" i="6"/>
  <c r="BI621" i="6"/>
  <c r="AK622" i="6"/>
  <c r="BO622" i="6"/>
  <c r="AQ623" i="6"/>
  <c r="S630" i="6"/>
  <c r="AE571" i="6"/>
  <c r="Y588" i="6"/>
  <c r="BU590" i="6"/>
  <c r="AW593" i="6"/>
  <c r="Y594" i="6"/>
  <c r="BU594" i="6"/>
  <c r="AW595" i="6"/>
  <c r="Y596" i="6"/>
  <c r="BO597" i="6"/>
  <c r="M602" i="6"/>
  <c r="M608" i="6"/>
  <c r="BI608" i="6"/>
  <c r="AK609" i="6"/>
  <c r="M610" i="6"/>
  <c r="BI610" i="6"/>
  <c r="AE612" i="6"/>
  <c r="BU613" i="6"/>
  <c r="AW614" i="6"/>
  <c r="Y615" i="6"/>
  <c r="BU615" i="6"/>
  <c r="M593" i="6"/>
  <c r="Y570" i="6"/>
  <c r="BC568" i="6"/>
  <c r="BC571" i="6"/>
  <c r="BI574" i="6"/>
  <c r="Y577" i="6"/>
  <c r="AW580" i="6"/>
  <c r="AW582" i="6"/>
  <c r="BO586" i="6"/>
  <c r="AQ589" i="6"/>
  <c r="BO590" i="6"/>
  <c r="G594" i="6"/>
  <c r="M595" i="6"/>
  <c r="BU598" i="6"/>
  <c r="BU600" i="6"/>
  <c r="S601" i="6"/>
  <c r="AQ602" i="6"/>
  <c r="AQ604" i="6"/>
  <c r="S605" i="6"/>
  <c r="S607" i="6"/>
  <c r="BO607" i="6"/>
  <c r="AQ610" i="6"/>
  <c r="AE617" i="6"/>
  <c r="BC618" i="6"/>
  <c r="AE619" i="6"/>
  <c r="G620" i="6"/>
  <c r="AE621" i="6"/>
  <c r="G622" i="6"/>
  <c r="M623" i="6"/>
  <c r="G626" i="6"/>
  <c r="AQ636" i="6"/>
  <c r="S637" i="6"/>
  <c r="BO637" i="6"/>
  <c r="AQ638" i="6"/>
  <c r="S639" i="6"/>
  <c r="BO639" i="6"/>
  <c r="AQ640" i="6"/>
  <c r="S568" i="6"/>
  <c r="BO571" i="6"/>
  <c r="BO573" i="6"/>
  <c r="BI576" i="6"/>
  <c r="BI580" i="6"/>
  <c r="AE586" i="6"/>
  <c r="AE588" i="6"/>
  <c r="AQ595" i="6"/>
  <c r="AK598" i="6"/>
  <c r="AE601" i="6"/>
  <c r="AE605" i="6"/>
  <c r="BO615" i="6"/>
  <c r="AQ625" i="6"/>
  <c r="S628" i="6"/>
  <c r="BO630" i="6"/>
  <c r="AQ631" i="6"/>
  <c r="AE635" i="6"/>
  <c r="BC640" i="6"/>
  <c r="BI641" i="6"/>
  <c r="AW571" i="6"/>
  <c r="BU574" i="6"/>
  <c r="BO575" i="6"/>
  <c r="AQ580" i="6"/>
  <c r="M586" i="6"/>
  <c r="M588" i="6"/>
  <c r="AE592" i="6"/>
  <c r="G593" i="6"/>
  <c r="Y593" i="6"/>
  <c r="BU593" i="6"/>
  <c r="BU595" i="6"/>
  <c r="AW596" i="6"/>
  <c r="S598" i="6"/>
  <c r="BI599" i="6"/>
  <c r="M601" i="6"/>
  <c r="AK606" i="6"/>
  <c r="M607" i="6"/>
  <c r="BU612" i="6"/>
  <c r="AW613" i="6"/>
  <c r="AW615" i="6"/>
  <c r="Y617" i="6"/>
  <c r="BU619" i="6"/>
  <c r="AW622" i="6"/>
  <c r="Y629" i="6"/>
  <c r="BU629" i="6"/>
  <c r="BU631" i="6"/>
  <c r="S636" i="6"/>
  <c r="S567" i="6"/>
  <c r="BC572" i="6"/>
  <c r="G574" i="6"/>
  <c r="BC574" i="6"/>
  <c r="AW577" i="6"/>
  <c r="BU578" i="6"/>
  <c r="AW579" i="6"/>
  <c r="AW581" i="6"/>
  <c r="Y582" i="6"/>
  <c r="BU582" i="6"/>
  <c r="AW583" i="6"/>
  <c r="Y584" i="6"/>
  <c r="BU584" i="6"/>
  <c r="BO585" i="6"/>
  <c r="S589" i="6"/>
  <c r="AQ599" i="6"/>
  <c r="BO600" i="6"/>
  <c r="BU601" i="6"/>
  <c r="S602" i="6"/>
  <c r="BO604" i="6"/>
  <c r="Y605" i="6"/>
  <c r="BU605" i="6"/>
  <c r="AW610" i="6"/>
  <c r="AE626" i="6"/>
  <c r="G627" i="6"/>
  <c r="BC627" i="6"/>
  <c r="AE628" i="6"/>
  <c r="AE630" i="6"/>
  <c r="G631" i="6"/>
  <c r="Y633" i="6"/>
  <c r="BO634" i="6"/>
  <c r="AQ637" i="6"/>
  <c r="AQ573" i="6"/>
  <c r="AK599" i="6"/>
  <c r="BI602" i="6"/>
  <c r="G554" i="6"/>
  <c r="BO568" i="6"/>
  <c r="S573" i="6"/>
  <c r="M574" i="6"/>
  <c r="G575" i="6"/>
  <c r="BU575" i="6"/>
  <c r="BC576" i="6"/>
  <c r="BC581" i="6"/>
  <c r="AE582" i="6"/>
  <c r="G583" i="6"/>
  <c r="Y583" i="6"/>
  <c r="G586" i="6"/>
  <c r="Y586" i="6"/>
  <c r="S587" i="6"/>
  <c r="BO587" i="6"/>
  <c r="G591" i="6"/>
  <c r="AW592" i="6"/>
  <c r="AQ593" i="6"/>
  <c r="AK594" i="6"/>
  <c r="BC596" i="6"/>
  <c r="BU596" i="6"/>
  <c r="AW597" i="6"/>
  <c r="Y598" i="6"/>
  <c r="AQ598" i="6"/>
  <c r="BC599" i="6"/>
  <c r="AE600" i="6"/>
  <c r="AK602" i="6"/>
  <c r="BI603" i="6"/>
  <c r="AK604" i="6"/>
  <c r="M605" i="6"/>
  <c r="BU608" i="6"/>
  <c r="AW609" i="6"/>
  <c r="Y610" i="6"/>
  <c r="M612" i="6"/>
  <c r="G613" i="6"/>
  <c r="BC613" i="6"/>
  <c r="M615" i="6"/>
  <c r="M616" i="6"/>
  <c r="AE616" i="6"/>
  <c r="AQ617" i="6"/>
  <c r="S618" i="6"/>
  <c r="BO618" i="6"/>
  <c r="AQ619" i="6"/>
  <c r="BO620" i="6"/>
  <c r="AQ621" i="6"/>
  <c r="S622" i="6"/>
  <c r="AE623" i="6"/>
  <c r="G624" i="6"/>
  <c r="BC624" i="6"/>
  <c r="Y626" i="6"/>
  <c r="BU626" i="6"/>
  <c r="AQ628" i="6"/>
  <c r="M632" i="6"/>
  <c r="AE632" i="6"/>
  <c r="G633" i="6"/>
  <c r="BU633" i="6"/>
  <c r="AW634" i="6"/>
  <c r="BO636" i="6"/>
  <c r="G638" i="6"/>
  <c r="M639" i="6"/>
  <c r="BI639" i="6"/>
  <c r="S641" i="6"/>
  <c r="BO641" i="6"/>
  <c r="AW568" i="6"/>
  <c r="AE567" i="6"/>
  <c r="AQ569" i="6"/>
  <c r="G570" i="6"/>
  <c r="AK572" i="6"/>
  <c r="AW573" i="6"/>
  <c r="S575" i="6"/>
  <c r="M576" i="6"/>
  <c r="BO576" i="6"/>
  <c r="AQ577" i="6"/>
  <c r="BI577" i="6"/>
  <c r="BC578" i="6"/>
  <c r="AE579" i="6"/>
  <c r="Y580" i="6"/>
  <c r="S581" i="6"/>
  <c r="AQ582" i="6"/>
  <c r="AK583" i="6"/>
  <c r="BC583" i="6"/>
  <c r="AW584" i="6"/>
  <c r="AQ585" i="6"/>
  <c r="AE587" i="6"/>
  <c r="BU588" i="6"/>
  <c r="Y595" i="6"/>
  <c r="M597" i="6"/>
  <c r="BC598" i="6"/>
  <c r="AW599" i="6"/>
  <c r="BO599" i="6"/>
  <c r="BI600" i="6"/>
  <c r="AW602" i="6"/>
  <c r="Y603" i="6"/>
  <c r="AW611" i="6"/>
  <c r="Y612" i="6"/>
  <c r="S613" i="6"/>
  <c r="M614" i="6"/>
  <c r="AQ615" i="6"/>
  <c r="S624" i="6"/>
  <c r="BO624" i="6"/>
  <c r="M627" i="6"/>
  <c r="BC628" i="6"/>
  <c r="AW631" i="6"/>
  <c r="AQ632" i="6"/>
  <c r="S633" i="6"/>
  <c r="BC635" i="6"/>
  <c r="AW636" i="6"/>
  <c r="Y637" i="6"/>
  <c r="AQ639" i="6"/>
  <c r="AE641" i="6"/>
  <c r="AK619" i="6"/>
  <c r="M622" i="6"/>
  <c r="G623" i="6"/>
  <c r="Y623" i="6"/>
  <c r="Y625" i="6"/>
  <c r="S626" i="6"/>
  <c r="BC630" i="6"/>
  <c r="AE631" i="6"/>
  <c r="BO633" i="6"/>
  <c r="AQ634" i="6"/>
  <c r="AK635" i="6"/>
  <c r="M636" i="6"/>
  <c r="AE636" i="6"/>
  <c r="G637" i="6"/>
  <c r="AW638" i="6"/>
  <c r="BU639" i="6"/>
  <c r="S640" i="6"/>
  <c r="AQ567" i="6"/>
  <c r="S570" i="6"/>
  <c r="BU570" i="6"/>
  <c r="S571" i="6"/>
  <c r="AK571" i="6"/>
  <c r="BI573" i="6"/>
  <c r="AK574" i="6"/>
  <c r="M575" i="6"/>
  <c r="AE575" i="6"/>
  <c r="AW575" i="6"/>
  <c r="AK577" i="6"/>
  <c r="BO578" i="6"/>
  <c r="AQ579" i="6"/>
  <c r="AK580" i="6"/>
  <c r="BC580" i="6"/>
  <c r="AE581" i="6"/>
  <c r="G582" i="6"/>
  <c r="BC585" i="6"/>
  <c r="AW586" i="6"/>
  <c r="AQ587" i="6"/>
  <c r="BO588" i="6"/>
  <c r="G590" i="6"/>
  <c r="BC590" i="6"/>
  <c r="BU592" i="6"/>
  <c r="BO593" i="6"/>
  <c r="AQ594" i="6"/>
  <c r="BI594" i="6"/>
  <c r="AK595" i="6"/>
  <c r="BU597" i="6"/>
  <c r="AW601" i="6"/>
  <c r="AK605" i="6"/>
  <c r="AE608" i="6"/>
  <c r="Y609" i="6"/>
  <c r="BU609" i="6"/>
  <c r="AQ614" i="6"/>
  <c r="BI614" i="6"/>
  <c r="BU616" i="6"/>
  <c r="BO617" i="6"/>
  <c r="S619" i="6"/>
  <c r="BO619" i="6"/>
  <c r="AQ620" i="6"/>
  <c r="BO621" i="6"/>
  <c r="AQ622" i="6"/>
  <c r="BC623" i="6"/>
  <c r="AE624" i="6"/>
  <c r="BU627" i="6"/>
  <c r="BO628" i="6"/>
  <c r="BC632" i="6"/>
  <c r="S635" i="6"/>
  <c r="BO635" i="6"/>
  <c r="AK637" i="6"/>
  <c r="AE638" i="6"/>
  <c r="BC639" i="6"/>
  <c r="AW640" i="6"/>
  <c r="Y567" i="6"/>
  <c r="BU569" i="6"/>
  <c r="AK592" i="6"/>
  <c r="Y602" i="6"/>
  <c r="AQ586" i="6"/>
  <c r="BO592" i="6"/>
  <c r="S597" i="6"/>
  <c r="Y613" i="6"/>
  <c r="AK620" i="6"/>
  <c r="S634" i="6"/>
  <c r="BC641" i="6"/>
  <c r="BI567" i="6"/>
  <c r="M569" i="6"/>
  <c r="AK570" i="6"/>
  <c r="S584" i="6"/>
  <c r="AQ635" i="6"/>
  <c r="G568" i="6"/>
  <c r="Y568" i="6"/>
  <c r="AW569" i="6"/>
  <c r="Y571" i="6"/>
  <c r="BO572" i="6"/>
  <c r="AK567" i="6"/>
  <c r="BI568" i="6"/>
  <c r="M570" i="6"/>
  <c r="AQ571" i="6"/>
  <c r="AE572" i="6"/>
  <c r="AW574" i="6"/>
  <c r="BO574" i="6"/>
  <c r="S578" i="6"/>
  <c r="BO589" i="6"/>
  <c r="AQ590" i="6"/>
  <c r="BI616" i="6"/>
  <c r="S638" i="6"/>
  <c r="BU607" i="6"/>
  <c r="AQ616" i="6"/>
  <c r="AQ627" i="6"/>
  <c r="M567" i="6"/>
  <c r="AK568" i="6"/>
  <c r="BI569" i="6"/>
  <c r="BO570" i="6"/>
  <c r="G572" i="6"/>
  <c r="AQ574" i="6"/>
  <c r="S588" i="6"/>
  <c r="AQ641" i="6"/>
  <c r="BO567" i="6"/>
  <c r="S569" i="6"/>
  <c r="AQ570" i="6"/>
  <c r="Y572" i="6"/>
  <c r="Y574" i="6"/>
  <c r="AK573" i="6"/>
  <c r="AK575" i="6"/>
  <c r="BC575" i="6"/>
  <c r="BC584" i="6"/>
  <c r="AW585" i="6"/>
  <c r="BU611" i="6"/>
  <c r="BU614" i="6"/>
  <c r="BO632" i="6"/>
  <c r="G639" i="6"/>
  <c r="Y639" i="6"/>
  <c r="M641" i="6"/>
  <c r="G578" i="6"/>
  <c r="AQ578" i="6"/>
  <c r="S579" i="6"/>
  <c r="M580" i="6"/>
  <c r="G581" i="6"/>
  <c r="Y581" i="6"/>
  <c r="BU581" i="6"/>
  <c r="BO582" i="6"/>
  <c r="AQ584" i="6"/>
  <c r="AK585" i="6"/>
  <c r="M587" i="6"/>
  <c r="BI587" i="6"/>
  <c r="G588" i="6"/>
  <c r="BC589" i="6"/>
  <c r="AE590" i="6"/>
  <c r="AW590" i="6"/>
  <c r="G592" i="6"/>
  <c r="Y592" i="6"/>
  <c r="BC594" i="6"/>
  <c r="BC595" i="6"/>
  <c r="AE597" i="6"/>
  <c r="AE598" i="6"/>
  <c r="AW598" i="6"/>
  <c r="Y600" i="6"/>
  <c r="G601" i="6"/>
  <c r="Y601" i="6"/>
  <c r="AK603" i="6"/>
  <c r="M604" i="6"/>
  <c r="BI604" i="6"/>
  <c r="AQ607" i="6"/>
  <c r="BI607" i="6"/>
  <c r="G608" i="6"/>
  <c r="S609" i="6"/>
  <c r="BO609" i="6"/>
  <c r="BI611" i="6"/>
  <c r="G612" i="6"/>
  <c r="G615" i="6"/>
  <c r="BI615" i="6"/>
  <c r="AW616" i="6"/>
  <c r="BO616" i="6"/>
  <c r="M618" i="6"/>
  <c r="AW618" i="6"/>
  <c r="BI620" i="6"/>
  <c r="Y621" i="6"/>
  <c r="BU623" i="6"/>
  <c r="AW624" i="6"/>
  <c r="BC626" i="6"/>
  <c r="AE627" i="6"/>
  <c r="AW627" i="6"/>
  <c r="G629" i="6"/>
  <c r="BC629" i="6"/>
  <c r="AW630" i="6"/>
  <c r="Y631" i="6"/>
  <c r="BU632" i="6"/>
  <c r="AW635" i="6"/>
  <c r="Y638" i="6"/>
  <c r="AK639" i="6"/>
  <c r="M640" i="6"/>
  <c r="BI590" i="6"/>
  <c r="S593" i="6"/>
  <c r="BC593" i="6"/>
  <c r="S594" i="6"/>
  <c r="BO594" i="6"/>
  <c r="BO595" i="6"/>
  <c r="BO596" i="6"/>
  <c r="AQ597" i="6"/>
  <c r="BI598" i="6"/>
  <c r="AK600" i="6"/>
  <c r="AK601" i="6"/>
  <c r="AW603" i="6"/>
  <c r="Y604" i="6"/>
  <c r="BU604" i="6"/>
  <c r="AE606" i="6"/>
  <c r="G607" i="6"/>
  <c r="AK608" i="6"/>
  <c r="BC608" i="6"/>
  <c r="AE609" i="6"/>
  <c r="G610" i="6"/>
  <c r="AK612" i="6"/>
  <c r="BC612" i="6"/>
  <c r="BC614" i="6"/>
  <c r="G616" i="6"/>
  <c r="Y616" i="6"/>
  <c r="BI618" i="6"/>
  <c r="Y619" i="6"/>
  <c r="AK621" i="6"/>
  <c r="BU621" i="6"/>
  <c r="BC622" i="6"/>
  <c r="BU622" i="6"/>
  <c r="S623" i="6"/>
  <c r="M624" i="6"/>
  <c r="BI624" i="6"/>
  <c r="G625" i="6"/>
  <c r="BU625" i="6"/>
  <c r="BO626" i="6"/>
  <c r="G628" i="6"/>
  <c r="Y628" i="6"/>
  <c r="S629" i="6"/>
  <c r="BO629" i="6"/>
  <c r="BI630" i="6"/>
  <c r="BC631" i="6"/>
  <c r="AE633" i="6"/>
  <c r="AW633" i="6"/>
  <c r="G636" i="6"/>
  <c r="Y636" i="6"/>
  <c r="BC638" i="6"/>
  <c r="BU638" i="6"/>
  <c r="BI640" i="6"/>
  <c r="AK576" i="6"/>
  <c r="BU577" i="6"/>
  <c r="AK578" i="6"/>
  <c r="M579" i="6"/>
  <c r="BI579" i="6"/>
  <c r="G580" i="6"/>
  <c r="BU580" i="6"/>
  <c r="BO581" i="6"/>
  <c r="BI582" i="6"/>
  <c r="AK584" i="6"/>
  <c r="M585" i="6"/>
  <c r="AE585" i="6"/>
  <c r="G587" i="6"/>
  <c r="BC587" i="6"/>
  <c r="BU587" i="6"/>
  <c r="AE589" i="6"/>
  <c r="AW589" i="6"/>
  <c r="Y590" i="6"/>
  <c r="AK591" i="6"/>
  <c r="BC591" i="6"/>
  <c r="BU591" i="6"/>
  <c r="AW594" i="6"/>
  <c r="Y597" i="6"/>
  <c r="M603" i="6"/>
  <c r="AE603" i="6"/>
  <c r="G604" i="6"/>
  <c r="BC604" i="6"/>
  <c r="M606" i="6"/>
  <c r="BI606" i="6"/>
  <c r="AK607" i="6"/>
  <c r="BC607" i="6"/>
  <c r="M609" i="6"/>
  <c r="BI609" i="6"/>
  <c r="AK611" i="6"/>
  <c r="BC611" i="6"/>
  <c r="G618" i="6"/>
  <c r="Y618" i="6"/>
  <c r="AQ618" i="6"/>
  <c r="BC620" i="6"/>
  <c r="BU620" i="6"/>
  <c r="S621" i="6"/>
  <c r="BO623" i="6"/>
  <c r="AQ624" i="6"/>
  <c r="AK625" i="6"/>
  <c r="BC625" i="6"/>
  <c r="AW626" i="6"/>
  <c r="Y627" i="6"/>
  <c r="BU628" i="6"/>
  <c r="AW629" i="6"/>
  <c r="AW632" i="6"/>
  <c r="BI634" i="6"/>
  <c r="G635" i="6"/>
  <c r="Y635" i="6"/>
  <c r="BC637" i="6"/>
  <c r="BU637" i="6"/>
  <c r="G641" i="6"/>
  <c r="Y641" i="6"/>
  <c r="BU583" i="6"/>
  <c r="M592" i="6"/>
  <c r="AQ609" i="6"/>
  <c r="S610" i="6"/>
  <c r="AK610" i="6"/>
  <c r="BC610" i="6"/>
  <c r="BO612" i="6"/>
  <c r="M613" i="6"/>
  <c r="AE613" i="6"/>
  <c r="AE614" i="6"/>
  <c r="AE629" i="6"/>
  <c r="G630" i="6"/>
  <c r="Y630" i="6"/>
  <c r="BU630" i="6"/>
  <c r="BO631" i="6"/>
  <c r="G634" i="6"/>
  <c r="Y634" i="6"/>
  <c r="BC636" i="6"/>
  <c r="BU636" i="6"/>
  <c r="AE639" i="6"/>
  <c r="AW639" i="6"/>
  <c r="G640" i="6"/>
  <c r="Y640" i="6"/>
  <c r="AK641" i="6"/>
  <c r="BU576" i="6"/>
  <c r="M578" i="6"/>
  <c r="AW578" i="6"/>
  <c r="Y579" i="6"/>
  <c r="AK640" i="6"/>
  <c r="AE577" i="6"/>
  <c r="BO577" i="6"/>
  <c r="AE578" i="6"/>
  <c r="G579" i="6"/>
  <c r="BC579" i="6"/>
  <c r="BU579" i="6"/>
  <c r="BO580" i="6"/>
  <c r="BI581" i="6"/>
  <c r="AK582" i="6"/>
  <c r="BC582" i="6"/>
  <c r="AE584" i="6"/>
  <c r="G585" i="6"/>
  <c r="Y585" i="6"/>
  <c r="BC586" i="6"/>
  <c r="BU586" i="6"/>
  <c r="AW587" i="6"/>
  <c r="BI588" i="6"/>
  <c r="G589" i="6"/>
  <c r="Y589" i="6"/>
  <c r="S590" i="6"/>
  <c r="M591" i="6"/>
  <c r="AE591" i="6"/>
  <c r="AW591" i="6"/>
  <c r="M599" i="6"/>
  <c r="M600" i="6"/>
  <c r="BI601" i="6"/>
  <c r="G603" i="6"/>
  <c r="BU603" i="6"/>
  <c r="AW604" i="6"/>
  <c r="BI605" i="6"/>
  <c r="G606" i="6"/>
  <c r="BC606" i="6"/>
  <c r="AE607" i="6"/>
  <c r="G609" i="6"/>
  <c r="BC609" i="6"/>
  <c r="M611" i="6"/>
  <c r="AE611" i="6"/>
  <c r="BI613" i="6"/>
  <c r="G614" i="6"/>
  <c r="AE615" i="6"/>
  <c r="S617" i="6"/>
  <c r="AK617" i="6"/>
  <c r="BU617" i="6"/>
  <c r="M620" i="6"/>
  <c r="AW620" i="6"/>
  <c r="BI622" i="6"/>
  <c r="BI623" i="6"/>
  <c r="AE625" i="6"/>
  <c r="AW625" i="6"/>
  <c r="AQ626" i="6"/>
  <c r="S627" i="6"/>
  <c r="AW628" i="6"/>
  <c r="AQ629" i="6"/>
  <c r="G632" i="6"/>
  <c r="Y632" i="6"/>
  <c r="BC634" i="6"/>
  <c r="BU634" i="6"/>
  <c r="AE637" i="6"/>
  <c r="AW637" i="6"/>
  <c r="BI638" i="6"/>
  <c r="BU640" i="6"/>
  <c r="AW572" i="6"/>
  <c r="AE574" i="6"/>
  <c r="G577" i="6"/>
  <c r="BI578" i="6"/>
  <c r="AK581" i="6"/>
  <c r="M584" i="6"/>
  <c r="BI586" i="6"/>
  <c r="AK589" i="6"/>
  <c r="AE596" i="6"/>
  <c r="G600" i="6"/>
  <c r="BC602" i="6"/>
  <c r="BO606" i="6"/>
  <c r="AK632" i="6"/>
  <c r="M635" i="6"/>
  <c r="BI637" i="6"/>
  <c r="AQ572" i="6"/>
  <c r="M573" i="6"/>
  <c r="BC573" i="6"/>
  <c r="AE576" i="6"/>
  <c r="AK579" i="6"/>
  <c r="M582" i="6"/>
  <c r="BI584" i="6"/>
  <c r="AK587" i="6"/>
  <c r="M590" i="6"/>
  <c r="BI592" i="6"/>
  <c r="S612" i="6"/>
  <c r="AE573" i="6"/>
  <c r="G576" i="6"/>
  <c r="M581" i="6"/>
  <c r="BI583" i="6"/>
  <c r="AK586" i="6"/>
  <c r="M589" i="6"/>
  <c r="BI591" i="6"/>
  <c r="G573" i="6"/>
  <c r="S604" i="6"/>
  <c r="BC577" i="6"/>
  <c r="AE593" i="6"/>
  <c r="G596" i="6"/>
  <c r="S599" i="6"/>
  <c r="AQ600" i="6"/>
  <c r="BO601" i="6"/>
  <c r="S603" i="6"/>
  <c r="BO605" i="6"/>
  <c r="AQ608" i="6"/>
  <c r="S611" i="6"/>
  <c r="BO613" i="6"/>
  <c r="S615" i="6"/>
  <c r="G617" i="6"/>
  <c r="BC592" i="6"/>
  <c r="AE595" i="6"/>
  <c r="G598" i="6"/>
  <c r="BO598" i="6"/>
  <c r="S600" i="6"/>
  <c r="AQ601" i="6"/>
  <c r="BO602" i="6"/>
  <c r="BO603" i="6"/>
  <c r="AQ606" i="6"/>
  <c r="G595" i="6"/>
  <c r="BC597" i="6"/>
  <c r="AE599" i="6"/>
  <c r="BC600" i="6"/>
  <c r="G602" i="6"/>
  <c r="AQ605" i="6"/>
  <c r="S608" i="6"/>
  <c r="BO610" i="6"/>
  <c r="AQ613" i="6"/>
  <c r="AK624" i="6"/>
  <c r="BI629" i="6"/>
  <c r="AE594" i="6"/>
  <c r="G597" i="6"/>
  <c r="AQ603" i="6"/>
  <c r="S606" i="6"/>
  <c r="BO608" i="6"/>
  <c r="AQ611" i="6"/>
  <c r="BC616" i="6"/>
  <c r="AE618" i="6"/>
  <c r="BC619" i="6"/>
  <c r="G621" i="6"/>
  <c r="AE622" i="6"/>
  <c r="M626" i="6"/>
  <c r="BI628" i="6"/>
  <c r="AK631" i="6"/>
  <c r="M634" i="6"/>
  <c r="BI636" i="6"/>
  <c r="M625" i="6"/>
  <c r="BI627" i="6"/>
  <c r="AK630" i="6"/>
  <c r="M633" i="6"/>
  <c r="BI635" i="6"/>
  <c r="AK638" i="6"/>
  <c r="BC615" i="6"/>
  <c r="BI625" i="6"/>
  <c r="AK628" i="6"/>
  <c r="M631" i="6"/>
  <c r="BI633" i="6"/>
  <c r="AK636" i="6"/>
  <c r="BC617" i="6"/>
  <c r="G619" i="6"/>
  <c r="AE620" i="6"/>
  <c r="BC621" i="6"/>
  <c r="M638" i="6"/>
  <c r="AK626" i="6"/>
  <c r="M629" i="6"/>
  <c r="BI631" i="6"/>
  <c r="AK634" i="6"/>
  <c r="M637" i="6"/>
  <c r="BO518" i="6"/>
  <c r="AK558" i="6"/>
  <c r="BI561" i="6"/>
  <c r="BO546" i="6"/>
  <c r="S548" i="6"/>
  <c r="BC553" i="6"/>
  <c r="BC555" i="6"/>
  <c r="BC557" i="6"/>
  <c r="M488" i="6"/>
  <c r="BI488" i="6"/>
  <c r="AK489" i="6"/>
  <c r="M490" i="6"/>
  <c r="BI490" i="6"/>
  <c r="AK491" i="6"/>
  <c r="M492" i="6"/>
  <c r="BI492" i="6"/>
  <c r="AK493" i="6"/>
  <c r="M494" i="6"/>
  <c r="BI494" i="6"/>
  <c r="AK495" i="6"/>
  <c r="M496" i="6"/>
  <c r="BI496" i="6"/>
  <c r="AK497" i="6"/>
  <c r="M498" i="6"/>
  <c r="BI498" i="6"/>
  <c r="AK499" i="6"/>
  <c r="M500" i="6"/>
  <c r="BI562" i="6"/>
  <c r="S507" i="6"/>
  <c r="S521" i="6"/>
  <c r="BO523" i="6"/>
  <c r="Y524" i="6"/>
  <c r="BO545" i="6"/>
  <c r="BU503" i="6"/>
  <c r="AW506" i="6"/>
  <c r="BU521" i="6"/>
  <c r="AW526" i="6"/>
  <c r="Y529" i="6"/>
  <c r="BU533" i="6"/>
  <c r="Y547" i="6"/>
  <c r="BU547" i="6"/>
  <c r="BO548" i="6"/>
  <c r="AQ549" i="6"/>
  <c r="BI550" i="6"/>
  <c r="AK551" i="6"/>
  <c r="S561" i="6"/>
  <c r="BC502" i="6"/>
  <c r="AE503" i="6"/>
  <c r="BC518" i="6"/>
  <c r="G520" i="6"/>
  <c r="BC520" i="6"/>
  <c r="AE521" i="6"/>
  <c r="G522" i="6"/>
  <c r="BC524" i="6"/>
  <c r="BC521" i="6"/>
  <c r="AE522" i="6"/>
  <c r="G523" i="6"/>
  <c r="BC523" i="6"/>
  <c r="AE524" i="6"/>
  <c r="G525" i="6"/>
  <c r="AE528" i="6"/>
  <c r="BC529" i="6"/>
  <c r="AE530" i="6"/>
  <c r="G531" i="6"/>
  <c r="BC531" i="6"/>
  <c r="AE532" i="6"/>
  <c r="G533" i="6"/>
  <c r="BC533" i="6"/>
  <c r="G537" i="6"/>
  <c r="BC539" i="6"/>
  <c r="G541" i="6"/>
  <c r="AE542" i="6"/>
  <c r="G545" i="6"/>
  <c r="AE546" i="6"/>
  <c r="AW548" i="6"/>
  <c r="Y549" i="6"/>
  <c r="AQ553" i="6"/>
  <c r="S554" i="6"/>
  <c r="BO556" i="6"/>
  <c r="AQ557" i="6"/>
  <c r="S558" i="6"/>
  <c r="BO558" i="6"/>
  <c r="AQ559" i="6"/>
  <c r="S560" i="6"/>
  <c r="BC500" i="6"/>
  <c r="AE501" i="6"/>
  <c r="G502" i="6"/>
  <c r="AQ504" i="6"/>
  <c r="BI522" i="6"/>
  <c r="AK523" i="6"/>
  <c r="AK525" i="6"/>
  <c r="M526" i="6"/>
  <c r="AK527" i="6"/>
  <c r="M528" i="6"/>
  <c r="BI528" i="6"/>
  <c r="Y561" i="6"/>
  <c r="AW562" i="6"/>
  <c r="BI501" i="6"/>
  <c r="AK502" i="6"/>
  <c r="AW503" i="6"/>
  <c r="BU506" i="6"/>
  <c r="AQ508" i="6"/>
  <c r="S509" i="6"/>
  <c r="BO509" i="6"/>
  <c r="AQ510" i="6"/>
  <c r="S511" i="6"/>
  <c r="BO511" i="6"/>
  <c r="AQ512" i="6"/>
  <c r="S513" i="6"/>
  <c r="BO513" i="6"/>
  <c r="AQ514" i="6"/>
  <c r="S515" i="6"/>
  <c r="BO517" i="6"/>
  <c r="S488" i="6"/>
  <c r="BO488" i="6"/>
  <c r="AQ489" i="6"/>
  <c r="S490" i="6"/>
  <c r="BO490" i="6"/>
  <c r="AQ491" i="6"/>
  <c r="S492" i="6"/>
  <c r="BO492" i="6"/>
  <c r="AQ493" i="6"/>
  <c r="S494" i="6"/>
  <c r="BO500" i="6"/>
  <c r="S502" i="6"/>
  <c r="M503" i="6"/>
  <c r="BC504" i="6"/>
  <c r="AE505" i="6"/>
  <c r="BC506" i="6"/>
  <c r="AW507" i="6"/>
  <c r="Y516" i="6"/>
  <c r="BU516" i="6"/>
  <c r="AW517" i="6"/>
  <c r="Y518" i="6"/>
  <c r="AW521" i="6"/>
  <c r="G534" i="6"/>
  <c r="AK561" i="6"/>
  <c r="BI533" i="6"/>
  <c r="AK534" i="6"/>
  <c r="M535" i="6"/>
  <c r="Y552" i="6"/>
  <c r="Y554" i="6"/>
  <c r="BU554" i="6"/>
  <c r="Y558" i="6"/>
  <c r="AW561" i="6"/>
  <c r="AQ500" i="6"/>
  <c r="AQ502" i="6"/>
  <c r="Y507" i="6"/>
  <c r="BU507" i="6"/>
  <c r="G550" i="6"/>
  <c r="AE551" i="6"/>
  <c r="G524" i="6"/>
  <c r="BO525" i="6"/>
  <c r="AQ526" i="6"/>
  <c r="BO527" i="6"/>
  <c r="AQ528" i="6"/>
  <c r="AK529" i="6"/>
  <c r="Y557" i="6"/>
  <c r="Y559" i="6"/>
  <c r="AW560" i="6"/>
  <c r="G414" i="6"/>
  <c r="Y517" i="6"/>
  <c r="BU517" i="6"/>
  <c r="AW518" i="6"/>
  <c r="Y519" i="6"/>
  <c r="BU519" i="6"/>
  <c r="AW520" i="6"/>
  <c r="BC526" i="6"/>
  <c r="AE527" i="6"/>
  <c r="BU528" i="6"/>
  <c r="BI552" i="6"/>
  <c r="BI556" i="6"/>
  <c r="M558" i="6"/>
  <c r="BU488" i="6"/>
  <c r="AW489" i="6"/>
  <c r="Y490" i="6"/>
  <c r="BU490" i="6"/>
  <c r="AW491" i="6"/>
  <c r="Y492" i="6"/>
  <c r="BU492" i="6"/>
  <c r="AW493" i="6"/>
  <c r="Y494" i="6"/>
  <c r="BU494" i="6"/>
  <c r="AW495" i="6"/>
  <c r="Y496" i="6"/>
  <c r="BU496" i="6"/>
  <c r="AW497" i="6"/>
  <c r="Y498" i="6"/>
  <c r="BU498" i="6"/>
  <c r="AW499" i="6"/>
  <c r="Y500" i="6"/>
  <c r="AE508" i="6"/>
  <c r="G509" i="6"/>
  <c r="BC509" i="6"/>
  <c r="AE510" i="6"/>
  <c r="G511" i="6"/>
  <c r="BC511" i="6"/>
  <c r="AE512" i="6"/>
  <c r="G513" i="6"/>
  <c r="BC513" i="6"/>
  <c r="AE514" i="6"/>
  <c r="G515" i="6"/>
  <c r="AE516" i="6"/>
  <c r="BC517" i="6"/>
  <c r="S522" i="6"/>
  <c r="AW524" i="6"/>
  <c r="BC536" i="6"/>
  <c r="BI545" i="6"/>
  <c r="G546" i="6"/>
  <c r="M547" i="6"/>
  <c r="BO549" i="6"/>
  <c r="S551" i="6"/>
  <c r="BO551" i="6"/>
  <c r="BO553" i="6"/>
  <c r="AQ554" i="6"/>
  <c r="BO555" i="6"/>
  <c r="AQ556" i="6"/>
  <c r="S557" i="6"/>
  <c r="BO559" i="6"/>
  <c r="AQ560" i="6"/>
  <c r="Y525" i="6"/>
  <c r="AW528" i="6"/>
  <c r="BO561" i="6"/>
  <c r="AQ562" i="6"/>
  <c r="BI555" i="6"/>
  <c r="AK556" i="6"/>
  <c r="M559" i="6"/>
  <c r="BU501" i="6"/>
  <c r="AW502" i="6"/>
  <c r="G508" i="6"/>
  <c r="AQ555" i="6"/>
  <c r="BC562" i="6"/>
  <c r="G504" i="6"/>
  <c r="AW515" i="6"/>
  <c r="S517" i="6"/>
  <c r="Y521" i="6"/>
  <c r="Y522" i="6"/>
  <c r="BU522" i="6"/>
  <c r="AW523" i="6"/>
  <c r="G526" i="6"/>
  <c r="G528" i="6"/>
  <c r="AQ534" i="6"/>
  <c r="AK535" i="6"/>
  <c r="M536" i="6"/>
  <c r="BI538" i="6"/>
  <c r="AK539" i="6"/>
  <c r="M540" i="6"/>
  <c r="BI540" i="6"/>
  <c r="AK541" i="6"/>
  <c r="M542" i="6"/>
  <c r="BI542" i="6"/>
  <c r="BI544" i="6"/>
  <c r="AK545" i="6"/>
  <c r="M546" i="6"/>
  <c r="BI546" i="6"/>
  <c r="AK547" i="6"/>
  <c r="M548" i="6"/>
  <c r="G549" i="6"/>
  <c r="AW550" i="6"/>
  <c r="S552" i="6"/>
  <c r="BO552" i="6"/>
  <c r="M555" i="6"/>
  <c r="BU556" i="6"/>
  <c r="BO557" i="6"/>
  <c r="AQ558" i="6"/>
  <c r="AK559" i="6"/>
  <c r="BI560" i="6"/>
  <c r="AQ561" i="6"/>
  <c r="S562" i="6"/>
  <c r="BO562" i="6"/>
  <c r="AW490" i="6"/>
  <c r="Y491" i="6"/>
  <c r="BU491" i="6"/>
  <c r="AW492" i="6"/>
  <c r="Y493" i="6"/>
  <c r="BU493" i="6"/>
  <c r="AW494" i="6"/>
  <c r="Y495" i="6"/>
  <c r="BU495" i="6"/>
  <c r="AW496" i="6"/>
  <c r="Y497" i="6"/>
  <c r="BU497" i="6"/>
  <c r="AW498" i="6"/>
  <c r="Y499" i="6"/>
  <c r="BU499" i="6"/>
  <c r="AK506" i="6"/>
  <c r="M507" i="6"/>
  <c r="AE507" i="6"/>
  <c r="BC508" i="6"/>
  <c r="AE509" i="6"/>
  <c r="G510" i="6"/>
  <c r="BC510" i="6"/>
  <c r="AE511" i="6"/>
  <c r="G512" i="6"/>
  <c r="BC512" i="6"/>
  <c r="AE513" i="6"/>
  <c r="G514" i="6"/>
  <c r="BC514" i="6"/>
  <c r="AE515" i="6"/>
  <c r="BC516" i="6"/>
  <c r="G519" i="6"/>
  <c r="AE520" i="6"/>
  <c r="G521" i="6"/>
  <c r="BC522" i="6"/>
  <c r="AE523" i="6"/>
  <c r="Y534" i="6"/>
  <c r="AQ536" i="6"/>
  <c r="S537" i="6"/>
  <c r="BO537" i="6"/>
  <c r="AQ538" i="6"/>
  <c r="S539" i="6"/>
  <c r="BO539" i="6"/>
  <c r="AQ540" i="6"/>
  <c r="S541" i="6"/>
  <c r="BO541" i="6"/>
  <c r="AQ542" i="6"/>
  <c r="S543" i="6"/>
  <c r="BO543" i="6"/>
  <c r="AQ544" i="6"/>
  <c r="S545" i="6"/>
  <c r="AQ546" i="6"/>
  <c r="AW552" i="6"/>
  <c r="Y553" i="6"/>
  <c r="S419" i="6"/>
  <c r="BU436" i="6"/>
  <c r="Y454" i="6"/>
  <c r="BU456" i="6"/>
  <c r="Y460" i="6"/>
  <c r="BU476" i="6"/>
  <c r="G501" i="6"/>
  <c r="AE502" i="6"/>
  <c r="AQ503" i="6"/>
  <c r="AW504" i="6"/>
  <c r="AQ505" i="6"/>
  <c r="BI507" i="6"/>
  <c r="AQ515" i="6"/>
  <c r="AE517" i="6"/>
  <c r="AQ518" i="6"/>
  <c r="BO519" i="6"/>
  <c r="AQ520" i="6"/>
  <c r="BI520" i="6"/>
  <c r="BO522" i="6"/>
  <c r="AQ523" i="6"/>
  <c r="M527" i="6"/>
  <c r="AE529" i="6"/>
  <c r="G530" i="6"/>
  <c r="BC530" i="6"/>
  <c r="AE531" i="6"/>
  <c r="G532" i="6"/>
  <c r="BC532" i="6"/>
  <c r="AE533" i="6"/>
  <c r="BC534" i="6"/>
  <c r="AW535" i="6"/>
  <c r="Y536" i="6"/>
  <c r="BU546" i="6"/>
  <c r="AW547" i="6"/>
  <c r="AQ548" i="6"/>
  <c r="S549" i="6"/>
  <c r="M550" i="6"/>
  <c r="AE552" i="6"/>
  <c r="G553" i="6"/>
  <c r="BU553" i="6"/>
  <c r="BO554" i="6"/>
  <c r="S556" i="6"/>
  <c r="M557" i="6"/>
  <c r="BI557" i="6"/>
  <c r="AW559" i="6"/>
  <c r="BU560" i="6"/>
  <c r="AK560" i="6"/>
  <c r="BO501" i="6"/>
  <c r="S503" i="6"/>
  <c r="G505" i="6"/>
  <c r="BU515" i="6"/>
  <c r="AW516" i="6"/>
  <c r="G518" i="6"/>
  <c r="BU518" i="6"/>
  <c r="Y520" i="6"/>
  <c r="BU520" i="6"/>
  <c r="AW522" i="6"/>
  <c r="Y523" i="6"/>
  <c r="S524" i="6"/>
  <c r="AE526" i="6"/>
  <c r="Y527" i="6"/>
  <c r="S530" i="6"/>
  <c r="BO530" i="6"/>
  <c r="AQ531" i="6"/>
  <c r="S532" i="6"/>
  <c r="BO532" i="6"/>
  <c r="AQ533" i="6"/>
  <c r="BO534" i="6"/>
  <c r="BI535" i="6"/>
  <c r="AK536" i="6"/>
  <c r="AK548" i="6"/>
  <c r="Y550" i="6"/>
  <c r="BU550" i="6"/>
  <c r="AW551" i="6"/>
  <c r="S553" i="6"/>
  <c r="M554" i="6"/>
  <c r="BI554" i="6"/>
  <c r="AK555" i="6"/>
  <c r="BU555" i="6"/>
  <c r="BI559" i="6"/>
  <c r="BO503" i="6"/>
  <c r="BO505" i="6"/>
  <c r="AQ506" i="6"/>
  <c r="BI526" i="6"/>
  <c r="M551" i="6"/>
  <c r="S555" i="6"/>
  <c r="M556" i="6"/>
  <c r="BU557" i="6"/>
  <c r="AW558" i="6"/>
  <c r="BO560" i="6"/>
  <c r="BO507" i="6"/>
  <c r="BO515" i="6"/>
  <c r="BO520" i="6"/>
  <c r="AQ522" i="6"/>
  <c r="S523" i="6"/>
  <c r="BO550" i="6"/>
  <c r="AK552" i="6"/>
  <c r="M553" i="6"/>
  <c r="M561" i="6"/>
  <c r="AQ488" i="6"/>
  <c r="S489" i="6"/>
  <c r="BO489" i="6"/>
  <c r="AQ490" i="6"/>
  <c r="S491" i="6"/>
  <c r="BO491" i="6"/>
  <c r="AQ492" i="6"/>
  <c r="S493" i="6"/>
  <c r="BO493" i="6"/>
  <c r="AQ494" i="6"/>
  <c r="S495" i="6"/>
  <c r="BO495" i="6"/>
  <c r="AQ496" i="6"/>
  <c r="S497" i="6"/>
  <c r="BO497" i="6"/>
  <c r="AQ498" i="6"/>
  <c r="S499" i="6"/>
  <c r="BO499" i="6"/>
  <c r="S501" i="6"/>
  <c r="BC501" i="6"/>
  <c r="BO502" i="6"/>
  <c r="Y503" i="6"/>
  <c r="BI503" i="6"/>
  <c r="Y504" i="6"/>
  <c r="S505" i="6"/>
  <c r="BC505" i="6"/>
  <c r="AE506" i="6"/>
  <c r="BO506" i="6"/>
  <c r="Y508" i="6"/>
  <c r="BU508" i="6"/>
  <c r="AW509" i="6"/>
  <c r="Y510" i="6"/>
  <c r="BU510" i="6"/>
  <c r="AQ516" i="6"/>
  <c r="BU523" i="6"/>
  <c r="BU527" i="6"/>
  <c r="G488" i="6"/>
  <c r="G490" i="6"/>
  <c r="BC490" i="6"/>
  <c r="AE491" i="6"/>
  <c r="G492" i="6"/>
  <c r="BC492" i="6"/>
  <c r="AE493" i="6"/>
  <c r="G494" i="6"/>
  <c r="BC494" i="6"/>
  <c r="AE495" i="6"/>
  <c r="G496" i="6"/>
  <c r="BC496" i="6"/>
  <c r="AE497" i="6"/>
  <c r="G498" i="6"/>
  <c r="BC498" i="6"/>
  <c r="AE499" i="6"/>
  <c r="G500" i="6"/>
  <c r="BU500" i="6"/>
  <c r="G503" i="6"/>
  <c r="AK504" i="6"/>
  <c r="BU504" i="6"/>
  <c r="G507" i="6"/>
  <c r="AQ507" i="6"/>
  <c r="AK488" i="6"/>
  <c r="M489" i="6"/>
  <c r="BI489" i="6"/>
  <c r="AK490" i="6"/>
  <c r="M491" i="6"/>
  <c r="BI491" i="6"/>
  <c r="AK492" i="6"/>
  <c r="M493" i="6"/>
  <c r="BI493" i="6"/>
  <c r="AK494" i="6"/>
  <c r="M495" i="6"/>
  <c r="BI495" i="6"/>
  <c r="AK496" i="6"/>
  <c r="M497" i="6"/>
  <c r="BI497" i="6"/>
  <c r="AK498" i="6"/>
  <c r="M499" i="6"/>
  <c r="BI499" i="6"/>
  <c r="AK500" i="6"/>
  <c r="AW501" i="6"/>
  <c r="BC503" i="6"/>
  <c r="S504" i="6"/>
  <c r="AW505" i="6"/>
  <c r="Y506" i="6"/>
  <c r="S508" i="6"/>
  <c r="BO508" i="6"/>
  <c r="AQ509" i="6"/>
  <c r="S510" i="6"/>
  <c r="BO510" i="6"/>
  <c r="BO494" i="6"/>
  <c r="AQ495" i="6"/>
  <c r="S496" i="6"/>
  <c r="BO496" i="6"/>
  <c r="AQ497" i="6"/>
  <c r="S498" i="6"/>
  <c r="BO498" i="6"/>
  <c r="AQ499" i="6"/>
  <c r="S500" i="6"/>
  <c r="AW500" i="6"/>
  <c r="M501" i="6"/>
  <c r="Y502" i="6"/>
  <c r="M505" i="6"/>
  <c r="G506" i="6"/>
  <c r="G489" i="6"/>
  <c r="BC489" i="6"/>
  <c r="AE490" i="6"/>
  <c r="G491" i="6"/>
  <c r="BC491" i="6"/>
  <c r="AE492" i="6"/>
  <c r="G493" i="6"/>
  <c r="BC493" i="6"/>
  <c r="AE494" i="6"/>
  <c r="G495" i="6"/>
  <c r="BC495" i="6"/>
  <c r="AE496" i="6"/>
  <c r="G497" i="6"/>
  <c r="BC497" i="6"/>
  <c r="AE498" i="6"/>
  <c r="G499" i="6"/>
  <c r="BC499" i="6"/>
  <c r="AE500" i="6"/>
  <c r="Y501" i="6"/>
  <c r="BU505" i="6"/>
  <c r="S506" i="6"/>
  <c r="AQ517" i="6"/>
  <c r="AW519" i="6"/>
  <c r="AW511" i="6"/>
  <c r="Y512" i="6"/>
  <c r="BU512" i="6"/>
  <c r="AW513" i="6"/>
  <c r="Y514" i="6"/>
  <c r="BU514" i="6"/>
  <c r="BO516" i="6"/>
  <c r="BC519" i="6"/>
  <c r="AQ521" i="6"/>
  <c r="M522" i="6"/>
  <c r="AQ524" i="6"/>
  <c r="BI525" i="6"/>
  <c r="Y526" i="6"/>
  <c r="G527" i="6"/>
  <c r="BI527" i="6"/>
  <c r="Y528" i="6"/>
  <c r="BC528" i="6"/>
  <c r="S529" i="6"/>
  <c r="S534" i="6"/>
  <c r="BU536" i="6"/>
  <c r="AW537" i="6"/>
  <c r="Y538" i="6"/>
  <c r="BU538" i="6"/>
  <c r="AW539" i="6"/>
  <c r="Y540" i="6"/>
  <c r="BU540" i="6"/>
  <c r="AW541" i="6"/>
  <c r="Y542" i="6"/>
  <c r="BU542" i="6"/>
  <c r="AW543" i="6"/>
  <c r="Y544" i="6"/>
  <c r="BU544" i="6"/>
  <c r="AW545" i="6"/>
  <c r="Y546" i="6"/>
  <c r="S547" i="6"/>
  <c r="BO547" i="6"/>
  <c r="BI548" i="6"/>
  <c r="AK549" i="6"/>
  <c r="BU549" i="6"/>
  <c r="S550" i="6"/>
  <c r="BI551" i="6"/>
  <c r="AQ552" i="6"/>
  <c r="AK553" i="6"/>
  <c r="AK554" i="6"/>
  <c r="BC556" i="6"/>
  <c r="AK557" i="6"/>
  <c r="Y560" i="6"/>
  <c r="AE518" i="6"/>
  <c r="BI524" i="6"/>
  <c r="BU525" i="6"/>
  <c r="AK526" i="6"/>
  <c r="S527" i="6"/>
  <c r="AK528" i="6"/>
  <c r="M530" i="6"/>
  <c r="BI530" i="6"/>
  <c r="AK531" i="6"/>
  <c r="M532" i="6"/>
  <c r="BI532" i="6"/>
  <c r="AK533" i="6"/>
  <c r="AE534" i="6"/>
  <c r="AW534" i="6"/>
  <c r="AQ535" i="6"/>
  <c r="S536" i="6"/>
  <c r="M537" i="6"/>
  <c r="AK538" i="6"/>
  <c r="BI539" i="6"/>
  <c r="M541" i="6"/>
  <c r="AK542" i="6"/>
  <c r="BI543" i="6"/>
  <c r="M545" i="6"/>
  <c r="AK546" i="6"/>
  <c r="AE547" i="6"/>
  <c r="Y548" i="6"/>
  <c r="BU548" i="6"/>
  <c r="Y551" i="6"/>
  <c r="AQ551" i="6"/>
  <c r="BC552" i="6"/>
  <c r="BU552" i="6"/>
  <c r="BU558" i="6"/>
  <c r="BC560" i="6"/>
  <c r="Y562" i="6"/>
  <c r="AQ511" i="6"/>
  <c r="S512" i="6"/>
  <c r="BO512" i="6"/>
  <c r="AQ513" i="6"/>
  <c r="S514" i="6"/>
  <c r="BO514" i="6"/>
  <c r="G516" i="6"/>
  <c r="AE519" i="6"/>
  <c r="M520" i="6"/>
  <c r="S525" i="6"/>
  <c r="BC525" i="6"/>
  <c r="BU526" i="6"/>
  <c r="BC527" i="6"/>
  <c r="M529" i="6"/>
  <c r="BO529" i="6"/>
  <c r="AQ530" i="6"/>
  <c r="S531" i="6"/>
  <c r="BO531" i="6"/>
  <c r="AQ532" i="6"/>
  <c r="S533" i="6"/>
  <c r="M534" i="6"/>
  <c r="Y535" i="6"/>
  <c r="BU535" i="6"/>
  <c r="BO536" i="6"/>
  <c r="AQ537" i="6"/>
  <c r="S538" i="6"/>
  <c r="BO538" i="6"/>
  <c r="AQ539" i="6"/>
  <c r="S540" i="6"/>
  <c r="BO540" i="6"/>
  <c r="AQ541" i="6"/>
  <c r="S542" i="6"/>
  <c r="BO542" i="6"/>
  <c r="AQ543" i="6"/>
  <c r="S544" i="6"/>
  <c r="BO544" i="6"/>
  <c r="AQ545" i="6"/>
  <c r="BI547" i="6"/>
  <c r="BC548" i="6"/>
  <c r="AW549" i="6"/>
  <c r="AE555" i="6"/>
  <c r="AE556" i="6"/>
  <c r="AW556" i="6"/>
  <c r="BU559" i="6"/>
  <c r="AK562" i="6"/>
  <c r="AQ501" i="6"/>
  <c r="BU502" i="6"/>
  <c r="AE504" i="6"/>
  <c r="BO504" i="6"/>
  <c r="Y505" i="6"/>
  <c r="BI505" i="6"/>
  <c r="BC507" i="6"/>
  <c r="AW508" i="6"/>
  <c r="Y509" i="6"/>
  <c r="BU509" i="6"/>
  <c r="AW510" i="6"/>
  <c r="Y511" i="6"/>
  <c r="BU511" i="6"/>
  <c r="AW512" i="6"/>
  <c r="Y513" i="6"/>
  <c r="BU513" i="6"/>
  <c r="AW514" i="6"/>
  <c r="Y515" i="6"/>
  <c r="G517" i="6"/>
  <c r="AQ519" i="6"/>
  <c r="AK521" i="6"/>
  <c r="BU524" i="6"/>
  <c r="AW529" i="6"/>
  <c r="BO533" i="6"/>
  <c r="BI534" i="6"/>
  <c r="BC535" i="6"/>
  <c r="AE536" i="6"/>
  <c r="AW536" i="6"/>
  <c r="Y537" i="6"/>
  <c r="BU537" i="6"/>
  <c r="AW538" i="6"/>
  <c r="Y539" i="6"/>
  <c r="BU539" i="6"/>
  <c r="AW540" i="6"/>
  <c r="Y541" i="6"/>
  <c r="BU541" i="6"/>
  <c r="AW542" i="6"/>
  <c r="Y543" i="6"/>
  <c r="BU543" i="6"/>
  <c r="AW544" i="6"/>
  <c r="Y545" i="6"/>
  <c r="BU545" i="6"/>
  <c r="AW546" i="6"/>
  <c r="AQ547" i="6"/>
  <c r="M549" i="6"/>
  <c r="BI549" i="6"/>
  <c r="AQ550" i="6"/>
  <c r="BU551" i="6"/>
  <c r="AW553" i="6"/>
  <c r="AW554" i="6"/>
  <c r="AW555" i="6"/>
  <c r="AW557" i="6"/>
  <c r="AE559" i="6"/>
  <c r="M560" i="6"/>
  <c r="M552" i="6"/>
  <c r="BI553" i="6"/>
  <c r="BU561" i="6"/>
  <c r="BC515" i="6"/>
  <c r="S518" i="6"/>
  <c r="BO521" i="6"/>
  <c r="M524" i="6"/>
  <c r="M525" i="6"/>
  <c r="AE525" i="6"/>
  <c r="AW525" i="6"/>
  <c r="AW527" i="6"/>
  <c r="G529" i="6"/>
  <c r="BI529" i="6"/>
  <c r="AK530" i="6"/>
  <c r="M531" i="6"/>
  <c r="BI531" i="6"/>
  <c r="AK532" i="6"/>
  <c r="M533" i="6"/>
  <c r="BU534" i="6"/>
  <c r="S535" i="6"/>
  <c r="BO535" i="6"/>
  <c r="BI536" i="6"/>
  <c r="AK537" i="6"/>
  <c r="M538" i="6"/>
  <c r="AK543" i="6"/>
  <c r="M544" i="6"/>
  <c r="AK550" i="6"/>
  <c r="G555" i="6"/>
  <c r="Y555" i="6"/>
  <c r="Y556" i="6"/>
  <c r="G557" i="6"/>
  <c r="G558" i="6"/>
  <c r="BI558" i="6"/>
  <c r="AE561" i="6"/>
  <c r="M562" i="6"/>
  <c r="AE488" i="6"/>
  <c r="BC488" i="6"/>
  <c r="AE489" i="6"/>
  <c r="M502" i="6"/>
  <c r="BI504" i="6"/>
  <c r="AK507" i="6"/>
  <c r="M509" i="6"/>
  <c r="AK510" i="6"/>
  <c r="BI511" i="6"/>
  <c r="M513" i="6"/>
  <c r="AK514" i="6"/>
  <c r="BI515" i="6"/>
  <c r="M517" i="6"/>
  <c r="AK518" i="6"/>
  <c r="BI519" i="6"/>
  <c r="AK522" i="6"/>
  <c r="Y488" i="6"/>
  <c r="AW488" i="6"/>
  <c r="Y489" i="6"/>
  <c r="BU489" i="6"/>
  <c r="AK501" i="6"/>
  <c r="M504" i="6"/>
  <c r="BI506" i="6"/>
  <c r="BI508" i="6"/>
  <c r="M510" i="6"/>
  <c r="AK511" i="6"/>
  <c r="BI512" i="6"/>
  <c r="M514" i="6"/>
  <c r="AK515" i="6"/>
  <c r="BI516" i="6"/>
  <c r="M518" i="6"/>
  <c r="AK519" i="6"/>
  <c r="BI521" i="6"/>
  <c r="AK524" i="6"/>
  <c r="BI500" i="6"/>
  <c r="AK503" i="6"/>
  <c r="M506" i="6"/>
  <c r="AK508" i="6"/>
  <c r="BI509" i="6"/>
  <c r="M511" i="6"/>
  <c r="AK512" i="6"/>
  <c r="BI513" i="6"/>
  <c r="M515" i="6"/>
  <c r="AK516" i="6"/>
  <c r="BI517" i="6"/>
  <c r="M519" i="6"/>
  <c r="M521" i="6"/>
  <c r="BI523" i="6"/>
  <c r="BI502" i="6"/>
  <c r="AK505" i="6"/>
  <c r="M508" i="6"/>
  <c r="AK509" i="6"/>
  <c r="BI510" i="6"/>
  <c r="M512" i="6"/>
  <c r="AK513" i="6"/>
  <c r="BI514" i="6"/>
  <c r="M516" i="6"/>
  <c r="AK517" i="6"/>
  <c r="BI518" i="6"/>
  <c r="AK520" i="6"/>
  <c r="M523" i="6"/>
  <c r="BO524" i="6"/>
  <c r="AQ527" i="6"/>
  <c r="BU530" i="6"/>
  <c r="Y532" i="6"/>
  <c r="AW533" i="6"/>
  <c r="AE535" i="6"/>
  <c r="M539" i="6"/>
  <c r="AK544" i="6"/>
  <c r="AE550" i="6"/>
  <c r="BO526" i="6"/>
  <c r="AQ529" i="6"/>
  <c r="AW530" i="6"/>
  <c r="BU531" i="6"/>
  <c r="Y533" i="6"/>
  <c r="G536" i="6"/>
  <c r="AK540" i="6"/>
  <c r="BC547" i="6"/>
  <c r="BC559" i="6"/>
  <c r="G535" i="6"/>
  <c r="AE538" i="6"/>
  <c r="BC543" i="6"/>
  <c r="BC551" i="6"/>
  <c r="S526" i="6"/>
  <c r="BO528" i="6"/>
  <c r="Y530" i="6"/>
  <c r="AW531" i="6"/>
  <c r="BU532" i="6"/>
  <c r="BI541" i="6"/>
  <c r="AE554" i="6"/>
  <c r="AE558" i="6"/>
  <c r="BC561" i="6"/>
  <c r="AQ525" i="6"/>
  <c r="S528" i="6"/>
  <c r="BU529" i="6"/>
  <c r="Y531" i="6"/>
  <c r="AW532" i="6"/>
  <c r="BI537" i="6"/>
  <c r="M543" i="6"/>
  <c r="AE537" i="6"/>
  <c r="BC538" i="6"/>
  <c r="G540" i="6"/>
  <c r="AE541" i="6"/>
  <c r="BC542" i="6"/>
  <c r="G544" i="6"/>
  <c r="AE545" i="6"/>
  <c r="BC546" i="6"/>
  <c r="G548" i="6"/>
  <c r="AE549" i="6"/>
  <c r="BC550" i="6"/>
  <c r="G552" i="6"/>
  <c r="AE553" i="6"/>
  <c r="BC554" i="6"/>
  <c r="G556" i="6"/>
  <c r="AE557" i="6"/>
  <c r="BC558" i="6"/>
  <c r="G560" i="6"/>
  <c r="G562" i="6"/>
  <c r="G538" i="6"/>
  <c r="AE539" i="6"/>
  <c r="BC540" i="6"/>
  <c r="G542" i="6"/>
  <c r="AE543" i="6"/>
  <c r="BC544" i="6"/>
  <c r="BC537" i="6"/>
  <c r="G539" i="6"/>
  <c r="AE540" i="6"/>
  <c r="BC541" i="6"/>
  <c r="G543" i="6"/>
  <c r="AE544" i="6"/>
  <c r="BC545" i="6"/>
  <c r="G547" i="6"/>
  <c r="AE548" i="6"/>
  <c r="BC549" i="6"/>
  <c r="G551" i="6"/>
  <c r="G559" i="6"/>
  <c r="AE560" i="6"/>
  <c r="G561" i="6"/>
  <c r="AE562" i="6"/>
  <c r="BC449" i="6"/>
  <c r="AE452" i="6"/>
  <c r="AE456" i="6"/>
  <c r="S437" i="6"/>
  <c r="AQ476" i="6"/>
  <c r="BO477" i="6"/>
  <c r="AQ478" i="6"/>
  <c r="S479" i="6"/>
  <c r="BO479" i="6"/>
  <c r="BU403" i="6"/>
  <c r="Y420" i="6"/>
  <c r="AE437" i="6"/>
  <c r="BC460" i="6"/>
  <c r="AE461" i="6"/>
  <c r="AQ459" i="6"/>
  <c r="S462" i="6"/>
  <c r="AQ473" i="6"/>
  <c r="BO465" i="6"/>
  <c r="AQ480" i="6"/>
  <c r="BU478" i="6"/>
  <c r="AE415" i="6"/>
  <c r="AE417" i="6"/>
  <c r="BC418" i="6"/>
  <c r="AE419" i="6"/>
  <c r="M433" i="6"/>
  <c r="BI433" i="6"/>
  <c r="AK434" i="6"/>
  <c r="BI435" i="6"/>
  <c r="AK436" i="6"/>
  <c r="M457" i="6"/>
  <c r="AK460" i="6"/>
  <c r="AK470" i="6"/>
  <c r="AK381" i="6"/>
  <c r="M382" i="6"/>
  <c r="BI382" i="6"/>
  <c r="BI400" i="6"/>
  <c r="AK401" i="6"/>
  <c r="M402" i="6"/>
  <c r="AE411" i="6"/>
  <c r="G412" i="6"/>
  <c r="BC412" i="6"/>
  <c r="AE413" i="6"/>
  <c r="G437" i="6"/>
  <c r="AE482" i="6"/>
  <c r="BO444" i="6"/>
  <c r="AQ445" i="6"/>
  <c r="BO448" i="6"/>
  <c r="S458" i="6"/>
  <c r="BO462" i="6"/>
  <c r="BO464" i="6"/>
  <c r="BU322" i="6"/>
  <c r="AW385" i="6"/>
  <c r="AE424" i="6"/>
  <c r="G425" i="6"/>
  <c r="BC425" i="6"/>
  <c r="AE426" i="6"/>
  <c r="G427" i="6"/>
  <c r="BC427" i="6"/>
  <c r="AE428" i="6"/>
  <c r="G429" i="6"/>
  <c r="BC435" i="6"/>
  <c r="AE436" i="6"/>
  <c r="BU437" i="6"/>
  <c r="AW440" i="6"/>
  <c r="Y443" i="6"/>
  <c r="Y451" i="6"/>
  <c r="AW460" i="6"/>
  <c r="Y461" i="6"/>
  <c r="BU461" i="6"/>
  <c r="Y471" i="6"/>
  <c r="S482" i="6"/>
  <c r="AQ483" i="6"/>
  <c r="BC419" i="6"/>
  <c r="AE420" i="6"/>
  <c r="G421" i="6"/>
  <c r="BC421" i="6"/>
  <c r="AE422" i="6"/>
  <c r="G423" i="6"/>
  <c r="BC423" i="6"/>
  <c r="BI434" i="6"/>
  <c r="AK435" i="6"/>
  <c r="M436" i="6"/>
  <c r="BI436" i="6"/>
  <c r="BC437" i="6"/>
  <c r="AE438" i="6"/>
  <c r="BC443" i="6"/>
  <c r="AE458" i="6"/>
  <c r="BI369" i="6"/>
  <c r="AK370" i="6"/>
  <c r="M371" i="6"/>
  <c r="BI371" i="6"/>
  <c r="BI414" i="6"/>
  <c r="AK415" i="6"/>
  <c r="M416" i="6"/>
  <c r="BI418" i="6"/>
  <c r="AK419" i="6"/>
  <c r="M420" i="6"/>
  <c r="AK449" i="6"/>
  <c r="M452" i="6"/>
  <c r="M458" i="6"/>
  <c r="BI458" i="6"/>
  <c r="S459" i="6"/>
  <c r="AQ460" i="6"/>
  <c r="BI466" i="6"/>
  <c r="AK467" i="6"/>
  <c r="AK469" i="6"/>
  <c r="M470" i="6"/>
  <c r="AW419" i="6"/>
  <c r="G351" i="6"/>
  <c r="G355" i="6"/>
  <c r="G444" i="6"/>
  <c r="G458" i="6"/>
  <c r="S481" i="6"/>
  <c r="BC416" i="6"/>
  <c r="BI438" i="6"/>
  <c r="AK443" i="6"/>
  <c r="G445" i="6"/>
  <c r="BC445" i="6"/>
  <c r="AE446" i="6"/>
  <c r="G447" i="6"/>
  <c r="BC447" i="6"/>
  <c r="AE448" i="6"/>
  <c r="G449" i="6"/>
  <c r="G453" i="6"/>
  <c r="BC453" i="6"/>
  <c r="AE454" i="6"/>
  <c r="AK457" i="6"/>
  <c r="G466" i="6"/>
  <c r="BC466" i="6"/>
  <c r="AE467" i="6"/>
  <c r="G468" i="6"/>
  <c r="AE471" i="6"/>
  <c r="G472" i="6"/>
  <c r="BC472" i="6"/>
  <c r="AE473" i="6"/>
  <c r="G476" i="6"/>
  <c r="BC476" i="6"/>
  <c r="BC478" i="6"/>
  <c r="AW481" i="6"/>
  <c r="BO481" i="6"/>
  <c r="AQ482" i="6"/>
  <c r="M415" i="6"/>
  <c r="M417" i="6"/>
  <c r="BC438" i="6"/>
  <c r="AW439" i="6"/>
  <c r="Y440" i="6"/>
  <c r="BU440" i="6"/>
  <c r="AW441" i="6"/>
  <c r="AW443" i="6"/>
  <c r="BO443" i="6"/>
  <c r="BO445" i="6"/>
  <c r="AQ446" i="6"/>
  <c r="S447" i="6"/>
  <c r="BO447" i="6"/>
  <c r="AQ454" i="6"/>
  <c r="AE460" i="6"/>
  <c r="G461" i="6"/>
  <c r="BC461" i="6"/>
  <c r="Y463" i="6"/>
  <c r="BU463" i="6"/>
  <c r="AW464" i="6"/>
  <c r="AQ465" i="6"/>
  <c r="S478" i="6"/>
  <c r="BO478" i="6"/>
  <c r="G482" i="6"/>
  <c r="AW472" i="6"/>
  <c r="BU415" i="6"/>
  <c r="AW416" i="6"/>
  <c r="G450" i="6"/>
  <c r="BC450" i="6"/>
  <c r="G452" i="6"/>
  <c r="BC452" i="6"/>
  <c r="AE453" i="6"/>
  <c r="S461" i="6"/>
  <c r="BO461" i="6"/>
  <c r="M464" i="6"/>
  <c r="BI464" i="6"/>
  <c r="G465" i="6"/>
  <c r="G479" i="6"/>
  <c r="Y479" i="6"/>
  <c r="AQ439" i="6"/>
  <c r="S440" i="6"/>
  <c r="AQ443" i="6"/>
  <c r="BI443" i="6"/>
  <c r="BI445" i="6"/>
  <c r="M449" i="6"/>
  <c r="M451" i="6"/>
  <c r="AK454" i="6"/>
  <c r="M455" i="6"/>
  <c r="BI455" i="6"/>
  <c r="S456" i="6"/>
  <c r="BC458" i="6"/>
  <c r="AQ474" i="6"/>
  <c r="S477" i="6"/>
  <c r="G439" i="6"/>
  <c r="AQ477" i="6"/>
  <c r="AQ479" i="6"/>
  <c r="BU471" i="6"/>
  <c r="Y473" i="6"/>
  <c r="BU473" i="6"/>
  <c r="AQ411" i="6"/>
  <c r="S412" i="6"/>
  <c r="BO412" i="6"/>
  <c r="AQ413" i="6"/>
  <c r="AW414" i="6"/>
  <c r="Y415" i="6"/>
  <c r="Y418" i="6"/>
  <c r="AQ420" i="6"/>
  <c r="S421" i="6"/>
  <c r="BO421" i="6"/>
  <c r="AQ422" i="6"/>
  <c r="S423" i="6"/>
  <c r="BO423" i="6"/>
  <c r="AQ424" i="6"/>
  <c r="S425" i="6"/>
  <c r="BO425" i="6"/>
  <c r="AQ426" i="6"/>
  <c r="S427" i="6"/>
  <c r="BO427" i="6"/>
  <c r="AQ428" i="6"/>
  <c r="BO429" i="6"/>
  <c r="AQ430" i="6"/>
  <c r="S431" i="6"/>
  <c r="BO431" i="6"/>
  <c r="AQ432" i="6"/>
  <c r="S433" i="6"/>
  <c r="BO433" i="6"/>
  <c r="Y434" i="6"/>
  <c r="BU434" i="6"/>
  <c r="M438" i="6"/>
  <c r="BC439" i="6"/>
  <c r="AE440" i="6"/>
  <c r="G441" i="6"/>
  <c r="BC441" i="6"/>
  <c r="AE442" i="6"/>
  <c r="G443" i="6"/>
  <c r="AE444" i="6"/>
  <c r="BU445" i="6"/>
  <c r="AW448" i="6"/>
  <c r="S450" i="6"/>
  <c r="BO450" i="6"/>
  <c r="AE455" i="6"/>
  <c r="G456" i="6"/>
  <c r="BC456" i="6"/>
  <c r="BI457" i="6"/>
  <c r="AQ458" i="6"/>
  <c r="BO459" i="6"/>
  <c r="M462" i="6"/>
  <c r="AE462" i="6"/>
  <c r="S466" i="6"/>
  <c r="BO466" i="6"/>
  <c r="AQ467" i="6"/>
  <c r="S468" i="6"/>
  <c r="BO468" i="6"/>
  <c r="AQ469" i="6"/>
  <c r="S470" i="6"/>
  <c r="BO470" i="6"/>
  <c r="S474" i="6"/>
  <c r="BO474" i="6"/>
  <c r="AQ475" i="6"/>
  <c r="S476" i="6"/>
  <c r="BO476" i="6"/>
  <c r="AE479" i="6"/>
  <c r="AE481" i="6"/>
  <c r="Y482" i="6"/>
  <c r="BO483" i="6"/>
  <c r="BO416" i="6"/>
  <c r="BI417" i="6"/>
  <c r="BC434" i="6"/>
  <c r="M435" i="6"/>
  <c r="Y438" i="6"/>
  <c r="AQ438" i="6"/>
  <c r="AQ440" i="6"/>
  <c r="S441" i="6"/>
  <c r="BO441" i="6"/>
  <c r="AQ442" i="6"/>
  <c r="M444" i="6"/>
  <c r="BI446" i="6"/>
  <c r="BI448" i="6"/>
  <c r="AE450" i="6"/>
  <c r="G451" i="6"/>
  <c r="BC451" i="6"/>
  <c r="BO454" i="6"/>
  <c r="G460" i="6"/>
  <c r="AQ462" i="6"/>
  <c r="AE468" i="6"/>
  <c r="G469" i="6"/>
  <c r="BC469" i="6"/>
  <c r="AE470" i="6"/>
  <c r="G471" i="6"/>
  <c r="BC471" i="6"/>
  <c r="AE472" i="6"/>
  <c r="G473" i="6"/>
  <c r="AE476" i="6"/>
  <c r="AW476" i="6"/>
  <c r="S480" i="6"/>
  <c r="BO480" i="6"/>
  <c r="AQ481" i="6"/>
  <c r="AE483" i="6"/>
  <c r="S415" i="6"/>
  <c r="G417" i="6"/>
  <c r="Y417" i="6"/>
  <c r="BU417" i="6"/>
  <c r="BO434" i="6"/>
  <c r="AE439" i="6"/>
  <c r="G440" i="6"/>
  <c r="AE441" i="6"/>
  <c r="G442" i="6"/>
  <c r="BC442" i="6"/>
  <c r="BU444" i="6"/>
  <c r="AW445" i="6"/>
  <c r="Y446" i="6"/>
  <c r="BU446" i="6"/>
  <c r="BU448" i="6"/>
  <c r="S449" i="6"/>
  <c r="S451" i="6"/>
  <c r="BO451" i="6"/>
  <c r="M454" i="6"/>
  <c r="G455" i="6"/>
  <c r="G457" i="6"/>
  <c r="S460" i="6"/>
  <c r="AE463" i="6"/>
  <c r="G464" i="6"/>
  <c r="BC464" i="6"/>
  <c r="BU464" i="6"/>
  <c r="AW465" i="6"/>
  <c r="AQ466" i="6"/>
  <c r="S467" i="6"/>
  <c r="BO467" i="6"/>
  <c r="S471" i="6"/>
  <c r="BO471" i="6"/>
  <c r="AQ472" i="6"/>
  <c r="S473" i="6"/>
  <c r="S475" i="6"/>
  <c r="BO475" i="6"/>
  <c r="BC481" i="6"/>
  <c r="BU481" i="6"/>
  <c r="BO482" i="6"/>
  <c r="AW411" i="6"/>
  <c r="Y412" i="6"/>
  <c r="BU412" i="6"/>
  <c r="AW413" i="6"/>
  <c r="Y414" i="6"/>
  <c r="BU414" i="6"/>
  <c r="AW415" i="6"/>
  <c r="BI416" i="6"/>
  <c r="AW420" i="6"/>
  <c r="Y421" i="6"/>
  <c r="BU421" i="6"/>
  <c r="AW422" i="6"/>
  <c r="Y423" i="6"/>
  <c r="BU423" i="6"/>
  <c r="AW424" i="6"/>
  <c r="Y425" i="6"/>
  <c r="BU425" i="6"/>
  <c r="AW426" i="6"/>
  <c r="Y427" i="6"/>
  <c r="BU427" i="6"/>
  <c r="AW428" i="6"/>
  <c r="Y429" i="6"/>
  <c r="BU429" i="6"/>
  <c r="AW430" i="6"/>
  <c r="Y431" i="6"/>
  <c r="BU431" i="6"/>
  <c r="AW432" i="6"/>
  <c r="Y433" i="6"/>
  <c r="BU433" i="6"/>
  <c r="AE434" i="6"/>
  <c r="G435" i="6"/>
  <c r="S438" i="6"/>
  <c r="AK438" i="6"/>
  <c r="AK440" i="6"/>
  <c r="BC444" i="6"/>
  <c r="AE445" i="6"/>
  <c r="BC446" i="6"/>
  <c r="AE447" i="6"/>
  <c r="G448" i="6"/>
  <c r="AE449" i="6"/>
  <c r="Y450" i="6"/>
  <c r="BU450" i="6"/>
  <c r="AW451" i="6"/>
  <c r="AQ452" i="6"/>
  <c r="S453" i="6"/>
  <c r="AK455" i="6"/>
  <c r="BO455" i="6"/>
  <c r="M456" i="6"/>
  <c r="AQ456" i="6"/>
  <c r="BO457" i="6"/>
  <c r="G459" i="6"/>
  <c r="Y459" i="6"/>
  <c r="AK462" i="6"/>
  <c r="AE465" i="6"/>
  <c r="Y468" i="6"/>
  <c r="BU468" i="6"/>
  <c r="AW469" i="6"/>
  <c r="Y470" i="6"/>
  <c r="AW473" i="6"/>
  <c r="Y474" i="6"/>
  <c r="Y476" i="6"/>
  <c r="Y416" i="6"/>
  <c r="AQ416" i="6"/>
  <c r="BU422" i="6"/>
  <c r="Y426" i="6"/>
  <c r="Y430" i="6"/>
  <c r="BU430" i="6"/>
  <c r="AW431" i="6"/>
  <c r="Y432" i="6"/>
  <c r="BU432" i="6"/>
  <c r="AW433" i="6"/>
  <c r="S483" i="6"/>
  <c r="Y411" i="6"/>
  <c r="Y428" i="6"/>
  <c r="G411" i="6"/>
  <c r="BC411" i="6"/>
  <c r="AE412" i="6"/>
  <c r="G413" i="6"/>
  <c r="BC413" i="6"/>
  <c r="AE414" i="6"/>
  <c r="BI415" i="6"/>
  <c r="G416" i="6"/>
  <c r="AK417" i="6"/>
  <c r="BO418" i="6"/>
  <c r="AQ419" i="6"/>
  <c r="BI419" i="6"/>
  <c r="BC420" i="6"/>
  <c r="AE421" i="6"/>
  <c r="G422" i="6"/>
  <c r="BC422" i="6"/>
  <c r="AE423" i="6"/>
  <c r="G424" i="6"/>
  <c r="BC424" i="6"/>
  <c r="AE425" i="6"/>
  <c r="G426" i="6"/>
  <c r="BC426" i="6"/>
  <c r="AE427" i="6"/>
  <c r="G428" i="6"/>
  <c r="BC428" i="6"/>
  <c r="AE429" i="6"/>
  <c r="G430" i="6"/>
  <c r="BC430" i="6"/>
  <c r="AE431" i="6"/>
  <c r="G432" i="6"/>
  <c r="BC432" i="6"/>
  <c r="Y413" i="6"/>
  <c r="AK418" i="6"/>
  <c r="AW427" i="6"/>
  <c r="AK411" i="6"/>
  <c r="M412" i="6"/>
  <c r="BI412" i="6"/>
  <c r="AK413" i="6"/>
  <c r="M414" i="6"/>
  <c r="G415" i="6"/>
  <c r="BU416" i="6"/>
  <c r="AW418" i="6"/>
  <c r="Y419" i="6"/>
  <c r="S420" i="6"/>
  <c r="AK420" i="6"/>
  <c r="M421" i="6"/>
  <c r="BI421" i="6"/>
  <c r="AK422" i="6"/>
  <c r="M423" i="6"/>
  <c r="BI423" i="6"/>
  <c r="AK424" i="6"/>
  <c r="M425" i="6"/>
  <c r="BI425" i="6"/>
  <c r="AK426" i="6"/>
  <c r="M427" i="6"/>
  <c r="BI427" i="6"/>
  <c r="AK428" i="6"/>
  <c r="M429" i="6"/>
  <c r="BI429" i="6"/>
  <c r="AK430" i="6"/>
  <c r="M431" i="6"/>
  <c r="BI431" i="6"/>
  <c r="AK432" i="6"/>
  <c r="BU411" i="6"/>
  <c r="AW421" i="6"/>
  <c r="BU424" i="6"/>
  <c r="BU426" i="6"/>
  <c r="S411" i="6"/>
  <c r="BO411" i="6"/>
  <c r="AQ412" i="6"/>
  <c r="BO413" i="6"/>
  <c r="BC415" i="6"/>
  <c r="AK416" i="6"/>
  <c r="AW417" i="6"/>
  <c r="M418" i="6"/>
  <c r="AE418" i="6"/>
  <c r="G419" i="6"/>
  <c r="BU419" i="6"/>
  <c r="BO420" i="6"/>
  <c r="AQ421" i="6"/>
  <c r="S422" i="6"/>
  <c r="BO422" i="6"/>
  <c r="AQ423" i="6"/>
  <c r="S424" i="6"/>
  <c r="BO424" i="6"/>
  <c r="AQ425" i="6"/>
  <c r="S426" i="6"/>
  <c r="BO426" i="6"/>
  <c r="AQ427" i="6"/>
  <c r="S428" i="6"/>
  <c r="BO428" i="6"/>
  <c r="AQ429" i="6"/>
  <c r="BO430" i="6"/>
  <c r="AQ431" i="6"/>
  <c r="S432" i="6"/>
  <c r="M419" i="6"/>
  <c r="BU420" i="6"/>
  <c r="AW423" i="6"/>
  <c r="BC414" i="6"/>
  <c r="AW434" i="6"/>
  <c r="BU413" i="6"/>
  <c r="G420" i="6"/>
  <c r="Y424" i="6"/>
  <c r="BU428" i="6"/>
  <c r="BC429" i="6"/>
  <c r="AE430" i="6"/>
  <c r="G431" i="6"/>
  <c r="BC431" i="6"/>
  <c r="AE432" i="6"/>
  <c r="G433" i="6"/>
  <c r="BC433" i="6"/>
  <c r="AW412" i="6"/>
  <c r="Y422" i="6"/>
  <c r="AW425" i="6"/>
  <c r="AW429" i="6"/>
  <c r="M411" i="6"/>
  <c r="BI411" i="6"/>
  <c r="AK412" i="6"/>
  <c r="M413" i="6"/>
  <c r="BI413" i="6"/>
  <c r="S414" i="6"/>
  <c r="AK414" i="6"/>
  <c r="BO415" i="6"/>
  <c r="AE416" i="6"/>
  <c r="G418" i="6"/>
  <c r="BU418" i="6"/>
  <c r="BO419" i="6"/>
  <c r="BI420" i="6"/>
  <c r="AK421" i="6"/>
  <c r="M422" i="6"/>
  <c r="BI422" i="6"/>
  <c r="AQ435" i="6"/>
  <c r="S436" i="6"/>
  <c r="BO436" i="6"/>
  <c r="M437" i="6"/>
  <c r="G438" i="6"/>
  <c r="AK439" i="6"/>
  <c r="M440" i="6"/>
  <c r="AQ441" i="6"/>
  <c r="BI441" i="6"/>
  <c r="AK442" i="6"/>
  <c r="AE443" i="6"/>
  <c r="BI444" i="6"/>
  <c r="AK445" i="6"/>
  <c r="BO446" i="6"/>
  <c r="M447" i="6"/>
  <c r="BI447" i="6"/>
  <c r="BC448" i="6"/>
  <c r="M450" i="6"/>
  <c r="BI450" i="6"/>
  <c r="S452" i="6"/>
  <c r="AK452" i="6"/>
  <c r="M453" i="6"/>
  <c r="G454" i="6"/>
  <c r="S455" i="6"/>
  <c r="BI456" i="6"/>
  <c r="BU459" i="6"/>
  <c r="M461" i="6"/>
  <c r="G462" i="6"/>
  <c r="Y462" i="6"/>
  <c r="S463" i="6"/>
  <c r="BO463" i="6"/>
  <c r="AQ464" i="6"/>
  <c r="BC465" i="6"/>
  <c r="BU465" i="6"/>
  <c r="AW466" i="6"/>
  <c r="Y467" i="6"/>
  <c r="BU467" i="6"/>
  <c r="M471" i="6"/>
  <c r="G474" i="6"/>
  <c r="AK475" i="6"/>
  <c r="BC475" i="6"/>
  <c r="BU475" i="6"/>
  <c r="M478" i="6"/>
  <c r="AE478" i="6"/>
  <c r="AW478" i="6"/>
  <c r="BI480" i="6"/>
  <c r="G481" i="6"/>
  <c r="Y481" i="6"/>
  <c r="AK423" i="6"/>
  <c r="M424" i="6"/>
  <c r="BI424" i="6"/>
  <c r="AK425" i="6"/>
  <c r="M426" i="6"/>
  <c r="BI426" i="6"/>
  <c r="AK427" i="6"/>
  <c r="M428" i="6"/>
  <c r="BI428" i="6"/>
  <c r="AK429" i="6"/>
  <c r="M430" i="6"/>
  <c r="BI430" i="6"/>
  <c r="AK431" i="6"/>
  <c r="M432" i="6"/>
  <c r="BI432" i="6"/>
  <c r="AK433" i="6"/>
  <c r="M434" i="6"/>
  <c r="Y435" i="6"/>
  <c r="BU435" i="6"/>
  <c r="AQ437" i="6"/>
  <c r="BI437" i="6"/>
  <c r="BU438" i="6"/>
  <c r="S439" i="6"/>
  <c r="BO439" i="6"/>
  <c r="BI440" i="6"/>
  <c r="S442" i="6"/>
  <c r="BO442" i="6"/>
  <c r="M443" i="6"/>
  <c r="Y444" i="6"/>
  <c r="AQ444" i="6"/>
  <c r="S445" i="6"/>
  <c r="M446" i="6"/>
  <c r="AQ447" i="6"/>
  <c r="S448" i="6"/>
  <c r="AK448" i="6"/>
  <c r="BO449" i="6"/>
  <c r="AQ450" i="6"/>
  <c r="AK451" i="6"/>
  <c r="BO452" i="6"/>
  <c r="AQ453" i="6"/>
  <c r="BI453" i="6"/>
  <c r="BC454" i="6"/>
  <c r="AW455" i="6"/>
  <c r="Y456" i="6"/>
  <c r="S457" i="6"/>
  <c r="BC457" i="6"/>
  <c r="AK458" i="6"/>
  <c r="BU458" i="6"/>
  <c r="AK459" i="6"/>
  <c r="BC459" i="6"/>
  <c r="BO460" i="6"/>
  <c r="AQ461" i="6"/>
  <c r="BC462" i="6"/>
  <c r="BU462" i="6"/>
  <c r="AW463" i="6"/>
  <c r="Y464" i="6"/>
  <c r="S465" i="6"/>
  <c r="AE466" i="6"/>
  <c r="G467" i="6"/>
  <c r="BC467" i="6"/>
  <c r="AW468" i="6"/>
  <c r="Y469" i="6"/>
  <c r="BU469" i="6"/>
  <c r="AW470" i="6"/>
  <c r="AQ471" i="6"/>
  <c r="S472" i="6"/>
  <c r="BO472" i="6"/>
  <c r="BC474" i="6"/>
  <c r="BU474" i="6"/>
  <c r="AE477" i="6"/>
  <c r="AW477" i="6"/>
  <c r="G480" i="6"/>
  <c r="Y480" i="6"/>
  <c r="AW483" i="6"/>
  <c r="AW482" i="6"/>
  <c r="AK441" i="6"/>
  <c r="AE475" i="6"/>
  <c r="AW475" i="6"/>
  <c r="G478" i="6"/>
  <c r="Y478" i="6"/>
  <c r="BC480" i="6"/>
  <c r="BU480" i="6"/>
  <c r="AE433" i="6"/>
  <c r="G434" i="6"/>
  <c r="BO435" i="6"/>
  <c r="AQ436" i="6"/>
  <c r="AK437" i="6"/>
  <c r="BO438" i="6"/>
  <c r="M439" i="6"/>
  <c r="BI439" i="6"/>
  <c r="BC440" i="6"/>
  <c r="M442" i="6"/>
  <c r="BI442" i="6"/>
  <c r="S444" i="6"/>
  <c r="AK444" i="6"/>
  <c r="M445" i="6"/>
  <c r="G446" i="6"/>
  <c r="AK447" i="6"/>
  <c r="M448" i="6"/>
  <c r="AQ449" i="6"/>
  <c r="BI449" i="6"/>
  <c r="AK450" i="6"/>
  <c r="AE451" i="6"/>
  <c r="BI452" i="6"/>
  <c r="AK453" i="6"/>
  <c r="AQ455" i="6"/>
  <c r="AK456" i="6"/>
  <c r="BO456" i="6"/>
  <c r="AE457" i="6"/>
  <c r="AW458" i="6"/>
  <c r="BO458" i="6"/>
  <c r="AE459" i="6"/>
  <c r="AW459" i="6"/>
  <c r="AK461" i="6"/>
  <c r="AW462" i="6"/>
  <c r="AQ463" i="6"/>
  <c r="S464" i="6"/>
  <c r="M465" i="6"/>
  <c r="Y466" i="6"/>
  <c r="BU466" i="6"/>
  <c r="AW467" i="6"/>
  <c r="AQ468" i="6"/>
  <c r="S469" i="6"/>
  <c r="BO469" i="6"/>
  <c r="AQ470" i="6"/>
  <c r="M472" i="6"/>
  <c r="BI472" i="6"/>
  <c r="BC473" i="6"/>
  <c r="AE474" i="6"/>
  <c r="AW474" i="6"/>
  <c r="G477" i="6"/>
  <c r="Y477" i="6"/>
  <c r="AK479" i="6"/>
  <c r="BC479" i="6"/>
  <c r="BU479" i="6"/>
  <c r="BI482" i="6"/>
  <c r="G483" i="6"/>
  <c r="Y483" i="6"/>
  <c r="BO432" i="6"/>
  <c r="AQ433" i="6"/>
  <c r="S434" i="6"/>
  <c r="AE435" i="6"/>
  <c r="G436" i="6"/>
  <c r="BC436" i="6"/>
  <c r="AW437" i="6"/>
  <c r="BO437" i="6"/>
  <c r="BO440" i="6"/>
  <c r="M441" i="6"/>
  <c r="Y442" i="6"/>
  <c r="BU442" i="6"/>
  <c r="S443" i="6"/>
  <c r="S446" i="6"/>
  <c r="AK446" i="6"/>
  <c r="AW447" i="6"/>
  <c r="Y448" i="6"/>
  <c r="AQ448" i="6"/>
  <c r="AQ451" i="6"/>
  <c r="BI451" i="6"/>
  <c r="BU452" i="6"/>
  <c r="AW453" i="6"/>
  <c r="BO453" i="6"/>
  <c r="BI454" i="6"/>
  <c r="BC455" i="6"/>
  <c r="AQ457" i="6"/>
  <c r="BI459" i="6"/>
  <c r="BU460" i="6"/>
  <c r="AW461" i="6"/>
  <c r="G463" i="6"/>
  <c r="BC463" i="6"/>
  <c r="AE464" i="6"/>
  <c r="Y465" i="6"/>
  <c r="BI467" i="6"/>
  <c r="BC468" i="6"/>
  <c r="AE469" i="6"/>
  <c r="G470" i="6"/>
  <c r="BC470" i="6"/>
  <c r="BU470" i="6"/>
  <c r="AW471" i="6"/>
  <c r="Y472" i="6"/>
  <c r="BU472" i="6"/>
  <c r="BO473" i="6"/>
  <c r="G475" i="6"/>
  <c r="Y475" i="6"/>
  <c r="BC477" i="6"/>
  <c r="BU477" i="6"/>
  <c r="AE480" i="6"/>
  <c r="AW480" i="6"/>
  <c r="BC483" i="6"/>
  <c r="BU483" i="6"/>
  <c r="AW479" i="6"/>
  <c r="BC482" i="6"/>
  <c r="BU482" i="6"/>
  <c r="S416" i="6"/>
  <c r="BO417" i="6"/>
  <c r="AQ415" i="6"/>
  <c r="AQ417" i="6"/>
  <c r="AQ418" i="6"/>
  <c r="BO414" i="6"/>
  <c r="S417" i="6"/>
  <c r="AQ414" i="6"/>
  <c r="BC417" i="6"/>
  <c r="S418" i="6"/>
  <c r="AW435" i="6"/>
  <c r="AW438" i="6"/>
  <c r="Y441" i="6"/>
  <c r="BU443" i="6"/>
  <c r="AW446" i="6"/>
  <c r="Y449" i="6"/>
  <c r="BU451" i="6"/>
  <c r="AW454" i="6"/>
  <c r="Y457" i="6"/>
  <c r="AK474" i="6"/>
  <c r="M477" i="6"/>
  <c r="BI479" i="6"/>
  <c r="M483" i="6"/>
  <c r="AW436" i="6"/>
  <c r="Y439" i="6"/>
  <c r="BU441" i="6"/>
  <c r="AW444" i="6"/>
  <c r="Y447" i="6"/>
  <c r="BU449" i="6"/>
  <c r="AW452" i="6"/>
  <c r="Y455" i="6"/>
  <c r="Y458" i="6"/>
  <c r="AK466" i="6"/>
  <c r="S435" i="6"/>
  <c r="Y436" i="6"/>
  <c r="Y437" i="6"/>
  <c r="BU439" i="6"/>
  <c r="AW442" i="6"/>
  <c r="Y445" i="6"/>
  <c r="BU447" i="6"/>
  <c r="AW450" i="6"/>
  <c r="Y453" i="6"/>
  <c r="BU455" i="6"/>
  <c r="M469" i="6"/>
  <c r="AW449" i="6"/>
  <c r="Y452" i="6"/>
  <c r="BU454" i="6"/>
  <c r="AQ434" i="6"/>
  <c r="BU453" i="6"/>
  <c r="AW456" i="6"/>
  <c r="AW457" i="6"/>
  <c r="BI463" i="6"/>
  <c r="BI471" i="6"/>
  <c r="BU457" i="6"/>
  <c r="M459" i="6"/>
  <c r="M460" i="6"/>
  <c r="BI462" i="6"/>
  <c r="AK465" i="6"/>
  <c r="M468" i="6"/>
  <c r="BI470" i="6"/>
  <c r="AK473" i="6"/>
  <c r="M476" i="6"/>
  <c r="BI478" i="6"/>
  <c r="AK481" i="6"/>
  <c r="M482" i="6"/>
  <c r="BI461" i="6"/>
  <c r="AK464" i="6"/>
  <c r="M467" i="6"/>
  <c r="BI469" i="6"/>
  <c r="AK472" i="6"/>
  <c r="M475" i="6"/>
  <c r="BI477" i="6"/>
  <c r="AK480" i="6"/>
  <c r="BI483" i="6"/>
  <c r="BI460" i="6"/>
  <c r="AK463" i="6"/>
  <c r="M466" i="6"/>
  <c r="BI468" i="6"/>
  <c r="AK471" i="6"/>
  <c r="M474" i="6"/>
  <c r="BI476" i="6"/>
  <c r="M473" i="6"/>
  <c r="BI475" i="6"/>
  <c r="AK478" i="6"/>
  <c r="M481" i="6"/>
  <c r="BI474" i="6"/>
  <c r="AK477" i="6"/>
  <c r="M480" i="6"/>
  <c r="AK483" i="6"/>
  <c r="M463" i="6"/>
  <c r="BI465" i="6"/>
  <c r="AK468" i="6"/>
  <c r="BI473" i="6"/>
  <c r="AK476" i="6"/>
  <c r="M479" i="6"/>
  <c r="BI481" i="6"/>
  <c r="AK482" i="6"/>
  <c r="AE331" i="6"/>
  <c r="G332" i="6"/>
  <c r="BC332" i="6"/>
  <c r="AE333" i="6"/>
  <c r="G334" i="6"/>
  <c r="BC334" i="6"/>
  <c r="M335" i="6"/>
  <c r="BI335" i="6"/>
  <c r="AK336" i="6"/>
  <c r="M337" i="6"/>
  <c r="BI337" i="6"/>
  <c r="S338" i="6"/>
  <c r="BO338" i="6"/>
  <c r="AQ339" i="6"/>
  <c r="S340" i="6"/>
  <c r="BO340" i="6"/>
  <c r="AQ341" i="6"/>
  <c r="S342" i="6"/>
  <c r="BO342" i="6"/>
  <c r="AQ343" i="6"/>
  <c r="S344" i="6"/>
  <c r="BO344" i="6"/>
  <c r="AQ345" i="6"/>
  <c r="S346" i="6"/>
  <c r="BO346" i="6"/>
  <c r="AQ347" i="6"/>
  <c r="S348" i="6"/>
  <c r="BO348" i="6"/>
  <c r="S378" i="6"/>
  <c r="AQ393" i="6"/>
  <c r="S394" i="6"/>
  <c r="BO396" i="6"/>
  <c r="BU351" i="6"/>
  <c r="AW352" i="6"/>
  <c r="G389" i="6"/>
  <c r="BC389" i="6"/>
  <c r="AE390" i="6"/>
  <c r="AE377" i="6"/>
  <c r="BC380" i="6"/>
  <c r="AE389" i="6"/>
  <c r="G390" i="6"/>
  <c r="BC390" i="6"/>
  <c r="G392" i="6"/>
  <c r="BC392" i="6"/>
  <c r="AE397" i="6"/>
  <c r="AK358" i="6"/>
  <c r="S372" i="6"/>
  <c r="AQ385" i="6"/>
  <c r="S388" i="6"/>
  <c r="AQ401" i="6"/>
  <c r="Y355" i="6"/>
  <c r="AE352" i="6"/>
  <c r="Y376" i="6"/>
  <c r="AW377" i="6"/>
  <c r="M401" i="6"/>
  <c r="S402" i="6"/>
  <c r="M352" i="6"/>
  <c r="Y353" i="6"/>
  <c r="BU353" i="6"/>
  <c r="AW354" i="6"/>
  <c r="BU355" i="6"/>
  <c r="Y359" i="6"/>
  <c r="BU361" i="6"/>
  <c r="BU365" i="6"/>
  <c r="AW366" i="6"/>
  <c r="Y367" i="6"/>
  <c r="BU367" i="6"/>
  <c r="AW368" i="6"/>
  <c r="Y369" i="6"/>
  <c r="AW372" i="6"/>
  <c r="Y375" i="6"/>
  <c r="BU377" i="6"/>
  <c r="BO378" i="6"/>
  <c r="BO388" i="6"/>
  <c r="AQ399" i="6"/>
  <c r="AW351" i="6"/>
  <c r="BC355" i="6"/>
  <c r="AE356" i="6"/>
  <c r="G359" i="6"/>
  <c r="BC361" i="6"/>
  <c r="G363" i="6"/>
  <c r="BC363" i="6"/>
  <c r="BC377" i="6"/>
  <c r="Y385" i="6"/>
  <c r="BU387" i="6"/>
  <c r="AE351" i="6"/>
  <c r="M362" i="6"/>
  <c r="BI362" i="6"/>
  <c r="M364" i="6"/>
  <c r="AQ372" i="6"/>
  <c r="S373" i="6"/>
  <c r="BO373" i="6"/>
  <c r="BC379" i="6"/>
  <c r="BC395" i="6"/>
  <c r="AE396" i="6"/>
  <c r="G397" i="6"/>
  <c r="BC292" i="6"/>
  <c r="AE319" i="6"/>
  <c r="G320" i="6"/>
  <c r="AK350" i="6"/>
  <c r="BC352" i="6"/>
  <c r="Y354" i="6"/>
  <c r="Y360" i="6"/>
  <c r="BU360" i="6"/>
  <c r="Y364" i="6"/>
  <c r="AW365" i="6"/>
  <c r="AW371" i="6"/>
  <c r="BU372" i="6"/>
  <c r="Y374" i="6"/>
  <c r="AQ378" i="6"/>
  <c r="S379" i="6"/>
  <c r="S381" i="6"/>
  <c r="S391" i="6"/>
  <c r="BO393" i="6"/>
  <c r="AQ394" i="6"/>
  <c r="S395" i="6"/>
  <c r="BO397" i="6"/>
  <c r="AE350" i="6"/>
  <c r="AE353" i="6"/>
  <c r="G354" i="6"/>
  <c r="Y356" i="6"/>
  <c r="AQ356" i="6"/>
  <c r="BO361" i="6"/>
  <c r="BU366" i="6"/>
  <c r="BU370" i="6"/>
  <c r="Y372" i="6"/>
  <c r="AK377" i="6"/>
  <c r="BU379" i="6"/>
  <c r="BO382" i="6"/>
  <c r="AQ383" i="6"/>
  <c r="S386" i="6"/>
  <c r="BI389" i="6"/>
  <c r="AK390" i="6"/>
  <c r="BO390" i="6"/>
  <c r="S396" i="6"/>
  <c r="AQ397" i="6"/>
  <c r="AQ350" i="6"/>
  <c r="BU350" i="6"/>
  <c r="AK351" i="6"/>
  <c r="BC351" i="6"/>
  <c r="BO352" i="6"/>
  <c r="BC356" i="6"/>
  <c r="AE357" i="6"/>
  <c r="G358" i="6"/>
  <c r="G372" i="6"/>
  <c r="AE373" i="6"/>
  <c r="G374" i="6"/>
  <c r="BU376" i="6"/>
  <c r="G383" i="6"/>
  <c r="BC383" i="6"/>
  <c r="AE384" i="6"/>
  <c r="G385" i="6"/>
  <c r="Y393" i="6"/>
  <c r="Y397" i="6"/>
  <c r="Y399" i="6"/>
  <c r="BO402" i="6"/>
  <c r="BO351" i="6"/>
  <c r="M354" i="6"/>
  <c r="AE354" i="6"/>
  <c r="AW358" i="6"/>
  <c r="BU359" i="6"/>
  <c r="Y361" i="6"/>
  <c r="BU363" i="6"/>
  <c r="BO368" i="6"/>
  <c r="AQ371" i="6"/>
  <c r="BO374" i="6"/>
  <c r="BI375" i="6"/>
  <c r="AK376" i="6"/>
  <c r="AQ377" i="6"/>
  <c r="BU380" i="6"/>
  <c r="BO381" i="6"/>
  <c r="AQ382" i="6"/>
  <c r="BO385" i="6"/>
  <c r="AQ386" i="6"/>
  <c r="S387" i="6"/>
  <c r="BO387" i="6"/>
  <c r="AK395" i="6"/>
  <c r="M396" i="6"/>
  <c r="G401" i="6"/>
  <c r="BC401" i="6"/>
  <c r="AE402" i="6"/>
  <c r="BC359" i="6"/>
  <c r="G361" i="6"/>
  <c r="S296" i="6"/>
  <c r="AW350" i="6"/>
  <c r="Y351" i="6"/>
  <c r="BU352" i="6"/>
  <c r="AK355" i="6"/>
  <c r="BO399" i="6"/>
  <c r="AQ400" i="6"/>
  <c r="S403" i="6"/>
  <c r="BO403" i="6"/>
  <c r="G353" i="6"/>
  <c r="AQ315" i="6"/>
  <c r="AQ353" i="6"/>
  <c r="BU354" i="6"/>
  <c r="BO356" i="6"/>
  <c r="G360" i="6"/>
  <c r="S363" i="6"/>
  <c r="G367" i="6"/>
  <c r="BC367" i="6"/>
  <c r="AE368" i="6"/>
  <c r="G369" i="6"/>
  <c r="Y371" i="6"/>
  <c r="M373" i="6"/>
  <c r="BI373" i="6"/>
  <c r="BC374" i="6"/>
  <c r="AW375" i="6"/>
  <c r="M378" i="6"/>
  <c r="AE378" i="6"/>
  <c r="AQ379" i="6"/>
  <c r="S383" i="6"/>
  <c r="AE386" i="6"/>
  <c r="G387" i="6"/>
  <c r="BC387" i="6"/>
  <c r="AW388" i="6"/>
  <c r="AQ389" i="6"/>
  <c r="S390" i="6"/>
  <c r="BU394" i="6"/>
  <c r="BO395" i="6"/>
  <c r="AQ396" i="6"/>
  <c r="G399" i="6"/>
  <c r="BU399" i="6"/>
  <c r="BO400" i="6"/>
  <c r="AE403" i="6"/>
  <c r="BU337" i="6"/>
  <c r="AQ351" i="6"/>
  <c r="Y352" i="6"/>
  <c r="BI352" i="6"/>
  <c r="BC354" i="6"/>
  <c r="BU357" i="6"/>
  <c r="BI359" i="6"/>
  <c r="Y362" i="6"/>
  <c r="BU362" i="6"/>
  <c r="M366" i="6"/>
  <c r="BI366" i="6"/>
  <c r="AK367" i="6"/>
  <c r="M368" i="6"/>
  <c r="BC369" i="6"/>
  <c r="AE370" i="6"/>
  <c r="BU371" i="6"/>
  <c r="AK374" i="6"/>
  <c r="G376" i="6"/>
  <c r="BC376" i="6"/>
  <c r="S380" i="6"/>
  <c r="BO380" i="6"/>
  <c r="M381" i="6"/>
  <c r="AE381" i="6"/>
  <c r="G382" i="6"/>
  <c r="S385" i="6"/>
  <c r="BI386" i="6"/>
  <c r="AK387" i="6"/>
  <c r="M388" i="6"/>
  <c r="AE388" i="6"/>
  <c r="AW390" i="6"/>
  <c r="AQ391" i="6"/>
  <c r="BC394" i="6"/>
  <c r="S397" i="6"/>
  <c r="BC399" i="6"/>
  <c r="Y401" i="6"/>
  <c r="BU401" i="6"/>
  <c r="Y331" i="6"/>
  <c r="BU331" i="6"/>
  <c r="AW332" i="6"/>
  <c r="Y333" i="6"/>
  <c r="BU333" i="6"/>
  <c r="AW334" i="6"/>
  <c r="G335" i="6"/>
  <c r="BC335" i="6"/>
  <c r="AE336" i="6"/>
  <c r="G337" i="6"/>
  <c r="BC337" i="6"/>
  <c r="M338" i="6"/>
  <c r="BI338" i="6"/>
  <c r="AK339" i="6"/>
  <c r="M340" i="6"/>
  <c r="BI340" i="6"/>
  <c r="AK341" i="6"/>
  <c r="M342" i="6"/>
  <c r="BI342" i="6"/>
  <c r="AK343" i="6"/>
  <c r="M344" i="6"/>
  <c r="BI344" i="6"/>
  <c r="AK345" i="6"/>
  <c r="M346" i="6"/>
  <c r="BI346" i="6"/>
  <c r="AK347" i="6"/>
  <c r="M348" i="6"/>
  <c r="BI348" i="6"/>
  <c r="AK349" i="6"/>
  <c r="M350" i="6"/>
  <c r="BI351" i="6"/>
  <c r="G352" i="6"/>
  <c r="BC353" i="6"/>
  <c r="AW355" i="6"/>
  <c r="G357" i="6"/>
  <c r="AE358" i="6"/>
  <c r="AQ359" i="6"/>
  <c r="AE363" i="6"/>
  <c r="G364" i="6"/>
  <c r="BU364" i="6"/>
  <c r="BO365" i="6"/>
  <c r="AQ368" i="6"/>
  <c r="AK369" i="6"/>
  <c r="AE372" i="6"/>
  <c r="Y373" i="6"/>
  <c r="BU373" i="6"/>
  <c r="BO394" i="6"/>
  <c r="AW397" i="6"/>
  <c r="S399" i="6"/>
  <c r="AW402" i="6"/>
  <c r="BU348" i="6"/>
  <c r="BI350" i="6"/>
  <c r="BO354" i="6"/>
  <c r="AE355" i="6"/>
  <c r="M358" i="6"/>
  <c r="BI358" i="6"/>
  <c r="AW360" i="6"/>
  <c r="AK362" i="6"/>
  <c r="M363" i="6"/>
  <c r="BI363" i="6"/>
  <c r="BC364" i="6"/>
  <c r="AE365" i="6"/>
  <c r="Y366" i="6"/>
  <c r="AW367" i="6"/>
  <c r="Y368" i="6"/>
  <c r="M372" i="6"/>
  <c r="AW374" i="6"/>
  <c r="M377" i="6"/>
  <c r="G378" i="6"/>
  <c r="AK379" i="6"/>
  <c r="G384" i="6"/>
  <c r="BC384" i="6"/>
  <c r="AE385" i="6"/>
  <c r="AQ388" i="6"/>
  <c r="BC391" i="6"/>
  <c r="AE392" i="6"/>
  <c r="G393" i="6"/>
  <c r="BU393" i="6"/>
  <c r="AQ254" i="6"/>
  <c r="BO255" i="6"/>
  <c r="AQ256" i="6"/>
  <c r="AE360" i="6"/>
  <c r="S362" i="6"/>
  <c r="BO362" i="6"/>
  <c r="AQ363" i="6"/>
  <c r="BC366" i="6"/>
  <c r="AW369" i="6"/>
  <c r="G375" i="6"/>
  <c r="BU375" i="6"/>
  <c r="AW376" i="6"/>
  <c r="M380" i="6"/>
  <c r="G381" i="6"/>
  <c r="AW382" i="6"/>
  <c r="AK384" i="6"/>
  <c r="M385" i="6"/>
  <c r="BC386" i="6"/>
  <c r="AE387" i="6"/>
  <c r="AQ390" i="6"/>
  <c r="M392" i="6"/>
  <c r="BI392" i="6"/>
  <c r="AK393" i="6"/>
  <c r="BC393" i="6"/>
  <c r="AW394" i="6"/>
  <c r="AQ395" i="6"/>
  <c r="Y400" i="6"/>
  <c r="S401" i="6"/>
  <c r="BO401" i="6"/>
  <c r="BC403" i="6"/>
  <c r="S331" i="6"/>
  <c r="BO331" i="6"/>
  <c r="AQ332" i="6"/>
  <c r="S333" i="6"/>
  <c r="BO333" i="6"/>
  <c r="AQ334" i="6"/>
  <c r="AW335" i="6"/>
  <c r="Y336" i="6"/>
  <c r="BU336" i="6"/>
  <c r="AW337" i="6"/>
  <c r="BC338" i="6"/>
  <c r="AE339" i="6"/>
  <c r="G340" i="6"/>
  <c r="BC340" i="6"/>
  <c r="AE341" i="6"/>
  <c r="G342" i="6"/>
  <c r="BC342" i="6"/>
  <c r="AE343" i="6"/>
  <c r="G344" i="6"/>
  <c r="BC344" i="6"/>
  <c r="AE345" i="6"/>
  <c r="G346" i="6"/>
  <c r="BC346" i="6"/>
  <c r="AE347" i="6"/>
  <c r="G348" i="6"/>
  <c r="BC348" i="6"/>
  <c r="AE349" i="6"/>
  <c r="G350" i="6"/>
  <c r="BC350" i="6"/>
  <c r="AW353" i="6"/>
  <c r="BI354" i="6"/>
  <c r="AQ355" i="6"/>
  <c r="S356" i="6"/>
  <c r="AW357" i="6"/>
  <c r="AK359" i="6"/>
  <c r="BI360" i="6"/>
  <c r="AK361" i="6"/>
  <c r="AW362" i="6"/>
  <c r="BO364" i="6"/>
  <c r="AQ365" i="6"/>
  <c r="BI365" i="6"/>
  <c r="AK366" i="6"/>
  <c r="G370" i="6"/>
  <c r="BC370" i="6"/>
  <c r="AE371" i="6"/>
  <c r="AW373" i="6"/>
  <c r="BI374" i="6"/>
  <c r="S375" i="6"/>
  <c r="Y377" i="6"/>
  <c r="AK378" i="6"/>
  <c r="BC378" i="6"/>
  <c r="AE379" i="6"/>
  <c r="AW379" i="6"/>
  <c r="BO379" i="6"/>
  <c r="AQ380" i="6"/>
  <c r="BC381" i="6"/>
  <c r="AE382" i="6"/>
  <c r="Y383" i="6"/>
  <c r="S384" i="6"/>
  <c r="BO384" i="6"/>
  <c r="BU390" i="6"/>
  <c r="BO391" i="6"/>
  <c r="AQ392" i="6"/>
  <c r="S393" i="6"/>
  <c r="AE394" i="6"/>
  <c r="BU395" i="6"/>
  <c r="AW396" i="6"/>
  <c r="G400" i="6"/>
  <c r="AQ402" i="6"/>
  <c r="BU374" i="6"/>
  <c r="BO375" i="6"/>
  <c r="AQ376" i="6"/>
  <c r="S400" i="6"/>
  <c r="M331" i="6"/>
  <c r="BI331" i="6"/>
  <c r="AK332" i="6"/>
  <c r="M333" i="6"/>
  <c r="BI333" i="6"/>
  <c r="AK334" i="6"/>
  <c r="AQ335" i="6"/>
  <c r="S336" i="6"/>
  <c r="BO336" i="6"/>
  <c r="AQ337" i="6"/>
  <c r="AW338" i="6"/>
  <c r="Y339" i="6"/>
  <c r="BU339" i="6"/>
  <c r="AW340" i="6"/>
  <c r="Y341" i="6"/>
  <c r="BU341" i="6"/>
  <c r="AW342" i="6"/>
  <c r="Y343" i="6"/>
  <c r="BU343" i="6"/>
  <c r="AW344" i="6"/>
  <c r="Y345" i="6"/>
  <c r="BU345" i="6"/>
  <c r="AW346" i="6"/>
  <c r="Y347" i="6"/>
  <c r="BU347" i="6"/>
  <c r="AW348" i="6"/>
  <c r="AQ331" i="6"/>
  <c r="S332" i="6"/>
  <c r="BO332" i="6"/>
  <c r="AQ333" i="6"/>
  <c r="S334" i="6"/>
  <c r="BO334" i="6"/>
  <c r="Y335" i="6"/>
  <c r="BU335" i="6"/>
  <c r="AW336" i="6"/>
  <c r="Y337" i="6"/>
  <c r="AE338" i="6"/>
  <c r="G339" i="6"/>
  <c r="BC339" i="6"/>
  <c r="AE340" i="6"/>
  <c r="G341" i="6"/>
  <c r="BC341" i="6"/>
  <c r="AE342" i="6"/>
  <c r="G343" i="6"/>
  <c r="BC343" i="6"/>
  <c r="AE344" i="6"/>
  <c r="G345" i="6"/>
  <c r="BC345" i="6"/>
  <c r="AE346" i="6"/>
  <c r="G347" i="6"/>
  <c r="BC347" i="6"/>
  <c r="AE348" i="6"/>
  <c r="G349" i="6"/>
  <c r="BC349" i="6"/>
  <c r="BO350" i="6"/>
  <c r="M351" i="6"/>
  <c r="M353" i="6"/>
  <c r="AK354" i="6"/>
  <c r="G356" i="6"/>
  <c r="BI356" i="6"/>
  <c r="BC357" i="6"/>
  <c r="S349" i="6"/>
  <c r="AW349" i="6"/>
  <c r="BO349" i="6"/>
  <c r="Y350" i="6"/>
  <c r="BO353" i="6"/>
  <c r="S355" i="6"/>
  <c r="AQ403" i="6"/>
  <c r="G333" i="6"/>
  <c r="AE334" i="6"/>
  <c r="S339" i="6"/>
  <c r="BO339" i="6"/>
  <c r="S343" i="6"/>
  <c r="AK331" i="6"/>
  <c r="M332" i="6"/>
  <c r="BI332" i="6"/>
  <c r="AK333" i="6"/>
  <c r="M334" i="6"/>
  <c r="BI334" i="6"/>
  <c r="S335" i="6"/>
  <c r="BO335" i="6"/>
  <c r="AQ336" i="6"/>
  <c r="BO337" i="6"/>
  <c r="Y338" i="6"/>
  <c r="BU338" i="6"/>
  <c r="AW339" i="6"/>
  <c r="Y340" i="6"/>
  <c r="BU340" i="6"/>
  <c r="AW341" i="6"/>
  <c r="Y342" i="6"/>
  <c r="BU342" i="6"/>
  <c r="AW343" i="6"/>
  <c r="Y344" i="6"/>
  <c r="BU344" i="6"/>
  <c r="AW345" i="6"/>
  <c r="Y346" i="6"/>
  <c r="BU346" i="6"/>
  <c r="AW347" i="6"/>
  <c r="Y348" i="6"/>
  <c r="G331" i="6"/>
  <c r="BC333" i="6"/>
  <c r="AK335" i="6"/>
  <c r="M336" i="6"/>
  <c r="BI336" i="6"/>
  <c r="AK337" i="6"/>
  <c r="AQ340" i="6"/>
  <c r="S341" i="6"/>
  <c r="AQ342" i="6"/>
  <c r="AQ344" i="6"/>
  <c r="BO345" i="6"/>
  <c r="S347" i="6"/>
  <c r="AQ348" i="6"/>
  <c r="BI353" i="6"/>
  <c r="M355" i="6"/>
  <c r="AK356" i="6"/>
  <c r="BC358" i="6"/>
  <c r="BC331" i="6"/>
  <c r="AE332" i="6"/>
  <c r="AQ338" i="6"/>
  <c r="BO341" i="6"/>
  <c r="BO343" i="6"/>
  <c r="S345" i="6"/>
  <c r="AQ346" i="6"/>
  <c r="BO347" i="6"/>
  <c r="AW331" i="6"/>
  <c r="Y332" i="6"/>
  <c r="BU332" i="6"/>
  <c r="AW333" i="6"/>
  <c r="Y334" i="6"/>
  <c r="BU334" i="6"/>
  <c r="AE335" i="6"/>
  <c r="G336" i="6"/>
  <c r="BC336" i="6"/>
  <c r="AE337" i="6"/>
  <c r="AK338" i="6"/>
  <c r="M339" i="6"/>
  <c r="BI339" i="6"/>
  <c r="AK340" i="6"/>
  <c r="M341" i="6"/>
  <c r="BI341" i="6"/>
  <c r="AK342" i="6"/>
  <c r="M343" i="6"/>
  <c r="BI343" i="6"/>
  <c r="AK344" i="6"/>
  <c r="M345" i="6"/>
  <c r="BI345" i="6"/>
  <c r="AK346" i="6"/>
  <c r="M347" i="6"/>
  <c r="BI347" i="6"/>
  <c r="AK348" i="6"/>
  <c r="M349" i="6"/>
  <c r="Y349" i="6"/>
  <c r="AQ349" i="6"/>
  <c r="BU349" i="6"/>
  <c r="S352" i="6"/>
  <c r="AK352" i="6"/>
  <c r="S353" i="6"/>
  <c r="AK353" i="6"/>
  <c r="AQ354" i="6"/>
  <c r="BO355" i="6"/>
  <c r="S358" i="6"/>
  <c r="AW356" i="6"/>
  <c r="AQ357" i="6"/>
  <c r="Y358" i="6"/>
  <c r="S360" i="6"/>
  <c r="AK360" i="6"/>
  <c r="BC360" i="6"/>
  <c r="AE362" i="6"/>
  <c r="Y363" i="6"/>
  <c r="AK364" i="6"/>
  <c r="M365" i="6"/>
  <c r="G366" i="6"/>
  <c r="BI368" i="6"/>
  <c r="BU369" i="6"/>
  <c r="AW370" i="6"/>
  <c r="BI372" i="6"/>
  <c r="G373" i="6"/>
  <c r="S374" i="6"/>
  <c r="AK375" i="6"/>
  <c r="BC375" i="6"/>
  <c r="BO376" i="6"/>
  <c r="BO377" i="6"/>
  <c r="AE380" i="6"/>
  <c r="AW380" i="6"/>
  <c r="AW381" i="6"/>
  <c r="Y382" i="6"/>
  <c r="BU383" i="6"/>
  <c r="AW384" i="6"/>
  <c r="BI385" i="6"/>
  <c r="G386" i="6"/>
  <c r="Y386" i="6"/>
  <c r="BU386" i="6"/>
  <c r="AW387" i="6"/>
  <c r="Y389" i="6"/>
  <c r="BU389" i="6"/>
  <c r="M391" i="6"/>
  <c r="AE391" i="6"/>
  <c r="AW391" i="6"/>
  <c r="Y392" i="6"/>
  <c r="BU392" i="6"/>
  <c r="M395" i="6"/>
  <c r="AE395" i="6"/>
  <c r="AW395" i="6"/>
  <c r="BI397" i="6"/>
  <c r="AK400" i="6"/>
  <c r="BC400" i="6"/>
  <c r="BU400" i="6"/>
  <c r="BI403" i="6"/>
  <c r="G403" i="6"/>
  <c r="Y403" i="6"/>
  <c r="BO360" i="6"/>
  <c r="M361" i="6"/>
  <c r="AE361" i="6"/>
  <c r="AK363" i="6"/>
  <c r="AW364" i="6"/>
  <c r="Y365" i="6"/>
  <c r="AE367" i="6"/>
  <c r="G368" i="6"/>
  <c r="BU368" i="6"/>
  <c r="M370" i="6"/>
  <c r="BI370" i="6"/>
  <c r="G371" i="6"/>
  <c r="AK373" i="6"/>
  <c r="BC373" i="6"/>
  <c r="M376" i="6"/>
  <c r="AE376" i="6"/>
  <c r="AW378" i="6"/>
  <c r="BI381" i="6"/>
  <c r="AK382" i="6"/>
  <c r="BC382" i="6"/>
  <c r="BU382" i="6"/>
  <c r="M384" i="6"/>
  <c r="BI384" i="6"/>
  <c r="M387" i="6"/>
  <c r="BI387" i="6"/>
  <c r="G388" i="6"/>
  <c r="Y388" i="6"/>
  <c r="AK389" i="6"/>
  <c r="M390" i="6"/>
  <c r="AK392" i="6"/>
  <c r="M393" i="6"/>
  <c r="AE393" i="6"/>
  <c r="AW393" i="6"/>
  <c r="BI395" i="6"/>
  <c r="G396" i="6"/>
  <c r="Y396" i="6"/>
  <c r="AE401" i="6"/>
  <c r="AW401" i="6"/>
  <c r="G402" i="6"/>
  <c r="Y402" i="6"/>
  <c r="AW359" i="6"/>
  <c r="M360" i="6"/>
  <c r="AE364" i="6"/>
  <c r="G365" i="6"/>
  <c r="M367" i="6"/>
  <c r="BI367" i="6"/>
  <c r="BC368" i="6"/>
  <c r="AK372" i="6"/>
  <c r="BC372" i="6"/>
  <c r="M375" i="6"/>
  <c r="AE375" i="6"/>
  <c r="G379" i="6"/>
  <c r="Y379" i="6"/>
  <c r="BI380" i="6"/>
  <c r="AQ381" i="6"/>
  <c r="S382" i="6"/>
  <c r="BO383" i="6"/>
  <c r="AQ384" i="6"/>
  <c r="AK385" i="6"/>
  <c r="BC385" i="6"/>
  <c r="BU385" i="6"/>
  <c r="BO386" i="6"/>
  <c r="AQ387" i="6"/>
  <c r="S389" i="6"/>
  <c r="BO389" i="6"/>
  <c r="BI390" i="6"/>
  <c r="G391" i="6"/>
  <c r="Y391" i="6"/>
  <c r="S392" i="6"/>
  <c r="BO392" i="6"/>
  <c r="G395" i="6"/>
  <c r="Y395" i="6"/>
  <c r="BC397" i="6"/>
  <c r="BU397" i="6"/>
  <c r="AE400" i="6"/>
  <c r="AW400" i="6"/>
  <c r="BI349" i="6"/>
  <c r="S351" i="6"/>
  <c r="AQ352" i="6"/>
  <c r="BU356" i="6"/>
  <c r="S357" i="6"/>
  <c r="AK357" i="6"/>
  <c r="BO358" i="6"/>
  <c r="M359" i="6"/>
  <c r="AE359" i="6"/>
  <c r="AQ361" i="6"/>
  <c r="BI361" i="6"/>
  <c r="G362" i="6"/>
  <c r="BC362" i="6"/>
  <c r="AW363" i="6"/>
  <c r="BI364" i="6"/>
  <c r="AK365" i="6"/>
  <c r="BC365" i="6"/>
  <c r="AE366" i="6"/>
  <c r="AQ367" i="6"/>
  <c r="S368" i="6"/>
  <c r="AK368" i="6"/>
  <c r="M369" i="6"/>
  <c r="AE369" i="6"/>
  <c r="Y370" i="6"/>
  <c r="S371" i="6"/>
  <c r="AK371" i="6"/>
  <c r="BC371" i="6"/>
  <c r="BO372" i="6"/>
  <c r="M374" i="6"/>
  <c r="AE374" i="6"/>
  <c r="AQ375" i="6"/>
  <c r="BI376" i="6"/>
  <c r="G377" i="6"/>
  <c r="BI377" i="6"/>
  <c r="Y378" i="6"/>
  <c r="BI378" i="6"/>
  <c r="BI379" i="6"/>
  <c r="G380" i="6"/>
  <c r="Y381" i="6"/>
  <c r="BU381" i="6"/>
  <c r="M383" i="6"/>
  <c r="AE383" i="6"/>
  <c r="AW383" i="6"/>
  <c r="Y384" i="6"/>
  <c r="BU384" i="6"/>
  <c r="AW386" i="6"/>
  <c r="Y387" i="6"/>
  <c r="AK388" i="6"/>
  <c r="BC388" i="6"/>
  <c r="BU388" i="6"/>
  <c r="AW389" i="6"/>
  <c r="Y390" i="6"/>
  <c r="BU391" i="6"/>
  <c r="AW392" i="6"/>
  <c r="BI393" i="6"/>
  <c r="G394" i="6"/>
  <c r="Y394" i="6"/>
  <c r="BC396" i="6"/>
  <c r="BU396" i="6"/>
  <c r="AE399" i="6"/>
  <c r="AW399" i="6"/>
  <c r="BC402" i="6"/>
  <c r="BU402" i="6"/>
  <c r="AQ374" i="6"/>
  <c r="S377" i="6"/>
  <c r="AQ373" i="6"/>
  <c r="S376" i="6"/>
  <c r="AW403" i="6"/>
  <c r="G338" i="6"/>
  <c r="BO357" i="6"/>
  <c r="Y357" i="6"/>
  <c r="BU358" i="6"/>
  <c r="AW361" i="6"/>
  <c r="M356" i="6"/>
  <c r="BO363" i="6"/>
  <c r="AQ366" i="6"/>
  <c r="S369" i="6"/>
  <c r="BO371" i="6"/>
  <c r="BI355" i="6"/>
  <c r="S359" i="6"/>
  <c r="AQ360" i="6"/>
  <c r="BO370" i="6"/>
  <c r="AQ364" i="6"/>
  <c r="S367" i="6"/>
  <c r="BO369" i="6"/>
  <c r="BI357" i="6"/>
  <c r="AQ362" i="6"/>
  <c r="S365" i="6"/>
  <c r="BO367" i="6"/>
  <c r="AQ370" i="6"/>
  <c r="M357" i="6"/>
  <c r="AQ358" i="6"/>
  <c r="BO359" i="6"/>
  <c r="S361" i="6"/>
  <c r="S364" i="6"/>
  <c r="BO366" i="6"/>
  <c r="AQ369" i="6"/>
  <c r="BU378" i="6"/>
  <c r="Y380" i="6"/>
  <c r="BI383" i="6"/>
  <c r="AK386" i="6"/>
  <c r="M389" i="6"/>
  <c r="BI391" i="6"/>
  <c r="AK394" i="6"/>
  <c r="M397" i="6"/>
  <c r="BI399" i="6"/>
  <c r="M403" i="6"/>
  <c r="M379" i="6"/>
  <c r="AK380" i="6"/>
  <c r="AK383" i="6"/>
  <c r="M386" i="6"/>
  <c r="BI388" i="6"/>
  <c r="AK391" i="6"/>
  <c r="M394" i="6"/>
  <c r="BI396" i="6"/>
  <c r="AK399" i="6"/>
  <c r="BI402" i="6"/>
  <c r="BI394" i="6"/>
  <c r="AK397" i="6"/>
  <c r="M400" i="6"/>
  <c r="AK403" i="6"/>
  <c r="AK396" i="6"/>
  <c r="M399" i="6"/>
  <c r="BI401" i="6"/>
  <c r="AK402" i="6"/>
  <c r="BI277" i="6"/>
  <c r="M313" i="6"/>
  <c r="S322" i="6"/>
  <c r="BO322" i="6"/>
  <c r="AE240" i="6"/>
  <c r="BU251" i="6"/>
  <c r="S283" i="6"/>
  <c r="S315" i="6"/>
  <c r="BO317" i="6"/>
  <c r="BO319" i="6"/>
  <c r="AQ320" i="6"/>
  <c r="AW277" i="6"/>
  <c r="G271" i="6"/>
  <c r="BC293" i="6"/>
  <c r="G295" i="6"/>
  <c r="BC295" i="6"/>
  <c r="AE296" i="6"/>
  <c r="G297" i="6"/>
  <c r="BC299" i="6"/>
  <c r="AE302" i="6"/>
  <c r="AK275" i="6"/>
  <c r="AQ290" i="6"/>
  <c r="AW253" i="6"/>
  <c r="Y254" i="6"/>
  <c r="AE321" i="6"/>
  <c r="S294" i="6"/>
  <c r="Y265" i="6"/>
  <c r="BU295" i="6"/>
  <c r="BO316" i="6"/>
  <c r="BI202" i="6"/>
  <c r="AK203" i="6"/>
  <c r="M216" i="6"/>
  <c r="G265" i="6"/>
  <c r="AE270" i="6"/>
  <c r="Y271" i="6"/>
  <c r="BU271" i="6"/>
  <c r="Y273" i="6"/>
  <c r="BU273" i="6"/>
  <c r="AW274" i="6"/>
  <c r="BO290" i="6"/>
  <c r="BO296" i="6"/>
  <c r="S300" i="6"/>
  <c r="S302" i="6"/>
  <c r="AQ303" i="6"/>
  <c r="S304" i="6"/>
  <c r="BO304" i="6"/>
  <c r="S310" i="6"/>
  <c r="S314" i="6"/>
  <c r="S316" i="6"/>
  <c r="M256" i="6"/>
  <c r="M258" i="6"/>
  <c r="BI258" i="6"/>
  <c r="BI260" i="6"/>
  <c r="AK261" i="6"/>
  <c r="BI262" i="6"/>
  <c r="AK263" i="6"/>
  <c r="M264" i="6"/>
  <c r="BI264" i="6"/>
  <c r="BI268" i="6"/>
  <c r="BC271" i="6"/>
  <c r="BI272" i="6"/>
  <c r="G273" i="6"/>
  <c r="M276" i="6"/>
  <c r="BU307" i="6"/>
  <c r="Y309" i="6"/>
  <c r="AW316" i="6"/>
  <c r="BO320" i="6"/>
  <c r="G248" i="6"/>
  <c r="BC248" i="6"/>
  <c r="AE249" i="6"/>
  <c r="AE251" i="6"/>
  <c r="G252" i="6"/>
  <c r="BC252" i="6"/>
  <c r="BU254" i="6"/>
  <c r="AW255" i="6"/>
  <c r="Y256" i="6"/>
  <c r="BU256" i="6"/>
  <c r="BU260" i="6"/>
  <c r="AW261" i="6"/>
  <c r="Y262" i="6"/>
  <c r="BU262" i="6"/>
  <c r="BU264" i="6"/>
  <c r="AW265" i="6"/>
  <c r="BU268" i="6"/>
  <c r="AW269" i="6"/>
  <c r="Y270" i="6"/>
  <c r="BU270" i="6"/>
  <c r="BO283" i="6"/>
  <c r="AQ284" i="6"/>
  <c r="AQ286" i="6"/>
  <c r="M292" i="6"/>
  <c r="M310" i="6"/>
  <c r="G317" i="6"/>
  <c r="BC319" i="6"/>
  <c r="M249" i="6"/>
  <c r="AW275" i="6"/>
  <c r="Y282" i="6"/>
  <c r="BU282" i="6"/>
  <c r="Y290" i="6"/>
  <c r="S291" i="6"/>
  <c r="BO291" i="6"/>
  <c r="AQ292" i="6"/>
  <c r="S293" i="6"/>
  <c r="BO293" i="6"/>
  <c r="AQ294" i="6"/>
  <c r="S295" i="6"/>
  <c r="BO295" i="6"/>
  <c r="AQ296" i="6"/>
  <c r="BO305" i="6"/>
  <c r="AQ306" i="6"/>
  <c r="S307" i="6"/>
  <c r="AQ308" i="6"/>
  <c r="S309" i="6"/>
  <c r="BO309" i="6"/>
  <c r="S216" i="6"/>
  <c r="S248" i="6"/>
  <c r="AQ249" i="6"/>
  <c r="S250" i="6"/>
  <c r="AQ251" i="6"/>
  <c r="S254" i="6"/>
  <c r="M255" i="6"/>
  <c r="M257" i="6"/>
  <c r="BI257" i="6"/>
  <c r="AK258" i="6"/>
  <c r="M259" i="6"/>
  <c r="BI259" i="6"/>
  <c r="AK260" i="6"/>
  <c r="M261" i="6"/>
  <c r="BI261" i="6"/>
  <c r="M263" i="6"/>
  <c r="BI263" i="6"/>
  <c r="AK264" i="6"/>
  <c r="M271" i="6"/>
  <c r="BI271" i="6"/>
  <c r="AK272" i="6"/>
  <c r="M275" i="6"/>
  <c r="G278" i="6"/>
  <c r="AE281" i="6"/>
  <c r="G282" i="6"/>
  <c r="G288" i="6"/>
  <c r="G290" i="6"/>
  <c r="BC185" i="6"/>
  <c r="BC187" i="6"/>
  <c r="BC322" i="6"/>
  <c r="AE250" i="6"/>
  <c r="G251" i="6"/>
  <c r="G253" i="6"/>
  <c r="Y267" i="6"/>
  <c r="BU267" i="6"/>
  <c r="S274" i="6"/>
  <c r="S282" i="6"/>
  <c r="BO284" i="6"/>
  <c r="S286" i="6"/>
  <c r="S288" i="6"/>
  <c r="AQ289" i="6"/>
  <c r="AE317" i="6"/>
  <c r="BI321" i="6"/>
  <c r="AW250" i="6"/>
  <c r="Y251" i="6"/>
  <c r="AE257" i="6"/>
  <c r="AE259" i="6"/>
  <c r="G260" i="6"/>
  <c r="BC264" i="6"/>
  <c r="Y268" i="6"/>
  <c r="AW276" i="6"/>
  <c r="AW280" i="6"/>
  <c r="Y281" i="6"/>
  <c r="BU281" i="6"/>
  <c r="BO282" i="6"/>
  <c r="AK284" i="6"/>
  <c r="AQ287" i="6"/>
  <c r="AE310" i="6"/>
  <c r="G311" i="6"/>
  <c r="BC311" i="6"/>
  <c r="AE312" i="6"/>
  <c r="G313" i="6"/>
  <c r="Y317" i="6"/>
  <c r="Y319" i="6"/>
  <c r="S171" i="6"/>
  <c r="AQ172" i="6"/>
  <c r="BO173" i="6"/>
  <c r="S177" i="6"/>
  <c r="AQ178" i="6"/>
  <c r="AQ196" i="6"/>
  <c r="S197" i="6"/>
  <c r="S199" i="6"/>
  <c r="BO199" i="6"/>
  <c r="BU238" i="6"/>
  <c r="AW241" i="6"/>
  <c r="BO241" i="6"/>
  <c r="Y253" i="6"/>
  <c r="BO256" i="6"/>
  <c r="AQ259" i="6"/>
  <c r="G268" i="6"/>
  <c r="G270" i="6"/>
  <c r="BC270" i="6"/>
  <c r="AW271" i="6"/>
  <c r="Y272" i="6"/>
  <c r="AW273" i="6"/>
  <c r="BU274" i="6"/>
  <c r="AK277" i="6"/>
  <c r="AW286" i="6"/>
  <c r="Y287" i="6"/>
  <c r="AW297" i="6"/>
  <c r="Y298" i="6"/>
  <c r="BU298" i="6"/>
  <c r="AW299" i="6"/>
  <c r="Y302" i="6"/>
  <c r="BU304" i="6"/>
  <c r="AW307" i="6"/>
  <c r="Y308" i="6"/>
  <c r="BU308" i="6"/>
  <c r="AW309" i="6"/>
  <c r="AQ314" i="6"/>
  <c r="AQ248" i="6"/>
  <c r="S249" i="6"/>
  <c r="BI252" i="6"/>
  <c r="BC253" i="6"/>
  <c r="Y255" i="6"/>
  <c r="BU255" i="6"/>
  <c r="AW256" i="6"/>
  <c r="BU259" i="6"/>
  <c r="AW262" i="6"/>
  <c r="BI265" i="6"/>
  <c r="AK266" i="6"/>
  <c r="M267" i="6"/>
  <c r="BI267" i="6"/>
  <c r="AK268" i="6"/>
  <c r="M269" i="6"/>
  <c r="AE271" i="6"/>
  <c r="BC272" i="6"/>
  <c r="AE273" i="6"/>
  <c r="BO275" i="6"/>
  <c r="AQ276" i="6"/>
  <c r="BO277" i="6"/>
  <c r="AQ278" i="6"/>
  <c r="S279" i="6"/>
  <c r="BO279" i="6"/>
  <c r="S281" i="6"/>
  <c r="BO281" i="6"/>
  <c r="BC283" i="6"/>
  <c r="AE284" i="6"/>
  <c r="AE286" i="6"/>
  <c r="BC287" i="6"/>
  <c r="AE288" i="6"/>
  <c r="BC289" i="6"/>
  <c r="AE290" i="6"/>
  <c r="AW290" i="6"/>
  <c r="S292" i="6"/>
  <c r="AQ293" i="6"/>
  <c r="AE297" i="6"/>
  <c r="AE299" i="6"/>
  <c r="G302" i="6"/>
  <c r="BC302" i="6"/>
  <c r="AE303" i="6"/>
  <c r="G304" i="6"/>
  <c r="BC304" i="6"/>
  <c r="BU310" i="6"/>
  <c r="AW311" i="6"/>
  <c r="Y312" i="6"/>
  <c r="BU312" i="6"/>
  <c r="BU314" i="6"/>
  <c r="S317" i="6"/>
  <c r="S321" i="6"/>
  <c r="BO321" i="6"/>
  <c r="M169" i="6"/>
  <c r="BI173" i="6"/>
  <c r="AK174" i="6"/>
  <c r="BU250" i="6"/>
  <c r="BO251" i="6"/>
  <c r="G263" i="6"/>
  <c r="BC263" i="6"/>
  <c r="AE264" i="6"/>
  <c r="BO266" i="6"/>
  <c r="AQ267" i="6"/>
  <c r="S272" i="6"/>
  <c r="BO272" i="6"/>
  <c r="Y276" i="6"/>
  <c r="BI286" i="6"/>
  <c r="BU293" i="6"/>
  <c r="Y295" i="6"/>
  <c r="AQ297" i="6"/>
  <c r="AK306" i="6"/>
  <c r="AW319" i="6"/>
  <c r="Y320" i="6"/>
  <c r="Y297" i="6"/>
  <c r="AQ313" i="6"/>
  <c r="AW257" i="6"/>
  <c r="AW259" i="6"/>
  <c r="AQ319" i="6"/>
  <c r="BO249" i="6"/>
  <c r="AQ250" i="6"/>
  <c r="S252" i="6"/>
  <c r="AW252" i="6"/>
  <c r="BO252" i="6"/>
  <c r="M253" i="6"/>
  <c r="BI253" i="6"/>
  <c r="AE255" i="6"/>
  <c r="G256" i="6"/>
  <c r="BC256" i="6"/>
  <c r="Y258" i="6"/>
  <c r="BU258" i="6"/>
  <c r="Y260" i="6"/>
  <c r="BO263" i="6"/>
  <c r="AQ264" i="6"/>
  <c r="BC267" i="6"/>
  <c r="AQ269" i="6"/>
  <c r="S275" i="6"/>
  <c r="BC275" i="6"/>
  <c r="Y277" i="6"/>
  <c r="AK278" i="6"/>
  <c r="AK280" i="6"/>
  <c r="BU284" i="6"/>
  <c r="AW285" i="6"/>
  <c r="Y286" i="6"/>
  <c r="S287" i="6"/>
  <c r="M288" i="6"/>
  <c r="AK289" i="6"/>
  <c r="Y291" i="6"/>
  <c r="AW292" i="6"/>
  <c r="G296" i="6"/>
  <c r="Y296" i="6"/>
  <c r="M298" i="6"/>
  <c r="BI298" i="6"/>
  <c r="AK299" i="6"/>
  <c r="AK301" i="6"/>
  <c r="M302" i="6"/>
  <c r="M304" i="6"/>
  <c r="BI304" i="6"/>
  <c r="BC305" i="6"/>
  <c r="AE306" i="6"/>
  <c r="G307" i="6"/>
  <c r="AE308" i="6"/>
  <c r="G309" i="6"/>
  <c r="BC309" i="6"/>
  <c r="BU309" i="6"/>
  <c r="BO310" i="6"/>
  <c r="BC314" i="6"/>
  <c r="G316" i="6"/>
  <c r="BC316" i="6"/>
  <c r="BU316" i="6"/>
  <c r="AQ318" i="6"/>
  <c r="S319" i="6"/>
  <c r="BC321" i="6"/>
  <c r="BU321" i="6"/>
  <c r="AW322" i="6"/>
  <c r="BU113" i="6"/>
  <c r="BC251" i="6"/>
  <c r="M266" i="6"/>
  <c r="BI266" i="6"/>
  <c r="AK267" i="6"/>
  <c r="BC269" i="6"/>
  <c r="AW270" i="6"/>
  <c r="AQ273" i="6"/>
  <c r="BO274" i="6"/>
  <c r="AQ279" i="6"/>
  <c r="S280" i="6"/>
  <c r="BO280" i="6"/>
  <c r="AQ281" i="6"/>
  <c r="AK282" i="6"/>
  <c r="M283" i="6"/>
  <c r="AE283" i="6"/>
  <c r="G284" i="6"/>
  <c r="BC284" i="6"/>
  <c r="AE285" i="6"/>
  <c r="AQ288" i="6"/>
  <c r="S289" i="6"/>
  <c r="BO289" i="6"/>
  <c r="BI290" i="6"/>
  <c r="G291" i="6"/>
  <c r="AE292" i="6"/>
  <c r="G293" i="6"/>
  <c r="Y293" i="6"/>
  <c r="BO294" i="6"/>
  <c r="AQ295" i="6"/>
  <c r="BO297" i="6"/>
  <c r="BO299" i="6"/>
  <c r="AQ300" i="6"/>
  <c r="S301" i="6"/>
  <c r="BO301" i="6"/>
  <c r="BO303" i="6"/>
  <c r="M306" i="6"/>
  <c r="BI306" i="6"/>
  <c r="AK307" i="6"/>
  <c r="Y311" i="6"/>
  <c r="BU311" i="6"/>
  <c r="AW312" i="6"/>
  <c r="Y313" i="6"/>
  <c r="BU313" i="6"/>
  <c r="BI315" i="6"/>
  <c r="AW317" i="6"/>
  <c r="AK321" i="6"/>
  <c r="AE322" i="6"/>
  <c r="BU195" i="6"/>
  <c r="AW267" i="6"/>
  <c r="AE272" i="6"/>
  <c r="AW321" i="6"/>
  <c r="BC221" i="6"/>
  <c r="AK229" i="6"/>
  <c r="M230" i="6"/>
  <c r="BI230" i="6"/>
  <c r="BI234" i="6"/>
  <c r="AK237" i="6"/>
  <c r="M238" i="6"/>
  <c r="AW248" i="6"/>
  <c r="BO248" i="6"/>
  <c r="AK250" i="6"/>
  <c r="M251" i="6"/>
  <c r="AW251" i="6"/>
  <c r="AQ252" i="6"/>
  <c r="S253" i="6"/>
  <c r="AE254" i="6"/>
  <c r="G255" i="6"/>
  <c r="Y257" i="6"/>
  <c r="BU257" i="6"/>
  <c r="AW258" i="6"/>
  <c r="Y259" i="6"/>
  <c r="AW264" i="6"/>
  <c r="G266" i="6"/>
  <c r="AE267" i="6"/>
  <c r="BO271" i="6"/>
  <c r="AQ272" i="6"/>
  <c r="M274" i="6"/>
  <c r="AQ275" i="6"/>
  <c r="Y285" i="6"/>
  <c r="BO288" i="6"/>
  <c r="S290" i="6"/>
  <c r="BU292" i="6"/>
  <c r="BI294" i="6"/>
  <c r="AW296" i="6"/>
  <c r="AQ299" i="6"/>
  <c r="BO302" i="6"/>
  <c r="G306" i="6"/>
  <c r="BC306" i="6"/>
  <c r="AE307" i="6"/>
  <c r="G308" i="6"/>
  <c r="BO313" i="6"/>
  <c r="AE316" i="6"/>
  <c r="S318" i="6"/>
  <c r="BO318" i="6"/>
  <c r="Y249" i="6"/>
  <c r="BU249" i="6"/>
  <c r="G254" i="6"/>
  <c r="BI269" i="6"/>
  <c r="BU272" i="6"/>
  <c r="AQ274" i="6"/>
  <c r="AQ277" i="6"/>
  <c r="BU278" i="6"/>
  <c r="AW279" i="6"/>
  <c r="BO285" i="6"/>
  <c r="AW288" i="6"/>
  <c r="BU289" i="6"/>
  <c r="AQ291" i="6"/>
  <c r="BO292" i="6"/>
  <c r="AW295" i="6"/>
  <c r="AW298" i="6"/>
  <c r="Y299" i="6"/>
  <c r="AW300" i="6"/>
  <c r="Y301" i="6"/>
  <c r="AW302" i="6"/>
  <c r="Y303" i="6"/>
  <c r="BU303" i="6"/>
  <c r="AW304" i="6"/>
  <c r="AQ305" i="6"/>
  <c r="AQ307" i="6"/>
  <c r="S308" i="6"/>
  <c r="BO308" i="6"/>
  <c r="BC310" i="6"/>
  <c r="AE311" i="6"/>
  <c r="G314" i="6"/>
  <c r="Y314" i="6"/>
  <c r="BO315" i="6"/>
  <c r="AQ316" i="6"/>
  <c r="G319" i="6"/>
  <c r="AQ321" i="6"/>
  <c r="AE177" i="6"/>
  <c r="BC178" i="6"/>
  <c r="AE179" i="6"/>
  <c r="G180" i="6"/>
  <c r="AE181" i="6"/>
  <c r="G182" i="6"/>
  <c r="AE185" i="6"/>
  <c r="G186" i="6"/>
  <c r="BC186" i="6"/>
  <c r="AE187" i="6"/>
  <c r="BC192" i="6"/>
  <c r="M248" i="6"/>
  <c r="AE248" i="6"/>
  <c r="Y250" i="6"/>
  <c r="BI249" i="6"/>
  <c r="G250" i="6"/>
  <c r="Y252" i="6"/>
  <c r="BU253" i="6"/>
  <c r="M262" i="6"/>
  <c r="AE262" i="6"/>
  <c r="S264" i="6"/>
  <c r="AQ266" i="6"/>
  <c r="S267" i="6"/>
  <c r="AW268" i="6"/>
  <c r="Y269" i="6"/>
  <c r="G272" i="6"/>
  <c r="Y274" i="6"/>
  <c r="S297" i="6"/>
  <c r="Y248" i="6"/>
  <c r="G249" i="6"/>
  <c r="BC250" i="6"/>
  <c r="S251" i="6"/>
  <c r="BU252" i="6"/>
  <c r="AK254" i="6"/>
  <c r="BI256" i="6"/>
  <c r="G257" i="6"/>
  <c r="BO258" i="6"/>
  <c r="S261" i="6"/>
  <c r="BO261" i="6"/>
  <c r="Y263" i="6"/>
  <c r="BU263" i="6"/>
  <c r="BO264" i="6"/>
  <c r="M265" i="6"/>
  <c r="AE265" i="6"/>
  <c r="Y266" i="6"/>
  <c r="BU266" i="6"/>
  <c r="G274" i="6"/>
  <c r="M279" i="6"/>
  <c r="BU296" i="6"/>
  <c r="BI273" i="6"/>
  <c r="S278" i="6"/>
  <c r="BO278" i="6"/>
  <c r="BU248" i="6"/>
  <c r="AK249" i="6"/>
  <c r="BC249" i="6"/>
  <c r="BO250" i="6"/>
  <c r="AE253" i="6"/>
  <c r="BO253" i="6"/>
  <c r="AW254" i="6"/>
  <c r="AK257" i="6"/>
  <c r="BC257" i="6"/>
  <c r="AE258" i="6"/>
  <c r="G259" i="6"/>
  <c r="BC260" i="6"/>
  <c r="AE261" i="6"/>
  <c r="G262" i="6"/>
  <c r="BI270" i="6"/>
  <c r="BO314" i="6"/>
  <c r="S277" i="6"/>
  <c r="AQ322" i="6"/>
  <c r="AW249" i="6"/>
  <c r="M250" i="6"/>
  <c r="M252" i="6"/>
  <c r="AE252" i="6"/>
  <c r="AQ253" i="6"/>
  <c r="BI254" i="6"/>
  <c r="AQ255" i="6"/>
  <c r="BI255" i="6"/>
  <c r="AK256" i="6"/>
  <c r="AQ258" i="6"/>
  <c r="S259" i="6"/>
  <c r="AK259" i="6"/>
  <c r="BC259" i="6"/>
  <c r="AQ261" i="6"/>
  <c r="S262" i="6"/>
  <c r="AK262" i="6"/>
  <c r="BC262" i="6"/>
  <c r="AW263" i="6"/>
  <c r="Y264" i="6"/>
  <c r="BU265" i="6"/>
  <c r="AW266" i="6"/>
  <c r="AQ270" i="6"/>
  <c r="G276" i="6"/>
  <c r="BU276" i="6"/>
  <c r="BI280" i="6"/>
  <c r="AQ317" i="6"/>
  <c r="AW260" i="6"/>
  <c r="Y261" i="6"/>
  <c r="BU261" i="6"/>
  <c r="BI274" i="6"/>
  <c r="AQ280" i="6"/>
  <c r="S320" i="6"/>
  <c r="BC254" i="6"/>
  <c r="AK255" i="6"/>
  <c r="BC255" i="6"/>
  <c r="AE256" i="6"/>
  <c r="G258" i="6"/>
  <c r="BC258" i="6"/>
  <c r="M260" i="6"/>
  <c r="AE260" i="6"/>
  <c r="G261" i="6"/>
  <c r="BC261" i="6"/>
  <c r="AE263" i="6"/>
  <c r="G264" i="6"/>
  <c r="AK265" i="6"/>
  <c r="BC265" i="6"/>
  <c r="AE266" i="6"/>
  <c r="G267" i="6"/>
  <c r="BC268" i="6"/>
  <c r="AE269" i="6"/>
  <c r="BO270" i="6"/>
  <c r="M272" i="6"/>
  <c r="AW272" i="6"/>
  <c r="M273" i="6"/>
  <c r="BO273" i="6"/>
  <c r="BI276" i="6"/>
  <c r="Y278" i="6"/>
  <c r="AK279" i="6"/>
  <c r="BI281" i="6"/>
  <c r="BC282" i="6"/>
  <c r="AW283" i="6"/>
  <c r="Y284" i="6"/>
  <c r="G287" i="6"/>
  <c r="BU287" i="6"/>
  <c r="AE289" i="6"/>
  <c r="AW289" i="6"/>
  <c r="G292" i="6"/>
  <c r="Y292" i="6"/>
  <c r="BC294" i="6"/>
  <c r="BU294" i="6"/>
  <c r="AQ298" i="6"/>
  <c r="S299" i="6"/>
  <c r="AE300" i="6"/>
  <c r="G301" i="6"/>
  <c r="BC301" i="6"/>
  <c r="BU301" i="6"/>
  <c r="AE305" i="6"/>
  <c r="AW305" i="6"/>
  <c r="Y306" i="6"/>
  <c r="BU306" i="6"/>
  <c r="BO307" i="6"/>
  <c r="BI308" i="6"/>
  <c r="AK309" i="6"/>
  <c r="AW310" i="6"/>
  <c r="AQ311" i="6"/>
  <c r="S312" i="6"/>
  <c r="BO312" i="6"/>
  <c r="AK315" i="6"/>
  <c r="BC315" i="6"/>
  <c r="BU315" i="6"/>
  <c r="M318" i="6"/>
  <c r="AE318" i="6"/>
  <c r="AW318" i="6"/>
  <c r="BI320" i="6"/>
  <c r="AE279" i="6"/>
  <c r="Y280" i="6"/>
  <c r="G281" i="6"/>
  <c r="BC281" i="6"/>
  <c r="AW282" i="6"/>
  <c r="AQ283" i="6"/>
  <c r="S284" i="6"/>
  <c r="M285" i="6"/>
  <c r="G286" i="6"/>
  <c r="BU286" i="6"/>
  <c r="BO287" i="6"/>
  <c r="G289" i="6"/>
  <c r="Y289" i="6"/>
  <c r="BC291" i="6"/>
  <c r="BU291" i="6"/>
  <c r="AE294" i="6"/>
  <c r="AW294" i="6"/>
  <c r="AE295" i="6"/>
  <c r="BC296" i="6"/>
  <c r="AK298" i="6"/>
  <c r="M299" i="6"/>
  <c r="G300" i="6"/>
  <c r="Y300" i="6"/>
  <c r="BU300" i="6"/>
  <c r="AW301" i="6"/>
  <c r="G303" i="6"/>
  <c r="BC303" i="6"/>
  <c r="AE304" i="6"/>
  <c r="Y305" i="6"/>
  <c r="S306" i="6"/>
  <c r="BO306" i="6"/>
  <c r="BC308" i="6"/>
  <c r="AE309" i="6"/>
  <c r="AQ310" i="6"/>
  <c r="AK311" i="6"/>
  <c r="M312" i="6"/>
  <c r="BI312" i="6"/>
  <c r="BC313" i="6"/>
  <c r="AE315" i="6"/>
  <c r="AW315" i="6"/>
  <c r="G318" i="6"/>
  <c r="Y318" i="6"/>
  <c r="BC320" i="6"/>
  <c r="BU320" i="6"/>
  <c r="BC266" i="6"/>
  <c r="M268" i="6"/>
  <c r="AE268" i="6"/>
  <c r="G269" i="6"/>
  <c r="AK269" i="6"/>
  <c r="BU269" i="6"/>
  <c r="AK270" i="6"/>
  <c r="AK271" i="6"/>
  <c r="Y275" i="6"/>
  <c r="BI275" i="6"/>
  <c r="S276" i="6"/>
  <c r="AK276" i="6"/>
  <c r="BC276" i="6"/>
  <c r="BU277" i="6"/>
  <c r="AW278" i="6"/>
  <c r="BI279" i="6"/>
  <c r="AK281" i="6"/>
  <c r="AE282" i="6"/>
  <c r="G283" i="6"/>
  <c r="Y283" i="6"/>
  <c r="BU283" i="6"/>
  <c r="AW284" i="6"/>
  <c r="AQ285" i="6"/>
  <c r="BC286" i="6"/>
  <c r="AE287" i="6"/>
  <c r="AW287" i="6"/>
  <c r="Y288" i="6"/>
  <c r="AK290" i="6"/>
  <c r="BC290" i="6"/>
  <c r="BU290" i="6"/>
  <c r="M293" i="6"/>
  <c r="AE293" i="6"/>
  <c r="AW293" i="6"/>
  <c r="M296" i="6"/>
  <c r="AK297" i="6"/>
  <c r="BC297" i="6"/>
  <c r="S298" i="6"/>
  <c r="BO298" i="6"/>
  <c r="BC300" i="6"/>
  <c r="AE301" i="6"/>
  <c r="AQ302" i="6"/>
  <c r="G305" i="6"/>
  <c r="BU305" i="6"/>
  <c r="AW306" i="6"/>
  <c r="Y307" i="6"/>
  <c r="G310" i="6"/>
  <c r="Y310" i="6"/>
  <c r="S311" i="6"/>
  <c r="BO311" i="6"/>
  <c r="AQ312" i="6"/>
  <c r="S313" i="6"/>
  <c r="AE314" i="6"/>
  <c r="AW314" i="6"/>
  <c r="BU319" i="6"/>
  <c r="G322" i="6"/>
  <c r="Y322" i="6"/>
  <c r="S303" i="6"/>
  <c r="AQ304" i="6"/>
  <c r="AQ309" i="6"/>
  <c r="Y316" i="6"/>
  <c r="AK318" i="6"/>
  <c r="BC318" i="6"/>
  <c r="BU318" i="6"/>
  <c r="Y321" i="6"/>
  <c r="M270" i="6"/>
  <c r="AK273" i="6"/>
  <c r="AK274" i="6"/>
  <c r="BC274" i="6"/>
  <c r="BU275" i="6"/>
  <c r="BO276" i="6"/>
  <c r="AE277" i="6"/>
  <c r="M278" i="6"/>
  <c r="Y279" i="6"/>
  <c r="BU279" i="6"/>
  <c r="BC280" i="6"/>
  <c r="BU280" i="6"/>
  <c r="AW281" i="6"/>
  <c r="AQ282" i="6"/>
  <c r="AK283" i="6"/>
  <c r="M284" i="6"/>
  <c r="G285" i="6"/>
  <c r="BC285" i="6"/>
  <c r="BU285" i="6"/>
  <c r="BO286" i="6"/>
  <c r="BI287" i="6"/>
  <c r="AK288" i="6"/>
  <c r="BC288" i="6"/>
  <c r="BU288" i="6"/>
  <c r="AE291" i="6"/>
  <c r="AW291" i="6"/>
  <c r="G294" i="6"/>
  <c r="Y294" i="6"/>
  <c r="G299" i="6"/>
  <c r="BU299" i="6"/>
  <c r="BO300" i="6"/>
  <c r="AQ301" i="6"/>
  <c r="BU302" i="6"/>
  <c r="AW303" i="6"/>
  <c r="Y304" i="6"/>
  <c r="S305" i="6"/>
  <c r="BC307" i="6"/>
  <c r="AW308" i="6"/>
  <c r="G312" i="6"/>
  <c r="BC312" i="6"/>
  <c r="AE313" i="6"/>
  <c r="AW313" i="6"/>
  <c r="BI314" i="6"/>
  <c r="G315" i="6"/>
  <c r="Y315" i="6"/>
  <c r="AK317" i="6"/>
  <c r="BC317" i="6"/>
  <c r="BU317" i="6"/>
  <c r="M320" i="6"/>
  <c r="AE320" i="6"/>
  <c r="AW320" i="6"/>
  <c r="G321" i="6"/>
  <c r="AK248" i="6"/>
  <c r="BI248" i="6"/>
  <c r="AK252" i="6"/>
  <c r="AQ257" i="6"/>
  <c r="S260" i="6"/>
  <c r="BO262" i="6"/>
  <c r="AQ265" i="6"/>
  <c r="S268" i="6"/>
  <c r="S270" i="6"/>
  <c r="AQ271" i="6"/>
  <c r="AK314" i="6"/>
  <c r="M317" i="6"/>
  <c r="BI319" i="6"/>
  <c r="BI251" i="6"/>
  <c r="S258" i="6"/>
  <c r="BO260" i="6"/>
  <c r="AQ263" i="6"/>
  <c r="S266" i="6"/>
  <c r="BO268" i="6"/>
  <c r="BO269" i="6"/>
  <c r="S271" i="6"/>
  <c r="M277" i="6"/>
  <c r="BI285" i="6"/>
  <c r="AK251" i="6"/>
  <c r="M254" i="6"/>
  <c r="S255" i="6"/>
  <c r="S257" i="6"/>
  <c r="BO259" i="6"/>
  <c r="AQ262" i="6"/>
  <c r="S265" i="6"/>
  <c r="BO267" i="6"/>
  <c r="AE275" i="6"/>
  <c r="BI278" i="6"/>
  <c r="BI250" i="6"/>
  <c r="AK253" i="6"/>
  <c r="BO254" i="6"/>
  <c r="BO257" i="6"/>
  <c r="AQ260" i="6"/>
  <c r="S263" i="6"/>
  <c r="BO265" i="6"/>
  <c r="AQ268" i="6"/>
  <c r="M280" i="6"/>
  <c r="M291" i="6"/>
  <c r="BI293" i="6"/>
  <c r="BI295" i="6"/>
  <c r="M297" i="6"/>
  <c r="G275" i="6"/>
  <c r="BC277" i="6"/>
  <c r="G279" i="6"/>
  <c r="AE280" i="6"/>
  <c r="M282" i="6"/>
  <c r="BI284" i="6"/>
  <c r="AK287" i="6"/>
  <c r="M290" i="6"/>
  <c r="BI292" i="6"/>
  <c r="AE298" i="6"/>
  <c r="M301" i="6"/>
  <c r="M281" i="6"/>
  <c r="BI283" i="6"/>
  <c r="AK286" i="6"/>
  <c r="M289" i="6"/>
  <c r="BI291" i="6"/>
  <c r="AK294" i="6"/>
  <c r="AK295" i="6"/>
  <c r="BI296" i="6"/>
  <c r="M309" i="6"/>
  <c r="AE274" i="6"/>
  <c r="G277" i="6"/>
  <c r="BC278" i="6"/>
  <c r="G280" i="6"/>
  <c r="BI282" i="6"/>
  <c r="AK285" i="6"/>
  <c r="AK293" i="6"/>
  <c r="M287" i="6"/>
  <c r="BI289" i="6"/>
  <c r="AK292" i="6"/>
  <c r="M295" i="6"/>
  <c r="AK296" i="6"/>
  <c r="BI297" i="6"/>
  <c r="G298" i="6"/>
  <c r="BI303" i="6"/>
  <c r="BC273" i="6"/>
  <c r="AE276" i="6"/>
  <c r="AE278" i="6"/>
  <c r="BC279" i="6"/>
  <c r="M286" i="6"/>
  <c r="BI288" i="6"/>
  <c r="AK291" i="6"/>
  <c r="M294" i="6"/>
  <c r="BI311" i="6"/>
  <c r="M300" i="6"/>
  <c r="BI302" i="6"/>
  <c r="AK305" i="6"/>
  <c r="M308" i="6"/>
  <c r="BI310" i="6"/>
  <c r="AK313" i="6"/>
  <c r="M316" i="6"/>
  <c r="BI318" i="6"/>
  <c r="M322" i="6"/>
  <c r="BI301" i="6"/>
  <c r="AK304" i="6"/>
  <c r="M307" i="6"/>
  <c r="BI309" i="6"/>
  <c r="AK312" i="6"/>
  <c r="M315" i="6"/>
  <c r="BI317" i="6"/>
  <c r="AK320" i="6"/>
  <c r="M321" i="6"/>
  <c r="BI300" i="6"/>
  <c r="AK303" i="6"/>
  <c r="M314" i="6"/>
  <c r="BI316" i="6"/>
  <c r="AK319" i="6"/>
  <c r="BI322" i="6"/>
  <c r="BU297" i="6"/>
  <c r="BI299" i="6"/>
  <c r="AK302" i="6"/>
  <c r="M305" i="6"/>
  <c r="BI307" i="6"/>
  <c r="AK310" i="6"/>
  <c r="BC298" i="6"/>
  <c r="AK300" i="6"/>
  <c r="M303" i="6"/>
  <c r="BI305" i="6"/>
  <c r="AK308" i="6"/>
  <c r="M311" i="6"/>
  <c r="BI313" i="6"/>
  <c r="AK316" i="6"/>
  <c r="M319" i="6"/>
  <c r="AK322" i="6"/>
  <c r="Y201" i="6"/>
  <c r="AK217" i="6"/>
  <c r="S130" i="6"/>
  <c r="BO132" i="6"/>
  <c r="AQ133" i="6"/>
  <c r="S134" i="6"/>
  <c r="BO134" i="6"/>
  <c r="AQ135" i="6"/>
  <c r="BO138" i="6"/>
  <c r="AQ139" i="6"/>
  <c r="BO140" i="6"/>
  <c r="AQ141" i="6"/>
  <c r="AQ143" i="6"/>
  <c r="S154" i="6"/>
  <c r="S160" i="6"/>
  <c r="BI197" i="6"/>
  <c r="AK200" i="6"/>
  <c r="AE215" i="6"/>
  <c r="BC216" i="6"/>
  <c r="AE217" i="6"/>
  <c r="M239" i="6"/>
  <c r="BI241" i="6"/>
  <c r="BU169" i="6"/>
  <c r="Y171" i="6"/>
  <c r="AW172" i="6"/>
  <c r="Y173" i="6"/>
  <c r="Y177" i="6"/>
  <c r="BU177" i="6"/>
  <c r="Y179" i="6"/>
  <c r="Y181" i="6"/>
  <c r="BU185" i="6"/>
  <c r="AW186" i="6"/>
  <c r="AW188" i="6"/>
  <c r="Y189" i="6"/>
  <c r="Y193" i="6"/>
  <c r="AW196" i="6"/>
  <c r="Y197" i="6"/>
  <c r="BU197" i="6"/>
  <c r="Y199" i="6"/>
  <c r="BU199" i="6"/>
  <c r="S202" i="6"/>
  <c r="S208" i="6"/>
  <c r="S212" i="6"/>
  <c r="BO212" i="6"/>
  <c r="S214" i="6"/>
  <c r="BO214" i="6"/>
  <c r="BO230" i="6"/>
  <c r="AQ231" i="6"/>
  <c r="BO232" i="6"/>
  <c r="AQ233" i="6"/>
  <c r="BO238" i="6"/>
  <c r="G195" i="6"/>
  <c r="BC195" i="6"/>
  <c r="AE198" i="6"/>
  <c r="AE200" i="6"/>
  <c r="G201" i="6"/>
  <c r="BU201" i="6"/>
  <c r="AW202" i="6"/>
  <c r="Y203" i="6"/>
  <c r="Y205" i="6"/>
  <c r="BU213" i="6"/>
  <c r="AW214" i="6"/>
  <c r="Y215" i="6"/>
  <c r="AW232" i="6"/>
  <c r="M172" i="6"/>
  <c r="AK173" i="6"/>
  <c r="BI174" i="6"/>
  <c r="AK175" i="6"/>
  <c r="BI176" i="6"/>
  <c r="AK179" i="6"/>
  <c r="M180" i="6"/>
  <c r="AK181" i="6"/>
  <c r="M182" i="6"/>
  <c r="AK185" i="6"/>
  <c r="AK187" i="6"/>
  <c r="M192" i="6"/>
  <c r="AK197" i="6"/>
  <c r="BC203" i="6"/>
  <c r="G207" i="6"/>
  <c r="BC207" i="6"/>
  <c r="BC209" i="6"/>
  <c r="AE210" i="6"/>
  <c r="G211" i="6"/>
  <c r="BU221" i="6"/>
  <c r="AW222" i="6"/>
  <c r="Y223" i="6"/>
  <c r="BU223" i="6"/>
  <c r="AW224" i="6"/>
  <c r="Y225" i="6"/>
  <c r="BU225" i="6"/>
  <c r="AW226" i="6"/>
  <c r="Y227" i="6"/>
  <c r="BU227" i="6"/>
  <c r="AW228" i="6"/>
  <c r="AK239" i="6"/>
  <c r="AK241" i="6"/>
  <c r="Y168" i="6"/>
  <c r="BU168" i="6"/>
  <c r="Y170" i="6"/>
  <c r="BU174" i="6"/>
  <c r="AW175" i="6"/>
  <c r="Y176" i="6"/>
  <c r="Y180" i="6"/>
  <c r="Y182" i="6"/>
  <c r="BU182" i="6"/>
  <c r="AW183" i="6"/>
  <c r="Y184" i="6"/>
  <c r="Y192" i="6"/>
  <c r="AW193" i="6"/>
  <c r="Y194" i="6"/>
  <c r="BU194" i="6"/>
  <c r="AW195" i="6"/>
  <c r="AQ232" i="6"/>
  <c r="BO233" i="6"/>
  <c r="AQ234" i="6"/>
  <c r="BO235" i="6"/>
  <c r="BI169" i="6"/>
  <c r="BI171" i="6"/>
  <c r="BI175" i="6"/>
  <c r="AK176" i="6"/>
  <c r="M177" i="6"/>
  <c r="AK178" i="6"/>
  <c r="M179" i="6"/>
  <c r="AK182" i="6"/>
  <c r="AK184" i="6"/>
  <c r="M185" i="6"/>
  <c r="BI185" i="6"/>
  <c r="AK186" i="6"/>
  <c r="M187" i="6"/>
  <c r="AK188" i="6"/>
  <c r="BI189" i="6"/>
  <c r="M191" i="6"/>
  <c r="AK192" i="6"/>
  <c r="Y198" i="6"/>
  <c r="BU198" i="6"/>
  <c r="AW199" i="6"/>
  <c r="Y200" i="6"/>
  <c r="BU200" i="6"/>
  <c r="BO201" i="6"/>
  <c r="AQ202" i="6"/>
  <c r="S203" i="6"/>
  <c r="BO205" i="6"/>
  <c r="AQ206" i="6"/>
  <c r="AQ208" i="6"/>
  <c r="S209" i="6"/>
  <c r="BO211" i="6"/>
  <c r="M220" i="6"/>
  <c r="BO231" i="6"/>
  <c r="AW234" i="6"/>
  <c r="BO234" i="6"/>
  <c r="AQ235" i="6"/>
  <c r="AE92" i="6"/>
  <c r="G93" i="6"/>
  <c r="BC93" i="6"/>
  <c r="AE94" i="6"/>
  <c r="G95" i="6"/>
  <c r="BC95" i="6"/>
  <c r="AE96" i="6"/>
  <c r="G97" i="6"/>
  <c r="BC97" i="6"/>
  <c r="AE98" i="6"/>
  <c r="G99" i="6"/>
  <c r="BC99" i="6"/>
  <c r="AE100" i="6"/>
  <c r="G101" i="6"/>
  <c r="BC101" i="6"/>
  <c r="AE102" i="6"/>
  <c r="G103" i="6"/>
  <c r="BC103" i="6"/>
  <c r="AE104" i="6"/>
  <c r="G105" i="6"/>
  <c r="BC105" i="6"/>
  <c r="AE106" i="6"/>
  <c r="G107" i="6"/>
  <c r="BC107" i="6"/>
  <c r="AE108" i="6"/>
  <c r="G109" i="6"/>
  <c r="BC109" i="6"/>
  <c r="AE110" i="6"/>
  <c r="G111" i="6"/>
  <c r="BC111" i="6"/>
  <c r="AE112" i="6"/>
  <c r="G113" i="6"/>
  <c r="BC113" i="6"/>
  <c r="AE142" i="6"/>
  <c r="G143" i="6"/>
  <c r="AE150" i="6"/>
  <c r="G151" i="6"/>
  <c r="AE152" i="6"/>
  <c r="G153" i="6"/>
  <c r="BC153" i="6"/>
  <c r="AE158" i="6"/>
  <c r="G159" i="6"/>
  <c r="BO168" i="6"/>
  <c r="BO172" i="6"/>
  <c r="AQ173" i="6"/>
  <c r="S174" i="6"/>
  <c r="BO174" i="6"/>
  <c r="BU187" i="6"/>
  <c r="AQ189" i="6"/>
  <c r="BO190" i="6"/>
  <c r="AW192" i="6"/>
  <c r="M195" i="6"/>
  <c r="G198" i="6"/>
  <c r="AW203" i="6"/>
  <c r="AW205" i="6"/>
  <c r="Y206" i="6"/>
  <c r="Y208" i="6"/>
  <c r="BU208" i="6"/>
  <c r="AW211" i="6"/>
  <c r="Y212" i="6"/>
  <c r="BU212" i="6"/>
  <c r="S217" i="6"/>
  <c r="BO219" i="6"/>
  <c r="AQ220" i="6"/>
  <c r="Y232" i="6"/>
  <c r="AK233" i="6"/>
  <c r="M234" i="6"/>
  <c r="AQ237" i="6"/>
  <c r="S238" i="6"/>
  <c r="AQ241" i="6"/>
  <c r="S129" i="6"/>
  <c r="BO155" i="6"/>
  <c r="BO157" i="6"/>
  <c r="BO159" i="6"/>
  <c r="BC167" i="6"/>
  <c r="AE168" i="6"/>
  <c r="AE170" i="6"/>
  <c r="G171" i="6"/>
  <c r="AK171" i="6"/>
  <c r="AK177" i="6"/>
  <c r="AE178" i="6"/>
  <c r="G179" i="6"/>
  <c r="BI182" i="6"/>
  <c r="BI184" i="6"/>
  <c r="AE188" i="6"/>
  <c r="G189" i="6"/>
  <c r="BC189" i="6"/>
  <c r="AE190" i="6"/>
  <c r="G191" i="6"/>
  <c r="BC191" i="6"/>
  <c r="AE192" i="6"/>
  <c r="G193" i="6"/>
  <c r="BU193" i="6"/>
  <c r="AW194" i="6"/>
  <c r="AW198" i="6"/>
  <c r="AK204" i="6"/>
  <c r="AQ213" i="6"/>
  <c r="M217" i="6"/>
  <c r="BI231" i="6"/>
  <c r="Y234" i="6"/>
  <c r="BU239" i="6"/>
  <c r="S167" i="6"/>
  <c r="AK167" i="6"/>
  <c r="M168" i="6"/>
  <c r="BU203" i="6"/>
  <c r="Y213" i="6"/>
  <c r="BO216" i="6"/>
  <c r="BU184" i="6"/>
  <c r="AQ238" i="6"/>
  <c r="M240" i="6"/>
  <c r="G184" i="6"/>
  <c r="AW168" i="6"/>
  <c r="S170" i="6"/>
  <c r="BO170" i="6"/>
  <c r="AQ171" i="6"/>
  <c r="BC174" i="6"/>
  <c r="BC176" i="6"/>
  <c r="BU176" i="6"/>
  <c r="AW177" i="6"/>
  <c r="AQ180" i="6"/>
  <c r="S181" i="6"/>
  <c r="S183" i="6"/>
  <c r="AK183" i="6"/>
  <c r="AE186" i="6"/>
  <c r="AE191" i="6"/>
  <c r="BU192" i="6"/>
  <c r="BO193" i="6"/>
  <c r="AQ194" i="6"/>
  <c r="BI194" i="6"/>
  <c r="BC197" i="6"/>
  <c r="M203" i="6"/>
  <c r="AE203" i="6"/>
  <c r="Y204" i="6"/>
  <c r="S205" i="6"/>
  <c r="BC211" i="6"/>
  <c r="BU211" i="6"/>
  <c r="AW212" i="6"/>
  <c r="M215" i="6"/>
  <c r="AQ215" i="6"/>
  <c r="BI215" i="6"/>
  <c r="BC217" i="6"/>
  <c r="G219" i="6"/>
  <c r="BU219" i="6"/>
  <c r="BO220" i="6"/>
  <c r="Y231" i="6"/>
  <c r="M233" i="6"/>
  <c r="AW233" i="6"/>
  <c r="Y235" i="6"/>
  <c r="M237" i="6"/>
  <c r="G238" i="6"/>
  <c r="AK240" i="6"/>
  <c r="BI233" i="6"/>
  <c r="AK238" i="6"/>
  <c r="BO239" i="6"/>
  <c r="S240" i="6"/>
  <c r="BO240" i="6"/>
  <c r="AQ168" i="6"/>
  <c r="S169" i="6"/>
  <c r="AK169" i="6"/>
  <c r="M170" i="6"/>
  <c r="BI172" i="6"/>
  <c r="AW174" i="6"/>
  <c r="BU175" i="6"/>
  <c r="AQ177" i="6"/>
  <c r="S178" i="6"/>
  <c r="BO178" i="6"/>
  <c r="BI179" i="6"/>
  <c r="AK180" i="6"/>
  <c r="BC182" i="6"/>
  <c r="BI188" i="6"/>
  <c r="AW190" i="6"/>
  <c r="BU191" i="6"/>
  <c r="AE195" i="6"/>
  <c r="Y196" i="6"/>
  <c r="BU196" i="6"/>
  <c r="AW197" i="6"/>
  <c r="M200" i="6"/>
  <c r="G203" i="6"/>
  <c r="AE209" i="6"/>
  <c r="G210" i="6"/>
  <c r="BC210" i="6"/>
  <c r="AE211" i="6"/>
  <c r="AQ212" i="6"/>
  <c r="S213" i="6"/>
  <c r="BC215" i="6"/>
  <c r="Y218" i="6"/>
  <c r="BU218" i="6"/>
  <c r="AW219" i="6"/>
  <c r="BI220" i="6"/>
  <c r="AK221" i="6"/>
  <c r="S231" i="6"/>
  <c r="M232" i="6"/>
  <c r="AK234" i="6"/>
  <c r="Y237" i="6"/>
  <c r="AW239" i="6"/>
  <c r="AW240" i="6"/>
  <c r="S182" i="6"/>
  <c r="AQ183" i="6"/>
  <c r="S184" i="6"/>
  <c r="BI239" i="6"/>
  <c r="S234" i="6"/>
  <c r="BI240" i="6"/>
  <c r="BC170" i="6"/>
  <c r="M171" i="6"/>
  <c r="BU172" i="6"/>
  <c r="AW173" i="6"/>
  <c r="BO175" i="6"/>
  <c r="AQ176" i="6"/>
  <c r="M178" i="6"/>
  <c r="BI180" i="6"/>
  <c r="AW182" i="6"/>
  <c r="Y183" i="6"/>
  <c r="BC183" i="6"/>
  <c r="BU183" i="6"/>
  <c r="AE184" i="6"/>
  <c r="S186" i="6"/>
  <c r="BO186" i="6"/>
  <c r="BC188" i="6"/>
  <c r="BO191" i="6"/>
  <c r="AQ192" i="6"/>
  <c r="BI192" i="6"/>
  <c r="BC193" i="6"/>
  <c r="AE194" i="6"/>
  <c r="Y195" i="6"/>
  <c r="BC200" i="6"/>
  <c r="AW201" i="6"/>
  <c r="Y202" i="6"/>
  <c r="BU202" i="6"/>
  <c r="G205" i="6"/>
  <c r="BU205" i="6"/>
  <c r="BU207" i="6"/>
  <c r="AW208" i="6"/>
  <c r="AE213" i="6"/>
  <c r="AW213" i="6"/>
  <c r="Y214" i="6"/>
  <c r="AW215" i="6"/>
  <c r="AQ216" i="6"/>
  <c r="M229" i="6"/>
  <c r="BI229" i="6"/>
  <c r="AK230" i="6"/>
  <c r="S233" i="6"/>
  <c r="S237" i="6"/>
  <c r="BO237" i="6"/>
  <c r="BI238" i="6"/>
  <c r="AQ239" i="6"/>
  <c r="AQ240" i="6"/>
  <c r="S241" i="6"/>
  <c r="BI168" i="6"/>
  <c r="G168" i="6"/>
  <c r="AW170" i="6"/>
  <c r="G172" i="6"/>
  <c r="Y172" i="6"/>
  <c r="S173" i="6"/>
  <c r="M174" i="6"/>
  <c r="Y175" i="6"/>
  <c r="AQ175" i="6"/>
  <c r="S176" i="6"/>
  <c r="BO177" i="6"/>
  <c r="BI178" i="6"/>
  <c r="BU179" i="6"/>
  <c r="S180" i="6"/>
  <c r="M181" i="6"/>
  <c r="BI181" i="6"/>
  <c r="G185" i="6"/>
  <c r="M190" i="6"/>
  <c r="Y191" i="6"/>
  <c r="BO197" i="6"/>
  <c r="M198" i="6"/>
  <c r="G199" i="6"/>
  <c r="BC199" i="6"/>
  <c r="AW200" i="6"/>
  <c r="AE208" i="6"/>
  <c r="AQ167" i="6"/>
  <c r="S168" i="6"/>
  <c r="AK168" i="6"/>
  <c r="BO169" i="6"/>
  <c r="AK172" i="6"/>
  <c r="AE173" i="6"/>
  <c r="Y174" i="6"/>
  <c r="AQ174" i="6"/>
  <c r="BC175" i="6"/>
  <c r="AE176" i="6"/>
  <c r="AW176" i="6"/>
  <c r="BO176" i="6"/>
  <c r="BU181" i="6"/>
  <c r="S185" i="6"/>
  <c r="M186" i="6"/>
  <c r="Y187" i="6"/>
  <c r="AW189" i="6"/>
  <c r="BI195" i="6"/>
  <c r="G196" i="6"/>
  <c r="BC196" i="6"/>
  <c r="G206" i="6"/>
  <c r="S207" i="6"/>
  <c r="BO207" i="6"/>
  <c r="AK235" i="6"/>
  <c r="BU167" i="6"/>
  <c r="AE169" i="6"/>
  <c r="AW169" i="6"/>
  <c r="AQ170" i="6"/>
  <c r="BU171" i="6"/>
  <c r="S172" i="6"/>
  <c r="M173" i="6"/>
  <c r="G174" i="6"/>
  <c r="S175" i="6"/>
  <c r="M176" i="6"/>
  <c r="BI177" i="6"/>
  <c r="AW179" i="6"/>
  <c r="BO179" i="6"/>
  <c r="G181" i="6"/>
  <c r="BC181" i="6"/>
  <c r="BO182" i="6"/>
  <c r="M183" i="6"/>
  <c r="BI183" i="6"/>
  <c r="BC184" i="6"/>
  <c r="G187" i="6"/>
  <c r="BO188" i="6"/>
  <c r="M189" i="6"/>
  <c r="AE189" i="6"/>
  <c r="BO204" i="6"/>
  <c r="AW207" i="6"/>
  <c r="BI217" i="6"/>
  <c r="AK218" i="6"/>
  <c r="M219" i="6"/>
  <c r="BI219" i="6"/>
  <c r="Y220" i="6"/>
  <c r="BU220" i="6"/>
  <c r="S235" i="6"/>
  <c r="BO181" i="6"/>
  <c r="AE204" i="6"/>
  <c r="AW204" i="6"/>
  <c r="BI216" i="6"/>
  <c r="Y217" i="6"/>
  <c r="AQ217" i="6"/>
  <c r="BO167" i="6"/>
  <c r="AQ169" i="6"/>
  <c r="AK170" i="6"/>
  <c r="AE171" i="6"/>
  <c r="AW171" i="6"/>
  <c r="BO171" i="6"/>
  <c r="G173" i="6"/>
  <c r="BC173" i="6"/>
  <c r="BU173" i="6"/>
  <c r="M175" i="6"/>
  <c r="G176" i="6"/>
  <c r="AW178" i="6"/>
  <c r="AQ179" i="6"/>
  <c r="BU180" i="6"/>
  <c r="AW181" i="6"/>
  <c r="AQ182" i="6"/>
  <c r="AW184" i="6"/>
  <c r="AQ185" i="6"/>
  <c r="BU186" i="6"/>
  <c r="BU189" i="6"/>
  <c r="M201" i="6"/>
  <c r="AE201" i="6"/>
  <c r="G202" i="6"/>
  <c r="AQ209" i="6"/>
  <c r="S210" i="6"/>
  <c r="BO210" i="6"/>
  <c r="AQ211" i="6"/>
  <c r="G212" i="6"/>
  <c r="BC212" i="6"/>
  <c r="AK213" i="6"/>
  <c r="BC213" i="6"/>
  <c r="AE214" i="6"/>
  <c r="M222" i="6"/>
  <c r="BI222" i="6"/>
  <c r="AK223" i="6"/>
  <c r="M224" i="6"/>
  <c r="BI224" i="6"/>
  <c r="AK225" i="6"/>
  <c r="M226" i="6"/>
  <c r="BI226" i="6"/>
  <c r="AK227" i="6"/>
  <c r="M228" i="6"/>
  <c r="BI228" i="6"/>
  <c r="S229" i="6"/>
  <c r="BO229" i="6"/>
  <c r="AQ230" i="6"/>
  <c r="AK232" i="6"/>
  <c r="BU232" i="6"/>
  <c r="BU233" i="6"/>
  <c r="Y238" i="6"/>
  <c r="Y239" i="6"/>
  <c r="AW187" i="6"/>
  <c r="M188" i="6"/>
  <c r="Y190" i="6"/>
  <c r="AQ190" i="6"/>
  <c r="BI190" i="6"/>
  <c r="AQ191" i="6"/>
  <c r="BI191" i="6"/>
  <c r="G192" i="6"/>
  <c r="AK193" i="6"/>
  <c r="M194" i="6"/>
  <c r="AK196" i="6"/>
  <c r="M197" i="6"/>
  <c r="AE197" i="6"/>
  <c r="BI198" i="6"/>
  <c r="AK199" i="6"/>
  <c r="BI201" i="6"/>
  <c r="AK202" i="6"/>
  <c r="BC202" i="6"/>
  <c r="M204" i="6"/>
  <c r="BU206" i="6"/>
  <c r="G209" i="6"/>
  <c r="Y209" i="6"/>
  <c r="BU209" i="6"/>
  <c r="AW210" i="6"/>
  <c r="Y211" i="6"/>
  <c r="AK212" i="6"/>
  <c r="BO218" i="6"/>
  <c r="AQ219" i="6"/>
  <c r="BO221" i="6"/>
  <c r="AQ222" i="6"/>
  <c r="BO223" i="6"/>
  <c r="AQ224" i="6"/>
  <c r="BO225" i="6"/>
  <c r="AQ226" i="6"/>
  <c r="S227" i="6"/>
  <c r="BO227" i="6"/>
  <c r="AQ228" i="6"/>
  <c r="AW229" i="6"/>
  <c r="Y230" i="6"/>
  <c r="AK231" i="6"/>
  <c r="BU231" i="6"/>
  <c r="BU234" i="6"/>
  <c r="BU235" i="6"/>
  <c r="G190" i="6"/>
  <c r="BO196" i="6"/>
  <c r="AQ205" i="6"/>
  <c r="S206" i="6"/>
  <c r="BC206" i="6"/>
  <c r="AE207" i="6"/>
  <c r="BO213" i="6"/>
  <c r="AQ214" i="6"/>
  <c r="G215" i="6"/>
  <c r="BU215" i="6"/>
  <c r="BU217" i="6"/>
  <c r="AW218" i="6"/>
  <c r="Y219" i="6"/>
  <c r="AK220" i="6"/>
  <c r="M221" i="6"/>
  <c r="AW221" i="6"/>
  <c r="Y222" i="6"/>
  <c r="BU222" i="6"/>
  <c r="AW223" i="6"/>
  <c r="Y224" i="6"/>
  <c r="BU224" i="6"/>
  <c r="AW225" i="6"/>
  <c r="Y226" i="6"/>
  <c r="BU226" i="6"/>
  <c r="AW227" i="6"/>
  <c r="Y228" i="6"/>
  <c r="BU228" i="6"/>
  <c r="BU230" i="6"/>
  <c r="M235" i="6"/>
  <c r="BU237" i="6"/>
  <c r="Y240" i="6"/>
  <c r="Y241" i="6"/>
  <c r="AW185" i="6"/>
  <c r="AQ187" i="6"/>
  <c r="BI187" i="6"/>
  <c r="G188" i="6"/>
  <c r="S190" i="6"/>
  <c r="AK190" i="6"/>
  <c r="BC190" i="6"/>
  <c r="AK191" i="6"/>
  <c r="M193" i="6"/>
  <c r="AE193" i="6"/>
  <c r="G194" i="6"/>
  <c r="S195" i="6"/>
  <c r="AK195" i="6"/>
  <c r="AE196" i="6"/>
  <c r="G197" i="6"/>
  <c r="AK198" i="6"/>
  <c r="BC198" i="6"/>
  <c r="AE199" i="6"/>
  <c r="AQ200" i="6"/>
  <c r="BI200" i="6"/>
  <c r="BC201" i="6"/>
  <c r="AE202" i="6"/>
  <c r="BI203" i="6"/>
  <c r="G204" i="6"/>
  <c r="BC205" i="6"/>
  <c r="BO206" i="6"/>
  <c r="AQ207" i="6"/>
  <c r="G208" i="6"/>
  <c r="BC208" i="6"/>
  <c r="BO209" i="6"/>
  <c r="AQ210" i="6"/>
  <c r="S211" i="6"/>
  <c r="AE212" i="6"/>
  <c r="G214" i="6"/>
  <c r="S215" i="6"/>
  <c r="M218" i="6"/>
  <c r="BI218" i="6"/>
  <c r="AK219" i="6"/>
  <c r="AW220" i="6"/>
  <c r="BI221" i="6"/>
  <c r="AK222" i="6"/>
  <c r="M223" i="6"/>
  <c r="BI223" i="6"/>
  <c r="AK224" i="6"/>
  <c r="M225" i="6"/>
  <c r="BI225" i="6"/>
  <c r="AK226" i="6"/>
  <c r="M227" i="6"/>
  <c r="BI227" i="6"/>
  <c r="AK228" i="6"/>
  <c r="AQ229" i="6"/>
  <c r="S230" i="6"/>
  <c r="M231" i="6"/>
  <c r="AW231" i="6"/>
  <c r="AW235" i="6"/>
  <c r="BU241" i="6"/>
  <c r="Y178" i="6"/>
  <c r="BU178" i="6"/>
  <c r="S179" i="6"/>
  <c r="AW180" i="6"/>
  <c r="BO180" i="6"/>
  <c r="AQ181" i="6"/>
  <c r="BO183" i="6"/>
  <c r="M184" i="6"/>
  <c r="Y186" i="6"/>
  <c r="BI186" i="6"/>
  <c r="BU188" i="6"/>
  <c r="AK189" i="6"/>
  <c r="AW191" i="6"/>
  <c r="BI193" i="6"/>
  <c r="AK194" i="6"/>
  <c r="BC194" i="6"/>
  <c r="M196" i="6"/>
  <c r="BI196" i="6"/>
  <c r="M199" i="6"/>
  <c r="BI199" i="6"/>
  <c r="G200" i="6"/>
  <c r="AK201" i="6"/>
  <c r="M202" i="6"/>
  <c r="BU204" i="6"/>
  <c r="AK205" i="6"/>
  <c r="AE206" i="6"/>
  <c r="AW206" i="6"/>
  <c r="Y207" i="6"/>
  <c r="AW209" i="6"/>
  <c r="Y210" i="6"/>
  <c r="BU210" i="6"/>
  <c r="G213" i="6"/>
  <c r="BI213" i="6"/>
  <c r="AK214" i="6"/>
  <c r="BC214" i="6"/>
  <c r="BU214" i="6"/>
  <c r="BO215" i="6"/>
  <c r="AE216" i="6"/>
  <c r="AW216" i="6"/>
  <c r="BO217" i="6"/>
  <c r="AQ218" i="6"/>
  <c r="S219" i="6"/>
  <c r="Y221" i="6"/>
  <c r="AQ221" i="6"/>
  <c r="S222" i="6"/>
  <c r="BO222" i="6"/>
  <c r="AQ223" i="6"/>
  <c r="S224" i="6"/>
  <c r="BO224" i="6"/>
  <c r="AQ225" i="6"/>
  <c r="S226" i="6"/>
  <c r="BO226" i="6"/>
  <c r="AQ227" i="6"/>
  <c r="S228" i="6"/>
  <c r="BO228" i="6"/>
  <c r="Y229" i="6"/>
  <c r="BU229" i="6"/>
  <c r="AW230" i="6"/>
  <c r="BI232" i="6"/>
  <c r="Y233" i="6"/>
  <c r="BI235" i="6"/>
  <c r="AW237" i="6"/>
  <c r="AW238" i="6"/>
  <c r="BU240" i="6"/>
  <c r="G216" i="6"/>
  <c r="BI237" i="6"/>
  <c r="M241" i="6"/>
  <c r="BI170" i="6"/>
  <c r="BC172" i="6"/>
  <c r="AE175" i="6"/>
  <c r="M167" i="6"/>
  <c r="G169" i="6"/>
  <c r="Y169" i="6"/>
  <c r="BC171" i="6"/>
  <c r="AE174" i="6"/>
  <c r="G177" i="6"/>
  <c r="BC179" i="6"/>
  <c r="AE182" i="6"/>
  <c r="BI210" i="6"/>
  <c r="AW167" i="6"/>
  <c r="Y188" i="6"/>
  <c r="BU170" i="6"/>
  <c r="AE167" i="6"/>
  <c r="BC180" i="6"/>
  <c r="BU190" i="6"/>
  <c r="G167" i="6"/>
  <c r="Y167" i="6"/>
  <c r="BI167" i="6"/>
  <c r="BC169" i="6"/>
  <c r="AE172" i="6"/>
  <c r="G175" i="6"/>
  <c r="BC177" i="6"/>
  <c r="AE180" i="6"/>
  <c r="G183" i="6"/>
  <c r="Y185" i="6"/>
  <c r="S194" i="6"/>
  <c r="AQ199" i="6"/>
  <c r="G170" i="6"/>
  <c r="G178" i="6"/>
  <c r="AE183" i="6"/>
  <c r="BO185" i="6"/>
  <c r="S187" i="6"/>
  <c r="AQ188" i="6"/>
  <c r="BO189" i="6"/>
  <c r="S193" i="6"/>
  <c r="BO195" i="6"/>
  <c r="AQ198" i="6"/>
  <c r="S201" i="6"/>
  <c r="BO203" i="6"/>
  <c r="M205" i="6"/>
  <c r="BO208" i="6"/>
  <c r="BI214" i="6"/>
  <c r="BC168" i="6"/>
  <c r="S192" i="6"/>
  <c r="BO194" i="6"/>
  <c r="AQ197" i="6"/>
  <c r="S200" i="6"/>
  <c r="BO202" i="6"/>
  <c r="BI206" i="6"/>
  <c r="M212" i="6"/>
  <c r="BO184" i="6"/>
  <c r="BO192" i="6"/>
  <c r="AQ195" i="6"/>
  <c r="S198" i="6"/>
  <c r="BO200" i="6"/>
  <c r="AQ203" i="6"/>
  <c r="AQ204" i="6"/>
  <c r="BI204" i="6"/>
  <c r="M208" i="6"/>
  <c r="AQ184" i="6"/>
  <c r="AQ186" i="6"/>
  <c r="BO187" i="6"/>
  <c r="S189" i="6"/>
  <c r="AQ193" i="6"/>
  <c r="S196" i="6"/>
  <c r="BO198" i="6"/>
  <c r="AQ201" i="6"/>
  <c r="S204" i="6"/>
  <c r="AK209" i="6"/>
  <c r="AE205" i="6"/>
  <c r="AK206" i="6"/>
  <c r="BI207" i="6"/>
  <c r="M209" i="6"/>
  <c r="AK210" i="6"/>
  <c r="BI211" i="6"/>
  <c r="M213" i="6"/>
  <c r="BC204" i="6"/>
  <c r="M206" i="6"/>
  <c r="AK207" i="6"/>
  <c r="BI208" i="6"/>
  <c r="M210" i="6"/>
  <c r="AK211" i="6"/>
  <c r="BI212" i="6"/>
  <c r="M214" i="6"/>
  <c r="AK215" i="6"/>
  <c r="G217" i="6"/>
  <c r="AK216" i="6"/>
  <c r="AE220" i="6"/>
  <c r="BI205" i="6"/>
  <c r="M207" i="6"/>
  <c r="AK208" i="6"/>
  <c r="BI209" i="6"/>
  <c r="M211" i="6"/>
  <c r="G223" i="6"/>
  <c r="AE224" i="6"/>
  <c r="BC225" i="6"/>
  <c r="G227" i="6"/>
  <c r="AE228" i="6"/>
  <c r="BC229" i="6"/>
  <c r="G231" i="6"/>
  <c r="AE232" i="6"/>
  <c r="BC233" i="6"/>
  <c r="G235" i="6"/>
  <c r="BC237" i="6"/>
  <c r="G239" i="6"/>
  <c r="G241" i="6"/>
  <c r="AW217" i="6"/>
  <c r="BC218" i="6"/>
  <c r="G220" i="6"/>
  <c r="AE221" i="6"/>
  <c r="BC222" i="6"/>
  <c r="G224" i="6"/>
  <c r="AE225" i="6"/>
  <c r="BC226" i="6"/>
  <c r="G228" i="6"/>
  <c r="AE229" i="6"/>
  <c r="BC230" i="6"/>
  <c r="G232" i="6"/>
  <c r="AE233" i="6"/>
  <c r="BC234" i="6"/>
  <c r="AE237" i="6"/>
  <c r="BC238" i="6"/>
  <c r="BC240" i="6"/>
  <c r="BU216" i="6"/>
  <c r="AE218" i="6"/>
  <c r="BC219" i="6"/>
  <c r="G221" i="6"/>
  <c r="AE222" i="6"/>
  <c r="BC223" i="6"/>
  <c r="G225" i="6"/>
  <c r="AE226" i="6"/>
  <c r="BC227" i="6"/>
  <c r="G229" i="6"/>
  <c r="AE230" i="6"/>
  <c r="BC231" i="6"/>
  <c r="G233" i="6"/>
  <c r="AE234" i="6"/>
  <c r="BC235" i="6"/>
  <c r="G237" i="6"/>
  <c r="AE238" i="6"/>
  <c r="BC239" i="6"/>
  <c r="BC241" i="6"/>
  <c r="Y216" i="6"/>
  <c r="G218" i="6"/>
  <c r="AE219" i="6"/>
  <c r="BC220" i="6"/>
  <c r="G222" i="6"/>
  <c r="AE223" i="6"/>
  <c r="BC224" i="6"/>
  <c r="G226" i="6"/>
  <c r="AE227" i="6"/>
  <c r="BC228" i="6"/>
  <c r="G230" i="6"/>
  <c r="AE231" i="6"/>
  <c r="BC232" i="6"/>
  <c r="G234" i="6"/>
  <c r="AE235" i="6"/>
  <c r="AE239" i="6"/>
  <c r="G240" i="6"/>
  <c r="AE241" i="6"/>
  <c r="M113" i="6"/>
  <c r="M143" i="6"/>
  <c r="AK146" i="6"/>
  <c r="BI147" i="6"/>
  <c r="AK148" i="6"/>
  <c r="M149" i="6"/>
  <c r="M157" i="6"/>
  <c r="AK160" i="6"/>
  <c r="AW114" i="6"/>
  <c r="Y115" i="6"/>
  <c r="BU115" i="6"/>
  <c r="Y117" i="6"/>
  <c r="Y129" i="6"/>
  <c r="AW136" i="6"/>
  <c r="AK88" i="6"/>
  <c r="AQ89" i="6"/>
  <c r="AE90" i="6"/>
  <c r="G91" i="6"/>
  <c r="AK93" i="6"/>
  <c r="M94" i="6"/>
  <c r="BI94" i="6"/>
  <c r="AK95" i="6"/>
  <c r="M96" i="6"/>
  <c r="BI96" i="6"/>
  <c r="AK97" i="6"/>
  <c r="M98" i="6"/>
  <c r="BI98" i="6"/>
  <c r="AK99" i="6"/>
  <c r="M100" i="6"/>
  <c r="BI100" i="6"/>
  <c r="AK101" i="6"/>
  <c r="M102" i="6"/>
  <c r="BI102" i="6"/>
  <c r="AK103" i="6"/>
  <c r="M104" i="6"/>
  <c r="BI104" i="6"/>
  <c r="AK105" i="6"/>
  <c r="M106" i="6"/>
  <c r="BI106" i="6"/>
  <c r="AK107" i="6"/>
  <c r="M108" i="6"/>
  <c r="BI108" i="6"/>
  <c r="AK109" i="6"/>
  <c r="M110" i="6"/>
  <c r="BI110" i="6"/>
  <c r="AK111" i="6"/>
  <c r="M112" i="6"/>
  <c r="BI112" i="6"/>
  <c r="BI130" i="6"/>
  <c r="AK131" i="6"/>
  <c r="BI134" i="6"/>
  <c r="AK135" i="6"/>
  <c r="AK137" i="6"/>
  <c r="M140" i="6"/>
  <c r="BI140" i="6"/>
  <c r="AQ90" i="6"/>
  <c r="S91" i="6"/>
  <c r="BO91" i="6"/>
  <c r="Y92" i="6"/>
  <c r="BU92" i="6"/>
  <c r="AW93" i="6"/>
  <c r="Y94" i="6"/>
  <c r="BU94" i="6"/>
  <c r="AW95" i="6"/>
  <c r="Y96" i="6"/>
  <c r="BU96" i="6"/>
  <c r="AW97" i="6"/>
  <c r="Y98" i="6"/>
  <c r="BU98" i="6"/>
  <c r="AW99" i="6"/>
  <c r="Y100" i="6"/>
  <c r="BU100" i="6"/>
  <c r="AW101" i="6"/>
  <c r="Y102" i="6"/>
  <c r="BU102" i="6"/>
  <c r="AW103" i="6"/>
  <c r="Y104" i="6"/>
  <c r="BU104" i="6"/>
  <c r="AW105" i="6"/>
  <c r="Y106" i="6"/>
  <c r="BU106" i="6"/>
  <c r="AW107" i="6"/>
  <c r="Y108" i="6"/>
  <c r="BU108" i="6"/>
  <c r="AW109" i="6"/>
  <c r="Y110" i="6"/>
  <c r="AQ129" i="6"/>
  <c r="M114" i="6"/>
  <c r="BI114" i="6"/>
  <c r="AK115" i="6"/>
  <c r="M116" i="6"/>
  <c r="BI116" i="6"/>
  <c r="AK119" i="6"/>
  <c r="AK129" i="6"/>
  <c r="BC129" i="6"/>
  <c r="AE132" i="6"/>
  <c r="Y159" i="6"/>
  <c r="AQ161" i="6"/>
  <c r="S133" i="6"/>
  <c r="AQ134" i="6"/>
  <c r="S135" i="6"/>
  <c r="Y138" i="6"/>
  <c r="AK145" i="6"/>
  <c r="M146" i="6"/>
  <c r="AQ146" i="6"/>
  <c r="M148" i="6"/>
  <c r="BI148" i="6"/>
  <c r="AK149" i="6"/>
  <c r="BO149" i="6"/>
  <c r="S155" i="6"/>
  <c r="AE133" i="6"/>
  <c r="BC134" i="6"/>
  <c r="Y146" i="6"/>
  <c r="AW147" i="6"/>
  <c r="Y148" i="6"/>
  <c r="AW149" i="6"/>
  <c r="Y150" i="6"/>
  <c r="BU150" i="6"/>
  <c r="BU152" i="6"/>
  <c r="AW153" i="6"/>
  <c r="Y154" i="6"/>
  <c r="BU154" i="6"/>
  <c r="AQ160" i="6"/>
  <c r="S161" i="6"/>
  <c r="BO161" i="6"/>
  <c r="AQ53" i="6"/>
  <c r="Y113" i="6"/>
  <c r="S114" i="6"/>
  <c r="BO114" i="6"/>
  <c r="AQ117" i="6"/>
  <c r="S118" i="6"/>
  <c r="BO118" i="6"/>
  <c r="M131" i="6"/>
  <c r="M133" i="6"/>
  <c r="AK134" i="6"/>
  <c r="BI135" i="6"/>
  <c r="BI137" i="6"/>
  <c r="M141" i="6"/>
  <c r="G142" i="6"/>
  <c r="BC142" i="6"/>
  <c r="AE143" i="6"/>
  <c r="BC144" i="6"/>
  <c r="AE145" i="6"/>
  <c r="G146" i="6"/>
  <c r="BC146" i="6"/>
  <c r="AE147" i="6"/>
  <c r="G148" i="6"/>
  <c r="BC148" i="6"/>
  <c r="AE149" i="6"/>
  <c r="G152" i="6"/>
  <c r="G154" i="6"/>
  <c r="AE157" i="6"/>
  <c r="BC158" i="6"/>
  <c r="AE159" i="6"/>
  <c r="AQ159" i="6"/>
  <c r="Y141" i="6"/>
  <c r="S87" i="6"/>
  <c r="AW89" i="6"/>
  <c r="M91" i="6"/>
  <c r="S92" i="6"/>
  <c r="BO92" i="6"/>
  <c r="AQ93" i="6"/>
  <c r="S94" i="6"/>
  <c r="BO94" i="6"/>
  <c r="AQ95" i="6"/>
  <c r="S96" i="6"/>
  <c r="BO96" i="6"/>
  <c r="AQ97" i="6"/>
  <c r="S98" i="6"/>
  <c r="BO98" i="6"/>
  <c r="AQ99" i="6"/>
  <c r="S100" i="6"/>
  <c r="BO100" i="6"/>
  <c r="AQ101" i="6"/>
  <c r="S102" i="6"/>
  <c r="BO102" i="6"/>
  <c r="AQ103" i="6"/>
  <c r="S104" i="6"/>
  <c r="BO104" i="6"/>
  <c r="AQ105" i="6"/>
  <c r="S106" i="6"/>
  <c r="BO106" i="6"/>
  <c r="AQ107" i="6"/>
  <c r="BO108" i="6"/>
  <c r="AQ109" i="6"/>
  <c r="S110" i="6"/>
  <c r="BO110" i="6"/>
  <c r="AQ111" i="6"/>
  <c r="S112" i="6"/>
  <c r="BO112" i="6"/>
  <c r="AE115" i="6"/>
  <c r="AK116" i="6"/>
  <c r="BC116" i="6"/>
  <c r="M119" i="6"/>
  <c r="G120" i="6"/>
  <c r="BC120" i="6"/>
  <c r="AE121" i="6"/>
  <c r="G122" i="6"/>
  <c r="BC122" i="6"/>
  <c r="AE123" i="6"/>
  <c r="G124" i="6"/>
  <c r="BC124" i="6"/>
  <c r="AE125" i="6"/>
  <c r="G126" i="6"/>
  <c r="BC126" i="6"/>
  <c r="AE127" i="6"/>
  <c r="G128" i="6"/>
  <c r="BC128" i="6"/>
  <c r="AW131" i="6"/>
  <c r="BU132" i="6"/>
  <c r="Y134" i="6"/>
  <c r="AW135" i="6"/>
  <c r="Y136" i="6"/>
  <c r="BU136" i="6"/>
  <c r="AW137" i="6"/>
  <c r="BU140" i="6"/>
  <c r="AQ142" i="6"/>
  <c r="BO143" i="6"/>
  <c r="AQ150" i="6"/>
  <c r="S151" i="6"/>
  <c r="BO151" i="6"/>
  <c r="S157" i="6"/>
  <c r="BO128" i="6"/>
  <c r="AQ131" i="6"/>
  <c r="BU158" i="6"/>
  <c r="G129" i="6"/>
  <c r="Y131" i="6"/>
  <c r="Y149" i="6"/>
  <c r="AQ155" i="6"/>
  <c r="S158" i="6"/>
  <c r="BO158" i="6"/>
  <c r="BO131" i="6"/>
  <c r="AQ136" i="6"/>
  <c r="G25" i="6"/>
  <c r="BU31" i="6"/>
  <c r="AW32" i="6"/>
  <c r="AE34" i="6"/>
  <c r="BU35" i="6"/>
  <c r="AW36" i="6"/>
  <c r="AE42" i="6"/>
  <c r="AE50" i="6"/>
  <c r="AW50" i="6"/>
  <c r="G53" i="6"/>
  <c r="S54" i="6"/>
  <c r="AQ55" i="6"/>
  <c r="BO56" i="6"/>
  <c r="AQ77" i="6"/>
  <c r="S79" i="6"/>
  <c r="BO79" i="6"/>
  <c r="AW87" i="6"/>
  <c r="Y88" i="6"/>
  <c r="S90" i="6"/>
  <c r="AQ91" i="6"/>
  <c r="AQ113" i="6"/>
  <c r="AK114" i="6"/>
  <c r="S116" i="6"/>
  <c r="M117" i="6"/>
  <c r="BI117" i="6"/>
  <c r="AK118" i="6"/>
  <c r="AE119" i="6"/>
  <c r="AW119" i="6"/>
  <c r="Y120" i="6"/>
  <c r="BU120" i="6"/>
  <c r="AW121" i="6"/>
  <c r="Y122" i="6"/>
  <c r="BU122" i="6"/>
  <c r="AW123" i="6"/>
  <c r="Y124" i="6"/>
  <c r="BU124" i="6"/>
  <c r="AW125" i="6"/>
  <c r="Y126" i="6"/>
  <c r="BU126" i="6"/>
  <c r="AW127" i="6"/>
  <c r="Y128" i="6"/>
  <c r="BU128" i="6"/>
  <c r="G131" i="6"/>
  <c r="BC131" i="6"/>
  <c r="BU131" i="6"/>
  <c r="AW132" i="6"/>
  <c r="BI133" i="6"/>
  <c r="S137" i="6"/>
  <c r="M138" i="6"/>
  <c r="AE138" i="6"/>
  <c r="BC139" i="6"/>
  <c r="AE140" i="6"/>
  <c r="G141" i="6"/>
  <c r="S144" i="6"/>
  <c r="BO144" i="6"/>
  <c r="AQ145" i="6"/>
  <c r="S146" i="6"/>
  <c r="BO146" i="6"/>
  <c r="AQ147" i="6"/>
  <c r="S148" i="6"/>
  <c r="BO148" i="6"/>
  <c r="BI151" i="6"/>
  <c r="BI153" i="6"/>
  <c r="BC154" i="6"/>
  <c r="BI158" i="6"/>
  <c r="BU161" i="6"/>
  <c r="BC65" i="6"/>
  <c r="AW146" i="6"/>
  <c r="S150" i="6"/>
  <c r="BO150" i="6"/>
  <c r="AQ151" i="6"/>
  <c r="AK154" i="6"/>
  <c r="AW157" i="6"/>
  <c r="AQ158" i="6"/>
  <c r="G161" i="6"/>
  <c r="BC161" i="6"/>
  <c r="AQ130" i="6"/>
  <c r="S131" i="6"/>
  <c r="M132" i="6"/>
  <c r="BI132" i="6"/>
  <c r="Y133" i="6"/>
  <c r="BU133" i="6"/>
  <c r="M135" i="6"/>
  <c r="G136" i="6"/>
  <c r="AE137" i="6"/>
  <c r="AQ138" i="6"/>
  <c r="S139" i="6"/>
  <c r="BO141" i="6"/>
  <c r="G145" i="6"/>
  <c r="BC145" i="6"/>
  <c r="AE146" i="6"/>
  <c r="G149" i="6"/>
  <c r="AW152" i="6"/>
  <c r="Y153" i="6"/>
  <c r="BU153" i="6"/>
  <c r="BO154" i="6"/>
  <c r="BO88" i="6"/>
  <c r="AK117" i="6"/>
  <c r="M118" i="6"/>
  <c r="BI118" i="6"/>
  <c r="BU119" i="6"/>
  <c r="AW120" i="6"/>
  <c r="Y121" i="6"/>
  <c r="BU121" i="6"/>
  <c r="AW122" i="6"/>
  <c r="Y123" i="6"/>
  <c r="BU123" i="6"/>
  <c r="AW124" i="6"/>
  <c r="Y125" i="6"/>
  <c r="BU125" i="6"/>
  <c r="AW126" i="6"/>
  <c r="Y127" i="6"/>
  <c r="BU127" i="6"/>
  <c r="AW128" i="6"/>
  <c r="AE131" i="6"/>
  <c r="AK133" i="6"/>
  <c r="M134" i="6"/>
  <c r="AW134" i="6"/>
  <c r="Y135" i="6"/>
  <c r="BO136" i="6"/>
  <c r="AQ137" i="6"/>
  <c r="AE139" i="6"/>
  <c r="G140" i="6"/>
  <c r="BC140" i="6"/>
  <c r="AE141" i="6"/>
  <c r="AW141" i="6"/>
  <c r="AW143" i="6"/>
  <c r="AQ144" i="6"/>
  <c r="S147" i="6"/>
  <c r="S149" i="6"/>
  <c r="M152" i="6"/>
  <c r="BO153" i="6"/>
  <c r="AQ157" i="6"/>
  <c r="M159" i="6"/>
  <c r="BC87" i="6"/>
  <c r="AE88" i="6"/>
  <c r="AK89" i="6"/>
  <c r="BC110" i="6"/>
  <c r="AE111" i="6"/>
  <c r="G112" i="6"/>
  <c r="BC112" i="6"/>
  <c r="AQ116" i="6"/>
  <c r="S117" i="6"/>
  <c r="AQ154" i="6"/>
  <c r="BI159" i="6"/>
  <c r="M161" i="6"/>
  <c r="S32" i="6"/>
  <c r="BO32" i="6"/>
  <c r="S36" i="6"/>
  <c r="BO36" i="6"/>
  <c r="BO50" i="6"/>
  <c r="AE71" i="6"/>
  <c r="G74" i="6"/>
  <c r="S89" i="6"/>
  <c r="Y114" i="6"/>
  <c r="AW115" i="6"/>
  <c r="Y116" i="6"/>
  <c r="BU116" i="6"/>
  <c r="AW117" i="6"/>
  <c r="Y118" i="6"/>
  <c r="BU118" i="6"/>
  <c r="S119" i="6"/>
  <c r="M120" i="6"/>
  <c r="BI120" i="6"/>
  <c r="AK121" i="6"/>
  <c r="M122" i="6"/>
  <c r="BI122" i="6"/>
  <c r="AK123" i="6"/>
  <c r="M124" i="6"/>
  <c r="BI124" i="6"/>
  <c r="AK125" i="6"/>
  <c r="M126" i="6"/>
  <c r="BI126" i="6"/>
  <c r="AK127" i="6"/>
  <c r="M128" i="6"/>
  <c r="BI128" i="6"/>
  <c r="BU129" i="6"/>
  <c r="BO130" i="6"/>
  <c r="S132" i="6"/>
  <c r="M136" i="6"/>
  <c r="AQ87" i="6"/>
  <c r="G90" i="6"/>
  <c r="Y90" i="6"/>
  <c r="M92" i="6"/>
  <c r="S88" i="6"/>
  <c r="AE89" i="6"/>
  <c r="BU90" i="6"/>
  <c r="BI92" i="6"/>
  <c r="G87" i="6"/>
  <c r="Y87" i="6"/>
  <c r="BU87" i="6"/>
  <c r="AW88" i="6"/>
  <c r="BC90" i="6"/>
  <c r="AE91" i="6"/>
  <c r="AW91" i="6"/>
  <c r="AQ92" i="6"/>
  <c r="S93" i="6"/>
  <c r="BO93" i="6"/>
  <c r="AQ94" i="6"/>
  <c r="S95" i="6"/>
  <c r="BO95" i="6"/>
  <c r="AQ96" i="6"/>
  <c r="S97" i="6"/>
  <c r="BO97" i="6"/>
  <c r="AQ98" i="6"/>
  <c r="S99" i="6"/>
  <c r="BO99" i="6"/>
  <c r="AQ100" i="6"/>
  <c r="S101" i="6"/>
  <c r="BO101" i="6"/>
  <c r="AQ102" i="6"/>
  <c r="S103" i="6"/>
  <c r="BO103" i="6"/>
  <c r="AQ104" i="6"/>
  <c r="S105" i="6"/>
  <c r="BO105" i="6"/>
  <c r="AQ106" i="6"/>
  <c r="S107" i="6"/>
  <c r="BO107" i="6"/>
  <c r="AQ108" i="6"/>
  <c r="S109" i="6"/>
  <c r="BO109" i="6"/>
  <c r="AQ110" i="6"/>
  <c r="BO111" i="6"/>
  <c r="AQ112" i="6"/>
  <c r="AK113" i="6"/>
  <c r="AQ132" i="6"/>
  <c r="AK87" i="6"/>
  <c r="M88" i="6"/>
  <c r="BI88" i="6"/>
  <c r="G89" i="6"/>
  <c r="Y89" i="6"/>
  <c r="BU89" i="6"/>
  <c r="BO90" i="6"/>
  <c r="G92" i="6"/>
  <c r="BC92" i="6"/>
  <c r="AE93" i="6"/>
  <c r="G94" i="6"/>
  <c r="BC94" i="6"/>
  <c r="AE95" i="6"/>
  <c r="G96" i="6"/>
  <c r="BC96" i="6"/>
  <c r="AE97" i="6"/>
  <c r="G98" i="6"/>
  <c r="BC98" i="6"/>
  <c r="AE99" i="6"/>
  <c r="G100" i="6"/>
  <c r="BC100" i="6"/>
  <c r="AE101" i="6"/>
  <c r="G102" i="6"/>
  <c r="BC102" i="6"/>
  <c r="AE103" i="6"/>
  <c r="G104" i="6"/>
  <c r="BC104" i="6"/>
  <c r="AE105" i="6"/>
  <c r="G106" i="6"/>
  <c r="BC106" i="6"/>
  <c r="AE107" i="6"/>
  <c r="G108" i="6"/>
  <c r="BC108" i="6"/>
  <c r="AE109" i="6"/>
  <c r="G110" i="6"/>
  <c r="BO133" i="6"/>
  <c r="BU135" i="6"/>
  <c r="AQ152" i="6"/>
  <c r="BO87" i="6"/>
  <c r="AQ88" i="6"/>
  <c r="BC89" i="6"/>
  <c r="AW90" i="6"/>
  <c r="Y91" i="6"/>
  <c r="AK92" i="6"/>
  <c r="M93" i="6"/>
  <c r="BI93" i="6"/>
  <c r="AK94" i="6"/>
  <c r="M95" i="6"/>
  <c r="BI95" i="6"/>
  <c r="AK96" i="6"/>
  <c r="M97" i="6"/>
  <c r="BI97" i="6"/>
  <c r="AK98" i="6"/>
  <c r="M99" i="6"/>
  <c r="BI99" i="6"/>
  <c r="AK100" i="6"/>
  <c r="M101" i="6"/>
  <c r="BI101" i="6"/>
  <c r="AK102" i="6"/>
  <c r="BO160" i="6"/>
  <c r="AE87" i="6"/>
  <c r="G88" i="6"/>
  <c r="BC88" i="6"/>
  <c r="BU88" i="6"/>
  <c r="BO89" i="6"/>
  <c r="BI90" i="6"/>
  <c r="BC91" i="6"/>
  <c r="BU91" i="6"/>
  <c r="AW92" i="6"/>
  <c r="Y93" i="6"/>
  <c r="BU93" i="6"/>
  <c r="AW94" i="6"/>
  <c r="Y95" i="6"/>
  <c r="BU95" i="6"/>
  <c r="AW96" i="6"/>
  <c r="Y97" i="6"/>
  <c r="BU97" i="6"/>
  <c r="AW98" i="6"/>
  <c r="Y99" i="6"/>
  <c r="BU99" i="6"/>
  <c r="AW100" i="6"/>
  <c r="Y101" i="6"/>
  <c r="BU101" i="6"/>
  <c r="AW102" i="6"/>
  <c r="Y103" i="6"/>
  <c r="BU103" i="6"/>
  <c r="AW104" i="6"/>
  <c r="Y105" i="6"/>
  <c r="BU105" i="6"/>
  <c r="AW106" i="6"/>
  <c r="Y107" i="6"/>
  <c r="BU107" i="6"/>
  <c r="AW108" i="6"/>
  <c r="Y109" i="6"/>
  <c r="BU109" i="6"/>
  <c r="AW110" i="6"/>
  <c r="M115" i="6"/>
  <c r="BO129" i="6"/>
  <c r="BI115" i="6"/>
  <c r="BU117" i="6"/>
  <c r="AW118" i="6"/>
  <c r="BI119" i="6"/>
  <c r="AK120" i="6"/>
  <c r="M121" i="6"/>
  <c r="BI121" i="6"/>
  <c r="AK122" i="6"/>
  <c r="M123" i="6"/>
  <c r="BI123" i="6"/>
  <c r="AK124" i="6"/>
  <c r="M125" i="6"/>
  <c r="BI125" i="6"/>
  <c r="AK126" i="6"/>
  <c r="M127" i="6"/>
  <c r="BI127" i="6"/>
  <c r="AK128" i="6"/>
  <c r="M130" i="6"/>
  <c r="AE130" i="6"/>
  <c r="AW130" i="6"/>
  <c r="AW133" i="6"/>
  <c r="BU134" i="6"/>
  <c r="AK136" i="6"/>
  <c r="BC136" i="6"/>
  <c r="BC137" i="6"/>
  <c r="BU137" i="6"/>
  <c r="BU138" i="6"/>
  <c r="BO139" i="6"/>
  <c r="AQ140" i="6"/>
  <c r="S142" i="6"/>
  <c r="BO142" i="6"/>
  <c r="BI143" i="6"/>
  <c r="G144" i="6"/>
  <c r="Y144" i="6"/>
  <c r="BO145" i="6"/>
  <c r="G147" i="6"/>
  <c r="Y147" i="6"/>
  <c r="BU147" i="6"/>
  <c r="AW148" i="6"/>
  <c r="G150" i="6"/>
  <c r="BC150" i="6"/>
  <c r="AE151" i="6"/>
  <c r="AW151" i="6"/>
  <c r="AK153" i="6"/>
  <c r="AE155" i="6"/>
  <c r="AW155" i="6"/>
  <c r="G158" i="6"/>
  <c r="Y158" i="6"/>
  <c r="AE161" i="6"/>
  <c r="AW161" i="6"/>
  <c r="BU110" i="6"/>
  <c r="AW111" i="6"/>
  <c r="Y112" i="6"/>
  <c r="BU112" i="6"/>
  <c r="S113" i="6"/>
  <c r="BO113" i="6"/>
  <c r="AQ115" i="6"/>
  <c r="AE118" i="6"/>
  <c r="G119" i="6"/>
  <c r="Y119" i="6"/>
  <c r="AQ119" i="6"/>
  <c r="S120" i="6"/>
  <c r="BO120" i="6"/>
  <c r="AQ121" i="6"/>
  <c r="S122" i="6"/>
  <c r="BO122" i="6"/>
  <c r="AQ123" i="6"/>
  <c r="S124" i="6"/>
  <c r="BO124" i="6"/>
  <c r="AQ125" i="6"/>
  <c r="S126" i="6"/>
  <c r="BO126" i="6"/>
  <c r="AQ127" i="6"/>
  <c r="S128" i="6"/>
  <c r="M129" i="6"/>
  <c r="AE129" i="6"/>
  <c r="AW129" i="6"/>
  <c r="BI131" i="6"/>
  <c r="G132" i="6"/>
  <c r="Y132" i="6"/>
  <c r="G133" i="6"/>
  <c r="AE134" i="6"/>
  <c r="BC135" i="6"/>
  <c r="S136" i="6"/>
  <c r="M137" i="6"/>
  <c r="AK138" i="6"/>
  <c r="AW139" i="6"/>
  <c r="Y140" i="6"/>
  <c r="BC141" i="6"/>
  <c r="BU141" i="6"/>
  <c r="AW142" i="6"/>
  <c r="Y143" i="6"/>
  <c r="BU144" i="6"/>
  <c r="AW145" i="6"/>
  <c r="BC147" i="6"/>
  <c r="AE148" i="6"/>
  <c r="AQ149" i="6"/>
  <c r="AK150" i="6"/>
  <c r="M151" i="6"/>
  <c r="Y152" i="6"/>
  <c r="S153" i="6"/>
  <c r="M154" i="6"/>
  <c r="AE154" i="6"/>
  <c r="AW154" i="6"/>
  <c r="G157" i="6"/>
  <c r="Y157" i="6"/>
  <c r="BC159" i="6"/>
  <c r="BU159" i="6"/>
  <c r="AE160" i="6"/>
  <c r="AW160" i="6"/>
  <c r="BI161" i="6"/>
  <c r="M103" i="6"/>
  <c r="BI103" i="6"/>
  <c r="AK104" i="6"/>
  <c r="M105" i="6"/>
  <c r="BI105" i="6"/>
  <c r="AK106" i="6"/>
  <c r="M107" i="6"/>
  <c r="BI107" i="6"/>
  <c r="AK108" i="6"/>
  <c r="M109" i="6"/>
  <c r="BI109" i="6"/>
  <c r="AK110" i="6"/>
  <c r="M111" i="6"/>
  <c r="BI111" i="6"/>
  <c r="AK112" i="6"/>
  <c r="AE113" i="6"/>
  <c r="AW113" i="6"/>
  <c r="AQ114" i="6"/>
  <c r="BC115" i="6"/>
  <c r="BO117" i="6"/>
  <c r="AQ118" i="6"/>
  <c r="BC119" i="6"/>
  <c r="AE120" i="6"/>
  <c r="G121" i="6"/>
  <c r="BC121" i="6"/>
  <c r="AE122" i="6"/>
  <c r="G123" i="6"/>
  <c r="BC123" i="6"/>
  <c r="AE124" i="6"/>
  <c r="G125" i="6"/>
  <c r="BC125" i="6"/>
  <c r="AE126" i="6"/>
  <c r="G127" i="6"/>
  <c r="BC127" i="6"/>
  <c r="AE128" i="6"/>
  <c r="BI129" i="6"/>
  <c r="G130" i="6"/>
  <c r="Y130" i="6"/>
  <c r="AK132" i="6"/>
  <c r="BC132" i="6"/>
  <c r="G134" i="6"/>
  <c r="AE135" i="6"/>
  <c r="BO135" i="6"/>
  <c r="BO137" i="6"/>
  <c r="AW138" i="6"/>
  <c r="BI139" i="6"/>
  <c r="AK140" i="6"/>
  <c r="BI142" i="6"/>
  <c r="AK143" i="6"/>
  <c r="BC143" i="6"/>
  <c r="BU143" i="6"/>
  <c r="M145" i="6"/>
  <c r="BI145" i="6"/>
  <c r="BU146" i="6"/>
  <c r="BO147" i="6"/>
  <c r="AQ148" i="6"/>
  <c r="BC149" i="6"/>
  <c r="BU149" i="6"/>
  <c r="AW150" i="6"/>
  <c r="Y151" i="6"/>
  <c r="BC152" i="6"/>
  <c r="AE153" i="6"/>
  <c r="G155" i="6"/>
  <c r="Y155" i="6"/>
  <c r="BC157" i="6"/>
  <c r="BU157" i="6"/>
  <c r="Y161" i="6"/>
  <c r="AW159" i="6"/>
  <c r="G160" i="6"/>
  <c r="Y160" i="6"/>
  <c r="AK161" i="6"/>
  <c r="Y111" i="6"/>
  <c r="BU111" i="6"/>
  <c r="AW112" i="6"/>
  <c r="BI113" i="6"/>
  <c r="G114" i="6"/>
  <c r="BU114" i="6"/>
  <c r="S115" i="6"/>
  <c r="BO115" i="6"/>
  <c r="AW116" i="6"/>
  <c r="BO116" i="6"/>
  <c r="G118" i="6"/>
  <c r="BC118" i="6"/>
  <c r="BO119" i="6"/>
  <c r="AQ120" i="6"/>
  <c r="S121" i="6"/>
  <c r="BO121" i="6"/>
  <c r="AQ122" i="6"/>
  <c r="S123" i="6"/>
  <c r="BO123" i="6"/>
  <c r="AQ124" i="6"/>
  <c r="S125" i="6"/>
  <c r="BO125" i="6"/>
  <c r="AQ126" i="6"/>
  <c r="S127" i="6"/>
  <c r="BO127" i="6"/>
  <c r="AQ128" i="6"/>
  <c r="AK130" i="6"/>
  <c r="BC130" i="6"/>
  <c r="BU130" i="6"/>
  <c r="BC133" i="6"/>
  <c r="G135" i="6"/>
  <c r="BI136" i="6"/>
  <c r="Y137" i="6"/>
  <c r="BI138" i="6"/>
  <c r="G139" i="6"/>
  <c r="Y139" i="6"/>
  <c r="BU139" i="6"/>
  <c r="AW140" i="6"/>
  <c r="Y142" i="6"/>
  <c r="BU142" i="6"/>
  <c r="AE144" i="6"/>
  <c r="AW144" i="6"/>
  <c r="Y145" i="6"/>
  <c r="BU145" i="6"/>
  <c r="BU148" i="6"/>
  <c r="BI150" i="6"/>
  <c r="AK151" i="6"/>
  <c r="BC151" i="6"/>
  <c r="BU151" i="6"/>
  <c r="BO152" i="6"/>
  <c r="AQ153" i="6"/>
  <c r="BC155" i="6"/>
  <c r="BU155" i="6"/>
  <c r="AW158" i="6"/>
  <c r="BC160" i="6"/>
  <c r="BU160" i="6"/>
  <c r="M90" i="6"/>
  <c r="M87" i="6"/>
  <c r="M89" i="6"/>
  <c r="BI91" i="6"/>
  <c r="BI89" i="6"/>
  <c r="AK91" i="6"/>
  <c r="BI87" i="6"/>
  <c r="AK90" i="6"/>
  <c r="G115" i="6"/>
  <c r="AE116" i="6"/>
  <c r="AE117" i="6"/>
  <c r="BC114" i="6"/>
  <c r="G116" i="6"/>
  <c r="G117" i="6"/>
  <c r="AE114" i="6"/>
  <c r="BC117" i="6"/>
  <c r="G138" i="6"/>
  <c r="M139" i="6"/>
  <c r="BI141" i="6"/>
  <c r="AK144" i="6"/>
  <c r="M147" i="6"/>
  <c r="BI149" i="6"/>
  <c r="AK152" i="6"/>
  <c r="M155" i="6"/>
  <c r="BI157" i="6"/>
  <c r="AK159" i="6"/>
  <c r="M160" i="6"/>
  <c r="AK142" i="6"/>
  <c r="M153" i="6"/>
  <c r="BI155" i="6"/>
  <c r="AK158" i="6"/>
  <c r="G137" i="6"/>
  <c r="AK141" i="6"/>
  <c r="M144" i="6"/>
  <c r="BI146" i="6"/>
  <c r="BI154" i="6"/>
  <c r="AK157" i="6"/>
  <c r="BI160" i="6"/>
  <c r="AE136" i="6"/>
  <c r="BC138" i="6"/>
  <c r="AK139" i="6"/>
  <c r="M142" i="6"/>
  <c r="BI144" i="6"/>
  <c r="AK147" i="6"/>
  <c r="M150" i="6"/>
  <c r="BI152" i="6"/>
  <c r="AK155" i="6"/>
  <c r="M158" i="6"/>
  <c r="BI22" i="6"/>
  <c r="AK47" i="6"/>
  <c r="BI48" i="6"/>
  <c r="BI52" i="6"/>
  <c r="BC75" i="6"/>
  <c r="BO33" i="6"/>
  <c r="BO53" i="6"/>
  <c r="BC66" i="6"/>
  <c r="AE67" i="6"/>
  <c r="BC48" i="6"/>
  <c r="AE49" i="6"/>
  <c r="AE51" i="6"/>
  <c r="BC52" i="6"/>
  <c r="BU58" i="6"/>
  <c r="AW61" i="6"/>
  <c r="BU62" i="6"/>
  <c r="BU64" i="6"/>
  <c r="Y70" i="6"/>
  <c r="BU70" i="6"/>
  <c r="BO71" i="6"/>
  <c r="AQ74" i="6"/>
  <c r="AQ79" i="6"/>
  <c r="M45" i="6"/>
  <c r="G66" i="6"/>
  <c r="Y76" i="6"/>
  <c r="AQ37" i="6"/>
  <c r="S40" i="6"/>
  <c r="BO40" i="6"/>
  <c r="S42" i="6"/>
  <c r="BO42" i="6"/>
  <c r="AQ43" i="6"/>
  <c r="S44" i="6"/>
  <c r="S46" i="6"/>
  <c r="AQ47" i="6"/>
  <c r="S48" i="6"/>
  <c r="AK66" i="6"/>
  <c r="AK70" i="6"/>
  <c r="BC72" i="6"/>
  <c r="BC74" i="6"/>
  <c r="BO72" i="6"/>
  <c r="AQ75" i="6"/>
  <c r="G43" i="6"/>
  <c r="BC45" i="6"/>
  <c r="G47" i="6"/>
  <c r="AK39" i="6"/>
  <c r="BO39" i="6"/>
  <c r="AQ42" i="6"/>
  <c r="BI42" i="6"/>
  <c r="BO47" i="6"/>
  <c r="S53" i="6"/>
  <c r="BC69" i="6"/>
  <c r="Y73" i="6"/>
  <c r="Y78" i="6"/>
  <c r="BC25" i="6"/>
  <c r="G27" i="6"/>
  <c r="BC27" i="6"/>
  <c r="BC29" i="6"/>
  <c r="AE30" i="6"/>
  <c r="BC33" i="6"/>
  <c r="AW42" i="6"/>
  <c r="G54" i="6"/>
  <c r="BC54" i="6"/>
  <c r="AE57" i="6"/>
  <c r="M32" i="6"/>
  <c r="M34" i="6"/>
  <c r="AK35" i="6"/>
  <c r="M36" i="6"/>
  <c r="G37" i="6"/>
  <c r="BC37" i="6"/>
  <c r="AE38" i="6"/>
  <c r="BC41" i="6"/>
  <c r="G45" i="6"/>
  <c r="Y45" i="6"/>
  <c r="BC47" i="6"/>
  <c r="BU47" i="6"/>
  <c r="BO48" i="6"/>
  <c r="AQ49" i="6"/>
  <c r="AQ51" i="6"/>
  <c r="BO52" i="6"/>
  <c r="BO64" i="6"/>
  <c r="G68" i="6"/>
  <c r="BC68" i="6"/>
  <c r="G70" i="6"/>
  <c r="AW75" i="6"/>
  <c r="BO77" i="6"/>
  <c r="S37" i="6"/>
  <c r="BO37" i="6"/>
  <c r="AQ40" i="6"/>
  <c r="BO41" i="6"/>
  <c r="AE48" i="6"/>
  <c r="G51" i="6"/>
  <c r="AE52" i="6"/>
  <c r="BU57" i="6"/>
  <c r="AW60" i="6"/>
  <c r="BU61" i="6"/>
  <c r="AW62" i="6"/>
  <c r="Y63" i="6"/>
  <c r="AQ67" i="6"/>
  <c r="G76" i="6"/>
  <c r="BC76" i="6"/>
  <c r="AE77" i="6"/>
  <c r="BC79" i="6"/>
  <c r="AE33" i="6"/>
  <c r="S43" i="6"/>
  <c r="BO45" i="6"/>
  <c r="S47" i="6"/>
  <c r="BC53" i="6"/>
  <c r="G55" i="6"/>
  <c r="S72" i="6"/>
  <c r="BI31" i="6"/>
  <c r="AK32" i="6"/>
  <c r="M35" i="6"/>
  <c r="AK36" i="6"/>
  <c r="AE37" i="6"/>
  <c r="BC40" i="6"/>
  <c r="G42" i="6"/>
  <c r="AQ48" i="6"/>
  <c r="S51" i="6"/>
  <c r="AQ52" i="6"/>
  <c r="AE66" i="6"/>
  <c r="BC67" i="6"/>
  <c r="AE68" i="6"/>
  <c r="BO30" i="6"/>
  <c r="AQ31" i="6"/>
  <c r="AQ33" i="6"/>
  <c r="AK42" i="6"/>
  <c r="AE43" i="6"/>
  <c r="G44" i="6"/>
  <c r="G46" i="6"/>
  <c r="AE47" i="6"/>
  <c r="AW53" i="6"/>
  <c r="AQ54" i="6"/>
  <c r="S55" i="6"/>
  <c r="BO55" i="6"/>
  <c r="BC71" i="6"/>
  <c r="AE74" i="6"/>
  <c r="Y77" i="6"/>
  <c r="AQ45" i="6"/>
  <c r="AE63" i="6"/>
  <c r="BO67" i="6"/>
  <c r="S69" i="6"/>
  <c r="G77" i="6"/>
  <c r="BC78" i="6"/>
  <c r="AE24" i="6"/>
  <c r="Y25" i="6"/>
  <c r="AW26" i="6"/>
  <c r="Y27" i="6"/>
  <c r="Y29" i="6"/>
  <c r="BU29" i="6"/>
  <c r="Y31" i="6"/>
  <c r="BC34" i="6"/>
  <c r="S39" i="6"/>
  <c r="S41" i="6"/>
  <c r="AK41" i="6"/>
  <c r="BC43" i="6"/>
  <c r="BU43" i="6"/>
  <c r="BO44" i="6"/>
  <c r="AK46" i="6"/>
  <c r="BO46" i="6"/>
  <c r="BO49" i="6"/>
  <c r="BO51" i="6"/>
  <c r="BC55" i="6"/>
  <c r="BU55" i="6"/>
  <c r="AE56" i="6"/>
  <c r="S58" i="6"/>
  <c r="AQ59" i="6"/>
  <c r="BO60" i="6"/>
  <c r="S62" i="6"/>
  <c r="BO62" i="6"/>
  <c r="AQ63" i="6"/>
  <c r="S64" i="6"/>
  <c r="BU68" i="6"/>
  <c r="G73" i="6"/>
  <c r="AW74" i="6"/>
  <c r="BO74" i="6"/>
  <c r="M77" i="6"/>
  <c r="Y22" i="6"/>
  <c r="AK25" i="6"/>
  <c r="M26" i="6"/>
  <c r="BI26" i="6"/>
  <c r="BO27" i="6"/>
  <c r="AK29" i="6"/>
  <c r="BI30" i="6"/>
  <c r="BC31" i="6"/>
  <c r="BO34" i="6"/>
  <c r="M37" i="6"/>
  <c r="BO43" i="6"/>
  <c r="M44" i="6"/>
  <c r="AE44" i="6"/>
  <c r="AW46" i="6"/>
  <c r="G50" i="6"/>
  <c r="BI54" i="6"/>
  <c r="AK55" i="6"/>
  <c r="M56" i="6"/>
  <c r="BC57" i="6"/>
  <c r="AE58" i="6"/>
  <c r="BC63" i="6"/>
  <c r="AE64" i="6"/>
  <c r="G65" i="6"/>
  <c r="M69" i="6"/>
  <c r="BC70" i="6"/>
  <c r="AW71" i="6"/>
  <c r="G72" i="6"/>
  <c r="Y72" i="6"/>
  <c r="G24" i="6"/>
  <c r="AK24" i="6"/>
  <c r="AE25" i="6"/>
  <c r="G35" i="6"/>
  <c r="BC35" i="6"/>
  <c r="AE36" i="6"/>
  <c r="BO38" i="6"/>
  <c r="M41" i="6"/>
  <c r="AQ41" i="6"/>
  <c r="AQ44" i="6"/>
  <c r="AQ46" i="6"/>
  <c r="G49" i="6"/>
  <c r="Y49" i="6"/>
  <c r="S50" i="6"/>
  <c r="S52" i="6"/>
  <c r="BU54" i="6"/>
  <c r="AW55" i="6"/>
  <c r="BO63" i="6"/>
  <c r="S65" i="6"/>
  <c r="G69" i="6"/>
  <c r="BI71" i="6"/>
  <c r="AE73" i="6"/>
  <c r="Y74" i="6"/>
  <c r="S75" i="6"/>
  <c r="BC77" i="6"/>
  <c r="G78" i="6"/>
  <c r="BO75" i="6"/>
  <c r="AE79" i="6"/>
  <c r="AW22" i="6"/>
  <c r="AQ23" i="6"/>
  <c r="BO24" i="6"/>
  <c r="BO26" i="6"/>
  <c r="M27" i="6"/>
  <c r="AQ27" i="6"/>
  <c r="BI27" i="6"/>
  <c r="M29" i="6"/>
  <c r="AQ29" i="6"/>
  <c r="BI29" i="6"/>
  <c r="S30" i="6"/>
  <c r="AK30" i="6"/>
  <c r="G32" i="6"/>
  <c r="M38" i="6"/>
  <c r="Y41" i="6"/>
  <c r="M43" i="6"/>
  <c r="BI43" i="6"/>
  <c r="BC44" i="6"/>
  <c r="S49" i="6"/>
  <c r="BC49" i="6"/>
  <c r="M50" i="6"/>
  <c r="BU51" i="6"/>
  <c r="M57" i="6"/>
  <c r="G58" i="6"/>
  <c r="G64" i="6"/>
  <c r="AE65" i="6"/>
  <c r="BU71" i="6"/>
  <c r="AQ73" i="6"/>
  <c r="AK74" i="6"/>
  <c r="AE75" i="6"/>
  <c r="M22" i="6"/>
  <c r="AE22" i="6"/>
  <c r="Y23" i="6"/>
  <c r="BC23" i="6"/>
  <c r="AQ25" i="6"/>
  <c r="S28" i="6"/>
  <c r="BO28" i="6"/>
  <c r="BC30" i="6"/>
  <c r="AQ32" i="6"/>
  <c r="AK33" i="6"/>
  <c r="AW34" i="6"/>
  <c r="AQ35" i="6"/>
  <c r="BC36" i="6"/>
  <c r="AQ38" i="6"/>
  <c r="BC39" i="6"/>
  <c r="BI41" i="6"/>
  <c r="BC42" i="6"/>
  <c r="G48" i="6"/>
  <c r="AE53" i="6"/>
  <c r="Y54" i="6"/>
  <c r="BC58" i="6"/>
  <c r="AE59" i="6"/>
  <c r="G60" i="6"/>
  <c r="BC60" i="6"/>
  <c r="AE61" i="6"/>
  <c r="G62" i="6"/>
  <c r="BC62" i="6"/>
  <c r="AW63" i="6"/>
  <c r="Y64" i="6"/>
  <c r="AQ64" i="6"/>
  <c r="AE69" i="6"/>
  <c r="AQ70" i="6"/>
  <c r="BO73" i="6"/>
  <c r="BI75" i="6"/>
  <c r="BU76" i="6"/>
  <c r="S77" i="6"/>
  <c r="AE78" i="6"/>
  <c r="G79" i="6"/>
  <c r="Y79" i="6"/>
  <c r="M24" i="6"/>
  <c r="BI24" i="6"/>
  <c r="AE28" i="6"/>
  <c r="G29" i="6"/>
  <c r="G41" i="6"/>
  <c r="S45" i="6"/>
  <c r="AE46" i="6"/>
  <c r="AQ50" i="6"/>
  <c r="AK51" i="6"/>
  <c r="BC51" i="6"/>
  <c r="AW52" i="6"/>
  <c r="AK54" i="6"/>
  <c r="G57" i="6"/>
  <c r="BC64" i="6"/>
  <c r="BO68" i="6"/>
  <c r="M73" i="6"/>
  <c r="AW73" i="6"/>
  <c r="G75" i="6"/>
  <c r="BO23" i="6"/>
  <c r="AQ56" i="6"/>
  <c r="AE72" i="6"/>
  <c r="BU75" i="6"/>
  <c r="S76" i="6"/>
  <c r="BO76" i="6"/>
  <c r="AW77" i="6"/>
  <c r="AQ78" i="6"/>
  <c r="G22" i="6"/>
  <c r="AK22" i="6"/>
  <c r="BU22" i="6"/>
  <c r="AE23" i="6"/>
  <c r="BC24" i="6"/>
  <c r="S25" i="6"/>
  <c r="BO25" i="6"/>
  <c r="AQ26" i="6"/>
  <c r="AQ28" i="6"/>
  <c r="S29" i="6"/>
  <c r="BO29" i="6"/>
  <c r="G31" i="6"/>
  <c r="M33" i="6"/>
  <c r="S35" i="6"/>
  <c r="BO35" i="6"/>
  <c r="S38" i="6"/>
  <c r="AK44" i="6"/>
  <c r="AE45" i="6"/>
  <c r="BC50" i="6"/>
  <c r="M55" i="6"/>
  <c r="BI55" i="6"/>
  <c r="G56" i="6"/>
  <c r="G59" i="6"/>
  <c r="BC59" i="6"/>
  <c r="AE60" i="6"/>
  <c r="G61" i="6"/>
  <c r="BC61" i="6"/>
  <c r="AE62" i="6"/>
  <c r="G63" i="6"/>
  <c r="BU63" i="6"/>
  <c r="M65" i="6"/>
  <c r="Y66" i="6"/>
  <c r="AQ66" i="6"/>
  <c r="AQ71" i="6"/>
  <c r="AQ72" i="6"/>
  <c r="BU74" i="6"/>
  <c r="AE76" i="6"/>
  <c r="BU78" i="6"/>
  <c r="AW79" i="6"/>
  <c r="AK56" i="6"/>
  <c r="BI23" i="6"/>
  <c r="S24" i="6"/>
  <c r="BI25" i="6"/>
  <c r="G26" i="6"/>
  <c r="G28" i="6"/>
  <c r="BC28" i="6"/>
  <c r="AE29" i="6"/>
  <c r="S31" i="6"/>
  <c r="AE32" i="6"/>
  <c r="G33" i="6"/>
  <c r="S34" i="6"/>
  <c r="AE35" i="6"/>
  <c r="AQ36" i="6"/>
  <c r="AK37" i="6"/>
  <c r="AW38" i="6"/>
  <c r="AQ39" i="6"/>
  <c r="AK40" i="6"/>
  <c r="AE41" i="6"/>
  <c r="BI45" i="6"/>
  <c r="BC46" i="6"/>
  <c r="G52" i="6"/>
  <c r="BU52" i="6"/>
  <c r="S59" i="6"/>
  <c r="BO61" i="6"/>
  <c r="S63" i="6"/>
  <c r="Y65" i="6"/>
  <c r="AQ65" i="6"/>
  <c r="S66" i="6"/>
  <c r="AW67" i="6"/>
  <c r="Y68" i="6"/>
  <c r="AE70" i="6"/>
  <c r="G71" i="6"/>
  <c r="BU72" i="6"/>
  <c r="S73" i="6"/>
  <c r="BC73" i="6"/>
  <c r="AQ76" i="6"/>
  <c r="S78" i="6"/>
  <c r="BO78" i="6"/>
  <c r="M79" i="6"/>
  <c r="BU59" i="6"/>
  <c r="S60" i="6"/>
  <c r="BU60" i="6"/>
  <c r="S61" i="6"/>
  <c r="AK62" i="6"/>
  <c r="BO22" i="6"/>
  <c r="M25" i="6"/>
  <c r="AW25" i="6"/>
  <c r="G30" i="6"/>
  <c r="AQ30" i="6"/>
  <c r="BC32" i="6"/>
  <c r="S33" i="6"/>
  <c r="BU33" i="6"/>
  <c r="AK34" i="6"/>
  <c r="BU37" i="6"/>
  <c r="AK38" i="6"/>
  <c r="BC38" i="6"/>
  <c r="BU39" i="6"/>
  <c r="BI46" i="6"/>
  <c r="M48" i="6"/>
  <c r="AK49" i="6"/>
  <c r="BI50" i="6"/>
  <c r="M52" i="6"/>
  <c r="AK53" i="6"/>
  <c r="S56" i="6"/>
  <c r="BC56" i="6"/>
  <c r="BU56" i="6"/>
  <c r="S57" i="6"/>
  <c r="AK58" i="6"/>
  <c r="AW64" i="6"/>
  <c r="AW65" i="6"/>
  <c r="BO65" i="6"/>
  <c r="AW66" i="6"/>
  <c r="BO66" i="6"/>
  <c r="AQ68" i="6"/>
  <c r="Y69" i="6"/>
  <c r="AQ69" i="6"/>
  <c r="S71" i="6"/>
  <c r="AQ22" i="6"/>
  <c r="G23" i="6"/>
  <c r="Y24" i="6"/>
  <c r="AQ24" i="6"/>
  <c r="M39" i="6"/>
  <c r="AE39" i="6"/>
  <c r="M40" i="6"/>
  <c r="AE40" i="6"/>
  <c r="AW40" i="6"/>
  <c r="BU41" i="6"/>
  <c r="Y43" i="6"/>
  <c r="AW44" i="6"/>
  <c r="BU45" i="6"/>
  <c r="Y47" i="6"/>
  <c r="BI47" i="6"/>
  <c r="AW48" i="6"/>
  <c r="M49" i="6"/>
  <c r="BU49" i="6"/>
  <c r="AK50" i="6"/>
  <c r="Y51" i="6"/>
  <c r="BI51" i="6"/>
  <c r="M53" i="6"/>
  <c r="AE54" i="6"/>
  <c r="AW57" i="6"/>
  <c r="BO57" i="6"/>
  <c r="AW58" i="6"/>
  <c r="BO58" i="6"/>
  <c r="AW59" i="6"/>
  <c r="BO59" i="6"/>
  <c r="M61" i="6"/>
  <c r="G67" i="6"/>
  <c r="BI67" i="6"/>
  <c r="S22" i="6"/>
  <c r="BC22" i="6"/>
  <c r="S23" i="6"/>
  <c r="AK23" i="6"/>
  <c r="BU23" i="6"/>
  <c r="BU25" i="6"/>
  <c r="AK26" i="6"/>
  <c r="BC26" i="6"/>
  <c r="S27" i="6"/>
  <c r="BU27" i="6"/>
  <c r="AK28" i="6"/>
  <c r="AE31" i="6"/>
  <c r="BO31" i="6"/>
  <c r="BI34" i="6"/>
  <c r="G36" i="6"/>
  <c r="BI36" i="6"/>
  <c r="M54" i="6"/>
  <c r="BO54" i="6"/>
  <c r="AE55" i="6"/>
  <c r="Y59" i="6"/>
  <c r="Y60" i="6"/>
  <c r="AQ60" i="6"/>
  <c r="Y61" i="6"/>
  <c r="AQ61" i="6"/>
  <c r="Y62" i="6"/>
  <c r="AQ62" i="6"/>
  <c r="BI63" i="6"/>
  <c r="S67" i="6"/>
  <c r="BU67" i="6"/>
  <c r="S68" i="6"/>
  <c r="BO69" i="6"/>
  <c r="AW70" i="6"/>
  <c r="BO70" i="6"/>
  <c r="AW30" i="6"/>
  <c r="M31" i="6"/>
  <c r="Y33" i="6"/>
  <c r="BI33" i="6"/>
  <c r="G34" i="6"/>
  <c r="AQ34" i="6"/>
  <c r="Y35" i="6"/>
  <c r="BI35" i="6"/>
  <c r="Y37" i="6"/>
  <c r="BI37" i="6"/>
  <c r="G38" i="6"/>
  <c r="BI38" i="6"/>
  <c r="G39" i="6"/>
  <c r="Y39" i="6"/>
  <c r="BI39" i="6"/>
  <c r="G40" i="6"/>
  <c r="Y53" i="6"/>
  <c r="Y56" i="6"/>
  <c r="BI56" i="6"/>
  <c r="Y57" i="6"/>
  <c r="AQ57" i="6"/>
  <c r="Y58" i="6"/>
  <c r="AQ58" i="6"/>
  <c r="BI59" i="6"/>
  <c r="BU65" i="6"/>
  <c r="BU66" i="6"/>
  <c r="AW69" i="6"/>
  <c r="M23" i="6"/>
  <c r="AE26" i="6"/>
  <c r="AE27" i="6"/>
  <c r="M28" i="6"/>
  <c r="AW28" i="6"/>
  <c r="M47" i="6"/>
  <c r="AK48" i="6"/>
  <c r="BI49" i="6"/>
  <c r="M51" i="6"/>
  <c r="AK52" i="6"/>
  <c r="BI53" i="6"/>
  <c r="AW23" i="6"/>
  <c r="Y26" i="6"/>
  <c r="AW27" i="6"/>
  <c r="BU28" i="6"/>
  <c r="Y30" i="6"/>
  <c r="AW31" i="6"/>
  <c r="BU32" i="6"/>
  <c r="Y34" i="6"/>
  <c r="AW35" i="6"/>
  <c r="BU36" i="6"/>
  <c r="Y38" i="6"/>
  <c r="AW39" i="6"/>
  <c r="BU40" i="6"/>
  <c r="Y42" i="6"/>
  <c r="AW43" i="6"/>
  <c r="BU44" i="6"/>
  <c r="Y46" i="6"/>
  <c r="AW47" i="6"/>
  <c r="BU48" i="6"/>
  <c r="Y50" i="6"/>
  <c r="AW51" i="6"/>
  <c r="AK45" i="6"/>
  <c r="BU24" i="6"/>
  <c r="BU26" i="6"/>
  <c r="Y28" i="6"/>
  <c r="AW29" i="6"/>
  <c r="BU30" i="6"/>
  <c r="Y32" i="6"/>
  <c r="AW33" i="6"/>
  <c r="BU34" i="6"/>
  <c r="Y36" i="6"/>
  <c r="AW37" i="6"/>
  <c r="BU38" i="6"/>
  <c r="Y40" i="6"/>
  <c r="AW41" i="6"/>
  <c r="BU42" i="6"/>
  <c r="Y44" i="6"/>
  <c r="AW45" i="6"/>
  <c r="BU46" i="6"/>
  <c r="Y48" i="6"/>
  <c r="AW49" i="6"/>
  <c r="BU50" i="6"/>
  <c r="Y52" i="6"/>
  <c r="AW24" i="6"/>
  <c r="AK27" i="6"/>
  <c r="BI28" i="6"/>
  <c r="M30" i="6"/>
  <c r="AK31" i="6"/>
  <c r="BI32" i="6"/>
  <c r="BI40" i="6"/>
  <c r="M42" i="6"/>
  <c r="AK43" i="6"/>
  <c r="BI44" i="6"/>
  <c r="M46" i="6"/>
  <c r="Y55" i="6"/>
  <c r="M58" i="6"/>
  <c r="AK59" i="6"/>
  <c r="BI60" i="6"/>
  <c r="M62" i="6"/>
  <c r="AK63" i="6"/>
  <c r="BI64" i="6"/>
  <c r="M66" i="6"/>
  <c r="AK67" i="6"/>
  <c r="BI68" i="6"/>
  <c r="M70" i="6"/>
  <c r="AK71" i="6"/>
  <c r="BI72" i="6"/>
  <c r="M74" i="6"/>
  <c r="AK75" i="6"/>
  <c r="BI76" i="6"/>
  <c r="BI78" i="6"/>
  <c r="AW54" i="6"/>
  <c r="BI57" i="6"/>
  <c r="M59" i="6"/>
  <c r="AK60" i="6"/>
  <c r="BI61" i="6"/>
  <c r="M63" i="6"/>
  <c r="AK64" i="6"/>
  <c r="BI65" i="6"/>
  <c r="M67" i="6"/>
  <c r="AK68" i="6"/>
  <c r="BI69" i="6"/>
  <c r="M71" i="6"/>
  <c r="AK72" i="6"/>
  <c r="BI73" i="6"/>
  <c r="M75" i="6"/>
  <c r="AK76" i="6"/>
  <c r="BI77" i="6"/>
  <c r="AK78" i="6"/>
  <c r="BI79" i="6"/>
  <c r="BU53" i="6"/>
  <c r="AW56" i="6"/>
  <c r="AK57" i="6"/>
  <c r="BI58" i="6"/>
  <c r="M60" i="6"/>
  <c r="AK61" i="6"/>
  <c r="BI62" i="6"/>
  <c r="M64" i="6"/>
  <c r="AK65" i="6"/>
  <c r="BI66" i="6"/>
  <c r="M68" i="6"/>
  <c r="AK69" i="6"/>
  <c r="BI70" i="6"/>
  <c r="M72" i="6"/>
  <c r="AK73" i="6"/>
  <c r="BI74" i="6"/>
  <c r="M76" i="6"/>
  <c r="AK77" i="6"/>
  <c r="M78" i="6"/>
  <c r="AK79" i="6"/>
  <c r="Y67" i="6"/>
  <c r="AW68" i="6"/>
  <c r="BU69" i="6"/>
  <c r="Y71" i="6"/>
  <c r="AW72" i="6"/>
  <c r="BU73" i="6"/>
  <c r="Y75" i="6"/>
  <c r="AW76" i="6"/>
  <c r="BU77" i="6"/>
  <c r="AW78" i="6"/>
  <c r="BU79" i="6"/>
  <c r="G733" i="6"/>
  <c r="P733" i="6"/>
  <c r="AE9" i="6"/>
  <c r="BC9" i="6"/>
  <c r="S6" i="6"/>
  <c r="Y21" i="6"/>
  <c r="AK13" i="6"/>
  <c r="AQ21" i="6"/>
  <c r="BI13" i="6"/>
  <c r="BI21" i="6"/>
  <c r="BU6" i="6"/>
  <c r="BU14" i="6"/>
  <c r="AK17" i="6"/>
  <c r="E733" i="6"/>
  <c r="H733" i="6"/>
  <c r="Q733" i="6"/>
  <c r="AK733" i="6"/>
  <c r="AO733" i="6"/>
  <c r="BC328" i="6"/>
  <c r="F733" i="6"/>
  <c r="I733" i="6"/>
  <c r="AH733" i="6"/>
  <c r="AL733" i="6"/>
  <c r="AT733" i="6"/>
  <c r="J733" i="6"/>
  <c r="BI330" i="6"/>
  <c r="BO6" i="6"/>
  <c r="AE410" i="6"/>
  <c r="AE21" i="6"/>
  <c r="BC8" i="6"/>
  <c r="BC5" i="6"/>
  <c r="AU733" i="6"/>
  <c r="AW733" i="6"/>
  <c r="AX733" i="6"/>
  <c r="AV733" i="6"/>
  <c r="AS733" i="6"/>
  <c r="AQ733" i="6"/>
  <c r="AR733" i="6"/>
  <c r="AP733" i="6"/>
  <c r="AM733" i="6"/>
  <c r="AN733" i="6"/>
  <c r="AI733" i="6"/>
  <c r="AJ733" i="6"/>
  <c r="AE733" i="6"/>
  <c r="AF733" i="6"/>
  <c r="AG733" i="6"/>
  <c r="AA733" i="6"/>
  <c r="AB733" i="6"/>
  <c r="AC733" i="6"/>
  <c r="AD733" i="6"/>
  <c r="W733" i="6"/>
  <c r="X733" i="6"/>
  <c r="Z733" i="6"/>
  <c r="Y733" i="6"/>
  <c r="S733" i="6"/>
  <c r="T733" i="6"/>
  <c r="U733" i="6"/>
  <c r="V733" i="6"/>
  <c r="O733" i="6"/>
  <c r="R733" i="6"/>
  <c r="K733" i="6"/>
  <c r="L733" i="6"/>
  <c r="M733" i="6"/>
  <c r="N733" i="6"/>
  <c r="AW9" i="6"/>
  <c r="BC12" i="6"/>
  <c r="C733" i="6"/>
  <c r="AQ4" i="6"/>
  <c r="BC6" i="6"/>
  <c r="AK487" i="6"/>
  <c r="AE247" i="6"/>
  <c r="BC13" i="6"/>
  <c r="D733" i="6"/>
  <c r="Y7" i="6"/>
  <c r="AK5" i="6"/>
  <c r="AK21" i="6"/>
  <c r="BC17" i="6"/>
  <c r="BI410" i="6"/>
  <c r="AQ330" i="6"/>
  <c r="BO9" i="6"/>
  <c r="M408" i="6"/>
  <c r="M13" i="6"/>
  <c r="M21" i="6"/>
  <c r="AQ17" i="6"/>
  <c r="AQ14" i="6"/>
  <c r="BO12" i="6"/>
  <c r="BU5" i="6"/>
  <c r="BU566" i="6"/>
  <c r="AW410" i="6"/>
  <c r="BI328" i="6"/>
  <c r="BO247" i="6"/>
  <c r="AW328" i="6"/>
  <c r="AK15" i="6"/>
  <c r="AW6" i="6"/>
  <c r="Y408" i="6"/>
  <c r="Y566" i="6"/>
  <c r="AE5" i="6"/>
  <c r="AE7" i="6"/>
  <c r="AQ13" i="6"/>
  <c r="AW14" i="6"/>
  <c r="BI409" i="6"/>
  <c r="S487" i="6"/>
  <c r="AQ10" i="6"/>
  <c r="BI15" i="6"/>
  <c r="BO86" i="6"/>
  <c r="AK247" i="6"/>
  <c r="BO328" i="6"/>
  <c r="BO409" i="6"/>
  <c r="M166" i="6"/>
  <c r="Y15" i="6"/>
  <c r="AK16" i="6"/>
  <c r="BC16" i="6"/>
  <c r="BC487" i="6"/>
  <c r="BI6" i="6"/>
  <c r="BI17" i="6"/>
  <c r="BI247" i="6"/>
  <c r="BO5" i="6"/>
  <c r="S408" i="6"/>
  <c r="S328" i="6"/>
  <c r="Y5" i="6"/>
  <c r="M17" i="6"/>
  <c r="AQ409" i="6"/>
  <c r="M6" i="6"/>
  <c r="AK409" i="6"/>
  <c r="M247" i="6"/>
  <c r="AQ9" i="6"/>
  <c r="AW247" i="6"/>
  <c r="S21" i="6"/>
  <c r="AK9" i="6"/>
  <c r="AQ6" i="6"/>
  <c r="BU9" i="6"/>
  <c r="BU17" i="6"/>
  <c r="BU721" i="6" s="1"/>
  <c r="S10" i="6"/>
  <c r="S18" i="6"/>
  <c r="AE17" i="6"/>
  <c r="AE166" i="6"/>
  <c r="M10" i="6"/>
  <c r="Y9" i="6"/>
  <c r="AE487" i="6"/>
  <c r="AQ86" i="6"/>
  <c r="AW17" i="6"/>
  <c r="BI20" i="6"/>
  <c r="BI166" i="6"/>
  <c r="BI487" i="6"/>
  <c r="M487" i="6"/>
  <c r="Y330" i="6"/>
  <c r="AE11" i="6"/>
  <c r="AW5" i="6"/>
  <c r="BI86" i="6"/>
  <c r="BU247" i="6"/>
  <c r="BU329" i="6"/>
  <c r="BU410" i="6"/>
  <c r="M19" i="6"/>
  <c r="M409" i="6"/>
  <c r="S17" i="6"/>
  <c r="Y13" i="6"/>
  <c r="Y247" i="6"/>
  <c r="Y487" i="6"/>
  <c r="AE16" i="6"/>
  <c r="AE86" i="6"/>
  <c r="AW13" i="6"/>
  <c r="BC566" i="6"/>
  <c r="BI5" i="6"/>
  <c r="BU86" i="6"/>
  <c r="BU487" i="6"/>
  <c r="S14" i="6"/>
  <c r="S166" i="6"/>
  <c r="BC247" i="6"/>
  <c r="BC15" i="6"/>
  <c r="BC21" i="6"/>
  <c r="BI9" i="6"/>
  <c r="BO17" i="6"/>
  <c r="BO487" i="6"/>
  <c r="Y17" i="6"/>
  <c r="AE13" i="6"/>
  <c r="AE329" i="6"/>
  <c r="AE566" i="6"/>
  <c r="AK19" i="6"/>
  <c r="AK566" i="6"/>
  <c r="AQ166" i="6"/>
  <c r="AQ487" i="6"/>
  <c r="AW408" i="6"/>
  <c r="BO19" i="6"/>
  <c r="AQ5" i="6"/>
  <c r="BC330" i="6"/>
  <c r="BO329" i="6"/>
  <c r="M5" i="6"/>
  <c r="S4" i="6"/>
  <c r="S247" i="6"/>
  <c r="Y328" i="6"/>
  <c r="AE6" i="6"/>
  <c r="AE15" i="6"/>
  <c r="M8" i="6"/>
  <c r="M14" i="6"/>
  <c r="S9" i="6"/>
  <c r="S12" i="6"/>
  <c r="S86" i="6"/>
  <c r="S409" i="6"/>
  <c r="AE14" i="6"/>
  <c r="S8" i="6"/>
  <c r="S11" i="6"/>
  <c r="Y329" i="6"/>
  <c r="AE4" i="6"/>
  <c r="AK408" i="6"/>
  <c r="AQ18" i="6"/>
  <c r="M328" i="6"/>
  <c r="S410" i="6"/>
  <c r="Y8" i="6"/>
  <c r="Y14" i="6"/>
  <c r="AK166" i="6"/>
  <c r="AQ566" i="6"/>
  <c r="BC19" i="6"/>
  <c r="BO4" i="6"/>
  <c r="BO10" i="6"/>
  <c r="BO13" i="6"/>
  <c r="BO16" i="6"/>
  <c r="BO408" i="6"/>
  <c r="BU13" i="6"/>
  <c r="BO330" i="6"/>
  <c r="BU7" i="6"/>
  <c r="BU21" i="6"/>
  <c r="AE409" i="6"/>
  <c r="AK328" i="6"/>
  <c r="AQ247" i="6"/>
  <c r="AW487" i="6"/>
  <c r="BC166" i="6"/>
  <c r="BO566" i="6"/>
  <c r="BU15" i="6"/>
  <c r="BC329" i="6"/>
  <c r="AE330" i="6"/>
  <c r="AQ328" i="6"/>
  <c r="AW86" i="6"/>
  <c r="BC20" i="6"/>
  <c r="BU409" i="6"/>
  <c r="BI16" i="6"/>
  <c r="AQ410" i="6"/>
  <c r="AW12" i="6"/>
  <c r="AW21" i="6"/>
  <c r="BC410" i="6"/>
  <c r="BO14" i="6"/>
  <c r="BC86" i="6"/>
  <c r="BO410" i="6"/>
  <c r="BU166" i="6"/>
  <c r="BU408" i="6"/>
  <c r="BU4" i="6"/>
  <c r="BU328" i="6"/>
  <c r="BI14" i="6"/>
  <c r="BO11" i="6"/>
  <c r="BO18" i="6"/>
  <c r="BO21" i="6"/>
  <c r="BO166" i="6"/>
  <c r="BU8" i="6"/>
  <c r="BU330" i="6"/>
  <c r="BU16" i="6"/>
  <c r="BU20" i="6"/>
  <c r="BU11" i="6"/>
  <c r="BU19" i="6"/>
  <c r="BU12" i="6"/>
  <c r="BU10" i="6"/>
  <c r="BU18" i="6"/>
  <c r="BO20" i="6"/>
  <c r="BO7" i="6"/>
  <c r="BO15" i="6"/>
  <c r="BO8" i="6"/>
  <c r="BI566" i="6"/>
  <c r="BI19" i="6"/>
  <c r="BI408" i="6"/>
  <c r="BI4" i="6"/>
  <c r="BI7" i="6"/>
  <c r="BI329" i="6"/>
  <c r="BI12" i="6"/>
  <c r="BI8" i="6"/>
  <c r="BI18" i="6"/>
  <c r="BI11" i="6"/>
  <c r="BI10" i="6"/>
  <c r="BC4" i="6"/>
  <c r="BC18" i="6"/>
  <c r="BC11" i="6"/>
  <c r="BC10" i="6"/>
  <c r="BC408" i="6"/>
  <c r="BC14" i="6"/>
  <c r="BC409" i="6"/>
  <c r="BC7" i="6"/>
  <c r="AW4" i="6"/>
  <c r="AW166" i="6"/>
  <c r="AW20" i="6"/>
  <c r="AW8" i="6"/>
  <c r="AW11" i="6"/>
  <c r="AW566" i="6"/>
  <c r="AW16" i="6"/>
  <c r="AW19" i="6"/>
  <c r="AW330" i="6"/>
  <c r="AW409" i="6"/>
  <c r="AW7" i="6"/>
  <c r="AW15" i="6"/>
  <c r="AW329" i="6"/>
  <c r="AW10" i="6"/>
  <c r="AW18" i="6"/>
  <c r="AQ12" i="6"/>
  <c r="AQ15" i="6"/>
  <c r="AQ329" i="6"/>
  <c r="AQ20" i="6"/>
  <c r="AQ19" i="6"/>
  <c r="AQ8" i="6"/>
  <c r="AQ11" i="6"/>
  <c r="AQ7" i="6"/>
  <c r="AQ16" i="6"/>
  <c r="AQ408" i="6"/>
  <c r="AK11" i="6"/>
  <c r="AK8" i="6"/>
  <c r="AK329" i="6"/>
  <c r="AK4" i="6"/>
  <c r="AK7" i="6"/>
  <c r="AK10" i="6"/>
  <c r="AK20" i="6"/>
  <c r="AK6" i="6"/>
  <c r="AK410" i="6"/>
  <c r="AK12" i="6"/>
  <c r="AK330" i="6"/>
  <c r="AK18" i="6"/>
  <c r="AK86" i="6"/>
  <c r="AK14" i="6"/>
  <c r="AE20" i="6"/>
  <c r="AE10" i="6"/>
  <c r="AE12" i="6"/>
  <c r="AE19" i="6"/>
  <c r="AE8" i="6"/>
  <c r="AE18" i="6"/>
  <c r="AE328" i="6"/>
  <c r="AE408" i="6"/>
  <c r="Y6" i="6"/>
  <c r="Y16" i="6"/>
  <c r="Y409" i="6"/>
  <c r="Y10" i="6"/>
  <c r="Y20" i="6"/>
  <c r="Y19" i="6"/>
  <c r="Y11" i="6"/>
  <c r="Y166" i="6"/>
  <c r="Y410" i="6"/>
  <c r="Y12" i="6"/>
  <c r="Y4" i="6"/>
  <c r="Y18" i="6"/>
  <c r="Y86" i="6"/>
  <c r="S20" i="6"/>
  <c r="S16" i="6"/>
  <c r="S15" i="6"/>
  <c r="S329" i="6"/>
  <c r="S7" i="6"/>
  <c r="S330" i="6"/>
  <c r="S19" i="6"/>
  <c r="S5" i="6"/>
  <c r="S566" i="6"/>
  <c r="M11" i="6"/>
  <c r="M566" i="6"/>
  <c r="M330" i="6"/>
  <c r="M4" i="6"/>
  <c r="M7" i="6"/>
  <c r="M16" i="6"/>
  <c r="M329" i="6"/>
  <c r="M20" i="6"/>
  <c r="M9" i="6"/>
  <c r="M410" i="6"/>
  <c r="M12" i="6"/>
  <c r="M15" i="6"/>
  <c r="M18" i="6"/>
  <c r="M86" i="6"/>
  <c r="H247" i="6"/>
  <c r="C247" i="6"/>
  <c r="H166" i="6"/>
  <c r="C166" i="6"/>
  <c r="H86" i="6"/>
  <c r="C86" i="6"/>
  <c r="C5" i="6"/>
  <c r="H5" i="6"/>
  <c r="C6" i="6"/>
  <c r="H6" i="6"/>
  <c r="C7" i="6"/>
  <c r="H7" i="6"/>
  <c r="C8" i="6"/>
  <c r="H8" i="6"/>
  <c r="C9" i="6"/>
  <c r="H9" i="6"/>
  <c r="C10" i="6"/>
  <c r="H10" i="6"/>
  <c r="C11" i="6"/>
  <c r="H11" i="6"/>
  <c r="C12" i="6"/>
  <c r="H12" i="6"/>
  <c r="C13" i="6"/>
  <c r="H13" i="6"/>
  <c r="C14" i="6"/>
  <c r="H14" i="6"/>
  <c r="C15" i="6"/>
  <c r="H15" i="6"/>
  <c r="C16" i="6"/>
  <c r="H16" i="6"/>
  <c r="C17" i="6"/>
  <c r="H17" i="6"/>
  <c r="C18" i="6"/>
  <c r="H18" i="6"/>
  <c r="C19" i="6"/>
  <c r="H19" i="6"/>
  <c r="C20" i="6"/>
  <c r="H20" i="6"/>
  <c r="C21" i="6"/>
  <c r="H21" i="6"/>
  <c r="U2" i="6"/>
  <c r="O2" i="6"/>
  <c r="I2" i="6"/>
  <c r="BQ2" i="6"/>
  <c r="BK2" i="6"/>
  <c r="BE2" i="6"/>
  <c r="AY2" i="6"/>
  <c r="AS2" i="6"/>
  <c r="AM2" i="6"/>
  <c r="AG2" i="6"/>
  <c r="AA2" i="6"/>
  <c r="C2" i="6"/>
  <c r="AK121" i="3" l="1"/>
  <c r="W121" i="3"/>
  <c r="AK133" i="3"/>
  <c r="W133" i="3"/>
  <c r="AK205" i="3"/>
  <c r="W205" i="3"/>
  <c r="L746" i="6"/>
  <c r="I746" i="6"/>
  <c r="F746" i="6"/>
  <c r="S721" i="6"/>
  <c r="M721" i="6"/>
  <c r="AK721" i="6"/>
  <c r="BC721" i="6"/>
  <c r="Y721" i="6"/>
  <c r="BO721" i="6"/>
  <c r="AQ721" i="6"/>
  <c r="AW721" i="6"/>
  <c r="AE721" i="6"/>
  <c r="BI721" i="6"/>
  <c r="S337" i="6"/>
  <c r="S223" i="6"/>
  <c r="AQ645" i="6"/>
  <c r="AE645" i="6"/>
  <c r="Y645" i="6"/>
  <c r="S645" i="6"/>
  <c r="BI645" i="6"/>
  <c r="G721" i="6" s="1"/>
  <c r="BO645" i="6"/>
  <c r="M645" i="6"/>
  <c r="BC645" i="6"/>
  <c r="AW645" i="6"/>
  <c r="AK645" i="6"/>
  <c r="BU645" i="6"/>
  <c r="G4" i="6"/>
  <c r="G86" i="6"/>
  <c r="G247" i="6"/>
  <c r="G328" i="6"/>
  <c r="G408" i="6"/>
  <c r="G487" i="6"/>
  <c r="G566" i="6"/>
  <c r="G329" i="6"/>
  <c r="G166" i="6"/>
  <c r="G21" i="6"/>
  <c r="G19" i="6"/>
  <c r="G17" i="6"/>
  <c r="G15" i="6"/>
  <c r="G13" i="6"/>
  <c r="G11" i="6"/>
  <c r="G9" i="6"/>
  <c r="G7" i="6"/>
  <c r="G5" i="6"/>
  <c r="G20" i="6"/>
  <c r="G18" i="6"/>
  <c r="G16" i="6"/>
  <c r="G14" i="6"/>
  <c r="G12" i="6"/>
  <c r="G10" i="6"/>
  <c r="G8" i="6"/>
  <c r="G6" i="6"/>
  <c r="G409" i="6"/>
  <c r="G330" i="6"/>
  <c r="G410" i="6"/>
  <c r="S111" i="6"/>
  <c r="S232" i="6"/>
  <c r="S108" i="6"/>
  <c r="S519" i="6"/>
  <c r="S221" i="6"/>
  <c r="S141" i="6"/>
  <c r="S413" i="6"/>
  <c r="S143" i="6"/>
  <c r="S350" i="6"/>
  <c r="S138" i="6"/>
  <c r="S269" i="6"/>
  <c r="G645" i="6"/>
  <c r="S354" i="6" l="1"/>
  <c r="S596" i="6"/>
  <c r="S546" i="6"/>
  <c r="S516" i="6"/>
  <c r="S577" i="6"/>
  <c r="S191" i="6"/>
  <c r="S429" i="6"/>
  <c r="S152" i="6"/>
  <c r="S145" i="6"/>
  <c r="S140" i="6"/>
  <c r="S70" i="6"/>
  <c r="S559" i="6"/>
  <c r="S156" i="6"/>
  <c r="S520" i="6"/>
  <c r="S370" i="6"/>
  <c r="S454" i="6"/>
  <c r="S188" i="6"/>
  <c r="S220" i="6"/>
  <c r="S430" i="6"/>
  <c r="S26" i="6"/>
  <c r="S218" i="6"/>
  <c r="S273" i="6"/>
  <c r="S366" i="6"/>
  <c r="S256" i="6"/>
  <c r="S159" i="6"/>
  <c r="S74" i="6"/>
  <c r="S285" i="6"/>
  <c r="S239" i="6"/>
  <c r="S13" i="6" l="1"/>
  <c r="S225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tc={988FDEE6-55A2-4B97-B913-4B7E3AEF9C28}</author>
    <author>tc={64DF818D-3606-4990-B4D7-748BC5493997}</author>
    <author>tc={AACC9C39-7466-42A0-9244-666EF17CD2DA}</author>
    <author>tc={275B4E3A-05D7-4262-81EA-4D34867C4C72}</author>
    <author>tc={29316B17-AA38-4829-8EE2-4CDC7FEC022C}</author>
    <author>tc={FE4EEA92-94DE-47DE-9235-FB93F03C040E}</author>
    <author>tc={5F15116A-CC50-4142-A10B-4DA7C7C0E381}</author>
    <author>tc={2760DA5B-DE6C-4517-88FF-FACB1DD4E6C1}</author>
    <author>tc={3C6556B7-D97B-4386-A986-BC14B61996D6}</author>
    <author>tc={E9CC283C-33DC-4A7A-9C34-83298AE12F68}</author>
    <author>tc={ECE531D0-06BF-4A8A-8531-AE9079DEE113}</author>
    <author>tc={4A8A5398-79E9-4928-A7BA-F673B7CA1AA7}</author>
    <author>tc={E853D254-CAE2-461B-ADD9-D436408F3EFD}</author>
    <author>tc={78A8EB55-3A43-49CA-985F-3169C876697A}</author>
    <author>tc={FB8D2E22-5675-4484-8B71-38DCEE1D4B03}</author>
    <author>tc={27E76010-FEE0-4354-9AF0-8B6677BA15D0}</author>
    <author>tc={2C7B9126-C534-47A9-99E0-826428A504A7}</author>
    <author>tc={0062135B-DC6F-455C-834C-F2910F0E1C27}</author>
    <author>tc={B0F22450-FA29-4B82-836B-EBB500F0C05D}</author>
    <author>tc={E76CCF79-3639-4BBB-9DF6-2B3F3CDC3564}</author>
    <author>tc={DFE8ECE1-5D27-45A9-BA3F-4E3931EA2A07}</author>
    <author>tc={976D5D06-EAC2-4388-BDDC-3093D0BCC618}</author>
    <author>tc={AA258C20-0256-418F-ABB4-BC7FA99884C1}</author>
    <author>tc={61FEA039-546C-43B0-A3B5-772C14AB0EAE}</author>
    <author>tc={9C4E08BB-A376-462E-8F19-FDDD70AA721B}</author>
    <author>tc={64006E9A-3E4F-4DD3-9BE9-031164EEB366}</author>
    <author>tc={A357A20C-5A34-485F-9B8B-8AAF0D9F117E}</author>
    <author>tc={BF4F9E74-524C-4CD9-B20F-2BE53A4DA407}</author>
    <author>tc={D865EC08-85C9-4803-AE4A-312530078965}</author>
    <author>tc={AB60BFF2-CF9D-48A6-9084-3282B8AF4949}</author>
    <author>tc={E3A44D64-979D-492F-8057-E5AB22E0F8FE}</author>
    <author>tc={AD8EB2B3-1329-41CC-B49D-2CCEF0BB6E74}</author>
    <author>tc={0154A439-E2BD-40C9-9A50-057A51ECA8FF}</author>
    <author>tc={BFF41890-5A40-4391-93EC-E7E301112563}</author>
    <author>tc={07040287-03D5-41FE-B410-824416B6F17D}</author>
    <author>tc={00BC93A9-CE0F-4AD1-B403-F11C8E39F680}</author>
    <author>tc={9EBB5334-F49F-42DA-8DF2-EA3C1EDDDA2D}</author>
    <author>tc={1F56B916-91DE-4DF3-A0D3-7440F4A127E9}</author>
    <author>tc={C2B7B7B9-5539-4AE8-B8DC-461C5AF4CAD5}</author>
    <author>tc={71A6A09C-8028-4D08-84CB-322B36994E8A}</author>
    <author>tc={423F21BC-0859-4DF5-966C-0D56FC27E9BD}</author>
    <author>tc={FB6A7A83-3B6F-4645-A268-E4F026AD6E5F}</author>
    <author>tc={EBAB0C45-ED3A-453E-AA28-D493AD8AE547}</author>
    <author>tc={707BDAC2-B3BC-4FB5-86CC-D28E74935288}</author>
    <author>tc={6DDB36EF-7819-422F-A128-A16444827186}</author>
    <author>tc={810BE946-1167-4C9D-9C87-7199277D0717}</author>
    <author>tc={8877B6CE-85F8-42D6-AD47-4AD080EB93DD}</author>
    <author>tc={8B3AEB8D-B431-452C-9110-E3E837D5D951}</author>
    <author>tc={64879538-2E26-4937-9B38-ED6AB20B0BA9}</author>
    <author>tc={B9564F8B-ABE2-469D-8106-88B96CFAF842}</author>
    <author>tc={5175E4F0-5003-4074-BD3E-0E73BB268762}</author>
    <author>tc={7FFBB122-7B77-4ADD-BB63-DA709B990683}</author>
    <author>tc={56AD39D8-2933-4D55-9289-CE7ACD4F3ADB}</author>
    <author>tc={DCC527CB-609B-42C5-925B-9F371EB1AC2A}</author>
    <author>tc={E31AB331-2075-4C27-BF32-923C4CC95DA3}</author>
    <author>tc={DF411191-4B81-4F94-92BF-746FC96A5514}</author>
    <author>tc={E975C135-EB6F-420B-8158-A9578A5A7631}</author>
    <author>tc={9F8FE866-415E-4CC1-A789-D1061F018C60}</author>
    <author>tc={0295D1D3-FEB5-4826-95DE-FC244FC80908}</author>
    <author>tc={CE8F45F6-2986-4229-B3BA-D924B9C25775}</author>
    <author>tc={88A5D30E-54CD-4D91-9BBF-729F1A775AC1}</author>
    <author>tc={C7CB9D21-955E-4C15-B9BA-847E38F853DB}</author>
    <author>tc={3E9213A9-EDF5-4FAC-B55F-EFFB4E89EAF6}</author>
    <author>tc={17D29621-3A51-479D-BF34-DE44EE5142A1}</author>
    <author>tc={D71B4936-2E8B-4574-A8E6-1050E77F70D3}</author>
    <author>tc={2CDB4A62-BF4F-49A2-A691-4127FE27D5B0}</author>
    <author>tc={F5FC3C08-9D44-4FE8-BD6A-AA835CE742B8}</author>
    <author>tc={067624E6-0E3F-422B-9A08-710A6FB13FE7}</author>
    <author>tc={38F908D3-02BF-40A1-9B70-502589B0A6C7}</author>
    <author>tc={4E469192-48F0-4C94-A83E-1EF24F59ED8A}</author>
    <author>tc={700820B8-4CEB-4A20-B599-B97448ACFD4E}</author>
    <author>tc={68ADABA6-4EEB-445A-9971-AED2BB9144C9}</author>
    <author>tc={E45D1300-5E02-47E9-BE33-A93225AFB7EE}</author>
    <author>tc={9BE98874-C8F2-476C-A1D6-9E7A3812FBF4}</author>
    <author>tc={C75730B2-D135-4DCA-A454-B56B7C7E66C7}</author>
    <author>tc={564591D2-5BA0-4231-A1F8-CB1CD238E216}</author>
    <author>tc={FACC1476-B303-46A5-B8D5-857509E12759}</author>
    <author>tc={168020A3-032D-4E79-9181-43F58DD69BBC}</author>
    <author>tc={0AAE7930-0590-411E-8A2F-EF46BD2C29FD}</author>
    <author>tc={B1D961FC-2AA5-4431-B13D-63EBFD042F81}</author>
    <author>tc={717A251D-99FE-498A-B5F3-2769181FFBCB}</author>
    <author>tc={FE1595E0-784A-4DC8-9A05-17C7F6D79818}</author>
    <author>tc={B4E1CC86-C141-48B9-AB4B-2C58905A374C}</author>
    <author>tc={46958576-3A0B-4E5C-984F-457EF312EEDD}</author>
    <author>tc={A8638288-DCA2-40DC-B5F1-A41593AA2566}</author>
    <author>tc={8B9D87D4-AECD-459C-B7CD-69553BF9C858}</author>
    <author>tc={C67509EB-1CE4-4823-8201-B3B484C61EDA}</author>
    <author>tc={A13B6528-8A4E-470B-9423-CA0350B808DB}</author>
    <author>tc={F4B7EEFF-59CB-4CA0-8B79-FFF31DCED7B4}</author>
    <author>tc={A2BFFAC3-6E12-47E5-AE5A-DD7E9810E5FC}</author>
    <author>tc={2FC8846C-8B8B-44AA-828F-41FCB9131F43}</author>
    <author>tc={8B296BA4-5596-477B-9A91-C324DCA13996}</author>
    <author>tc={6B9B10C9-2E9D-41DE-A6EA-563BB43819D2}</author>
    <author>tc={BAF1B438-874D-4BE3-887B-A6E858CD8B64}</author>
    <author>tc={063B3135-2EF6-4729-B480-D76502F36CA6}</author>
    <author>tc={4AB02FD5-2328-46F5-A40E-3BBCBA1C1A9A}</author>
    <author>tc={211BD3F8-A1D5-433B-AC2C-B9BF29A4CEC5}</author>
    <author>tc={52874D4E-7088-4203-AF8B-278250C463A8}</author>
    <author>tc={C614C9FC-BDCC-46FB-8525-999E6B69FBEF}</author>
    <author>tc={63702DEE-E08D-4BFE-A26D-AC2B14E29078}</author>
    <author>tc={4A98157E-B96F-4B3A-98E7-0CA45B2EC519}</author>
    <author>tc={A61C4685-0264-477E-9457-EBC597616E2A}</author>
    <author>tc={DE6CDAAC-F904-44C1-AC1D-2B7F881B66E7}</author>
    <author>tc={D6B6D107-8197-4DC7-989F-9C9005CE8B34}</author>
    <author>tc={48544DF0-AC23-42E6-A0AC-5E1C024D4354}</author>
    <author>tc={F8F9EA3B-5CB4-4B0C-BDC0-D1F6B99342C0}</author>
    <author>tc={01489424-FF12-44BB-A3B1-7D55F56043E1}</author>
    <author>tc={50B69B7E-C13A-410E-8EBF-312494F2D849}</author>
    <author>tc={7ABF5C7D-6CF1-4A39-A10E-0B8333F7996B}</author>
    <author>tc={B9287593-EE13-46CC-AED9-7AA13E762801}</author>
    <author>tc={886B08C6-838A-4551-82E5-37FB638A9BC9}</author>
    <author>tc={B79F2D32-BCC4-4577-B8FB-917E16E3AA2A}</author>
    <author>tc={73DCC474-7AE1-48E0-A9CA-B86896AE9C1E}</author>
    <author>tc={84BB4200-C50A-440B-A63B-452EF81588C8}</author>
    <author>tc={F482183F-AE50-4479-BCB0-1452A9182571}</author>
    <author>tc={EA5E3717-50A9-440C-989C-043C5F1D5260}</author>
    <author>tc={CE470B2F-5655-4DFB-922E-F29828001CD3}</author>
    <author>tc={8845FF42-1F34-4F5D-BE20-1E7554BDD867}</author>
    <author>tc={97649F44-1CDA-4DFB-BA5C-BAC011D64B0E}</author>
    <author>tc={DB138D85-3899-4FA9-B8C1-CFD701D61A16}</author>
    <author>tc={C0657DEB-43C5-4C5A-BD55-5A49C9E0B902}</author>
    <author>tc={FD1DFA6B-3CE0-43F2-A0B7-9F8290128F64}</author>
    <author>tc={F8DB847A-4333-4EE3-9314-43D4C0254EDD}</author>
    <author>tc={384BB8E7-12B0-47B1-81EB-589F953983D7}</author>
    <author>tc={34BB59E4-FE10-49BE-85F9-58167BB043C0}</author>
    <author>tc={C82083A4-AA57-4C8B-8943-4872798563B0}</author>
    <author>tc={CB2D05B9-E7BA-48E6-80B5-94A92140FB4A}</author>
    <author>tc={697FAE63-DF81-437D-AE29-8DEF9FE32A3C}</author>
    <author>tc={A7C3B915-9DDA-4443-85BA-6336025476D9}</author>
    <author>tc={DA3386BF-24FA-4E0E-A740-2D4949C145EE}</author>
    <author>tc={6D069569-AA65-454B-8CBB-467187D33B80}</author>
    <author>tc={7D515F70-EC32-4DEC-AB50-235335796F91}</author>
    <author>tc={D6C94CEE-E9ED-45CA-9085-5866533537EB}</author>
    <author>tc={753F208B-C5DF-4A33-9EAB-5AF0D7D21BE1}</author>
    <author>tc={DFE68E22-0FA0-4398-903C-CDF78B7A26DC}</author>
    <author>tc={F90D1C78-E5C0-4B7D-A938-C048B76E33F0}</author>
    <author>tc={3CBD67A0-E665-4238-B836-7D461DD1B98F}</author>
    <author>tc={386C5F29-C92F-4568-B0FA-60B11D6A27B6}</author>
    <author>tc={6C3E19E9-9E1B-4B19-846F-C50771A2CA5B}</author>
    <author>tc={BF31714B-A570-400C-8F59-BAFBD7E3B090}</author>
    <author>tc={51A1AFC6-F713-49F6-9876-31A6D95CC7FC}</author>
    <author>tc={9DCD3123-C578-4A9F-B0CD-637F1B078BCF}</author>
    <author>tc={62C43A5F-4BB9-4D7F-89E9-320939163A46}</author>
    <author>tc={2BF35685-8305-4D89-8AE2-8B3FA90CF9BA}</author>
    <author>tc={73B6986E-2382-4F16-93B4-EA246559236F}</author>
    <author>tc={C7117554-1A1B-4535-807D-0135E24CCA71}</author>
    <author>tc={6562A05D-8C1F-48EE-B5CC-B0A9DF219837}</author>
    <author>tc={9D3F5FD5-0863-4713-9C7F-49642219C105}</author>
    <author>tc={F2FD4FBB-AFB9-48F4-B4E4-5E073A84C035}</author>
    <author>tc={1AFF92E2-5100-4EE6-B8B0-971BBC13F014}</author>
    <author>tc={69761F53-FCFA-409B-AE8E-9E6AF6AAAA1D}</author>
    <author>tc={9ACD7B38-EF7C-4513-9570-AFCA7895035D}</author>
    <author>tc={5373CC6C-C4DE-4413-BB09-B86E8A41810F}</author>
    <author>tc={CF8BCB2E-6048-415C-BDA5-B5E996E4F843}</author>
    <author>tc={588AC2DA-2285-45F3-B733-46B0CE9E7CD2}</author>
    <author>tc={37698A48-BFE5-452D-AF8C-2619FFA1D016}</author>
    <author>tc={35A9FBE0-2429-4BEE-BD02-3FC3BAE23B94}</author>
    <author>tc={73D082C1-BA83-4BFF-B5B6-C49EDA362DE6}</author>
    <author>tc={E61F49AB-2364-4FED-9A18-2E9832ECD4AD}</author>
    <author>tc={744F5876-0287-4044-8F3A-F8B877D8C7E8}</author>
    <author>tc={784487C9-C81C-478F-9CDE-B4F1D7472FCE}</author>
    <author>tc={E6B637E2-64FC-4010-A7BE-FE9CE0115413}</author>
    <author>tc={6ABDD04E-A855-4E42-B341-AAE05BEA5CAD}</author>
    <author>tc={2FDAB79C-DF4F-473F-A241-1EA1BA82D23B}</author>
    <author>tc={31B0DFCF-BEC4-424A-B940-042D4EA83DF8}</author>
    <author>tc={BA0B76A7-3C38-40C8-9D8B-CD00F40154C1}</author>
    <author>tc={893035EE-1D25-4FCA-8722-630D7588A831}</author>
    <author>tc={A614FCBE-F283-4E06-BDB4-840FDF857092}</author>
    <author>tc={90734340-36D4-49D8-AB56-C8AB5FE9F09F}</author>
    <author>tc={5A7D3A59-7A89-4E88-84E2-39EE5F43F0CA}</author>
    <author>tc={67967DA9-7A45-44FD-9A12-7D3991095F91}</author>
    <author>tc={BFC8E13C-98F5-4AB8-A254-AF0D114570E1}</author>
    <author>tc={0AEFA309-A61D-4C7C-A767-4498B91A7FE3}</author>
    <author>tc={A13BE366-8D62-4FC8-8DE2-12E195D18742}</author>
    <author>tc={1649DDED-F84E-4E17-993C-6FB80BA5B138}</author>
    <author>tc={989AC34E-8F38-431C-A0A7-9F0D3B1BA15B}</author>
    <author>tc={7BE0721B-44AA-463F-8C4F-D3646D5B6D26}</author>
    <author>tc={333EE638-9D01-46C9-AE4D-AAD461C722BF}</author>
    <author>tc={623A4234-D3DD-432A-B6BD-215260040B86}</author>
    <author>tc={38DE88CF-1212-4928-AC06-380C3220C8EC}</author>
    <author>tc={982DB88D-A837-44F1-B731-478DC89E9FED}</author>
    <author>tc={FEB0872C-FFB0-4A2B-8F0B-8A6AAB6F671C}</author>
    <author>tc={BCF468FF-FA13-4824-8622-2311E1B4A2DF}</author>
    <author>tc={8B9242B1-44D7-4801-B0FD-03DC1D5F9985}</author>
    <author>tc={135199CA-1EA9-4405-9A4A-8DEC698B6A74}</author>
    <author>tc={F1BA313C-2422-4A95-9652-5E4B492EDB9B}</author>
    <author>tc={28121F78-45BD-4B2C-A8D7-3E0A2244EEAE}</author>
    <author>tc={2E304671-C4B6-4ED8-9451-4405440AADEC}</author>
    <author>tc={05E02370-DB70-4BF9-AD2E-C17EF250A835}</author>
    <author>tc={57A1B01D-98FF-4E5F-BDEC-0E52185E3605}</author>
    <author>tc={793EB004-0916-405B-B3A1-5E5587B39BAA}</author>
    <author>tc={6BED5988-9D18-4804-9BAC-3F4381484D0F}</author>
    <author>tc={CA4061EE-389E-45F0-9B65-AC55AEB2B938}</author>
    <author>tc={FB9F5590-27E9-4ABC-8EDA-12CB1D7572BE}</author>
    <author>tc={9DE10CDD-BF65-435A-BF4D-E144E1500F7B}</author>
    <author>tc={7D854898-4F6D-4DD8-8C27-E985E7CC1DEF}</author>
    <author>tc={78493AFF-42E6-4722-8BFE-699E1BBC6AF6}</author>
    <author>tc={E9CE1462-3D6B-4578-A6EC-C7AA1199FA17}</author>
    <author>tc={3D80AC9F-D720-489A-A811-C3215FF88E7D}</author>
    <author>tc={1E101CF4-FCA4-49F2-8515-900870FF960F}</author>
    <author>tc={C6757F88-B0C9-4E45-B2CE-F6B2BEDD3A41}</author>
    <author>tc={7405931A-F56A-4489-8752-924350B90C55}</author>
    <author>tc={F3EA6397-1802-402C-8258-4C8C61EDC1EF}</author>
    <author>tc={8DF533C0-F5D7-4679-9076-F01646865A69}</author>
    <author>tc={BD5BC1C6-54FA-475C-9168-7950B03C28DF}</author>
    <author>tc={49C5E65C-642E-4BEE-9293-525754CD37AA}</author>
    <author>tc={C1ECB350-4BA7-4AFB-9DEC-6437B9EDF864}</author>
    <author>tc={7D607C7E-067E-4F49-A8A8-5474B188C20B}</author>
    <author>tc={055A7BB9-976A-40B9-9DE3-876661C931F6}</author>
    <author>tc={3E44E273-899E-43EB-99D7-DE2EBED4A40B}</author>
    <author>tc={50260E87-0912-4157-A7A5-0A9B2FE50E8A}</author>
    <author>tc={07365582-C291-401B-A00E-3FF7CA31E6D6}</author>
    <author>tc={1EFC2395-F6C7-4D44-B55F-36A5E347C291}</author>
    <author>tc={2EA94E38-233D-4042-A4E6-3D37286FE6BB}</author>
    <author>tc={5075D12C-1547-4469-B50F-A56075684D1F}</author>
    <author>tc={B805EA96-25B3-4ED4-B30E-BF9358AC3009}</author>
    <author>tc={BF06562A-A77A-4256-825F-B054EC73A9B9}</author>
    <author>tc={23ECFE49-8144-417E-8657-91F8D4AE3CE8}</author>
    <author>tc={EB2A9FE3-590A-44B3-96CB-FFFFAADE22D0}</author>
    <author>tc={AFEAB623-2AA9-490B-B5F1-08313428EA7F}</author>
    <author>tc={3B21D14F-BE71-4CE3-9F41-048BA1ED74E2}</author>
    <author>tc={FAB6F525-DC2F-4E5C-AE2E-694969B9FF23}</author>
    <author>tc={9676FA11-0A78-4B91-AB0B-A62E0D68B3DE}</author>
    <author>tc={8D869ECF-E536-4D73-9507-80E4B6B36515}</author>
    <author>tc={BD669014-8868-4D9C-BFE5-B243FF681282}</author>
    <author>tc={05345FCC-A5D6-44D9-BBE8-4424CBA10846}</author>
    <author>tc={4003F9D8-355E-480C-8644-0AFD0E162435}</author>
    <author>tc={7D360C2F-3939-438F-9735-5DEA00284E27}</author>
    <author>tc={D7F3B7DC-9AA5-4C36-A690-D9D01CB2083E}</author>
    <author>tc={FABD103F-12FC-4252-9FB0-3FDDD7FD48BF}</author>
    <author>tc={7E9184C4-8886-45D5-A016-D4BBFA68F15B}</author>
    <author>tc={7C6EB78F-C548-4398-BC70-1EE091DC1AE1}</author>
    <author>tc={20A8ABBE-FD2C-4309-81E2-8C308247DA18}</author>
    <author>tc={C65A4488-FDA7-4CE1-A63A-4C2D1B9651B6}</author>
    <author>tc={021E762F-A8CB-4F91-A850-14F965672912}</author>
    <author>tc={7366F365-5734-4115-9629-5B6D25178409}</author>
    <author>tc={A8F5CEE4-F95F-46A9-AE98-53999EF85F9D}</author>
    <author>tc={06182DB6-B99D-4998-BA1A-14C650F521F9}</author>
    <author>tc={E9B54AB3-ACD5-4361-8DD2-618A6704A63C}</author>
    <author>tc={6A21A350-967A-4A97-9D9C-B4D33CF716BA}</author>
    <author>tc={EFEC665E-2B33-47AA-B183-748AD529D313}</author>
    <author>tc={DA4407FB-02E6-4939-9534-53C0C182EF7B}</author>
    <author>tc={EAFECF70-A679-41D7-A4CE-F70775F2C36F}</author>
    <author>tc={65221D82-7F6F-4C8B-B5E8-E95A84D08CD0}</author>
    <author>tc={2AB3CDA9-62EB-4ED1-B0E9-7B1B04E84BF4}</author>
    <author>tc={4A4C2722-71F4-456E-B75F-58D7EDA7A0F1}</author>
    <author>tc={8CD3EB4F-EB34-41DF-9A68-7DE9BB44CBBA}</author>
    <author>tc={363EEE7C-3711-4705-829D-E8041670C949}</author>
    <author>tc={EDBF2EF3-ECF4-4D67-BFB4-D8CAA32AAE8F}</author>
    <author>tc={7B69D3FF-6834-46D1-8C66-4EF232E7DA98}</author>
    <author>tc={A5C17705-6F1C-483F-98BA-598016A77BBE}</author>
    <author>tc={E99E1B0C-0706-44DE-95E2-C82ACC9226AA}</author>
    <author>tc={0FC81005-C251-4B5D-8C37-73D6162F5072}</author>
    <author>tc={782C9D51-0EF2-46E7-B886-476C53937D7D}</author>
    <author>tc={77D57733-0166-4CCB-8C8D-D5A4F6769A06}</author>
    <author>tc={57E065F4-794F-43F0-9E5B-5A3E007F8A7A}</author>
    <author>tc={3AF13AB3-EB15-4EB5-AF67-86BA08A37497}</author>
    <author>tc={9246057B-35F8-4A5C-B9CE-05B83CF37D93}</author>
    <author>tc={2450673A-8182-4D39-89AF-270606D9F9FD}</author>
    <author>tc={2C9C3570-C124-43C9-8C71-4C3C5B23C7C6}</author>
    <author>tc={FF84F0E8-09D1-40EB-AF3B-F77BD5C57090}</author>
    <author>tc={F848AC25-35C0-4C95-AC20-5A893E4817BD}</author>
    <author>tc={F09F16A0-ED57-49CA-8C7A-20387A3BB18D}</author>
    <author>tc={62BA76D5-C4BD-4DD3-BAF7-5E9548CB4652}</author>
    <author>tc={D1D60686-57D0-4B4D-8CED-B510CC513576}</author>
    <author>tc={2CC78409-9A87-4589-B56A-523E6D685414}</author>
    <author>tc={56B65903-6215-43AB-956E-405D7B268471}</author>
    <author>tc={BB2C1584-8388-4035-8052-8088C352F3BD}</author>
    <author>tc={913D905D-D9DC-4873-8295-50D8260B00AD}</author>
    <author>tc={39929863-A0C5-4DD1-B23B-1970224C1073}</author>
    <author>tc={5EF16E47-4547-4648-A2E3-2464D3597405}</author>
    <author>tc={17AA2688-B563-408F-BD06-0F08A53BBEAE}</author>
    <author>tc={08DC6AF0-6181-4B42-8B6A-D72CEE719981}</author>
    <author>tc={7436566D-263D-4826-9EE5-A9E4E3AE0E08}</author>
    <author>tc={A4F6A6BD-A6E8-432F-8C93-ADCB56BED067}</author>
    <author>tc={9C1FDCAA-7373-403A-8F44-C31A7769A292}</author>
    <author>tc={AA92E22F-2AAA-4C38-B818-ABE8DE7E6C71}</author>
    <author>tc={567791FB-6DB5-4007-A3E0-1747D7D459A7}</author>
    <author>tc={789BCC76-5AE2-49F4-A70C-F913462F7ABA}</author>
    <author>tc={A040031F-6536-4707-A780-693C3568BD86}</author>
    <author>tc={63220313-67A0-4943-8E3D-315837A0BB98}</author>
    <author>tc={9DD9FE5D-04DF-4CC9-817F-2053F891DA8F}</author>
    <author>tc={C1BB9505-4F10-465A-BAF0-6734A062EECA}</author>
    <author>tc={99700BCF-9C91-4570-AE9B-AD984ECBB95A}</author>
    <author>tc={0D7564E9-AE0A-470F-BE39-7146BDD07BEA}</author>
    <author>tc={C5C8CA9E-0774-4291-B20F-3AFAE07DA021}</author>
    <author>tc={2A77E014-AFE6-438F-A284-CDCC839FAC64}</author>
    <author>tc={9F411F2D-02AD-42DD-822B-5EC32795D183}</author>
    <author>tc={800F87A4-62FE-49F5-A6CD-A6F705FABE40}</author>
    <author>tc={C3B133E9-D24A-47A2-AC4E-428D5BE394DC}</author>
    <author>tc={8A93758D-80B7-46B9-B36E-C85F4BEEB992}</author>
    <author>tc={5CDB9170-83F5-4925-8BE6-B374166B943B}</author>
    <author>tc={35B89B40-EAAB-46A5-A3E6-C818BABE3995}</author>
    <author>tc={3F0DE621-7EB2-4F8A-BE95-B29C2AFB9151}</author>
    <author>tc={6E5E147D-DBAC-4E34-84C5-1FBB55F9FD8B}</author>
    <author>tc={008C5290-3ECE-407F-8A47-72D53691703F}</author>
    <author>tc={C7248CBF-E13F-49AB-B4E6-B8B51D9AB4F7}</author>
    <author>tc={3CA406F1-A24D-4BBF-A04E-AD9CB2B5911D}</author>
    <author>tc={9966647E-D5A9-461D-80AB-A0874EA4CA60}</author>
    <author>tc={4AD9F233-448E-4A44-A148-74A320206E89}</author>
    <author>tc={AF236A06-58D2-444D-A130-E0304642F565}</author>
    <author>tc={EA2FA82A-52A9-42EE-9BD3-C02B7D84258B}</author>
    <author>tc={18D3793A-8630-45EF-AC4D-016303EC4CDE}</author>
    <author>tc={1D3D1584-D7C9-4FCB-9C60-53759E8895C7}</author>
    <author>tc={CEFD9865-E0F9-475E-98CA-FCC02884AC7E}</author>
    <author>tc={83BB6FAE-F3DD-4ED6-BC8D-40E5C03D7A6C}</author>
    <author>tc={B9C7295B-2C95-4785-8C6E-498912591138}</author>
    <author>tc={258A2D30-68F8-4341-B8B6-7A6360625596}</author>
    <author>tc={13E90A16-44C5-49B3-82A1-0D6A75B6EDEE}</author>
    <author>tc={FB8334B7-5023-4EB0-AC9C-7FBA183D1157}</author>
    <author>tc={B26BE57C-C9F8-4B7C-8BC8-C974BD9ABEFF}</author>
    <author>tc={DA772D4E-9DE7-42F4-BFCF-79C3E29544EA}</author>
    <author>tc={CC0AFEB7-9BB8-41DA-AB22-EF82A4E7CBF1}</author>
    <author>tc={DEBEE059-61D7-46F3-ACDA-665F134B3DA4}</author>
    <author>tc={C7D6DD5E-82FE-4FDD-98C3-45225F24764D}</author>
    <author>tc={B95C1D50-DC4B-4684-AE60-AB8FF8897B4D}</author>
    <author>tc={E38E2234-9879-4221-B12A-618C7FA3F69F}</author>
    <author>tc={743D2214-F11D-45BE-9C49-5D1FC609EE12}</author>
    <author>tc={5ACB5DD6-7ADB-47F0-9B51-878B50C268C2}</author>
    <author>tc={6CAE6F5F-222B-4865-82CC-461C46D791EA}</author>
    <author>tc={A6BD0A03-DE80-4AFA-A95D-ABADE66FCD03}</author>
    <author>tc={0BBE203C-537B-4231-B430-E67BA471730F}</author>
    <author>tc={F6DFD30D-A6D3-4EB7-A547-9C7220D1E334}</author>
    <author>tc={4FEFD329-51D7-4A0A-B97A-8DFC5D57D873}</author>
    <author>tc={3EED706F-02B6-4A2E-A613-6871FE37E8DC}</author>
    <author>tc={08671C46-603B-4EF5-9DBE-D01A80CA90BA}</author>
    <author>tc={C800F821-BDA3-4E6D-A645-44C56F415391}</author>
    <author>tc={7F303BBC-79EE-4EA5-A2FE-0E952BC52F21}</author>
    <author>tc={6097C2CC-7251-4DC8-AA6E-A5C4924F5CCF}</author>
    <author>tc={F13CE3E5-F7C7-46C7-9B9C-5B20F9725C1A}</author>
    <author>tc={D24BF23A-D822-47EA-B709-4E753DB42CFB}</author>
    <author>tc={1C317CA2-9F6B-4118-8622-4E4DD7212F92}</author>
    <author>tc={491D4CF7-E9C5-4D5D-90C1-2EDC996D6DCE}</author>
    <author>tc={0018FEA6-1F7F-4C29-A534-48AC98EC9635}</author>
    <author>tc={88BF2DDE-C0C0-4A5E-B6BE-98AE887F7A63}</author>
    <author>tc={33D93FE1-06E3-4757-83F5-5DC16B9DCD42}</author>
    <author>tc={0E0E24E9-EACB-4FC5-92FD-B0F3BAECF2F7}</author>
    <author>tc={A0F44B8E-E60B-4A56-AC65-8277565D359B}</author>
    <author>tc={324DD191-08D2-4E5B-A136-C257189D78A8}</author>
    <author>tc={D11CE378-82A5-43B3-B4D3-0C785EFB16C9}</author>
    <author>tc={002E3DEA-42D1-4194-AE6F-9782751CE481}</author>
    <author>tc={7527E271-39FC-4460-8990-610DCE0D48D9}</author>
    <author>tc={0C9C9023-0863-48B7-BB22-2BCE20B51B26}</author>
    <author>tc={49E869EF-D127-42EE-9946-83387A01B7BA}</author>
    <author>tc={403E1B7D-DE61-4032-8200-E9401E5A14ED}</author>
    <author>tc={98BEBA78-2B2A-4A89-A06D-025347CE71F4}</author>
    <author>tc={14FEF6FB-5FD9-4D06-B420-1692FAF1A123}</author>
    <author>tc={8183416F-0C23-4EDA-BFB3-9122BA2F5DD6}</author>
    <author>tc={B8B00DC4-8BEE-4000-85A3-4595ED2FFEC9}</author>
    <author>tc={96004F84-97FE-4FEB-8D11-A668EEC278CC}</author>
    <author>tc={F501D63A-F0C1-4DCB-98CE-AC1144499181}</author>
    <author>tc={62BA785D-2BDF-4033-8068-11862F213C29}</author>
    <author>tc={8075657C-498F-458E-836C-18EB3D59E213}</author>
    <author>tc={734B3B1A-16A7-4716-BD44-3256803DED55}</author>
    <author>tc={34C57773-CE09-4F2D-8B11-C1C9491153F3}</author>
    <author>tc={DFD29A19-E750-43FE-AE6B-27BD5664DA20}</author>
    <author>tc={DEBC9287-B7A2-47B1-B894-B3D41FC29C2C}</author>
    <author>tc={C8BEF788-789B-4D94-BA12-9DACAAE1EA4C}</author>
    <author>tc={DB52F7F8-A6BD-4559-A61C-15530EB7DE04}</author>
    <author>tc={F34CC6C1-46E8-437E-B562-6D77839E661A}</author>
    <author>tc={E58A7D6A-3A62-4B43-9BFB-F445C344354E}</author>
    <author>tc={2D064176-E396-4108-A6CD-8D62859E8359}</author>
    <author>tc={A4606105-2810-422A-8594-9BC6BB13F176}</author>
    <author>tc={DFEB56EC-5DB1-4C62-B457-EB45316B2A2C}</author>
    <author>tc={DA0511A5-1B9A-4C83-9D13-B290D941EB9A}</author>
    <author>tc={65E37CC5-49AD-4398-89A0-0C8E473ABAEC}</author>
    <author>tc={50D64F87-5197-4DCC-A7E6-C96FFAEA1FC9}</author>
    <author>tc={644CE45E-BBBB-460E-A59A-DCD3A48585E4}</author>
    <author>tc={E309776D-09DA-47D1-A496-5E7FC5B3C322}</author>
    <author>tc={58D18BDE-EA09-4EB5-A73C-0F26A4A06711}</author>
    <author>tc={EAC1E062-10D1-4A69-8558-51631C51ED89}</author>
    <author>tc={05D07550-7CC5-4C3E-9C10-38AE477725D1}</author>
    <author>tc={AAF5ECF1-5252-4AA6-8221-CA37B11D5603}</author>
    <author>tc={33DE9E69-B280-4E05-A17C-07232B5B1CAB}</author>
    <author>tc={CF9DEF22-F69F-40EE-A77D-FDF185CA6059}</author>
    <author>tc={6A0382BC-9501-457A-AF75-DE49988BA34E}</author>
    <author>tc={0ABF4F28-965D-4414-BBCF-657CB8974035}</author>
    <author>tc={94FCD371-BC30-4B01-8A3A-B35E2284E45F}</author>
    <author>tc={BFF000F0-BD59-4035-81F9-5FEFADC627FB}</author>
    <author>tc={0D47951E-2B2D-4E29-87CD-ACA414290FE7}</author>
    <author>tc={1DF722D0-78C7-4C63-B9FE-D4FC24069CCD}</author>
    <author>tc={99CE2763-0D0A-4189-80C0-B3E6352AD8B2}</author>
    <author>tc={5A8C5249-1487-4CE9-B997-7E37BACEE719}</author>
    <author>tc={E9DE17FC-655F-419A-AF38-23E2D1487F6F}</author>
    <author>tc={C0FEDB00-5E63-4C8F-9E3E-6B712848ED69}</author>
    <author>tc={27CA096D-9D70-4F86-A7C5-D2BC357498D4}</author>
    <author>tc={01C1290D-4FB4-4056-8F4E-AF735500AA72}</author>
    <author>tc={B1DEB8A6-07C3-4B89-ADE3-EBCFCE014A7E}</author>
    <author>tc={9067D210-6558-4736-817C-3A3D274807AF}</author>
    <author>tc={6E27507A-2B52-4148-8B5A-51FB288DA880}</author>
    <author>tc={230CEAA1-146B-4F1A-ADEC-CD6620E39587}</author>
    <author>tc={6AE6FBCB-38E2-40C4-959B-F9D368EA759F}</author>
    <author>tc={C8A3100E-E48E-48B3-8C9B-4D36AB2F10E6}</author>
    <author>tc={38984585-2F8A-455F-916C-2539A1138CED}</author>
    <author>tc={76BB588E-FE66-4689-94BB-1BFE63CA878C}</author>
    <author>tc={BA50EB79-67E3-4BF5-B5FB-DBB759C40ED5}</author>
    <author>tc={E28C1B32-939B-4BD5-9B91-EAF27D4FE55E}</author>
    <author>tc={36B36BF8-AAF9-4366-85DF-D6DA5125B73B}</author>
    <author>tc={FBC430B2-D112-4C36-BB56-13EE81E62674}</author>
    <author>tc={0C8C2B74-3473-4DB8-9ED5-86EBCFED3B28}</author>
    <author>tc={C9B7FB3A-96D7-401C-AF3A-43272C08B88E}</author>
    <author>tc={6363D987-0F32-4967-A5FF-B7038DB9D222}</author>
    <author>tc={38C8CD35-6D26-4B57-877A-A2C5572E8A0C}</author>
    <author>tc={F8AB42D4-E846-41D9-A1A7-F054AB5C28C0}</author>
    <author>tc={4BB22A24-CC65-46EA-A02A-ABE068FE6AAE}</author>
    <author>tc={09665882-B2ED-4821-B58E-815C7AB05608}</author>
    <author>tc={3A3F1587-B1F2-42A6-B977-6AC463846FED}</author>
    <author>tc={21124E1D-C535-4695-884F-6C856E128A8A}</author>
    <author>tc={0E515CFB-36F5-45CF-8D54-854BA576413C}</author>
    <author>tc={3E708FFE-9639-44BA-8149-F0DD969C592A}</author>
    <author>tc={40978495-041F-4710-8794-AC04F172EA87}</author>
    <author>tc={F845EE04-6ED3-4704-9C91-B04C10C7F733}</author>
    <author>tc={4360C71A-7129-4F86-AA8F-CD1ADC7A7932}</author>
    <author>tc={BED008E4-18AD-4D83-A3B5-027079DA4766}</author>
    <author>tc={E8871ABD-877A-4491-AE47-12EAE7F178F9}</author>
    <author>tc={66F17032-8CD7-403A-B9BD-4F7F2CBFFCAC}</author>
    <author>tc={AD5A345C-0D34-4CAC-BF03-6E984F8C2E15}</author>
    <author>tc={EEB43483-A29C-4E7D-905D-C75FB88B9A2A}</author>
    <author>tc={06CE4103-80FD-4D34-99E1-8B7232715E98}</author>
    <author>tc={F05235F8-4CEB-4199-963D-6FA7C6177F91}</author>
    <author>tc={03F2A79B-4B0A-4347-993F-0E32998F98DE}</author>
    <author>tc={C2020987-F28D-43A9-B912-D7957B85FEBC}</author>
    <author>tc={578C6B76-A52C-43A1-92E7-2A614729CA7A}</author>
    <author>tc={9010AF76-420C-424A-B137-C150F8F9A9CA}</author>
    <author>tc={76808703-2975-43C5-99D0-CD8BE234A709}</author>
    <author>tc={7298174C-AFC5-42B4-8448-7ADB8796865C}</author>
    <author>tc={7B7961C9-E5B8-4BF2-9499-EECA9AE16C8F}</author>
    <author>tc={6CF948B8-8E97-44E7-BF22-5191A5E42B41}</author>
    <author>tc={E7A04BBA-BBBD-4874-B148-0E3802A480E2}</author>
    <author>tc={16BDDC8E-A59A-4EE6-AC04-A88552FA00CB}</author>
    <author>tc={97F358CA-D909-4C52-BC1F-E6DB1FC4A9A5}</author>
    <author>tc={F8DBEBD0-AFB5-445E-A172-ED3E84BA423E}</author>
    <author>tc={00F50673-E7A0-42C2-924F-DE50CA92FAA7}</author>
    <author>tc={B1B98B25-787E-4820-8D33-A2571BC73E22}</author>
    <author>tc={8ADCF362-6BCF-46D4-A6C0-B2672E44BEFE}</author>
    <author>tc={97E2705F-0507-4915-8864-13CB5F501547}</author>
    <author>tc={679D64CE-CC5B-4772-8D6D-FBAF87560098}</author>
    <author>tc={D4B28498-A1EC-4826-A0DF-6BE2E56AD76D}</author>
    <author>tc={EA6812E2-6643-4944-913C-BE68D3A5DB0F}</author>
    <author>tc={604B9CC0-E8E5-47C9-9337-4CE0A27D0FE0}</author>
    <author>tc={9998C70D-BF75-4E07-B2AA-85544A47A729}</author>
    <author>tc={FC997A8D-FE00-486A-816F-2BEF4A49181C}</author>
    <author>tc={705C696B-866B-479F-BF54-587782A998D1}</author>
    <author>tc={2947DDB5-C499-4073-B335-EE4D3DFE0025}</author>
    <author>tc={ECAA97CE-A94D-41A8-990F-5CA338BEB312}</author>
    <author>tc={EC206C56-733F-4FFF-A833-47F43C2B334E}</author>
    <author>tc={462AE9D7-FE32-43DC-95B5-2A90DA3F375A}</author>
    <author>tc={691F615F-9C3F-4F6D-9BE1-7AC1C1B57781}</author>
    <author>tc={D8D67A03-F7C8-4370-9312-21A93A8FEC65}</author>
    <author>tc={3C501AF3-63FC-44BE-8948-874068CE790F}</author>
    <author>tc={3E75A0AF-021D-49AA-8A35-5A420B56B9EA}</author>
    <author>tc={0667249E-7877-4F04-8075-A1CCABE3B325}</author>
    <author>tc={1E1E80C0-1E49-426B-B27A-D3DD2CECC4D7}</author>
    <author>tc={DFB50105-68DC-4CC7-A191-7A198F5882B7}</author>
    <author>tc={67C666EF-EF67-4905-9EA5-04EEC8741807}</author>
    <author>tc={688D4142-2DB3-413A-A90E-6AB000CF0669}</author>
    <author>tc={74611109-97DE-437B-8037-BDD25B7ACE51}</author>
    <author>tc={AAC35BFD-7FC8-40AD-9153-AE483B21CE09}</author>
    <author>tc={585323E2-A315-4A30-88A6-02494FBCCCD1}</author>
    <author>tc={16F0C1CE-ED4F-4246-A80E-42341E2D8385}</author>
    <author>tc={4B171EB5-D6A9-42AB-B898-43791A5FDD74}</author>
    <author>tc={F176A112-9706-4986-A7A5-64620E49C87B}</author>
    <author>tc={F21E3BDD-8559-41B7-80DC-FEAF13FD3642}</author>
    <author>tc={84901A0E-2B43-48F2-8002-8FF6BDDDE019}</author>
    <author>tc={8CB6B389-AB40-47D1-B105-C8AFF510CCEA}</author>
    <author>tc={59046AB1-7602-413B-8B90-DEC97375CA94}</author>
    <author>tc={87336D02-B1D7-4AD1-A172-840F52A49695}</author>
    <author>tc={42839613-E700-454A-9ACD-0813C47E5783}</author>
    <author>tc={7A501C76-B2CB-4ED6-BB73-1FE6B044846C}</author>
    <author>tc={C27CD6A8-C8BF-44B6-9F34-1AACA07854D6}</author>
    <author>tc={E59C00C1-54DC-4998-9282-3CAB5897F09F}</author>
    <author>tc={0B74A92D-F10D-4D58-94EC-389EC7B9C8CE}</author>
    <author>tc={D2D884B2-F069-4CD4-AB3C-C6597899D627}</author>
    <author>tc={DF3E3697-A0EA-4AA3-97F5-3897154FFEE3}</author>
    <author>tc={25F3268D-5786-4193-8D5B-D678B1C9CE96}</author>
    <author>tc={93B69B5A-02A1-4832-93CC-5305BCAD9BA7}</author>
    <author>tc={279CA668-F5FF-4EBD-8D43-FA2997656328}</author>
    <author>tc={5307D5B3-8C59-4399-BB97-3BD9E0D2B2F9}</author>
    <author>tc={EB753319-D86E-4774-91C2-E8304651015F}</author>
    <author>tc={58D0774B-6B08-4C7D-9539-6F2BA758B870}</author>
    <author>tc={8D55B861-8457-462C-B9CB-C80AFD023746}</author>
    <author>tc={980D6956-287F-49C4-9C2B-129632482251}</author>
    <author>tc={01D04181-A85C-429A-9CAD-445EB246A1F8}</author>
    <author>tc={4D60696C-389C-401E-B64C-774273DFD92E}</author>
    <author>tc={D4FDD3B7-DB06-4BF2-925F-5C1AA0E4497E}</author>
    <author>tc={F6C43D84-E294-4F70-948F-2787179268B4}</author>
    <author>tc={13180ED3-80AC-491B-9FF1-6BA105CD68BE}</author>
    <author>tc={6C16D9D5-EB03-47BB-AACA-8046003706C1}</author>
    <author>tc={371B2FB6-ACA4-4380-90E4-5DF18657CF91}</author>
    <author>tc={21184379-5A75-42A6-920E-2BC23EBC5BCE}</author>
    <author>tc={4A3DC174-3BF0-4BB1-822B-5AF2C50AFEAF}</author>
    <author>tc={0AC7F5FC-87B5-4111-9013-3370B328B412}</author>
    <author>tc={78E4012C-0FE8-4820-A010-EA76E80CBF14}</author>
    <author>tc={6EBA3DAF-AD82-4A88-9C9D-180641897F28}</author>
    <author>tc={444E4BC4-2997-4407-BFCB-259CBBB40836}</author>
    <author>tc={C09FEEDC-9090-4ED7-A721-D25E16D9AFE3}</author>
    <author>tc={EBA78D83-4020-4B5E-B761-B84BBFC6F2C1}</author>
    <author>tc={50526DBA-A447-4F52-837C-59F8ED00B264}</author>
    <author>tc={A1A307DB-864D-4999-8852-1C79C2B3C194}</author>
    <author>tc={457E2F73-C3E7-49CE-8679-313D362E3C07}</author>
    <author>tc={91A8F475-6BE9-4FB1-B1BF-0EF5580F164B}</author>
    <author>tc={B5AAC4A2-4A3D-46E4-8744-E1537D06DAF7}</author>
    <author>tc={A0DA603C-2209-4C38-8D0B-A5CA148CAD75}</author>
    <author>tc={F6614672-C353-4250-87BF-7EF6651C9720}</author>
    <author>tc={CB7B4E8C-3612-4375-A599-60BA54518574}</author>
    <author>tc={BD0FF77E-6958-416E-981F-22C0B10D3170}</author>
    <author>tc={513A9C33-E70F-4738-B9F0-7A9C9D1315A7}</author>
    <author>tc={CAD9BAD9-705F-46BF-B139-E3F20F8FDD36}</author>
    <author>tc={A485D800-1AA2-4C34-9E88-B89AAA08BAE4}</author>
    <author>tc={1C89B019-931F-4BBA-8076-A067D2ECE757}</author>
    <author>tc={8EA325AF-4F25-4613-88DC-F3F9E7C250E8}</author>
    <author>tc={F362B067-4898-4664-94E2-374C700F4240}</author>
    <author>tc={B11F7A3E-E15C-4974-957A-98B2361A2745}</author>
    <author>tc={71F3914F-B03B-4F03-8FC3-EBD01CB21236}</author>
    <author>tc={075C5C6D-39A2-4381-B35E-4AE99D56B90A}</author>
    <author>tc={31462A38-DCE5-401E-BAC9-5F810E0E7FD0}</author>
    <author>tc={BAB862DF-1C22-44A0-AEA4-53992DDF3572}</author>
    <author>tc={D1CACD52-50E8-46F2-942E-8AA426D59DF9}</author>
    <author>tc={0D47F209-AFFF-4065-B2D8-5D1608ED7CD5}</author>
    <author>tc={82FE9C1E-5C9B-4FC9-9663-9539E5A634B3}</author>
    <author>tc={A25D676C-D512-4BA1-9B53-6D6EA7048DBE}</author>
    <author>tc={8DD1CA1C-CFB7-4C7D-8404-51DF2FE55808}</author>
    <author>tc={0166803C-64BF-4F54-8E64-E2512BB178CB}</author>
    <author>tc={233EFDE2-981F-455B-A1A6-203EF89893B5}</author>
    <author>tc={6EEF74BE-2E89-44FC-AC77-70E73FC0FDC9}</author>
    <author>tc={291C2261-B00F-4329-B52B-D10FF2D77BE3}</author>
    <author>tc={63C1F7A3-A25D-4483-B7D2-2ABB840A8DFB}</author>
    <author>tc={0CA0428C-2CDD-48BC-869A-045734F8C130}</author>
    <author>tc={EA95E076-315D-4FD0-AEF5-00A49C0ADD28}</author>
    <author>tc={B72313ED-A192-41DA-BF86-473DE69C959A}</author>
    <author>tc={DFEF2B5D-23CD-430B-999F-7EC341999AB7}</author>
    <author>tc={669FC600-27E5-4409-90EF-D1550564B3BB}</author>
    <author>tc={E5FD0A79-7157-49B3-A074-F4AD9FA4E777}</author>
    <author>tc={D2E363B9-B2A5-4AD1-94EB-B76865248C24}</author>
    <author>tc={68D7D9E2-4C81-4AE5-B27E-20E10BC19271}</author>
    <author>tc={118FE21D-7121-4CC5-B8BA-325DAAC5E9C1}</author>
    <author>tc={70B45F6F-6943-4640-9C3F-E7B909727D00}</author>
    <author>tc={D8F62EBE-346D-4CDD-AC31-76F6D0905774}</author>
    <author>tc={49FAB530-6128-46E2-B9ED-A7D699A8FAEB}</author>
    <author>tc={1152ACC1-3688-4C6A-BC34-F6B4274E94E1}</author>
    <author>tc={A48CF335-F730-4F3C-8272-7126A1D01E7E}</author>
    <author>tc={9404780C-A144-4849-B620-CD2FEA680868}</author>
    <author>tc={AC9A02FB-8027-4BF7-B487-BB40886FD06D}</author>
    <author>tc={D21CE91A-EE86-45B6-BF1B-AFE1B3BDFB9C}</author>
    <author>tc={82691983-CCFE-4513-8C57-937ABBB678FC}</author>
    <author>tc={2FB84605-F628-4EAD-84F9-908E1DF2CD35}</author>
    <author>tc={E974A36C-7183-4507-B5F1-A57DCEEDE8EB}</author>
    <author>tc={BAEFF63B-FEA1-428E-BD85-3561B9D3E0EF}</author>
    <author>tc={780DE9E3-A34D-463F-A4F2-A72BEF2294CD}</author>
    <author>tc={9F98BF15-3049-4AC1-94A4-3E76479B9F22}</author>
    <author>tc={B6F7DB3D-699A-4037-8DC5-D03634376F5A}</author>
    <author>tc={94CF8AEF-3AE0-4C4B-AAFD-D648EAE778DE}</author>
    <author>tc={A811DBE1-354C-43BA-AAF0-E8AB9423F2D9}</author>
    <author>tc={1A3D77C6-9E9D-46CC-B80C-BF01B73D0237}</author>
    <author>tc={BCDE103A-2468-4079-B4D2-3EA055BB908D}</author>
    <author>tc={BA1C0831-9A17-436E-9911-48A575C3106B}</author>
    <author>tc={B7088D05-1BEB-4FAA-980F-9D0D76DB057A}</author>
    <author>tc={5DA0FAE9-EECA-4ECF-9211-8A3CC87714F8}</author>
  </authors>
  <commentList>
    <comment ref="J2" authorId="0" shapeId="0" xr:uid="{988FDEE6-55A2-4B97-B913-4B7E3AEF9C28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Aumento de escopo</t>
      </text>
    </comment>
    <comment ref="J3" authorId="1" shapeId="0" xr:uid="{64DF818D-3606-4990-B4D7-748BC5493997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Aumento de escopo</t>
      </text>
    </comment>
    <comment ref="J4" authorId="2" shapeId="0" xr:uid="{AACC9C39-7466-42A0-9244-666EF17CD2D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com reajuste 2025</t>
      </text>
    </comment>
    <comment ref="J5" authorId="3" shapeId="0" xr:uid="{275B4E3A-05D7-4262-81EA-4D34867C4C7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com reajuste 2025</t>
      </text>
    </comment>
    <comment ref="J6" authorId="4" shapeId="0" xr:uid="{29316B17-AA38-4829-8EE2-4CDC7FEC022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com reajuste 2025</t>
      </text>
    </comment>
    <comment ref="S6" authorId="5" shapeId="0" xr:uid="{FE4EEA92-94DE-47DE-9235-FB93F03C040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Retroativo de faltas que ficou faltando na competência de abril - total de 82 faltas e no momento do fechamento haviam contabilizado apenas 66.</t>
      </text>
    </comment>
    <comment ref="J7" authorId="6" shapeId="0" xr:uid="{5F15116A-CC50-4142-A10B-4DA7C7C0E38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com reajuste 2025</t>
      </text>
    </comment>
    <comment ref="J8" authorId="7" shapeId="0" xr:uid="{2760DA5B-DE6C-4517-88FF-FACB1DD4E6C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com reajuste 2025</t>
      </text>
    </comment>
    <comment ref="J9" authorId="8" shapeId="0" xr:uid="{3C6556B7-D97B-4386-A986-BC14B61996D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com reajuste 2025</t>
      </text>
    </comment>
    <comment ref="J10" authorId="9" shapeId="0" xr:uid="{E9CC283C-33DC-4A7A-9C34-83298AE12F68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com reajuste 2025</t>
      </text>
    </comment>
    <comment ref="J14" authorId="10" shapeId="0" xr:uid="{ECE531D0-06BF-4A8A-8531-AE9079DEE113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Solicitamos a planilha aberta de custos para iniciarmos o acompanhamento mensal do contrato</t>
      </text>
    </comment>
    <comment ref="J15" authorId="11" shapeId="0" xr:uid="{4A8A5398-79E9-4928-A7BA-F673B7CA1AA7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Solicitamos a planilha aberta de custos para iniciarmos o acompanhamento mensal do contrato</t>
      </text>
    </comment>
    <comment ref="J19" authorId="12" shapeId="0" xr:uid="{E853D254-CAE2-461B-ADD9-D436408F3EF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Reajuste 2024</t>
      </text>
    </comment>
    <comment ref="J20" authorId="13" shapeId="0" xr:uid="{78A8EB55-3A43-49CA-985F-3169C876697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Reajuste 2024</t>
      </text>
    </comment>
    <comment ref="J21" authorId="14" shapeId="0" xr:uid="{FB8D2E22-5675-4484-8B71-38DCEE1D4B03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com inclusão de R$600,00 de assiduidade para todos os porteiros. Ainda sem o reajuste 2025.</t>
      </text>
    </comment>
    <comment ref="J22" authorId="15" shapeId="0" xr:uid="{27E76010-FEE0-4354-9AF0-8B6677BA15D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com inclusão de R$600,00 de assiduidade para todos os porteiros. Ainda sem o reajuste 2025.</t>
      </text>
    </comment>
    <comment ref="J23" authorId="16" shapeId="0" xr:uid="{2C7B9126-C534-47A9-99E0-826428A504A7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Reajuste 2025</t>
      </text>
    </comment>
    <comment ref="J24" authorId="17" shapeId="0" xr:uid="{0062135B-DC6F-455C-834C-F2910F0E1C27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Reajuste 2025</t>
      </text>
    </comment>
    <comment ref="J25" authorId="18" shapeId="0" xr:uid="{B0F22450-FA29-4B82-836B-EBB500F0C05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Implantação Protesul - 01/07</t>
      </text>
    </comment>
    <comment ref="J26" authorId="19" shapeId="0" xr:uid="{E76CCF79-3639-4BBB-9DF6-2B3F3CDC3564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Implantação Protesul - 01/07</t>
      </text>
    </comment>
    <comment ref="J27" authorId="20" shapeId="0" xr:uid="{DFE8ECE1-5D27-45A9-BA3F-4E3931EA2A07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Implantação Protesul - 01/07</t>
      </text>
    </comment>
    <comment ref="J31" authorId="21" shapeId="0" xr:uid="{976D5D06-EAC2-4388-BDDC-3093D0BCC618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Reajuste 2024</t>
      </text>
    </comment>
    <comment ref="J32" authorId="22" shapeId="0" xr:uid="{AA258C20-0256-418F-ABB4-BC7FA99884C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Reajuste 2024</t>
      </text>
    </comment>
    <comment ref="J33" authorId="23" shapeId="0" xr:uid="{61FEA039-546C-43B0-A3B5-772C14AB0EA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Reajuste 2024</t>
      </text>
    </comment>
    <comment ref="J34" authorId="24" shapeId="0" xr:uid="{9C4E08BB-A376-462E-8F19-FDDD70AA721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Reajuste 2024</t>
      </text>
    </comment>
    <comment ref="J35" authorId="25" shapeId="0" xr:uid="{64006E9A-3E4F-4DD3-9BE9-031164EEB36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Reajuste 2025</t>
      </text>
    </comment>
    <comment ref="J36" authorId="26" shapeId="0" xr:uid="{A357A20C-5A34-485F-9B8B-8AAF0D9F117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Reajuste 2025</t>
      </text>
    </comment>
    <comment ref="J37" authorId="27" shapeId="0" xr:uid="{BF4F9E74-524C-4CD9-B20F-2BE53A4DA407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Implantação Protesul - 01/07</t>
      </text>
    </comment>
    <comment ref="J38" authorId="28" shapeId="0" xr:uid="{D865EC08-85C9-4803-AE4A-31253007896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Implantação Protesul - 01/07</t>
      </text>
    </comment>
    <comment ref="J39" authorId="29" shapeId="0" xr:uid="{AB60BFF2-CF9D-48A6-9084-3282B8AF494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Implantação Protesul - 01/07</t>
      </text>
    </comment>
    <comment ref="J43" authorId="30" shapeId="0" xr:uid="{E3A44D64-979D-492F-8057-E5AB22E0F8F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Aumento de escopo + Reajuste</t>
      </text>
    </comment>
    <comment ref="J44" authorId="31" shapeId="0" xr:uid="{AD8EB2B3-1329-41CC-B49D-2CCEF0BB6E74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Aumento de escopo + Reajuste</t>
      </text>
    </comment>
    <comment ref="J45" authorId="32" shapeId="0" xr:uid="{0154A439-E2BD-40C9-9A50-057A51ECA8F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Aumento de escopo + Reajuste</t>
      </text>
    </comment>
    <comment ref="J46" authorId="33" shapeId="0" xr:uid="{BFF41890-5A40-4391-93EC-E7E301112563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Aumento de escopo + Reajuste</t>
      </text>
    </comment>
    <comment ref="J47" authorId="34" shapeId="0" xr:uid="{07040287-03D5-41FE-B410-824416B6F17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Reajuste 2025</t>
      </text>
    </comment>
    <comment ref="J48" authorId="35" shapeId="0" xr:uid="{00BC93A9-CE0F-4AD1-B403-F11C8E39F68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Reajuste 2025</t>
      </text>
    </comment>
    <comment ref="J49" authorId="36" shapeId="0" xr:uid="{9EBB5334-F49F-42DA-8DF2-EA3C1EDDDA2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Reajuste 2025</t>
      </text>
    </comment>
    <comment ref="S49" authorId="37" shapeId="0" xr:uid="{1F56B916-91DE-4DF3-A0D3-7440F4A127E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Desconto de NF emitida indevidamente pela Verzani em julho.
E-mail: "Emissão de NF 7803" do dia 25/07/2025</t>
      </text>
    </comment>
    <comment ref="J50" authorId="38" shapeId="0" xr:uid="{C2B7B7B9-5539-4AE8-B8DC-461C5AF4CAD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Reajuste 2025</t>
      </text>
    </comment>
    <comment ref="J51" authorId="39" shapeId="0" xr:uid="{71A6A09C-8028-4D08-84CB-322B36994E8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Reajuste 2025</t>
      </text>
    </comment>
    <comment ref="J58" authorId="40" shapeId="0" xr:uid="{423F21BC-0859-4DF5-966C-0D56FC27E9B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Nova planilha enviada pelo fornecedor com a composição de custos do contrato para 2025</t>
      </text>
    </comment>
    <comment ref="J59" authorId="41" shapeId="0" xr:uid="{FB6A7A83-3B6F-4645-A268-E4F026AD6E5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Nova planilha enviada pelo fornecedor com a composição de custos do contrato para 2025</t>
      </text>
    </comment>
    <comment ref="J60" authorId="42" shapeId="0" xr:uid="{EBAB0C45-ED3A-453E-AA28-D493AD8AE547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Nova planilha enviada pelo fornecedor com a composição de custos do contrato para 2025</t>
      </text>
    </comment>
    <comment ref="J61" authorId="43" shapeId="0" xr:uid="{707BDAC2-B3BC-4FB5-86CC-D28E74935288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Nova planilha enviada pelo fornecedor com a composição de custos do contrato para 2025</t>
      </text>
    </comment>
    <comment ref="J62" authorId="44" shapeId="0" xr:uid="{6DDB36EF-7819-422F-A128-A1644482718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Nova planilha enviada pelo fornecedor com a composição de custos do contrato para 2025</t>
      </text>
    </comment>
    <comment ref="J63" authorId="45" shapeId="0" xr:uid="{810BE946-1167-4C9D-9C87-7199277D0717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Nova planilha enviada pelo fornecedor com a composição de custos do contrato para 2025</t>
      </text>
    </comment>
    <comment ref="J70" authorId="46" shapeId="0" xr:uid="{8877B6CE-85F8-42D6-AD47-4AD080EB93D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Nova planilha enviada pelo fornecedor com a composição de custos do contrato para 2025</t>
      </text>
    </comment>
    <comment ref="J71" authorId="47" shapeId="0" xr:uid="{8B3AEB8D-B431-452C-9110-E3E837D5D95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Nova planilha enviada pelo fornecedor com a composição de custos do contrato para 2025</t>
      </text>
    </comment>
    <comment ref="J72" authorId="48" shapeId="0" xr:uid="{64879538-2E26-4937-9B38-ED6AB20B0BA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Nova planilha enviada pelo fornecedor com a composição de custos do contrato para 2025</t>
      </text>
    </comment>
    <comment ref="J73" authorId="49" shapeId="0" xr:uid="{B9564F8B-ABE2-469D-8106-88B96CFAF84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Nova planilha enviada pelo fornecedor com a composição de custos do contrato para 2025</t>
      </text>
    </comment>
    <comment ref="J74" authorId="50" shapeId="0" xr:uid="{5175E4F0-5003-4074-BD3E-0E73BB26876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Nova planilha enviada pelo fornecedor com a composição de custos do contrato para 2025</t>
      </text>
    </comment>
    <comment ref="J75" authorId="51" shapeId="0" xr:uid="{7FFBB122-7B77-4ADD-BB63-DA709B990683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Nova planilha enviada pelo fornecedor com a composição de custos do contrato para 2025</t>
      </text>
    </comment>
    <comment ref="J79" authorId="52" shapeId="0" xr:uid="{56AD39D8-2933-4D55-9289-CE7ACD4F3AD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Implantação Brasanitas em 23/10 - CONFIRMAR DATA DE IMPLANTAÇÃO COM O SHOPPING</t>
      </text>
    </comment>
    <comment ref="J80" authorId="53" shapeId="0" xr:uid="{DCC527CB-609B-42C5-925B-9F371EB1AC2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Implantação Brasanitas em 23/10</t>
      </text>
    </comment>
    <comment ref="J82" authorId="54" shapeId="0" xr:uid="{E31AB331-2075-4C27-BF32-923C4CC95DA3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Planejador</t>
      </text>
    </comment>
    <comment ref="J83" authorId="55" shapeId="0" xr:uid="{DF411191-4B81-4F94-92BF-746FC96A5514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Planejador</t>
      </text>
    </comment>
    <comment ref="J84" authorId="56" shapeId="0" xr:uid="{E975C135-EB6F-420B-8158-A9578A5A763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Emissão no mês subsequente á prestação com descontos do mês anterior à competência - ex: emissão em abril, do serviço prestado em março com os descontos de fevereiro.
Proporcional planilha com escopo terceiro completo (incluindo o planejador) - início em 08/03
E-mail validação da planilha: "MEDIÇÃO OPUS MARÇO/2025 - SHOPPING VILLA LOBOS"</t>
      </text>
    </comment>
    <comment ref="AB84" authorId="57" shapeId="0" xr:uid="{9F8FE866-415E-4CC1-A789-D1061F018C6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SPOT eletricistas vindos do São Bernardo para 28/02 a 07/03 - validamos o valor do fornecedor.</t>
      </text>
    </comment>
    <comment ref="AC84" authorId="58" shapeId="0" xr:uid="{0295D1D3-FEB5-4826-95DE-FC244FC80908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SPOT eletricistas vindos do São Bernardo para 28/02 a 07/03.</t>
      </text>
    </comment>
    <comment ref="J85" authorId="59" shapeId="0" xr:uid="{CE8F45F6-2986-4229-B3BA-D924B9C2577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Emissão no mês subsequente á prestação com descontos do mês anterior à competência - ex: emissão em abril, do serviço prestado em março com os descontos de fevereiro.</t>
      </text>
    </comment>
    <comment ref="J86" authorId="60" shapeId="0" xr:uid="{88A5D30E-54CD-4D91-9BBF-729F1A775AC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Emissão no mês subsequente á prestação com descontos do mês anterior à competência - ex: emissão em abril, do serviço prestado em março com os descontos de fevereiro.</t>
      </text>
    </comment>
    <comment ref="J87" authorId="61" shapeId="0" xr:uid="{C7CB9D21-955E-4C15-B9BA-847E38F853D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Emissão no mês subsequente á prestação com descontos do mês anterior à competência - ex: emissão em abril, do serviço prestado em março com os descontos de fevereiro.</t>
      </text>
    </comment>
    <comment ref="J88" authorId="62" shapeId="0" xr:uid="{3E9213A9-EDF5-4FAC-B55F-EFFB4E89EAF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Emissão no mês subsequente á prestação com descontos do mês anterior à competência - ex: emissão em abril, do serviço prestado em março com os descontos de fevereiro.</t>
      </text>
    </comment>
    <comment ref="S88" authorId="63" shapeId="0" xr:uid="{17D29621-3A51-479D-BF34-DE44EE5142A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30 dias sem o posto de almoxarife</t>
      </text>
    </comment>
    <comment ref="J89" authorId="64" shapeId="0" xr:uid="{D71B4936-2E8B-4574-A8E6-1050E77F70D3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Emissão no mês subsequente á prestação com descontos do mês anterior à competência - ex: emissão em abril, do serviço prestado em março com os descontos de fevereiro.</t>
      </text>
    </comment>
    <comment ref="J90" authorId="65" shapeId="0" xr:uid="{2CDB4A62-BF4F-49A2-A691-4127FE27D5B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Emissão no mês subsequente á prestação com descontos do mês anterior à competência - ex: emissão em abril, do serviço prestado em março com os descontos de fevereiro.</t>
      </text>
    </comment>
    <comment ref="J91" authorId="66" shapeId="0" xr:uid="{F5FC3C08-9D44-4FE8-BD6A-AA835CE742B8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Emissão no mês subsequente á prestação com descontos do mês anterior à competência - ex: emissão em abril, do serviço prestado em março com os descontos de fevereiro.
Responder:
    Saida da Opus em 22/10</t>
      </text>
    </comment>
    <comment ref="S91" authorId="67" shapeId="0" xr:uid="{067624E6-0E3F-422B-9A08-710A6FB13FE7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Faltas ocorridas em outubro. Como o grupo Opus saiu antes do final do mês, eles mandaram as faltas no mês da competência. </t>
      </text>
    </comment>
    <comment ref="J92" authorId="68" shapeId="0" xr:uid="{38F908D3-02BF-40A1-9B70-502589B0A6C7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Implantação Brasanitas em 23/10 - CONFIRMAR DATA DE IMPLANTAÇÃO COM O SHOPPING</t>
      </text>
    </comment>
    <comment ref="J93" authorId="69" shapeId="0" xr:uid="{4E469192-48F0-4C94-A83E-1EF24F59ED8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Implantação Brasanitas em 23/10</t>
      </text>
    </comment>
    <comment ref="J95" authorId="70" shapeId="0" xr:uid="{700820B8-4CEB-4A20-B599-B97448ACFD4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Ajuste de escopo</t>
      </text>
    </comment>
    <comment ref="J96" authorId="71" shapeId="0" xr:uid="{68ADABA6-4EEB-445A-9971-AED2BB9144C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Ajuste de escopo</t>
      </text>
    </comment>
    <comment ref="J97" authorId="72" shapeId="0" xr:uid="{E45D1300-5E02-47E9-BE33-A93225AFB7E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Planilha ajuste de escopo promoção líder - início novo valor 01/03
e-mail: "SOCA DAC - Acréscimo de Líder Bombeiro Civil P30"
+
Reajuste 2025</t>
      </text>
    </comment>
    <comment ref="J98" authorId="73" shapeId="0" xr:uid="{9BE98874-C8F2-476C-A1D6-9E7A3812FBF4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Planilha ajuste de escopo promoção líder - início novo valor 01/03
e-mail: "SOCA DAC - Acréscimo de Líder Bombeiro Civil P30"
+
Reajuste 2025</t>
      </text>
    </comment>
    <comment ref="J99" authorId="74" shapeId="0" xr:uid="{C75730B2-D135-4DCA-A454-B56B7C7E66C7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Planilha ajuste de escopo promoção líder - início novo valor 01/03
e-mail: "SOCA DAC - Acréscimo de Líder Bombeiro Civil P30"
+
Reajuste 2025</t>
      </text>
    </comment>
    <comment ref="J100" authorId="75" shapeId="0" xr:uid="{564591D2-5BA0-4231-A1F8-CB1CD238E21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Planilha ajuste de escopo promoção líder - início novo valor 01/03
e-mail: "SOCA DAC - Acréscimo de Líder Bombeiro Civil P30"
+
Reajuste 2025</t>
      </text>
    </comment>
    <comment ref="J101" authorId="76" shapeId="0" xr:uid="{FACC1476-B303-46A5-B8D5-857509E1275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Planilha ajuste de escopo promoção líder - início novo valor 01/03
e-mail: "SOCA DAC - Acréscimo de Líder Bombeiro Civil P30"
+
Reajuste 2025</t>
      </text>
    </comment>
    <comment ref="J102" authorId="77" shapeId="0" xr:uid="{168020A3-032D-4E79-9181-43F58DD69BB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Planilha ajuste de escopo promoção líder - início novo valor 01/03
e-mail: "SOCA DAC - Acréscimo de Líder Bombeiro Civil P30"
+
Reajuste 2025</t>
      </text>
    </comment>
    <comment ref="J103" authorId="78" shapeId="0" xr:uid="{0AAE7930-0590-411E-8A2F-EF46BD2C29F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Planilha ajuste de escopo promoção líder - início novo valor 01/03
e-mail: "SOCA DAC - Acréscimo de Líder Bombeiro Civil P30"
+
Reajuste 2025</t>
      </text>
    </comment>
    <comment ref="J107" authorId="79" shapeId="0" xr:uid="{B1D961FC-2AA5-4431-B13D-63EBFD042F8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Ajuste BDI 2021 + reajuste 2024</t>
      </text>
    </comment>
    <comment ref="J108" authorId="80" shapeId="0" xr:uid="{717A251D-99FE-498A-B5F3-2769181FFBC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Reajuste 2025</t>
      </text>
    </comment>
    <comment ref="J109" authorId="81" shapeId="0" xr:uid="{FE1595E0-784A-4DC8-9A05-17C7F6D79818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Reajuste 2025</t>
      </text>
    </comment>
    <comment ref="S109" authorId="82" shapeId="0" xr:uid="{B4E1CC86-C141-48B9-AB4B-2C58905A374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Faltas de fevereiro não aplicadas na medição anterior</t>
      </text>
    </comment>
    <comment ref="J110" authorId="83" shapeId="0" xr:uid="{46958576-3A0B-4E5C-984F-457EF312EED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Reajuste 2025</t>
      </text>
    </comment>
    <comment ref="R110" authorId="84" shapeId="0" xr:uid="{A8638288-DCA2-40DC-B5F1-A41593AA256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Descontos de prêmio assiduidade referentes a janeiro, fevereiro e março não aplicados no mês anterior</t>
      </text>
    </comment>
    <comment ref="J111" authorId="85" shapeId="0" xr:uid="{8B9D87D4-AECD-459C-B7CD-69553BF9C858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Reajuste 2025</t>
      </text>
    </comment>
    <comment ref="J112" authorId="86" shapeId="0" xr:uid="{C67509EB-1CE4-4823-8201-B3B484C61ED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Reajuste 2025</t>
      </text>
    </comment>
    <comment ref="J113" authorId="87" shapeId="0" xr:uid="{A13B6528-8A4E-470B-9423-CA0350B808D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Reajuste 2025</t>
      </text>
    </comment>
    <comment ref="J114" authorId="88" shapeId="0" xr:uid="{F4B7EEFF-59CB-4CA0-8B79-FFF31DCED7B4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Reajuste 2025</t>
      </text>
    </comment>
    <comment ref="S114" authorId="89" shapeId="0" xr:uid="{A2BFFAC3-6E12-47E5-AE5A-DD7E9810E5F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PLR do primeiro semestre.</t>
      </text>
    </comment>
    <comment ref="J115" authorId="90" shapeId="0" xr:uid="{2FC8846C-8B8B-44AA-828F-41FCB9131F43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Novo escopo começou a ser praticado dia 22/09. 
22 dias com contrato de R$308.969,10
08 dias com contrato de R$310.807,82</t>
      </text>
    </comment>
    <comment ref="J116" authorId="91" shapeId="0" xr:uid="{8B296BA4-5596-477B-9A91-C324DCA1399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Alteração de escopo a valer a partir de 22/09</t>
      </text>
    </comment>
    <comment ref="J119" authorId="92" shapeId="0" xr:uid="{6B9B10C9-2E9D-41DE-A6EA-563BB43819D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Planilha reoneração</t>
      </text>
    </comment>
    <comment ref="J120" authorId="93" shapeId="0" xr:uid="{BAF1B438-874D-4BE3-887B-A6E858CD8B64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Planilha reoneração + Reajuste 2025</t>
      </text>
    </comment>
    <comment ref="L120" authorId="94" shapeId="0" xr:uid="{063B3135-2EF6-4729-B480-D76502F36CA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Considerando a planilha de reajuste de 2025 no valor de contrato de R$120.959,33.</t>
      </text>
    </comment>
    <comment ref="J121" authorId="95" shapeId="0" xr:uid="{4AB02FD5-2328-46F5-A40E-3BBCBA1C1A9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Planilha reoneração + ajuste de escopo e salários - Inicío em Março;
Tratativa no e-mail: "SPI - Ajuste salarial e organograma de manutenção" - (última troca em 28/01/2025 às 14:11h)
+
Reajuste 2025</t>
      </text>
    </comment>
    <comment ref="S121" authorId="96" shapeId="0" xr:uid="{211BD3F8-A1D5-433B-AC2C-B9BF29A4CEC5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Desconto referente a NF do mês anterior que foi emitida no valor cheio do contrato sem as faltas </t>
      </text>
    </comment>
    <comment ref="J122" authorId="97" shapeId="0" xr:uid="{52874D4E-7088-4203-AF8B-278250C463A8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Planilha reoneração + ajuste de escopo e salários - Inicío em Março;
Tratativa no e-mail: "SPI - Ajuste salarial e organograma de manutenção" - (última troca em 28/01/2025 às 14:11h)
+
Reajuste 2025</t>
      </text>
    </comment>
    <comment ref="X122" authorId="98" shapeId="0" xr:uid="{C614C9FC-BDCC-46FB-8525-999E6B69FBE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Retroativo referente ao contrato + extras no mês de janeiro</t>
      </text>
    </comment>
    <comment ref="J123" authorId="99" shapeId="0" xr:uid="{63702DEE-E08D-4BFE-A26D-AC2B14E29078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Planilha reoneração + ajuste de escopo e salários - Inicío em Março;
Tratativa no e-mail: "SPI - Ajuste salarial e organograma de manutenção" - (última troca em 28/01/2025 às 14:11h)
+
Reajuste 2025</t>
      </text>
    </comment>
    <comment ref="J124" authorId="100" shapeId="0" xr:uid="{4A98157E-B96F-4B3A-98E7-0CA45B2EC51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Planilha reoneração + ajuste de escopo e salários - Inicío em Março;
Tratativa no e-mail: "SPI - Ajuste salarial e organograma de manutenção" - (última troca em 28/01/2025 às 14:11h)
+
Reajuste 2025</t>
      </text>
    </comment>
    <comment ref="J125" authorId="101" shapeId="0" xr:uid="{A61C4685-0264-477E-9457-EBC597616E2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Planilha reoneração + ajuste de escopo e salários - Inicío em Março;
Tratativa no e-mail: "SPI - Ajuste salarial e organograma de manutenção" - (última troca em 28/01/2025 às 14:11h)
+
Reajuste 2025</t>
      </text>
    </comment>
    <comment ref="J126" authorId="102" shapeId="0" xr:uid="{DE6CDAAC-F904-44C1-AC1D-2B7F881B66E7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Planilha reoneração + ajuste de escopo e salários - Inicío em Março;
Tratativa no e-mail: "SPI - Ajuste salarial e organograma de manutenção" - (última troca em 28/01/2025 às 14:11h)
+
Reajuste 2025</t>
      </text>
    </comment>
    <comment ref="J127" authorId="103" shapeId="0" xr:uid="{D6B6D107-8197-4DC7-989F-9C9005CE8B34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Planilha reoneração + ajuste de escopo e salários - Inicío em Março;
Tratativa no e-mail: "SPI - Ajuste salarial e organograma de manutenção" - (última troca em 28/01/2025 às 14:11h)
+
Reajuste 2025</t>
      </text>
    </comment>
    <comment ref="J131" authorId="104" shapeId="0" xr:uid="{48544DF0-AC23-42E6-A0AC-5E1C024D4354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Planilha reoneração</t>
      </text>
    </comment>
    <comment ref="J132" authorId="105" shapeId="0" xr:uid="{F8F9EA3B-5CB4-4B0C-BDC0-D1F6B99342C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Planilha reoneração + Reajuste 2025</t>
      </text>
    </comment>
    <comment ref="J133" authorId="106" shapeId="0" xr:uid="{01489424-FF12-44BB-A3B1-7D55F56043E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Planilha reoneração + Reajuste 2025</t>
      </text>
    </comment>
    <comment ref="J134" authorId="107" shapeId="0" xr:uid="{50B69B7E-C13A-410E-8EBF-312494F2D84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Planilha reoneração + Reajuste 2025</t>
      </text>
    </comment>
    <comment ref="X134" authorId="108" shapeId="0" xr:uid="{7ABF5C7D-6CF1-4A39-A10E-0B8333F7996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Retroativo referente ao contrato no mês de janeiro</t>
      </text>
    </comment>
    <comment ref="J135" authorId="109" shapeId="0" xr:uid="{B9287593-EE13-46CC-AED9-7AA13E76280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Planilha reoneração + Reajuste 2025</t>
      </text>
    </comment>
    <comment ref="J136" authorId="110" shapeId="0" xr:uid="{886B08C6-838A-4551-82E5-37FB638A9BC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Planilha reoneração + Reajuste 2025</t>
      </text>
    </comment>
    <comment ref="J137" authorId="111" shapeId="0" xr:uid="{B79F2D32-BCC4-4577-B8FB-917E16E3AA2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Planilha reoneração + Reajuste 2025</t>
      </text>
    </comment>
    <comment ref="J138" authorId="112" shapeId="0" xr:uid="{73DCC474-7AE1-48E0-A9CA-B86896AE9C1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Planilha reoneração + Reajuste 2025</t>
      </text>
    </comment>
    <comment ref="J139" authorId="113" shapeId="0" xr:uid="{84BB4200-C50A-440B-A63B-452EF81588C8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Planilha reoneração + Reajuste 2025</t>
      </text>
    </comment>
    <comment ref="J143" authorId="114" shapeId="0" xr:uid="{F482183F-AE50-4479-BCB0-1452A918257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Reajuste 2025</t>
      </text>
    </comment>
    <comment ref="J144" authorId="115" shapeId="0" xr:uid="{EA5E3717-50A9-440C-989C-043C5F1D5260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Reajuste de 2025
</t>
      </text>
    </comment>
    <comment ref="J145" authorId="116" shapeId="0" xr:uid="{CE470B2F-5655-4DFB-922E-F29828001CD3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Reajuste de 2025
</t>
      </text>
    </comment>
    <comment ref="J146" authorId="117" shapeId="0" xr:uid="{8845FF42-1F34-4F5D-BE20-1E7554BDD867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Reajuste de 2025
</t>
      </text>
    </comment>
    <comment ref="J147" authorId="118" shapeId="0" xr:uid="{97649F44-1CDA-4DFB-BA5C-BAC011D64B0E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Reajuste de 2025
</t>
      </text>
    </comment>
    <comment ref="J148" authorId="119" shapeId="0" xr:uid="{DB138D85-3899-4FA9-B8C1-CFD701D61A16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Reajuste de 2025
</t>
      </text>
    </comment>
    <comment ref="J149" authorId="120" shapeId="0" xr:uid="{C0657DEB-43C5-4C5A-BD55-5A49C9E0B902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Reajuste de 2025
</t>
      </text>
    </comment>
    <comment ref="J150" authorId="121" shapeId="0" xr:uid="{FD1DFA6B-3CE0-43F2-A0B7-9F8290128F64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Reajuste de 2025
</t>
      </text>
    </comment>
    <comment ref="J151" authorId="122" shapeId="0" xr:uid="{F8DB847A-4333-4EE3-9314-43D4C0254ED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Reajuste de insumos com IPCA. 
Aniversário do contrato: junho/2025.
E-mail: Grupo JLR - Reajuste Materiais de Consumo \ Aniversário Contrato CONDOMINIO SHOPPING CENTER PIRACICABA.</t>
      </text>
    </comment>
    <comment ref="S151" authorId="123" shapeId="0" xr:uid="{384BB8E7-12B0-47B1-81EB-589F953983D7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Retroativo referente ao reajuste de insumos com o índice do IPCA. 
Retroativo de junho, julho e agosto.</t>
      </text>
    </comment>
    <comment ref="J155" authorId="124" shapeId="0" xr:uid="{34BB59E4-FE10-49BE-85F9-58167BB043C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Reajuste 2025</t>
      </text>
    </comment>
    <comment ref="J156" authorId="125" shapeId="0" xr:uid="{C82083A4-AA57-4C8B-8943-4872798563B0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Reajuste de 2025
</t>
      </text>
    </comment>
    <comment ref="J157" authorId="126" shapeId="0" xr:uid="{CB2D05B9-E7BA-48E6-80B5-94A92140FB4A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Reajuste de 2025
</t>
      </text>
    </comment>
    <comment ref="J158" authorId="127" shapeId="0" xr:uid="{697FAE63-DF81-437D-AE29-8DEF9FE32A3C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Reajuste de 2025
</t>
      </text>
    </comment>
    <comment ref="J159" authorId="128" shapeId="0" xr:uid="{A7C3B915-9DDA-4443-85BA-6336025476D9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Reajuste de 2025
</t>
      </text>
    </comment>
    <comment ref="J160" authorId="129" shapeId="0" xr:uid="{DA3386BF-24FA-4E0E-A740-2D4949C145EE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Reajuste de 2025
</t>
      </text>
    </comment>
    <comment ref="J161" authorId="130" shapeId="0" xr:uid="{6D069569-AA65-454B-8CBB-467187D33B80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Reajuste de 2025
</t>
      </text>
    </comment>
    <comment ref="J162" authorId="131" shapeId="0" xr:uid="{7D515F70-EC32-4DEC-AB50-235335796F91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Reajuste de 2025
</t>
      </text>
    </comment>
    <comment ref="J163" authorId="132" shapeId="0" xr:uid="{D6C94CEE-E9ED-45CA-9085-5866533537E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Reajuste de insumos com IPCA. 
Aniversário do contrato: junho/2025.
E-mail: Grupo JLR - Reajuste Materiais de Consumo \ Aniversário Contrato CONDOMINIO SHOPPING CENTER PIRACICABA.</t>
      </text>
    </comment>
    <comment ref="S163" authorId="133" shapeId="0" xr:uid="{753F208B-C5DF-4A33-9EAB-5AF0D7D21BE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Retroativo referente ao reajuste de insumos com o índice do IPCA. 
Retroativo de junho, julho e agosto.</t>
      </text>
    </comment>
    <comment ref="J167" authorId="134" shapeId="0" xr:uid="{DFE68E22-0FA0-4398-903C-CDF78B7A26D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Planilha 2024 + IPCA - (emissão no mês da prestação)</t>
      </text>
    </comment>
    <comment ref="X167" authorId="135" shapeId="0" xr:uid="{F90D1C78-E5C0-4B7D-A938-C048B76E33F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Retroativo IPCA - novembro e dezembro</t>
      </text>
    </comment>
    <comment ref="J168" authorId="136" shapeId="0" xr:uid="{3CBD67A0-E665-4238-B836-7D461DD1B98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Planilha 2024 + IPCA - (emissão no mês da prestação)</t>
      </text>
    </comment>
    <comment ref="J169" authorId="137" shapeId="0" xr:uid="{386C5F29-C92F-4568-B0FA-60B11D6A27B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Planilha 2024 + IPCA - (emissão no mês da prestação)</t>
      </text>
    </comment>
    <comment ref="J170" authorId="138" shapeId="0" xr:uid="{6C3E19E9-9E1B-4B19-846F-C50771A2CA5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Planilha 2024 + IPCA - (emissão no mês da prestação)</t>
      </text>
    </comment>
    <comment ref="J171" authorId="139" shapeId="0" xr:uid="{BF31714B-A570-400C-8F59-BAFBD7E3B09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Planilha 2024 + IPCA - (emissão no mês da prestação)</t>
      </text>
    </comment>
    <comment ref="J172" authorId="140" shapeId="0" xr:uid="{51A1AFC6-F713-49F6-9876-31A6D95CC7F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Planilha 2024 + IPCA - (emissão no mês da prestação)</t>
      </text>
    </comment>
    <comment ref="J173" authorId="141" shapeId="0" xr:uid="{9DCD3123-C578-4A9F-B0CD-637F1B078BC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Planilha 2024 + IPCA - (emissão no mês da prestação)</t>
      </text>
    </comment>
    <comment ref="J174" authorId="142" shapeId="0" xr:uid="{62C43A5F-4BB9-4D7F-89E9-320939163A4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Reajuste 2025</t>
      </text>
    </comment>
    <comment ref="J175" authorId="143" shapeId="0" xr:uid="{2BF35685-8305-4D89-8AE2-8B3FA90CF9B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Reajuste 2025</t>
      </text>
    </comment>
    <comment ref="J179" authorId="144" shapeId="0" xr:uid="{73B6986E-2382-4F16-93B4-EA246559236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Planilha 2024 + IPCA - (emissão no mês da prestação)</t>
      </text>
    </comment>
    <comment ref="X179" authorId="145" shapeId="0" xr:uid="{C7117554-1A1B-4535-807D-0135E24CCA7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Retroativo IPCA - novembro e dezembro</t>
      </text>
    </comment>
    <comment ref="J180" authorId="146" shapeId="0" xr:uid="{6562A05D-8C1F-48EE-B5CC-B0A9DF219837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Planilha 2024 + IPCA - (emissão no mês da prestação)</t>
      </text>
    </comment>
    <comment ref="J181" authorId="147" shapeId="0" xr:uid="{9D3F5FD5-0863-4713-9C7F-49642219C10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Planilha 2024 + IPCA - (emissão no mês da prestação)</t>
      </text>
    </comment>
    <comment ref="J182" authorId="148" shapeId="0" xr:uid="{F2FD4FBB-AFB9-48F4-B4E4-5E073A84C03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Planilha 2024 + IPCA - (emissão no mês da prestação)</t>
      </text>
    </comment>
    <comment ref="J183" authorId="149" shapeId="0" xr:uid="{1AFF92E2-5100-4EE6-B8B0-971BBC13F014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Planilha 2024 + IPCA - (emissão no mês da prestação)</t>
      </text>
    </comment>
    <comment ref="J184" authorId="150" shapeId="0" xr:uid="{69761F53-FCFA-409B-AE8E-9E6AF6AAAA1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Planilha 2024 + IPCA - (emissão no mês da prestação)</t>
      </text>
    </comment>
    <comment ref="J185" authorId="151" shapeId="0" xr:uid="{9ACD7B38-EF7C-4513-9570-AFCA7895035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Planilha 2024 + IPCA - (emissão no mês da prestação)</t>
      </text>
    </comment>
    <comment ref="J186" authorId="152" shapeId="0" xr:uid="{5373CC6C-C4DE-4413-BB09-B86E8A41810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Reajuste 2025</t>
      </text>
    </comment>
    <comment ref="J187" authorId="153" shapeId="0" xr:uid="{CF8BCB2E-6048-415C-BDA5-B5E996E4F843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Reajuste 2025</t>
      </text>
    </comment>
    <comment ref="J191" authorId="154" shapeId="0" xr:uid="{588AC2DA-2285-45F3-B733-46B0CE9E7CD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Reajuste 2024</t>
      </text>
    </comment>
    <comment ref="J192" authorId="155" shapeId="0" xr:uid="{37698A48-BFE5-452D-AF8C-2619FFA1D01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Reajuste 2024</t>
      </text>
    </comment>
    <comment ref="J193" authorId="156" shapeId="0" xr:uid="{35A9FBE0-2429-4BEE-BD02-3FC3BAE23B94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Reajuste 2025 - emissão no mês da prestação</t>
      </text>
    </comment>
    <comment ref="J194" authorId="157" shapeId="0" xr:uid="{73D082C1-BA83-4BFF-B5B6-C49EDA362DE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Reajuste 2025 - emissão no mês da prestação</t>
      </text>
    </comment>
    <comment ref="J195" authorId="158" shapeId="0" xr:uid="{E61F49AB-2364-4FED-9A18-2E9832ECD4A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Reajuste 2025 - emissão no mês da prestação</t>
      </text>
    </comment>
    <comment ref="B196" authorId="159" shapeId="0" xr:uid="{744F5876-0287-4044-8F3A-F8B877D8C7E8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Na verdade não houve preenchimento, pois o serviço prestado em junho não foi na empresa Rena's, mas sim da empresa anterior (Marcia Novaes).</t>
      </text>
    </comment>
    <comment ref="J196" authorId="160" shapeId="0" xr:uid="{784487C9-C81C-478F-9CDE-B4F1D7472FC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Implantação Rena's - 01/07
Emissão no mês da prestação</t>
      </text>
    </comment>
    <comment ref="J197" authorId="161" shapeId="0" xr:uid="{E6B637E2-64FC-4010-A7BE-FE9CE0115413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Implantação Rena's - 01/07</t>
      </text>
    </comment>
    <comment ref="L197" authorId="162" shapeId="0" xr:uid="{6ABDD04E-A855-4E42-B341-AAE05BEA5CA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Emitiram a NF com o valor cheio do contrato - considerar descontos para o próximo faturamento.</t>
      </text>
    </comment>
    <comment ref="O197" authorId="163" shapeId="0" xr:uid="{2FDAB79C-DF4F-473F-A241-1EA1BA82D23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Emitiram a NF com o valor cheio do contrato - considerar descontos para o próximo faturamento.</t>
      </text>
    </comment>
    <comment ref="J198" authorId="164" shapeId="0" xr:uid="{31B0DFCF-BEC4-424A-B940-042D4EA83DF8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Implantação Rena's - 01/07</t>
      </text>
    </comment>
    <comment ref="S198" authorId="165" shapeId="0" xr:uid="{BA0B76A7-3C38-40C8-9D8B-CD00F40154C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Desconto de faltas não aplicado no mês anterior</t>
      </text>
    </comment>
    <comment ref="J199" authorId="166" shapeId="0" xr:uid="{893035EE-1D25-4FCA-8722-630D7588A83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Implantação Rena's - 01/07</t>
      </text>
    </comment>
    <comment ref="J203" authorId="167" shapeId="0" xr:uid="{A614FCBE-F283-4E06-BDB4-840FDF85709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Planilha 2024 com aumento de escopo a partir de novembro (emissão no mês da prestação) + IPCA</t>
      </text>
    </comment>
    <comment ref="S203" authorId="168" shapeId="0" xr:uid="{90734340-36D4-49D8-AB56-C8AB5FE9F09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Desconto de faltas do extra natal - NF foi emitida com valor cheio em dezembro</t>
      </text>
    </comment>
    <comment ref="X203" authorId="169" shapeId="0" xr:uid="{5A7D3A59-7A89-4E88-84E2-39EE5F43F0C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Retroativo IPCA - novembro e dezembro</t>
      </text>
    </comment>
    <comment ref="AC203" authorId="170" shapeId="0" xr:uid="{67967DA9-7A45-44FD-9A12-7D3991095F9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Extras Supervisora dez 2024 - faturado somente em fevereiro
+
Extras de Janeiro</t>
      </text>
    </comment>
    <comment ref="J204" authorId="171" shapeId="0" xr:uid="{BFC8E13C-98F5-4AB8-A254-AF0D114570E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Planilha 2024 com aumento de escopo a partir de novembro (emissão no mês da prestação) + IPCA</t>
      </text>
    </comment>
    <comment ref="J205" authorId="172" shapeId="0" xr:uid="{0AEFA309-A61D-4C7C-A767-4498B91A7FE3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Planilha 2024 com aumento de escopo a partir de novembro (emissão no mês da prestação) + IPCA</t>
      </text>
    </comment>
    <comment ref="S205" authorId="173" shapeId="0" xr:uid="{A13BE366-8D62-4FC8-8DE2-12E195D1874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Desconto referente a NF do mês anterior que foi emitida no valor cheio do contrato</t>
      </text>
    </comment>
    <comment ref="J206" authorId="174" shapeId="0" xr:uid="{1649DDED-F84E-4E17-993C-6FB80BA5B138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Planilha 2025 (emissão no mês da prestação)</t>
      </text>
    </comment>
    <comment ref="J207" authorId="175" shapeId="0" xr:uid="{989AC34E-8F38-431C-A0A7-9F0D3B1BA15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Planilha 2025 (emissão no mês da prestação)</t>
      </text>
    </comment>
    <comment ref="J208" authorId="176" shapeId="0" xr:uid="{7BE0721B-44AA-463F-8C4F-D3646D5B6D2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Planilha 2025 (emissão no mês da prestação)</t>
      </text>
    </comment>
    <comment ref="J209" authorId="177" shapeId="0" xr:uid="{333EE638-9D01-46C9-AE4D-AAD461C722B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Planilha 2025 (emissão no mês da prestação) + redução de escopo</t>
      </text>
    </comment>
    <comment ref="J210" authorId="178" shapeId="0" xr:uid="{623A4234-D3DD-432A-B6BD-215260040B8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Planilha 2025 (emissão no mês da prestação) + redução de escopo</t>
      </text>
    </comment>
    <comment ref="J211" authorId="179" shapeId="0" xr:uid="{38DE88CF-1212-4928-AC06-380C3220C8E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Planilha 2025 (emissão no mês da prestação) + redução de escopo</t>
      </text>
    </comment>
    <comment ref="Q211" authorId="180" shapeId="0" xr:uid="{982DB88D-A837-44F1-B731-478DC89E9FE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30 dias sem a máquina removedora de chiclete.</t>
      </text>
    </comment>
    <comment ref="J212" authorId="181" shapeId="0" xr:uid="{FEB0872C-FFB0-4A2B-8F0B-8A6AAB6F671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Planilha 2025 + redução de escopo + inclusão de celulares a partir de 01/10
E-mail: "aparelhos celulares " do dia 11/09/2025</t>
      </text>
    </comment>
    <comment ref="J215" authorId="182" shapeId="0" xr:uid="{BCF468FF-FA13-4824-8622-2311E1B4A2D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Novo valor de contrato com ajuste de nomenclaturas e escopo passa a valer a partir de jan/25 (planilha rev.5)
Tratativa no e-mail: "Dissidio 2024" de 18/10/2024
+
Reoneração</t>
      </text>
    </comment>
    <comment ref="O215" authorId="183" shapeId="0" xr:uid="{8B9242B1-44D7-4801-B0FD-03DC1D5F998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Não haverá desconto de SLA para esta categoria.</t>
      </text>
    </comment>
    <comment ref="J216" authorId="184" shapeId="0" xr:uid="{135199CA-1EA9-4405-9A4A-8DEC698B6A74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Novo valor de contrato com ajuste de nomenclaturas e escopo passa a valer a partir de jan/25 (planilha rev.5)
Tratativa no e-mail: "Dissidio 2024" de 18/10/2024
+
Reoneração</t>
      </text>
    </comment>
    <comment ref="O216" authorId="185" shapeId="0" xr:uid="{F1BA313C-2422-4A95-9652-5E4B492EDB9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Não haverá desconto de SLA para esta categoria.</t>
      </text>
    </comment>
    <comment ref="J217" authorId="186" shapeId="0" xr:uid="{28121F78-45BD-4B2C-A8D7-3E0A2244EEA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Novo valor de contrato com ajuste de nomenclaturas e escopo passa a valer a partir de jan/25 (planilha rev.5)
Tratativa no e-mail: "Dissidio 2024" de 18/10/2024
+
Reoneração</t>
      </text>
    </comment>
    <comment ref="O217" authorId="187" shapeId="0" xr:uid="{2E304671-C4B6-4ED8-9451-4405440AADE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Não haverá desconto de SLA para esta categoria.</t>
      </text>
    </comment>
    <comment ref="J218" authorId="188" shapeId="0" xr:uid="{05E02370-DB70-4BF9-AD2E-C17EF250A83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Novo valor de contrato com ajuste de nomenclaturas e escopo passa a valer a partir de jan/25 (planilha rev.5)
Tratativa no e-mail: "Dissidio 2024" de 18/10/2024
+
Reoneração</t>
      </text>
    </comment>
    <comment ref="O218" authorId="189" shapeId="0" xr:uid="{57A1B01D-98FF-4E5F-BDEC-0E52185E360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Não haverá desconto de SLA para esta categoria.</t>
      </text>
    </comment>
    <comment ref="J219" authorId="190" shapeId="0" xr:uid="{793EB004-0916-405B-B3A1-5E5587B39BA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Reajuste 2025</t>
      </text>
    </comment>
    <comment ref="O219" authorId="191" shapeId="0" xr:uid="{6BED5988-9D18-4804-9BAC-3F4381484D0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Não haverá desconto de SLA para esta categoria.</t>
      </text>
    </comment>
    <comment ref="J220" authorId="192" shapeId="0" xr:uid="{CA4061EE-389E-45F0-9B65-AC55AEB2B938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Reajuste 2025</t>
      </text>
    </comment>
    <comment ref="O220" authorId="193" shapeId="0" xr:uid="{FB9F5590-27E9-4ABC-8EDA-12CB1D7572B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Não haverá desconto de SLA para esta categoria.</t>
      </text>
    </comment>
    <comment ref="J221" authorId="194" shapeId="0" xr:uid="{9DE10CDD-BF65-435A-BF4D-E144E1500F7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Reajuste 2025</t>
      </text>
    </comment>
    <comment ref="O221" authorId="195" shapeId="0" xr:uid="{7D854898-4F6D-4DD8-8C27-E985E7CC1DE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Não haverá desconto de SLA para esta categoria.</t>
      </text>
    </comment>
    <comment ref="J222" authorId="196" shapeId="0" xr:uid="{78493AFF-42E6-4722-8BFE-699E1BBC6AF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Reajuste 2025</t>
      </text>
    </comment>
    <comment ref="O222" authorId="197" shapeId="0" xr:uid="{E9CE1462-3D6B-4578-A6EC-C7AA1199FA17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Não haverá desconto de SLA para esta categoria.</t>
      </text>
    </comment>
    <comment ref="J223" authorId="198" shapeId="0" xr:uid="{3D80AC9F-D720-489A-A811-C3215FF88E7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Reajuste 2025</t>
      </text>
    </comment>
    <comment ref="O223" authorId="199" shapeId="0" xr:uid="{1E101CF4-FCA4-49F2-8515-900870FF960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Não haverá desconto de SLA para esta categoria.</t>
      </text>
    </comment>
    <comment ref="J227" authorId="200" shapeId="0" xr:uid="{C6757F88-B0C9-4E45-B2CE-F6B2BEDD3A4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Planilha reoneração</t>
      </text>
    </comment>
    <comment ref="J228" authorId="201" shapeId="0" xr:uid="{7405931A-F56A-4489-8752-924350B90C5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Planilha reoneração + Ajuste de escopo</t>
      </text>
    </comment>
    <comment ref="J229" authorId="202" shapeId="0" xr:uid="{F3EA6397-1802-402C-8258-4C8C61EDC1E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Planilha reoneração + Ajuste de escopo</t>
      </text>
    </comment>
    <comment ref="J230" authorId="203" shapeId="0" xr:uid="{8DF533C0-F5D7-4679-9076-F01646865A6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Planilha reoneração + Ajuste de escopo</t>
      </text>
    </comment>
    <comment ref="J231" authorId="204" shapeId="0" xr:uid="{BD5BC1C6-54FA-475C-9168-7950B03C28D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Reajuste 2025</t>
      </text>
    </comment>
    <comment ref="J232" authorId="205" shapeId="0" xr:uid="{49C5E65C-642E-4BEE-9293-525754CD37A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Reajuste 2025</t>
      </text>
    </comment>
    <comment ref="J233" authorId="206" shapeId="0" xr:uid="{C1ECB350-4BA7-4AFB-9DEC-6437B9EDF864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Reajuste 2025</t>
      </text>
    </comment>
    <comment ref="J234" authorId="207" shapeId="0" xr:uid="{7D607C7E-067E-4F49-A8A8-5474B188C20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Reajuste 2025</t>
      </text>
    </comment>
    <comment ref="J235" authorId="208" shapeId="0" xr:uid="{055A7BB9-976A-40B9-9DE3-876661C931F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Reajuste 2025</t>
      </text>
    </comment>
    <comment ref="J239" authorId="209" shapeId="0" xr:uid="{3E44E273-899E-43EB-99D7-DE2EBED4A40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Planilha 2024 + IPCA - (emissão no mês da prestação)</t>
      </text>
    </comment>
    <comment ref="X239" authorId="210" shapeId="0" xr:uid="{50260E87-0912-4157-A7A5-0A9B2FE50E8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Retroativo IPCA - novembro e dezembro</t>
      </text>
    </comment>
    <comment ref="J240" authorId="211" shapeId="0" xr:uid="{07365582-C291-401B-A00E-3FF7CA31E6D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Planilha 2024 + IPCA - (emissão no mês da prestação)</t>
      </text>
    </comment>
    <comment ref="J241" authorId="212" shapeId="0" xr:uid="{1EFC2395-F6C7-4D44-B55F-36A5E347C29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Planilha 2024 + IPCA - (emissão no mês da prestação)</t>
      </text>
    </comment>
    <comment ref="J242" authorId="213" shapeId="0" xr:uid="{2EA94E38-233D-4042-A4E6-3D37286FE6B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Planilha 2024 + IPCA - (emissão no mês da prestação)</t>
      </text>
    </comment>
    <comment ref="J243" authorId="214" shapeId="0" xr:uid="{5075D12C-1547-4469-B50F-A56075684D1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Planilha 2024 + IPCA - (emissão no mês da prestação)</t>
      </text>
    </comment>
    <comment ref="J244" authorId="215" shapeId="0" xr:uid="{B805EA96-25B3-4ED4-B30E-BF9358AC300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Planilha 2024 + IPCA - (emissão no mês da prestação)</t>
      </text>
    </comment>
    <comment ref="J245" authorId="216" shapeId="0" xr:uid="{BF06562A-A77A-4256-825F-B054EC73A9B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Planilha 2024 + IPCA - (emissão no mês da prestação)</t>
      </text>
    </comment>
    <comment ref="S245" authorId="217" shapeId="0" xr:uid="{23ECFE49-8144-417E-8657-91F8D4AE3CE8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Crédito da diferença da NF emitida no mês anterior. Deveria ter sido no valor de R$ 145.306,72, conforme medição, mas foi emitida no valor de R$ 143.080,76.</t>
      </text>
    </comment>
    <comment ref="J246" authorId="218" shapeId="0" xr:uid="{EB2A9FE3-590A-44B3-96CB-FFFFAADE22D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Reajuste 2025</t>
      </text>
    </comment>
    <comment ref="J247" authorId="219" shapeId="0" xr:uid="{AFEAB623-2AA9-490B-B5F1-08313428EA7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Reajuste 2025</t>
      </text>
    </comment>
    <comment ref="J252" authorId="220" shapeId="0" xr:uid="{3B21D14F-BE71-4CE3-9F41-048BA1ED74E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Saída 04.02
Responder:
    Valor 76k - CCT 24-25</t>
      </text>
    </comment>
    <comment ref="S252" authorId="221" shapeId="0" xr:uid="{FAB6F525-DC2F-4E5C-AE2E-694969B9FF23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Diferença que foi faturada em Janeiro</t>
      </text>
    </comment>
    <comment ref="J253" authorId="222" shapeId="0" xr:uid="{9676FA11-0A78-4B91-AB0B-A62E0D68B3D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Entrada 05.02
Responder:
    Valor contrato: R$ 81.179,13</t>
      </text>
    </comment>
    <comment ref="J254" authorId="223" shapeId="0" xr:uid="{8D869ECF-E536-4D73-9507-80E4B6B3651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Implantação 05/02 - emissão no mês da prestação</t>
      </text>
    </comment>
    <comment ref="O254" authorId="224" shapeId="0" xr:uid="{BD669014-8868-4D9C-BFE5-B243FF681282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Shopping optou por não aplicar o desconto, conforme discordância da Resolv.
E-mail: "RE: 000906 00 - FATURAMENTO 02/2025 - SHOPPING CAMPO LIMPO_BOMB -URGENTE" do dia 17/04/2025
</t>
      </text>
    </comment>
    <comment ref="J255" authorId="225" shapeId="0" xr:uid="{05345FCC-A5D6-44D9-BBE8-4424CBA1084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Implantação 05/02 - emissão no mês da prestação</t>
      </text>
    </comment>
    <comment ref="O255" authorId="226" shapeId="0" xr:uid="{4003F9D8-355E-480C-8644-0AFD0E16243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Shopping optou por não aplicar o desconto, conforme discordância da Resolv.
E-mail: "RE: 000906 00 - FATURAMENTO 02/2025 - SHOPPING CAMPO LIMPO_BOMB -URGENTE" do dia 17/04/2025</t>
      </text>
    </comment>
    <comment ref="J256" authorId="227" shapeId="0" xr:uid="{7D360C2F-3939-438F-9735-5DEA00284E27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Implantação 05/02 - emissão no mês da prestação</t>
      </text>
    </comment>
    <comment ref="J257" authorId="228" shapeId="0" xr:uid="{D7F3B7DC-9AA5-4C36-A690-D9D01CB2083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Implantação 05/02 - emissão no mês da prestação</t>
      </text>
    </comment>
    <comment ref="J258" authorId="229" shapeId="0" xr:uid="{FABD103F-12FC-4252-9FB0-3FDDD7FD48B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Implantação 05/02 - emissão no mês da prestação</t>
      </text>
    </comment>
    <comment ref="J259" authorId="230" shapeId="0" xr:uid="{7E9184C4-8886-45D5-A016-D4BBFA68F15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Implantação 05/02 - emissão no mês da prestação</t>
      </text>
    </comment>
    <comment ref="J260" authorId="231" shapeId="0" xr:uid="{7C6EB78F-C548-4398-BC70-1EE091DC1AE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Implantação 05/02 - emissão no mês da prestação</t>
      </text>
    </comment>
    <comment ref="J261" authorId="232" shapeId="0" xr:uid="{20A8ABBE-FD2C-4309-81E2-8C308247DA18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Implantação 05/02 - emissão no mês da prestação</t>
      </text>
    </comment>
    <comment ref="J264" authorId="233" shapeId="0" xr:uid="{C65A4488-FDA7-4CE1-A63A-4C2D1B9651B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2024</t>
      </text>
    </comment>
    <comment ref="J265" authorId="234" shapeId="0" xr:uid="{021E762F-A8CB-4F91-A850-14F96567291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2024</t>
      </text>
    </comment>
    <comment ref="J266" authorId="235" shapeId="0" xr:uid="{7366F365-5734-4115-9629-5B6D2517840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2024</t>
      </text>
    </comment>
    <comment ref="J267" authorId="236" shapeId="0" xr:uid="{A8F5CEE4-F95F-46A9-AE98-53999EF85F9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2024</t>
      </text>
    </comment>
    <comment ref="J268" authorId="237" shapeId="0" xr:uid="{06182DB6-B99D-4998-BA1A-14C650F521F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2024</t>
      </text>
    </comment>
    <comment ref="J269" authorId="238" shapeId="0" xr:uid="{E9B54AB3-ACD5-4361-8DD2-618A6704A63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2024</t>
      </text>
    </comment>
    <comment ref="J270" authorId="239" shapeId="0" xr:uid="{6A21A350-967A-4A97-9D9C-B4D33CF716B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Reajuste 2025</t>
      </text>
    </comment>
    <comment ref="J271" authorId="240" shapeId="0" xr:uid="{EFEC665E-2B33-47AA-B183-748AD529D313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Reajuste 2025</t>
      </text>
    </comment>
    <comment ref="J272" authorId="241" shapeId="0" xr:uid="{DA4407FB-02E6-4939-9534-53C0C182EF7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Reajuste 2025</t>
      </text>
    </comment>
    <comment ref="J273" authorId="242" shapeId="0" xr:uid="{EAFECF70-A679-41D7-A4CE-F70775F2C36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Reajuste 2025</t>
      </text>
    </comment>
    <comment ref="J276" authorId="243" shapeId="0" xr:uid="{65221D82-7F6F-4C8B-B5E8-E95A84D08CD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Aguardando ok para valor 2025 - R$ 241.415,96</t>
      </text>
    </comment>
    <comment ref="R276" authorId="244" shapeId="0" xr:uid="{2AB3CDA9-62EB-4ED1-B0E9-7B1B04E84BF4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Ref. Novembro</t>
      </text>
    </comment>
    <comment ref="J277" authorId="245" shapeId="0" xr:uid="{4A4C2722-71F4-456E-B75F-58D7EDA7A0F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2025</t>
      </text>
    </comment>
    <comment ref="R277" authorId="246" shapeId="0" xr:uid="{8CD3EB4F-EB34-41DF-9A68-7DE9BB44CBB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Ref. Dezembro - retroativo</t>
      </text>
    </comment>
    <comment ref="S277" authorId="247" shapeId="0" xr:uid="{363EEE7C-3711-4705-829D-E8041670C94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Desconto assiduidade - 36 funcionários elegíveis</t>
      </text>
    </comment>
    <comment ref="J278" authorId="248" shapeId="0" xr:uid="{EDBF2EF3-ECF4-4D67-BFB4-D8CAA32AAE8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2025</t>
      </text>
    </comment>
    <comment ref="R278" authorId="249" shapeId="0" xr:uid="{7B69D3FF-6834-46D1-8C66-4EF232E7DA98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27 pessoas não faltaram</t>
      </text>
    </comment>
    <comment ref="J279" authorId="250" shapeId="0" xr:uid="{A5C17705-6F1C-483F-98BA-598016A77BB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2025</t>
      </text>
    </comment>
    <comment ref="AC279" authorId="251" shapeId="0" xr:uid="{E99E1B0C-0706-44DE-95E2-C82ACC9226A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30 dias casal banheirista temporário (início em 17/04) -  aprovado pela Silvia.
e-mail: "ACRECIMO NO CONTRATO FIXO"</t>
      </text>
    </comment>
    <comment ref="J280" authorId="252" shapeId="0" xr:uid="{0FC81005-C251-4B5D-8C37-73D6162F507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2025</t>
      </text>
    </comment>
    <comment ref="R280" authorId="253" shapeId="0" xr:uid="{782C9D51-0EF2-46E7-B886-476C53937D7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29 pessoas não faltaram</t>
      </text>
    </comment>
    <comment ref="J281" authorId="254" shapeId="0" xr:uid="{77D57733-0166-4CCB-8C8D-D5A4F6769A0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2025 + equalização salários encarregados e lista materiais e equipamentos</t>
      </text>
    </comment>
    <comment ref="R281" authorId="255" shapeId="0" xr:uid="{57E065F4-794F-43F0-9E5B-5A3E007F8A7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28 pessoas não faltaram</t>
      </text>
    </comment>
    <comment ref="J282" authorId="256" shapeId="0" xr:uid="{3AF13AB3-EB15-4EB5-AF67-86BA08A37497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2025 + equalização salários encarregados e lista materiais e equipamentos</t>
      </text>
    </comment>
    <comment ref="R282" authorId="257" shapeId="0" xr:uid="{9246057B-35F8-4A5C-B9CE-05B83CF37D93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26 pessoas não faltaram</t>
      </text>
    </comment>
    <comment ref="J283" authorId="258" shapeId="0" xr:uid="{2450673A-8182-4D39-89AF-270606D9F9F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2025 + equalização salários encarregados e lista materiais e equipamentos</t>
      </text>
    </comment>
    <comment ref="R283" authorId="259" shapeId="0" xr:uid="{2C9C3570-C124-43C9-8C71-4C3C5B23C7C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24 pessoas não faltaram</t>
      </text>
    </comment>
    <comment ref="S283" authorId="260" shapeId="0" xr:uid="{FF84F0E8-09D1-40EB-AF3B-F77BD5C5709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Desconto de férias sem cobertura de três funcionários:
- Maria Geracina das 22:00h às 6:00h (Agente de Higienização)
- Erivaldo dos Santos das 22:00h às 6:00h (maquinista)
- Marina Rodrigues das 14:00: as 22:20 ( Agente de Asseio)
OBS: todas as férias sem cobertura por 30 dias</t>
      </text>
    </comment>
    <comment ref="J284" authorId="261" shapeId="0" xr:uid="{F848AC25-35C0-4C95-AC20-5A893E4817B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2025 + equalização salários encarregados e lista materiais e equipamentos</t>
      </text>
    </comment>
    <comment ref="R284" authorId="262" shapeId="0" xr:uid="{F09F16A0-ED57-49CA-8C7A-20387A3BB18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31 pessoas não faltaram</t>
      </text>
    </comment>
    <comment ref="S284" authorId="263" shapeId="0" xr:uid="{62BA76D5-C4BD-4DD3-BAF7-5E9548CB465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Desconto de férias sem cobertura de um funcionário:
- Edvan dos Santos das 14:00h às 22:20h (Agente de Higienização)
OBS: todas as férias sem cobertura por 30 dias</t>
      </text>
    </comment>
    <comment ref="AB284" authorId="264" shapeId="0" xr:uid="{D1D60686-57D0-4B4D-8CED-B510CC51357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Extra tratamento de piso para setembro - 30 dias. Valor e escopo do fornecedor validado pelo corporativo em maio.
E-mail: "TRATAMENTO DE PISO CAMPO LIMPO " do dia 26/05/2025</t>
      </text>
    </comment>
    <comment ref="J285" authorId="265" shapeId="0" xr:uid="{2CC78409-9A87-4589-B56A-523E6D685414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2025 + equalização salários encarregados e lista materiais e equipamentos</t>
      </text>
    </comment>
    <comment ref="R285" authorId="266" shapeId="0" xr:uid="{56B65903-6215-43AB-956E-405D7B26847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31 pessoas não faltaram</t>
      </text>
    </comment>
    <comment ref="S285" authorId="267" shapeId="0" xr:uid="{BB2C1584-8388-4035-8052-8088C352F3B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Desconto de férias sem cobertura de três funcionários:
- Terezinha Gomes (agente de higienização) das 6:00h às 14:20
- José Neto (agente de higienização) das 6:00h às 14:20
- Maria Mendes (agente de conservação) das 14:00h às 22:20
OBS: todas as férias sem cobertura por 30 dias</t>
      </text>
    </comment>
    <comment ref="J288" authorId="268" shapeId="0" xr:uid="{913D905D-D9DC-4873-8295-50D8260B00A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Aumento de salários a partir de 01.10</t>
      </text>
    </comment>
    <comment ref="O288" authorId="269" shapeId="0" xr:uid="{39929863-A0C5-4DD1-B23B-1970224C1073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Não haverá desconto de SLA para esta categoria.</t>
      </text>
    </comment>
    <comment ref="J289" authorId="270" shapeId="0" xr:uid="{5EF16E47-4547-4648-A2E3-2464D359740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reonerado</t>
      </text>
    </comment>
    <comment ref="O289" authorId="271" shapeId="0" xr:uid="{17AA2688-B563-408F-BD06-0F08A53BBEA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Não haverá desconto de SLA para esta categoria.</t>
      </text>
    </comment>
    <comment ref="J290" authorId="272" shapeId="0" xr:uid="{08DC6AF0-6181-4B42-8B6A-D72CEE71998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reonerado</t>
      </text>
    </comment>
    <comment ref="O290" authorId="273" shapeId="0" xr:uid="{7436566D-263D-4826-9EE5-A9E4E3AE0E08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Não haverá desconto de SLA para esta categoria.</t>
      </text>
    </comment>
    <comment ref="J291" authorId="274" shapeId="0" xr:uid="{A4F6A6BD-A6E8-432F-8C93-ADCB56BED067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reonerado</t>
      </text>
    </comment>
    <comment ref="O291" authorId="275" shapeId="0" xr:uid="{9C1FDCAA-7373-403A-8F44-C31A7769A29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Não haverá desconto de SLA para esta categoria.</t>
      </text>
    </comment>
    <comment ref="J292" authorId="276" shapeId="0" xr:uid="{AA92E22F-2AAA-4C38-B818-ABE8DE7E6C7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Novo valor 2025</t>
      </text>
    </comment>
    <comment ref="O292" authorId="277" shapeId="0" xr:uid="{567791FB-6DB5-4007-A3E0-1747D7D459A7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Não haverá desconto de SLA para esta categoria.</t>
      </text>
    </comment>
    <comment ref="J293" authorId="278" shapeId="0" xr:uid="{789BCC76-5AE2-49F4-A70C-F913462F7AB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Novo valor 2025 + bonificação salarial encarregado</t>
      </text>
    </comment>
    <comment ref="O293" authorId="279" shapeId="0" xr:uid="{A040031F-6536-4707-A780-693C3568BD8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Não haverá desconto de SLA para esta categoria.</t>
      </text>
    </comment>
    <comment ref="J294" authorId="280" shapeId="0" xr:uid="{63220313-67A0-4943-8E3D-315837A0BB98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Novo valor 2025 + bonificação salarial encarregado</t>
      </text>
    </comment>
    <comment ref="O294" authorId="281" shapeId="0" xr:uid="{9DD9FE5D-04DF-4CC9-817F-2053F891DA8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Não haverá desconto de SLA para esta categoria.</t>
      </text>
    </comment>
    <comment ref="J295" authorId="282" shapeId="0" xr:uid="{C1BB9505-4F10-465A-BAF0-6734A062EEC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Novo valor 2025 + bonificação salarial encarregado</t>
      </text>
    </comment>
    <comment ref="O295" authorId="283" shapeId="0" xr:uid="{99700BCF-9C91-4570-AE9B-AD984ECBB95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Não haverá desconto de SLA para esta categoria.</t>
      </text>
    </comment>
    <comment ref="S295" authorId="284" shapeId="0" xr:uid="{0D7564E9-AE0A-470F-BE39-7146BDD07BE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Desconto de dano da bomba sapo do shopping.
E-mail: "Shopping Campo Limpo - Veman Junho 2025" - dia 17/07/2025
Era pra ter sido descontado no faturamento de julho, mas acabou ficando para agosto.
E-mail: "Medição Mensal Julho/2025 - Campo Limpo"</t>
      </text>
    </comment>
    <comment ref="AC295" authorId="285" shapeId="0" xr:uid="{C5C8CA9E-0774-4291-B20F-3AFAE07DA02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Extra acordado entre shopping e fornecedor para pintura de vasos do shopping.
E-mail: "Shopping Campo Limpo - Veman Junho 2025" - dia 17/07/2025
Era pra ter sido emitido no faturamento de julho, mas acabou ficando para agosto.
E-mail: "Medição Mensal Julho/2025 - Campo Limpo"</t>
      </text>
    </comment>
    <comment ref="J296" authorId="286" shapeId="0" xr:uid="{2A77E014-AFE6-438F-A284-CDCC839FAC64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Novo valor 2025 + bonificação salarial encarregado</t>
      </text>
    </comment>
    <comment ref="O296" authorId="287" shapeId="0" xr:uid="{9F411F2D-02AD-42DD-822B-5EC32795D183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Não haverá desconto de SLA para esta categoria.</t>
      </text>
    </comment>
    <comment ref="J297" authorId="288" shapeId="0" xr:uid="{800F87A4-62FE-49F5-A6CD-A6F705FABE4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Novo valor 2025 + bonificação salarial encarregado</t>
      </text>
    </comment>
    <comment ref="J301" authorId="289" shapeId="0" xr:uid="{C3B133E9-D24A-47A2-AC4E-428D5BE394D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Novo valor reonerado</t>
      </text>
    </comment>
    <comment ref="J302" authorId="290" shapeId="0" xr:uid="{8A93758D-80B7-46B9-B36E-C85F4BEEB99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Novo valor reonerado</t>
      </text>
    </comment>
    <comment ref="J303" authorId="291" shapeId="0" xr:uid="{5CDB9170-83F5-4925-8BE6-B374166B943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Novo valor reonerado</t>
      </text>
    </comment>
    <comment ref="J304" authorId="292" shapeId="0" xr:uid="{35B89B40-EAAB-46A5-A3E6-C818BABE399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2025</t>
      </text>
    </comment>
    <comment ref="J305" authorId="293" shapeId="0" xr:uid="{3F0DE621-7EB2-4F8A-BE95-B29C2AFB915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2025</t>
      </text>
    </comment>
    <comment ref="J306" authorId="294" shapeId="0" xr:uid="{6E5E147D-DBAC-4E34-84C5-1FBB55F9FD8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2025</t>
      </text>
    </comment>
    <comment ref="J307" authorId="295" shapeId="0" xr:uid="{008C5290-3ECE-407F-8A47-72D53691703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2025</t>
      </text>
    </comment>
    <comment ref="J308" authorId="296" shapeId="0" xr:uid="{C7248CBF-E13F-49AB-B4E6-B8B51D9AB4F7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2025</t>
      </text>
    </comment>
    <comment ref="J309" authorId="297" shapeId="0" xr:uid="{3CA406F1-A24D-4BBF-A04E-AD9CB2B5911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2025</t>
      </text>
    </comment>
    <comment ref="J315" authorId="298" shapeId="0" xr:uid="{9966647E-D5A9-461D-80AB-A0874EA4CA6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2025</t>
      </text>
    </comment>
    <comment ref="J316" authorId="299" shapeId="0" xr:uid="{4AD9F233-448E-4A44-A148-74A320206E8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2025</t>
      </text>
    </comment>
    <comment ref="Q316" authorId="300" shapeId="0" xr:uid="{AF236A06-58D2-444D-A130-E0304642F56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Desconto 2 fones de lapela por 30 dias</t>
      </text>
    </comment>
    <comment ref="J317" authorId="301" shapeId="0" xr:uid="{EA2FA82A-52A9-42EE-9BD3-C02B7D84258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2025</t>
      </text>
    </comment>
    <comment ref="J318" authorId="302" shapeId="0" xr:uid="{18D3793A-8630-45EF-AC4D-016303EC4CD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2025</t>
      </text>
    </comment>
    <comment ref="J319" authorId="303" shapeId="0" xr:uid="{1D3D1584-D7C9-4FCB-9C60-53759E8895C7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2025</t>
      </text>
    </comment>
    <comment ref="J320" authorId="304" shapeId="0" xr:uid="{CEFD9865-E0F9-475E-98CA-FCC02884AC7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2025</t>
      </text>
    </comment>
    <comment ref="J321" authorId="305" shapeId="0" xr:uid="{83BB6FAE-F3DD-4ED6-BC8D-40E5C03D7A6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2025</t>
      </text>
    </comment>
    <comment ref="AC326" authorId="306" shapeId="0" xr:uid="{B9C7295B-2C95-4785-8C6E-498912591138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Extra dia 18.03</t>
      </text>
    </comment>
    <comment ref="J327" authorId="307" shapeId="0" xr:uid="{258A2D30-68F8-4341-B8B6-7A636062559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2025</t>
      </text>
    </comment>
    <comment ref="J328" authorId="308" shapeId="0" xr:uid="{13E90A16-44C5-49B3-82A1-0D6A75B6EDE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2025</t>
      </text>
    </comment>
    <comment ref="Q328" authorId="309" shapeId="0" xr:uid="{FB8334B7-5023-4EB0-AC9C-7FBA183D1157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Desconto 10 fones de lapela por 30 dias</t>
      </text>
    </comment>
    <comment ref="S328" authorId="310" shapeId="0" xr:uid="{B26BE57C-C9F8-4B7C-8BC8-C974BD9ABEF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Desconto referente a NF de extra de dezembro emitida no valor errado.</t>
      </text>
    </comment>
    <comment ref="J329" authorId="311" shapeId="0" xr:uid="{DA772D4E-9DE7-42F4-BFCF-79C3E29544E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2025</t>
      </text>
    </comment>
    <comment ref="J330" authorId="312" shapeId="0" xr:uid="{CC0AFEB7-9BB8-41DA-AB22-EF82A4E7CBF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2025</t>
      </text>
    </comment>
    <comment ref="J331" authorId="313" shapeId="0" xr:uid="{DEBEE059-61D7-46F3-ACDA-665F134B3DA4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2025 + redução escopo</t>
      </text>
    </comment>
    <comment ref="J332" authorId="314" shapeId="0" xr:uid="{C7D6DD5E-82FE-4FDD-98C3-45225F24764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2025 + redução escopo</t>
      </text>
    </comment>
    <comment ref="J333" authorId="315" shapeId="0" xr:uid="{B95C1D50-DC4B-4684-AE60-AB8FF8897B4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2025 + redução escopo</t>
      </text>
    </comment>
    <comment ref="J336" authorId="316" shapeId="0" xr:uid="{E38E2234-9879-4221-B12A-618C7FA3F69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de reequilíbrio da ONET</t>
      </text>
    </comment>
    <comment ref="J337" authorId="317" shapeId="0" xr:uid="{743D2214-F11D-45BE-9C49-5D1FC609EE1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de reequilíbrio da ONET</t>
      </text>
    </comment>
    <comment ref="J338" authorId="318" shapeId="0" xr:uid="{5ACB5DD6-7ADB-47F0-9B51-878B50C268C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de reequilíbrio da ONET - Proporcional do encerramento do contrato que foi até dia 12/03; SulClean implantou dia 12/03 no periodo da noite</t>
      </text>
    </comment>
    <comment ref="J339" authorId="319" shapeId="0" xr:uid="{6CAE6F5F-222B-4865-82CC-461C46D791E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Proporcional da Implantação da SulClean que ocorreu em 12/03 no periodo da noite - Planilha 2025</t>
      </text>
    </comment>
    <comment ref="J340" authorId="320" shapeId="0" xr:uid="{A6BD0A03-DE80-4AFA-A95D-ABADE66FCD03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Implantação da SulClean 12/03 - Planilha 2025</t>
      </text>
    </comment>
    <comment ref="J341" authorId="321" shapeId="0" xr:uid="{0BBE203C-537B-4231-B430-E67BA471730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Implantação da SulClean 12/03 - Planilha 2025</t>
      </text>
    </comment>
    <comment ref="J342" authorId="322" shapeId="0" xr:uid="{F6DFD30D-A6D3-4EB7-A547-9C7220D1E334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Implantação da SulClean 12/03 - Planilha 2025</t>
      </text>
    </comment>
    <comment ref="J343" authorId="323" shapeId="0" xr:uid="{4FEFD329-51D7-4A0A-B97A-8DFC5D57D873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Implantação da SulClean 12/03 - Planilha 2025</t>
      </text>
    </comment>
    <comment ref="J344" authorId="324" shapeId="0" xr:uid="{3EED706F-02B6-4A2E-A613-6871FE37E8DC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Reajuste 2025 + ajuste de VT a partir de 01/09
</t>
      </text>
    </comment>
    <comment ref="S344" authorId="325" shapeId="0" xr:uid="{08671C46-603B-4EF5-9DBE-D01A80CA90B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Diferença VT que devia ter sido considerada desde julho, conforme decreto da cidade.</t>
      </text>
    </comment>
    <comment ref="J345" authorId="326" shapeId="0" xr:uid="{C800F821-BDA3-4E6D-A645-44C56F415391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Reajuste 2025 + ajuste de VT a partir de 01/09
</t>
      </text>
    </comment>
    <comment ref="J361" authorId="327" shapeId="0" xr:uid="{7F303BBC-79EE-4EA5-A2FE-0E952BC52F2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Reajuste 2025 (sem reajuste PAF)</t>
      </text>
    </comment>
    <comment ref="J362" authorId="328" shapeId="0" xr:uid="{6097C2CC-7251-4DC8-AA6E-A5C4924F5CC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Reajuste 2025 (com reajuste PAF a partir de fevereiro conforme CCT)</t>
      </text>
    </comment>
    <comment ref="J363" authorId="329" shapeId="0" xr:uid="{F13CE3E5-F7C7-46C7-9B9C-5B20F9725C1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Reajuste 2025 (com reajuste PAF a partir de fevereiro conforme CCT)</t>
      </text>
    </comment>
    <comment ref="J364" authorId="330" shapeId="0" xr:uid="{D24BF23A-D822-47EA-B709-4E753DB42CF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Reajuste 2025 (com reajuste PAF a partir de fevereiro conforme CCT)</t>
      </text>
    </comment>
    <comment ref="J365" authorId="331" shapeId="0" xr:uid="{1C317CA2-9F6B-4118-8622-4E4DD7212F9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Reajuste 2025 (com reajuste PAF a partir de fevereiro conforme CCT)</t>
      </text>
    </comment>
    <comment ref="J366" authorId="332" shapeId="0" xr:uid="{491D4CF7-E9C5-4D5D-90C1-2EDC996D6DC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Reajuste 2025 (com reajuste PAF a partir de fevereiro conforme CCT)</t>
      </text>
    </comment>
    <comment ref="J367" authorId="333" shapeId="0" xr:uid="{0018FEA6-1F7F-4C29-A534-48AC98EC963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Reajuste 2025 (com reajuste PAF a partir de fevereiro conforme CCT)</t>
      </text>
    </comment>
    <comment ref="J368" authorId="334" shapeId="0" xr:uid="{88BF2DDE-C0C0-4A5E-B6BE-98AE887F7A63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Reajuste 2025 (com reajuste PAF a partir de fevereiro conforme CCT) 
+ inclusão equipamentos e ajuste de VT a partir de 01/08</t>
      </text>
    </comment>
    <comment ref="S368" authorId="335" shapeId="0" xr:uid="{33D93FE1-06E3-4757-83F5-5DC16B9DCD4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Diferença VT que devia ter sido considerada desde julho, conforme decreto da cidade.</t>
      </text>
    </comment>
    <comment ref="J369" authorId="336" shapeId="0" xr:uid="{0E0E24E9-EACB-4FC5-92FD-B0F3BAECF2F7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Reajuste 2025 (com reajuste PAF a partir de fevereiro conforme CCT) 
+ inclusão equipamentos e ajuste de VT a partir de 01/08</t>
      </text>
    </comment>
    <comment ref="J373" authorId="337" shapeId="0" xr:uid="{A0F44B8E-E60B-4A56-AC65-8277565D359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Proporcional de 10 dias de contrato.
Implantação BP Engenharia - 21/07
Quando shopping enviou o contrato para assinatura, o jurídico pediu uma proposta formal e a empresa enviou um proposta com desconto no valor de R$35.088,97. Solicitamos que ajustem na planilha atual as linhas pertinentes para que cheguem no valor enviado para assinatura.</t>
      </text>
    </comment>
    <comment ref="J374" authorId="338" shapeId="0" xr:uid="{324DD191-08D2-4E5B-A136-C257189D78A8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Implantação BP Engenharia - 21/07
Quando shopping enviou o contrato para assinatura, o jurídico pediu uma proposta formal e a empresa enviou um proposta com desconto no valor de R$35.088,97. Solicitamos que ajustem na planilha atual as linhas pertinentes para que cheguem no valor enviado para assinatura.</t>
      </text>
    </comment>
    <comment ref="J375" authorId="339" shapeId="0" xr:uid="{D11CE378-82A5-43B3-B4D3-0C785EFB16C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Implantação BP Engenharia - 21/07
Quando shopping enviou o contrato para assinatura, o jurídico pediu uma proposta formal e a empresa enviou um proposta com desconto no valor de R$35.088,97. Solicitamos que ajustem na planilha atual as linhas pertinentes para que cheguem no valor enviado para assinatura.</t>
      </text>
    </comment>
    <comment ref="J379" authorId="340" shapeId="0" xr:uid="{002E3DEA-42D1-4194-AE6F-9782751CE48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Planilha reoneração + ajuste VT aux refrigeração</t>
      </text>
    </comment>
    <comment ref="J380" authorId="341" shapeId="0" xr:uid="{7527E271-39FC-4460-8990-610DCE0D48D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Reajuste 2025</t>
      </text>
    </comment>
    <comment ref="J381" authorId="342" shapeId="0" xr:uid="{0C9C9023-0863-48B7-BB22-2BCE20B51B2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Reajuste 2025</t>
      </text>
    </comment>
    <comment ref="J382" authorId="343" shapeId="0" xr:uid="{49E869EF-D127-42EE-9946-83387A01B7B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Reajuste 2025 + ajuste VT mecânico de refrigeração.
e-mail: "Pleito de VT - Mecânico PMOC - Contrato ALLOS Praça Nova Santa Maria" de 17/04/2025 ás 18:00h</t>
      </text>
    </comment>
    <comment ref="J383" authorId="344" shapeId="0" xr:uid="{403E1B7D-DE61-4032-8200-E9401E5A14E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Reajuste 2025 + ajuste VT mecânico de refrigeração.
e-mail: "Pleito de VT - Mecânico PMOC - Contrato ALLOS Praça Nova Santa Maria" de 17/04/2025 ás 18:00h</t>
      </text>
    </comment>
    <comment ref="J384" authorId="345" shapeId="0" xr:uid="{98BEBA78-2B2A-4A89-A06D-025347CE71F4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Reajuste 2025 + ajuste VT mecânico de refrigeração.
e-mail: "Pleito de VT - Mecânico PMOC - Contrato ALLOS Praça Nova Santa Maria" de 17/04/2025 ás 18:00h</t>
      </text>
    </comment>
    <comment ref="J385" authorId="346" shapeId="0" xr:uid="{14FEF6FB-5FD9-4D06-B420-1692FAF1A123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Reajuste 2025 + ajuste VT mecânico de refrigeração.
e-mail: "Pleito de VT - Mecânico PMOC - Contrato ALLOS Praça Nova Santa Maria" de 17/04/2025 ás 18:00h
+
Ajuste das tarifas em Santa Maria.
E-mail: "Praça Santa Maria - reajuste CCT 2025" de 17/07/2025</t>
      </text>
    </comment>
    <comment ref="J386" authorId="347" shapeId="0" xr:uid="{8183416F-0C23-4EDA-BFB3-9122BA2F5DD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Reajuste 2025 + ajuste VT mecânico de refrigeração.
e-mail: "Pleito de VT - Mecânico PMOC - Contrato ALLOS Praça Nova Santa Maria" de 17/04/2025 ás 18:00h
+
Ajuste das tarifas em Santa Maria.
E-mail: "Praça Santa Maria - reajuste CCT 2025" de 17/07/2025
Emissão no mês subsequente á prestação com descontos do mês anterior à competência - ex: emissão em abril, do serviço prestado em março com os descontos de fevereiro.</t>
      </text>
    </comment>
    <comment ref="J387" authorId="348" shapeId="0" xr:uid="{B8B00DC4-8BEE-4000-85A3-4595ED2FFEC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Reajuste 2025 + ajuste VT mecânico de refrigeração.
e-mail: "Pleito de VT - Mecânico PMOC - Contrato ALLOS Praça Nova Santa Maria" de 17/04/2025 ás 18:00h
+
Ajuste das tarifas em Santa Maria.
E-mail: "Praça Santa Maria - reajuste CCT 2025" de 17/07/2025
Emissão no mês subsequente á prestação com descontos do mês anterior à competência - ex: emissão em abril, do serviço prestado em março com os descontos de fevereiro.</t>
      </text>
    </comment>
    <comment ref="J388" authorId="349" shapeId="0" xr:uid="{96004F84-97FE-4FEB-8D11-A668EEC278C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Reajuste 2025 + ajuste VT mecânico de refrigeração.
e-mail: "Pleito de VT - Mecânico PMOC - Contrato ALLOS Praça Nova Santa Maria" de 17/04/2025 ás 18:00h
+
Ajuste das tarifas em Santa Maria.
E-mail: "Praça Santa Maria - reajuste CCT 2025" de 17/07/2025
Emissão no mês subsequente á prestação com descontos do mês anterior à competência - ex: emissão em abril, do serviço prestado em março com os descontos de fevereiro.</t>
      </text>
    </comment>
    <comment ref="J391" authorId="350" shapeId="0" xr:uid="{F501D63A-F0C1-4DCB-98CE-AC114449918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Reajuste 2024 + redução escopo</t>
      </text>
    </comment>
    <comment ref="J392" authorId="351" shapeId="0" xr:uid="{62BA785D-2BDF-4033-8068-11862F213C2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Reajuste 2024 + redução escopo</t>
      </text>
    </comment>
    <comment ref="J393" authorId="352" shapeId="0" xr:uid="{8075657C-498F-458E-836C-18EB3D59E213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Reajuste 2025</t>
      </text>
    </comment>
    <comment ref="J394" authorId="353" shapeId="0" xr:uid="{734B3B1A-16A7-4716-BD44-3256803DED5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Reajuste 2025</t>
      </text>
    </comment>
    <comment ref="J395" authorId="354" shapeId="0" xr:uid="{34C57773-CE09-4F2D-8B11-C1C9491153F3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Reajuste 2025</t>
      </text>
    </comment>
    <comment ref="J396" authorId="355" shapeId="0" xr:uid="{DFD29A19-E750-43FE-AE6B-27BD5664DA2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Reajuste 2025</t>
      </text>
    </comment>
    <comment ref="J397" authorId="356" shapeId="0" xr:uid="{DEBC9287-B7A2-47B1-B894-B3D41FC29C2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Reajuste 2025</t>
      </text>
    </comment>
    <comment ref="J398" authorId="357" shapeId="0" xr:uid="{C8BEF788-789B-4D94-BA12-9DACAAE1EA4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Reajuste 2025 + ajuste de VT a partir de 01/08</t>
      </text>
    </comment>
    <comment ref="S398" authorId="358" shapeId="0" xr:uid="{DB52F7F8-A6BD-4559-A61C-15530EB7DE04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Diferença VT que devia ter sido considerada desde julho, conforme decreto da cidade.</t>
      </text>
    </comment>
    <comment ref="J399" authorId="359" shapeId="0" xr:uid="{F34CC6C1-46E8-437E-B562-6D77839E661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Reajuste 2025 + ajuste de VT a partir de 01/08</t>
      </text>
    </comment>
    <comment ref="J403" authorId="360" shapeId="0" xr:uid="{E58A7D6A-3A62-4B43-9BFB-F445C344354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Reajuste 2024</t>
      </text>
    </comment>
    <comment ref="AC403" authorId="361" shapeId="0" xr:uid="{2D064176-E396-4108-A6CD-8D62859E835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Extras de dezembro + Extras de janeiro</t>
      </text>
    </comment>
    <comment ref="J404" authorId="362" shapeId="0" xr:uid="{A4606105-2810-422A-8594-9BC6BB13F17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Reajuste 2024</t>
      </text>
    </comment>
    <comment ref="J405" authorId="363" shapeId="0" xr:uid="{DFEB56EC-5DB1-4C62-B457-EB45316B2A2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Reajuste 2025</t>
      </text>
    </comment>
    <comment ref="J406" authorId="364" shapeId="0" xr:uid="{DA0511A5-1B9A-4C83-9D13-B290D941EB9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Reajuste 2025</t>
      </text>
    </comment>
    <comment ref="J407" authorId="365" shapeId="0" xr:uid="{65E37CC5-49AD-4398-89A0-0C8E473ABAE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Reajuste 2025</t>
      </text>
    </comment>
    <comment ref="J408" authorId="366" shapeId="0" xr:uid="{50D64F87-5197-4DCC-A7E6-C96FFAEA1FC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Reajuste 2025</t>
      </text>
    </comment>
    <comment ref="J409" authorId="367" shapeId="0" xr:uid="{644CE45E-BBBB-460E-A59A-DCD3A48585E4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Reajuste 2025</t>
      </text>
    </comment>
    <comment ref="J410" authorId="368" shapeId="0" xr:uid="{E309776D-09DA-47D1-A496-5E7FC5B3C32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Reajuste 2025 + ajuste de VT a partir de 01/08</t>
      </text>
    </comment>
    <comment ref="S410" authorId="369" shapeId="0" xr:uid="{58D18BDE-EA09-4EB5-A73C-0F26A4A0671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Diferença VT que devia ter sido considerada desde julho, conforme decreto da cidade.</t>
      </text>
    </comment>
    <comment ref="J411" authorId="370" shapeId="0" xr:uid="{EAC1E062-10D1-4A69-8558-51631C51ED8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Reajuste 2025 + ajuste de VT a partir de 01/08</t>
      </text>
    </comment>
    <comment ref="J416" authorId="371" shapeId="0" xr:uid="{05D07550-7CC5-4C3E-9C10-38AE477725D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Ajuste de contrato e reajuste 2024/2025</t>
      </text>
    </comment>
    <comment ref="J417" authorId="372" shapeId="0" xr:uid="{AAF5ECF1-5252-4AA6-8221-CA37B11D5603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aprovado 2024/2025</t>
      </text>
    </comment>
    <comment ref="J418" authorId="373" shapeId="0" xr:uid="{33DE9E69-B280-4E05-A17C-07232B5B1CA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aprovado 2024/2025</t>
      </text>
    </comment>
    <comment ref="J419" authorId="374" shapeId="0" xr:uid="{CF9DEF22-F69F-40EE-A77D-FDF185CA605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aprovado 2024/2025</t>
      </text>
    </comment>
    <comment ref="J420" authorId="375" shapeId="0" xr:uid="{6A0382BC-9501-457A-AF75-DE49988BA34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aprovado 2024/2025</t>
      </text>
    </comment>
    <comment ref="J421" authorId="376" shapeId="0" xr:uid="{0ABF4F28-965D-4414-BBCF-657CB897403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aprovado 2024/2025</t>
      </text>
    </comment>
    <comment ref="J422" authorId="377" shapeId="0" xr:uid="{94FCD371-BC30-4B01-8A3A-B35E2284E45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aprovado 2024/2025</t>
      </text>
    </comment>
    <comment ref="J423" authorId="378" shapeId="0" xr:uid="{BFF000F0-BD59-4035-81F9-5FEFADC627F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aprovado 2024/2025</t>
      </text>
    </comment>
    <comment ref="J427" authorId="379" shapeId="0" xr:uid="{0D47951E-2B2D-4E29-87CD-ACA414290FE7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Reajuste acordado entre shopping e fornecedor</t>
      </text>
    </comment>
    <comment ref="J428" authorId="380" shapeId="0" xr:uid="{1DF722D0-78C7-4C63-B9FE-D4FC24069CC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Reajuste acordado entre shopping e fornecedor</t>
      </text>
    </comment>
    <comment ref="J429" authorId="381" shapeId="0" xr:uid="{99CE2763-0D0A-4189-80C0-B3E6352AD8B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Reajuste acordado entre shopping e fornecedor</t>
      </text>
    </comment>
    <comment ref="J430" authorId="382" shapeId="0" xr:uid="{5A8C5249-1487-4CE9-B997-7E37BACEE71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Reajuste acordado entre shopping e fornecedor</t>
      </text>
    </comment>
    <comment ref="J431" authorId="383" shapeId="0" xr:uid="{E9DE17FC-655F-419A-AF38-23E2D1487F6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Reajuste acordado entre shopping e fornecedor</t>
      </text>
    </comment>
    <comment ref="J432" authorId="384" shapeId="0" xr:uid="{C0FEDB00-5E63-4C8F-9E3E-6B712848ED6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Reajuste acordado entre shopping e fornecedor</t>
      </text>
    </comment>
    <comment ref="J433" authorId="385" shapeId="0" xr:uid="{27CA096D-9D70-4F86-A7C5-D2BC357498D4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Reajuste acordado entre shopping e fornecedor</t>
      </text>
    </comment>
    <comment ref="J434" authorId="386" shapeId="0" xr:uid="{01C1290D-4FB4-4056-8F4E-AF735500AA7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Reajuste acordado entre shopping e fornecedor</t>
      </text>
    </comment>
    <comment ref="J435" authorId="387" shapeId="0" xr:uid="{B1DEB8A6-07C3-4B89-ADE3-EBCFCE014A7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Reajuste acordado entre shopping e fornecedor</t>
      </text>
    </comment>
    <comment ref="J442" authorId="388" shapeId="0" xr:uid="{9067D210-6558-4736-817C-3A3D274807A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Reajuste 2025</t>
      </text>
    </comment>
    <comment ref="J443" authorId="389" shapeId="0" xr:uid="{6E27507A-2B52-4148-8B5A-51FB288DA88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Reajuste 2025</t>
      </text>
    </comment>
    <comment ref="J444" authorId="390" shapeId="0" xr:uid="{230CEAA1-146B-4F1A-ADEC-CD6620E39587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Reajuste 2025</t>
      </text>
    </comment>
    <comment ref="J445" authorId="391" shapeId="0" xr:uid="{6AE6FBCB-38E2-40C4-959B-F9D368EA759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Reajuste 2025</t>
      </text>
    </comment>
    <comment ref="J446" authorId="392" shapeId="0" xr:uid="{C8A3100E-E48E-48B3-8C9B-4D36AB2F10E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Reajuste 2025</t>
      </text>
    </comment>
    <comment ref="J447" authorId="393" shapeId="0" xr:uid="{38984585-2F8A-455F-916C-2539A1138CE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Reajuste 2025</t>
      </text>
    </comment>
    <comment ref="J454" authorId="394" shapeId="0" xr:uid="{76BB588E-FE66-4689-94BB-1BFE63CA878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Reajuste 2025 + redução de escopo - foi feito reajuste e a redução na mesma planilha de acordo com o negociado entre Altum e shopping</t>
      </text>
    </comment>
    <comment ref="J455" authorId="395" shapeId="0" xr:uid="{BA50EB79-67E3-4BF5-B5FB-DBB759C40ED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Reajuste 2025 + redução de escopo - foi feito reajuste e a redução na mesma planilha de acordo com o negociado entre Altum e shopping</t>
      </text>
    </comment>
    <comment ref="J456" authorId="396" shapeId="0" xr:uid="{E28C1B32-939B-4BD5-9B91-EAF27D4FE55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Reajuste 2025 + redução de escopo - foi feito reajuste e a redução na mesma planilha de acordo com o negociado entre Altum e shopping</t>
      </text>
    </comment>
    <comment ref="J457" authorId="397" shapeId="0" xr:uid="{36B36BF8-AAF9-4366-85DF-D6DA5125B73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Reajuste 2025 + redução de escopo - foi feito reajuste e a redução na mesma planilha de acordo com o negociado entre Altum e shopping</t>
      </text>
    </comment>
    <comment ref="J458" authorId="398" shapeId="0" xr:uid="{FBC430B2-D112-4C36-BB56-13EE81E62674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Reajuste 2025 + redução de escopo - foi feito reajuste e a redução na mesma planilha de acordo com o negociado entre Altum e shopping</t>
      </text>
    </comment>
    <comment ref="J459" authorId="399" shapeId="0" xr:uid="{0C8C2B74-3473-4DB8-9ED5-86EBCFED3B28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Reajuste 2025 + redução de escopo - foi feito reajuste e a redução na mesma planilha de acordo com o negociado entre Altum e shopping</t>
      </text>
    </comment>
    <comment ref="J463" authorId="400" shapeId="0" xr:uid="{C9B7FB3A-96D7-401C-AF3A-43272C08B88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Reajuste 2024 + ajuste celular e dados
+
Reoneração</t>
      </text>
    </comment>
    <comment ref="J464" authorId="401" shapeId="0" xr:uid="{6363D987-0F32-4967-A5FF-B7038DB9D22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Reajuste 2024 + ajuste celular e dados
+
Reoneração</t>
      </text>
    </comment>
    <comment ref="J465" authorId="402" shapeId="0" xr:uid="{38C8CD35-6D26-4B57-877A-A2C5572E8A0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Reajuste 2024 + ajuste celular e dados
+
Reoneração</t>
      </text>
    </comment>
    <comment ref="J466" authorId="403" shapeId="0" xr:uid="{F8AB42D4-E846-41D9-A1A7-F054AB5C28C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Reajuste 2024 + ajuste celular e dados
+
Reoneração</t>
      </text>
    </comment>
    <comment ref="J467" authorId="404" shapeId="0" xr:uid="{4BB22A24-CC65-46EA-A02A-ABE068FE6AA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Reajuste 2025</t>
      </text>
    </comment>
    <comment ref="J468" authorId="405" shapeId="0" xr:uid="{09665882-B2ED-4821-B58E-815C7AB05608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Reajuste 2025</t>
      </text>
    </comment>
    <comment ref="J469" authorId="406" shapeId="0" xr:uid="{3A3F1587-B1F2-42A6-B977-6AC463846FE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Reajuste 2025</t>
      </text>
    </comment>
    <comment ref="J470" authorId="407" shapeId="0" xr:uid="{21124E1D-C535-4695-884F-6C856E128A8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Implantação Opus - 01/08
Planilha do BID com ajustes
Emissão no mês subsequente á prestação com descontos do mês anterior à competência - ex: emissão em abril, do serviço prestado em março com os descontos de fevereiro.</t>
      </text>
    </comment>
    <comment ref="O470" authorId="408" shapeId="0" xr:uid="{0E515CFB-36F5-45CF-8D54-854BA576413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Na medição referente a agosto, as glosas são referente a julho, em que o serviço ainda não estava sendo prestado (implantação ocorreu em 01/08)</t>
      </text>
    </comment>
    <comment ref="J471" authorId="409" shapeId="0" xr:uid="{3E708FFE-9639-44BA-8149-F0DD969C592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Implantação Opus - 01/08
Planilha do BID com ajustes
Emissão no mês subsequente á prestação com descontos do mês anterior à competência - ex: emissão em abril, do serviço prestado em março com os descontos de fevereiro.</t>
      </text>
    </comment>
    <comment ref="J475" authorId="410" shapeId="0" xr:uid="{40978495-041F-4710-8794-AC04F172EA87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Reajuste 2025
</t>
      </text>
    </comment>
    <comment ref="U475" authorId="411" shapeId="0" xr:uid="{F845EE04-6ED3-4704-9C91-B04C10C7F733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Foi emitida NF errada, no valor de R$ 53.034,23. Diferença aplicada no mês seguinte.</t>
      </text>
    </comment>
    <comment ref="J476" authorId="412" shapeId="0" xr:uid="{4360C71A-7129-4F86-AA8F-CD1ADC7A7932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Reajuste 2025
</t>
      </text>
    </comment>
    <comment ref="S476" authorId="413" shapeId="0" xr:uid="{BED008E4-18AD-4D83-A3B5-027079DA476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Desconto NF faturada errada no mês anterior</t>
      </text>
    </comment>
    <comment ref="J477" authorId="414" shapeId="0" xr:uid="{E8871ABD-877A-4491-AE47-12EAE7F178F9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Reajuste 2025
</t>
      </text>
    </comment>
    <comment ref="J478" authorId="415" shapeId="0" xr:uid="{66F17032-8CD7-403A-B9BD-4F7F2CBFFCAC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Reajuste 2025
</t>
      </text>
    </comment>
    <comment ref="J479" authorId="416" shapeId="0" xr:uid="{AD5A345C-0D34-4CAC-BF03-6E984F8C2E1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Reajuste 2025 + redução escopo</t>
      </text>
    </comment>
    <comment ref="J480" authorId="417" shapeId="0" xr:uid="{EEB43483-A29C-4E7D-905D-C75FB88B9A2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Reajuste 2025 + redução escopo</t>
      </text>
    </comment>
    <comment ref="J481" authorId="418" shapeId="0" xr:uid="{06CE4103-80FD-4D34-99E1-8B7232715E98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Reajuste 2025 + redução escopo</t>
      </text>
    </comment>
    <comment ref="J482" authorId="419" shapeId="0" xr:uid="{F05235F8-4CEB-4199-963D-6FA7C6177F9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Reajuste 2025 + redução escopo</t>
      </text>
    </comment>
    <comment ref="J483" authorId="420" shapeId="0" xr:uid="{03F2A79B-4B0A-4347-993F-0E32998F98D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Reajuste 2025 + redução escopo</t>
      </text>
    </comment>
    <comment ref="J487" authorId="421" shapeId="0" xr:uid="{C2020987-F28D-43A9-B912-D7957B85FEB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Reajuste 2025</t>
      </text>
    </comment>
    <comment ref="U487" authorId="422" shapeId="0" xr:uid="{578C6B76-A52C-43A1-92E7-2A614729CA7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Foi emitida NF errada, no valor de R$ 20.588,94. Diferença aplicada no mês seguinte.</t>
      </text>
    </comment>
    <comment ref="J488" authorId="423" shapeId="0" xr:uid="{9010AF76-420C-424A-B137-C150F8F9A9C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Reajuste 2025</t>
      </text>
    </comment>
    <comment ref="S488" authorId="424" shapeId="0" xr:uid="{76808703-2975-43C5-99D0-CD8BE234A70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Crédito NF faturada errada no mês anterior</t>
      </text>
    </comment>
    <comment ref="J489" authorId="425" shapeId="0" xr:uid="{7298174C-AFC5-42B4-8448-7ADB8796865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Reajuste 2025</t>
      </text>
    </comment>
    <comment ref="X489" authorId="426" shapeId="0" xr:uid="{7B7961C9-E5B8-4BF2-9499-EECA9AE16C8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Retroativo do ano de 2024 em que todos os meses foram faturados com o valor inicial do BID - sem o ajuste de inclusão de rádios e fones de lapela.
e-mail: "Comunicado Final de concorrência BID Allos Segurança | Shopping Praça Nova Araçatuba" de 01/04/2025</t>
      </text>
    </comment>
    <comment ref="J490" authorId="427" shapeId="0" xr:uid="{6CF948B8-8E97-44E7-BF22-5191A5E42B4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Reajuste 2025</t>
      </text>
    </comment>
    <comment ref="J491" authorId="428" shapeId="0" xr:uid="{E7A04BBA-BBBD-4874-B148-0E3802A480E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Reajuste 2025 + redução escopo</t>
      </text>
    </comment>
    <comment ref="J492" authorId="429" shapeId="0" xr:uid="{16BDDC8E-A59A-4EE6-AC04-A88552FA00C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Reajuste 2025 + redução escopo</t>
      </text>
    </comment>
    <comment ref="J493" authorId="430" shapeId="0" xr:uid="{97F358CA-D909-4C52-BC1F-E6DB1FC4A9A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Reajuste 2025 + redução escopo</t>
      </text>
    </comment>
    <comment ref="J494" authorId="431" shapeId="0" xr:uid="{F8DBEBD0-AFB5-445E-A172-ED3E84BA423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Reajuste 2025 + redução escopo</t>
      </text>
    </comment>
    <comment ref="J495" authorId="432" shapeId="0" xr:uid="{00F50673-E7A0-42C2-924F-DE50CA92FAA7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Reajuste 2025 + redução escopo</t>
      </text>
    </comment>
    <comment ref="J499" authorId="433" shapeId="0" xr:uid="{B1B98B25-787E-4820-8D33-A2571BC73E2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Reajuste 2025 (0,79% de D60 calculado no final - coluna V)</t>
      </text>
    </comment>
    <comment ref="W499" authorId="434" shapeId="0" xr:uid="{8ADCF362-6BCF-46D4-A6C0-B2672E44BEF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0,79% de prorrogação do prazo de pagamento</t>
      </text>
    </comment>
    <comment ref="J500" authorId="435" shapeId="0" xr:uid="{97E2705F-0507-4915-8864-13CB5F501547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Reajuste 2025 (0,79% de D60 calculado no final - coluna V)</t>
      </text>
    </comment>
    <comment ref="J501" authorId="436" shapeId="0" xr:uid="{679D64CE-CC5B-4772-8D6D-FBAF87560098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Reajuste 2025 (0,79% de D60 calculado no final - coluna V)</t>
      </text>
    </comment>
    <comment ref="J502" authorId="437" shapeId="0" xr:uid="{D4B28498-A1EC-4826-A0DF-6BE2E56AD76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Reajuste 2025 (0,79% de D60 calculado no final - coluna V)</t>
      </text>
    </comment>
    <comment ref="J503" authorId="438" shapeId="0" xr:uid="{EA6812E2-6643-4944-913C-BE68D3A5DB0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Reajuste 2025 (0,79% de D60 calculado no final - coluna V)</t>
      </text>
    </comment>
    <comment ref="J504" authorId="439" shapeId="0" xr:uid="{604B9CC0-E8E5-47C9-9337-4CE0A27D0FE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Reajuste 2025 (0,79% de D60 calculado no final - coluna V)</t>
      </text>
    </comment>
    <comment ref="J505" authorId="440" shapeId="0" xr:uid="{9998C70D-BF75-4E07-B2AA-85544A47A72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Reajuste 2025 (0,79% de D60 calculado no final - coluna V)</t>
      </text>
    </comment>
    <comment ref="J506" authorId="441" shapeId="0" xr:uid="{FC997A8D-FE00-486A-816F-2BEF4A49181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Reajuste 2025 (0,79% de D60 calculado no final - coluna V)</t>
      </text>
    </comment>
    <comment ref="J507" authorId="442" shapeId="0" xr:uid="{705C696B-866B-479F-BF54-587782A998D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Reajuste 2025 (0,79% de D60 calculado no final - coluna V)</t>
      </text>
    </comment>
    <comment ref="J511" authorId="443" shapeId="0" xr:uid="{2947DDB5-C499-4073-B335-EE4D3DFE002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Reajuste 2023 + ajuste projeto caixa zero</t>
      </text>
    </comment>
    <comment ref="J512" authorId="444" shapeId="0" xr:uid="{ECAA97CE-A94D-41A8-990F-5CA338BEB31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Reajuste 2023 + ajuste projeto caixa zero</t>
      </text>
    </comment>
    <comment ref="J513" authorId="445" shapeId="0" xr:uid="{EC206C56-733F-4FFF-A833-47F43C2B334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Reajuste 2023 + ajuste projeto caixa zero</t>
      </text>
    </comment>
    <comment ref="J514" authorId="446" shapeId="0" xr:uid="{462AE9D7-FE32-43DC-95B5-2A90DA3F375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Reajuste 2023 + ajuste projeto caixa zero</t>
      </text>
    </comment>
    <comment ref="J515" authorId="447" shapeId="0" xr:uid="{691F615F-9C3F-4F6D-9BE1-7AC1C1B5778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Reajuste 2023 + ajuste projeto caixa zero</t>
      </text>
    </comment>
    <comment ref="J516" authorId="448" shapeId="0" xr:uid="{D8D67A03-F7C8-4370-9312-21A93A8FEC6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Reajuste 2023 + ajuste projeto caixa zero</t>
      </text>
    </comment>
    <comment ref="J517" authorId="449" shapeId="0" xr:uid="{3C501AF3-63FC-44BE-8948-874068CE790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Reajuste 2023 + ajuste projeto caixa zero</t>
      </text>
    </comment>
    <comment ref="J518" authorId="450" shapeId="0" xr:uid="{3E75A0AF-021D-49AA-8A35-5A420B56B9E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Reajuste 2023 + ajuste projeto caixa zero</t>
      </text>
    </comment>
    <comment ref="J519" authorId="451" shapeId="0" xr:uid="{0667249E-7877-4F04-8075-A1CCABE3B32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Reajuste 2023 + ajuste projeto caixa zero</t>
      </text>
    </comment>
    <comment ref="J525" authorId="452" shapeId="0" xr:uid="{1E1E80C0-1E49-426B-B27A-D3DD2CECC4D7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2025</t>
      </text>
    </comment>
    <comment ref="J526" authorId="453" shapeId="0" xr:uid="{DFB50105-68DC-4CC7-A191-7A198F5882B7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2025</t>
      </text>
    </comment>
    <comment ref="J527" authorId="454" shapeId="0" xr:uid="{67C666EF-EF67-4905-9EA5-04EEC8741807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2025</t>
      </text>
    </comment>
    <comment ref="J528" authorId="455" shapeId="0" xr:uid="{688D4142-2DB3-413A-A90E-6AB000CF066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2025</t>
      </text>
    </comment>
    <comment ref="J529" authorId="456" shapeId="0" xr:uid="{74611109-97DE-437B-8037-BDD25B7ACE5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2025</t>
      </text>
    </comment>
    <comment ref="J530" authorId="457" shapeId="0" xr:uid="{AAC35BFD-7FC8-40AD-9153-AE483B21CE0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2025</t>
      </text>
    </comment>
    <comment ref="J531" authorId="458" shapeId="0" xr:uid="{585323E2-A315-4A30-88A6-02494FBCCCD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2025</t>
      </text>
    </comment>
    <comment ref="J532" authorId="459" shapeId="0" xr:uid="{16F0C1CE-ED4F-4246-A80E-42341E2D838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2025</t>
      </text>
    </comment>
    <comment ref="J535" authorId="460" shapeId="0" xr:uid="{4B171EB5-D6A9-42AB-B898-43791A5FDD74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Planilha com acréscimo de 0,79% (D60) + Reajuste 2024</t>
      </text>
    </comment>
    <comment ref="J536" authorId="461" shapeId="0" xr:uid="{F176A112-9706-4986-A7A5-64620E49C87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Planilha com acréscimo de 0,79% (D60) + Reajuste 2024</t>
      </text>
    </comment>
    <comment ref="J537" authorId="462" shapeId="0" xr:uid="{F21E3BDD-8559-41B7-80DC-FEAF13FD364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Planilha com acréscimo de 0,79% (D60) + Reajuste 2025</t>
      </text>
    </comment>
    <comment ref="J538" authorId="463" shapeId="0" xr:uid="{84901A0E-2B43-48F2-8002-8FF6BDDDE01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Planilha com acréscimo de 0,79% (D60) + Reajuste 2025</t>
      </text>
    </comment>
    <comment ref="J539" authorId="464" shapeId="0" xr:uid="{8CB6B389-AB40-47D1-B105-C8AFF510CCE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Planilha com acréscimo de 0,79% (D60) + Reajuste 2025</t>
      </text>
    </comment>
    <comment ref="J540" authorId="465" shapeId="0" xr:uid="{59046AB1-7602-413B-8B90-DEC97375CA94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Planilha com acréscimo de 0,79% (D60) + Reajuste 2025</t>
      </text>
    </comment>
    <comment ref="J541" authorId="466" shapeId="0" xr:uid="{87336D02-B1D7-4AD1-A172-840F52A4969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Planilha com acréscimo de 0,79% (D60) + Reajuste 2025</t>
      </text>
    </comment>
    <comment ref="J542" authorId="467" shapeId="0" xr:uid="{42839613-E700-454A-9ACD-0813C47E5783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Planilha com acréscimo de 0,79% (D60) + Reajuste 2025</t>
      </text>
    </comment>
    <comment ref="AC542" authorId="468" shapeId="0" xr:uid="{7A501C76-B2CB-4ED6-BB73-1FE6B044846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Extra da medição passada (julho/2025) não foi pago.</t>
      </text>
    </comment>
    <comment ref="J543" authorId="469" shapeId="0" xr:uid="{C27CD6A8-C8BF-44B6-9F34-1AACA07854D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Planilha com acréscimo de 0,79% (D60) + Reajuste 2025</t>
      </text>
    </comment>
    <comment ref="J547" authorId="470" shapeId="0" xr:uid="{E59C00C1-54DC-4998-9282-3CAB5897F09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Emissão no mês da prestação 
Não fomos nós que negociamos esse contrato. Shopping solicitou que fizéssemos o acompanhamento mensal para medições e dissídios. 
Fornecedor enviou a planilha 2024 e fizemos o dissídio 2025 para acompanharmos a partir de então.</t>
      </text>
    </comment>
    <comment ref="O547" authorId="471" shapeId="0" xr:uid="{0B74A92D-F10D-4D58-94EC-389EC7B9C8C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Não tem SLA na planilha online deste shopping</t>
      </text>
    </comment>
    <comment ref="J548" authorId="472" shapeId="0" xr:uid="{D2D884B2-F069-4CD4-AB3C-C6597899D627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Emissão no mês da prestação 
Não fomos nós que negociamos esse contrato. Shopping solicitou que fizéssemos o acompanhamento mensal para medições e dissídios. 
Fornecedor enviou a planilha 2024 e fizemos o dissídio 2025 para acompanharmos a partir de então.
Responder:
    Valor de 25.234,92 - Ajuste de horários solicitado pelo Shopping.</t>
      </text>
    </comment>
    <comment ref="O548" authorId="473" shapeId="0" xr:uid="{DF3E3697-A0EA-4AA3-97F5-3897154FFEE3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Não tem SLA na planilha online deste shopping</t>
      </text>
    </comment>
    <comment ref="J549" authorId="474" shapeId="0" xr:uid="{25F3268D-5786-4193-8D5B-D678B1C9CE9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Emissão no mês da prestação 
Não fomos nós que negociamos esse contrato. Shopping solicitou que fizéssemos o acompanhamento mensal para medições e dissídios. 
Fornecedor enviou a planilha 2024 e fizemos o dissídio 2025 para acompanharmos a partir de então.
Responder:
    Valor de 25.234,92 - Ajuste de horários solicitado pelo Shopping.</t>
      </text>
    </comment>
    <comment ref="O549" authorId="475" shapeId="0" xr:uid="{93B69B5A-02A1-4832-93CC-5305BCAD9BA7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Não tem SLA na planilha online deste shopping</t>
      </text>
    </comment>
    <comment ref="J550" authorId="476" shapeId="0" xr:uid="{279CA668-F5FF-4EBD-8D43-FA2997656328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Emissão no mês da prestação 
Não fomos nós que negociamos esse contrato. Shopping solicitou que fizéssemos o acompanhamento mensal para medições e dissídios. 
Fornecedor enviou a planilha 2024 e fizemos o dissídio 2025 para acompanharmos a partir de então.
Responder:
    Valor de 25.234,92 - Ajuste de horários solicitado pelo Shopping.</t>
      </text>
    </comment>
    <comment ref="O550" authorId="477" shapeId="0" xr:uid="{5307D5B3-8C59-4399-BB97-3BD9E0D2B2F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Não tem SLA na planilha online deste shopping</t>
      </text>
    </comment>
    <comment ref="J551" authorId="478" shapeId="0" xr:uid="{EB753319-D86E-4774-91C2-E8304651015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Emissão no mês da prestação 
Não fomos nós que negociamos esse contrato. Shopping solicitou que fizéssemos o acompanhamento mensal para medições e dissídios. 
Fornecedor enviou a planilha 2024 e fizemos o dissídio 2025 para acompanharmos a partir de então.
Responder:
    Valor de 25.234,92 - Ajuste de horários solicitado pelo Shopping.</t>
      </text>
    </comment>
    <comment ref="O551" authorId="479" shapeId="0" xr:uid="{58D0774B-6B08-4C7D-9539-6F2BA758B87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Não tem SLA na planilha online deste shopping</t>
      </text>
    </comment>
    <comment ref="J552" authorId="480" shapeId="0" xr:uid="{8D55B861-8457-462C-B9CB-C80AFD02374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Emissão no mês da prestação 
Não fomos nós que negociamos esse contrato. Shopping solicitou que fizéssemos o acompanhamento mensal para medições e dissídios. 
Fornecedor enviou a planilha 2024 e fizemos o dissídio 2025 para acompanharmos a partir de então.
Responder:
    Valor de 25.234,92 - Ajuste de horários solicitado pelo Shopping.</t>
      </text>
    </comment>
    <comment ref="O552" authorId="481" shapeId="0" xr:uid="{980D6956-287F-49C4-9C2B-12963248225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Não tem SLA na planilha online deste shopping</t>
      </text>
    </comment>
    <comment ref="J553" authorId="482" shapeId="0" xr:uid="{01D04181-A85C-429A-9CAD-445EB246A1F8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Emissão no mês da prestação 
Não fomos nós que negociamos esse contrato. Shopping solicitou que fizéssemos o acompanhamento mensal para medições e dissídios. 
Fornecedor enviou a planilha 2024 e fizemos o dissídio 2025 para acompanharmos a partir de então.
Responder:
    Valor de 25.234,92 - Ajuste de horários solicitado pelo Shopping.</t>
      </text>
    </comment>
    <comment ref="O553" authorId="483" shapeId="0" xr:uid="{4D60696C-389C-401E-B64C-774273DFD92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Não tem SLA na planilha online deste shopping</t>
      </text>
    </comment>
    <comment ref="J554" authorId="484" shapeId="0" xr:uid="{D4FDD3B7-DB06-4BF2-925F-5C1AA0E4497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Emissão no mês da prestação 
Não fomos nós que negociamos esse contrato. Shopping solicitou que fizéssemos o acompanhamento mensal para medições e dissídios. 
Fornecedor enviou a planilha 2024 e fizemos o dissídio 2025 para acompanharmos a partir de então.
Responder:
    Valor de 25.234,92 - Ajuste de horários solicitado pelo Shopping.</t>
      </text>
    </comment>
    <comment ref="O554" authorId="485" shapeId="0" xr:uid="{F6C43D84-E294-4F70-948F-2787179268B4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Não tem SLA na planilha online deste shopping</t>
      </text>
    </comment>
    <comment ref="J555" authorId="486" shapeId="0" xr:uid="{13180ED3-80AC-491B-9FF1-6BA105CD68B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Emissão no mês da prestação 
Não fomos nós que negociamos esse contrato. Shopping solicitou que fizéssemos o acompanhamento mensal para medições e dissídios. 
Fornecedor enviou a planilha 2024 e fizemos o dissídio 2025 para acompanharmos a partir de então.
Responder:
    Valor de 25.234,92 - Ajuste de horários solicitado pelo Shopping.</t>
      </text>
    </comment>
    <comment ref="O555" authorId="487" shapeId="0" xr:uid="{6C16D9D5-EB03-47BB-AACA-8046003706C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Não tem SLA na planilha online deste shopping</t>
      </text>
    </comment>
    <comment ref="J556" authorId="488" shapeId="0" xr:uid="{371B2FB6-ACA4-4380-90E4-5DF18657CF9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Emissão no mês da prestação 
Não fomos nós que negociamos esse contrato. Shopping solicitou que fizéssemos o acompanhamento mensal para medições e dissídios. 
Fornecedor enviou a planilha 2024 e fizemos o dissídio 2025 para acompanharmos a partir de então.
Responder:
    Valor de 25.234,92 - Ajuste de horários solicitado pelo Shopping.</t>
      </text>
    </comment>
    <comment ref="O556" authorId="489" shapeId="0" xr:uid="{21184379-5A75-42A6-920E-2BC23EBC5BC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Não tem SLA na planilha online deste shopping</t>
      </text>
    </comment>
    <comment ref="J560" authorId="490" shapeId="0" xr:uid="{4A3DC174-3BF0-4BB1-822B-5AF2C50AFEA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Reajuste 2025</t>
      </text>
    </comment>
    <comment ref="J561" authorId="491" shapeId="0" xr:uid="{0AC7F5FC-87B5-4111-9013-3370B328B41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Reajuste 2025</t>
      </text>
    </comment>
    <comment ref="J562" authorId="492" shapeId="0" xr:uid="{78E4012C-0FE8-4820-A010-EA76E80CBF14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Reajuste 2025</t>
      </text>
    </comment>
    <comment ref="J563" authorId="493" shapeId="0" xr:uid="{6EBA3DAF-AD82-4A88-9C9D-180641897F28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Reajuste 2025</t>
      </text>
    </comment>
    <comment ref="J564" authorId="494" shapeId="0" xr:uid="{444E4BC4-2997-4407-BFCB-259CBBB4083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Reajuste 2025</t>
      </text>
    </comment>
    <comment ref="J565" authorId="495" shapeId="0" xr:uid="{C09FEEDC-9090-4ED7-A721-D25E16D9AFE3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Reajuste 2025</t>
      </text>
    </comment>
    <comment ref="J566" authorId="496" shapeId="0" xr:uid="{EBA78D83-4020-4B5E-B761-B84BBFC6F2C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Reajuste 2025</t>
      </text>
    </comment>
    <comment ref="J567" authorId="497" shapeId="0" xr:uid="{50526DBA-A447-4F52-837C-59F8ED00B264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Reajuste 2025</t>
      </text>
    </comment>
    <comment ref="J568" authorId="498" shapeId="0" xr:uid="{A1A307DB-864D-4999-8852-1C79C2B3C194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Reajuste 2025</t>
      </text>
    </comment>
    <comment ref="J572" authorId="499" shapeId="0" xr:uid="{457E2F73-C3E7-49CE-8679-313D362E3C07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Reajuste 2025</t>
      </text>
    </comment>
    <comment ref="J573" authorId="500" shapeId="0" xr:uid="{91A8F475-6BE9-4FB1-B1BF-0EF5580F164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Reajuste 2025 + redução de escopo (a partir de 10/02)</t>
      </text>
    </comment>
    <comment ref="J574" authorId="501" shapeId="0" xr:uid="{B5AAC4A2-4A3D-46E4-8744-E1537D06DAF7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Reajuste 2025 + redução de escopo (a partir de 10/02)</t>
      </text>
    </comment>
    <comment ref="J575" authorId="502" shapeId="0" xr:uid="{A0DA603C-2209-4C38-8D0B-A5CA148CAD7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Reajuste 2025 + redução de escopo (a partir de 10/02)</t>
      </text>
    </comment>
    <comment ref="J576" authorId="503" shapeId="0" xr:uid="{F6614672-C353-4250-87BF-7EF6651C972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Reajuste 2025 + redução de escopo (a partir de 10/02)</t>
      </text>
    </comment>
    <comment ref="J577" authorId="504" shapeId="0" xr:uid="{CB7B4E8C-3612-4375-A599-60BA54518574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Reajuste 2025 + redução de escopo (a partir de 10/02)</t>
      </text>
    </comment>
    <comment ref="J578" authorId="505" shapeId="0" xr:uid="{BD0FF77E-6958-416E-981F-22C0B10D317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Reajuste 2025 + redução de escopo (a partir de 10/02)</t>
      </text>
    </comment>
    <comment ref="J579" authorId="506" shapeId="0" xr:uid="{513A9C33-E70F-4738-B9F0-7A9C9D1315A7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Reajuste 2025 + redução de escopo (a partir de 10/02)</t>
      </text>
    </comment>
    <comment ref="J580" authorId="507" shapeId="0" xr:uid="{CAD9BAD9-705F-46BF-B139-E3F20F8FDD3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Reajuste 2025 + redução de escopo (a partir de 10/02)</t>
      </text>
    </comment>
    <comment ref="J587" authorId="508" shapeId="0" xr:uid="{A485D800-1AA2-4C34-9E88-B89AAA08BAE4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Reequilíbrio GSBRU</t>
      </text>
    </comment>
    <comment ref="J588" authorId="509" shapeId="0" xr:uid="{1C89B019-931F-4BBA-8076-A067D2ECE757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Reequilíbrio GSBRU</t>
      </text>
    </comment>
    <comment ref="J589" authorId="510" shapeId="0" xr:uid="{8EA325AF-4F25-4613-88DC-F3F9E7C250E8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Reequilíbrio GSBRU</t>
      </text>
    </comment>
    <comment ref="J590" authorId="511" shapeId="0" xr:uid="{F362B067-4898-4664-94E2-374C700F424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Reequilíbrio GSBRU</t>
      </text>
    </comment>
    <comment ref="J591" authorId="512" shapeId="0" xr:uid="{B11F7A3E-E15C-4974-957A-98B2361A274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Reequilíbrio GSBRU</t>
      </text>
    </comment>
    <comment ref="J592" authorId="513" shapeId="0" xr:uid="{71F3914F-B03B-4F03-8FC3-EBD01CB2123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Reequilíbrio GSBRU</t>
      </text>
    </comment>
    <comment ref="J596" authorId="514" shapeId="0" xr:uid="{075C5C6D-39A2-4381-B35E-4AE99D56B90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Reajuste 2024</t>
      </text>
    </comment>
    <comment ref="S596" authorId="515" shapeId="0" xr:uid="{31462A38-DCE5-401E-BAC9-5F810E0E7FD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Desconto referente ao reparo do letreiro da Parkland, pois o operador da máquina de limpeza colidiu com a parede por falta de atenção.</t>
      </text>
    </comment>
    <comment ref="J597" authorId="516" shapeId="0" xr:uid="{BAB862DF-1C22-44A0-AEA4-53992DDF357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2025.</t>
      </text>
    </comment>
    <comment ref="J598" authorId="517" shapeId="0" xr:uid="{D1CACD52-50E8-46F2-942E-8AA426D59DF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2025.</t>
      </text>
    </comment>
    <comment ref="S598" authorId="518" shapeId="0" xr:uid="{0D47F209-AFFF-4065-B2D8-5D1608ED7CD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Desconto referente a compra de material de limpeza para realização do trabalho da Brasanitas</t>
      </text>
    </comment>
    <comment ref="J599" authorId="519" shapeId="0" xr:uid="{82FE9C1E-5C9B-4FC9-9663-9539E5A634B3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2025.</t>
      </text>
    </comment>
    <comment ref="J600" authorId="520" shapeId="0" xr:uid="{A25D676C-D512-4BA1-9B53-6D6EA7048DB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2025.</t>
      </text>
    </comment>
    <comment ref="J601" authorId="521" shapeId="0" xr:uid="{8DD1CA1C-CFB7-4C7D-8404-51DF2FE55808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2025.</t>
      </text>
    </comment>
    <comment ref="J602" authorId="522" shapeId="0" xr:uid="{0166803C-64BF-4F54-8E64-E2512BB178C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2025.</t>
      </text>
    </comment>
    <comment ref="O602" authorId="523" shapeId="0" xr:uid="{233EFDE2-981F-455B-A1A6-203EF89893B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Não aplicaram o desconto pois emitiram a NF antes do preenchimento do SLA.</t>
      </text>
    </comment>
    <comment ref="S602" authorId="524" shapeId="0" xr:uid="{6EEF74BE-2E89-44FC-AC77-70E73FC0FDC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Foi acordado previamente entre shopping e Brasanitas que, caso não fosse possível realizar a reposição das faltas na equipe, seria necessária a contratação de colaboradores de outra empresa, sendo o respectivo valor descontado.
(A diária de falta do agente de limpeza é de R$ 160,35) O cálculo foi realizado da seguinte forma: a ATLAS considera nos cálculos de faltas do fornecedor atual que a falta de 10 colaboradores representaria o valor de R$ 1.603,50. A reposição de 10 faltas por outra empresa totalizou R$ 4.923,60. Assim, a diferença adicional a ser descontada corresponde a R$ 3.320,10.
E-mail: "Medição Mensal Agosto/2025 - Boulevard Bauru" do dia 20/08/2025</t>
      </text>
    </comment>
    <comment ref="J603" authorId="525" shapeId="0" xr:uid="{291C2261-B00F-4329-B52B-D10FF2D77BE3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2025.</t>
      </text>
    </comment>
    <comment ref="P603" authorId="526" shapeId="0" xr:uid="{63C1F7A3-A25D-4483-B7D2-2ABB840A8DF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No mês anterior não foi preenchido o SLA antes da emissão da NF. Por isso, foi aplicado retroativamente para esta medição - CONFIRMAR SE PODEMOS APLICAR ESTE RETROATIVO</t>
      </text>
    </comment>
    <comment ref="J604" authorId="527" shapeId="0" xr:uid="{0CA0428C-2CDD-48BC-869A-045734F8C13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2025.</t>
      </text>
    </comment>
    <comment ref="S604" authorId="528" shapeId="0" xr:uid="{EA95E076-315D-4FD0-AEF5-00A49C0ADD28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Foi acordado previamente entre shopping e Brasanitas que, caso não fosse possível realizar a reposição das faltas na equipe, seria necessária a contratação de colaboradores de outra empresa, sendo o respectivo valor descontado.
(A diária de falta do agente de limpeza é de R$ 160,35) O cálculo foi realizado da seguinte forma: a ATLAS considera nos cálculos de faltas do fornecedor atual que a falta de 32 colaboradores representaria o valor de R$ 5.131,20. A reposição de 10 faltas por outra empresa totalizou R$ 13.725,13. Assim, a diferença adicional a ser descontada corresponde a R$ 8.593,93.
E-mail: "Desconto apoios setembro " do dia 08/10/2025
</t>
      </text>
    </comment>
    <comment ref="J608" authorId="529" shapeId="0" xr:uid="{B72313ED-A192-41DA-BF86-473DE69C959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Planilha reoneração + reajuste 2025</t>
      </text>
    </comment>
    <comment ref="Q608" authorId="530" shapeId="0" xr:uid="{DFEF2B5D-23CD-430B-999F-7EC341999AB7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Compra de ferramentas</t>
      </text>
    </comment>
    <comment ref="J609" authorId="531" shapeId="0" xr:uid="{669FC600-27E5-4409-90EF-D1550564B3B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Planilha reoneração + reajuste 2025</t>
      </text>
    </comment>
    <comment ref="J610" authorId="532" shapeId="0" xr:uid="{E5FD0A79-7157-49B3-A074-F4AD9FA4E777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Planilha reoneração + reajuste 2025</t>
      </text>
    </comment>
    <comment ref="J611" authorId="533" shapeId="0" xr:uid="{D2E363B9-B2A5-4AD1-94EB-B76865248C24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Planilha reoneração + reajuste 2025</t>
      </text>
    </comment>
    <comment ref="J612" authorId="534" shapeId="0" xr:uid="{68D7D9E2-4C81-4AE5-B27E-20E10BC1927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Planilha reoneração + reajuste 2025</t>
      </text>
    </comment>
    <comment ref="J613" authorId="535" shapeId="0" xr:uid="{118FE21D-7121-4CC5-B8BA-325DAAC5E9C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Planilha reoneração + reajuste 2025</t>
      </text>
    </comment>
    <comment ref="J614" authorId="536" shapeId="0" xr:uid="{70B45F6F-6943-4640-9C3F-E7B909727D0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Planilha reoneração + reajuste 2025</t>
      </text>
    </comment>
    <comment ref="J615" authorId="537" shapeId="0" xr:uid="{D8F62EBE-346D-4CDD-AC31-76F6D0905774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Planilha reoneração + reajuste 2025
Emissão no mês subsequente á prestação com descontos do mês anterior à competência - ex: emissão em abril, do serviço prestado em março com os descontos de fevereiro.</t>
      </text>
    </comment>
    <comment ref="J616" authorId="538" shapeId="0" xr:uid="{49FAB530-6128-46E2-B9ED-A7D699A8FAE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Planilha reoneração + reajuste 2025
Emissão no mês subsequente á prestação com descontos do mês anterior à competência - ex: emissão em abril, do serviço prestado em março com os descontos de fevereiro.</t>
      </text>
    </comment>
    <comment ref="J617" authorId="539" shapeId="0" xr:uid="{1152ACC1-3688-4C6A-BC34-F6B4274E94E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Planilha reoneração + reajuste 2025
Emissão no mês subsequente á prestação com descontos do mês anterior à competência - ex: emissão em abril, do serviço prestado em março com os descontos de fevereiro.</t>
      </text>
    </comment>
    <comment ref="J620" authorId="540" shapeId="0" xr:uid="{A48CF335-F730-4F3C-8272-7126A1D01E7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Reajuste 2024</t>
      </text>
    </comment>
    <comment ref="J621" authorId="541" shapeId="0" xr:uid="{9404780C-A144-4849-B620-CD2FEA680868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Reajuste 2024</t>
      </text>
    </comment>
    <comment ref="J622" authorId="542" shapeId="0" xr:uid="{AC9A02FB-8027-4BF7-B487-BB40886FD06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Reajuste 2024</t>
      </text>
    </comment>
    <comment ref="J623" authorId="543" shapeId="0" xr:uid="{D21CE91A-EE86-45B6-BF1B-AFE1B3BDFB9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Reajuste 2024</t>
      </text>
    </comment>
    <comment ref="J624" authorId="544" shapeId="0" xr:uid="{82691983-CCFE-4513-8C57-937ABBB678F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Reajuste 2025</t>
      </text>
    </comment>
    <comment ref="J625" authorId="545" shapeId="0" xr:uid="{2FB84605-F628-4EAD-84F9-908E1DF2CD3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Reajuste 2025</t>
      </text>
    </comment>
    <comment ref="J626" authorId="546" shapeId="0" xr:uid="{E974A36C-7183-4507-B5F1-A57DCEEDE8E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Reajuste 2025</t>
      </text>
    </comment>
    <comment ref="J627" authorId="547" shapeId="0" xr:uid="{BAEFF63B-FEA1-428E-BD85-3561B9D3E0E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Reajuste 2025</t>
      </text>
    </comment>
    <comment ref="J628" authorId="548" shapeId="0" xr:uid="{780DE9E3-A34D-463F-A4F2-A72BEF2294C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Reajuste 2025</t>
      </text>
    </comment>
    <comment ref="J632" authorId="549" shapeId="0" xr:uid="{9F98BF15-3049-4AC1-94A4-3E76479B9F2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Reajuste 2025</t>
      </text>
    </comment>
    <comment ref="J633" authorId="550" shapeId="0" xr:uid="{B6F7DB3D-699A-4037-8DC5-D03634376F5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Reajuste 2025</t>
      </text>
    </comment>
    <comment ref="J634" authorId="551" shapeId="0" xr:uid="{94CF8AEF-3AE0-4C4B-AAFD-D648EAE778D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Reajuste 2025</t>
      </text>
    </comment>
    <comment ref="J635" authorId="552" shapeId="0" xr:uid="{A811DBE1-354C-43BA-AAF0-E8AB9423F2D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Reajuste 2025</t>
      </text>
    </comment>
    <comment ref="J636" authorId="553" shapeId="0" xr:uid="{1A3D77C6-9E9D-46CC-B80C-BF01B73D0237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Reajuste 2025</t>
      </text>
    </comment>
    <comment ref="J637" authorId="554" shapeId="0" xr:uid="{BCDE103A-2468-4079-B4D2-3EA055BB908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Reajuste 2025</t>
      </text>
    </comment>
    <comment ref="J638" authorId="555" shapeId="0" xr:uid="{BA1C0831-9A17-436E-9911-48A575C3106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Reajuste 2025</t>
      </text>
    </comment>
    <comment ref="J639" authorId="556" shapeId="0" xr:uid="{B7088D05-1BEB-4FAA-980F-9D0D76DB057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Reajuste 2025</t>
      </text>
    </comment>
    <comment ref="J640" authorId="557" shapeId="0" xr:uid="{5DA0FAE9-EECA-4ECF-9211-8A3CC87714F8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Reajuste 2025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tc={8262157F-1457-474B-A23D-D999BBEAF491}</author>
    <author>tc={730CD6FA-D6F6-464B-9238-DFC872977906}</author>
    <author>tc={3E3D3647-BA37-42B3-9007-E483B7F094B2}</author>
    <author>tc={F4234834-2D8F-4E06-97C2-655303CAD8B6}</author>
    <author>tc={E3A0E4DD-9A1B-4ECB-823C-D08E7E328740}</author>
    <author>tc={A740F799-CEA4-41D2-8910-D95890BE8F6B}</author>
    <author>tc={36DFFEFF-43AC-4E2A-97A0-5BAE79A75CB8}</author>
    <author>tc={2F937BFA-FD92-420D-9CC8-7D5A326714A7}</author>
    <author>tc={9570DEF0-901C-40A2-B34B-786289E1F1EB}</author>
  </authors>
  <commentList>
    <comment ref="G3" authorId="0" shapeId="0" xr:uid="{8262157F-1457-474B-A23D-D999BBEAF49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já com a reoneração parcial</t>
      </text>
    </comment>
    <comment ref="G6" authorId="1" shapeId="0" xr:uid="{730CD6FA-D6F6-464B-9238-DFC87297790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Simulação de reajuste feito (2023/2024 e 2024/2025) para negociar o reequilíbrio do contrato solicitado pelo fornecedor.
Trocado todos os parâmetros da planilha atual 2023 de SINDIVERDE para SEAC (sem alterar o valor do contrato), para seguirmos com os reajustes da forma correta.</t>
      </text>
    </comment>
    <comment ref="G7" authorId="2" shapeId="0" xr:uid="{3E3D3647-BA37-42B3-9007-E483B7F094B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Planilha 2023 (atua) com base na Sindiverde</t>
      </text>
    </comment>
    <comment ref="H7" authorId="3" shapeId="0" xr:uid="{F4234834-2D8F-4E06-97C2-655303CAD8B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Proposta de reequilíbrio</t>
      </text>
    </comment>
    <comment ref="H11" authorId="4" shapeId="0" xr:uid="{E3A0E4DD-9A1B-4ECB-823C-D08E7E32874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Aumento de 1 posto</t>
      </text>
    </comment>
    <comment ref="G20" authorId="5" shapeId="0" xr:uid="{A740F799-CEA4-41D2-8910-D95890BE8F6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já com a reoneração parcial</t>
      </text>
    </comment>
    <comment ref="G42" authorId="6" shapeId="0" xr:uid="{36DFFEFF-43AC-4E2A-97A0-5BAE79A75CB8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Planilha 2024 com promoção do líder</t>
      </text>
    </comment>
    <comment ref="C43" authorId="7" shapeId="0" xr:uid="{2F937BFA-FD92-420D-9CC8-7D5A326714A7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Contrato Planejador</t>
      </text>
    </comment>
    <comment ref="G43" authorId="8" shapeId="0" xr:uid="{9570DEF0-901C-40A2-B34B-786289E1F1E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Contrato Planejador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tc={27271791-87F3-43D8-8F2C-A69D48C7CF88}</author>
    <author>tc={BFAFF3BC-6DEF-4F84-96D2-17A0BB11D4BC}</author>
    <author>tc={BE1ABC61-B834-46F7-9C96-11B578FFA722}</author>
    <author>tc={84D478D9-BF03-4956-A73D-86D37A6D4DE6}</author>
    <author>tc={7DE05C9A-95A2-4765-8B13-0371F271FFED}</author>
    <author>tc={2E1D04A8-C526-4813-8D32-54E1CFF8A7DB}</author>
    <author>tc={5502C1DB-BFAF-4A32-95E8-BE9C379E645F}</author>
    <author>tc={60F6DFE2-72DC-4D9D-9AB6-29235B76B18C}</author>
    <author>tc={710BDE88-8F43-4D2A-8FF0-906F1FA45B9A}</author>
    <author>tc={4524993B-DD2A-467A-9C82-30E100807634}</author>
    <author>tc={8C725ACE-7F5E-47B1-ACA8-E6332F33E909}</author>
    <author>tc={EFE43BE5-ED7D-4EB3-8052-54DACF5467AE}</author>
    <author>tc={8DD82E6C-A1A9-4120-96D0-0041ABF14425}</author>
  </authors>
  <commentList>
    <comment ref="E708" authorId="0" shapeId="0" xr:uid="{27271791-87F3-43D8-8F2C-A69D48C7CF88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Retroativo de faltas que ficou faltando na competência de abril - total de 82 faltas e no momento do fechamento haviam contabilizado apenas 66.</t>
      </text>
    </comment>
    <comment ref="E709" authorId="1" shapeId="0" xr:uid="{BFAFF3BC-6DEF-4F84-96D2-17A0BB11D4B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Retroativo de faltas que ficou faltando na competência de abril - total de 82 faltas e no momento do fechamento haviam contabilizado apenas 66.</t>
      </text>
    </comment>
    <comment ref="E710" authorId="2" shapeId="0" xr:uid="{BE1ABC61-B834-46F7-9C96-11B578FFA72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Retroativo de faltas que ficou faltando na competência de abril - total de 82 faltas e no momento do fechamento haviam contabilizado apenas 66.</t>
      </text>
    </comment>
    <comment ref="E711" authorId="3" shapeId="0" xr:uid="{84D478D9-BF03-4956-A73D-86D37A6D4DE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Retroativo de faltas que ficou faltando na competência de abril - total de 82 faltas e no momento do fechamento haviam contabilizado apenas 66.</t>
      </text>
    </comment>
    <comment ref="E712" authorId="4" shapeId="0" xr:uid="{7DE05C9A-95A2-4765-8B13-0371F271FFE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Retroativo de faltas que ficou faltando na competência de abril - total de 82 faltas e no momento do fechamento haviam contabilizado apenas 66.</t>
      </text>
    </comment>
    <comment ref="E713" authorId="5" shapeId="0" xr:uid="{2E1D04A8-C526-4813-8D32-54E1CFF8A7D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Retroativo de faltas que ficou faltando na competência de abril - total de 82 faltas e no momento do fechamento haviam contabilizado apenas 66.</t>
      </text>
    </comment>
    <comment ref="E714" authorId="6" shapeId="0" xr:uid="{5502C1DB-BFAF-4A32-95E8-BE9C379E645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Retroativo de faltas que ficou faltando na competência de abril - total de 82 faltas e no momento do fechamento haviam contabilizado apenas 66.</t>
      </text>
    </comment>
    <comment ref="E715" authorId="7" shapeId="0" xr:uid="{60F6DFE2-72DC-4D9D-9AB6-29235B76B18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Retroativo de faltas que ficou faltando na competência de abril - total de 82 faltas e no momento do fechamento haviam contabilizado apenas 66.</t>
      </text>
    </comment>
    <comment ref="E716" authorId="8" shapeId="0" xr:uid="{710BDE88-8F43-4D2A-8FF0-906F1FA45B9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Retroativo de faltas que ficou faltando na competência de abril - total de 82 faltas e no momento do fechamento haviam contabilizado apenas 66.</t>
      </text>
    </comment>
    <comment ref="E717" authorId="9" shapeId="0" xr:uid="{4524993B-DD2A-467A-9C82-30E100807634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Retroativo de faltas que ficou faltando na competência de abril - total de 82 faltas e no momento do fechamento haviam contabilizado apenas 66.</t>
      </text>
    </comment>
    <comment ref="E718" authorId="10" shapeId="0" xr:uid="{8C725ACE-7F5E-47B1-ACA8-E6332F33E90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Retroativo de faltas que ficou faltando na competência de abril - total de 82 faltas e no momento do fechamento haviam contabilizado apenas 66.</t>
      </text>
    </comment>
    <comment ref="E719" authorId="11" shapeId="0" xr:uid="{EFE43BE5-ED7D-4EB3-8052-54DACF5467A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Retroativo de faltas que ficou faltando na competência de abril - total de 82 faltas e no momento do fechamento haviam contabilizado apenas 66.</t>
      </text>
    </comment>
    <comment ref="E720" authorId="12" shapeId="0" xr:uid="{8DD82E6C-A1A9-4120-96D0-0041ABF1442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Retroativo de faltas que ficou faltando na competência de abril - total de 82 faltas e no momento do fechamento haviam contabilizado apenas 66.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tc={75FBDA87-BB41-4F0A-950D-D02193444BB1}</author>
    <author>tc={21671584-9A60-4D1D-BD6A-0C36FA50A298}</author>
  </authors>
  <commentList>
    <comment ref="I64" authorId="0" shapeId="0" xr:uid="{75FBDA87-BB41-4F0A-950D-D02193444BB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Não houve emissão NF - não houve prestação de serviço</t>
      </text>
    </comment>
    <comment ref="I65" authorId="1" shapeId="0" xr:uid="{21671584-9A60-4D1D-BD6A-0C36FA50A298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Não houve emissão NF - não houve prestação de serviço</t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tc={EFB9C110-F74D-47BA-B3E6-0973D30AF916}</author>
    <author>tc={A32DCC50-33E5-4304-81E4-746E1968CEEB}</author>
  </authors>
  <commentList>
    <comment ref="B27" authorId="0" shapeId="0" xr:uid="{EFB9C110-F74D-47BA-B3E6-0973D30AF91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Segregação de resíduos - empresa Império</t>
      </text>
    </comment>
    <comment ref="B28" authorId="1" shapeId="0" xr:uid="{A32DCC50-33E5-4304-81E4-746E1968CEE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Gestão de resíduos - empresa GMV</t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31FD2AB-5B23-4CC4-A31E-3EA49CF02086}" keepAlive="1" name="Consulta - Categoria" description="Conexão com a consulta 'Categoria' na pasta de trabalho." type="5" refreshedVersion="8" background="1" saveData="1">
    <dbPr connection="Provider=Microsoft.Mashup.OleDb.1;Data Source=$Workbook$;Location=Categoria;Extended Properties=&quot;&quot;" command="SELECT * FROM [Categoria]"/>
  </connection>
  <connection id="2" xr16:uid="{5FB2AABF-2E1C-4DD6-BA77-9A89036E5AE5}" keepAlive="1" name="Consulta - Fornecedor" description="Conexão com a consulta 'Fornecedor' na pasta de trabalho." type="5" refreshedVersion="8" background="1" saveData="1">
    <dbPr connection="Provider=Microsoft.Mashup.OleDb.1;Data Source=$Workbook$;Location=Fornecedor;Extended Properties=&quot;&quot;" command="SELECT * FROM [Fornecedor]"/>
  </connection>
  <connection id="3" xr16:uid="{528D0278-8DC4-485E-BF19-E8F4C0B638D3}" keepAlive="1" name="Consulta - HC" description="Conexão com a consulta 'HC' na pasta de trabalho." type="5" refreshedVersion="8" background="1" saveData="1">
    <dbPr connection="Provider=Microsoft.Mashup.OleDb.1;Data Source=$Workbook$;Location=HC;Extended Properties=&quot;&quot;" command="SELECT * FROM [HC]"/>
  </connection>
  <connection id="4" xr16:uid="{830904D2-A650-4A7A-B28A-4D65D9173CC5}" keepAlive="1" name="Consulta - tabShoppingsEmails" description="Conexão com a consulta 'tabShoppingsEmails' na pasta de trabalho." type="5" refreshedVersion="8" background="1" saveData="1">
    <dbPr connection="Provider=Microsoft.Mashup.OleDb.1;Data Source=$Workbook$;Location=tabShoppingsEmails;Extended Properties=&quot;&quot;" command="SELECT * FROM [tabShoppingsEmails]"/>
  </connection>
  <connection id="5" xr16:uid="{3B8C7EF0-04B5-4CB5-9224-FEC5C7AE2733}" keepAlive="1" name="Consulta - Unidade" description="Conexão com a consulta 'Unidade' na pasta de trabalho." type="5" refreshedVersion="8" background="1" saveData="1">
    <dbPr connection="Provider=Microsoft.Mashup.OleDb.1;Data Source=$Workbook$;Location=Unidade;Extended Properties=&quot;&quot;" command="SELECT * FROM [Unidade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<sst xmlns="http://schemas.openxmlformats.org/spreadsheetml/2006/main" count="18689" uniqueCount="833">
  <si>
    <t>Mês de referência para faturamento</t>
  </si>
  <si>
    <t>Contagem de Contrato</t>
  </si>
  <si>
    <t>Rótulos de Coluna</t>
  </si>
  <si>
    <t>Rótulos de Linha</t>
  </si>
  <si>
    <t>Verzani</t>
  </si>
  <si>
    <t>Total Geral</t>
  </si>
  <si>
    <t>Campo Limpo</t>
  </si>
  <si>
    <t>Limpeza</t>
  </si>
  <si>
    <t>Manutenção</t>
  </si>
  <si>
    <t>PMOC</t>
  </si>
  <si>
    <t>Portaria</t>
  </si>
  <si>
    <t>Vigilância</t>
  </si>
  <si>
    <t>Shopping Parque Dom Pedro</t>
  </si>
  <si>
    <t>Vigilância - Extras Joalheria</t>
  </si>
  <si>
    <t>Shopping Villa Lobos</t>
  </si>
  <si>
    <t>Soma de Desconto SLA Mês</t>
  </si>
  <si>
    <t>Shopping</t>
  </si>
  <si>
    <t>E-mails consolidados</t>
  </si>
  <si>
    <t>E-mails teste</t>
  </si>
  <si>
    <t>Amazonas Shopping</t>
  </si>
  <si>
    <t>andrezza.gaona@allos.co; karen.lima@allos.co; larissa.enes@allos.co; roberto.filho@allos.co; gregori.saavedra@allos.co; pedro.mendes@allos.co</t>
  </si>
  <si>
    <t/>
  </si>
  <si>
    <t>Shopping da Bahia</t>
  </si>
  <si>
    <t>leidiane.santos@allos.co; antonio.carvalho@allos.co; jose.azevedo@allos.co; jose.fortes@allos.co; mauricio.cerqueira@allos.co; joeval.souza@allos.co; adolfo.klein@allos.co; adson.santos@allos.co; gilson.souza@allos.co</t>
  </si>
  <si>
    <t>Bangu Shopping</t>
  </si>
  <si>
    <t>alex.costa@allos.co; victor.fortunato@allos.co; valeria.grajauskas@allos.co; nathally.santos@allos.co; paulo.assis@allos.co; michele.ramos@allos.co; teste@allos.co</t>
  </si>
  <si>
    <t>Boulevard Bauru</t>
  </si>
  <si>
    <t>kelly.bezerrra@boulevardshoppingbauru.com.br; yumi.leite@boulevardshoppingbauru.com.br; murillo.rosa@boulevardshoppingbauru.com.br; fabio.correa@boulevardshoppingbauru.com.br; higor.carneiro@boulevardshoppingbauru.com.br</t>
  </si>
  <si>
    <t>Boulevard Belém</t>
  </si>
  <si>
    <t>yugnarley.cintra@allos.co; jose.alfaia@allos.co; joelma.muniz@allos.co; jaqueline.silva@allos.co; alan.rodriguez@allos.co; favacho.junior@allos.co; ana.deoliveira@allos.co</t>
  </si>
  <si>
    <t>Boulevard BH</t>
  </si>
  <si>
    <t>carla.costa@allos.co; carla.mairinck@allos.co; davidson.pelolungo@allos.co; mariana.almeida@allos.co; denilson.sanches@allos.co; cassio.costa@allos.co; maressa.oliveira@allos.co</t>
  </si>
  <si>
    <t>Shopping Campo Grande</t>
  </si>
  <si>
    <t>wilson.lobo@allos.co; murillo.meyer@allos.co; alexandre.ramos@allos.co; ludimila.machado@allos.co</t>
  </si>
  <si>
    <t>Shopping Campo Limpo</t>
  </si>
  <si>
    <t>vania.assis@allos.co; gabriela.queiroz@allos.co; camila.pontes@allos.co; fabio.gurjao@allos.co; silvia.machado@allos.co; ricardo.santos@allos.co; fabio.correa@allos.co</t>
  </si>
  <si>
    <t>Carioca Shopping</t>
  </si>
  <si>
    <t>david.souza@allos.co; bruna.wanzeler@allos.co; priscilla.souza@allos.co; julio.spinelli@allos.co; andressa.vieira@allos.co; gd_geop.cariocashopping@allos.co; alessandro.gomes@allos.co</t>
  </si>
  <si>
    <t>Cariri Shopping</t>
  </si>
  <si>
    <t>rafaela.portilho@caririshopping.com.br; brenda.brito@caririshopping.com.br; vitoria.silva@caririshopping.com.br; emilly.santos@caririshopping.com.br; ana.andrade@caririshopping.com.br; jesualdo.farias@caririshopping.com.br</t>
  </si>
  <si>
    <t>Catuaí Shopping Londrina</t>
  </si>
  <si>
    <t>willian.elsner@allos.co; erminia.wada@allos.co; everton.stock@allos.co; giovani.junior@allos.co; tienne.rezende@allos.co</t>
  </si>
  <si>
    <t>Catuaí Shopping Maringá</t>
  </si>
  <si>
    <t>sandra.sakamoto@allos.co; marcelo.mizuta@allos.co; emerson.junior@allos.co; daniela.aldrovande@allos.co; lindomar.freitas@allos.co; jonas.godeny@allos.co elaine.oliveira@allos.co</t>
  </si>
  <si>
    <t>Caxias Shopping</t>
  </si>
  <si>
    <t>italo.correa@allos.co; gabriela.souza@allos.co; fagnersilva@allos.co; rafael.almeida@allos.co; keline.silva@allos.co; matheus.luiz@allos.co; jose.junior@allos.co</t>
  </si>
  <si>
    <t>Center Shopping Uberlândia</t>
  </si>
  <si>
    <t>rogerio.silva@allos.co; amanda.mariana@allos.co; marcelo.laraia@allos.co; fernando.naves@allos.co; camila.freitas@allos.co; natalina.yang@allos.co; flavio.junior@allos.co</t>
  </si>
  <si>
    <t>Shopping Curitiba</t>
  </si>
  <si>
    <t>gisele.parana@allos.co; edmar.junior@allos.co; manoel.ribas@allos.co; rodrigo.cordeiro@allos.co</t>
  </si>
  <si>
    <t>Shopping Del Rey</t>
  </si>
  <si>
    <t>pedro.irineu@allos.co; vinicius.martins@allos.co; aline.jesus@allos.co; jean.medeiros@allos.co; bruno.rocha@allos.co; monica.mariano@allos.co</t>
  </si>
  <si>
    <t>Shopping Estação BH</t>
  </si>
  <si>
    <t>ellen.costa@allos.co; ewerton.ferreira@allos.co; rute.azevedo@allos.co; jose.pinheiro@allos.co; wesley.sardinha@allos.co; lanayara.reis@allos.co; ana.beatriz@allos.co</t>
  </si>
  <si>
    <t>Shopping Estação Cuiabá</t>
  </si>
  <si>
    <t>luciano.pedroso@allos.co; vandersilva@allos.co; paula.borges@allos.co; gabriela.salome@allos.co; marcel.pinheiro@allos.co; alan.carvalho@allos.co; heliezer.silva@allos.co; leticia.mendonca@allos.co; laura.lsilva@allos.co</t>
  </si>
  <si>
    <t>Boulevard Feira de Santana</t>
  </si>
  <si>
    <t>hebert.ferreira@boulevardfeira.com.br; caio.gama@boulevardfeira.com.br; renato.santos@boulevardfeira.com.br; lais.araujo@boulevardfeira.com.br; ludmilla.santiago@boulevardfeira.com.br; gabriel.neto@boulevardfeira.com.br</t>
  </si>
  <si>
    <t>Franca Shopping</t>
  </si>
  <si>
    <t>gilmar.oliveira@allos.co; bruna.rodrigues@allos.co; aline.barbara@allos.co; arthur.almeida@allos.co; renato.rangel@allos.co; amanda.santos@allos.co</t>
  </si>
  <si>
    <t>Shopping Goiânia</t>
  </si>
  <si>
    <t>ismail.goncalves@allos.co; fernanda.machado@allos.co; lucas.ribeiro@allos.co; wladimir.mota@allos.co</t>
  </si>
  <si>
    <t>Shopping Grande Rio</t>
  </si>
  <si>
    <t>jonas.oliveira@allos.co; daniele.freitas@allos.co; fernanda.moraes@allos.co; lidiane.firmo@allos.co; gd_operacoes.shoppinggranderio@allos.co; mauricio.teixeira@allos.co</t>
  </si>
  <si>
    <t>Independência Shopping</t>
  </si>
  <si>
    <t>talita.ribeiro@allos.co; esther.santos@allos.co; juliani.arruda@allos.co; tamires.abdallah@allos.co; tiago.figueiredo@brmallsadm.com.br</t>
  </si>
  <si>
    <t>Shopping Leblon</t>
  </si>
  <si>
    <t>barbara.vidal@allos.co; chantala.ayres@allos.co; beatriz.figueiroa@allos.co; thiago.vilela@allos.co; thiago.pampurre@shoppingleblon.com.br; viviane.araujo@allos.co; zafenate.cardoso@allos.co</t>
  </si>
  <si>
    <t>Manauara Shopping</t>
  </si>
  <si>
    <t>robert.lima@allos.co; andre.zurita@allos.co; elissandra.dourado@allos.co; zamir.rodriguez@allos.co; andre.bittencourt@allos.co</t>
  </si>
  <si>
    <t>Shopping Metrô Santa Cruz</t>
  </si>
  <si>
    <t>angelica.santos@allos.co; elaine.zanotti@allos.co; bianca.santos@allos.co; jair.tenorio@allos.co; juliana.santos@allos.co; caio.santos@allos.co; leonardo.oliveira@allos.co; arnaldo.junior@allos.co; regiane.paula@allos.co</t>
  </si>
  <si>
    <t>Shopping Metrópole</t>
  </si>
  <si>
    <t>amanda.ferreira@allos.co; davi.rafael@allos.co; rafael.sbrana@allos.co; jessica.caus@allos.co; angelica.moreira@allos.co</t>
  </si>
  <si>
    <t>Mooca Plaza Shopping</t>
  </si>
  <si>
    <t>fernanda.sppinetti@allos.co; monica.brasil@allos.co; andre.cnascimento@allos.co; deborah.dutra@allos.co; pedro.moreira@allos.co; ester.santos@allos.co; francisco.maciel@allos.co</t>
  </si>
  <si>
    <t>Norte Shopping</t>
  </si>
  <si>
    <t>antonio.padua@allos.co; taina.campos@allos.co; cattane.loca@allos.co; patricia.couto@allos.co; nathalie.santana@allos.co; renato.souza@allos.co; wallace.santos@allos.co; waldiney.santos@allos.co; luis.oliveira@allos.co</t>
  </si>
  <si>
    <t>Shopping Parangaba</t>
  </si>
  <si>
    <t>gilton.alves@allos.co; geovanny.freire@allos.co; renato.agostinho@allos.co; hamilton.lyra@allos.co; lucas.ssousa@allos.co</t>
  </si>
  <si>
    <t>Parque Shopping Belém</t>
  </si>
  <si>
    <t>joao.bosco@allos.co; kamila.santos@allos.co; alaim.silva@allos.co; rafaela.rodrigues@allos.co; mery.josiely@allos.co; gustavo.marinho@allos.co</t>
  </si>
  <si>
    <t>amanda.tavela@allos.co; carlos.goto@allos.co; felipe.moraes@allos.co</t>
  </si>
  <si>
    <t>Passeio Shopping</t>
  </si>
  <si>
    <t>josewellington.inacio@passeioshopping.com.br; marcele.gomes@passeioshopping.com.br; gustavo.xavier@recreioshopping.com.br; leonardo.machado@passeioshopping.com.br</t>
  </si>
  <si>
    <t>Shopping Passeio das Águas</t>
  </si>
  <si>
    <t>fagner.ssilva@allos.co; renato.moreira@allos.co; amanda.zoltay@allos.co; sandro.junior@allos.co; giseli.vieira@allos.co; higor.silva@allos.co; giovanna.rezende@allos.co</t>
  </si>
  <si>
    <t>Shopping Piracicaba</t>
  </si>
  <si>
    <t>ricardo.vieira@allos.co; enzo.cremasco@allos.co; vinicius.esteves@allos.co; lais.medeiros@allos.co; filipe.cordeiro@allos.co</t>
  </si>
  <si>
    <t>Shopping Plaza Niterói</t>
  </si>
  <si>
    <t>danielle.borges@allos.co; lucas.bernardo@allos.co; pedro.ggoncalves@allos.co; ellerson.oliveira@allos.co; leonardo.gomes@allos.co; juliana.queiroz@allos.co; pablo.siqueira@allos.co; eneias.araujo@allos.co</t>
  </si>
  <si>
    <t>Shopping Plaza Sul</t>
  </si>
  <si>
    <t>breno.oliveira@allos.co; anna.veloso@allos.co; raimunda.santos@allos.co; victor.carmo@allos.co; amanda.fonseca@allos.co; thiago.carpanezi@allos.co; caio.miranda@allos.co</t>
  </si>
  <si>
    <t>Praça Nova Araçatuba</t>
  </si>
  <si>
    <t>rita.marques@pracanovaaracatuba.com.br; guilherme@pracanovaaracatuba.com.br; jesse.nogueira@pracanovaaracatuba.com.br; islauane@pracanovaaracatuba.com.br; danielle.ohira@pracanovaaracatuba.com.br; thales@pracanovaaracatuba.com.br</t>
  </si>
  <si>
    <t>Praça Nova Santa Maria</t>
  </si>
  <si>
    <t>camila.jaques@pracanovashopping.com.br; alessandro.gomes@pracanovashopping.com.br</t>
  </si>
  <si>
    <t>Recreio Shopping</t>
  </si>
  <si>
    <t>carolina.gomes@recreioshopping.com.br; thiago.sampaio@recreioshopping.com.br; bruna.paiva@recreioshopping.com.br; eduardo.leorde@recreioshopping.com.br; leonardo.ferreira@recreioshopping.com.br; gustavo.xavier@recreioshopping.com.br</t>
  </si>
  <si>
    <t>Shopping Rio Anil</t>
  </si>
  <si>
    <t>lelia.santiago@allos.co; vinicius.ssilva@allos.co; joao.costa@allos.co; saulo.bezerra@allos.co; robson.campos@allos.co</t>
  </si>
  <si>
    <t>Rio Design Leblon</t>
  </si>
  <si>
    <t>luiz.viana@allos.co; hingridh.oliveira@allos.co; zafenate.cardoso@allos.co</t>
  </si>
  <si>
    <t>São Bernardo Plaza Shopping</t>
  </si>
  <si>
    <t>marivaldo.junior@allos.co; natalia.figueiredo@allos.co; railson.campelo@allos.co; silvana.dornellas@allos.co; vanessa.santos@allos.co</t>
  </si>
  <si>
    <t>Shopping Taboão</t>
  </si>
  <si>
    <t>luiza.mello@allos.co; patricia.ribeiro@allos.co; cleiton.alencar@allos.co; ari.neto@allos.co; ingryd.messias@allos.co; alexandre.anfora@allos.co</t>
  </si>
  <si>
    <t>Shopping Tamboré</t>
  </si>
  <si>
    <t>gabrielle.dias@allos.co; leonardo.paes@allos.co; leonardo.batista@allos.co; kimberlym.camargo@allos.co; matheus.santos@allos.co; daniel.lafaete@allos.co; daniel.bferreira@allos.co</t>
  </si>
  <si>
    <t>Shopping Tijuca</t>
  </si>
  <si>
    <t>roberta.santos@allos.co; vanilza.pereira@allos.co; marlos.crispim@allos.co; luis.veloso@allos.co; rodrigo.viana@allos.co; tj.inspetor_ope@allos.co; leonardo.oliveira@allos.co</t>
  </si>
  <si>
    <t>Shopping Vila Velha</t>
  </si>
  <si>
    <t>leonardo.pinheiro@allos.co; humberto.lorenzutti@allos.co; patricia.cordeiro@allos.co; lorenzo.zucolotto@allos.co; bruno.cogo@allos.co; giovanna.nunes@allos.co</t>
  </si>
  <si>
    <t>Shopping Villagio Caxias</t>
  </si>
  <si>
    <t>patricia.benvenuti@allos.co; ludmila.fachin@allos.co; emerson.silveira@allos.co; bruna.zanella@allos.co; wallace.nascimento@allos.co; juliana.slomp@allos.co</t>
  </si>
  <si>
    <t>renan.mattos@allos.co; rita.silva@allos.co; kathleen.hoveler@allos.co; wellington.novaes@allos.co;alberto.oliveira@allos.co</t>
  </si>
  <si>
    <t>Data de Envio</t>
  </si>
  <si>
    <t>Enviou/Retornou a Medição?</t>
  </si>
  <si>
    <t>Unidade</t>
  </si>
  <si>
    <t>Categoria</t>
  </si>
  <si>
    <t>Fornecedor</t>
  </si>
  <si>
    <t>HC Organograma</t>
  </si>
  <si>
    <t>HC Planilha</t>
  </si>
  <si>
    <t>Dias Faltas</t>
  </si>
  <si>
    <t>Horas Atrasos</t>
  </si>
  <si>
    <t>Valor Planilha</t>
  </si>
  <si>
    <t>Desconto de faltas solicitado pelo fornecedor</t>
  </si>
  <si>
    <t>Desconto Falta Validado Atlas</t>
  </si>
  <si>
    <t>Desconto de atrasos solicitado pelo fornecedor</t>
  </si>
  <si>
    <t>Desconto Atrasos Validado Atlas</t>
  </si>
  <si>
    <t>Desconto SLA Mês</t>
  </si>
  <si>
    <t>Desconto SLA Retroativo</t>
  </si>
  <si>
    <t>Desconto Equipamentos</t>
  </si>
  <si>
    <t>Prêmio Assiduidade</t>
  </si>
  <si>
    <t>Outros descontos</t>
  </si>
  <si>
    <t>Vai descontar SLA?</t>
  </si>
  <si>
    <t>Valor mensal final</t>
  </si>
  <si>
    <t>Taxa de prorrogação do prazo pagamento</t>
  </si>
  <si>
    <t>Valor mensal com prorrogação do prazo pagamento</t>
  </si>
  <si>
    <t>Retroativo de dissídio</t>
  </si>
  <si>
    <t>Parcela (x/x)</t>
  </si>
  <si>
    <t>Mês de emissão da NF</t>
  </si>
  <si>
    <t>Extras Solicitado pelo fornecedor</t>
  </si>
  <si>
    <t>Valor extras validado Atlas</t>
  </si>
  <si>
    <t>Valor NF Extra</t>
  </si>
  <si>
    <t>NF enviada sistema?</t>
  </si>
  <si>
    <t>Valor NF</t>
  </si>
  <si>
    <t>NF ok?</t>
  </si>
  <si>
    <t>SEFIP Enviada Sistema?</t>
  </si>
  <si>
    <t>Saving Faltas</t>
  </si>
  <si>
    <t>Saving Extras</t>
  </si>
  <si>
    <t>Deduções Totais</t>
  </si>
  <si>
    <t>Observações</t>
  </si>
  <si>
    <t>E-mail</t>
  </si>
  <si>
    <t>Sim</t>
  </si>
  <si>
    <t>GPS</t>
  </si>
  <si>
    <t>1.1</t>
  </si>
  <si>
    <t>Não</t>
  </si>
  <si>
    <t>Resíduos</t>
  </si>
  <si>
    <t>Recicla Engenharia</t>
  </si>
  <si>
    <t>infomação pendente</t>
  </si>
  <si>
    <t>preenchimento pendente</t>
  </si>
  <si>
    <t>Veper</t>
  </si>
  <si>
    <t>Protesul</t>
  </si>
  <si>
    <t>sim</t>
  </si>
  <si>
    <t>informação pendente</t>
  </si>
  <si>
    <t>GR</t>
  </si>
  <si>
    <t>Brasanitas</t>
  </si>
  <si>
    <t>Grupo Opus</t>
  </si>
  <si>
    <t>Brigada de Incêndio</t>
  </si>
  <si>
    <t>Promoção de um bombeiro diurno comum  (07:00 às 19:00) para líder (10:00 às 22:00) - a fim de evitar a demanda de serviços extra</t>
  </si>
  <si>
    <t>Grupo JLR</t>
  </si>
  <si>
    <t>1.3</t>
  </si>
  <si>
    <t>2.3</t>
  </si>
  <si>
    <t>3.3</t>
  </si>
  <si>
    <t>Jardinagem</t>
  </si>
  <si>
    <t>Marcia Novaes Paisagismo</t>
  </si>
  <si>
    <t>-</t>
  </si>
  <si>
    <t>Rena's Paisagismo</t>
  </si>
  <si>
    <t>Grupo Altum</t>
  </si>
  <si>
    <t>1|1</t>
  </si>
  <si>
    <t>Resolv</t>
  </si>
  <si>
    <t>Seleto</t>
  </si>
  <si>
    <t>Onet</t>
  </si>
  <si>
    <t>SulClean</t>
  </si>
  <si>
    <t>Leve Paisagismo</t>
  </si>
  <si>
    <t>Oficina Jardim</t>
  </si>
  <si>
    <t>BP Engenharia</t>
  </si>
  <si>
    <t>Medmais</t>
  </si>
  <si>
    <t>=#REF!-Y187</t>
  </si>
  <si>
    <t>Vegetal</t>
  </si>
  <si>
    <t>Composteira</t>
  </si>
  <si>
    <t>1.7</t>
  </si>
  <si>
    <t>2.7</t>
  </si>
  <si>
    <t>3|7</t>
  </si>
  <si>
    <t>4|7</t>
  </si>
  <si>
    <t>5.7</t>
  </si>
  <si>
    <t>6.7</t>
  </si>
  <si>
    <t>7.7</t>
  </si>
  <si>
    <t>Masstin</t>
  </si>
  <si>
    <t>N/A</t>
  </si>
  <si>
    <t xml:space="preserve">Sim </t>
  </si>
  <si>
    <t>Estacionamento</t>
  </si>
  <si>
    <t>Brasil Park</t>
  </si>
  <si>
    <t>Paisagismo Ouro</t>
  </si>
  <si>
    <t>Império</t>
  </si>
  <si>
    <t>Redução de 1 posto 12x36 dos vigilantes condutores noturnos (17:30h às 05:30h)</t>
  </si>
  <si>
    <t>GSBRU</t>
  </si>
  <si>
    <t>1.2</t>
  </si>
  <si>
    <t>2.2</t>
  </si>
  <si>
    <t>Protege</t>
  </si>
  <si>
    <t>Mês Referência Relatório - Mês que o reajuste foi validado pelas partes</t>
  </si>
  <si>
    <t>Data 
Reajuste do Contrato</t>
  </si>
  <si>
    <t>Status</t>
  </si>
  <si>
    <t>Valor 2024</t>
  </si>
  <si>
    <t>Valor 2025</t>
  </si>
  <si>
    <t>Reajuste</t>
  </si>
  <si>
    <t>% Reajuste</t>
  </si>
  <si>
    <t>Retroativo Fornecedor</t>
  </si>
  <si>
    <t>Retroativo Atlas</t>
  </si>
  <si>
    <t>Diferença</t>
  </si>
  <si>
    <t>Valor 2025
Fornecedor</t>
  </si>
  <si>
    <t>Valor 2025
Revisão Atlas</t>
  </si>
  <si>
    <t>Diferença Atlas-Fornecedor</t>
  </si>
  <si>
    <t>Diferença Anual</t>
  </si>
  <si>
    <t>CCT Vinculada</t>
  </si>
  <si>
    <t>Observação</t>
  </si>
  <si>
    <t>OK</t>
  </si>
  <si>
    <t>Em revisão</t>
  </si>
  <si>
    <t>SINDVERDE</t>
  </si>
  <si>
    <t>SEAC</t>
  </si>
  <si>
    <t>Segregação de resíduos</t>
  </si>
  <si>
    <t>SINDEPRESTEM</t>
  </si>
  <si>
    <t>Vigilância - Joalheria</t>
  </si>
  <si>
    <t>Acompanhamento Descontos</t>
  </si>
  <si>
    <t>Acompanhamento Extras</t>
  </si>
  <si>
    <t>Controles Sistema</t>
  </si>
  <si>
    <t>Action Fire</t>
  </si>
  <si>
    <t>Agro Rio</t>
  </si>
  <si>
    <t>AgroGarden</t>
  </si>
  <si>
    <t>Agrotexas</t>
  </si>
  <si>
    <t>Ambi Verde</t>
  </si>
  <si>
    <t>AMPLA Resgate Treinamentos</t>
  </si>
  <si>
    <t>Art Garden</t>
  </si>
  <si>
    <t>Artemp</t>
  </si>
  <si>
    <t>Auto Park</t>
  </si>
  <si>
    <t>BM Serviços de Jardinagem</t>
  </si>
  <si>
    <t>Brasil Gestão</t>
  </si>
  <si>
    <t>Bravo Fire</t>
  </si>
  <si>
    <t>C&amp;C</t>
  </si>
  <si>
    <t>Chácara Phoenix</t>
  </si>
  <si>
    <t>Cheiro de Mata</t>
  </si>
  <si>
    <t>CM Couto</t>
  </si>
  <si>
    <t>Colecta</t>
  </si>
  <si>
    <t>CTA</t>
  </si>
  <si>
    <t>Embavig</t>
  </si>
  <si>
    <t>EMOAR</t>
  </si>
  <si>
    <t>Enseg</t>
  </si>
  <si>
    <t>Flora Rocha</t>
  </si>
  <si>
    <t>Floreada</t>
  </si>
  <si>
    <t>Fluency</t>
  </si>
  <si>
    <t>FTR</t>
  </si>
  <si>
    <t>GEBE Garden</t>
  </si>
  <si>
    <t>Grupo RCR</t>
  </si>
  <si>
    <t>Grupo Serval</t>
  </si>
  <si>
    <t>IMC Saste</t>
  </si>
  <si>
    <t>Índigo</t>
  </si>
  <si>
    <t>Jardinando</t>
  </si>
  <si>
    <t>Jatobá Garden Park</t>
  </si>
  <si>
    <t>Kaizen</t>
  </si>
  <si>
    <t>L.F. Pinheiro Crepaldi</t>
  </si>
  <si>
    <t>Liderforte</t>
  </si>
  <si>
    <t>Limpcar</t>
  </si>
  <si>
    <t>LNR</t>
  </si>
  <si>
    <t>Lorenzo</t>
  </si>
  <si>
    <t>MAP</t>
  </si>
  <si>
    <t>Marcia Lima Paisagismo</t>
  </si>
  <si>
    <t>Maxi Service</t>
  </si>
  <si>
    <t>Nova Rio</t>
  </si>
  <si>
    <t>O Jardineiro</t>
  </si>
  <si>
    <t>PA COSTA</t>
  </si>
  <si>
    <t>Parker</t>
  </si>
  <si>
    <t>Pratica Service</t>
  </si>
  <si>
    <t>Primar</t>
  </si>
  <si>
    <t>Primazzia</t>
  </si>
  <si>
    <t>Project</t>
  </si>
  <si>
    <t>Proteção</t>
  </si>
  <si>
    <t>Segurpro</t>
  </si>
  <si>
    <t>Sethvac</t>
  </si>
  <si>
    <t>Sinart</t>
  </si>
  <si>
    <t>Sion</t>
  </si>
  <si>
    <t>Sioux</t>
  </si>
  <si>
    <t>Solução</t>
  </si>
  <si>
    <t>Tecnitest</t>
  </si>
  <si>
    <t>Viver Treinamentos</t>
  </si>
  <si>
    <t>Garden Green</t>
  </si>
  <si>
    <t>Reambient</t>
  </si>
  <si>
    <t>JS MOURA</t>
  </si>
  <si>
    <t>TREVO</t>
  </si>
  <si>
    <t>Ambiente Verde</t>
  </si>
  <si>
    <t>Regional UF</t>
  </si>
  <si>
    <t>Regional PS</t>
  </si>
  <si>
    <t>Regional RS</t>
  </si>
  <si>
    <t>Cluster</t>
  </si>
  <si>
    <t>Portifólio</t>
  </si>
  <si>
    <t>SP2</t>
  </si>
  <si>
    <t>André L.</t>
  </si>
  <si>
    <t>Nath</t>
  </si>
  <si>
    <t>Administrado</t>
  </si>
  <si>
    <t>Próprio</t>
  </si>
  <si>
    <t>HC_Min</t>
  </si>
  <si>
    <t>HC_Max</t>
  </si>
  <si>
    <t>Manutenção - Planejador</t>
  </si>
  <si>
    <t>Praça Nova Araçatuba- nov/24</t>
  </si>
  <si>
    <t>Função</t>
  </si>
  <si>
    <t>Escala</t>
  </si>
  <si>
    <t>Horário entrada</t>
  </si>
  <si>
    <t>Horário saída</t>
  </si>
  <si>
    <t>Quantidade de dias</t>
  </si>
  <si>
    <t>Valor dia/falta</t>
  </si>
  <si>
    <t>Total</t>
  </si>
  <si>
    <t>Bonbeiro Civil</t>
  </si>
  <si>
    <t>12x36</t>
  </si>
  <si>
    <t>Parque Dom Pedro - nov/24</t>
  </si>
  <si>
    <t>Valor hora/falta</t>
  </si>
  <si>
    <t>Jardineiro</t>
  </si>
  <si>
    <t xml:space="preserve">5x1 </t>
  </si>
  <si>
    <t>bauru - nov/24</t>
  </si>
  <si>
    <t>5x2</t>
  </si>
  <si>
    <t>Aux de jardinagem</t>
  </si>
  <si>
    <t>franca - nov/24</t>
  </si>
  <si>
    <t>Orientador de Tráfego</t>
  </si>
  <si>
    <t>Operador de Estacionamento Sênior (Lider)</t>
  </si>
  <si>
    <t>5x1</t>
  </si>
  <si>
    <t>Piracicaba - nov/24</t>
  </si>
  <si>
    <t>Porteiro</t>
  </si>
  <si>
    <t>6X1</t>
  </si>
  <si>
    <t>12X36</t>
  </si>
  <si>
    <t>piracicaba - nov/24</t>
  </si>
  <si>
    <t>Vigilante</t>
  </si>
  <si>
    <t>Vigilante Líder</t>
  </si>
  <si>
    <t>6x1</t>
  </si>
  <si>
    <t>Quantidade de horas</t>
  </si>
  <si>
    <t>Agente de portaria</t>
  </si>
  <si>
    <t>BANHEIRISTA</t>
  </si>
  <si>
    <t>COLETOR</t>
  </si>
  <si>
    <t>AGENTE DE LIMPEZA</t>
  </si>
  <si>
    <t>OPERADOR DE MÁQUINA</t>
  </si>
  <si>
    <t>LIMPADOR DE VIDRO</t>
  </si>
  <si>
    <t>LÍDER DE LIMPEZA</t>
  </si>
  <si>
    <t>PDP - nov/24</t>
  </si>
  <si>
    <t>Vigilante joalheria</t>
  </si>
  <si>
    <t>santa maria - nov/24</t>
  </si>
  <si>
    <t>Mecânico de refrigeração</t>
  </si>
  <si>
    <t>Auxiliar de refrigeração</t>
  </si>
  <si>
    <t>Supervisor</t>
  </si>
  <si>
    <t>Auxiliar de Manutenção</t>
  </si>
  <si>
    <t>Eletricista</t>
  </si>
  <si>
    <t>Eletricista II</t>
  </si>
  <si>
    <t>Bombeiro Hidráulico</t>
  </si>
  <si>
    <t>Pintor</t>
  </si>
  <si>
    <t>Civil</t>
  </si>
  <si>
    <t>Planejamento/Almoxarife*</t>
  </si>
  <si>
    <t>SUP DE OPERAÇÕES I</t>
  </si>
  <si>
    <t>ENCARREGADO II</t>
  </si>
  <si>
    <t>OPERADOR DE MAQUINAS</t>
  </si>
  <si>
    <t>SERVENTE LIMPEZA</t>
  </si>
  <si>
    <t>AGENTE DE HIGIENIZAÇÃO I40</t>
  </si>
  <si>
    <t>AUX SERVIÇOS GERAIS P30</t>
  </si>
  <si>
    <t xml:space="preserve">LIMPADOR VIDRO </t>
  </si>
  <si>
    <t>Encarregado</t>
  </si>
  <si>
    <t xml:space="preserve">Encarregado </t>
  </si>
  <si>
    <t>Agente de Limpeza</t>
  </si>
  <si>
    <t>Agente de Limpeza Líder</t>
  </si>
  <si>
    <t>Limpador de Vidro em Altura</t>
  </si>
  <si>
    <t>Operador de Máquina de Limpeza Tripulada</t>
  </si>
  <si>
    <t>Agente de Limpeza - Adicional de Copa</t>
  </si>
  <si>
    <t>Coletor de Lixo</t>
  </si>
  <si>
    <t>Tratamento de Piso</t>
  </si>
  <si>
    <t>Banheirista</t>
  </si>
  <si>
    <t>Equipamento/dias de funcionamento</t>
  </si>
  <si>
    <t>Valor proporcional dias com o equipamento</t>
  </si>
  <si>
    <t>Valor proporcional dias sem o equipamento</t>
  </si>
  <si>
    <t>Valor proporcional total</t>
  </si>
  <si>
    <t>Valor contratual cheio</t>
  </si>
  <si>
    <t>Diferença para o  valor contratual cheio</t>
  </si>
  <si>
    <t>Alpha Brava -  dias</t>
  </si>
  <si>
    <t>Polidora de Piso Alta Rotação (Propana) - 13 dias</t>
  </si>
  <si>
    <t>Lavadora de escada rolante -   dias</t>
  </si>
  <si>
    <t>Lavadora B70 -  dias</t>
  </si>
  <si>
    <t>Varredeira S30 -  dias</t>
  </si>
  <si>
    <t>T-racer -  dias</t>
  </si>
  <si>
    <t>Polidora -  dias</t>
  </si>
  <si>
    <t>17 fones de lapela -  dias</t>
  </si>
  <si>
    <t>23 rádios de comunicação -  dias</t>
  </si>
  <si>
    <t>Villagio caxias - nov/24</t>
  </si>
  <si>
    <t>Horário</t>
  </si>
  <si>
    <t>Quantidade de dias falta</t>
  </si>
  <si>
    <t>Valor Total falta</t>
  </si>
  <si>
    <t>ELETRICISTA</t>
  </si>
  <si>
    <t>18:00 às 06:00</t>
  </si>
  <si>
    <t xml:space="preserve"> 06:00 às 18:00</t>
  </si>
  <si>
    <t>ELETRICISTA LIDER</t>
  </si>
  <si>
    <t>TECNICO DE MANUTENÇÃO</t>
  </si>
  <si>
    <t>ENCANADOR (MEIO OFICIAL)</t>
  </si>
  <si>
    <t>ENCANADOR</t>
  </si>
  <si>
    <t>SUPERVISOR</t>
  </si>
  <si>
    <t>08:30 às 17:48</t>
  </si>
  <si>
    <t>ENCARREGADO</t>
  </si>
  <si>
    <t>12:00 às 22:00</t>
  </si>
  <si>
    <t>PLANEJADOR</t>
  </si>
  <si>
    <t>08:00 às 17:48</t>
  </si>
  <si>
    <t>AUX MANUTENÇÃO</t>
  </si>
  <si>
    <t>08:30 às 18:30</t>
  </si>
  <si>
    <t>Quantidade de horas falta</t>
  </si>
  <si>
    <t>18:00 ás 06:00</t>
  </si>
  <si>
    <t>06:00 ás 18:00</t>
  </si>
  <si>
    <t>06:00 às 18:00</t>
  </si>
  <si>
    <t>TECNICO DE MANUTENÇÃO II</t>
  </si>
  <si>
    <t>22:00 ás 06:00</t>
  </si>
  <si>
    <t>TECNICO HVAC</t>
  </si>
  <si>
    <t>08:30 ás 18:30</t>
  </si>
  <si>
    <t>MECANICO</t>
  </si>
  <si>
    <t>1/2 OFICIAL HVAC</t>
  </si>
  <si>
    <t>07:00 ás 17:00</t>
  </si>
  <si>
    <t>villagio caxias - nov/24</t>
  </si>
  <si>
    <t>Auxiliar de Limpeza 2 turno - 40% Insalubridade</t>
  </si>
  <si>
    <t>Auxiliar de Limpeza 2 turno - 20% Insalubridade</t>
  </si>
  <si>
    <t>Auxiliar de Limpeza 3 turno - 40% Insalubridade</t>
  </si>
  <si>
    <t>Auxiliar de Limpeza 3 turno - 20% Insalubridade</t>
  </si>
  <si>
    <t>Líder</t>
  </si>
  <si>
    <t>Agente de asseio</t>
  </si>
  <si>
    <t>Agente de higienização</t>
  </si>
  <si>
    <t>araçatuba - dez/24</t>
  </si>
  <si>
    <t>Mecânico de Refrigeração</t>
  </si>
  <si>
    <t>PDP - dez/24</t>
  </si>
  <si>
    <t>Piracicaba - dez/24</t>
  </si>
  <si>
    <t>santa maria - dez/24</t>
  </si>
  <si>
    <t>bauru - dez/24</t>
  </si>
  <si>
    <t>Polidora de Piso Alta Rotação (Propana) -  dias</t>
  </si>
  <si>
    <t>PDP - dez/24 extra final de ano</t>
  </si>
  <si>
    <t>Vigilante extra final de ano</t>
  </si>
  <si>
    <t>Porteiro extra final de ano</t>
  </si>
  <si>
    <t>piracicaba - dez/24</t>
  </si>
  <si>
    <t>Auxiliar de Refrigeração*</t>
  </si>
  <si>
    <t>Villagio caxias - dez/24</t>
  </si>
  <si>
    <t>franca - dez/24</t>
  </si>
  <si>
    <t>villagio caxias - dez/24</t>
  </si>
  <si>
    <t>piracicaba - faltas extra natal</t>
  </si>
  <si>
    <t>5X1</t>
  </si>
  <si>
    <t>Valor mensal extra natal</t>
  </si>
  <si>
    <t>Desconto de faltas</t>
  </si>
  <si>
    <t>Valor final para dezembro</t>
  </si>
  <si>
    <t>piracicaba - diárias extra natal</t>
  </si>
  <si>
    <t>Quantidade de funcionários</t>
  </si>
  <si>
    <t>Valor diária</t>
  </si>
  <si>
    <t>PDP - faltas extra natal</t>
  </si>
  <si>
    <t>Valor total extra natal 45 dias</t>
  </si>
  <si>
    <t>Desconto de faltas nos 45 dias</t>
  </si>
  <si>
    <t>Valor final extra natal 45 dias</t>
  </si>
  <si>
    <t>Villagio caxias - jan/25</t>
  </si>
  <si>
    <t>PDP - jan/25</t>
  </si>
  <si>
    <t>araçatuba - jan/25</t>
  </si>
  <si>
    <t>villagio caxias - jan/25</t>
  </si>
  <si>
    <t>Auxiliar de Limpeza 2º turno - 40% Insalubridade</t>
  </si>
  <si>
    <t>Auxiliar de Limpeza 2º turno - 20% Insalubridade</t>
  </si>
  <si>
    <t>Auxiliar de Limpeza 3º turno - 40% Insalubridade</t>
  </si>
  <si>
    <t>Auxiliar de Limpeza 3º turno - 20% Insalubridade</t>
  </si>
  <si>
    <t>Líder 1º turno</t>
  </si>
  <si>
    <t>Líder 2º turno</t>
  </si>
  <si>
    <t>Líder 3º turno</t>
  </si>
  <si>
    <t>franca -jan/25</t>
  </si>
  <si>
    <t>Piracicaba - jan/25</t>
  </si>
  <si>
    <t>Bauru - jan/25</t>
  </si>
  <si>
    <t>Santa Maria - jan/25</t>
  </si>
  <si>
    <t>piracicaba - jan/25</t>
  </si>
  <si>
    <t>Polidora de Piso Alta Rotação (Propana) - 0 dias</t>
  </si>
  <si>
    <t>Máquina removedora de chiclete - 0 dias</t>
  </si>
  <si>
    <t>SUPERVISOR DE MANUTENÇÃO</t>
  </si>
  <si>
    <t>ENCARREGADO DE MANUTENÇÃO</t>
  </si>
  <si>
    <t>ALMOXARIFE (AUX.)</t>
  </si>
  <si>
    <t>PLANEJADOR (PCM)</t>
  </si>
  <si>
    <t>BOMBEIRO HIDRÁULICO</t>
  </si>
  <si>
    <t>BOMBEIRO HIDRÁULICO II</t>
  </si>
  <si>
    <t>CIVIL</t>
  </si>
  <si>
    <t>AUXILIAR DE MANUTENÇÃO</t>
  </si>
  <si>
    <t>PINTOR</t>
  </si>
  <si>
    <t>Mecânico de Refrigeração II</t>
  </si>
  <si>
    <t>Mecânico de Refrigeração I</t>
  </si>
  <si>
    <t>Auxiliar de Refrigeração</t>
  </si>
  <si>
    <t>franca - jan/25</t>
  </si>
  <si>
    <t>bauru - Jan/25</t>
  </si>
  <si>
    <t>Serviços Gerais de Limpeza e Conservação</t>
  </si>
  <si>
    <t>Coletor de Reciclados</t>
  </si>
  <si>
    <t>bauru - fev/25</t>
  </si>
  <si>
    <t>Piracicaba - fev/25</t>
  </si>
  <si>
    <t>PDP - fev/25</t>
  </si>
  <si>
    <t>Villagio Caxias - fev</t>
  </si>
  <si>
    <t>Santa Maria - Fev</t>
  </si>
  <si>
    <t>Bombeiro Civil</t>
  </si>
  <si>
    <t>12x36 (36h)</t>
  </si>
  <si>
    <t>PDP - fev</t>
  </si>
  <si>
    <t>Encarregado (responsável por 11 ou mais empregados)</t>
  </si>
  <si>
    <t>Operador de Máquina de Limpeza Tripulada*</t>
  </si>
  <si>
    <t>Agente de Limpeza - Adicional de Copa*</t>
  </si>
  <si>
    <t>Agente de Limpeza - Coletor de Lixo</t>
  </si>
  <si>
    <t>Agente de Limpeza - Tratamento de Piso</t>
  </si>
  <si>
    <t>Máquina removedora de chiclete - 30 dias</t>
  </si>
  <si>
    <t>villagio caxias - fev/25</t>
  </si>
  <si>
    <t>Franca - fev</t>
  </si>
  <si>
    <t>Franca - Fev/25</t>
  </si>
  <si>
    <t>Quantidade de Dias</t>
  </si>
  <si>
    <t>Encarregado (Responsável por 11 ou mais empregados)</t>
  </si>
  <si>
    <t>piracicaba - fev/25</t>
  </si>
  <si>
    <t>Bauru - fev/25</t>
  </si>
  <si>
    <t>Santa Maria - fev/25</t>
  </si>
  <si>
    <t>villa lobos - fev/25</t>
  </si>
  <si>
    <t>Agente de limpeza</t>
  </si>
  <si>
    <t>bauru - mar/25</t>
  </si>
  <si>
    <t>Piracicaba - mar/25</t>
  </si>
  <si>
    <t>PDP - mar/25</t>
  </si>
  <si>
    <t>araçatuba - mar/25</t>
  </si>
  <si>
    <t>Villagio Caxias - mar/25</t>
  </si>
  <si>
    <t>5X2</t>
  </si>
  <si>
    <t>Líder primeiro turno I40</t>
  </si>
  <si>
    <t>Líder segundo turno I40</t>
  </si>
  <si>
    <t>Líder terceiro turno I40</t>
  </si>
  <si>
    <t>Auxiliar de limpeza 1 turno I20</t>
  </si>
  <si>
    <t>Auxiliar de limpeza 1 turno I40</t>
  </si>
  <si>
    <t>Auxiliar de limpeza 2 turno I20</t>
  </si>
  <si>
    <t>Auxiliar de limpeza 1 turno I20 - externa</t>
  </si>
  <si>
    <t>Auxiliar de Limpeza 1 turnoI40</t>
  </si>
  <si>
    <t>Auxiliar de limpeza 3 turno I20</t>
  </si>
  <si>
    <t>Auxiliar de limpeza 3 turno I40</t>
  </si>
  <si>
    <t>Polidora de Piso Alta Rotação (Propana) - 18 dias</t>
  </si>
  <si>
    <t>Franca - mar/25</t>
  </si>
  <si>
    <t>piracicaba - mar/25</t>
  </si>
  <si>
    <t>Artifice</t>
  </si>
  <si>
    <t>AUX SERVIÇOS GERAIS I40</t>
  </si>
  <si>
    <t>villa lobos - mar/25</t>
  </si>
  <si>
    <t>Santa Maria - mar/25</t>
  </si>
  <si>
    <t>bauru - abr/25</t>
  </si>
  <si>
    <t>PDP - abr/25</t>
  </si>
  <si>
    <t>Franca - abr/25</t>
  </si>
  <si>
    <t>Villagio Caxias - abr/25</t>
  </si>
  <si>
    <t>piracicaba - abr/25</t>
  </si>
  <si>
    <t>Piracicaba - abr/25</t>
  </si>
  <si>
    <t>villa lobos - abr/25</t>
  </si>
  <si>
    <t>Encarregado III</t>
  </si>
  <si>
    <t>Villa Lobos - abr/25</t>
  </si>
  <si>
    <t xml:space="preserve">Atendente 12h Diurnas Segunda á Domingo - Escala 12x36	</t>
  </si>
  <si>
    <t>11:00</t>
  </si>
  <si>
    <t>23:00</t>
  </si>
  <si>
    <t>07:00</t>
  </si>
  <si>
    <t>19:00</t>
  </si>
  <si>
    <t xml:space="preserve">Controlador Acesso 12h Diurnas Segunda á Domingo - Escala 12x36	</t>
  </si>
  <si>
    <t>10:00</t>
  </si>
  <si>
    <t>22:00</t>
  </si>
  <si>
    <t xml:space="preserve">Controlador Acesso 12h Noturnas Segunda á Domingo - Escala 12x36	</t>
  </si>
  <si>
    <t xml:space="preserve">Controlador Acesso 44h Semanais Diurnas Segunda á Sábado - Escala 6x1	</t>
  </si>
  <si>
    <t>09:00</t>
  </si>
  <si>
    <t>17:20</t>
  </si>
  <si>
    <t>Vigilante 12h Diurnas Segunda a Domingo - Escala 12x36</t>
  </si>
  <si>
    <t xml:space="preserve">Vigilante 12h Diurnas Segunda a Domingo - Escala 12x36	</t>
  </si>
  <si>
    <t>08:00</t>
  </si>
  <si>
    <t>20:00</t>
  </si>
  <si>
    <t xml:space="preserve">Vigilante Condutor 12h Diurnas Segunda á Domingo - Escala 12x36	</t>
  </si>
  <si>
    <t>12:00</t>
  </si>
  <si>
    <t>00:00</t>
  </si>
  <si>
    <t xml:space="preserve">VSPP 12h Diurnas Segunda a Domingo - Escala 12x36	</t>
  </si>
  <si>
    <t>Valor diário</t>
  </si>
  <si>
    <t>Valor Total</t>
  </si>
  <si>
    <t>Planejador</t>
  </si>
  <si>
    <t>17:48</t>
  </si>
  <si>
    <t>Almoxifado</t>
  </si>
  <si>
    <t>Bauru - abr/25</t>
  </si>
  <si>
    <t>Franca - mai/25</t>
  </si>
  <si>
    <t>PDP - mai/25</t>
  </si>
  <si>
    <t>Mês Falta</t>
  </si>
  <si>
    <t>Total Atrasos</t>
  </si>
  <si>
    <t>Total Faltas</t>
  </si>
  <si>
    <t>Agente de limpeza líder*</t>
  </si>
  <si>
    <t>06:00</t>
  </si>
  <si>
    <t>14:20</t>
  </si>
  <si>
    <t>06:20</t>
  </si>
  <si>
    <t>14:00</t>
  </si>
  <si>
    <t>22:20</t>
  </si>
  <si>
    <t>Encarregado (Líder Folguista)</t>
  </si>
  <si>
    <t>PLANEJADOR DE MANUTENÇÃO</t>
  </si>
  <si>
    <t>ELETRICISTA PLANTONISTA DIURNO</t>
  </si>
  <si>
    <t>ELETRICISTA PLANTONISTA NOTURNO</t>
  </si>
  <si>
    <t>OFICIAL DE MANUTENÇÃO</t>
  </si>
  <si>
    <t>TÉCNICO DE MANUTENÇÃO NOTURNO</t>
  </si>
  <si>
    <t>Mecânico de Refrigeração*</t>
  </si>
  <si>
    <t>Porteiro Diurno</t>
  </si>
  <si>
    <t>Porteiro Noturno</t>
  </si>
  <si>
    <t>vigilante</t>
  </si>
  <si>
    <t>vigilante Vespertino</t>
  </si>
  <si>
    <t>Encarregado de Jardinagem</t>
  </si>
  <si>
    <t>Vigilante Líder*</t>
  </si>
  <si>
    <t>Vigilante Condutor*</t>
  </si>
  <si>
    <t>Almoxarifado</t>
  </si>
  <si>
    <t>Operador de Caixa Líder</t>
  </si>
  <si>
    <t>Operador de Caixa</t>
  </si>
  <si>
    <t>Brigadista Diurno</t>
  </si>
  <si>
    <t>Brigadista Noturno</t>
  </si>
  <si>
    <t>Brigadista Diurno Líder</t>
  </si>
  <si>
    <t>mês todo</t>
  </si>
  <si>
    <t>PDP - jun/25</t>
  </si>
  <si>
    <t>1 Máquina removedora de chiclete - 0 dias</t>
  </si>
  <si>
    <t>2 Lavadoras de Alta pressão - 0 dias</t>
  </si>
  <si>
    <t>3 Enceradeiras Industrais - 0 dias</t>
  </si>
  <si>
    <t>1 Aspirador de Pó - 0 dias</t>
  </si>
  <si>
    <t>1 Aspirador de Pó e Água - 0 dias</t>
  </si>
  <si>
    <t>PDP - jul/25</t>
  </si>
  <si>
    <t>1 Lavadora de escada rolante - 0 dias</t>
  </si>
  <si>
    <t>2 Lavadoras Tripuladas - 26 dias</t>
  </si>
  <si>
    <t>Data base CCT</t>
  </si>
  <si>
    <t>Mês de competência</t>
  </si>
  <si>
    <t>NF</t>
  </si>
  <si>
    <t>Valor Faturado</t>
  </si>
  <si>
    <t>Valor Devido</t>
  </si>
  <si>
    <t>Retroativo</t>
  </si>
  <si>
    <t>Contrato</t>
  </si>
  <si>
    <t>Extra</t>
  </si>
  <si>
    <t>Extra Carnaval</t>
  </si>
  <si>
    <t>Estudo Limpeza Franca - mar/25</t>
  </si>
  <si>
    <t>Valor contrato atual Brasanitas com dissídio + Resíduos Império com dissídio</t>
  </si>
  <si>
    <t>Valor proposta JLR para todo o escopo (limpeza + resíduos)</t>
  </si>
  <si>
    <t>Diferença Brasanitas+Império x JLR</t>
  </si>
  <si>
    <t>Impacto anual</t>
  </si>
  <si>
    <t>Impacto percentual</t>
  </si>
  <si>
    <t>HC contrato atual Brasanitas+Império</t>
  </si>
  <si>
    <t>HC proposta JLR (23 efetivos + 4 folguistas)</t>
  </si>
  <si>
    <t>Diferença HC Brasanitas x JLR</t>
  </si>
  <si>
    <t>Valor estudo Atlas com HC 27</t>
  </si>
  <si>
    <t>Valor proposta JLR com HC 27</t>
  </si>
  <si>
    <t>Diferença estudo Atlas x JLR</t>
  </si>
  <si>
    <t>Extra Portaria Campo Limpo - mar/25</t>
  </si>
  <si>
    <t>Valor mensal (30 dias)</t>
  </si>
  <si>
    <t>Valor 34 dias</t>
  </si>
  <si>
    <t>Parcelamento retroativo dissídio - Limpeza - Araçatuba</t>
  </si>
  <si>
    <t>Parcelamento retroativo dissídio - Resíduos - Araçatuba</t>
  </si>
  <si>
    <t>Mês pagamento</t>
  </si>
  <si>
    <t>Valor</t>
  </si>
  <si>
    <t>Parcelas</t>
  </si>
  <si>
    <t>Maio</t>
  </si>
  <si>
    <t>Junho</t>
  </si>
  <si>
    <t>Julho</t>
  </si>
  <si>
    <t>Agosto</t>
  </si>
  <si>
    <t>Setembro</t>
  </si>
  <si>
    <t>Outubro</t>
  </si>
  <si>
    <t>Novembro</t>
  </si>
  <si>
    <t>Levantamento São Paulo</t>
  </si>
  <si>
    <t>Salário</t>
  </si>
  <si>
    <t>Base</t>
  </si>
  <si>
    <t>Mooca</t>
  </si>
  <si>
    <t>Eletricista I</t>
  </si>
  <si>
    <t>Tamboré</t>
  </si>
  <si>
    <t>Eletricista Sênior</t>
  </si>
  <si>
    <t>Eletricista Líder</t>
  </si>
  <si>
    <t>Parque Dom Pedro</t>
  </si>
  <si>
    <t>Eldorado</t>
  </si>
  <si>
    <t>Eletricista Júnior</t>
  </si>
  <si>
    <t>Eletricista Pleno</t>
  </si>
  <si>
    <t>Jardim Sul</t>
  </si>
  <si>
    <t>Salários BID manutenção e PMOC Villa Lobos</t>
  </si>
  <si>
    <t>Funções BID</t>
  </si>
  <si>
    <t>Salários BID</t>
  </si>
  <si>
    <t>Funções orgânicos</t>
  </si>
  <si>
    <t>Salário orgânicos e finais para BID</t>
  </si>
  <si>
    <t>Auxiliar de manutenção (elétrica P30%)</t>
  </si>
  <si>
    <t>R$ 1.699,23 + P30%</t>
  </si>
  <si>
    <t>Auxiliar I Manutenção</t>
  </si>
  <si>
    <t>R$ 1.881,00 + P30%</t>
  </si>
  <si>
    <t>Auxiliar de manutenção</t>
  </si>
  <si>
    <t>R$ 1.699,23</t>
  </si>
  <si>
    <t>R$ 1.920,00 + P30%</t>
  </si>
  <si>
    <t>R$ 2.561,88 + P30%</t>
  </si>
  <si>
    <t>R$ 1.920,00 + I40%</t>
  </si>
  <si>
    <t>R$ 2.561,88 + I40%</t>
  </si>
  <si>
    <t>R$ 1.920,00</t>
  </si>
  <si>
    <t>Oficial Civil Manutenção</t>
  </si>
  <si>
    <t>Arífice</t>
  </si>
  <si>
    <t>R$ 2.600,00</t>
  </si>
  <si>
    <t>Almoxarife</t>
  </si>
  <si>
    <t>R$ 2.500,00</t>
  </si>
  <si>
    <t>R$ 2.310,52</t>
  </si>
  <si>
    <t>Mecânico I Refrigeração</t>
  </si>
  <si>
    <t>R$ 1.555,64</t>
  </si>
  <si>
    <t>Auxilair de refrigeração</t>
  </si>
  <si>
    <t>Reajuste/reequilíbrio jardinagem Bauru</t>
  </si>
  <si>
    <t>FORNECEDOR</t>
  </si>
  <si>
    <t>EMPREENDIMENTO</t>
  </si>
  <si>
    <t>SERVIÇO</t>
  </si>
  <si>
    <t>Valor 2023</t>
  </si>
  <si>
    <t>Valor Atual</t>
  </si>
  <si>
    <t>Valor validado Atlas para 2025</t>
  </si>
  <si>
    <t>Vaor Atual</t>
  </si>
  <si>
    <t>Proposta GSBRU para 2025</t>
  </si>
  <si>
    <t>Impacto</t>
  </si>
  <si>
    <t>% Impacto</t>
  </si>
  <si>
    <t>Nova proposta GSBRU para 2025</t>
  </si>
  <si>
    <t>Atrasos pagamento Limpeza Villagio Caxias x GPS</t>
  </si>
  <si>
    <t>Valor bruto NF</t>
  </si>
  <si>
    <t>Valor líquido NF</t>
  </si>
  <si>
    <t>Juros</t>
  </si>
  <si>
    <t>Multa</t>
  </si>
  <si>
    <t>TOTAL A PAGAR</t>
  </si>
  <si>
    <t>Juros % do bruto NF</t>
  </si>
  <si>
    <t>Multa % do bruto NF</t>
  </si>
  <si>
    <t>Estudo reduçlão escopo limpeza PDP</t>
  </si>
  <si>
    <t>Valor atual HC 116</t>
  </si>
  <si>
    <t>Valor estudo HC 113</t>
  </si>
  <si>
    <t>Diferença mensal</t>
  </si>
  <si>
    <t>Valor estudo HC 112</t>
  </si>
  <si>
    <t>Ajuste cond e subcond segurança villagio caxias</t>
  </si>
  <si>
    <t>Divisão</t>
  </si>
  <si>
    <t>Condomínio</t>
  </si>
  <si>
    <t>Subcondomínio</t>
  </si>
  <si>
    <t>Reequilíbrio segurança Verzani PDP</t>
  </si>
  <si>
    <t>Valor 2024 (atual)</t>
  </si>
  <si>
    <t>Reajuste 2025 (Atlas)</t>
  </si>
  <si>
    <t>Shoul Cost cenário atual</t>
  </si>
  <si>
    <t>Should Cost cenário atual + auxílio lanche</t>
  </si>
  <si>
    <t>Vigilância Joalheria</t>
  </si>
  <si>
    <t>orçamento extra limpeza campo limpo</t>
  </si>
  <si>
    <t>Orçamento extra agente de asseio</t>
  </si>
  <si>
    <t>Extra 2 banheiristas - mensal</t>
  </si>
  <si>
    <t>Valor diária banheirista 5x1 diurno</t>
  </si>
  <si>
    <t>Contrato (Verzani)</t>
  </si>
  <si>
    <t>JSL Clean</t>
  </si>
  <si>
    <t>Orçamento extra banheirista</t>
  </si>
  <si>
    <t>Valor diária banheirista 12x36 diurno</t>
  </si>
  <si>
    <t>Ajuste should cost PMOC Araçatuba (Opus) para implantação 01/08</t>
  </si>
  <si>
    <t>Valor proposta vencedora</t>
  </si>
  <si>
    <t>Valor proposta ajustada</t>
  </si>
  <si>
    <t>Ajuste VT PMOC Santa Maria (Opus)</t>
  </si>
  <si>
    <t>Valor atual</t>
  </si>
  <si>
    <t>Valor com ajuste VT</t>
  </si>
  <si>
    <t>Histórico Contratos Limpeza Villagio Caxias</t>
  </si>
  <si>
    <t>HC</t>
  </si>
  <si>
    <t>Valor contrato</t>
  </si>
  <si>
    <t>Mês/Ano</t>
  </si>
  <si>
    <t>Aumento de escopo</t>
  </si>
  <si>
    <t>Reajuste 2024</t>
  </si>
  <si>
    <t>Reajuste 2025</t>
  </si>
  <si>
    <t>Ajuste VT Santa Maria_Sulclean</t>
  </si>
  <si>
    <t>Valor VT ajustado</t>
  </si>
  <si>
    <t>previsao extra final de ano 2025 - araçatuba</t>
  </si>
  <si>
    <t>Valor mensal extra final de ano 2025</t>
  </si>
  <si>
    <t>Valor 45 dias - extra final de ano 2025</t>
  </si>
  <si>
    <t>Valor 2 meses -  extra final de ano 2025</t>
  </si>
  <si>
    <t>previsao extra final de ano 2026 - araçatuba</t>
  </si>
  <si>
    <t>Valor mensal extra final de ano 2026</t>
  </si>
  <si>
    <t>Valor 45 dias - extra final de ano 2026</t>
  </si>
  <si>
    <t>Valor 2 meses -  extra final de ano 2026</t>
  </si>
  <si>
    <t>extra final de ano definitivo 2025 - araçatuba</t>
  </si>
  <si>
    <t>34 dias intermitentes</t>
  </si>
  <si>
    <t>Condição de faturamento</t>
  </si>
  <si>
    <t>Data de Corte</t>
  </si>
  <si>
    <t>Chave3</t>
  </si>
  <si>
    <t>Emissão no mês subsequente ao de prestação do serviço</t>
  </si>
  <si>
    <t>Emissão no mês da prestação do serviço</t>
  </si>
  <si>
    <t xml:space="preserve"> Qtd Shopping</t>
  </si>
  <si>
    <t xml:space="preserve"> HC Total</t>
  </si>
  <si>
    <t>Valor total contrato</t>
  </si>
  <si>
    <t>Desconto SLA Total</t>
  </si>
  <si>
    <t>Desconto médio %</t>
  </si>
  <si>
    <t xml:space="preserve"> QTD de faltas</t>
  </si>
  <si>
    <t>Águias da Vida</t>
  </si>
  <si>
    <t>Anjos da Vida</t>
  </si>
  <si>
    <t xml:space="preserve">Brasil Gestão </t>
  </si>
  <si>
    <t>Casa do Jardim</t>
  </si>
  <si>
    <t>Ecopolo</t>
  </si>
  <si>
    <t>Grupo Índigo</t>
  </si>
  <si>
    <t>GS Blue</t>
  </si>
  <si>
    <t>Inova Service</t>
  </si>
  <si>
    <t>Limport</t>
  </si>
  <si>
    <t>Manserv</t>
  </si>
  <si>
    <t>RCR</t>
  </si>
  <si>
    <t>Realiza</t>
  </si>
  <si>
    <t>Serval</t>
  </si>
  <si>
    <t xml:space="preserve">Sioux </t>
  </si>
  <si>
    <t>Sprink</t>
  </si>
  <si>
    <t>Tecnoseg</t>
  </si>
  <si>
    <t>Tupy Aparas</t>
  </si>
  <si>
    <t xml:space="preserve">Viver Treinamentos </t>
  </si>
  <si>
    <t>Desconto Total</t>
  </si>
  <si>
    <t>HC Atual</t>
  </si>
  <si>
    <t>Custo Total mensal NFs</t>
  </si>
  <si>
    <t>Custo Total Extras</t>
  </si>
  <si>
    <t>Total Regional</t>
  </si>
  <si>
    <t>Faltas x HC por fornecedor</t>
  </si>
  <si>
    <t>Turn Over</t>
  </si>
  <si>
    <t>Saving Total HEs</t>
  </si>
  <si>
    <t>Saving Total Faltas</t>
  </si>
  <si>
    <t>Saving Total Dissídio</t>
  </si>
  <si>
    <t>Saving Total Retroativo Dissídio</t>
  </si>
  <si>
    <t>Outros Savings Obtidos</t>
  </si>
  <si>
    <t>Valor Desconto Fornecedor</t>
  </si>
  <si>
    <t>Valor Desconto Atlas</t>
  </si>
  <si>
    <t>Saving Atlas</t>
  </si>
  <si>
    <t>Descontos de Faltas e atrasos</t>
  </si>
  <si>
    <t>Descontos de SLA</t>
  </si>
  <si>
    <t>Outros Descontos</t>
  </si>
  <si>
    <t>Regional</t>
  </si>
  <si>
    <t>Controles Mensais Atlas</t>
  </si>
  <si>
    <t>N/NE - Ricardo Visco</t>
  </si>
  <si>
    <t>Validar Horas Extras</t>
  </si>
  <si>
    <t>Cobrar do Shopping envio de informações de faltas</t>
  </si>
  <si>
    <t>Cobrar do Shopping envio de informações de Prêmios mensais</t>
  </si>
  <si>
    <t>Cobrar do Shopping preenchimento do SLA</t>
  </si>
  <si>
    <t>Enviar valor mensal com os descontos acima</t>
  </si>
  <si>
    <t>Cobrar fornecedor envio de Notas Fiscais no sistema</t>
  </si>
  <si>
    <t>Cobrar fornecedor envio de SEFIPs no sistema</t>
  </si>
  <si>
    <t>Confirmar se valores de NF estão de acordo com valores aprovados</t>
  </si>
  <si>
    <t>Consolidar Faltas e enviar para Philipe</t>
  </si>
  <si>
    <t xml:space="preserve">Parque Shopping Belém </t>
  </si>
  <si>
    <t>Vitória da Conquista</t>
  </si>
  <si>
    <t>SP3 - Daniel Freitas</t>
  </si>
  <si>
    <t>RJ - Sergio Pessoa</t>
  </si>
  <si>
    <t>Boulevard Campos</t>
  </si>
  <si>
    <t>Via Parque Shopping</t>
  </si>
  <si>
    <t>NorteShopping</t>
  </si>
  <si>
    <t>Shopping Independência</t>
  </si>
  <si>
    <t>SP1 - Daniel Momoli</t>
  </si>
  <si>
    <t>Shopping Estação Curitiba</t>
  </si>
  <si>
    <t>Shopping Jardim Sul</t>
  </si>
  <si>
    <t>SP2 - André Lupo</t>
  </si>
  <si>
    <t>Santana Parque Shopping</t>
  </si>
  <si>
    <t>Shopping Eldorado</t>
  </si>
  <si>
    <t xml:space="preserve">PMOC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</si>
</sst>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0">
    <numFmt numFmtId="6" formatCode="&quot;R$&quot;\ #,##0;[Red]\-&quot;R$&quot;\ #,##0"/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&quot;R$&quot;#,##0_);[Red]\(&quot;R$&quot;#,##0\)"/>
    <numFmt numFmtId="165" formatCode="&quot;R$&quot;#,##0.00_);[Red]\(&quot;R$&quot;#,##0.00\)"/>
    <numFmt numFmtId="166" formatCode="_(* #,##0_);_(* \(#,##0\);_(* &quot;-&quot;_);_(@_)"/>
    <numFmt numFmtId="167" formatCode="_(&quot;R$&quot;* #,##0.00_);_(&quot;R$&quot;* \(#,##0.00\);_(&quot;R$&quot;* &quot;-&quot;??_);_(@_)"/>
    <numFmt numFmtId="168" formatCode="_(* #,##0.00_);_(* \(#,##0.00\);_(* &quot;-&quot;??_);_(@_)"/>
    <numFmt numFmtId="169" formatCode="_(&quot;R$ &quot;* #,##0.00_);_(&quot;R$ &quot;* \(#,##0.00\);_(&quot;R$ &quot;* &quot;-&quot;??_);_(@_)"/>
    <numFmt numFmtId="170" formatCode="#,##0.00000"/>
    <numFmt numFmtId="171" formatCode="[$-416]mmmm\-yy;@"/>
    <numFmt numFmtId="172" formatCode="#,##0.0000"/>
    <numFmt numFmtId="173" formatCode="&quot;$&quot;#,##0.0_);[Red]\(&quot;$&quot;#,##0.0\)"/>
    <numFmt numFmtId="174" formatCode="&quot;$&quot;#,##0.00_);[Red]\(&quot;$&quot;#,##0.00\)"/>
    <numFmt numFmtId="175" formatCode="_(* #,##0.0000_);_(* \(#,##0.0000\);_(* &quot;-&quot;????_);_(@_)"/>
    <numFmt numFmtId="176" formatCode="&quot;$&quot;#,##0_);[Red]\(&quot;$&quot;#,##0\)"/>
    <numFmt numFmtId="177" formatCode="_([$€-2]* #,##0.00_);_([$€-2]* \(#,##0.00\);_([$€-2]* &quot;-&quot;??_)"/>
    <numFmt numFmtId="178" formatCode="_-&quot;£&quot;* #,##0.00_-;\-&quot;£&quot;* #,##0.00_-;_-&quot;£&quot;* &quot;-&quot;??_-;_-@_-"/>
    <numFmt numFmtId="179" formatCode="###0_);\(###0\)"/>
    <numFmt numFmtId="180" formatCode="&quot;£&quot;#,##0.00;\-&quot;£&quot;#,##0.00"/>
    <numFmt numFmtId="181" formatCode="0.0%;[Red]\(0.0%\)"/>
    <numFmt numFmtId="182" formatCode="_(&quot;R$&quot;* #,##0.0_);_(&quot;R$&quot;* \(#,##0.0\);_(&quot;R$&quot;* &quot;-&quot;_);_(@_)"/>
    <numFmt numFmtId="183" formatCode="#,##0.0_);[Red]\(#,##0.0\)"/>
    <numFmt numFmtId="184" formatCode="_-* #,##0\ _P_t_s_-;\-* #,##0\ _P_t_s_-;_-* &quot;-&quot;\ _P_t_s_-;_-@_-"/>
    <numFmt numFmtId="185" formatCode="mmm/yyyy"/>
    <numFmt numFmtId="186" formatCode="#,##0.0"/>
    <numFmt numFmtId="187" formatCode="0.00_)"/>
    <numFmt numFmtId="188" formatCode="#,##0.000_);[Red]\(#,##0.000\)"/>
    <numFmt numFmtId="189" formatCode="#,##0.00;[Red]\(#,##0.00\)"/>
    <numFmt numFmtId="190" formatCode="_(* #,##0.0_);_(* \(#,##0.0\);_(* &quot;-&quot;?_);_(@_)"/>
    <numFmt numFmtId="191" formatCode="&quot;R$&quot;\ #,##0.00"/>
    <numFmt numFmtId="192" formatCode="[$-F400]h:mm:ss\ AM/PM"/>
    <numFmt numFmtId="193" formatCode="0.0%"/>
    <numFmt numFmtId="194" formatCode="_-&quot;R$&quot;* #,##0.00_-;\-&quot;R$&quot;* #,##0.00_-;_-&quot;R$&quot;* &quot;-&quot;??_-;_-@_-"/>
    <numFmt numFmtId="195" formatCode="_(&quot;$&quot;* #,##0.00_);_(&quot;$&quot;* \(#,##0.00\);_(&quot;$&quot;* &quot;-&quot;??_);_(@_)"/>
    <numFmt numFmtId="196" formatCode="&quot;$&quot;#,##0_);\(&quot;$&quot;#,##0\)"/>
    <numFmt numFmtId="197" formatCode="[$-416]d\-mmm;@"/>
    <numFmt numFmtId="198" formatCode="&quot;R$&quot;#,##0.00;[Red]\-&quot;R$&quot;#,##0.00"/>
    <numFmt numFmtId="199" formatCode="h:mm;@"/>
  </numFmts>
  <fonts count="6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rgb="FFFFFFFF"/>
      <name val="Calibri Light"/>
      <family val="2"/>
    </font>
    <font>
      <sz val="12"/>
      <color theme="1"/>
      <name val="Calibri"/>
      <family val="2"/>
      <scheme val="minor"/>
    </font>
    <font>
      <sz val="12"/>
      <name val="Calibri Light"/>
      <family val="2"/>
      <scheme val="maj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FFFFFF"/>
      <name val="Calibri Light"/>
      <family val="2"/>
    </font>
    <font>
      <sz val="10"/>
      <name val="Arial"/>
      <family val="2"/>
    </font>
    <font>
      <b/>
      <sz val="12"/>
      <name val="Calibri Light"/>
      <family val="2"/>
      <scheme val="major"/>
    </font>
    <font>
      <sz val="11"/>
      <color rgb="FF006100"/>
      <name val="Calibri"/>
      <family val="2"/>
      <scheme val="minor"/>
    </font>
    <font>
      <sz val="12"/>
      <name val="Courier"/>
      <family val="3"/>
    </font>
    <font>
      <sz val="8"/>
      <name val="Arial"/>
      <family val="2"/>
    </font>
    <font>
      <sz val="11"/>
      <name val="??"/>
      <family val="3"/>
      <charset val="129"/>
    </font>
    <font>
      <b/>
      <sz val="8"/>
      <name val="Arial"/>
      <family val="2"/>
    </font>
    <font>
      <b/>
      <u/>
      <sz val="11"/>
      <color indexed="37"/>
      <name val="Arial"/>
      <family val="2"/>
    </font>
    <font>
      <sz val="10"/>
      <name val="Times New Roman"/>
      <family val="1"/>
    </font>
    <font>
      <sz val="10"/>
      <color indexed="12"/>
      <name val="Arial"/>
      <family val="2"/>
    </font>
    <font>
      <sz val="8"/>
      <color indexed="39"/>
      <name val="Arial"/>
      <family val="2"/>
    </font>
    <font>
      <sz val="10"/>
      <name val="Century Gothic"/>
      <family val="2"/>
    </font>
    <font>
      <sz val="7"/>
      <name val="Small Fonts"/>
      <family val="2"/>
    </font>
    <font>
      <b/>
      <i/>
      <sz val="16"/>
      <name val="Helv"/>
    </font>
    <font>
      <sz val="8"/>
      <color indexed="10"/>
      <name val="Arial"/>
      <family val="2"/>
    </font>
    <font>
      <sz val="8"/>
      <color indexed="12"/>
      <name val="Arial"/>
      <family val="2"/>
    </font>
    <font>
      <sz val="8"/>
      <color indexed="9"/>
      <name val="Arial"/>
      <family val="2"/>
    </font>
    <font>
      <sz val="11"/>
      <color rgb="FF9C5700"/>
      <name val="Calibri"/>
      <family val="2"/>
      <scheme val="minor"/>
    </font>
    <font>
      <sz val="9"/>
      <color indexed="10"/>
      <name val="Geneva"/>
    </font>
    <font>
      <b/>
      <sz val="11"/>
      <color rgb="FFFFFFFF"/>
      <name val="MarkPro-Medium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  <font>
      <sz val="11"/>
      <color rgb="FF000000"/>
      <name val="Calibri"/>
      <family val="2"/>
    </font>
    <font>
      <sz val="12"/>
      <color theme="1"/>
      <name val="Calibri Light"/>
      <family val="2"/>
    </font>
    <font>
      <b/>
      <sz val="12"/>
      <color theme="1"/>
      <name val="Calibri Light"/>
      <family val="2"/>
    </font>
    <font>
      <sz val="12"/>
      <color rgb="FF000000"/>
      <name val="Calibri Light"/>
      <family val="2"/>
    </font>
    <font>
      <b/>
      <sz val="12"/>
      <color rgb="FF000000"/>
      <name val="Calibri Light"/>
      <family val="2"/>
    </font>
    <font>
      <sz val="11"/>
      <color rgb="FFFF0000"/>
      <name val="Calibri"/>
      <family val="2"/>
      <scheme val="minor"/>
    </font>
    <font>
      <sz val="11"/>
      <color indexed="60"/>
      <name val="Calibri"/>
      <family val="2"/>
    </font>
    <font>
      <u/>
      <sz val="11"/>
      <color theme="10"/>
      <name val="Calibri"/>
      <family val="2"/>
      <scheme val="minor"/>
    </font>
    <font>
      <sz val="11"/>
      <color indexed="9"/>
      <name val="Calibri"/>
      <family val="2"/>
    </font>
    <font>
      <sz val="11"/>
      <color indexed="8"/>
      <name val="Calibri"/>
      <family val="2"/>
    </font>
    <font>
      <sz val="11"/>
      <color indexed="16"/>
      <name val="Calibri"/>
      <family val="2"/>
    </font>
    <font>
      <b/>
      <sz val="11"/>
      <color indexed="53"/>
      <name val="Calibri"/>
      <family val="2"/>
    </font>
    <font>
      <b/>
      <sz val="11"/>
      <color indexed="9"/>
      <name val="Calibri"/>
      <family val="2"/>
    </font>
    <font>
      <b/>
      <sz val="11"/>
      <color indexed="8"/>
      <name val="Calibri"/>
      <family val="2"/>
    </font>
    <font>
      <sz val="11"/>
      <color indexed="17"/>
      <name val="Calibri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u/>
      <sz val="10"/>
      <color indexed="12"/>
      <name val="Arial"/>
      <family val="2"/>
    </font>
    <font>
      <sz val="11"/>
      <color indexed="62"/>
      <name val="Calibri"/>
      <family val="2"/>
    </font>
    <font>
      <sz val="11"/>
      <color indexed="53"/>
      <name val="Calibri"/>
      <family val="2"/>
    </font>
    <font>
      <b/>
      <sz val="11"/>
      <color indexed="63"/>
      <name val="Calibri"/>
      <family val="2"/>
    </font>
    <font>
      <b/>
      <sz val="18"/>
      <color indexed="62"/>
      <name val="Cambria"/>
      <family val="2"/>
    </font>
    <font>
      <sz val="11"/>
      <color indexed="10"/>
      <name val="Calibri"/>
      <family val="2"/>
    </font>
    <font>
      <sz val="12"/>
      <color rgb="FFFF0000"/>
      <name val="Calibri Light"/>
      <family val="2"/>
    </font>
    <font>
      <sz val="12"/>
      <color rgb="FFFF0000"/>
      <name val="Calibri Light"/>
      <family val="2"/>
      <scheme val="major"/>
    </font>
    <font>
      <b/>
      <sz val="12"/>
      <color rgb="FFFF0000"/>
      <name val="Calibri Light"/>
      <family val="2"/>
      <scheme val="major"/>
    </font>
    <font>
      <b/>
      <sz val="12"/>
      <color theme="0"/>
      <name val="Calibri Light"/>
      <family val="2"/>
      <scheme val="major"/>
    </font>
    <font>
      <b/>
      <sz val="10"/>
      <color rgb="FF10257F"/>
      <name val="Calibri"/>
      <family val="2"/>
      <scheme val="minor"/>
    </font>
    <font>
      <sz val="10"/>
      <color rgb="FF002060"/>
      <name val="Tahoma"/>
      <family val="2"/>
    </font>
    <font>
      <sz val="11"/>
      <color rgb="FF000000"/>
      <name val="Calibri"/>
      <family val="2"/>
      <scheme val="minor"/>
    </font>
    <font>
      <b/>
      <sz val="12"/>
      <color rgb="FF000000"/>
      <name val="Calibri Light"/>
      <family val="2"/>
      <scheme val="major"/>
    </font>
    <font>
      <sz val="12"/>
      <color theme="1"/>
      <name val="Calibri Light"/>
      <family val="2"/>
      <scheme val="major"/>
    </font>
    <font>
      <b/>
      <sz val="10"/>
      <color rgb="FF002060"/>
      <name val="Tahoma"/>
      <family val="2"/>
    </font>
    <font>
      <sz val="12"/>
      <name val="Calibri Light"/>
      <family val="2"/>
    </font>
    <font>
      <sz val="9"/>
      <color indexed="81"/>
      <name val="Segoe UI"/>
      <charset val="1"/>
    </font>
  </fonts>
  <fills count="46">
    <fill>
      <patternFill patternType="none"/>
    </fill>
    <fill>
      <patternFill patternType="gray125"/>
    </fill>
    <fill>
      <patternFill patternType="solid">
        <fgColor rgb="FF182A4B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6EFCE"/>
      </patternFill>
    </fill>
    <fill>
      <patternFill patternType="solid">
        <fgColor indexed="44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EB9C"/>
      </patternFill>
    </fill>
    <fill>
      <patternFill patternType="solid">
        <fgColor rgb="FFD9D9D9"/>
        <bgColor indexed="64"/>
      </patternFill>
    </fill>
    <fill>
      <patternFill patternType="solid">
        <fgColor rgb="FF00627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3"/>
        <bgColor indexed="43"/>
      </patternFill>
    </fill>
    <fill>
      <patternFill patternType="solid">
        <fgColor indexed="54"/>
        <bgColor indexed="54"/>
      </patternFill>
    </fill>
    <fill>
      <patternFill patternType="solid">
        <fgColor indexed="31"/>
        <bgColor indexed="31"/>
      </patternFill>
    </fill>
    <fill>
      <patternFill patternType="solid">
        <fgColor indexed="44"/>
        <bgColor indexed="44"/>
      </patternFill>
    </fill>
    <fill>
      <patternFill patternType="solid">
        <fgColor indexed="25"/>
        <bgColor indexed="25"/>
      </patternFill>
    </fill>
    <fill>
      <patternFill patternType="solid">
        <fgColor indexed="26"/>
        <bgColor indexed="26"/>
      </patternFill>
    </fill>
    <fill>
      <patternFill patternType="solid">
        <fgColor indexed="22"/>
        <bgColor indexed="22"/>
      </patternFill>
    </fill>
    <fill>
      <patternFill patternType="solid">
        <fgColor indexed="55"/>
        <bgColor indexed="55"/>
      </patternFill>
    </fill>
    <fill>
      <patternFill patternType="solid">
        <fgColor indexed="42"/>
        <bgColor indexed="42"/>
      </patternFill>
    </fill>
    <fill>
      <patternFill patternType="solid">
        <fgColor indexed="49"/>
        <bgColor indexed="49"/>
      </patternFill>
    </fill>
    <fill>
      <patternFill patternType="solid">
        <fgColor indexed="27"/>
        <bgColor indexed="27"/>
      </patternFill>
    </fill>
    <fill>
      <patternFill patternType="solid">
        <fgColor indexed="52"/>
        <bgColor indexed="52"/>
      </patternFill>
    </fill>
    <fill>
      <patternFill patternType="solid">
        <fgColor indexed="47"/>
        <bgColor indexed="47"/>
      </patternFill>
    </fill>
    <fill>
      <patternFill patternType="solid">
        <fgColor indexed="45"/>
        <bgColor indexed="45"/>
      </patternFill>
    </fill>
    <fill>
      <patternFill patternType="solid">
        <fgColor indexed="9"/>
        <bgColor indexed="9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22"/>
      </patternFill>
    </fill>
    <fill>
      <patternFill patternType="solid">
        <fgColor rgb="FF00206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833C0C"/>
        <bgColor rgb="FF000000"/>
      </patternFill>
    </fill>
    <fill>
      <patternFill patternType="solid">
        <fgColor rgb="FF375623"/>
        <bgColor rgb="FF000000"/>
      </patternFill>
    </fill>
    <fill>
      <patternFill patternType="solid">
        <fgColor rgb="FF7030A0"/>
        <bgColor rgb="FF000000"/>
      </patternFill>
    </fill>
    <fill>
      <patternFill patternType="solid">
        <fgColor theme="1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59999389629810485"/>
        <bgColor indexed="64"/>
      </patternFill>
    </fill>
  </fills>
  <borders count="70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/>
      <top style="medium">
        <color rgb="FFFFFFFF"/>
      </top>
      <bottom/>
      <diagonal/>
    </border>
    <border>
      <left style="medium">
        <color rgb="FFFFFFFF"/>
      </left>
      <right/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/>
      <right/>
      <top/>
      <bottom style="medium">
        <color rgb="FFFFFFFF"/>
      </bottom>
      <diagonal/>
    </border>
    <border>
      <left/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/>
      <right/>
      <top style="medium">
        <color rgb="FFFFFFFF"/>
      </top>
      <bottom style="medium">
        <color rgb="FFFFFFFF"/>
      </bottom>
      <diagonal/>
    </border>
    <border>
      <left style="double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/>
      <right style="medium">
        <color rgb="FFFFFFFF"/>
      </right>
      <top style="thin">
        <color theme="0"/>
      </top>
      <bottom/>
      <diagonal/>
    </border>
    <border>
      <left/>
      <right style="medium">
        <color rgb="FFFFFFFF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medium">
        <color rgb="FFFFFFFF"/>
      </top>
      <bottom style="thin">
        <color theme="0"/>
      </bottom>
      <diagonal/>
    </border>
    <border>
      <left style="thin">
        <color theme="0"/>
      </left>
      <right style="medium">
        <color rgb="FFFFFFFF"/>
      </right>
      <top style="thin">
        <color theme="0"/>
      </top>
      <bottom style="thin">
        <color theme="0"/>
      </bottom>
      <diagonal/>
    </border>
    <border>
      <left style="medium">
        <color rgb="FFFFFFFF"/>
      </left>
      <right style="medium">
        <color rgb="FFFFFFFF"/>
      </right>
      <top style="thin">
        <color theme="0"/>
      </top>
      <bottom style="thin">
        <color theme="0"/>
      </bottom>
      <diagonal/>
    </border>
    <border>
      <left/>
      <right style="medium">
        <color rgb="FFFFFFFF"/>
      </right>
      <top style="medium">
        <color rgb="FFFFFFFF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rgb="FFFFFFFF"/>
      </left>
      <right/>
      <top style="thin">
        <color theme="0"/>
      </top>
      <bottom style="thin">
        <color theme="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/>
      <right/>
      <top/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 style="dotted">
        <color rgb="FF000000"/>
      </left>
      <right/>
      <top style="dotted">
        <color rgb="FF000000"/>
      </top>
      <bottom style="dotted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rgb="FFFFFFFF"/>
      </bottom>
      <diagonal/>
    </border>
    <border>
      <left/>
      <right style="medium">
        <color indexed="64"/>
      </right>
      <top/>
      <bottom style="thin">
        <color rgb="FFFFFFFF"/>
      </bottom>
      <diagonal/>
    </border>
    <border>
      <left style="medium">
        <color indexed="64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medium">
        <color indexed="64"/>
      </right>
      <top style="thin">
        <color rgb="FFFFFFFF"/>
      </top>
      <bottom style="thin">
        <color rgb="FFFFFFFF"/>
      </bottom>
      <diagonal/>
    </border>
    <border>
      <left style="medium">
        <color indexed="64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 style="medium">
        <color indexed="64"/>
      </right>
      <top style="dotted">
        <color rgb="FF000000"/>
      </top>
      <bottom style="dotted">
        <color rgb="FF000000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54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 style="medium">
        <color rgb="FFFFFFFF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ABABAB"/>
      </right>
      <top style="thin">
        <color indexed="65"/>
      </top>
      <bottom/>
      <diagonal/>
    </border>
    <border>
      <left style="thin">
        <color rgb="FFABABAB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 style="thin">
        <color rgb="FFABABAB"/>
      </right>
      <top style="thin">
        <color indexed="65"/>
      </top>
      <bottom style="thin">
        <color rgb="FFABABAB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/>
      <right style="medium">
        <color rgb="FFFFFFFF"/>
      </right>
      <top style="medium">
        <color rgb="FFFFFFFF"/>
      </top>
      <bottom/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282">
    <xf numFmtId="0" fontId="0" fillId="0" borderId="0"/>
    <xf numFmtId="167" fontId="1" fillId="0" borderId="0" applyFont="0" applyFill="0" applyBorder="0" applyAlignment="0" applyProtection="0"/>
    <xf numFmtId="169" fontId="8" fillId="0" borderId="0" applyFont="0" applyFill="0" applyBorder="0" applyAlignment="0" applyProtection="0"/>
    <xf numFmtId="0" fontId="8" fillId="0" borderId="0"/>
    <xf numFmtId="170" fontId="11" fillId="7" borderId="8">
      <alignment horizontal="center" vertical="center"/>
    </xf>
    <xf numFmtId="171" fontId="10" fillId="6" borderId="0" applyNumberFormat="0" applyBorder="0" applyAlignment="0" applyProtection="0"/>
    <xf numFmtId="166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72" fontId="11" fillId="0" borderId="0" applyFont="0" applyFill="0" applyBorder="0" applyAlignment="0" applyProtection="0"/>
    <xf numFmtId="173" fontId="12" fillId="0" borderId="0" applyFont="0" applyFill="0" applyBorder="0" applyAlignment="0"/>
    <xf numFmtId="174" fontId="8" fillId="0" borderId="0" applyFont="0" applyFill="0" applyBorder="0" applyAlignment="0"/>
    <xf numFmtId="174" fontId="8" fillId="0" borderId="0" applyFont="0" applyFill="0" applyBorder="0" applyAlignment="0"/>
    <xf numFmtId="175" fontId="11" fillId="0" borderId="0" applyFont="0" applyFill="0" applyBorder="0" applyAlignment="0" applyProtection="0"/>
    <xf numFmtId="176" fontId="13" fillId="0" borderId="0">
      <protection locked="0"/>
    </xf>
    <xf numFmtId="15" fontId="14" fillId="0" borderId="0" applyFill="0" applyBorder="0" applyAlignment="0"/>
    <xf numFmtId="0" fontId="8" fillId="8" borderId="0" applyFont="0" applyFill="0" applyBorder="0" applyAlignment="0" applyProtection="0"/>
    <xf numFmtId="0" fontId="8" fillId="8" borderId="0" applyFont="0" applyFill="0" applyBorder="0" applyAlignment="0" applyProtection="0"/>
    <xf numFmtId="0" fontId="8" fillId="8" borderId="9" applyFont="0" applyFill="0" applyBorder="0" applyAlignment="0" applyProtection="0"/>
    <xf numFmtId="0" fontId="8" fillId="8" borderId="9" applyFont="0" applyFill="0" applyBorder="0" applyAlignment="0" applyProtection="0"/>
    <xf numFmtId="17" fontId="14" fillId="0" borderId="0" applyFill="0" applyBorder="0">
      <alignment horizontal="right"/>
    </xf>
    <xf numFmtId="177" fontId="8" fillId="0" borderId="0" applyFont="0" applyFill="0" applyBorder="0" applyAlignment="0" applyProtection="0"/>
    <xf numFmtId="177" fontId="8" fillId="0" borderId="0" applyFont="0" applyFill="0" applyBorder="0" applyAlignment="0" applyProtection="0"/>
    <xf numFmtId="178" fontId="11" fillId="0" borderId="0">
      <protection locked="0"/>
    </xf>
    <xf numFmtId="179" fontId="8" fillId="8" borderId="0" applyFont="0" applyFill="0" applyBorder="0" applyAlignment="0"/>
    <xf numFmtId="179" fontId="8" fillId="8" borderId="0" applyFont="0" applyFill="0" applyBorder="0" applyAlignment="0"/>
    <xf numFmtId="180" fontId="11" fillId="0" borderId="0">
      <protection locked="0"/>
    </xf>
    <xf numFmtId="38" fontId="12" fillId="9" borderId="0" applyNumberFormat="0" applyFont="0" applyBorder="0" applyAlignment="0">
      <protection hidden="1"/>
    </xf>
    <xf numFmtId="0" fontId="15" fillId="0" borderId="0" applyNumberFormat="0" applyFill="0" applyBorder="0" applyAlignment="0" applyProtection="0"/>
    <xf numFmtId="0" fontId="16" fillId="0" borderId="0">
      <protection locked="0"/>
    </xf>
    <xf numFmtId="0" fontId="16" fillId="0" borderId="0">
      <protection locked="0"/>
    </xf>
    <xf numFmtId="0" fontId="17" fillId="0" borderId="10" applyNumberFormat="0" applyFill="0" applyAlignment="0" applyProtection="0"/>
    <xf numFmtId="10" fontId="12" fillId="8" borderId="11" applyNumberFormat="0" applyBorder="0" applyAlignment="0" applyProtection="0"/>
    <xf numFmtId="174" fontId="12" fillId="8" borderId="0" applyFont="0" applyBorder="0" applyAlignment="0" applyProtection="0">
      <protection locked="0"/>
    </xf>
    <xf numFmtId="15" fontId="12" fillId="8" borderId="0" applyFont="0" applyBorder="0" applyAlignment="0" applyProtection="0">
      <protection locked="0"/>
    </xf>
    <xf numFmtId="179" fontId="12" fillId="8" borderId="0" applyFont="0" applyBorder="0" applyAlignment="0">
      <protection locked="0"/>
    </xf>
    <xf numFmtId="38" fontId="12" fillId="8" borderId="0">
      <protection locked="0"/>
    </xf>
    <xf numFmtId="181" fontId="12" fillId="8" borderId="0" applyFont="0" applyBorder="0" applyAlignment="0">
      <protection locked="0"/>
    </xf>
    <xf numFmtId="10" fontId="12" fillId="8" borderId="0">
      <protection locked="0"/>
    </xf>
    <xf numFmtId="182" fontId="12" fillId="8" borderId="0" applyFont="0" applyBorder="0" applyAlignment="0">
      <protection locked="0"/>
    </xf>
    <xf numFmtId="183" fontId="18" fillId="8" borderId="0" applyNumberFormat="0" applyBorder="0" applyAlignment="0">
      <protection locked="0"/>
    </xf>
    <xf numFmtId="184" fontId="8" fillId="0" borderId="0" applyFont="0" applyFill="0" applyBorder="0" applyAlignment="0" applyProtection="0"/>
    <xf numFmtId="169" fontId="8" fillId="0" borderId="0" applyFont="0" applyFill="0" applyBorder="0" applyAlignment="0" applyProtection="0"/>
    <xf numFmtId="169" fontId="8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" fillId="0" borderId="0" applyFont="0" applyFill="0" applyBorder="0" applyAlignment="0" applyProtection="0"/>
    <xf numFmtId="185" fontId="8" fillId="0" borderId="0" applyFont="0" applyFill="0" applyBorder="0" applyAlignment="0" applyProtection="0"/>
    <xf numFmtId="186" fontId="8" fillId="0" borderId="0" applyFont="0" applyFill="0" applyBorder="0" applyAlignment="0" applyProtection="0"/>
    <xf numFmtId="0" fontId="11" fillId="9" borderId="0" applyFont="0" applyBorder="0" applyAlignment="0" applyProtection="0">
      <alignment horizontal="right"/>
      <protection hidden="1"/>
    </xf>
    <xf numFmtId="37" fontId="20" fillId="0" borderId="0"/>
    <xf numFmtId="187" fontId="21" fillId="0" borderId="0"/>
    <xf numFmtId="38" fontId="12" fillId="0" borderId="0" applyFont="0" applyFill="0" applyBorder="0" applyAlignment="0"/>
    <xf numFmtId="183" fontId="8" fillId="0" borderId="0" applyFont="0" applyFill="0" applyBorder="0" applyAlignment="0"/>
    <xf numFmtId="183" fontId="8" fillId="0" borderId="0" applyFont="0" applyFill="0" applyBorder="0" applyAlignment="0"/>
    <xf numFmtId="40" fontId="12" fillId="0" borderId="0" applyFont="0" applyFill="0" applyBorder="0" applyAlignment="0"/>
    <xf numFmtId="188" fontId="12" fillId="0" borderId="0" applyFont="0" applyFill="0" applyBorder="0" applyAlignment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171" fontId="8" fillId="0" borderId="0"/>
    <xf numFmtId="0" fontId="1" fillId="0" borderId="0"/>
    <xf numFmtId="0" fontId="8" fillId="0" borderId="0"/>
    <xf numFmtId="0" fontId="1" fillId="0" borderId="0"/>
    <xf numFmtId="0" fontId="8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83" fontId="14" fillId="0" borderId="0" applyNumberFormat="0" applyFill="0" applyBorder="0" applyAlignment="0" applyProtection="0"/>
    <xf numFmtId="180" fontId="11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89" fontId="8" fillId="0" borderId="0" applyFont="0" applyFill="0" applyBorder="0" applyAlignment="0" applyProtection="0"/>
    <xf numFmtId="189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 applyFont="0" applyFill="0" applyBorder="0" applyAlignment="0"/>
    <xf numFmtId="0" fontId="8" fillId="0" borderId="0" applyFont="0" applyFill="0" applyBorder="0" applyAlignment="0"/>
    <xf numFmtId="181" fontId="12" fillId="0" borderId="0" applyFont="0" applyFill="0" applyBorder="0" applyAlignment="0"/>
    <xf numFmtId="0" fontId="8" fillId="0" borderId="0" applyFont="0" applyFill="0" applyBorder="0" applyAlignment="0"/>
    <xf numFmtId="0" fontId="8" fillId="0" borderId="0" applyFont="0" applyFill="0" applyBorder="0" applyAlignment="0"/>
    <xf numFmtId="9" fontId="8" fillId="0" borderId="0" applyFont="0" applyFill="0" applyBorder="0" applyAlignment="0" applyProtection="0"/>
    <xf numFmtId="189" fontId="8" fillId="0" borderId="0" applyFont="0" applyFill="0" applyBorder="0" applyAlignment="0" applyProtection="0"/>
    <xf numFmtId="189" fontId="8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83" fontId="22" fillId="0" borderId="0" applyNumberFormat="0" applyFill="0" applyBorder="0" applyAlignment="0" applyProtection="0">
      <alignment horizontal="left"/>
    </xf>
    <xf numFmtId="183" fontId="12" fillId="10" borderId="0" applyNumberFormat="0" applyFont="0" applyBorder="0" applyAlignment="0">
      <protection hidden="1"/>
    </xf>
    <xf numFmtId="183" fontId="8" fillId="11" borderId="0" applyNumberFormat="0" applyFont="0" applyBorder="0" applyAlignment="0" applyProtection="0"/>
    <xf numFmtId="183" fontId="8" fillId="11" borderId="0" applyNumberFormat="0" applyFont="0" applyBorder="0" applyAlignment="0" applyProtection="0"/>
    <xf numFmtId="190" fontId="11" fillId="0" borderId="0" applyFill="0" applyBorder="0" applyAlignment="0" applyProtection="0">
      <alignment horizontal="right"/>
    </xf>
    <xf numFmtId="37" fontId="12" fillId="12" borderId="0" applyNumberFormat="0" applyBorder="0" applyAlignment="0" applyProtection="0"/>
    <xf numFmtId="37" fontId="12" fillId="0" borderId="0"/>
    <xf numFmtId="37" fontId="12" fillId="0" borderId="0"/>
    <xf numFmtId="37" fontId="12" fillId="9" borderId="0" applyNumberFormat="0" applyBorder="0" applyAlignment="0" applyProtection="0"/>
    <xf numFmtId="3" fontId="23" fillId="0" borderId="10" applyProtection="0"/>
    <xf numFmtId="168" fontId="19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19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9" fillId="0" borderId="0" applyFont="0" applyFill="0" applyBorder="0" applyAlignment="0" applyProtection="0"/>
    <xf numFmtId="168" fontId="1" fillId="0" borderId="0" applyFont="0" applyFill="0" applyBorder="0" applyAlignment="0" applyProtection="0"/>
    <xf numFmtId="183" fontId="24" fillId="0" borderId="0" applyNumberFormat="0" applyFill="0" applyBorder="0" applyAlignment="0" applyProtection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9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19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9" fillId="0" borderId="0" applyFont="0" applyFill="0" applyBorder="0" applyAlignment="0" applyProtection="0"/>
    <xf numFmtId="0" fontId="25" fillId="14" borderId="0" applyNumberFormat="0" applyBorder="0" applyAlignment="0" applyProtection="0"/>
    <xf numFmtId="0" fontId="26" fillId="0" borderId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" fillId="0" borderId="0" applyFont="0" applyFill="0" applyBorder="0" applyAlignment="0" applyProtection="0"/>
    <xf numFmtId="168" fontId="19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19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9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9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19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9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6" fillId="19" borderId="0" applyNumberFormat="0" applyBorder="0" applyAlignment="0" applyProtection="0"/>
    <xf numFmtId="44" fontId="1" fillId="0" borderId="0" applyFont="0" applyFill="0" applyBorder="0" applyAlignment="0" applyProtection="0"/>
    <xf numFmtId="195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195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37" fillId="0" borderId="0" applyNumberFormat="0" applyFill="0" applyBorder="0" applyAlignment="0" applyProtection="0"/>
    <xf numFmtId="0" fontId="38" fillId="20" borderId="0" applyNumberFormat="0" applyBorder="0" applyAlignment="0" applyProtection="0"/>
    <xf numFmtId="0" fontId="39" fillId="21" borderId="0" applyNumberFormat="0" applyBorder="0" applyAlignment="0" applyProtection="0"/>
    <xf numFmtId="0" fontId="39" fillId="21" borderId="0" applyNumberFormat="0" applyBorder="0" applyAlignment="0" applyProtection="0"/>
    <xf numFmtId="0" fontId="38" fillId="22" borderId="0" applyNumberFormat="0" applyBorder="0" applyAlignment="0" applyProtection="0"/>
    <xf numFmtId="0" fontId="38" fillId="23" borderId="0" applyNumberFormat="0" applyBorder="0" applyAlignment="0" applyProtection="0"/>
    <xf numFmtId="0" fontId="39" fillId="24" borderId="0" applyNumberFormat="0" applyBorder="0" applyAlignment="0" applyProtection="0"/>
    <xf numFmtId="0" fontId="39" fillId="25" borderId="0" applyNumberFormat="0" applyBorder="0" applyAlignment="0" applyProtection="0"/>
    <xf numFmtId="0" fontId="38" fillId="26" borderId="0" applyNumberFormat="0" applyBorder="0" applyAlignment="0" applyProtection="0"/>
    <xf numFmtId="0" fontId="38" fillId="26" borderId="0" applyNumberFormat="0" applyBorder="0" applyAlignment="0" applyProtection="0"/>
    <xf numFmtId="0" fontId="39" fillId="24" borderId="0" applyNumberFormat="0" applyBorder="0" applyAlignment="0" applyProtection="0"/>
    <xf numFmtId="0" fontId="39" fillId="27" borderId="0" applyNumberFormat="0" applyBorder="0" applyAlignment="0" applyProtection="0"/>
    <xf numFmtId="0" fontId="38" fillId="25" borderId="0" applyNumberFormat="0" applyBorder="0" applyAlignment="0" applyProtection="0"/>
    <xf numFmtId="0" fontId="38" fillId="20" borderId="0" applyNumberFormat="0" applyBorder="0" applyAlignment="0" applyProtection="0"/>
    <xf numFmtId="0" fontId="39" fillId="21" borderId="0" applyNumberFormat="0" applyBorder="0" applyAlignment="0" applyProtection="0"/>
    <xf numFmtId="0" fontId="39" fillId="25" borderId="0" applyNumberFormat="0" applyBorder="0" applyAlignment="0" applyProtection="0"/>
    <xf numFmtId="0" fontId="38" fillId="25" borderId="0" applyNumberFormat="0" applyBorder="0" applyAlignment="0" applyProtection="0"/>
    <xf numFmtId="0" fontId="38" fillId="28" borderId="0" applyNumberFormat="0" applyBorder="0" applyAlignment="0" applyProtection="0"/>
    <xf numFmtId="0" fontId="39" fillId="29" borderId="0" applyNumberFormat="0" applyBorder="0" applyAlignment="0" applyProtection="0"/>
    <xf numFmtId="0" fontId="39" fillId="21" borderId="0" applyNumberFormat="0" applyBorder="0" applyAlignment="0" applyProtection="0"/>
    <xf numFmtId="0" fontId="38" fillId="22" borderId="0" applyNumberFormat="0" applyBorder="0" applyAlignment="0" applyProtection="0"/>
    <xf numFmtId="0" fontId="38" fillId="30" borderId="0" applyNumberFormat="0" applyBorder="0" applyAlignment="0" applyProtection="0"/>
    <xf numFmtId="0" fontId="39" fillId="24" borderId="0" applyNumberFormat="0" applyBorder="0" applyAlignment="0" applyProtection="0"/>
    <xf numFmtId="0" fontId="39" fillId="31" borderId="0" applyNumberFormat="0" applyBorder="0" applyAlignment="0" applyProtection="0"/>
    <xf numFmtId="0" fontId="38" fillId="31" borderId="0" applyNumberFormat="0" applyBorder="0" applyAlignment="0" applyProtection="0"/>
    <xf numFmtId="0" fontId="40" fillId="32" borderId="0" applyNumberFormat="0" applyBorder="0" applyAlignment="0" applyProtection="0"/>
    <xf numFmtId="0" fontId="41" fillId="33" borderId="39" applyNumberFormat="0" applyAlignment="0" applyProtection="0"/>
    <xf numFmtId="0" fontId="42" fillId="26" borderId="40" applyNumberFormat="0" applyAlignment="0" applyProtection="0"/>
    <xf numFmtId="0" fontId="43" fillId="34" borderId="0" applyNumberFormat="0" applyBorder="0" applyAlignment="0" applyProtection="0"/>
    <xf numFmtId="0" fontId="43" fillId="35" borderId="0" applyNumberFormat="0" applyBorder="0" applyAlignment="0" applyProtection="0"/>
    <xf numFmtId="0" fontId="43" fillId="36" borderId="0" applyNumberFormat="0" applyBorder="0" applyAlignment="0" applyProtection="0"/>
    <xf numFmtId="0" fontId="44" fillId="27" borderId="0" applyNumberFormat="0" applyBorder="0" applyAlignment="0" applyProtection="0"/>
    <xf numFmtId="0" fontId="45" fillId="0" borderId="41" applyNumberFormat="0" applyFill="0" applyAlignment="0" applyProtection="0"/>
    <xf numFmtId="0" fontId="46" fillId="0" borderId="42" applyNumberFormat="0" applyFill="0" applyAlignment="0" applyProtection="0"/>
    <xf numFmtId="0" fontId="47" fillId="0" borderId="43" applyNumberFormat="0" applyFill="0" applyAlignment="0" applyProtection="0"/>
    <xf numFmtId="0" fontId="47" fillId="0" borderId="0" applyNumberFormat="0" applyFill="0" applyBorder="0" applyAlignment="0" applyProtection="0"/>
    <xf numFmtId="0" fontId="48" fillId="0" borderId="0" applyNumberFormat="0" applyFill="0" applyBorder="0" applyAlignment="0" applyProtection="0">
      <alignment vertical="top"/>
      <protection locked="0"/>
    </xf>
    <xf numFmtId="0" fontId="49" fillId="31" borderId="39" applyNumberFormat="0" applyAlignment="0" applyProtection="0"/>
    <xf numFmtId="0" fontId="50" fillId="0" borderId="44" applyNumberFormat="0" applyFill="0" applyAlignment="0" applyProtection="0"/>
    <xf numFmtId="169" fontId="8" fillId="0" borderId="0" applyFont="0" applyFill="0" applyBorder="0" applyAlignment="0" applyProtection="0"/>
    <xf numFmtId="0" fontId="1" fillId="0" borderId="0"/>
    <xf numFmtId="0" fontId="8" fillId="24" borderId="45" applyNumberFormat="0" applyFont="0" applyAlignment="0" applyProtection="0"/>
    <xf numFmtId="0" fontId="51" fillId="33" borderId="46" applyNumberFormat="0" applyAlignment="0" applyProtection="0"/>
    <xf numFmtId="43" fontId="8" fillId="0" borderId="0" applyFont="0" applyFill="0" applyBorder="0" applyAlignment="0" applyProtection="0"/>
    <xf numFmtId="0" fontId="52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44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8" fillId="0" borderId="0"/>
    <xf numFmtId="0" fontId="8" fillId="0" borderId="0"/>
    <xf numFmtId="194" fontId="1" fillId="0" borderId="0" applyFont="0" applyFill="0" applyBorder="0" applyAlignment="0" applyProtection="0"/>
    <xf numFmtId="0" fontId="8" fillId="0" borderId="0"/>
    <xf numFmtId="44" fontId="1" fillId="0" borderId="0" applyFont="0" applyFill="0" applyBorder="0" applyAlignment="0" applyProtection="0"/>
    <xf numFmtId="177" fontId="8" fillId="0" borderId="0" applyFont="0" applyFill="0" applyBorder="0" applyAlignment="0" applyProtection="0"/>
    <xf numFmtId="195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9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196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8" fillId="0" borderId="0" applyBorder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7" fillId="0" borderId="0" applyNumberFormat="0" applyFill="0" applyBorder="0" applyAlignment="0" applyProtection="0"/>
  </cellStyleXfs>
  <cellXfs count="364">
    <xf numFmtId="0" fontId="0" fillId="0" borderId="0" xfId="0"/>
    <xf numFmtId="165" fontId="0" fillId="0" borderId="0" xfId="0" applyNumberFormat="1"/>
    <xf numFmtId="0" fontId="0" fillId="0" borderId="0" xfId="0" applyAlignment="1">
      <alignment horizontal="center" vertical="center"/>
    </xf>
    <xf numFmtId="165" fontId="4" fillId="4" borderId="1" xfId="1" applyNumberFormat="1" applyFont="1" applyFill="1" applyBorder="1" applyAlignment="1">
      <alignment horizontal="center" vertical="center" wrapText="1"/>
    </xf>
    <xf numFmtId="2" fontId="4" fillId="4" borderId="1" xfId="1" applyNumberFormat="1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 readingOrder="1"/>
    </xf>
    <xf numFmtId="0" fontId="0" fillId="0" borderId="21" xfId="0" applyBorder="1"/>
    <xf numFmtId="0" fontId="0" fillId="0" borderId="15" xfId="0" applyBorder="1"/>
    <xf numFmtId="165" fontId="2" fillId="2" borderId="15" xfId="0" applyNumberFormat="1" applyFont="1" applyFill="1" applyBorder="1" applyAlignment="1">
      <alignment horizontal="center" vertical="center" wrapText="1" readingOrder="1"/>
    </xf>
    <xf numFmtId="0" fontId="2" fillId="2" borderId="15" xfId="0" applyFont="1" applyFill="1" applyBorder="1" applyAlignment="1">
      <alignment horizontal="center" vertical="center" wrapText="1" readingOrder="1"/>
    </xf>
    <xf numFmtId="165" fontId="2" fillId="2" borderId="0" xfId="0" applyNumberFormat="1" applyFont="1" applyFill="1" applyAlignment="1">
      <alignment horizontal="center" vertical="center" wrapText="1" readingOrder="1"/>
    </xf>
    <xf numFmtId="165" fontId="4" fillId="4" borderId="15" xfId="1" applyNumberFormat="1" applyFont="1" applyFill="1" applyBorder="1" applyAlignment="1">
      <alignment horizontal="center" vertical="center" wrapText="1"/>
    </xf>
    <xf numFmtId="2" fontId="4" fillId="4" borderId="15" xfId="1" applyNumberFormat="1" applyFont="1" applyFill="1" applyBorder="1" applyAlignment="1">
      <alignment horizontal="center" vertical="center" wrapText="1"/>
    </xf>
    <xf numFmtId="0" fontId="27" fillId="16" borderId="23" xfId="0" applyFont="1" applyFill="1" applyBorder="1" applyAlignment="1">
      <alignment horizontal="center" vertical="center" wrapText="1" readingOrder="1"/>
    </xf>
    <xf numFmtId="0" fontId="28" fillId="0" borderId="24" xfId="0" applyFont="1" applyBorder="1" applyAlignment="1">
      <alignment horizontal="center" wrapText="1" readingOrder="1"/>
    </xf>
    <xf numFmtId="164" fontId="29" fillId="15" borderId="24" xfId="0" applyNumberFormat="1" applyFont="1" applyFill="1" applyBorder="1" applyAlignment="1">
      <alignment horizontal="center" wrapText="1" readingOrder="1"/>
    </xf>
    <xf numFmtId="0" fontId="27" fillId="16" borderId="26" xfId="0" applyFont="1" applyFill="1" applyBorder="1" applyAlignment="1">
      <alignment horizontal="center" vertical="center" wrapText="1" readingOrder="1"/>
    </xf>
    <xf numFmtId="0" fontId="28" fillId="0" borderId="27" xfId="0" applyFont="1" applyBorder="1" applyAlignment="1">
      <alignment horizontal="center" wrapText="1" readingOrder="1"/>
    </xf>
    <xf numFmtId="171" fontId="0" fillId="0" borderId="28" xfId="0" applyNumberFormat="1" applyBorder="1"/>
    <xf numFmtId="0" fontId="0" fillId="0" borderId="29" xfId="0" applyBorder="1"/>
    <xf numFmtId="0" fontId="0" fillId="0" borderId="30" xfId="0" applyBorder="1"/>
    <xf numFmtId="0" fontId="27" fillId="16" borderId="33" xfId="0" applyFont="1" applyFill="1" applyBorder="1" applyAlignment="1">
      <alignment horizontal="center" vertical="center" wrapText="1" readingOrder="1"/>
    </xf>
    <xf numFmtId="0" fontId="27" fillId="16" borderId="34" xfId="0" applyFont="1" applyFill="1" applyBorder="1" applyAlignment="1">
      <alignment horizontal="center" vertical="center" wrapText="1" readingOrder="1"/>
    </xf>
    <xf numFmtId="0" fontId="28" fillId="0" borderId="35" xfId="0" applyFont="1" applyBorder="1" applyAlignment="1">
      <alignment horizontal="center" wrapText="1" readingOrder="1"/>
    </xf>
    <xf numFmtId="0" fontId="28" fillId="0" borderId="36" xfId="0" applyFont="1" applyBorder="1" applyAlignment="1">
      <alignment horizontal="center" wrapText="1" readingOrder="1"/>
    </xf>
    <xf numFmtId="0" fontId="0" fillId="0" borderId="37" xfId="0" applyBorder="1"/>
    <xf numFmtId="0" fontId="0" fillId="0" borderId="38" xfId="0" applyBorder="1"/>
    <xf numFmtId="0" fontId="29" fillId="15" borderId="24" xfId="0" applyFont="1" applyFill="1" applyBorder="1" applyAlignment="1">
      <alignment horizontal="center" wrapText="1" readingOrder="1"/>
    </xf>
    <xf numFmtId="165" fontId="2" fillId="2" borderId="15" xfId="1" applyNumberFormat="1" applyFont="1" applyFill="1" applyBorder="1" applyAlignment="1">
      <alignment horizontal="center" vertical="center" wrapText="1" readingOrder="1"/>
    </xf>
    <xf numFmtId="165" fontId="9" fillId="5" borderId="15" xfId="1" applyNumberFormat="1" applyFont="1" applyFill="1" applyBorder="1" applyAlignment="1">
      <alignment horizontal="center" vertical="center" wrapText="1"/>
    </xf>
    <xf numFmtId="192" fontId="4" fillId="3" borderId="15" xfId="1" applyNumberFormat="1" applyFont="1" applyFill="1" applyBorder="1" applyAlignment="1">
      <alignment horizontal="center" vertical="center" wrapText="1"/>
    </xf>
    <xf numFmtId="2" fontId="4" fillId="3" borderId="15" xfId="1" applyNumberFormat="1" applyFont="1" applyFill="1" applyBorder="1" applyAlignment="1">
      <alignment horizontal="center" vertical="center" wrapText="1"/>
    </xf>
    <xf numFmtId="2" fontId="9" fillId="5" borderId="15" xfId="1" applyNumberFormat="1" applyFont="1" applyFill="1" applyBorder="1" applyAlignment="1">
      <alignment horizontal="center" vertical="center" wrapText="1"/>
    </xf>
    <xf numFmtId="191" fontId="4" fillId="3" borderId="15" xfId="1" applyNumberFormat="1" applyFont="1" applyFill="1" applyBorder="1" applyAlignment="1">
      <alignment horizontal="center" vertical="center" wrapText="1"/>
    </xf>
    <xf numFmtId="2" fontId="0" fillId="0" borderId="15" xfId="0" applyNumberFormat="1" applyBorder="1"/>
    <xf numFmtId="0" fontId="0" fillId="0" borderId="15" xfId="0" applyBorder="1" applyAlignment="1">
      <alignment horizontal="right" vertical="center"/>
    </xf>
    <xf numFmtId="0" fontId="31" fillId="3" borderId="15" xfId="0" applyFont="1" applyFill="1" applyBorder="1" applyAlignment="1">
      <alignment horizontal="center" vertical="center" wrapText="1"/>
    </xf>
    <xf numFmtId="21" fontId="31" fillId="3" borderId="15" xfId="0" applyNumberFormat="1" applyFont="1" applyFill="1" applyBorder="1" applyAlignment="1">
      <alignment horizontal="center" vertical="center" wrapText="1"/>
    </xf>
    <xf numFmtId="1" fontId="31" fillId="3" borderId="15" xfId="0" applyNumberFormat="1" applyFont="1" applyFill="1" applyBorder="1" applyAlignment="1">
      <alignment horizontal="center" vertical="center" wrapText="1"/>
    </xf>
    <xf numFmtId="191" fontId="31" fillId="3" borderId="15" xfId="0" applyNumberFormat="1" applyFont="1" applyFill="1" applyBorder="1" applyAlignment="1">
      <alignment horizontal="center" vertical="center" wrapText="1"/>
    </xf>
    <xf numFmtId="0" fontId="30" fillId="0" borderId="15" xfId="0" applyFont="1" applyBorder="1" applyAlignment="1">
      <alignment vertical="center"/>
    </xf>
    <xf numFmtId="165" fontId="32" fillId="15" borderId="15" xfId="0" applyNumberFormat="1" applyFont="1" applyFill="1" applyBorder="1" applyAlignment="1">
      <alignment horizontal="center" vertical="center" wrapText="1"/>
    </xf>
    <xf numFmtId="2" fontId="31" fillId="3" borderId="15" xfId="0" applyNumberFormat="1" applyFont="1" applyFill="1" applyBorder="1" applyAlignment="1">
      <alignment horizontal="center" vertical="center" wrapText="1"/>
    </xf>
    <xf numFmtId="2" fontId="32" fillId="15" borderId="15" xfId="0" applyNumberFormat="1" applyFont="1" applyFill="1" applyBorder="1" applyAlignment="1">
      <alignment horizontal="center" vertical="center" wrapText="1"/>
    </xf>
    <xf numFmtId="0" fontId="33" fillId="3" borderId="15" xfId="0" applyFont="1" applyFill="1" applyBorder="1" applyAlignment="1">
      <alignment horizontal="center" vertical="center" wrapText="1"/>
    </xf>
    <xf numFmtId="21" fontId="33" fillId="3" borderId="15" xfId="0" applyNumberFormat="1" applyFont="1" applyFill="1" applyBorder="1" applyAlignment="1">
      <alignment horizontal="center" vertical="center" wrapText="1"/>
    </xf>
    <xf numFmtId="165" fontId="33" fillId="3" borderId="15" xfId="0" applyNumberFormat="1" applyFont="1" applyFill="1" applyBorder="1" applyAlignment="1">
      <alignment horizontal="center" vertical="center" wrapText="1"/>
    </xf>
    <xf numFmtId="0" fontId="30" fillId="17" borderId="15" xfId="0" applyFont="1" applyFill="1" applyBorder="1" applyAlignment="1">
      <alignment wrapText="1"/>
    </xf>
    <xf numFmtId="165" fontId="34" fillId="15" borderId="15" xfId="0" applyNumberFormat="1" applyFont="1" applyFill="1" applyBorder="1" applyAlignment="1">
      <alignment horizontal="center" vertical="center" wrapText="1"/>
    </xf>
    <xf numFmtId="2" fontId="33" fillId="3" borderId="15" xfId="0" applyNumberFormat="1" applyFont="1" applyFill="1" applyBorder="1" applyAlignment="1">
      <alignment horizontal="center" vertical="center" wrapText="1"/>
    </xf>
    <xf numFmtId="0" fontId="2" fillId="2" borderId="15" xfId="0" quotePrefix="1" applyFont="1" applyFill="1" applyBorder="1" applyAlignment="1">
      <alignment horizontal="center" vertical="center" wrapText="1" readingOrder="1"/>
    </xf>
    <xf numFmtId="191" fontId="33" fillId="3" borderId="15" xfId="0" applyNumberFormat="1" applyFont="1" applyFill="1" applyBorder="1" applyAlignment="1">
      <alignment horizontal="center" vertical="center" wrapText="1"/>
    </xf>
    <xf numFmtId="2" fontId="34" fillId="15" borderId="15" xfId="0" applyNumberFormat="1" applyFont="1" applyFill="1" applyBorder="1" applyAlignment="1">
      <alignment horizontal="center" vertical="center" wrapText="1"/>
    </xf>
    <xf numFmtId="165" fontId="0" fillId="0" borderId="29" xfId="0" applyNumberFormat="1" applyBorder="1"/>
    <xf numFmtId="165" fontId="27" fillId="16" borderId="23" xfId="0" applyNumberFormat="1" applyFont="1" applyFill="1" applyBorder="1" applyAlignment="1">
      <alignment horizontal="center" vertical="center" wrapText="1" readingOrder="1"/>
    </xf>
    <xf numFmtId="165" fontId="28" fillId="0" borderId="24" xfId="0" applyNumberFormat="1" applyFont="1" applyBorder="1" applyAlignment="1">
      <alignment horizontal="center" wrapText="1" readingOrder="1"/>
    </xf>
    <xf numFmtId="1" fontId="32" fillId="15" borderId="15" xfId="0" applyNumberFormat="1" applyFont="1" applyFill="1" applyBorder="1" applyAlignment="1">
      <alignment horizontal="center" vertical="center" wrapText="1"/>
    </xf>
    <xf numFmtId="191" fontId="31" fillId="4" borderId="15" xfId="0" applyNumberFormat="1" applyFont="1" applyFill="1" applyBorder="1" applyAlignment="1">
      <alignment horizontal="center" vertical="center" wrapText="1"/>
    </xf>
    <xf numFmtId="193" fontId="0" fillId="0" borderId="29" xfId="0" applyNumberFormat="1" applyBorder="1"/>
    <xf numFmtId="193" fontId="27" fillId="16" borderId="23" xfId="0" applyNumberFormat="1" applyFont="1" applyFill="1" applyBorder="1" applyAlignment="1">
      <alignment horizontal="center" vertical="center" wrapText="1" readingOrder="1"/>
    </xf>
    <xf numFmtId="193" fontId="29" fillId="15" borderId="24" xfId="0" applyNumberFormat="1" applyFont="1" applyFill="1" applyBorder="1" applyAlignment="1">
      <alignment horizontal="center" wrapText="1" readingOrder="1"/>
    </xf>
    <xf numFmtId="193" fontId="0" fillId="0" borderId="0" xfId="0" applyNumberFormat="1"/>
    <xf numFmtId="2" fontId="33" fillId="4" borderId="15" xfId="0" applyNumberFormat="1" applyFont="1" applyFill="1" applyBorder="1" applyAlignment="1">
      <alignment horizontal="center" vertical="center" wrapText="1"/>
    </xf>
    <xf numFmtId="191" fontId="32" fillId="4" borderId="15" xfId="0" applyNumberFormat="1" applyFont="1" applyFill="1" applyBorder="1" applyAlignment="1">
      <alignment horizontal="center" vertical="center" wrapText="1"/>
    </xf>
    <xf numFmtId="191" fontId="33" fillId="4" borderId="15" xfId="0" applyNumberFormat="1" applyFont="1" applyFill="1" applyBorder="1" applyAlignment="1">
      <alignment horizontal="center" vertical="center" wrapText="1"/>
    </xf>
    <xf numFmtId="191" fontId="4" fillId="4" borderId="15" xfId="1" applyNumberFormat="1" applyFont="1" applyFill="1" applyBorder="1" applyAlignment="1">
      <alignment horizontal="center" vertical="center" wrapText="1"/>
    </xf>
    <xf numFmtId="191" fontId="9" fillId="5" borderId="15" xfId="1" applyNumberFormat="1" applyFont="1" applyFill="1" applyBorder="1" applyAlignment="1">
      <alignment horizontal="center" vertical="center" wrapText="1"/>
    </xf>
    <xf numFmtId="0" fontId="0" fillId="0" borderId="20" xfId="0" applyBorder="1"/>
    <xf numFmtId="21" fontId="0" fillId="0" borderId="20" xfId="0" applyNumberFormat="1" applyBorder="1"/>
    <xf numFmtId="0" fontId="0" fillId="0" borderId="0" xfId="0" applyAlignment="1">
      <alignment horizontal="right"/>
    </xf>
    <xf numFmtId="0" fontId="0" fillId="0" borderId="0" xfId="0" applyAlignment="1">
      <alignment horizontal="right" vertical="center"/>
    </xf>
    <xf numFmtId="0" fontId="35" fillId="18" borderId="15" xfId="0" applyFont="1" applyFill="1" applyBorder="1" applyAlignment="1">
      <alignment horizontal="right" vertical="center"/>
    </xf>
    <xf numFmtId="191" fontId="34" fillId="3" borderId="15" xfId="0" applyNumberFormat="1" applyFont="1" applyFill="1" applyBorder="1" applyAlignment="1">
      <alignment horizontal="center" vertical="center" wrapText="1"/>
    </xf>
    <xf numFmtId="0" fontId="0" fillId="18" borderId="15" xfId="0" applyFill="1" applyBorder="1" applyAlignment="1">
      <alignment horizontal="right" vertical="center"/>
    </xf>
    <xf numFmtId="164" fontId="9" fillId="3" borderId="6" xfId="1" applyNumberFormat="1" applyFont="1" applyFill="1" applyBorder="1" applyAlignment="1">
      <alignment horizontal="center" vertical="center" wrapText="1"/>
    </xf>
    <xf numFmtId="0" fontId="54" fillId="3" borderId="15" xfId="0" applyFont="1" applyFill="1" applyBorder="1" applyAlignment="1">
      <alignment horizontal="center" vertical="center" wrapText="1"/>
    </xf>
    <xf numFmtId="165" fontId="55" fillId="4" borderId="15" xfId="1" applyNumberFormat="1" applyFont="1" applyFill="1" applyBorder="1" applyAlignment="1">
      <alignment horizontal="center" vertical="center" wrapText="1"/>
    </xf>
    <xf numFmtId="192" fontId="55" fillId="3" borderId="15" xfId="1" applyNumberFormat="1" applyFont="1" applyFill="1" applyBorder="1" applyAlignment="1">
      <alignment horizontal="center" vertical="center" wrapText="1"/>
    </xf>
    <xf numFmtId="191" fontId="55" fillId="3" borderId="15" xfId="1" applyNumberFormat="1" applyFont="1" applyFill="1" applyBorder="1" applyAlignment="1">
      <alignment horizontal="center" vertical="center" wrapText="1"/>
    </xf>
    <xf numFmtId="191" fontId="54" fillId="3" borderId="15" xfId="0" applyNumberFormat="1" applyFont="1" applyFill="1" applyBorder="1" applyAlignment="1">
      <alignment horizontal="center" vertical="center" wrapText="1"/>
    </xf>
    <xf numFmtId="21" fontId="54" fillId="3" borderId="15" xfId="0" applyNumberFormat="1" applyFont="1" applyFill="1" applyBorder="1" applyAlignment="1">
      <alignment horizontal="center" vertical="center" wrapText="1"/>
    </xf>
    <xf numFmtId="8" fontId="30" fillId="0" borderId="15" xfId="0" applyNumberFormat="1" applyFont="1" applyBorder="1" applyAlignment="1">
      <alignment vertical="center"/>
    </xf>
    <xf numFmtId="191" fontId="32" fillId="15" borderId="15" xfId="0" applyNumberFormat="1" applyFont="1" applyFill="1" applyBorder="1" applyAlignment="1">
      <alignment horizontal="center" vertical="center" wrapText="1"/>
    </xf>
    <xf numFmtId="20" fontId="30" fillId="0" borderId="15" xfId="0" applyNumberFormat="1" applyFont="1" applyBorder="1" applyAlignment="1">
      <alignment vertical="center"/>
    </xf>
    <xf numFmtId="6" fontId="4" fillId="3" borderId="1" xfId="274" applyNumberFormat="1" applyFont="1" applyFill="1" applyBorder="1" applyAlignment="1">
      <alignment horizontal="center" vertical="center" wrapText="1"/>
    </xf>
    <xf numFmtId="8" fontId="4" fillId="3" borderId="1" xfId="274" applyNumberFormat="1" applyFont="1" applyFill="1" applyBorder="1" applyAlignment="1">
      <alignment horizontal="center" vertical="center" wrapText="1"/>
    </xf>
    <xf numFmtId="165" fontId="9" fillId="4" borderId="1" xfId="1" applyNumberFormat="1" applyFont="1" applyFill="1" applyBorder="1" applyAlignment="1">
      <alignment horizontal="center" vertical="center" wrapText="1"/>
    </xf>
    <xf numFmtId="2" fontId="9" fillId="4" borderId="1" xfId="1" applyNumberFormat="1" applyFont="1" applyFill="1" applyBorder="1" applyAlignment="1">
      <alignment horizontal="center" vertical="center" wrapText="1"/>
    </xf>
    <xf numFmtId="9" fontId="56" fillId="4" borderId="1" xfId="280" applyFont="1" applyFill="1" applyBorder="1" applyAlignment="1">
      <alignment horizontal="center" vertical="center" wrapText="1"/>
    </xf>
    <xf numFmtId="0" fontId="0" fillId="0" borderId="15" xfId="0" applyBorder="1" applyAlignment="1">
      <alignment horizontal="right"/>
    </xf>
    <xf numFmtId="0" fontId="0" fillId="0" borderId="15" xfId="0" applyBorder="1" applyAlignment="1">
      <alignment horizontal="right" vertical="center" indent="1"/>
    </xf>
    <xf numFmtId="2" fontId="9" fillId="0" borderId="15" xfId="1" applyNumberFormat="1" applyFont="1" applyFill="1" applyBorder="1" applyAlignment="1">
      <alignment horizontal="center" vertical="center" wrapText="1"/>
    </xf>
    <xf numFmtId="165" fontId="9" fillId="0" borderId="15" xfId="1" applyNumberFormat="1" applyFont="1" applyFill="1" applyBorder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4" fontId="0" fillId="0" borderId="0" xfId="0" applyNumberFormat="1" applyAlignment="1">
      <alignment horizontal="left"/>
    </xf>
    <xf numFmtId="6" fontId="4" fillId="3" borderId="3" xfId="274" applyNumberFormat="1" applyFont="1" applyFill="1" applyBorder="1" applyAlignment="1">
      <alignment horizontal="center" vertical="center" wrapText="1"/>
    </xf>
    <xf numFmtId="8" fontId="9" fillId="3" borderId="1" xfId="274" applyNumberFormat="1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 wrapText="1" readingOrder="1"/>
    </xf>
    <xf numFmtId="0" fontId="0" fillId="0" borderId="15" xfId="0" applyBorder="1" applyAlignment="1">
      <alignment horizontal="right" vertical="center" wrapText="1"/>
    </xf>
    <xf numFmtId="0" fontId="58" fillId="38" borderId="49" xfId="0" applyFont="1" applyFill="1" applyBorder="1" applyAlignment="1">
      <alignment horizontal="center" vertical="center" wrapText="1"/>
    </xf>
    <xf numFmtId="8" fontId="58" fillId="38" borderId="49" xfId="0" applyNumberFormat="1" applyFont="1" applyFill="1" applyBorder="1" applyAlignment="1">
      <alignment horizontal="center" vertical="center" wrapText="1"/>
    </xf>
    <xf numFmtId="197" fontId="58" fillId="38" borderId="49" xfId="0" applyNumberFormat="1" applyFont="1" applyFill="1" applyBorder="1" applyAlignment="1">
      <alignment horizontal="center" vertical="center" wrapText="1"/>
    </xf>
    <xf numFmtId="4" fontId="59" fillId="4" borderId="49" xfId="0" applyNumberFormat="1" applyFont="1" applyFill="1" applyBorder="1" applyAlignment="1">
      <alignment horizontal="center" vertical="center" wrapText="1"/>
    </xf>
    <xf numFmtId="197" fontId="59" fillId="4" borderId="49" xfId="0" applyNumberFormat="1" applyFont="1" applyFill="1" applyBorder="1" applyAlignment="1">
      <alignment horizontal="center" vertical="center" wrapText="1"/>
    </xf>
    <xf numFmtId="8" fontId="59" fillId="4" borderId="49" xfId="0" applyNumberFormat="1" applyFont="1" applyFill="1" applyBorder="1" applyAlignment="1">
      <alignment horizontal="center" vertical="center" wrapText="1"/>
    </xf>
    <xf numFmtId="198" fontId="59" fillId="4" borderId="49" xfId="0" applyNumberFormat="1" applyFont="1" applyFill="1" applyBorder="1" applyAlignment="1">
      <alignment horizontal="center" vertical="center" wrapText="1"/>
    </xf>
    <xf numFmtId="10" fontId="59" fillId="4" borderId="49" xfId="280" applyNumberFormat="1" applyFont="1" applyFill="1" applyBorder="1" applyAlignment="1">
      <alignment horizontal="center" vertical="center" wrapText="1"/>
    </xf>
    <xf numFmtId="191" fontId="59" fillId="4" borderId="49" xfId="0" applyNumberFormat="1" applyFont="1" applyFill="1" applyBorder="1" applyAlignment="1">
      <alignment horizontal="center" vertical="center" wrapText="1"/>
    </xf>
    <xf numFmtId="191" fontId="59" fillId="4" borderId="49" xfId="280" applyNumberFormat="1" applyFont="1" applyFill="1" applyBorder="1" applyAlignment="1">
      <alignment horizontal="center" vertical="center" wrapText="1"/>
    </xf>
    <xf numFmtId="8" fontId="59" fillId="4" borderId="49" xfId="280" applyNumberFormat="1" applyFont="1" applyFill="1" applyBorder="1" applyAlignment="1">
      <alignment horizontal="center" vertical="center" wrapText="1"/>
    </xf>
    <xf numFmtId="197" fontId="0" fillId="0" borderId="0" xfId="0" applyNumberFormat="1" applyAlignment="1">
      <alignment horizontal="center" vertical="center"/>
    </xf>
    <xf numFmtId="8" fontId="0" fillId="0" borderId="0" xfId="0" applyNumberFormat="1" applyAlignment="1">
      <alignment horizontal="center" vertical="center"/>
    </xf>
    <xf numFmtId="8" fontId="34" fillId="15" borderId="15" xfId="0" applyNumberFormat="1" applyFont="1" applyFill="1" applyBorder="1" applyAlignment="1">
      <alignment horizontal="center" vertical="center" wrapText="1"/>
    </xf>
    <xf numFmtId="0" fontId="60" fillId="0" borderId="0" xfId="0" applyFont="1"/>
    <xf numFmtId="165" fontId="4" fillId="4" borderId="11" xfId="1" applyNumberFormat="1" applyFont="1" applyFill="1" applyBorder="1" applyAlignment="1">
      <alignment horizontal="center" vertical="center" wrapText="1"/>
    </xf>
    <xf numFmtId="8" fontId="4" fillId="4" borderId="11" xfId="1" applyNumberFormat="1" applyFont="1" applyFill="1" applyBorder="1" applyAlignment="1">
      <alignment horizontal="center" vertical="center" wrapText="1"/>
    </xf>
    <xf numFmtId="0" fontId="0" fillId="0" borderId="20" xfId="0" applyBorder="1" applyAlignment="1">
      <alignment horizontal="right" vertical="center"/>
    </xf>
    <xf numFmtId="165" fontId="7" fillId="2" borderId="11" xfId="0" applyNumberFormat="1" applyFont="1" applyFill="1" applyBorder="1" applyAlignment="1">
      <alignment horizontal="center" vertical="center" wrapText="1" readingOrder="1"/>
    </xf>
    <xf numFmtId="1" fontId="4" fillId="4" borderId="11" xfId="1" applyNumberFormat="1" applyFont="1" applyFill="1" applyBorder="1" applyAlignment="1">
      <alignment horizontal="center" vertical="center" wrapText="1"/>
    </xf>
    <xf numFmtId="1" fontId="9" fillId="4" borderId="11" xfId="1" applyNumberFormat="1" applyFont="1" applyFill="1" applyBorder="1" applyAlignment="1">
      <alignment horizontal="center" vertical="center" wrapText="1"/>
    </xf>
    <xf numFmtId="165" fontId="9" fillId="4" borderId="11" xfId="1" applyNumberFormat="1" applyFont="1" applyFill="1" applyBorder="1" applyAlignment="1">
      <alignment horizontal="center" vertical="center" wrapText="1"/>
    </xf>
    <xf numFmtId="165" fontId="4" fillId="5" borderId="11" xfId="1" applyNumberFormat="1" applyFont="1" applyFill="1" applyBorder="1" applyAlignment="1">
      <alignment horizontal="center" vertical="center" wrapText="1"/>
    </xf>
    <xf numFmtId="8" fontId="4" fillId="5" borderId="11" xfId="1" applyNumberFormat="1" applyFont="1" applyFill="1" applyBorder="1" applyAlignment="1">
      <alignment horizontal="center" vertical="center" wrapText="1"/>
    </xf>
    <xf numFmtId="1" fontId="4" fillId="5" borderId="11" xfId="1" applyNumberFormat="1" applyFont="1" applyFill="1" applyBorder="1" applyAlignment="1">
      <alignment horizontal="center" vertical="center" wrapText="1"/>
    </xf>
    <xf numFmtId="44" fontId="59" fillId="4" borderId="49" xfId="0" applyNumberFormat="1" applyFont="1" applyFill="1" applyBorder="1" applyAlignment="1">
      <alignment horizontal="center" vertical="center" wrapText="1"/>
    </xf>
    <xf numFmtId="0" fontId="0" fillId="0" borderId="52" xfId="0" applyBorder="1"/>
    <xf numFmtId="0" fontId="0" fillId="0" borderId="53" xfId="0" applyBorder="1"/>
    <xf numFmtId="0" fontId="0" fillId="0" borderId="54" xfId="0" applyBorder="1"/>
    <xf numFmtId="0" fontId="0" fillId="0" borderId="55" xfId="0" applyBorder="1"/>
    <xf numFmtId="0" fontId="0" fillId="0" borderId="56" xfId="0" applyBorder="1"/>
    <xf numFmtId="0" fontId="0" fillId="0" borderId="57" xfId="0" applyBorder="1"/>
    <xf numFmtId="0" fontId="0" fillId="0" borderId="58" xfId="0" applyBorder="1"/>
    <xf numFmtId="0" fontId="0" fillId="0" borderId="59" xfId="0" applyBorder="1"/>
    <xf numFmtId="0" fontId="0" fillId="0" borderId="60" xfId="0" applyBorder="1"/>
    <xf numFmtId="0" fontId="0" fillId="0" borderId="20" xfId="0" applyBorder="1" applyAlignment="1">
      <alignment horizontal="right" vertical="center" wrapText="1"/>
    </xf>
    <xf numFmtId="49" fontId="4" fillId="4" borderId="11" xfId="1" applyNumberFormat="1" applyFont="1" applyFill="1" applyBorder="1" applyAlignment="1">
      <alignment horizontal="center" vertical="center" wrapText="1"/>
    </xf>
    <xf numFmtId="191" fontId="4" fillId="4" borderId="11" xfId="1" applyNumberFormat="1" applyFont="1" applyFill="1" applyBorder="1" applyAlignment="1">
      <alignment horizontal="center" vertical="center" wrapText="1"/>
    </xf>
    <xf numFmtId="191" fontId="55" fillId="4" borderId="11" xfId="1" applyNumberFormat="1" applyFont="1" applyFill="1" applyBorder="1" applyAlignment="1">
      <alignment horizontal="center" vertical="center" wrapText="1"/>
    </xf>
    <xf numFmtId="49" fontId="55" fillId="4" borderId="11" xfId="1" applyNumberFormat="1" applyFont="1" applyFill="1" applyBorder="1" applyAlignment="1">
      <alignment horizontal="center" vertical="center" wrapText="1"/>
    </xf>
    <xf numFmtId="191" fontId="4" fillId="5" borderId="11" xfId="1" applyNumberFormat="1" applyFont="1" applyFill="1" applyBorder="1" applyAlignment="1">
      <alignment horizontal="center" vertical="center" wrapText="1"/>
    </xf>
    <xf numFmtId="165" fontId="55" fillId="5" borderId="11" xfId="1" applyNumberFormat="1" applyFont="1" applyFill="1" applyBorder="1" applyAlignment="1">
      <alignment horizontal="center" vertical="center" wrapText="1"/>
    </xf>
    <xf numFmtId="191" fontId="55" fillId="5" borderId="11" xfId="1" applyNumberFormat="1" applyFont="1" applyFill="1" applyBorder="1" applyAlignment="1">
      <alignment horizontal="center" vertical="center" wrapText="1"/>
    </xf>
    <xf numFmtId="198" fontId="59" fillId="18" borderId="49" xfId="0" applyNumberFormat="1" applyFont="1" applyFill="1" applyBorder="1" applyAlignment="1">
      <alignment horizontal="center" vertical="center" wrapText="1"/>
    </xf>
    <xf numFmtId="191" fontId="59" fillId="18" borderId="49" xfId="0" applyNumberFormat="1" applyFont="1" applyFill="1" applyBorder="1" applyAlignment="1">
      <alignment horizontal="center" vertical="center" wrapText="1"/>
    </xf>
    <xf numFmtId="44" fontId="59" fillId="18" borderId="49" xfId="0" applyNumberFormat="1" applyFont="1" applyFill="1" applyBorder="1" applyAlignment="1">
      <alignment horizontal="center" vertical="center" wrapText="1"/>
    </xf>
    <xf numFmtId="8" fontId="4" fillId="3" borderId="1" xfId="280" applyNumberFormat="1" applyFont="1" applyFill="1" applyBorder="1" applyAlignment="1">
      <alignment horizontal="center" vertical="center" wrapText="1"/>
    </xf>
    <xf numFmtId="1" fontId="4" fillId="3" borderId="1" xfId="1" applyNumberFormat="1" applyFont="1" applyFill="1" applyBorder="1" applyAlignment="1">
      <alignment horizontal="center" vertical="center" wrapText="1"/>
    </xf>
    <xf numFmtId="0" fontId="0" fillId="0" borderId="47" xfId="0" applyBorder="1"/>
    <xf numFmtId="6" fontId="4" fillId="3" borderId="2" xfId="274" applyNumberFormat="1" applyFont="1" applyFill="1" applyBorder="1" applyAlignment="1">
      <alignment horizontal="center" vertical="center" wrapText="1"/>
    </xf>
    <xf numFmtId="6" fontId="4" fillId="3" borderId="48" xfId="274" applyNumberFormat="1" applyFont="1" applyFill="1" applyBorder="1" applyAlignment="1">
      <alignment horizontal="center" vertical="center" wrapText="1"/>
    </xf>
    <xf numFmtId="6" fontId="57" fillId="37" borderId="5" xfId="274" applyNumberFormat="1" applyFont="1" applyFill="1" applyBorder="1" applyAlignment="1">
      <alignment horizontal="center" vertical="center" wrapText="1"/>
    </xf>
    <xf numFmtId="6" fontId="4" fillId="3" borderId="7" xfId="274" applyNumberFormat="1" applyFont="1" applyFill="1" applyBorder="1" applyAlignment="1">
      <alignment horizontal="center" vertical="center" wrapText="1"/>
    </xf>
    <xf numFmtId="8" fontId="4" fillId="3" borderId="12" xfId="274" applyNumberFormat="1" applyFont="1" applyFill="1" applyBorder="1" applyAlignment="1" applyProtection="1">
      <alignment horizontal="center" vertical="center" wrapText="1"/>
    </xf>
    <xf numFmtId="6" fontId="0" fillId="0" borderId="0" xfId="0" applyNumberFormat="1"/>
    <xf numFmtId="0" fontId="2" fillId="2" borderId="7" xfId="0" applyFont="1" applyFill="1" applyBorder="1" applyAlignment="1" applyProtection="1">
      <alignment horizontal="center" vertical="center" wrapText="1" readingOrder="1"/>
      <protection locked="0"/>
    </xf>
    <xf numFmtId="0" fontId="2" fillId="2" borderId="3" xfId="0" applyFont="1" applyFill="1" applyBorder="1" applyAlignment="1" applyProtection="1">
      <alignment horizontal="center" vertical="center" wrapText="1" readingOrder="1"/>
      <protection locked="0"/>
    </xf>
    <xf numFmtId="0" fontId="2" fillId="2" borderId="15" xfId="0" quotePrefix="1" applyFont="1" applyFill="1" applyBorder="1" applyAlignment="1" applyProtection="1">
      <alignment horizontal="center" vertical="center" wrapText="1" readingOrder="1"/>
      <protection locked="0"/>
    </xf>
    <xf numFmtId="0" fontId="2" fillId="2" borderId="15" xfId="0" applyFont="1" applyFill="1" applyBorder="1" applyAlignment="1" applyProtection="1">
      <alignment horizontal="center" vertical="center" wrapText="1" readingOrder="1"/>
      <protection locked="0"/>
    </xf>
    <xf numFmtId="2" fontId="2" fillId="2" borderId="15" xfId="0" applyNumberFormat="1" applyFont="1" applyFill="1" applyBorder="1" applyAlignment="1" applyProtection="1">
      <alignment horizontal="center" vertical="center" wrapText="1" readingOrder="1"/>
      <protection locked="0"/>
    </xf>
    <xf numFmtId="165" fontId="2" fillId="2" borderId="15" xfId="0" applyNumberFormat="1" applyFont="1" applyFill="1" applyBorder="1" applyAlignment="1" applyProtection="1">
      <alignment horizontal="center" vertical="center" wrapText="1" readingOrder="1"/>
      <protection locked="0"/>
    </xf>
    <xf numFmtId="165" fontId="2" fillId="2" borderId="7" xfId="0" applyNumberFormat="1" applyFont="1" applyFill="1" applyBorder="1" applyAlignment="1" applyProtection="1">
      <alignment horizontal="center" vertical="center" wrapText="1" readingOrder="1"/>
      <protection locked="0"/>
    </xf>
    <xf numFmtId="165" fontId="2" fillId="2" borderId="16" xfId="0" applyNumberFormat="1" applyFont="1" applyFill="1" applyBorder="1" applyAlignment="1" applyProtection="1">
      <alignment horizontal="center" vertical="center" wrapText="1" readingOrder="1"/>
      <protection locked="0"/>
    </xf>
    <xf numFmtId="9" fontId="2" fillId="2" borderId="0" xfId="280" applyFont="1" applyFill="1" applyBorder="1" applyAlignment="1" applyProtection="1">
      <alignment horizontal="center" vertical="center" wrapText="1" readingOrder="1"/>
      <protection locked="0"/>
    </xf>
    <xf numFmtId="165" fontId="2" fillId="2" borderId="0" xfId="0" applyNumberFormat="1" applyFont="1" applyFill="1" applyAlignment="1" applyProtection="1">
      <alignment horizontal="center" vertical="center" wrapText="1" readingOrder="1"/>
      <protection locked="0"/>
    </xf>
    <xf numFmtId="14" fontId="2" fillId="2" borderId="15" xfId="0" applyNumberFormat="1" applyFont="1" applyFill="1" applyBorder="1" applyAlignment="1" applyProtection="1">
      <alignment horizontal="center" vertical="center" wrapText="1" readingOrder="1"/>
      <protection locked="0"/>
    </xf>
    <xf numFmtId="0" fontId="2" fillId="39" borderId="7" xfId="0" applyFont="1" applyFill="1" applyBorder="1" applyAlignment="1" applyProtection="1">
      <alignment horizontal="center" vertical="center" wrapText="1" readingOrder="1"/>
      <protection locked="0"/>
    </xf>
    <xf numFmtId="0" fontId="2" fillId="40" borderId="1" xfId="0" applyFont="1" applyFill="1" applyBorder="1" applyAlignment="1" applyProtection="1">
      <alignment horizontal="center" vertical="center" wrapText="1" readingOrder="1"/>
      <protection locked="0"/>
    </xf>
    <xf numFmtId="0" fontId="2" fillId="41" borderId="1" xfId="0" applyFont="1" applyFill="1" applyBorder="1" applyAlignment="1" applyProtection="1">
      <alignment horizontal="center" vertical="center" wrapText="1" readingOrder="1"/>
      <protection locked="0"/>
    </xf>
    <xf numFmtId="0" fontId="2" fillId="2" borderId="1" xfId="0" applyFont="1" applyFill="1" applyBorder="1" applyAlignment="1" applyProtection="1">
      <alignment horizontal="center" vertical="center" wrapText="1" readingOrder="1"/>
      <protection locked="0"/>
    </xf>
    <xf numFmtId="0" fontId="3" fillId="0" borderId="0" xfId="0" applyFont="1" applyProtection="1">
      <protection locked="0"/>
    </xf>
    <xf numFmtId="197" fontId="4" fillId="3" borderId="6" xfId="1" applyNumberFormat="1" applyFont="1" applyFill="1" applyBorder="1" applyAlignment="1" applyProtection="1">
      <alignment horizontal="center" vertical="center" wrapText="1"/>
      <protection locked="0"/>
    </xf>
    <xf numFmtId="164" fontId="4" fillId="3" borderId="1" xfId="1" applyNumberFormat="1" applyFont="1" applyFill="1" applyBorder="1" applyAlignment="1" applyProtection="1">
      <alignment horizontal="center" vertical="center" wrapText="1"/>
      <protection locked="0"/>
    </xf>
    <xf numFmtId="164" fontId="4" fillId="4" borderId="1" xfId="1" applyNumberFormat="1" applyFont="1" applyFill="1" applyBorder="1" applyAlignment="1" applyProtection="1">
      <alignment horizontal="center" vertical="center" wrapText="1"/>
      <protection locked="0"/>
    </xf>
    <xf numFmtId="164" fontId="4" fillId="4" borderId="12" xfId="1" applyNumberFormat="1" applyFont="1" applyFill="1" applyBorder="1" applyAlignment="1" applyProtection="1">
      <alignment horizontal="center" vertical="center" wrapText="1"/>
      <protection locked="0"/>
    </xf>
    <xf numFmtId="2" fontId="4" fillId="4" borderId="1" xfId="1" applyNumberFormat="1" applyFont="1" applyFill="1" applyBorder="1" applyAlignment="1" applyProtection="1">
      <alignment horizontal="center" vertical="center" wrapText="1"/>
      <protection locked="0"/>
    </xf>
    <xf numFmtId="2" fontId="4" fillId="4" borderId="22" xfId="1" applyNumberFormat="1" applyFont="1" applyFill="1" applyBorder="1" applyAlignment="1" applyProtection="1">
      <alignment horizontal="center" vertical="center" wrapText="1"/>
      <protection locked="0"/>
    </xf>
    <xf numFmtId="165" fontId="4" fillId="4" borderId="1" xfId="1" applyNumberFormat="1" applyFont="1" applyFill="1" applyBorder="1" applyAlignment="1" applyProtection="1">
      <alignment horizontal="center" vertical="center" wrapText="1"/>
      <protection locked="0"/>
    </xf>
    <xf numFmtId="165" fontId="4" fillId="4" borderId="12" xfId="1" applyNumberFormat="1" applyFont="1" applyFill="1" applyBorder="1" applyAlignment="1" applyProtection="1">
      <alignment horizontal="center" vertical="center" wrapText="1"/>
      <protection locked="0"/>
    </xf>
    <xf numFmtId="165" fontId="4" fillId="3" borderId="12" xfId="1" applyNumberFormat="1" applyFont="1" applyFill="1" applyBorder="1" applyAlignment="1" applyProtection="1">
      <alignment horizontal="center" vertical="center" wrapText="1"/>
      <protection locked="0"/>
    </xf>
    <xf numFmtId="171" fontId="4" fillId="3" borderId="12" xfId="1" applyNumberFormat="1" applyFont="1" applyFill="1" applyBorder="1" applyAlignment="1" applyProtection="1">
      <alignment horizontal="center" vertical="center" wrapText="1"/>
      <protection locked="0"/>
    </xf>
    <xf numFmtId="165" fontId="4" fillId="3" borderId="1" xfId="1" applyNumberFormat="1" applyFont="1" applyFill="1" applyBorder="1" applyAlignment="1" applyProtection="1">
      <alignment horizontal="center" vertical="center" wrapText="1"/>
      <protection locked="0"/>
    </xf>
    <xf numFmtId="49" fontId="4" fillId="3" borderId="1" xfId="1" applyNumberFormat="1" applyFont="1" applyFill="1" applyBorder="1" applyAlignment="1" applyProtection="1">
      <alignment horizontal="center" vertical="center" wrapText="1"/>
      <protection locked="0"/>
    </xf>
    <xf numFmtId="0" fontId="0" fillId="0" borderId="0" xfId="0" applyProtection="1">
      <protection locked="0"/>
    </xf>
    <xf numFmtId="2" fontId="4" fillId="4" borderId="18" xfId="1" applyNumberFormat="1" applyFont="1" applyFill="1" applyBorder="1" applyAlignment="1" applyProtection="1">
      <alignment horizontal="center" vertical="center" wrapText="1"/>
      <protection locked="0"/>
    </xf>
    <xf numFmtId="2" fontId="4" fillId="4" borderId="4" xfId="1" applyNumberFormat="1" applyFont="1" applyFill="1" applyBorder="1" applyAlignment="1" applyProtection="1">
      <alignment horizontal="center" vertical="center" wrapText="1"/>
      <protection locked="0"/>
    </xf>
    <xf numFmtId="165" fontId="4" fillId="4" borderId="4" xfId="1" applyNumberFormat="1" applyFont="1" applyFill="1" applyBorder="1" applyAlignment="1" applyProtection="1">
      <alignment horizontal="center" vertical="center" wrapText="1"/>
      <protection locked="0"/>
    </xf>
    <xf numFmtId="164" fontId="4" fillId="3" borderId="3" xfId="1" applyNumberFormat="1" applyFont="1" applyFill="1" applyBorder="1" applyAlignment="1" applyProtection="1">
      <alignment horizontal="center" vertical="center" wrapText="1"/>
      <protection locked="0"/>
    </xf>
    <xf numFmtId="164" fontId="4" fillId="3" borderId="17" xfId="1" applyNumberFormat="1" applyFont="1" applyFill="1" applyBorder="1" applyAlignment="1" applyProtection="1">
      <alignment horizontal="center" vertical="center" wrapText="1"/>
      <protection locked="0"/>
    </xf>
    <xf numFmtId="164" fontId="4" fillId="4" borderId="18" xfId="1" applyNumberFormat="1" applyFont="1" applyFill="1" applyBorder="1" applyAlignment="1" applyProtection="1">
      <alignment horizontal="center" vertical="center" wrapText="1"/>
      <protection locked="0"/>
    </xf>
    <xf numFmtId="2" fontId="25" fillId="14" borderId="22" xfId="138" applyNumberFormat="1" applyBorder="1" applyAlignment="1" applyProtection="1">
      <alignment horizontal="center" vertical="center" wrapText="1"/>
      <protection locked="0"/>
    </xf>
    <xf numFmtId="165" fontId="25" fillId="14" borderId="1" xfId="138" applyNumberFormat="1" applyBorder="1" applyAlignment="1" applyProtection="1">
      <alignment horizontal="center" vertical="center" wrapText="1"/>
      <protection locked="0"/>
    </xf>
    <xf numFmtId="164" fontId="4" fillId="3" borderId="19" xfId="1" applyNumberFormat="1" applyFont="1" applyFill="1" applyBorder="1" applyAlignment="1" applyProtection="1">
      <alignment horizontal="center" vertical="center" wrapText="1"/>
      <protection locked="0"/>
    </xf>
    <xf numFmtId="164" fontId="4" fillId="3" borderId="12" xfId="1" applyNumberFormat="1" applyFont="1" applyFill="1" applyBorder="1" applyAlignment="1" applyProtection="1">
      <alignment horizontal="center" vertical="center" wrapText="1"/>
      <protection locked="0"/>
    </xf>
    <xf numFmtId="2" fontId="25" fillId="4" borderId="1" xfId="138" applyNumberFormat="1" applyFill="1" applyBorder="1" applyAlignment="1" applyProtection="1">
      <alignment horizontal="center" vertical="center" wrapText="1"/>
      <protection locked="0"/>
    </xf>
    <xf numFmtId="2" fontId="4" fillId="4" borderId="12" xfId="1" applyNumberFormat="1" applyFont="1" applyFill="1" applyBorder="1" applyAlignment="1" applyProtection="1">
      <alignment horizontal="center" vertical="center" wrapText="1"/>
      <protection locked="0"/>
    </xf>
    <xf numFmtId="165" fontId="25" fillId="4" borderId="1" xfId="138" applyNumberFormat="1" applyFill="1" applyBorder="1" applyAlignment="1" applyProtection="1">
      <alignment horizontal="center" vertical="center" wrapText="1"/>
      <protection locked="0"/>
    </xf>
    <xf numFmtId="2" fontId="25" fillId="14" borderId="1" xfId="138" applyNumberFormat="1" applyBorder="1" applyAlignment="1" applyProtection="1">
      <alignment horizontal="center" vertical="center" wrapText="1"/>
      <protection locked="0"/>
    </xf>
    <xf numFmtId="164" fontId="4" fillId="3" borderId="4" xfId="1" applyNumberFormat="1" applyFont="1" applyFill="1" applyBorder="1" applyAlignment="1" applyProtection="1">
      <alignment horizontal="center" vertical="center" wrapText="1"/>
      <protection locked="0"/>
    </xf>
    <xf numFmtId="165" fontId="25" fillId="14" borderId="4" xfId="138" applyNumberFormat="1" applyBorder="1" applyAlignment="1" applyProtection="1">
      <alignment horizontal="center" vertical="center" wrapText="1"/>
      <protection locked="0"/>
    </xf>
    <xf numFmtId="164" fontId="4" fillId="3" borderId="6" xfId="1" applyNumberFormat="1" applyFont="1" applyFill="1" applyBorder="1" applyAlignment="1" applyProtection="1">
      <alignment horizontal="center" vertical="center" wrapText="1"/>
      <protection locked="0"/>
    </xf>
    <xf numFmtId="164" fontId="4" fillId="3" borderId="15" xfId="1" applyNumberFormat="1" applyFont="1" applyFill="1" applyBorder="1" applyAlignment="1" applyProtection="1">
      <alignment horizontal="center" vertical="center" wrapText="1"/>
      <protection locked="0"/>
    </xf>
    <xf numFmtId="165" fontId="4" fillId="3" borderId="6" xfId="1" applyNumberFormat="1" applyFont="1" applyFill="1" applyBorder="1" applyAlignment="1" applyProtection="1">
      <alignment horizontal="center" vertical="center" wrapText="1"/>
      <protection locked="0"/>
    </xf>
    <xf numFmtId="165" fontId="4" fillId="3" borderId="15" xfId="1" applyNumberFormat="1" applyFont="1" applyFill="1" applyBorder="1" applyAlignment="1" applyProtection="1">
      <alignment horizontal="center" vertical="center" wrapText="1"/>
      <protection locked="0"/>
    </xf>
    <xf numFmtId="8" fontId="4" fillId="3" borderId="1" xfId="1" applyNumberFormat="1" applyFont="1" applyFill="1" applyBorder="1" applyAlignment="1" applyProtection="1">
      <alignment horizontal="center" vertical="center" wrapText="1"/>
      <protection locked="0"/>
    </xf>
    <xf numFmtId="164" fontId="4" fillId="4" borderId="1" xfId="1" applyNumberFormat="1" applyFont="1" applyFill="1" applyBorder="1" applyAlignment="1" applyProtection="1">
      <alignment horizontal="center" vertical="center"/>
      <protection locked="0"/>
    </xf>
    <xf numFmtId="165" fontId="55" fillId="4" borderId="1" xfId="1" applyNumberFormat="1" applyFont="1" applyFill="1" applyBorder="1" applyAlignment="1" applyProtection="1">
      <alignment horizontal="center" vertical="center" wrapText="1"/>
      <protection locked="0"/>
    </xf>
    <xf numFmtId="2" fontId="4" fillId="4" borderId="1" xfId="1" applyNumberFormat="1" applyFont="1" applyFill="1" applyBorder="1" applyAlignment="1" applyProtection="1">
      <alignment horizontal="center" vertical="center"/>
      <protection locked="0"/>
    </xf>
    <xf numFmtId="165" fontId="25" fillId="14" borderId="12" xfId="138" applyNumberFormat="1" applyBorder="1" applyAlignment="1" applyProtection="1">
      <alignment horizontal="center" vertical="center" wrapText="1"/>
      <protection locked="0"/>
    </xf>
    <xf numFmtId="165" fontId="25" fillId="4" borderId="12" xfId="138" applyNumberFormat="1" applyFill="1" applyBorder="1" applyAlignment="1" applyProtection="1">
      <alignment horizontal="center" vertical="center" wrapText="1"/>
      <protection locked="0"/>
    </xf>
    <xf numFmtId="167" fontId="4" fillId="3" borderId="1" xfId="1" applyFont="1" applyFill="1" applyBorder="1" applyAlignment="1" applyProtection="1">
      <alignment horizontal="center" vertical="center" wrapText="1"/>
      <protection locked="0"/>
    </xf>
    <xf numFmtId="0" fontId="4" fillId="3" borderId="1" xfId="1" applyNumberFormat="1" applyFont="1" applyFill="1" applyBorder="1" applyAlignment="1" applyProtection="1">
      <alignment horizontal="center" vertical="center" wrapText="1"/>
      <protection locked="0"/>
    </xf>
    <xf numFmtId="6" fontId="4" fillId="3" borderId="1" xfId="274" applyNumberFormat="1" applyFont="1" applyFill="1" applyBorder="1" applyAlignment="1" applyProtection="1">
      <alignment horizontal="center" vertical="center" wrapText="1"/>
      <protection locked="0"/>
    </xf>
    <xf numFmtId="6" fontId="4" fillId="4" borderId="1" xfId="274" applyNumberFormat="1" applyFont="1" applyFill="1" applyBorder="1" applyAlignment="1" applyProtection="1">
      <alignment horizontal="center" vertical="center" wrapText="1"/>
      <protection locked="0"/>
    </xf>
    <xf numFmtId="2" fontId="4" fillId="4" borderId="1" xfId="274" applyNumberFormat="1" applyFont="1" applyFill="1" applyBorder="1" applyAlignment="1" applyProtection="1">
      <alignment horizontal="center" vertical="center" wrapText="1"/>
      <protection locked="0"/>
    </xf>
    <xf numFmtId="8" fontId="4" fillId="3" borderId="1" xfId="274" applyNumberFormat="1" applyFont="1" applyFill="1" applyBorder="1" applyAlignment="1" applyProtection="1">
      <alignment horizontal="center" vertical="center" wrapText="1"/>
      <protection locked="0"/>
    </xf>
    <xf numFmtId="8" fontId="4" fillId="4" borderId="12" xfId="274" applyNumberFormat="1" applyFont="1" applyFill="1" applyBorder="1" applyAlignment="1" applyProtection="1">
      <alignment horizontal="center" vertical="center" wrapText="1"/>
      <protection locked="0"/>
    </xf>
    <xf numFmtId="8" fontId="4" fillId="4" borderId="1" xfId="274" applyNumberFormat="1" applyFont="1" applyFill="1" applyBorder="1" applyAlignment="1" applyProtection="1">
      <alignment horizontal="center" vertical="center" wrapText="1"/>
      <protection locked="0"/>
    </xf>
    <xf numFmtId="8" fontId="4" fillId="3" borderId="12" xfId="274" applyNumberFormat="1" applyFont="1" applyFill="1" applyBorder="1" applyAlignment="1" applyProtection="1">
      <alignment horizontal="center" vertical="center" wrapText="1"/>
      <protection locked="0"/>
    </xf>
    <xf numFmtId="171" fontId="4" fillId="3" borderId="12" xfId="274" applyNumberFormat="1" applyFont="1" applyFill="1" applyBorder="1" applyAlignment="1" applyProtection="1">
      <alignment horizontal="center" vertical="center" wrapText="1"/>
      <protection locked="0"/>
    </xf>
    <xf numFmtId="12" fontId="4" fillId="3" borderId="12" xfId="274" applyNumberFormat="1" applyFont="1" applyFill="1" applyBorder="1" applyAlignment="1" applyProtection="1">
      <alignment horizontal="center" vertical="center" wrapText="1"/>
      <protection locked="0"/>
    </xf>
    <xf numFmtId="191" fontId="4" fillId="3" borderId="1" xfId="274" applyNumberFormat="1" applyFont="1" applyFill="1" applyBorder="1" applyAlignment="1" applyProtection="1">
      <alignment horizontal="center" vertical="center" wrapText="1"/>
      <protection locked="0"/>
    </xf>
    <xf numFmtId="1" fontId="4" fillId="4" borderId="1" xfId="274" applyNumberFormat="1" applyFont="1" applyFill="1" applyBorder="1" applyAlignment="1" applyProtection="1">
      <alignment horizontal="center" vertical="center" wrapText="1"/>
      <protection locked="0"/>
    </xf>
    <xf numFmtId="49" fontId="4" fillId="3" borderId="1" xfId="274" applyNumberFormat="1" applyFont="1" applyFill="1" applyBorder="1" applyAlignment="1" applyProtection="1">
      <alignment horizontal="center" vertical="center" wrapText="1"/>
      <protection locked="0"/>
    </xf>
    <xf numFmtId="165" fontId="4" fillId="13" borderId="1" xfId="1" applyNumberFormat="1" applyFont="1" applyFill="1" applyBorder="1" applyAlignment="1" applyProtection="1">
      <alignment horizontal="center" vertical="center" wrapText="1"/>
      <protection locked="0"/>
    </xf>
    <xf numFmtId="164" fontId="4" fillId="3" borderId="1" xfId="1" quotePrefix="1" applyNumberFormat="1" applyFont="1" applyFill="1" applyBorder="1" applyAlignment="1" applyProtection="1">
      <alignment horizontal="center" vertical="center" wrapText="1"/>
      <protection locked="0"/>
    </xf>
    <xf numFmtId="165" fontId="4" fillId="3" borderId="1" xfId="1" quotePrefix="1" applyNumberFormat="1" applyFont="1" applyFill="1" applyBorder="1" applyAlignment="1" applyProtection="1">
      <alignment horizontal="center" vertical="center" wrapText="1"/>
      <protection locked="0"/>
    </xf>
    <xf numFmtId="164" fontId="4" fillId="3" borderId="0" xfId="1" applyNumberFormat="1" applyFont="1" applyFill="1" applyBorder="1" applyAlignment="1" applyProtection="1">
      <alignment horizontal="center" vertical="center" wrapText="1"/>
      <protection locked="0"/>
    </xf>
    <xf numFmtId="49" fontId="4" fillId="3" borderId="0" xfId="1" applyNumberFormat="1" applyFont="1" applyFill="1" applyBorder="1" applyAlignment="1" applyProtection="1">
      <alignment horizontal="center" vertical="center" wrapText="1"/>
      <protection locked="0"/>
    </xf>
    <xf numFmtId="164" fontId="4" fillId="3" borderId="13" xfId="1" applyNumberFormat="1" applyFont="1" applyFill="1" applyBorder="1" applyAlignment="1" applyProtection="1">
      <alignment horizontal="center" vertical="center" wrapText="1"/>
      <protection locked="0"/>
    </xf>
    <xf numFmtId="164" fontId="4" fillId="3" borderId="14" xfId="1" applyNumberFormat="1" applyFont="1" applyFill="1" applyBorder="1" applyAlignment="1" applyProtection="1">
      <alignment horizontal="center" vertical="center" wrapText="1"/>
      <protection locked="0"/>
    </xf>
    <xf numFmtId="0" fontId="6" fillId="0" borderId="0" xfId="0" applyFont="1" applyProtection="1">
      <protection locked="0"/>
    </xf>
    <xf numFmtId="10" fontId="4" fillId="3" borderId="12" xfId="280" applyNumberFormat="1" applyFont="1" applyFill="1" applyBorder="1" applyAlignment="1" applyProtection="1">
      <alignment horizontal="center" vertical="center" wrapText="1"/>
      <protection locked="0"/>
    </xf>
    <xf numFmtId="165" fontId="9" fillId="3" borderId="12" xfId="1" applyNumberFormat="1" applyFont="1" applyFill="1" applyBorder="1" applyAlignment="1" applyProtection="1">
      <alignment horizontal="center" vertical="center" wrapText="1"/>
      <protection locked="0"/>
    </xf>
    <xf numFmtId="165" fontId="4" fillId="4" borderId="1" xfId="123" applyNumberFormat="1" applyFont="1" applyFill="1" applyBorder="1" applyAlignment="1" applyProtection="1">
      <alignment horizontal="center" vertical="center" wrapText="1"/>
      <protection locked="0"/>
    </xf>
    <xf numFmtId="9" fontId="4" fillId="3" borderId="12" xfId="280" applyFont="1" applyFill="1" applyBorder="1" applyAlignment="1" applyProtection="1">
      <alignment horizontal="center" vertical="center" wrapText="1"/>
      <protection locked="0"/>
    </xf>
    <xf numFmtId="2" fontId="4" fillId="3" borderId="1" xfId="1" applyNumberFormat="1" applyFont="1" applyFill="1" applyBorder="1" applyAlignment="1" applyProtection="1">
      <alignment horizontal="center" vertical="center" wrapText="1"/>
      <protection locked="0"/>
    </xf>
    <xf numFmtId="2" fontId="0" fillId="0" borderId="0" xfId="0" applyNumberFormat="1" applyProtection="1">
      <protection locked="0"/>
    </xf>
    <xf numFmtId="165" fontId="0" fillId="0" borderId="0" xfId="0" applyNumberFormat="1" applyProtection="1">
      <protection locked="0"/>
    </xf>
    <xf numFmtId="14" fontId="0" fillId="0" borderId="0" xfId="0" applyNumberFormat="1" applyProtection="1">
      <protection locked="0"/>
    </xf>
    <xf numFmtId="2" fontId="4" fillId="4" borderId="15" xfId="1" applyNumberFormat="1" applyFont="1" applyFill="1" applyBorder="1" applyAlignment="1" applyProtection="1">
      <alignment horizontal="center" vertical="center" wrapText="1"/>
      <protection locked="0"/>
    </xf>
    <xf numFmtId="165" fontId="4" fillId="4" borderId="15" xfId="1" applyNumberFormat="1" applyFont="1" applyFill="1" applyBorder="1" applyAlignment="1" applyProtection="1">
      <alignment horizontal="center" vertical="center" wrapText="1"/>
      <protection locked="0"/>
    </xf>
    <xf numFmtId="2" fontId="4" fillId="4" borderId="0" xfId="1" applyNumberFormat="1" applyFont="1" applyFill="1" applyBorder="1" applyAlignment="1" applyProtection="1">
      <alignment horizontal="center" vertical="center" wrapText="1"/>
      <protection locked="0"/>
    </xf>
    <xf numFmtId="165" fontId="4" fillId="4" borderId="6" xfId="1" applyNumberFormat="1" applyFont="1" applyFill="1" applyBorder="1" applyAlignment="1" applyProtection="1">
      <alignment horizontal="center" vertical="center" wrapText="1"/>
      <protection locked="0"/>
    </xf>
    <xf numFmtId="164" fontId="4" fillId="4" borderId="4" xfId="1" applyNumberFormat="1" applyFont="1" applyFill="1" applyBorder="1" applyAlignment="1" applyProtection="1">
      <alignment horizontal="center" vertical="center" wrapText="1"/>
      <protection locked="0"/>
    </xf>
    <xf numFmtId="9" fontId="0" fillId="0" borderId="0" xfId="280" applyFont="1" applyProtection="1">
      <protection locked="0"/>
    </xf>
    <xf numFmtId="2" fontId="0" fillId="0" borderId="0" xfId="0" quotePrefix="1" applyNumberFormat="1" applyProtection="1">
      <protection locked="0"/>
    </xf>
    <xf numFmtId="0" fontId="2" fillId="43" borderId="0" xfId="0" applyFont="1" applyFill="1" applyAlignment="1">
      <alignment horizontal="center" vertical="center" wrapText="1" readingOrder="1"/>
    </xf>
    <xf numFmtId="14" fontId="0" fillId="0" borderId="0" xfId="0" applyNumberFormat="1"/>
    <xf numFmtId="165" fontId="2" fillId="2" borderId="7" xfId="0" applyNumberFormat="1" applyFont="1" applyFill="1" applyBorder="1" applyAlignment="1">
      <alignment horizontal="center" vertical="center" wrapText="1" readingOrder="1"/>
    </xf>
    <xf numFmtId="171" fontId="31" fillId="3" borderId="15" xfId="0" applyNumberFormat="1" applyFont="1" applyFill="1" applyBorder="1" applyAlignment="1">
      <alignment horizontal="center" vertical="center" wrapText="1"/>
    </xf>
    <xf numFmtId="171" fontId="0" fillId="0" borderId="15" xfId="0" applyNumberFormat="1" applyBorder="1"/>
    <xf numFmtId="1" fontId="33" fillId="3" borderId="15" xfId="0" applyNumberFormat="1" applyFont="1" applyFill="1" applyBorder="1" applyAlignment="1">
      <alignment horizontal="center" vertical="center" wrapText="1"/>
    </xf>
    <xf numFmtId="1" fontId="33" fillId="4" borderId="15" xfId="0" applyNumberFormat="1" applyFont="1" applyFill="1" applyBorder="1" applyAlignment="1">
      <alignment horizontal="center" vertical="center" wrapText="1"/>
    </xf>
    <xf numFmtId="1" fontId="4" fillId="4" borderId="15" xfId="1" applyNumberFormat="1" applyFont="1" applyFill="1" applyBorder="1" applyAlignment="1">
      <alignment horizontal="center" vertical="center" wrapText="1"/>
    </xf>
    <xf numFmtId="1" fontId="4" fillId="3" borderId="15" xfId="1" applyNumberFormat="1" applyFont="1" applyFill="1" applyBorder="1" applyAlignment="1">
      <alignment horizontal="center" vertical="center" wrapText="1"/>
    </xf>
    <xf numFmtId="0" fontId="31" fillId="3" borderId="21" xfId="0" applyFont="1" applyFill="1" applyBorder="1" applyAlignment="1">
      <alignment horizontal="center" vertical="center" wrapText="1"/>
    </xf>
    <xf numFmtId="191" fontId="31" fillId="3" borderId="20" xfId="0" applyNumberFormat="1" applyFont="1" applyFill="1" applyBorder="1" applyAlignment="1">
      <alignment horizontal="center" vertical="center" wrapText="1"/>
    </xf>
    <xf numFmtId="0" fontId="2" fillId="2" borderId="65" xfId="0" applyFont="1" applyFill="1" applyBorder="1" applyAlignment="1">
      <alignment horizontal="center" vertical="center" wrapText="1" readingOrder="1"/>
    </xf>
    <xf numFmtId="0" fontId="2" fillId="2" borderId="66" xfId="0" applyFont="1" applyFill="1" applyBorder="1" applyAlignment="1">
      <alignment horizontal="center" vertical="center" wrapText="1" readingOrder="1"/>
    </xf>
    <xf numFmtId="171" fontId="2" fillId="2" borderId="66" xfId="0" applyNumberFormat="1" applyFont="1" applyFill="1" applyBorder="1" applyAlignment="1">
      <alignment horizontal="center" vertical="center" wrapText="1" readingOrder="1"/>
    </xf>
    <xf numFmtId="0" fontId="2" fillId="2" borderId="67" xfId="0" applyFont="1" applyFill="1" applyBorder="1" applyAlignment="1">
      <alignment horizontal="center" vertical="center" wrapText="1" readingOrder="1"/>
    </xf>
    <xf numFmtId="0" fontId="31" fillId="3" borderId="63" xfId="0" applyFont="1" applyFill="1" applyBorder="1" applyAlignment="1">
      <alignment horizontal="center" vertical="center" wrapText="1"/>
    </xf>
    <xf numFmtId="0" fontId="31" fillId="3" borderId="68" xfId="0" applyFont="1" applyFill="1" applyBorder="1" applyAlignment="1">
      <alignment horizontal="center" vertical="center" wrapText="1"/>
    </xf>
    <xf numFmtId="171" fontId="31" fillId="3" borderId="68" xfId="0" applyNumberFormat="1" applyFont="1" applyFill="1" applyBorder="1" applyAlignment="1">
      <alignment horizontal="center" vertical="center" wrapText="1"/>
    </xf>
    <xf numFmtId="21" fontId="31" fillId="3" borderId="68" xfId="0" applyNumberFormat="1" applyFont="1" applyFill="1" applyBorder="1" applyAlignment="1">
      <alignment horizontal="center" vertical="center" wrapText="1"/>
    </xf>
    <xf numFmtId="2" fontId="31" fillId="3" borderId="68" xfId="0" applyNumberFormat="1" applyFont="1" applyFill="1" applyBorder="1" applyAlignment="1">
      <alignment horizontal="center" vertical="center" wrapText="1"/>
    </xf>
    <xf numFmtId="191" fontId="31" fillId="4" borderId="68" xfId="0" applyNumberFormat="1" applyFont="1" applyFill="1" applyBorder="1" applyAlignment="1">
      <alignment horizontal="center" vertical="center" wrapText="1"/>
    </xf>
    <xf numFmtId="191" fontId="31" fillId="3" borderId="68" xfId="0" applyNumberFormat="1" applyFont="1" applyFill="1" applyBorder="1" applyAlignment="1">
      <alignment horizontal="center" vertical="center" wrapText="1"/>
    </xf>
    <xf numFmtId="1" fontId="31" fillId="3" borderId="68" xfId="0" applyNumberFormat="1" applyFont="1" applyFill="1" applyBorder="1" applyAlignment="1">
      <alignment horizontal="center" vertical="center" wrapText="1"/>
    </xf>
    <xf numFmtId="191" fontId="31" fillId="3" borderId="61" xfId="0" applyNumberFormat="1" applyFont="1" applyFill="1" applyBorder="1" applyAlignment="1">
      <alignment horizontal="center" vertical="center" wrapText="1"/>
    </xf>
    <xf numFmtId="14" fontId="61" fillId="44" borderId="1" xfId="0" applyNumberFormat="1" applyFont="1" applyFill="1" applyBorder="1" applyAlignment="1">
      <alignment horizontal="center" vertical="center" wrapText="1"/>
    </xf>
    <xf numFmtId="171" fontId="61" fillId="44" borderId="1" xfId="0" applyNumberFormat="1" applyFont="1" applyFill="1" applyBorder="1" applyAlignment="1">
      <alignment horizontal="center" vertical="center" wrapText="1"/>
    </xf>
    <xf numFmtId="0" fontId="61" fillId="44" borderId="1" xfId="0" applyFont="1" applyFill="1" applyBorder="1" applyAlignment="1">
      <alignment horizontal="center" vertical="center" wrapText="1"/>
    </xf>
    <xf numFmtId="199" fontId="9" fillId="44" borderId="1" xfId="0" applyNumberFormat="1" applyFont="1" applyFill="1" applyBorder="1" applyAlignment="1">
      <alignment horizontal="center" vertical="center" wrapText="1"/>
    </xf>
    <xf numFmtId="2" fontId="61" fillId="44" borderId="1" xfId="0" applyNumberFormat="1" applyFont="1" applyFill="1" applyBorder="1" applyAlignment="1">
      <alignment horizontal="center" vertical="center" wrapText="1"/>
    </xf>
    <xf numFmtId="0" fontId="62" fillId="0" borderId="15" xfId="0" applyFont="1" applyBorder="1"/>
    <xf numFmtId="0" fontId="62" fillId="0" borderId="21" xfId="0" applyFont="1" applyBorder="1"/>
    <xf numFmtId="191" fontId="61" fillId="44" borderId="1" xfId="0" applyNumberFormat="1" applyFont="1" applyFill="1" applyBorder="1" applyAlignment="1">
      <alignment horizontal="center" vertical="center" wrapText="1"/>
    </xf>
    <xf numFmtId="165" fontId="4" fillId="3" borderId="4" xfId="1" applyNumberFormat="1" applyFont="1" applyFill="1" applyBorder="1" applyAlignment="1" applyProtection="1">
      <alignment horizontal="center" vertical="center" wrapText="1"/>
      <protection locked="0"/>
    </xf>
    <xf numFmtId="191" fontId="31" fillId="4" borderId="15" xfId="1" applyNumberFormat="1" applyFont="1" applyFill="1" applyBorder="1" applyAlignment="1">
      <alignment horizontal="center" vertical="center" wrapText="1"/>
    </xf>
    <xf numFmtId="191" fontId="31" fillId="4" borderId="68" xfId="1" applyNumberFormat="1" applyFont="1" applyFill="1" applyBorder="1" applyAlignment="1">
      <alignment horizontal="center" vertical="center" wrapText="1"/>
    </xf>
    <xf numFmtId="0" fontId="0" fillId="0" borderId="62" xfId="0" applyBorder="1"/>
    <xf numFmtId="0" fontId="0" fillId="0" borderId="65" xfId="0" applyBorder="1"/>
    <xf numFmtId="0" fontId="62" fillId="0" borderId="0" xfId="0" applyFont="1"/>
    <xf numFmtId="198" fontId="63" fillId="4" borderId="49" xfId="0" applyNumberFormat="1" applyFont="1" applyFill="1" applyBorder="1" applyAlignment="1">
      <alignment horizontal="center" vertical="center" wrapText="1"/>
    </xf>
    <xf numFmtId="0" fontId="6" fillId="0" borderId="15" xfId="0" applyFont="1" applyBorder="1"/>
    <xf numFmtId="9" fontId="59" fillId="4" borderId="49" xfId="280" applyFont="1" applyFill="1" applyBorder="1" applyAlignment="1">
      <alignment horizontal="center" vertical="center" wrapText="1"/>
    </xf>
    <xf numFmtId="49" fontId="4" fillId="3" borderId="3" xfId="1" applyNumberFormat="1" applyFont="1" applyFill="1" applyBorder="1" applyAlignment="1" applyProtection="1">
      <alignment horizontal="center" vertical="center" wrapText="1"/>
      <protection locked="0"/>
    </xf>
    <xf numFmtId="6" fontId="4" fillId="3" borderId="4" xfId="274" applyNumberFormat="1" applyFont="1" applyFill="1" applyBorder="1" applyAlignment="1">
      <alignment horizontal="center" vertical="center" wrapText="1"/>
    </xf>
    <xf numFmtId="1" fontId="4" fillId="3" borderId="64" xfId="274" applyNumberFormat="1" applyFont="1" applyFill="1" applyBorder="1" applyAlignment="1">
      <alignment horizontal="center" vertical="center" wrapText="1"/>
    </xf>
    <xf numFmtId="2" fontId="31" fillId="3" borderId="15" xfId="1" applyNumberFormat="1" applyFont="1" applyFill="1" applyBorder="1" applyAlignment="1">
      <alignment horizontal="center" vertical="center" wrapText="1"/>
    </xf>
    <xf numFmtId="1" fontId="31" fillId="3" borderId="15" xfId="1" applyNumberFormat="1" applyFont="1" applyFill="1" applyBorder="1" applyAlignment="1">
      <alignment horizontal="center" vertical="center" wrapText="1"/>
    </xf>
    <xf numFmtId="21" fontId="54" fillId="3" borderId="15" xfId="1" applyNumberFormat="1" applyFont="1" applyFill="1" applyBorder="1" applyAlignment="1">
      <alignment horizontal="center" vertical="center" wrapText="1"/>
    </xf>
    <xf numFmtId="165" fontId="54" fillId="3" borderId="15" xfId="1" applyNumberFormat="1" applyFont="1" applyFill="1" applyBorder="1" applyAlignment="1">
      <alignment horizontal="center" vertical="center" wrapText="1"/>
    </xf>
    <xf numFmtId="165" fontId="2" fillId="2" borderId="15" xfId="0" applyNumberFormat="1" applyFont="1" applyFill="1" applyBorder="1" applyAlignment="1">
      <alignment horizontal="left" vertical="center" wrapText="1" readingOrder="1"/>
    </xf>
    <xf numFmtId="165" fontId="7" fillId="2" borderId="15" xfId="0" applyNumberFormat="1" applyFont="1" applyFill="1" applyBorder="1" applyAlignment="1">
      <alignment horizontal="center" vertical="center" wrapText="1" readingOrder="1"/>
    </xf>
    <xf numFmtId="165" fontId="9" fillId="5" borderId="1" xfId="1" applyNumberFormat="1" applyFont="1" applyFill="1" applyBorder="1" applyAlignment="1">
      <alignment horizontal="center" vertical="center" wrapText="1"/>
    </xf>
    <xf numFmtId="165" fontId="7" fillId="2" borderId="15" xfId="0" applyNumberFormat="1" applyFont="1" applyFill="1" applyBorder="1" applyAlignment="1">
      <alignment horizontal="left" vertical="center" wrapText="1" readingOrder="1"/>
    </xf>
    <xf numFmtId="10" fontId="31" fillId="3" borderId="15" xfId="280" applyNumberFormat="1" applyFont="1" applyFill="1" applyBorder="1" applyAlignment="1">
      <alignment horizontal="center" vertical="center" wrapText="1"/>
    </xf>
    <xf numFmtId="10" fontId="33" fillId="3" borderId="15" xfId="280" applyNumberFormat="1" applyFont="1" applyFill="1" applyBorder="1" applyAlignment="1">
      <alignment horizontal="center" vertical="center" wrapText="1"/>
    </xf>
    <xf numFmtId="10" fontId="4" fillId="3" borderId="15" xfId="280" applyNumberFormat="1" applyFont="1" applyFill="1" applyBorder="1" applyAlignment="1">
      <alignment horizontal="center" vertical="center" wrapText="1"/>
    </xf>
    <xf numFmtId="10" fontId="54" fillId="3" borderId="15" xfId="280" applyNumberFormat="1" applyFont="1" applyFill="1" applyBorder="1" applyAlignment="1">
      <alignment horizontal="center" vertical="center" wrapText="1"/>
    </xf>
    <xf numFmtId="10" fontId="55" fillId="3" borderId="15" xfId="280" applyNumberFormat="1" applyFont="1" applyFill="1" applyBorder="1" applyAlignment="1">
      <alignment horizontal="center" vertical="center" wrapText="1"/>
    </xf>
    <xf numFmtId="10" fontId="31" fillId="3" borderId="68" xfId="280" applyNumberFormat="1" applyFont="1" applyFill="1" applyBorder="1" applyAlignment="1">
      <alignment horizontal="center" vertical="center" wrapText="1"/>
    </xf>
    <xf numFmtId="8" fontId="31" fillId="3" borderId="15" xfId="0" applyNumberFormat="1" applyFont="1" applyFill="1" applyBorder="1" applyAlignment="1">
      <alignment horizontal="center" vertical="center" wrapText="1"/>
    </xf>
    <xf numFmtId="8" fontId="33" fillId="3" borderId="15" xfId="0" applyNumberFormat="1" applyFont="1" applyFill="1" applyBorder="1" applyAlignment="1">
      <alignment horizontal="center" vertical="center" wrapText="1"/>
    </xf>
    <xf numFmtId="8" fontId="4" fillId="3" borderId="15" xfId="1" applyNumberFormat="1" applyFont="1" applyFill="1" applyBorder="1" applyAlignment="1">
      <alignment horizontal="center" vertical="center" wrapText="1"/>
    </xf>
    <xf numFmtId="8" fontId="55" fillId="3" borderId="15" xfId="1" applyNumberFormat="1" applyFont="1" applyFill="1" applyBorder="1" applyAlignment="1">
      <alignment horizontal="center" vertical="center" wrapText="1"/>
    </xf>
    <xf numFmtId="8" fontId="54" fillId="3" borderId="15" xfId="0" applyNumberFormat="1" applyFont="1" applyFill="1" applyBorder="1" applyAlignment="1">
      <alignment horizontal="center" vertical="center" wrapText="1"/>
    </xf>
    <xf numFmtId="8" fontId="31" fillId="3" borderId="68" xfId="0" applyNumberFormat="1" applyFont="1" applyFill="1" applyBorder="1" applyAlignment="1">
      <alignment horizontal="center" vertical="center" wrapText="1"/>
    </xf>
    <xf numFmtId="8" fontId="4" fillId="4" borderId="15" xfId="1" applyNumberFormat="1" applyFont="1" applyFill="1" applyBorder="1" applyAlignment="1">
      <alignment horizontal="center" vertical="center" wrapText="1"/>
    </xf>
    <xf numFmtId="8" fontId="31" fillId="3" borderId="15" xfId="1" applyNumberFormat="1" applyFont="1" applyFill="1" applyBorder="1" applyAlignment="1">
      <alignment horizontal="center" vertical="center" wrapText="1"/>
    </xf>
    <xf numFmtId="191" fontId="64" fillId="3" borderId="15" xfId="0" applyNumberFormat="1" applyFont="1" applyFill="1" applyBorder="1" applyAlignment="1">
      <alignment horizontal="center" vertical="center" wrapText="1"/>
    </xf>
    <xf numFmtId="191" fontId="64" fillId="4" borderId="15" xfId="0" applyNumberFormat="1" applyFont="1" applyFill="1" applyBorder="1" applyAlignment="1">
      <alignment horizontal="center" vertical="center" wrapText="1"/>
    </xf>
    <xf numFmtId="0" fontId="31" fillId="5" borderId="68" xfId="0" applyFont="1" applyFill="1" applyBorder="1" applyAlignment="1">
      <alignment horizontal="center" vertical="center" wrapText="1"/>
    </xf>
    <xf numFmtId="0" fontId="31" fillId="5" borderId="63" xfId="0" applyFont="1" applyFill="1" applyBorder="1" applyAlignment="1">
      <alignment horizontal="center" vertical="center" wrapText="1"/>
    </xf>
    <xf numFmtId="171" fontId="31" fillId="5" borderId="68" xfId="0" applyNumberFormat="1" applyFont="1" applyFill="1" applyBorder="1" applyAlignment="1">
      <alignment horizontal="center" vertical="center" wrapText="1"/>
    </xf>
    <xf numFmtId="8" fontId="31" fillId="5" borderId="68" xfId="0" applyNumberFormat="1" applyFont="1" applyFill="1" applyBorder="1" applyAlignment="1">
      <alignment horizontal="center" vertical="center" wrapText="1"/>
    </xf>
    <xf numFmtId="191" fontId="31" fillId="5" borderId="68" xfId="0" applyNumberFormat="1" applyFont="1" applyFill="1" applyBorder="1" applyAlignment="1">
      <alignment horizontal="center" vertical="center" wrapText="1"/>
    </xf>
    <xf numFmtId="10" fontId="31" fillId="5" borderId="68" xfId="0" applyNumberFormat="1" applyFont="1" applyFill="1" applyBorder="1" applyAlignment="1">
      <alignment horizontal="center" vertical="center" wrapText="1"/>
    </xf>
    <xf numFmtId="20" fontId="0" fillId="0" borderId="15" xfId="0" applyNumberFormat="1" applyBorder="1"/>
    <xf numFmtId="21" fontId="31" fillId="3" borderId="15" xfId="1" applyNumberFormat="1" applyFont="1" applyFill="1" applyBorder="1" applyAlignment="1">
      <alignment horizontal="center" vertical="center" wrapText="1"/>
    </xf>
    <xf numFmtId="21" fontId="31" fillId="3" borderId="68" xfId="1" applyNumberFormat="1" applyFont="1" applyFill="1" applyBorder="1" applyAlignment="1">
      <alignment horizontal="center" vertical="center" wrapText="1"/>
    </xf>
    <xf numFmtId="165" fontId="4" fillId="4" borderId="0" xfId="1" applyNumberFormat="1" applyFont="1" applyFill="1" applyBorder="1" applyAlignment="1">
      <alignment horizontal="center" vertical="center" wrapText="1"/>
    </xf>
    <xf numFmtId="16" fontId="0" fillId="0" borderId="15" xfId="0" applyNumberFormat="1" applyBorder="1"/>
    <xf numFmtId="0" fontId="63" fillId="38" borderId="49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1" fontId="4" fillId="3" borderId="6" xfId="274" applyNumberFormat="1" applyFont="1" applyFill="1" applyBorder="1" applyAlignment="1">
      <alignment horizontal="center" vertical="center" wrapText="1"/>
    </xf>
    <xf numFmtId="8" fontId="4" fillId="4" borderId="1" xfId="1" applyNumberFormat="1" applyFont="1" applyFill="1" applyBorder="1" applyAlignment="1">
      <alignment horizontal="center" vertical="center" wrapText="1"/>
    </xf>
    <xf numFmtId="49" fontId="4" fillId="4" borderId="1" xfId="1" applyNumberFormat="1" applyFont="1" applyFill="1" applyBorder="1" applyAlignment="1">
      <alignment horizontal="center" vertical="center" wrapText="1"/>
    </xf>
    <xf numFmtId="171" fontId="4" fillId="4" borderId="1" xfId="1" applyNumberFormat="1" applyFont="1" applyFill="1" applyBorder="1" applyAlignment="1">
      <alignment horizontal="center" vertical="center" wrapText="1"/>
    </xf>
    <xf numFmtId="8" fontId="9" fillId="44" borderId="1" xfId="1" applyNumberFormat="1" applyFont="1" applyFill="1" applyBorder="1" applyAlignment="1">
      <alignment horizontal="center" vertical="center" wrapText="1"/>
    </xf>
    <xf numFmtId="165" fontId="4" fillId="45" borderId="1" xfId="1" applyNumberFormat="1" applyFont="1" applyFill="1" applyBorder="1" applyAlignment="1" applyProtection="1">
      <alignment horizontal="center" vertical="center" wrapText="1"/>
      <protection locked="0"/>
    </xf>
    <xf numFmtId="0" fontId="2" fillId="41" borderId="69" xfId="0" applyFont="1" applyFill="1" applyBorder="1" applyAlignment="1" applyProtection="1">
      <alignment horizontal="center" vertical="center" wrapText="1" readingOrder="1"/>
      <protection locked="0"/>
    </xf>
    <xf numFmtId="191" fontId="31" fillId="18" borderId="20" xfId="0" applyNumberFormat="1" applyFont="1" applyFill="1" applyBorder="1" applyAlignment="1">
      <alignment horizontal="center" vertical="center" wrapText="1"/>
    </xf>
    <xf numFmtId="165" fontId="31" fillId="3" borderId="15" xfId="1" applyNumberFormat="1" applyFont="1" applyFill="1" applyBorder="1" applyAlignment="1">
      <alignment horizontal="center" vertical="center" wrapText="1"/>
    </xf>
    <xf numFmtId="165" fontId="4" fillId="45" borderId="12" xfId="1" applyNumberFormat="1" applyFont="1" applyFill="1" applyBorder="1" applyAlignment="1" applyProtection="1">
      <alignment horizontal="center" vertical="center" wrapText="1"/>
      <protection locked="0"/>
    </xf>
    <xf numFmtId="0" fontId="37" fillId="0" borderId="0" xfId="281"/>
    <xf numFmtId="167" fontId="0" fillId="0" borderId="0" xfId="1" applyFont="1" applyProtection="1">
      <protection locked="0"/>
    </xf>
    <xf numFmtId="165" fontId="31" fillId="3" borderId="68" xfId="1" applyNumberFormat="1" applyFont="1" applyFill="1" applyBorder="1" applyAlignment="1">
      <alignment horizontal="center" vertical="center" wrapText="1"/>
    </xf>
    <xf numFmtId="171" fontId="4" fillId="3" borderId="12" xfId="274" applyNumberFormat="1" applyFont="1" applyFill="1" applyBorder="1" applyAlignment="1">
      <alignment horizontal="center" vertical="center" wrapText="1"/>
    </xf>
    <xf numFmtId="197" fontId="4" fillId="3" borderId="64" xfId="1" applyNumberFormat="1" applyFont="1" applyFill="1" applyBorder="1" applyAlignment="1" applyProtection="1">
      <alignment horizontal="center" vertical="center" wrapText="1"/>
      <protection locked="0"/>
    </xf>
    <xf numFmtId="165" fontId="4" fillId="4" borderId="69" xfId="1" applyNumberFormat="1" applyFont="1" applyFill="1" applyBorder="1" applyAlignment="1" applyProtection="1">
      <alignment horizontal="center" vertical="center" wrapText="1"/>
      <protection locked="0"/>
    </xf>
    <xf numFmtId="165" fontId="4" fillId="3" borderId="69" xfId="1" applyNumberFormat="1" applyFont="1" applyFill="1" applyBorder="1" applyAlignment="1" applyProtection="1">
      <alignment horizontal="center" vertical="center" wrapText="1"/>
      <protection locked="0"/>
    </xf>
    <xf numFmtId="171" fontId="4" fillId="3" borderId="69" xfId="1" applyNumberFormat="1" applyFont="1" applyFill="1" applyBorder="1" applyAlignment="1" applyProtection="1">
      <alignment horizontal="center" vertical="center" wrapText="1"/>
      <protection locked="0"/>
    </xf>
    <xf numFmtId="49" fontId="4" fillId="3" borderId="4" xfId="1" applyNumberFormat="1" applyFont="1" applyFill="1" applyBorder="1" applyAlignment="1" applyProtection="1">
      <alignment horizontal="center" vertical="center" wrapText="1"/>
      <protection locked="0"/>
    </xf>
    <xf numFmtId="49" fontId="4" fillId="3" borderId="2" xfId="1" applyNumberFormat="1" applyFont="1" applyFill="1" applyBorder="1" applyAlignment="1" applyProtection="1">
      <alignment horizontal="center" vertical="center" wrapText="1"/>
      <protection locked="0"/>
    </xf>
    <xf numFmtId="0" fontId="2" fillId="2" borderId="21" xfId="0" quotePrefix="1" applyFont="1" applyFill="1" applyBorder="1" applyAlignment="1">
      <alignment horizontal="center" vertical="center" wrapText="1" readingOrder="1"/>
    </xf>
    <xf numFmtId="164" fontId="4" fillId="3" borderId="6" xfId="1" applyNumberFormat="1" applyFont="1" applyFill="1" applyBorder="1" applyAlignment="1">
      <alignment horizontal="center" vertical="center" wrapText="1"/>
    </xf>
    <xf numFmtId="165" fontId="9" fillId="5" borderId="50" xfId="1" applyNumberFormat="1" applyFont="1" applyFill="1" applyBorder="1" applyAlignment="1">
      <alignment horizontal="center" vertical="center" wrapText="1"/>
    </xf>
    <xf numFmtId="165" fontId="9" fillId="5" borderId="51" xfId="1" applyNumberFormat="1" applyFont="1" applyFill="1" applyBorder="1" applyAlignment="1">
      <alignment horizontal="center" vertical="center" wrapText="1"/>
    </xf>
    <xf numFmtId="165" fontId="9" fillId="5" borderId="9" xfId="1" applyNumberFormat="1" applyFont="1" applyFill="1" applyBorder="1" applyAlignment="1">
      <alignment horizontal="center" vertical="center" wrapText="1"/>
    </xf>
    <xf numFmtId="165" fontId="7" fillId="42" borderId="61" xfId="0" applyNumberFormat="1" applyFont="1" applyFill="1" applyBorder="1" applyAlignment="1">
      <alignment horizontal="center" vertical="center" wrapText="1" readingOrder="1"/>
    </xf>
    <xf numFmtId="165" fontId="7" fillId="42" borderId="62" xfId="0" applyNumberFormat="1" applyFont="1" applyFill="1" applyBorder="1" applyAlignment="1">
      <alignment horizontal="center" vertical="center" wrapText="1" readingOrder="1"/>
    </xf>
    <xf numFmtId="165" fontId="7" fillId="42" borderId="63" xfId="0" applyNumberFormat="1" applyFont="1" applyFill="1" applyBorder="1" applyAlignment="1">
      <alignment horizontal="center" vertical="center" wrapText="1" readingOrder="1"/>
    </xf>
    <xf numFmtId="165" fontId="9" fillId="4" borderId="50" xfId="1" applyNumberFormat="1" applyFont="1" applyFill="1" applyBorder="1" applyAlignment="1">
      <alignment horizontal="center" vertical="center" wrapText="1"/>
    </xf>
    <xf numFmtId="165" fontId="9" fillId="4" borderId="9" xfId="1" applyNumberFormat="1" applyFont="1" applyFill="1" applyBorder="1" applyAlignment="1">
      <alignment horizontal="center" vertical="center" wrapText="1"/>
    </xf>
    <xf numFmtId="0" fontId="0" fillId="0" borderId="0" xfId="0"/>
    <xf numFmtId="171" fontId="0" fillId="0" borderId="31" xfId="0" applyNumberFormat="1" applyBorder="1" applyAlignment="1">
      <alignment horizontal="center"/>
    </xf>
    <xf numFmtId="171" fontId="0" fillId="0" borderId="25" xfId="0" applyNumberFormat="1" applyBorder="1" applyAlignment="1">
      <alignment horizontal="center"/>
    </xf>
    <xf numFmtId="171" fontId="0" fillId="0" borderId="32" xfId="0" applyNumberFormat="1" applyBorder="1" applyAlignment="1">
      <alignment horizontal="center"/>
    </xf>
    <xf numFmtId="2" fontId="4" fillId="45" borderId="1" xfId="1" applyNumberFormat="1" applyFont="1" applyFill="1" applyBorder="1" applyAlignment="1" applyProtection="1">
      <alignment horizontal="center" vertical="center" wrapText="1"/>
      <protection locked="0"/>
    </xf>
  </cellXfs>
  <cellStyles count="282">
    <cellStyle name="Accent1" xfId="200" xr:uid="{7A8953B2-3280-4705-967C-75981093DDBB}"/>
    <cellStyle name="Accent1 - 20%" xfId="201" xr:uid="{F00786C8-27FA-4176-82EF-A0915CC7ACD8}"/>
    <cellStyle name="Accent1 - 40%" xfId="202" xr:uid="{BED50589-9E1D-42CA-8099-808CDC4EB4FD}"/>
    <cellStyle name="Accent1 - 60%" xfId="203" xr:uid="{1BD64B0B-0442-4F33-B850-BF6808891C95}"/>
    <cellStyle name="Accent2" xfId="204" xr:uid="{755F2D23-B487-4B00-8872-67B6F89FCEA9}"/>
    <cellStyle name="Accent2 - 20%" xfId="205" xr:uid="{C8A8D873-2EDF-48F2-91C9-66D305ABE0A2}"/>
    <cellStyle name="Accent2 - 40%" xfId="206" xr:uid="{A9A34965-27CE-4024-92B6-67C344AFD1DB}"/>
    <cellStyle name="Accent2 - 60%" xfId="207" xr:uid="{DDCBABFE-F30A-49F5-BA1E-B7B937BCD886}"/>
    <cellStyle name="Accent3" xfId="208" xr:uid="{9FB7BA93-3797-4147-85B4-4013ED27BC28}"/>
    <cellStyle name="Accent3 - 20%" xfId="209" xr:uid="{0ED66E0C-00C4-4595-BCE4-B69A3596FA62}"/>
    <cellStyle name="Accent3 - 40%" xfId="210" xr:uid="{73848D56-F49F-4AEB-BBB6-6344B5C81250}"/>
    <cellStyle name="Accent3 - 60%" xfId="211" xr:uid="{27EAB0DE-56F3-4B92-8114-71F6530AE3C0}"/>
    <cellStyle name="Accent4" xfId="212" xr:uid="{77FFA91A-32FE-4D4C-BF5D-E7941E3EC159}"/>
    <cellStyle name="Accent4 - 20%" xfId="213" xr:uid="{92E7C414-29C0-4411-8B42-4CB2D9DE9746}"/>
    <cellStyle name="Accent4 - 40%" xfId="214" xr:uid="{E9F3EB7E-553F-4383-B7A8-096036B079A6}"/>
    <cellStyle name="Accent4 - 60%" xfId="215" xr:uid="{B436BD71-8F3D-453C-9F19-141788B13027}"/>
    <cellStyle name="Accent5" xfId="216" xr:uid="{972129D2-017A-4CB3-981E-9D3201DDFC19}"/>
    <cellStyle name="Accent5 - 20%" xfId="217" xr:uid="{B00A15B3-D41C-4F64-88C3-6A4040617884}"/>
    <cellStyle name="Accent5 - 40%" xfId="218" xr:uid="{7F64750B-8895-422A-A846-D6B9ECF4A32F}"/>
    <cellStyle name="Accent5 - 60%" xfId="219" xr:uid="{B714AA75-6429-4342-AFC5-9DA57AA284F9}"/>
    <cellStyle name="Accent6" xfId="220" xr:uid="{5167B394-77BD-4413-9E6C-F9B0DF242D6C}"/>
    <cellStyle name="Accent6 - 20%" xfId="221" xr:uid="{83C23693-D9B2-485A-9513-E626FC8CEB02}"/>
    <cellStyle name="Accent6 - 40%" xfId="222" xr:uid="{58784804-D76E-4512-B453-2847E32D4F96}"/>
    <cellStyle name="Accent6 - 60%" xfId="223" xr:uid="{AB72941F-7315-487F-BA3D-9BB7C4C6183B}"/>
    <cellStyle name="Actual Date" xfId="4" xr:uid="{CBC902C8-10E5-4DB2-A1A5-6984463524B4}"/>
    <cellStyle name="Bad" xfId="224" xr:uid="{870AB7C1-2CBE-4719-BD93-B0BB1F333391}"/>
    <cellStyle name="Bom 2" xfId="5" xr:uid="{CECAAF5D-C194-44B5-BD6D-6FB4193C3BDD}"/>
    <cellStyle name="Calculation" xfId="225" xr:uid="{D777D5FE-363D-4A59-AC8A-994F9ED9438E}"/>
    <cellStyle name="Cancel" xfId="139" xr:uid="{76D95E43-02A3-40C1-91AB-A5990935971B}"/>
    <cellStyle name="Cancel 2" xfId="249" xr:uid="{774880EE-4619-49F8-8DC6-4C70B3C401DA}"/>
    <cellStyle name="Cancel_BRMalls - Conservação e Limpeza - RFQ - SHOPPING 20090216" xfId="250" xr:uid="{0D80A837-C43E-4C95-9653-E05D5918D119}"/>
    <cellStyle name="Check Cell" xfId="226" xr:uid="{59044A89-8BA1-4923-BE05-0983BD15CAFF}"/>
    <cellStyle name="Comma [0]_12matrix" xfId="6" xr:uid="{E943437E-51BB-42EC-86E6-7C4924CF2E07}"/>
    <cellStyle name="Comma_12matrix" xfId="7" xr:uid="{B60C4D74-4E9B-451C-A4E3-428780391DFF}"/>
    <cellStyle name="Currency [0]_12matrix" xfId="8" xr:uid="{F5C31731-D1C2-4F94-9572-3D910BCFA4A3}"/>
    <cellStyle name="Currency [1]" xfId="9" xr:uid="{78BB0D0B-911D-48C0-B601-1F543A8615A8}"/>
    <cellStyle name="Currency [2]" xfId="10" xr:uid="{BCC97A93-1BCD-4362-A696-B0BAEA0B3B43}"/>
    <cellStyle name="Currency [2] 2" xfId="11" xr:uid="{78F4487B-31DC-479A-BA90-A085FBD3CCDF}"/>
    <cellStyle name="Currency_12matrix" xfId="12" xr:uid="{7A8E2451-A13E-4A9A-AD3E-2E292F6ADCF6}"/>
    <cellStyle name="Date" xfId="13" xr:uid="{70409587-C800-41EC-8B87-ECE687996028}"/>
    <cellStyle name="Date [d-mmm-yy]" xfId="14" xr:uid="{8D8F0774-420E-4985-A343-4D1CD3631EDF}"/>
    <cellStyle name="Date [mm-d-yy]" xfId="15" xr:uid="{E74FD12E-5605-4C40-92E7-F28CA6F158E2}"/>
    <cellStyle name="Date [mm-d-yy] 2" xfId="16" xr:uid="{027F893E-771E-4D4A-B800-85910A1348F3}"/>
    <cellStyle name="Date [mm-d-yyyy]" xfId="17" xr:uid="{03CA01C0-DB29-4543-BACE-B6AFD842487B}"/>
    <cellStyle name="Date [mm-d-yyyy] 2" xfId="18" xr:uid="{642D62B7-4919-44E8-BFAA-8C1C4D674B78}"/>
    <cellStyle name="Date [mmm-yy]" xfId="19" xr:uid="{499F7B47-1A27-49A2-A929-6FD1288F12FA}"/>
    <cellStyle name="Emphasis 1" xfId="227" xr:uid="{6D058E48-A715-460D-88B8-3484772B32E3}"/>
    <cellStyle name="Emphasis 2" xfId="228" xr:uid="{440EAE42-C7EA-431C-B556-1BA28F123F05}"/>
    <cellStyle name="Emphasis 3" xfId="229" xr:uid="{28DD7141-EE3F-4544-9F3A-240B65FF01FF}"/>
    <cellStyle name="Euro" xfId="20" xr:uid="{BF6AD855-EDCE-48E1-BF5D-556B82101195}"/>
    <cellStyle name="Euro 2" xfId="21" xr:uid="{59912186-CCA3-44C7-BBC0-CAF172D77BB5}"/>
    <cellStyle name="Euro 2 2" xfId="254" xr:uid="{73AC10CF-8E81-4CF7-A653-AFB26506D5D5}"/>
    <cellStyle name="Fixed" xfId="22" xr:uid="{C618FE2B-0B0B-4778-9886-F92BA5E3D2DA}"/>
    <cellStyle name="Fixed [0]" xfId="23" xr:uid="{3FE1D557-0323-45F7-ADF2-329613AA832D}"/>
    <cellStyle name="Fixed [0] 2" xfId="24" xr:uid="{843D0194-0E71-465A-B8C7-D9EEC9D4ED17}"/>
    <cellStyle name="Fixed_dimon" xfId="25" xr:uid="{A819DBF4-1C1C-4C00-87DA-3A85394981B6}"/>
    <cellStyle name="Good" xfId="230" xr:uid="{3FF1AC18-12D7-4E21-A238-619468B0A240}"/>
    <cellStyle name="Grey" xfId="26" xr:uid="{71CEB1D7-D39E-4995-888D-F7CD760C99BD}"/>
    <cellStyle name="HEADER" xfId="27" xr:uid="{E82470E4-257A-42BF-9E79-2D94AF7F7B8D}"/>
    <cellStyle name="Heading 1" xfId="231" xr:uid="{25D836ED-C226-43F5-A365-76DBDBD550F3}"/>
    <cellStyle name="Heading 2" xfId="232" xr:uid="{010419AF-5BBC-4D03-81B0-3419ED2CD03C}"/>
    <cellStyle name="Heading 3" xfId="233" xr:uid="{8A753771-9258-4998-9383-E10932A05367}"/>
    <cellStyle name="Heading 4" xfId="234" xr:uid="{A7D64BFD-37C3-49F8-AA72-079F288332A1}"/>
    <cellStyle name="Heading1" xfId="28" xr:uid="{F2DF6D01-1231-421F-BADB-B0415763FE2E}"/>
    <cellStyle name="Heading2" xfId="29" xr:uid="{7972F1AF-5454-4BF7-982F-C9737A988250}"/>
    <cellStyle name="HIGHLIGHT" xfId="30" xr:uid="{FDC0754A-7005-4930-AFB8-F0854EF61826}"/>
    <cellStyle name="Hiperlink" xfId="281" builtinId="8"/>
    <cellStyle name="Hiperlink 2" xfId="235" xr:uid="{2F572D69-F104-4D40-B107-4895336B3F29}"/>
    <cellStyle name="Hiperlink 3" xfId="199" xr:uid="{F0C02D9D-2E39-4552-A759-A0A899E637FB}"/>
    <cellStyle name="Input" xfId="236" xr:uid="{F5CA71BF-3FD3-4485-90D2-E7574FD9CE27}"/>
    <cellStyle name="Input [yellow]" xfId="31" xr:uid="{070A1F42-D7E8-42D2-9723-E800A2C61242}"/>
    <cellStyle name="Input Currency" xfId="32" xr:uid="{8371003E-99D9-49F1-B04A-AC88CCEF1B58}"/>
    <cellStyle name="Input Date" xfId="33" xr:uid="{050D00F8-5178-4E58-8201-1CFC021CB32D}"/>
    <cellStyle name="Input Fixed [0]" xfId="34" xr:uid="{83021B47-8F21-4F72-9F00-66C7FCAF11B5}"/>
    <cellStyle name="Input Normal" xfId="35" xr:uid="{0763C5E4-AB73-4AE2-9B55-8F1E28F0907E}"/>
    <cellStyle name="Input Percent" xfId="36" xr:uid="{E71EC25E-103E-43D8-819B-40854F45D860}"/>
    <cellStyle name="Input Percent [2]" xfId="37" xr:uid="{E0A85F2A-A57F-4CBD-A475-F5D13D2DE333}"/>
    <cellStyle name="Input Percent_Prop_SVC - Sailing_12jul01-Tarifa Cogeração" xfId="38" xr:uid="{46B0E859-64BE-4C29-8567-595D4F2CC5CD}"/>
    <cellStyle name="Input Titles" xfId="39" xr:uid="{E0977206-A019-4A36-9889-1172548384D0}"/>
    <cellStyle name="Linked Cell" xfId="237" xr:uid="{E74D15B9-01D9-47F5-90B9-C78AA6927ED5}"/>
    <cellStyle name="Millares [0]_OPERACIÓN Y AHORRO IBERFRUTA Jenbacher new-law.16hx5.0021" xfId="40" xr:uid="{CC8EDC18-810C-4CA0-82E7-674B01493E8F}"/>
    <cellStyle name="Moeda" xfId="1" builtinId="4"/>
    <cellStyle name="Moeda 10" xfId="274" xr:uid="{6AC924AE-E1F0-4B7B-84EC-6F04636EEBA5}"/>
    <cellStyle name="Moeda 11" xfId="276" xr:uid="{4AC8359A-14D2-454B-AF82-623E6A181D4B}"/>
    <cellStyle name="Moeda 12" xfId="279" xr:uid="{F735EA19-94D2-4F31-B708-421604CA8B9A}"/>
    <cellStyle name="Moeda 2" xfId="41" xr:uid="{099EEB28-8945-49AE-B8FE-671339616E84}"/>
    <cellStyle name="Moeda 2 2" xfId="238" xr:uid="{F59CD620-4823-43E5-8989-CCFAD46FEC9E}"/>
    <cellStyle name="Moeda 2 3" xfId="253" xr:uid="{10C67A78-D71A-4DF2-98E8-06B82DEB1DED}"/>
    <cellStyle name="Moeda 2 4" xfId="270" xr:uid="{97EDB3A4-9803-4E2B-84C7-BD25078D8FA3}"/>
    <cellStyle name="Moeda 2 5" xfId="195" xr:uid="{38FBCB67-D618-4DAA-AE7F-6F6ED6B60290}"/>
    <cellStyle name="Moeda 3" xfId="42" xr:uid="{3AB62622-C781-4E25-B888-4E363A793BA9}"/>
    <cellStyle name="Moeda 3 2" xfId="255" xr:uid="{3C249891-1384-4FC7-ACEE-92B896D638B2}"/>
    <cellStyle name="Moeda 3 3" xfId="197" xr:uid="{56A33BF8-EF46-456F-ACC2-08DBE778EEE8}"/>
    <cellStyle name="Moeda 4" xfId="2" xr:uid="{1A3227A8-FCA0-4C89-87C3-E495D06E45D7}"/>
    <cellStyle name="Moeda 4 2" xfId="43" xr:uid="{BE51E67D-8A83-4BDD-B98D-5A90CAE65818}"/>
    <cellStyle name="Moeda 4 2 2" xfId="44" xr:uid="{835A1A4F-7DD1-4686-BE16-D90BD195295C}"/>
    <cellStyle name="Moeda 4 2 2 2" xfId="126" xr:uid="{B412770C-5D0D-4794-901B-460E0FF0C182}"/>
    <cellStyle name="Moeda 4 2 2 2 2" xfId="163" xr:uid="{9561EB31-A626-48A3-B15A-546B11C81D01}"/>
    <cellStyle name="Moeda 4 2 2 3" xfId="142" xr:uid="{A48C1E9D-357A-40CE-89A8-63F664BD6343}"/>
    <cellStyle name="Moeda 4 2 2 4" xfId="175" xr:uid="{1D5888BE-784E-47D6-A055-B042B2D5E04A}"/>
    <cellStyle name="Moeda 4 2 3" xfId="125" xr:uid="{6C4E7EB6-E58A-4A0A-B4BC-7E7DB219C04F}"/>
    <cellStyle name="Moeda 4 2 3 2" xfId="162" xr:uid="{1B1534A2-380A-46F8-AC59-A06F3FB92F08}"/>
    <cellStyle name="Moeda 4 2 4" xfId="141" xr:uid="{3E03D904-24F1-49F6-B444-4FBE668485FA}"/>
    <cellStyle name="Moeda 4 2 5" xfId="176" xr:uid="{287D7071-71C2-4254-9F25-59DE46C22E70}"/>
    <cellStyle name="Moeda 4 2 6" xfId="259" xr:uid="{F93F344D-D36F-4B67-BAD9-E25E150A9DC9}"/>
    <cellStyle name="Moeda 4 3" xfId="45" xr:uid="{F105FC50-3B4F-45DE-A1DA-40F08DC03D91}"/>
    <cellStyle name="Moeda 4 3 2" xfId="127" xr:uid="{75D0BE7F-7CEF-435E-90DD-D648F9E5E462}"/>
    <cellStyle name="Moeda 4 3 2 2" xfId="164" xr:uid="{79F42EE2-AB4C-4B54-B1A3-30A33EC156FF}"/>
    <cellStyle name="Moeda 4 3 3" xfId="143" xr:uid="{14AD2641-83BA-4897-92A9-C9530456896D}"/>
    <cellStyle name="Moeda 4 3 4" xfId="177" xr:uid="{4814E0F1-F08E-4B67-BC49-7DC832986BEA}"/>
    <cellStyle name="Moeda 4 4" xfId="46" xr:uid="{FDB8FF9C-A7C2-4F15-A351-2ED3B654AB45}"/>
    <cellStyle name="Moeda 4 4 2" xfId="144" xr:uid="{DDA326D4-164E-4A9D-848B-0AD8ED724C73}"/>
    <cellStyle name="Moeda 4 5" xfId="124" xr:uid="{728B1BD1-2E08-448A-9B35-48768F335C2C}"/>
    <cellStyle name="Moeda 4 5 2" xfId="161" xr:uid="{6CED40E5-BC4B-496E-A1AF-F926A8ECF61F}"/>
    <cellStyle name="Moeda 4 6" xfId="178" xr:uid="{81B39845-1FB9-4994-9B08-32C760322EF7}"/>
    <cellStyle name="Moeda 5" xfId="47" xr:uid="{ABAD2D6E-CC5C-4DA7-8A8B-20B2AF328A65}"/>
    <cellStyle name="Moeda 5 2" xfId="128" xr:uid="{795CA24F-9D38-4D54-9685-2CC83C0EF9E0}"/>
    <cellStyle name="Moeda 5 2 2" xfId="165" xr:uid="{BE9E8A35-63FC-4158-BFF7-D2F32275C1A3}"/>
    <cellStyle name="Moeda 5 3" xfId="145" xr:uid="{F8876FDC-1AA7-4EDF-8CD4-BC1DD3713CBF}"/>
    <cellStyle name="Moeda 5 4" xfId="179" xr:uid="{C541378A-EC9A-4714-B1B4-7F6F03311EEB}"/>
    <cellStyle name="Moeda 5 5" xfId="248" xr:uid="{E425DD9D-3F26-47ED-802F-B27BDE84F126}"/>
    <cellStyle name="Moeda 6" xfId="48" xr:uid="{9037E413-C78F-46A3-97B9-B4A886DF86C4}"/>
    <cellStyle name="Moeda 6 2" xfId="146" xr:uid="{BC5827F7-2195-40AC-A818-B65DBFF923B2}"/>
    <cellStyle name="Moeda 6 3" xfId="251" xr:uid="{87559F9F-65E5-4229-8921-CF963FA6E5DA}"/>
    <cellStyle name="Moeda 7" xfId="123" xr:uid="{99F577FD-73AF-4205-AE8A-326965D673BD}"/>
    <cellStyle name="Moeda 7 2" xfId="160" xr:uid="{1CFB5A2D-9690-4123-BBFF-DF50EA90E860}"/>
    <cellStyle name="Moeda 7 2 2" xfId="272" xr:uid="{0E827334-70B2-4D84-8B0D-35770ECA4A18}"/>
    <cellStyle name="Moeda 7 3" xfId="268" xr:uid="{465F2629-EDB8-4DB9-9860-DC3B397DE862}"/>
    <cellStyle name="Moeda 7 4" xfId="194" xr:uid="{FBD8CBEB-91D1-46BB-AC2F-896F5FAE7C8E}"/>
    <cellStyle name="Moeda 8" xfId="140" xr:uid="{0D81E705-88A6-41A7-B0D9-D4F1258DABE8}"/>
    <cellStyle name="Moeda 8 2" xfId="245" xr:uid="{6333A360-C659-4B49-A12F-76AB520FFE77}"/>
    <cellStyle name="Moeda 9" xfId="180" xr:uid="{E1ABFA2B-CA9A-47DA-B66F-6BA7B58C7640}"/>
    <cellStyle name="Moeda 9 2" xfId="267" xr:uid="{A7445E1F-88B5-4F92-8D92-C7D48A5DF4DD}"/>
    <cellStyle name="Moneda [0]_Comparativa motores" xfId="49" xr:uid="{B883BE7A-AC6C-4CDA-8799-6BB8762ED8A4}"/>
    <cellStyle name="Moneda_Comparativa motores" xfId="50" xr:uid="{ECE43760-9431-4B23-8155-097B00A99BF9}"/>
    <cellStyle name="NA is zero" xfId="51" xr:uid="{90BA10CE-1DFA-4ED8-B066-9F0D5DAD9760}"/>
    <cellStyle name="Neutral" xfId="193" xr:uid="{974C9A89-ACEA-4C1E-BEB5-7569010D2F75}"/>
    <cellStyle name="Neutro" xfId="138" builtinId="28"/>
    <cellStyle name="no dec" xfId="52" xr:uid="{6D39D8B6-8299-4CBF-932C-B55E6584E793}"/>
    <cellStyle name="Normal" xfId="0" builtinId="0"/>
    <cellStyle name="Normal - Style1" xfId="53" xr:uid="{736FCBCC-3646-4DC5-BDA1-2D0B48BE8835}"/>
    <cellStyle name="Normal [0]" xfId="54" xr:uid="{16C92A7B-40BE-43BE-8602-75214C22B66E}"/>
    <cellStyle name="Normal [1]" xfId="55" xr:uid="{D6B54B40-88CB-4396-BDEA-1AC56FB50256}"/>
    <cellStyle name="Normal [1] 2" xfId="56" xr:uid="{8D7EC708-5C72-45F4-9DF6-151FEBE8C8C8}"/>
    <cellStyle name="Normal [2]" xfId="57" xr:uid="{39E32F8C-D9BC-40E6-8284-EC415EB09272}"/>
    <cellStyle name="Normal [3]" xfId="58" xr:uid="{C717F403-8660-4F8D-A1A6-B41675206B14}"/>
    <cellStyle name="Normal 10" xfId="59" xr:uid="{C475046D-C27D-4176-9637-E8F2BB7B679F}"/>
    <cellStyle name="Normal 10 2" xfId="60" xr:uid="{88D0592B-5C99-403E-BC80-97DBA3E6AD7F}"/>
    <cellStyle name="Normal 11" xfId="61" xr:uid="{10D6372D-3DEE-47A5-B44B-7C2CCEF8743E}"/>
    <cellStyle name="Normal 11 2" xfId="62" xr:uid="{F145DE64-8F4D-4A14-AB61-A03D56564539}"/>
    <cellStyle name="Normal 12" xfId="63" xr:uid="{BD71D28B-32B9-437B-9247-505FFE847382}"/>
    <cellStyle name="Normal 12 2" xfId="64" xr:uid="{44264B5A-E64F-4A58-A1AB-C5198DF2A665}"/>
    <cellStyle name="Normal 2" xfId="3" xr:uid="{25BD2170-717E-4B01-9533-18E814BC7847}"/>
    <cellStyle name="Normal 2 2" xfId="65" xr:uid="{0324D3F5-B254-40DA-8EC3-6A779D530EBC}"/>
    <cellStyle name="Normal 2 2 2" xfId="239" xr:uid="{4F748BB9-4A47-4070-949A-D7F964BCE9D9}"/>
    <cellStyle name="Normal 2 2 2 2" xfId="252" xr:uid="{676E4751-EE9B-4B0F-9F8F-7813A6FEC3B8}"/>
    <cellStyle name="Normal 2 3" xfId="66" xr:uid="{DEA367EC-9327-4CFC-AD8D-214B16E72A06}"/>
    <cellStyle name="Normal 3" xfId="67" xr:uid="{F51C17C5-3ABE-40AD-945A-01C3B53C36F4}"/>
    <cellStyle name="Normal 3 2" xfId="68" xr:uid="{6A79436A-9D92-4BDF-B26E-049FA5C3DE19}"/>
    <cellStyle name="Normal 3 3" xfId="69" xr:uid="{2D2F67F8-E27E-4FF9-B678-439BC07F3DCA}"/>
    <cellStyle name="Normal 4" xfId="70" xr:uid="{31593685-1CEC-4123-8470-58D2F1458E9F}"/>
    <cellStyle name="Normal 5" xfId="71" xr:uid="{587AF6AC-44EF-47EA-9F78-229DBDF1A07B}"/>
    <cellStyle name="Normal 5 2" xfId="275" xr:uid="{AF7E28D3-BF5E-4E4B-9C20-E327A62DEBEF}"/>
    <cellStyle name="Normal 6" xfId="72" xr:uid="{A7C07AEB-DC23-4C8F-8ACE-2FD6BFD1F7B1}"/>
    <cellStyle name="Normal 6 2" xfId="73" xr:uid="{49A4E905-580A-4989-9FAD-A76FC4829E92}"/>
    <cellStyle name="Normal 7" xfId="74" xr:uid="{FF1BF4A5-F235-4EFC-8168-5EA9BEADCE52}"/>
    <cellStyle name="Normal 7 2" xfId="75" xr:uid="{190C9CD5-6C4D-491F-9C56-0F959B9CE01D}"/>
    <cellStyle name="Normal 8" xfId="76" xr:uid="{813FDC10-FB85-4845-ADBD-5070BECE2FC5}"/>
    <cellStyle name="Normal 8 2" xfId="77" xr:uid="{BBA169FC-2254-4707-A162-FB424251B4DD}"/>
    <cellStyle name="Normal 9" xfId="78" xr:uid="{3C7E53C0-5023-4CF6-A073-612C0D6E6449}"/>
    <cellStyle name="Normal 9 2" xfId="79" xr:uid="{470F0B90-C55C-405D-81F8-153F9CEB9922}"/>
    <cellStyle name="Normal Bold" xfId="80" xr:uid="{FF743D86-B265-489C-BB2F-EFF9D97D6367}"/>
    <cellStyle name="Normal Pct" xfId="81" xr:uid="{3756BDF9-C6AF-4D5C-B8D9-5376F26213D0}"/>
    <cellStyle name="Note" xfId="240" xr:uid="{D94193B6-8367-4B0E-AFDF-4EB3C06DAAEE}"/>
    <cellStyle name="NPPESalesPct" xfId="82" xr:uid="{8C06B5FE-3CC8-42C6-994D-8D58F0C6652C}"/>
    <cellStyle name="NPPESalesPct 2" xfId="83" xr:uid="{B026149D-432C-4FE9-A554-BE650D61786F}"/>
    <cellStyle name="NWI%S" xfId="84" xr:uid="{5CF36C44-496A-4E9D-A255-97132071AF4E}"/>
    <cellStyle name="NWI%S 2" xfId="85" xr:uid="{B9424BEB-D6AB-4509-8FDC-3BB57DE5BE11}"/>
    <cellStyle name="Output" xfId="241" xr:uid="{507F01A0-4A02-4800-912C-A5AE8C2BAF03}"/>
    <cellStyle name="pc1" xfId="86" xr:uid="{E413083D-17E0-48C3-802F-871B995F40A9}"/>
    <cellStyle name="pc1 2" xfId="87" xr:uid="{823EB852-C544-4639-B96C-1E8E4AF6085F}"/>
    <cellStyle name="Percent [0]" xfId="88" xr:uid="{E2922FB4-DA0E-49FD-BB85-34DC6ED47449}"/>
    <cellStyle name="Percent [0] 2" xfId="89" xr:uid="{0B5CB1EC-5EBC-4A79-85EE-AA67C1A33FEE}"/>
    <cellStyle name="Percent [1]" xfId="90" xr:uid="{56E454D2-CACD-4CAD-8951-006598CA068D}"/>
    <cellStyle name="Percent [2]" xfId="91" xr:uid="{2784937B-5D63-4E5B-A0BE-55C9576345B0}"/>
    <cellStyle name="Percent [2] 2" xfId="92" xr:uid="{80AC30CE-8027-4517-88E0-16A6EA25FF17}"/>
    <cellStyle name="Percent_Annual Prices Fuel Oil and LPG" xfId="93" xr:uid="{852E6D07-81A4-4FBE-A5F9-653A83429AB3}"/>
    <cellStyle name="PercentSales" xfId="94" xr:uid="{746DCE69-DDC2-487A-8F7A-1AFC89B9F2BA}"/>
    <cellStyle name="PercentSales 2" xfId="95" xr:uid="{66F944D5-63B8-4491-A682-88F6AF8C2196}"/>
    <cellStyle name="Porcentagem" xfId="280" builtinId="5"/>
    <cellStyle name="Porcentagem 2" xfId="96" xr:uid="{CE4F5F98-6CCA-43F0-BBC9-311B717AED8D}"/>
    <cellStyle name="Porcentagem 2 2" xfId="196" xr:uid="{755D87BD-AB23-41D6-ACAD-CA6F8D9680C1}"/>
    <cellStyle name="Porcentagem 3" xfId="97" xr:uid="{7B1FCD91-F7AE-49E9-B08B-2C4A1BAFC2F1}"/>
    <cellStyle name="Porcentagem 3 2" xfId="98" xr:uid="{3B57EB81-86A5-44AD-9730-39505EA721FC}"/>
    <cellStyle name="Porcentagem 3 2 2" xfId="256" xr:uid="{F8E532FD-FBC2-4A10-A38E-E37E2E99B9DB}"/>
    <cellStyle name="Porcentagem 3 3" xfId="198" xr:uid="{841CCEE6-F4B8-43DB-9984-284F93D0D6BD}"/>
    <cellStyle name="Red font" xfId="99" xr:uid="{806AFFB4-0EE6-4816-9820-24E4A2D95F88}"/>
    <cellStyle name="Separador de milhares 2" xfId="242" xr:uid="{B0A79FEB-4F53-43D8-9ABD-9CFC9C52DCBF}"/>
    <cellStyle name="Separador de milhares 2 2" xfId="261" xr:uid="{7F8B7291-4E23-42AD-8DD2-B2BE98F9CF1F}"/>
    <cellStyle name="Separador de milhares 2 3" xfId="257" xr:uid="{CA975D65-A123-49C9-AE96-68D98F33FAC1}"/>
    <cellStyle name="Separador de milhares 2 6" xfId="263" xr:uid="{54CA1D54-0C7E-42B7-B745-BBFDFAF054D1}"/>
    <cellStyle name="Sheet Title" xfId="243" xr:uid="{44796866-F934-4A5F-85BF-6CCA3CCFED0A}"/>
    <cellStyle name="Strange" xfId="100" xr:uid="{73CD3F53-7B07-4524-9EE7-95F6882FCD8B}"/>
    <cellStyle name="Test [green]" xfId="101" xr:uid="{AE8611D5-C084-430B-9812-AA8C9D30C4D9}"/>
    <cellStyle name="Test [green] 2" xfId="102" xr:uid="{DDC9557C-D316-49BE-8926-4042CA94ADE2}"/>
    <cellStyle name="TFCF" xfId="103" xr:uid="{40231A26-8EBD-4E13-949E-504E4C29D3EE}"/>
    <cellStyle name="Unprot" xfId="104" xr:uid="{57603897-95FE-466F-9FF0-C864AFB0E9C8}"/>
    <cellStyle name="Unprot$" xfId="105" xr:uid="{0D856073-C4B2-40E7-8BF9-1E422C013D91}"/>
    <cellStyle name="Unprot$ 2" xfId="106" xr:uid="{0B473701-C1E6-47E9-9659-FBD2C0D482F0}"/>
    <cellStyle name="Unprot_Brazil" xfId="107" xr:uid="{DD9A6E6A-890D-46BB-8083-55EBB5B4EF92}"/>
    <cellStyle name="Unprotect" xfId="108" xr:uid="{FAA07B64-9480-420F-BA1C-E4900CC5821F}"/>
    <cellStyle name="Vírgula 10" xfId="278" xr:uid="{C7FD1CA5-844D-41CA-B718-A848915DC45B}"/>
    <cellStyle name="Vírgula 2" xfId="109" xr:uid="{9AA02303-86D7-469C-BA97-DFA27715120C}"/>
    <cellStyle name="Vírgula 2 2" xfId="110" xr:uid="{2DA2449D-EBE1-41C3-B385-985B5534BECD}"/>
    <cellStyle name="Vírgula 2 2 2" xfId="111" xr:uid="{6731653C-DB14-4D62-8804-3BBEC1652005}"/>
    <cellStyle name="Vírgula 2 2 2 2" xfId="129" xr:uid="{5A7A95A2-065F-477A-8DE1-EAC54D3B7D39}"/>
    <cellStyle name="Vírgula 2 2 2 2 2" xfId="166" xr:uid="{DD1B8318-483B-4569-AECB-71EB4D8BB32A}"/>
    <cellStyle name="Vírgula 2 2 2 3" xfId="149" xr:uid="{D6686F57-D069-4411-86D0-1696FAA48FB2}"/>
    <cellStyle name="Vírgula 2 2 2 4" xfId="181" xr:uid="{9AE4981B-C674-4B9A-AC9E-573821EDB3A0}"/>
    <cellStyle name="Vírgula 2 2 2 5" xfId="271" xr:uid="{AD4A1BAA-CB71-43BB-80A6-1A81EBF34813}"/>
    <cellStyle name="Vírgula 2 2 3" xfId="148" xr:uid="{45173F8B-0B75-4DB5-9830-CFA16C920370}"/>
    <cellStyle name="Vírgula 2 2 4" xfId="182" xr:uid="{10F54653-A449-4F45-9107-634C9EC0D18D}"/>
    <cellStyle name="Vírgula 2 2 5" xfId="258" xr:uid="{29742FBF-1411-4750-A970-3031DEB28792}"/>
    <cellStyle name="Vírgula 2 3" xfId="112" xr:uid="{3B80CFBC-2386-4919-AD61-928D9AB30655}"/>
    <cellStyle name="Vírgula 2 3 2" xfId="130" xr:uid="{CECEAC33-0BFE-4F49-BFB3-0B60D3C585DD}"/>
    <cellStyle name="Vírgula 2 3 2 2" xfId="167" xr:uid="{07C50382-D7D5-473A-81BD-21142B9C8616}"/>
    <cellStyle name="Vírgula 2 3 3" xfId="150" xr:uid="{2EB45169-76DA-49C6-88F4-C1D31D214EAE}"/>
    <cellStyle name="Vírgula 2 3 4" xfId="183" xr:uid="{5E2D1E6E-EF70-4B61-97F7-B1346E8676E6}"/>
    <cellStyle name="Vírgula 2 4" xfId="147" xr:uid="{10A98039-D139-4055-988B-279BB12E0B07}"/>
    <cellStyle name="Vírgula 2 5" xfId="184" xr:uid="{4CB078CE-6870-493F-AD39-25D1E5A0E224}"/>
    <cellStyle name="Vírgula 2 6" xfId="246" xr:uid="{D6B3325D-7DF4-493C-BDF6-87F67F135168}"/>
    <cellStyle name="Vírgula 3" xfId="113" xr:uid="{88842BCB-2088-4A44-81FF-23A04F03AC92}"/>
    <cellStyle name="Vírgula 3 2" xfId="114" xr:uid="{1563E21C-3735-4121-8FD4-943A653DCD24}"/>
    <cellStyle name="Vírgula 3 2 2" xfId="132" xr:uid="{50265FF6-3326-4AEE-A09B-E9A1D32018F2}"/>
    <cellStyle name="Vírgula 3 2 2 2" xfId="169" xr:uid="{D110856A-6D8F-469F-BBB0-066BE5DEC032}"/>
    <cellStyle name="Vírgula 3 2 3" xfId="152" xr:uid="{60CFE178-C989-42DD-A6C0-1D1D393BDA96}"/>
    <cellStyle name="Vírgula 3 2 4" xfId="185" xr:uid="{936A840A-38F4-44C9-B4CF-6D0D97B75177}"/>
    <cellStyle name="Vírgula 3 2 5" xfId="260" xr:uid="{B222E27B-B0EC-4A25-91D5-521FE39FE846}"/>
    <cellStyle name="Vírgula 3 3" xfId="131" xr:uid="{8488EAD8-9D34-4DEC-A25A-453BABB34D04}"/>
    <cellStyle name="Vírgula 3 3 2" xfId="168" xr:uid="{24FE8BB3-CF79-4E42-B2C9-FABB441B6500}"/>
    <cellStyle name="Vírgula 3 3 3" xfId="269" xr:uid="{80A897AC-7599-487E-8882-3349FD05F0A6}"/>
    <cellStyle name="Vírgula 3 4" xfId="151" xr:uid="{1C497E95-9457-4C16-8107-F7A8950C0D9A}"/>
    <cellStyle name="Vírgula 3 5" xfId="186" xr:uid="{1B0A334F-7BA6-4CBA-B090-6EA39BF38AAF}"/>
    <cellStyle name="Vírgula 3 6" xfId="247" xr:uid="{EB070A12-89E5-4F48-AB3B-9D8466B20351}"/>
    <cellStyle name="Vírgula 4" xfId="115" xr:uid="{2951CB3C-0B1A-412D-91E8-254B372360EF}"/>
    <cellStyle name="Vírgula 4 2" xfId="116" xr:uid="{243582EA-B9AE-4009-826F-D6C20524B82C}"/>
    <cellStyle name="Vírgula 4 2 2" xfId="134" xr:uid="{1B56AC81-C4F3-4E0C-8C40-4994CB1D3CB5}"/>
    <cellStyle name="Vírgula 4 2 2 2" xfId="171" xr:uid="{E6A064B4-4FC4-4A25-BE3E-CC250BDD7314}"/>
    <cellStyle name="Vírgula 4 2 3" xfId="154" xr:uid="{7A46317F-C269-4C43-83DB-48570E1F2862}"/>
    <cellStyle name="Vírgula 4 2 4" xfId="187" xr:uid="{3A5F5A25-DC16-43BE-85BC-3D3C5D6C2DF5}"/>
    <cellStyle name="Vírgula 4 3" xfId="133" xr:uid="{998EAA99-6692-4FF9-8761-92E2E4FC1DF5}"/>
    <cellStyle name="Vírgula 4 3 2" xfId="170" xr:uid="{78F7709D-DC26-4BF7-BD00-B85F12240DC6}"/>
    <cellStyle name="Vírgula 4 4" xfId="153" xr:uid="{3E8572A4-D921-4B45-82DE-7E073E101F18}"/>
    <cellStyle name="Vírgula 4 5" xfId="188" xr:uid="{568EBC47-1594-490F-B229-C0CDAB9B3BB3}"/>
    <cellStyle name="Vírgula 4 6" xfId="262" xr:uid="{5BCC2F08-3416-4B87-AA52-6036051425F3}"/>
    <cellStyle name="Vírgula 5" xfId="117" xr:uid="{BF58DB8E-C004-4AA0-BB6E-4570F2030B20}"/>
    <cellStyle name="Vírgula 5 2" xfId="118" xr:uid="{405031DC-2740-4881-B05C-21ED043DC23E}"/>
    <cellStyle name="Vírgula 5 2 2" xfId="136" xr:uid="{B1317535-A634-4439-8523-7067BB53C857}"/>
    <cellStyle name="Vírgula 5 2 2 2" xfId="173" xr:uid="{5F472991-CDFB-4B19-A334-C0A24E40C23E}"/>
    <cellStyle name="Vírgula 5 2 3" xfId="156" xr:uid="{F02EACED-4E21-4287-BC02-48E609CA387A}"/>
    <cellStyle name="Vírgula 5 2 4" xfId="189" xr:uid="{2559EF95-3470-47BA-B5E6-37F1DE90E2D3}"/>
    <cellStyle name="Vírgula 5 3" xfId="135" xr:uid="{226649B8-A33A-406B-A936-1ADB74AF3F8C}"/>
    <cellStyle name="Vírgula 5 3 2" xfId="172" xr:uid="{C2C6FAB0-8041-449E-8A87-B3A3F8A027A5}"/>
    <cellStyle name="Vírgula 5 4" xfId="155" xr:uid="{08DFAA5D-FE76-4377-8C49-D41D468D5D44}"/>
    <cellStyle name="Vírgula 5 5" xfId="190" xr:uid="{B6A64731-5A77-44FD-8CF5-A36C5FD5712F}"/>
    <cellStyle name="Vírgula 5 6" xfId="264" xr:uid="{339BD82A-5E5E-482B-95C6-A5A0D7F9E27A}"/>
    <cellStyle name="Vírgula 6" xfId="119" xr:uid="{529F2542-A227-4EF5-A7C5-25733C9B73E4}"/>
    <cellStyle name="Vírgula 6 2" xfId="137" xr:uid="{61ADD05E-CB5C-408E-A26A-B114816E6CC6}"/>
    <cellStyle name="Vírgula 6 2 2" xfId="174" xr:uid="{B8CE3288-E78B-46BA-BAEB-F4245D42272F}"/>
    <cellStyle name="Vírgula 6 3" xfId="157" xr:uid="{017996B4-EA69-4AFF-9712-DD33A21213B1}"/>
    <cellStyle name="Vírgula 6 4" xfId="191" xr:uid="{D01B8C6D-157E-4AE6-A399-D7408135C01C}"/>
    <cellStyle name="Vírgula 6 5" xfId="265" xr:uid="{F0DD192A-AC59-4FFE-8875-4C764B764033}"/>
    <cellStyle name="Vírgula 7" xfId="120" xr:uid="{43A76E72-6AB0-4557-937A-EA6D4FAC552F}"/>
    <cellStyle name="Vírgula 7 2" xfId="158" xr:uid="{062B9D98-0BD4-4BD4-8BAD-434602A5BEA0}"/>
    <cellStyle name="Vírgula 7 3" xfId="266" xr:uid="{C52229A7-A81F-4C37-9692-8768E491839D}"/>
    <cellStyle name="Vírgula 8" xfId="122" xr:uid="{A1CCE000-4F66-405C-99E2-CF50D3B1164A}"/>
    <cellStyle name="Vírgula 8 2" xfId="159" xr:uid="{8C72FF05-0964-4503-B8C9-C39D1B680496}"/>
    <cellStyle name="Vírgula 8 3" xfId="273" xr:uid="{D8DE396F-BF7B-4EEB-9C7A-0DAD234268A1}"/>
    <cellStyle name="Vírgula 9" xfId="192" xr:uid="{D18FEE5A-5C4A-4A0F-8B69-9D79A1143C8E}"/>
    <cellStyle name="Vírgula 9 2" xfId="277" xr:uid="{025DEDE1-5029-4ABF-9B57-59FE48308E68}"/>
    <cellStyle name="Warning Text" xfId="244" xr:uid="{D76067B4-226A-4787-B3D7-2FCE5EE233E8}"/>
    <cellStyle name="White" xfId="121" xr:uid="{7074DC0C-A8E3-4776-9736-4626E2DF9E8D}"/>
  </cellStyles>
  <dxfs count="117"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C00000"/>
      </font>
      <fill>
        <patternFill>
          <bgColor rgb="FFFFD5D5"/>
        </patternFill>
      </fill>
    </dxf>
    <dxf>
      <font>
        <color theme="9" tint="-0.499984740745262"/>
      </font>
      <fill>
        <patternFill>
          <bgColor theme="9" tint="0.59996337778862885"/>
        </patternFill>
      </fill>
    </dxf>
    <dxf>
      <numFmt numFmtId="10" formatCode="&quot;R$&quot;\ #,##0;[Red]\-&quot;R$&quot;\ 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 Light"/>
        <family val="2"/>
        <scheme val="major"/>
      </font>
      <numFmt numFmtId="1" formatCode="0"/>
      <fill>
        <patternFill patternType="solid">
          <fgColor indexed="64"/>
          <bgColor rgb="FFF2F2F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medium">
          <color rgb="FFFFFFFF"/>
        </right>
        <top style="medium">
          <color rgb="FFFFFFFF"/>
        </top>
        <bottom style="medium">
          <color rgb="FFFFFFF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 Light"/>
        <family val="2"/>
        <scheme val="major"/>
      </font>
      <numFmt numFmtId="10" formatCode="&quot;R$&quot;\ #,##0;[Red]\-&quot;R$&quot;\ #,##0"/>
      <fill>
        <patternFill patternType="solid">
          <fgColor indexed="64"/>
          <bgColor rgb="FFF2F2F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medium">
          <color rgb="FFFFFFFF"/>
        </top>
        <bottom style="medium">
          <color rgb="FFFFFFF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 Light"/>
        <family val="2"/>
        <scheme val="major"/>
      </font>
      <numFmt numFmtId="10" formatCode="&quot;R$&quot;\ #,##0;[Red]\-&quot;R$&quot;\ #,##0"/>
      <fill>
        <patternFill patternType="solid">
          <fgColor indexed="64"/>
          <bgColor rgb="FFF2F2F2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rgb="FFFFFFFF"/>
        </left>
        <right/>
        <top style="medium">
          <color rgb="FFFFFFFF"/>
        </top>
        <bottom style="medium">
          <color rgb="FFFFFFF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 Light"/>
        <family val="2"/>
        <scheme val="major"/>
      </font>
      <numFmt numFmtId="10" formatCode="&quot;R$&quot;\ #,##0;[Red]\-&quot;R$&quot;\ #,##0"/>
      <fill>
        <patternFill patternType="solid">
          <fgColor indexed="64"/>
          <bgColor rgb="FFF2F2F2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rgb="FFFFFFFF"/>
        </left>
        <right style="medium">
          <color rgb="FFFFFFFF"/>
        </right>
        <top style="medium">
          <color rgb="FFFFFFFF"/>
        </top>
        <bottom style="medium">
          <color rgb="FFFFFFF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 Light"/>
        <family val="2"/>
        <scheme val="major"/>
      </font>
      <numFmt numFmtId="10" formatCode="&quot;R$&quot;\ #,##0;[Red]\-&quot;R$&quot;\ #,##0"/>
      <fill>
        <patternFill patternType="solid">
          <fgColor indexed="64"/>
          <bgColor rgb="FFF2F2F2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 style="medium">
          <color rgb="FFFFFFFF"/>
        </top>
        <bottom style="medium">
          <color rgb="FFFFFFFF"/>
        </bottom>
        <vertical/>
        <horizontal/>
      </border>
    </dxf>
    <dxf>
      <border outline="0">
        <top style="medium">
          <color rgb="FFFFFFFF"/>
        </top>
      </border>
    </dxf>
    <dxf>
      <border outline="0">
        <left style="medium">
          <color rgb="FFFFFFFF"/>
        </left>
        <bottom style="medium">
          <color rgb="FFFFFFFF"/>
        </bottom>
      </border>
    </dxf>
    <dxf>
      <border outline="0">
        <bottom style="medium">
          <color rgb="FFFFFFF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 Light"/>
        <family val="2"/>
        <scheme val="major"/>
      </font>
      <numFmt numFmtId="10" formatCode="&quot;R$&quot;\ #,##0;[Red]\-&quot;R$&quot;\ #,##0"/>
      <fill>
        <patternFill patternType="solid">
          <fgColor indexed="64"/>
          <bgColor rgb="FF002060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 Light"/>
        <family val="2"/>
        <scheme val="none"/>
      </font>
      <numFmt numFmtId="191" formatCode="&quot;R$&quot;\ #,##0.00"/>
      <fill>
        <patternFill patternType="solid">
          <fgColor indexed="64"/>
          <bgColor theme="0" tint="-0.149998474074526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 Light"/>
        <family val="2"/>
        <scheme val="none"/>
      </font>
      <numFmt numFmtId="191" formatCode="&quot;R$&quot;\ #,##0.00"/>
      <fill>
        <patternFill patternType="solid">
          <fgColor indexed="64"/>
          <bgColor theme="0" tint="-4.9989318521683403E-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 Light"/>
        <family val="2"/>
        <scheme val="none"/>
      </font>
      <numFmt numFmtId="12" formatCode="&quot;R$&quot;\ #,##0.00;[Red]\-&quot;R$&quot;\ #,##0.00"/>
      <fill>
        <patternFill patternType="solid">
          <fgColor indexed="64"/>
          <bgColor theme="0" tint="-0.149998474074526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 Light"/>
        <family val="2"/>
        <scheme val="none"/>
      </font>
      <numFmt numFmtId="12" formatCode="&quot;R$&quot;\ #,##0.00;[Red]\-&quot;R$&quot;\ #,##0.00"/>
      <fill>
        <patternFill patternType="solid">
          <fgColor indexed="64"/>
          <bgColor rgb="FFF2F2F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 Light"/>
        <family val="2"/>
        <scheme val="none"/>
      </font>
      <numFmt numFmtId="14" formatCode="0.00%"/>
      <fill>
        <patternFill patternType="solid">
          <fgColor indexed="64"/>
          <bgColor theme="0" tint="-0.149998474074526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 Light"/>
        <family val="2"/>
        <scheme val="none"/>
      </font>
      <numFmt numFmtId="14" formatCode="0.00%"/>
      <fill>
        <patternFill patternType="solid">
          <fgColor indexed="64"/>
          <bgColor rgb="FFF2F2F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 Light"/>
        <family val="2"/>
        <scheme val="none"/>
      </font>
      <numFmt numFmtId="12" formatCode="&quot;R$&quot;\ #,##0.00;[Red]\-&quot;R$&quot;\ #,##0.00"/>
      <fill>
        <patternFill patternType="solid">
          <fgColor indexed="64"/>
          <bgColor theme="0" tint="-0.149998474074526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 Light"/>
        <family val="2"/>
        <scheme val="none"/>
      </font>
      <numFmt numFmtId="12" formatCode="&quot;R$&quot;\ #,##0.00;[Red]\-&quot;R$&quot;\ #,##0.00"/>
      <fill>
        <patternFill patternType="solid">
          <fgColor indexed="64"/>
          <bgColor rgb="FFF2F2F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 Light"/>
        <family val="2"/>
        <scheme val="none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 Light"/>
        <family val="2"/>
        <scheme val="none"/>
      </font>
      <fill>
        <patternFill patternType="solid">
          <fgColor indexed="64"/>
          <bgColor rgb="FFF2F2F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 Light"/>
        <family val="2"/>
        <scheme val="none"/>
      </font>
      <numFmt numFmtId="171" formatCode="[$-416]mmmm\-yy;@"/>
      <fill>
        <patternFill patternType="solid">
          <fgColor indexed="64"/>
          <bgColor theme="0" tint="-0.149998474074526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 Light"/>
        <family val="2"/>
        <scheme val="none"/>
      </font>
      <numFmt numFmtId="171" formatCode="[$-416]mmmm\-yy;@"/>
      <fill>
        <patternFill patternType="solid">
          <fgColor indexed="64"/>
          <bgColor rgb="FFF2F2F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 Light"/>
        <family val="2"/>
        <scheme val="none"/>
      </font>
      <numFmt numFmtId="171" formatCode="[$-416]mmmm\-yy;@"/>
      <fill>
        <patternFill patternType="solid">
          <fgColor indexed="64"/>
          <bgColor theme="0" tint="-0.149998474074526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 Light"/>
        <family val="2"/>
        <scheme val="none"/>
      </font>
      <numFmt numFmtId="171" formatCode="[$-416]mmmm\-yy;@"/>
      <fill>
        <patternFill patternType="solid">
          <fgColor indexed="64"/>
          <bgColor rgb="FFF2F2F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 Light"/>
        <family val="2"/>
        <scheme val="none"/>
      </font>
      <numFmt numFmtId="171" formatCode="[$-416]mmmm\-yy;@"/>
      <fill>
        <patternFill patternType="solid">
          <fgColor indexed="64"/>
          <bgColor theme="0" tint="-0.149998474074526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 Light"/>
        <family val="2"/>
        <scheme val="none"/>
      </font>
      <numFmt numFmtId="171" formatCode="[$-416]mmmm\-yy;@"/>
      <fill>
        <patternFill patternType="solid">
          <fgColor indexed="64"/>
          <bgColor rgb="FFF2F2F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 Light"/>
        <family val="2"/>
        <scheme val="none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 Light"/>
        <family val="2"/>
        <scheme val="none"/>
      </font>
      <fill>
        <patternFill patternType="solid">
          <fgColor indexed="64"/>
          <bgColor rgb="FFF2F2F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 Light"/>
        <family val="2"/>
        <scheme val="none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theme="0"/>
        </right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 Light"/>
        <family val="2"/>
        <scheme val="none"/>
      </font>
      <fill>
        <patternFill patternType="solid">
          <fgColor indexed="64"/>
          <bgColor rgb="FFF2F2F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 Light"/>
        <family val="2"/>
        <scheme val="none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 Light"/>
        <family val="2"/>
        <scheme val="none"/>
      </font>
      <fill>
        <patternFill patternType="solid">
          <fgColor indexed="64"/>
          <bgColor rgb="FFF2F2F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border outline="0">
        <top style="thin">
          <color rgb="FFFFFFFF"/>
        </top>
      </border>
    </dxf>
    <dxf>
      <fill>
        <patternFill patternType="solid">
          <fgColor indexed="64"/>
          <bgColor theme="0" tint="-0.14999847407452621"/>
        </patternFill>
      </fill>
    </dxf>
    <dxf>
      <border outline="0"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</border>
    </dxf>
    <dxf>
      <border outline="0">
        <bottom style="thin">
          <color rgb="FFFFFFF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FFFFFF"/>
        <name val="Calibri Light"/>
        <family val="2"/>
        <scheme val="none"/>
      </font>
      <fill>
        <patternFill patternType="solid">
          <fgColor indexed="64"/>
          <bgColor rgb="FF182A4B"/>
        </patternFill>
      </fill>
      <alignment horizontal="center" vertical="center" textRotation="0" wrapText="1" indent="0" justifyLastLine="0" shrinkToFit="0" readingOrder="1"/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 Light"/>
        <family val="2"/>
        <scheme val="none"/>
      </font>
      <numFmt numFmtId="191" formatCode="&quot;R$&quot;\ #,##0.00"/>
      <fill>
        <patternFill patternType="solid">
          <fgColor indexed="64"/>
          <bgColor rgb="FFF2F2F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 Light"/>
        <family val="2"/>
        <scheme val="none"/>
      </font>
      <numFmt numFmtId="191" formatCode="&quot;R$&quot;\ #,##0.00"/>
      <fill>
        <patternFill patternType="solid">
          <fgColor indexed="64"/>
          <bgColor theme="0" tint="-4.9989318521683403E-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 Light"/>
        <family val="2"/>
        <scheme val="none"/>
      </font>
      <numFmt numFmtId="1" formatCode="0"/>
      <fill>
        <patternFill patternType="solid">
          <fgColor indexed="64"/>
          <bgColor rgb="FFF2F2F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 Light"/>
        <family val="2"/>
        <scheme val="none"/>
      </font>
      <numFmt numFmtId="191" formatCode="&quot;R$&quot;\ #,##0.00"/>
      <fill>
        <patternFill patternType="solid">
          <fgColor indexed="64"/>
          <bgColor rgb="FFF2F2F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 Light"/>
        <family val="2"/>
        <scheme val="none"/>
      </font>
      <numFmt numFmtId="191" formatCode="&quot;R$&quot;\ #,##0.00"/>
      <fill>
        <patternFill patternType="solid">
          <fgColor indexed="64"/>
          <bgColor theme="0" tint="-4.9989318521683403E-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 Light"/>
        <family val="2"/>
        <scheme val="none"/>
      </font>
      <numFmt numFmtId="2" formatCode="0.00"/>
      <fill>
        <patternFill patternType="solid">
          <fgColor indexed="64"/>
          <bgColor rgb="FFF2F2F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 Light"/>
        <family val="2"/>
        <scheme val="none"/>
      </font>
      <numFmt numFmtId="26" formatCode="hh:mm:ss"/>
      <fill>
        <patternFill patternType="solid">
          <fgColor indexed="64"/>
          <bgColor rgb="FFF2F2F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 Light"/>
        <family val="2"/>
        <scheme val="none"/>
      </font>
      <numFmt numFmtId="26" formatCode="hh:mm:ss"/>
      <fill>
        <patternFill patternType="solid">
          <fgColor indexed="64"/>
          <bgColor rgb="FFF2F2F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 Light"/>
        <family val="2"/>
        <scheme val="none"/>
      </font>
      <fill>
        <patternFill patternType="solid">
          <fgColor indexed="64"/>
          <bgColor rgb="FFF2F2F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 Light"/>
        <family val="2"/>
        <scheme val="none"/>
      </font>
      <fill>
        <patternFill patternType="solid">
          <fgColor indexed="64"/>
          <bgColor rgb="FFF2F2F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 Light"/>
        <family val="2"/>
        <scheme val="none"/>
      </font>
      <numFmt numFmtId="171" formatCode="[$-416]mmmm\-yy;@"/>
      <fill>
        <patternFill patternType="solid">
          <fgColor indexed="64"/>
          <bgColor rgb="FFF2F2F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 Light"/>
        <family val="2"/>
        <scheme val="none"/>
      </font>
      <fill>
        <patternFill patternType="solid">
          <fgColor indexed="64"/>
          <bgColor rgb="FFF2F2F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 Light"/>
        <family val="2"/>
        <scheme val="none"/>
      </font>
      <fill>
        <patternFill patternType="solid">
          <fgColor indexed="64"/>
          <bgColor rgb="FFF2F2F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 Light"/>
        <family val="2"/>
        <scheme val="none"/>
      </font>
      <fill>
        <patternFill patternType="solid">
          <fgColor indexed="64"/>
          <bgColor rgb="FFF2F2F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border outline="0">
        <top style="thin">
          <color theme="0"/>
        </top>
      </border>
    </dxf>
    <dxf>
      <border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border outline="0"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FFFFFF"/>
        <name val="Calibri Light"/>
        <family val="2"/>
        <scheme val="none"/>
      </font>
      <fill>
        <patternFill patternType="solid">
          <fgColor indexed="64"/>
          <bgColor rgb="FF182A4B"/>
        </patternFill>
      </fill>
      <alignment horizontal="center" vertical="center" textRotation="0" wrapText="1" indent="0" justifyLastLine="0" shrinkToFit="0" readingOrder="1"/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 Light"/>
        <family val="2"/>
        <scheme val="major"/>
      </font>
      <numFmt numFmtId="164" formatCode="&quot;R$&quot;#,##0_);[Red]\(&quot;R$&quot;#,##0\)"/>
      <fill>
        <patternFill patternType="solid">
          <fgColor indexed="64"/>
          <bgColor rgb="FFF2F2F2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rgb="FFFFFFFF"/>
        </left>
        <right style="medium">
          <color rgb="FFFFFFFF"/>
        </right>
        <top style="medium">
          <color rgb="FFFFFFFF"/>
        </top>
        <bottom style="medium">
          <color rgb="FFFFFFF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 Light"/>
        <family val="2"/>
        <scheme val="major"/>
      </font>
      <numFmt numFmtId="30" formatCode="@"/>
      <fill>
        <patternFill patternType="solid">
          <fgColor indexed="64"/>
          <bgColor rgb="FFF2F2F2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rgb="FFFFFFFF"/>
        </left>
        <right/>
        <top style="medium">
          <color rgb="FFFFFFFF"/>
        </top>
        <bottom style="medium">
          <color rgb="FFFFFFFF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 Light"/>
        <family val="2"/>
        <scheme val="major"/>
      </font>
      <numFmt numFmtId="164" formatCode="&quot;R$&quot;#,##0_);[Red]\(&quot;R$&quot;#,##0\)"/>
      <fill>
        <patternFill patternType="solid">
          <fgColor indexed="64"/>
          <bgColor rgb="FFF2F2F2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rgb="FFFFFFFF"/>
        </left>
        <right style="medium">
          <color rgb="FFFFFFFF"/>
        </right>
        <top style="medium">
          <color rgb="FFFFFFFF"/>
        </top>
        <bottom style="medium">
          <color rgb="FFFFFFF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 Light"/>
        <family val="2"/>
        <scheme val="major"/>
      </font>
      <numFmt numFmtId="164" formatCode="&quot;R$&quot;#,##0_);[Red]\(&quot;R$&quot;#,##0\)"/>
      <fill>
        <patternFill patternType="solid">
          <fgColor indexed="64"/>
          <bgColor rgb="FFF2F2F2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rgb="FFFFFFFF"/>
        </left>
        <right style="medium">
          <color rgb="FFFFFFFF"/>
        </right>
        <top style="medium">
          <color rgb="FFFFFFFF"/>
        </top>
        <bottom style="medium">
          <color rgb="FFFFFFF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 Light"/>
        <family val="2"/>
        <scheme val="major"/>
      </font>
      <numFmt numFmtId="164" formatCode="&quot;R$&quot;#,##0_);[Red]\(&quot;R$&quot;#,##0\)"/>
      <fill>
        <patternFill patternType="solid">
          <fgColor indexed="64"/>
          <bgColor rgb="FFF2F2F2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rgb="FFFFFFFF"/>
        </left>
        <right style="medium">
          <color rgb="FFFFFFFF"/>
        </right>
        <top style="medium">
          <color rgb="FFFFFFFF"/>
        </top>
        <bottom style="medium">
          <color rgb="FFFFFFF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 Light"/>
        <family val="2"/>
        <scheme val="major"/>
      </font>
      <numFmt numFmtId="30" formatCode="@"/>
      <fill>
        <patternFill patternType="solid">
          <fgColor indexed="64"/>
          <bgColor rgb="FFF2F2F2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rgb="FFFFFFFF"/>
        </left>
        <right style="medium">
          <color rgb="FFFFFFFF"/>
        </right>
        <top style="medium">
          <color rgb="FFFFFFFF"/>
        </top>
        <bottom style="medium">
          <color rgb="FFFFFFF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 Light"/>
        <family val="2"/>
        <scheme val="major"/>
      </font>
      <numFmt numFmtId="30" formatCode="@"/>
      <fill>
        <patternFill patternType="solid">
          <fgColor indexed="64"/>
          <bgColor rgb="FFF2F2F2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rgb="FFFFFFFF"/>
        </left>
        <right style="medium">
          <color rgb="FFFFFFFF"/>
        </right>
        <top style="medium">
          <color rgb="FFFFFFFF"/>
        </top>
        <bottom style="medium">
          <color rgb="FFFFFFF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 Light"/>
        <family val="2"/>
        <scheme val="major"/>
      </font>
      <numFmt numFmtId="165" formatCode="&quot;R$&quot;#,##0.00_);[Red]\(&quot;R$&quot;#,##0.00\)"/>
      <fill>
        <patternFill patternType="solid">
          <fgColor indexed="64"/>
          <bgColor rgb="FFF2F2F2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rgb="FFFFFFFF"/>
        </left>
        <right style="medium">
          <color rgb="FFFFFFFF"/>
        </right>
        <top style="medium">
          <color rgb="FFFFFFFF"/>
        </top>
        <bottom style="medium">
          <color rgb="FFFFFFF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 Light"/>
        <family val="2"/>
        <scheme val="major"/>
      </font>
      <numFmt numFmtId="30" formatCode="@"/>
      <fill>
        <patternFill patternType="solid">
          <fgColor indexed="64"/>
          <bgColor rgb="FFF2F2F2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rgb="FFFFFFFF"/>
        </left>
        <right style="medium">
          <color rgb="FFFFFFFF"/>
        </right>
        <top style="medium">
          <color rgb="FFFFFFFF"/>
        </top>
        <bottom style="medium">
          <color rgb="FFFFFFF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 Light"/>
        <family val="2"/>
        <scheme val="major"/>
      </font>
      <numFmt numFmtId="164" formatCode="&quot;R$&quot;#,##0_);[Red]\(&quot;R$&quot;#,##0\)"/>
      <fill>
        <patternFill patternType="solid">
          <fgColor indexed="64"/>
          <bgColor rgb="FFF2F2F2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rgb="FFFFFFFF"/>
        </left>
        <right style="medium">
          <color rgb="FFFFFFFF"/>
        </right>
        <top style="medium">
          <color rgb="FFFFFFFF"/>
        </top>
        <bottom style="medium">
          <color rgb="FFFFFFF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 Light"/>
        <family val="2"/>
        <scheme val="major"/>
      </font>
      <numFmt numFmtId="164" formatCode="&quot;R$&quot;#,##0_);[Red]\(&quot;R$&quot;#,##0\)"/>
      <fill>
        <patternFill patternType="solid">
          <fgColor indexed="64"/>
          <bgColor rgb="FFF2F2F2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rgb="FFFFFFFF"/>
        </left>
        <right style="medium">
          <color rgb="FFFFFFFF"/>
        </right>
        <top style="medium">
          <color rgb="FFFFFFFF"/>
        </top>
        <bottom style="medium">
          <color rgb="FFFFFFF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 Light"/>
        <family val="2"/>
        <scheme val="major"/>
      </font>
      <numFmt numFmtId="164" formatCode="&quot;R$&quot;#,##0_);[Red]\(&quot;R$&quot;#,##0\)"/>
      <fill>
        <patternFill patternType="solid">
          <fgColor indexed="64"/>
          <bgColor rgb="FFF2F2F2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rgb="FFFFFFFF"/>
        </left>
        <right style="medium">
          <color rgb="FFFFFFFF"/>
        </right>
        <top style="medium">
          <color rgb="FFFFFFFF"/>
        </top>
        <bottom style="medium">
          <color rgb="FFFFFFF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 Light"/>
        <family val="2"/>
        <scheme val="major"/>
      </font>
      <numFmt numFmtId="171" formatCode="[$-416]mmmm\-yy;@"/>
      <fill>
        <patternFill patternType="solid">
          <fgColor indexed="64"/>
          <bgColor rgb="FFF2F2F2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rgb="FFFFFFFF"/>
        </left>
        <right style="medium">
          <color rgb="FFFFFFFF"/>
        </right>
        <top/>
        <bottom style="medium">
          <color rgb="FFFFFFF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 Light"/>
        <family val="2"/>
        <scheme val="major"/>
      </font>
      <numFmt numFmtId="171" formatCode="[$-416]mmmm\-yy;@"/>
      <fill>
        <patternFill patternType="solid">
          <fgColor indexed="64"/>
          <bgColor rgb="FFF2F2F2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rgb="FFFFFFFF"/>
        </left>
        <right style="medium">
          <color rgb="FFFFFFFF"/>
        </right>
        <top/>
        <bottom style="medium">
          <color rgb="FFFFFFF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 Light"/>
        <family val="2"/>
        <scheme val="major"/>
      </font>
      <numFmt numFmtId="165" formatCode="&quot;R$&quot;#,##0.00_);[Red]\(&quot;R$&quot;#,##0.00\)"/>
      <fill>
        <patternFill patternType="solid">
          <fgColor indexed="64"/>
          <bgColor rgb="FFF2F2F2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rgb="FFFFFFFF"/>
        </left>
        <right style="medium">
          <color rgb="FFFFFFFF"/>
        </right>
        <top/>
        <bottom style="medium">
          <color rgb="FFFFFFF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 Light"/>
        <family val="2"/>
        <scheme val="major"/>
      </font>
      <numFmt numFmtId="165" formatCode="&quot;R$&quot;#,##0.00_);[Red]\(&quot;R$&quot;#,##0.00\)"/>
      <fill>
        <patternFill patternType="solid">
          <fgColor indexed="64"/>
          <bgColor rgb="FFF2F2F2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rgb="FFFFFFFF"/>
        </left>
        <right style="medium">
          <color rgb="FFFFFFFF"/>
        </right>
        <top/>
        <bottom style="medium">
          <color rgb="FFFFFFF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 Light"/>
        <family val="2"/>
        <scheme val="major"/>
      </font>
      <numFmt numFmtId="165" formatCode="&quot;R$&quot;#,##0.00_);[Red]\(&quot;R$&quot;#,##0.00\)"/>
      <fill>
        <patternFill patternType="solid">
          <fgColor indexed="64"/>
          <bgColor rgb="FFF2F2F2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rgb="FFFFFFFF"/>
        </left>
        <right style="medium">
          <color rgb="FFFFFFFF"/>
        </right>
        <top/>
        <bottom style="medium">
          <color rgb="FFFFFFF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 Light"/>
        <family val="2"/>
        <scheme val="major"/>
      </font>
      <numFmt numFmtId="165" formatCode="&quot;R$&quot;#,##0.00_);[Red]\(&quot;R$&quot;#,##0.00\)"/>
      <fill>
        <patternFill patternType="solid">
          <fgColor indexed="64"/>
          <bgColor rgb="FFF2F2F2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rgb="FFFFFFFF"/>
        </left>
        <right style="medium">
          <color rgb="FFFFFFFF"/>
        </right>
        <top/>
        <bottom style="medium">
          <color rgb="FFFFFFF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 Light"/>
        <family val="2"/>
        <scheme val="major"/>
      </font>
      <numFmt numFmtId="165" formatCode="&quot;R$&quot;#,##0.00_);[Red]\(&quot;R$&quot;#,##0.00\)"/>
      <fill>
        <patternFill patternType="solid">
          <fgColor indexed="64"/>
          <bgColor rgb="FFF2F2F2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rgb="FFFFFFFF"/>
        </left>
        <right style="medium">
          <color rgb="FFFFFFFF"/>
        </right>
        <top/>
        <bottom style="medium">
          <color rgb="FFFFFFF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 Light"/>
        <family val="2"/>
        <scheme val="major"/>
      </font>
      <numFmt numFmtId="165" formatCode="&quot;R$&quot;#,##0.00_);[Red]\(&quot;R$&quot;#,##0.00\)"/>
      <fill>
        <patternFill patternType="solid">
          <fgColor indexed="64"/>
          <bgColor theme="0" tint="-4.9989318521683403E-2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rgb="FFFFFFFF"/>
        </left>
        <right style="medium">
          <color rgb="FFFFFFFF"/>
        </right>
        <top/>
        <bottom style="medium">
          <color rgb="FFFFFFF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 Light"/>
        <family val="2"/>
        <scheme val="major"/>
      </font>
      <numFmt numFmtId="165" formatCode="&quot;R$&quot;#,##0.00_);[Red]\(&quot;R$&quot;#,##0.00\)"/>
      <fill>
        <patternFill patternType="solid">
          <fgColor indexed="64"/>
          <bgColor theme="0" tint="-4.9989318521683403E-2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rgb="FFFFFFFF"/>
        </left>
        <right style="medium">
          <color rgb="FFFFFFFF"/>
        </right>
        <top style="medium">
          <color rgb="FFFFFFFF"/>
        </top>
        <bottom style="medium">
          <color rgb="FFFFFFF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 Light"/>
        <family val="2"/>
        <scheme val="major"/>
      </font>
      <numFmt numFmtId="165" formatCode="&quot;R$&quot;#,##0.00_);[Red]\(&quot;R$&quot;#,##0.00\)"/>
      <fill>
        <patternFill patternType="solid">
          <fgColor indexed="64"/>
          <bgColor theme="0" tint="-4.9989318521683403E-2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rgb="FFFFFFFF"/>
        </left>
        <right style="medium">
          <color rgb="FFFFFFFF"/>
        </right>
        <top style="medium">
          <color rgb="FFFFFFFF"/>
        </top>
        <bottom style="medium">
          <color rgb="FFFFFFF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 Light"/>
        <family val="2"/>
        <scheme val="major"/>
      </font>
      <numFmt numFmtId="165" formatCode="&quot;R$&quot;#,##0.00_);[Red]\(&quot;R$&quot;#,##0.00\)"/>
      <fill>
        <patternFill patternType="solid">
          <fgColor indexed="64"/>
          <bgColor theme="0" tint="-4.9989318521683403E-2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rgb="FFFFFFFF"/>
        </left>
        <right style="medium">
          <color rgb="FFFFFFFF"/>
        </right>
        <top style="medium">
          <color rgb="FFFFFFFF"/>
        </top>
        <bottom style="medium">
          <color rgb="FFFFFFF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 Light"/>
        <family val="2"/>
        <scheme val="major"/>
      </font>
      <numFmt numFmtId="165" formatCode="&quot;R$&quot;#,##0.00_);[Red]\(&quot;R$&quot;#,##0.00\)"/>
      <fill>
        <patternFill patternType="solid">
          <fgColor indexed="64"/>
          <bgColor theme="0" tint="-4.9989318521683403E-2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rgb="FFFFFFFF"/>
        </left>
        <right style="medium">
          <color rgb="FFFFFFFF"/>
        </right>
        <top style="medium">
          <color rgb="FFFFFFFF"/>
        </top>
        <bottom style="medium">
          <color rgb="FFFFFFF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 Light"/>
        <family val="2"/>
        <scheme val="major"/>
      </font>
      <numFmt numFmtId="165" formatCode="&quot;R$&quot;#,##0.00_);[Red]\(&quot;R$&quot;#,##0.00\)"/>
      <fill>
        <patternFill patternType="solid">
          <fgColor indexed="64"/>
          <bgColor theme="0" tint="-4.9989318521683403E-2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rgb="FFFFFFFF"/>
        </left>
        <right style="medium">
          <color rgb="FFFFFFFF"/>
        </right>
        <top style="medium">
          <color rgb="FFFFFFFF"/>
        </top>
        <bottom style="medium">
          <color rgb="FFFFFFF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 Light"/>
        <family val="2"/>
        <scheme val="major"/>
      </font>
      <numFmt numFmtId="165" formatCode="&quot;R$&quot;#,##0.00_);[Red]\(&quot;R$&quot;#,##0.00\)"/>
      <fill>
        <patternFill patternType="solid">
          <fgColor indexed="64"/>
          <bgColor theme="0" tint="-4.9989318521683403E-2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rgb="FFFFFFFF"/>
        </left>
        <right style="medium">
          <color rgb="FFFFFFFF"/>
        </right>
        <top style="medium">
          <color rgb="FFFFFFFF"/>
        </top>
        <bottom style="medium">
          <color rgb="FFFFFFF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 Light"/>
        <family val="2"/>
        <scheme val="major"/>
      </font>
      <numFmt numFmtId="165" formatCode="&quot;R$&quot;#,##0.00_);[Red]\(&quot;R$&quot;#,##0.00\)"/>
      <fill>
        <patternFill patternType="solid">
          <fgColor indexed="64"/>
          <bgColor theme="0" tint="-4.9989318521683403E-2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rgb="FFFFFFFF"/>
        </left>
        <right style="medium">
          <color rgb="FFFFFFFF"/>
        </right>
        <top style="medium">
          <color rgb="FFFFFFFF"/>
        </top>
        <bottom style="medium">
          <color rgb="FFFFFFF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 Light"/>
        <family val="2"/>
        <scheme val="major"/>
      </font>
      <numFmt numFmtId="165" formatCode="&quot;R$&quot;#,##0.00_);[Red]\(&quot;R$&quot;#,##0.00\)"/>
      <fill>
        <patternFill patternType="solid">
          <fgColor indexed="64"/>
          <bgColor theme="0" tint="-4.9989318521683403E-2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rgb="FFFFFFFF"/>
        </left>
        <right style="medium">
          <color rgb="FFFFFFFF"/>
        </right>
        <top style="medium">
          <color rgb="FFFFFFFF"/>
        </top>
        <bottom style="medium">
          <color rgb="FFFFFFF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 Light"/>
        <family val="2"/>
        <scheme val="major"/>
      </font>
      <numFmt numFmtId="165" formatCode="&quot;R$&quot;#,##0.00_);[Red]\(&quot;R$&quot;#,##0.00\)"/>
      <fill>
        <patternFill patternType="solid">
          <fgColor indexed="64"/>
          <bgColor theme="0" tint="-4.9989318521683403E-2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rgb="FFFFFFFF"/>
        </left>
        <right style="medium">
          <color rgb="FFFFFFFF"/>
        </right>
        <top style="medium">
          <color rgb="FFFFFFFF"/>
        </top>
        <bottom style="medium">
          <color rgb="FFFFFFF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 Light"/>
        <family val="2"/>
        <scheme val="major"/>
      </font>
      <numFmt numFmtId="165" formatCode="&quot;R$&quot;#,##0.00_);[Red]\(&quot;R$&quot;#,##0.00\)"/>
      <fill>
        <patternFill patternType="solid">
          <fgColor indexed="64"/>
          <bgColor theme="0" tint="-4.9989318521683403E-2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rgb="FFFFFFFF"/>
        </left>
        <right style="medium">
          <color rgb="FFFFFFFF"/>
        </right>
        <top style="medium">
          <color rgb="FFFFFFFF"/>
        </top>
        <bottom style="medium">
          <color rgb="FFFFFFF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 Light"/>
        <family val="2"/>
        <scheme val="major"/>
      </font>
      <numFmt numFmtId="2" formatCode="0.00"/>
      <fill>
        <patternFill patternType="solid">
          <fgColor indexed="64"/>
          <bgColor theme="0" tint="-4.9989318521683403E-2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rgb="FFFFFFFF"/>
        </left>
        <right style="medium">
          <color rgb="FFFFFFFF"/>
        </right>
        <top style="medium">
          <color rgb="FFFFFFFF"/>
        </top>
        <bottom style="medium">
          <color rgb="FFFFFFF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 Light"/>
        <family val="2"/>
        <scheme val="major"/>
      </font>
      <numFmt numFmtId="2" formatCode="0.00"/>
      <fill>
        <patternFill patternType="solid">
          <fgColor indexed="64"/>
          <bgColor theme="0" tint="-4.9989318521683403E-2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rgb="FFFFFFFF"/>
        </left>
        <right style="medium">
          <color rgb="FFFFFFFF"/>
        </right>
        <top style="medium">
          <color rgb="FFFFFFFF"/>
        </top>
        <bottom style="medium">
          <color rgb="FFFFFFF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 Light"/>
        <family val="2"/>
        <scheme val="major"/>
      </font>
      <numFmt numFmtId="2" formatCode="0.00"/>
      <fill>
        <patternFill patternType="solid">
          <fgColor indexed="64"/>
          <bgColor theme="0" tint="-4.9989318521683403E-2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rgb="FFFFFFFF"/>
        </left>
        <right style="medium">
          <color rgb="FFFFFFFF"/>
        </right>
        <top style="medium">
          <color rgb="FFFFFFFF"/>
        </top>
        <bottom style="medium">
          <color rgb="FFFFFFF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 Light"/>
        <family val="2"/>
        <scheme val="major"/>
      </font>
      <numFmt numFmtId="2" formatCode="0.00"/>
      <fill>
        <patternFill patternType="solid">
          <fgColor indexed="64"/>
          <bgColor theme="0" tint="-4.9989318521683403E-2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rgb="FFFFFFFF"/>
        </left>
        <right style="medium">
          <color rgb="FFFFFFFF"/>
        </right>
        <top style="medium">
          <color rgb="FFFFFFFF"/>
        </top>
        <bottom style="medium">
          <color rgb="FFFFFFF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 Light"/>
        <family val="2"/>
        <scheme val="major"/>
      </font>
      <numFmt numFmtId="164" formatCode="&quot;R$&quot;#,##0_);[Red]\(&quot;R$&quot;#,##0\)"/>
      <fill>
        <patternFill patternType="solid">
          <fgColor indexed="64"/>
          <bgColor theme="0" tint="-4.9989318521683403E-2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rgb="FFFFFFFF"/>
        </left>
        <right style="medium">
          <color rgb="FFFFFFFF"/>
        </right>
        <top style="medium">
          <color rgb="FFFFFFFF"/>
        </top>
        <bottom style="medium">
          <color rgb="FFFFFFF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 Light"/>
        <family val="2"/>
        <scheme val="major"/>
      </font>
      <numFmt numFmtId="164" formatCode="&quot;R$&quot;#,##0_);[Red]\(&quot;R$&quot;#,##0\)"/>
      <fill>
        <patternFill patternType="solid">
          <fgColor indexed="64"/>
          <bgColor theme="0" tint="-4.9989318521683403E-2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rgb="FFFFFFFF"/>
        </left>
        <right style="medium">
          <color rgb="FFFFFFFF"/>
        </right>
        <top style="medium">
          <color rgb="FFFFFFFF"/>
        </top>
        <bottom style="medium">
          <color rgb="FFFFFFF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 Light"/>
        <family val="2"/>
        <scheme val="major"/>
      </font>
      <numFmt numFmtId="164" formatCode="&quot;R$&quot;#,##0_);[Red]\(&quot;R$&quot;#,##0\)"/>
      <fill>
        <patternFill patternType="solid">
          <fgColor indexed="64"/>
          <bgColor rgb="FFF2F2F2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rgb="FFFFFFFF"/>
        </left>
        <right style="medium">
          <color rgb="FFFFFFFF"/>
        </right>
        <top style="medium">
          <color rgb="FFFFFFFF"/>
        </top>
        <bottom style="medium">
          <color rgb="FFFFFFF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 Light"/>
        <family val="2"/>
        <scheme val="major"/>
      </font>
      <numFmt numFmtId="164" formatCode="&quot;R$&quot;#,##0_);[Red]\(&quot;R$&quot;#,##0\)"/>
      <fill>
        <patternFill patternType="solid">
          <fgColor indexed="64"/>
          <bgColor rgb="FFF2F2F2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rgb="FFFFFFFF"/>
        </left>
        <right style="medium">
          <color rgb="FFFFFFFF"/>
        </right>
        <top style="medium">
          <color rgb="FFFFFFFF"/>
        </top>
        <bottom style="medium">
          <color rgb="FFFFFFF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 Light"/>
        <family val="2"/>
        <scheme val="major"/>
      </font>
      <numFmt numFmtId="197" formatCode="[$-416]d\-mmm;@"/>
      <fill>
        <patternFill patternType="solid">
          <fgColor indexed="64"/>
          <bgColor rgb="FFF2F2F2"/>
        </patternFill>
      </fill>
      <alignment horizontal="center" vertical="center" textRotation="0" wrapText="1" indent="0" justifyLastLine="0" shrinkToFit="0" readingOrder="0"/>
      <border diagonalUp="0" diagonalDown="0">
        <left/>
        <right style="medium">
          <color rgb="FFFFFFFF"/>
        </right>
        <top style="medium">
          <color rgb="FFFFFFFF"/>
        </top>
        <bottom style="medium">
          <color rgb="FFFFFFFF"/>
        </bottom>
        <vertical/>
        <horizontal/>
      </border>
      <protection locked="0" hidden="0"/>
    </dxf>
    <dxf>
      <border outline="0">
        <left style="medium">
          <color rgb="FFFFFFFF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 Light"/>
        <family val="2"/>
        <scheme val="major"/>
      </font>
      <fill>
        <patternFill patternType="solid">
          <fgColor indexed="64"/>
          <bgColor rgb="FFF2F2F2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FFFFFF"/>
        <name val="Calibri Light"/>
        <family val="2"/>
        <scheme val="none"/>
      </font>
      <fill>
        <patternFill patternType="solid">
          <fgColor rgb="FF000000"/>
          <bgColor rgb="FF7030A0"/>
        </patternFill>
      </fill>
      <alignment horizontal="center" vertical="center" textRotation="0" wrapText="1" indent="0" justifyLastLine="0" shrinkToFit="0" readingOrder="1"/>
      <border diagonalUp="0" diagonalDown="0">
        <left style="medium">
          <color rgb="FFFFFFFF"/>
        </left>
        <right style="medium">
          <color rgb="FFFFFFFF"/>
        </right>
        <top/>
        <bottom/>
      </border>
      <protection locked="0" hidden="0"/>
    </dxf>
    <dxf>
      <numFmt numFmtId="0" formatCode="General"/>
    </dxf>
    <dxf>
      <numFmt numFmtId="0" formatCode="General"/>
    </dxf>
  </dxfs>
  <tableStyles count="0" defaultTableStyle="TableStyleMedium2" defaultPivotStyle="PivotStyleLight16"/>
  <colors>
    <mruColors>
      <color rgb="FF0E192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microsoft.com/office/2007/relationships/slicerCache" Target="slicerCaches/slicerCache3.xml"/><Relationship Id="rId39" Type="http://schemas.openxmlformats.org/officeDocument/2006/relationships/customXml" Target="../customXml/item3.xml"/><Relationship Id="rId21" Type="http://schemas.openxmlformats.org/officeDocument/2006/relationships/pivotCacheDefinition" Target="pivotCache/pivotCacheDefinition1.xml"/><Relationship Id="rId34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microsoft.com/office/2007/relationships/slicerCache" Target="slicerCaches/slicerCache2.xml"/><Relationship Id="rId33" Type="http://schemas.openxmlformats.org/officeDocument/2006/relationships/sharedStrings" Target="sharedStrings.xml"/><Relationship Id="rId38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microsoft.com/office/2007/relationships/slicerCache" Target="slicerCaches/slicerCache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microsoft.com/office/2007/relationships/slicerCache" Target="slicerCaches/slicerCache1.xml"/><Relationship Id="rId32" Type="http://schemas.openxmlformats.org/officeDocument/2006/relationships/styles" Target="styles.xml"/><Relationship Id="rId37" Type="http://schemas.openxmlformats.org/officeDocument/2006/relationships/customXml" Target="../customXml/item1.xml"/><Relationship Id="rId40" Type="http://schemas.openxmlformats.org/officeDocument/2006/relationships/customXml" Target="../customXml/item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pivotCacheDefinition" Target="pivotCache/pivotCacheDefinition3.xml"/><Relationship Id="rId28" Type="http://schemas.microsoft.com/office/2007/relationships/slicerCache" Target="slicerCaches/slicerCache5.xml"/><Relationship Id="rId36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pivotCacheDefinition" Target="pivotCache/pivotCacheDefinition2.xml"/><Relationship Id="rId27" Type="http://schemas.microsoft.com/office/2007/relationships/slicerCache" Target="slicerCaches/slicerCache4.xml"/><Relationship Id="rId30" Type="http://schemas.openxmlformats.org/officeDocument/2006/relationships/theme" Target="theme/theme1.xml"/><Relationship Id="rId35" Type="http://schemas.microsoft.com/office/2017/10/relationships/person" Target="persons/person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52710</xdr:colOff>
      <xdr:row>0</xdr:row>
      <xdr:rowOff>22494</xdr:rowOff>
    </xdr:from>
    <xdr:to>
      <xdr:col>0</xdr:col>
      <xdr:colOff>1862460</xdr:colOff>
      <xdr:row>1603</xdr:row>
      <xdr:rowOff>85798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2" name="Unidade">
              <a:extLst>
                <a:ext uri="{FF2B5EF4-FFF2-40B4-BE49-F238E27FC236}">
                  <a16:creationId xmlns:a16="http://schemas.microsoft.com/office/drawing/2014/main" id="{21C5CAF1-575E-946C-8C7D-5729CE7DC97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Unidad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2710" y="22494"/>
              <a:ext cx="1809750" cy="279972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 slicer da tabela. As segmentações de dados da tabela não são suportadas nesta versão do Excel.
Se a forma tiver sido modificada em uma versão anterior do Excel, ou se a pasta de trabalho foi salva no Excel 2007 ou anterior, a segmentação de dados não pode ser usada.</a:t>
              </a:r>
            </a:p>
          </xdr:txBody>
        </xdr:sp>
      </mc:Fallback>
    </mc:AlternateContent>
    <xdr:clientData/>
  </xdr:twoCellAnchor>
  <xdr:twoCellAnchor editAs="absolute">
    <xdr:from>
      <xdr:col>0</xdr:col>
      <xdr:colOff>15980</xdr:colOff>
      <xdr:row>1603</xdr:row>
      <xdr:rowOff>93185</xdr:rowOff>
    </xdr:from>
    <xdr:to>
      <xdr:col>0</xdr:col>
      <xdr:colOff>1816205</xdr:colOff>
      <xdr:row>1616</xdr:row>
      <xdr:rowOff>166537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3" name="Categoria">
              <a:extLst>
                <a:ext uri="{FF2B5EF4-FFF2-40B4-BE49-F238E27FC236}">
                  <a16:creationId xmlns:a16="http://schemas.microsoft.com/office/drawing/2014/main" id="{B5FB3E07-2167-AD69-78EE-5E37E5CD63D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ia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980" y="2829608"/>
              <a:ext cx="1800225" cy="241151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 slicer da tabela. As segmentações de dados da tabela não são suportadas nesta versão do Excel.
Se a forma tiver sido modificada em uma versão anterior do Excel, ou se a pasta de trabalho foi salva no Excel 2007 ou anterior, a segmentação de dados não pode ser usada.</a:t>
              </a:r>
            </a:p>
          </xdr:txBody>
        </xdr:sp>
      </mc:Fallback>
    </mc:AlternateContent>
    <xdr:clientData/>
  </xdr:twoCellAnchor>
  <xdr:twoCellAnchor editAs="absolute">
    <xdr:from>
      <xdr:col>0</xdr:col>
      <xdr:colOff>14111</xdr:colOff>
      <xdr:row>1617</xdr:row>
      <xdr:rowOff>50580</xdr:rowOff>
    </xdr:from>
    <xdr:to>
      <xdr:col>0</xdr:col>
      <xdr:colOff>1811535</xdr:colOff>
      <xdr:row>1630</xdr:row>
      <xdr:rowOff>82973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4" name="Fornecedor">
              <a:extLst>
                <a:ext uri="{FF2B5EF4-FFF2-40B4-BE49-F238E27FC236}">
                  <a16:creationId xmlns:a16="http://schemas.microsoft.com/office/drawing/2014/main" id="{6B0E8FC6-ACB5-C309-AFF8-6BE99265286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Fornecedo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111" y="5308293"/>
              <a:ext cx="1797424" cy="243688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 slicer da tabela. As segmentações de dados da tabela não são suportadas nesta versão do Excel.
Se a forma tiver sido modificada em uma versão anterior do Excel, ou se a pasta de trabalho foi salva no Excel 2007 ou anterior, a segmentação de dados não pode ser usada.</a:t>
              </a:r>
            </a:p>
          </xdr:txBody>
        </xdr:sp>
      </mc:Fallback>
    </mc:AlternateContent>
    <xdr:clientData/>
  </xdr:twoCellAnchor>
  <xdr:twoCellAnchor editAs="absolute">
    <xdr:from>
      <xdr:col>0</xdr:col>
      <xdr:colOff>19714</xdr:colOff>
      <xdr:row>1630</xdr:row>
      <xdr:rowOff>131611</xdr:rowOff>
    </xdr:from>
    <xdr:to>
      <xdr:col>0</xdr:col>
      <xdr:colOff>1819939</xdr:colOff>
      <xdr:row>1644</xdr:row>
      <xdr:rowOff>9259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5" name="Mês Falta">
              <a:extLst>
                <a:ext uri="{FF2B5EF4-FFF2-40B4-BE49-F238E27FC236}">
                  <a16:creationId xmlns:a16="http://schemas.microsoft.com/office/drawing/2014/main" id="{45B04E2C-FC55-AA36-1F24-A398FFC9E0F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ês Falta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9714" y="7795835"/>
              <a:ext cx="1800225" cy="245235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 slicer da tabela. As segmentações de dados da tabela não são suportadas nesta versão do Excel.
Se a forma tiver sido modificada em uma versão anterior do Excel, ou se a pasta de trabalho foi salva no Excel 2007 ou anterior, a segmentação de dados não pode ser usada.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66488</xdr:colOff>
      <xdr:row>0</xdr:row>
      <xdr:rowOff>36606</xdr:rowOff>
    </xdr:from>
    <xdr:to>
      <xdr:col>0</xdr:col>
      <xdr:colOff>1876238</xdr:colOff>
      <xdr:row>802</xdr:row>
      <xdr:rowOff>29883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2" name="Unidade 1">
              <a:extLst>
                <a:ext uri="{FF2B5EF4-FFF2-40B4-BE49-F238E27FC236}">
                  <a16:creationId xmlns:a16="http://schemas.microsoft.com/office/drawing/2014/main" id="{79332B19-6FEC-4CE1-8041-27E860C0371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Unidade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6488" y="36606"/>
              <a:ext cx="1809750" cy="252580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 slicer da tabela. As segmentações de dados da tabela não são suportadas nesta versão do Excel.
Se a forma tiver sido modificada em uma versão anterior do Excel, ou se a pasta de trabalho foi salva no Excel 2007 ou anterior, a segmentação de dados não pode ser usada.</a:t>
              </a:r>
            </a:p>
          </xdr:txBody>
        </xdr:sp>
      </mc:Fallback>
    </mc:AlternateContent>
    <xdr:clientData/>
  </xdr:twoCellAnchor>
  <xdr:twoCellAnchor editAs="absolute">
    <xdr:from>
      <xdr:col>0</xdr:col>
      <xdr:colOff>72092</xdr:colOff>
      <xdr:row>802</xdr:row>
      <xdr:rowOff>73773</xdr:rowOff>
    </xdr:from>
    <xdr:to>
      <xdr:col>0</xdr:col>
      <xdr:colOff>1872317</xdr:colOff>
      <xdr:row>815</xdr:row>
      <xdr:rowOff>165473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3" name="Categoria 1">
              <a:extLst>
                <a:ext uri="{FF2B5EF4-FFF2-40B4-BE49-F238E27FC236}">
                  <a16:creationId xmlns:a16="http://schemas.microsoft.com/office/drawing/2014/main" id="{5F935B65-C711-4B89-8626-8999E7D7AE1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ia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2092" y="2606302"/>
              <a:ext cx="1800225" cy="251964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 slicer da tabela. As segmentações de dados da tabela não são suportadas nesta versão do Excel.
Se a forma tiver sido modificada em uma versão anterior do Excel, ou se a pasta de trabalho foi salva no Excel 2007 ou anterior, a segmentação de dados não pode ser usada.</a:t>
              </a:r>
            </a:p>
          </xdr:txBody>
        </xdr:sp>
      </mc:Fallback>
    </mc:AlternateContent>
    <xdr:clientData/>
  </xdr:twoCellAnchor>
</xdr:wsDr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/>
</file>

<file path=xl/persons/person.xml><?xml version="1.0" encoding="utf-8"?>
<personList xmlns="http://schemas.microsoft.com/office/spreadsheetml/2018/threadedcomments" xmlns:x="http://schemas.openxmlformats.org/spreadsheetml/2006/main">
  <person displayName="Luiza Santos" id="{D946A917-00C7-4977-A2A8-917C48147486}" userId="S::luiza.santos@atlasinovacoes.com.br::fc34b28f-2ef6-404e-b89e-8b71305870a6" providerId="AD"/>
  <person displayName="Isabela Mattoso" id="{7BD42825-676C-45DE-9824-D28EF79243B2}" userId="S::isabela.mattoso@atlasinovacoes.com.br::53d6fdb7-7c1d-40d4-b1df-abd71ab5c471" providerId="AD"/>
  <person displayName="Joana Malheiros" id="{46BF5E77-8CEC-482A-BF3C-4B19F1A2A824}" userId="S::joana.malheiros@atlasinovacoes.com.br::08ae403e-62a2-4c8f-b7d0-92e91e51816b" providerId="AD"/>
  <person displayName="Manoela Penna da Rocha" id="{3B3FABDB-F709-4C6E-8AAC-D35ED3C8D9C4}" userId="S::manoela.lacombe@atlasinovacoes.com.br::c8b769ad-93ed-44a0-b0e9-04295def862d" providerId="AD"/>
  <person displayName="Raisa Sepulveda" id="{2373F846-CFCD-4627-BA11-ABFB6B7F1D88}" userId="S::raisa.sepulveda@atlasinovacoes.com.br::012f71aa-352e-40db-8e5d-09851d5aab4b" providerId="AD"/>
  <person displayName="Isabela Rodrigues" id="{76CA92C2-8C9A-48E1-A46B-DF443F9CF380}" userId="S::isabela.rodrigues@atlasinovacoes.com.br::3a569bb9-c9a2-4a1c-9c0b-4b7a54d24286" providerId="AD"/>
  <person displayName="Nathalia Baptista" id="{BAA1EE44-5261-431C-945A-8DE6D6974353}" userId="S::nathalia.baptista@atlasinovacoes.com.br::3bc76ebc-d119-4982-b7a2-643c9c34aa88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isa Sepulveda" refreshedDate="45751.391202777777" createdVersion="8" refreshedVersion="8" minRefreshableVersion="3" recordCount="674" xr:uid="{F51E6912-06E6-42CA-BD50-12A0D3DE2649}">
  <cacheSource type="worksheet">
    <worksheetSource ref="I1551" sheet="Faturamento SP2"/>
  </cacheSource>
  <cacheFields count="23">
    <cacheField name="Unidade" numFmtId="0">
      <sharedItems containsBlank="1" count="11">
        <s v="Boulevard Bauru"/>
        <s v="Franca Shopping"/>
        <s v="Shopping Parque Dom Pedro"/>
        <s v="Praça Nova Araçatuba"/>
        <s v="Praça Nova Santa Maria"/>
        <s v="Shopping Eldorado"/>
        <s v="Shopping Piracicaba"/>
        <s v="Shopping Villa Lobos"/>
        <s v="Shopping Villagio Caxias"/>
        <m/>
        <s v="Campo Limpo"/>
      </sharedItems>
    </cacheField>
    <cacheField name="Contrato" numFmtId="0">
      <sharedItems containsBlank="1" count="12">
        <s v="Estacionamento"/>
        <s v="Jardinagem"/>
        <s v="Limpeza"/>
        <s v="PMOC"/>
        <s v="Portaria"/>
        <s v="Vigilância"/>
        <s v="Brigada de Incêndio"/>
        <s v="Resíduos"/>
        <s v="Manutenção"/>
        <s v="Vigilância - Extras Joalheria"/>
        <m/>
        <s v="Manutenção - Planejador"/>
      </sharedItems>
    </cacheField>
    <cacheField name="Fornecedor" numFmtId="0">
      <sharedItems containsBlank="1" count="24">
        <s v="índigo"/>
        <m/>
        <s v="GSBRU"/>
        <s v="Brasanitas"/>
        <s v="Grupo Opus"/>
        <s v="Protege"/>
        <s v="Grupo Altum"/>
        <s v="Brasil Park"/>
        <s v="Paisagismo Ouro"/>
        <s v="Império"/>
        <s v="Grupo JLR"/>
        <s v="Verzani"/>
        <s v="MedMais"/>
        <s v="Vegetal"/>
        <s v="GPS"/>
        <s v="Masstin"/>
        <s v="Onet"/>
        <s v="SulClean"/>
        <s v="Leve Paisagismo"/>
        <s v="Marcia Novaes Paisagismo"/>
        <s v="GR"/>
        <s v="Veper"/>
        <s v="Resolv"/>
        <s v="Seleto"/>
      </sharedItems>
    </cacheField>
    <cacheField name="HC Organograma" numFmtId="0">
      <sharedItems containsString="0" containsBlank="1" containsNumber="1" minValue="2" maxValue="109"/>
    </cacheField>
    <cacheField name="HC Planilha" numFmtId="0">
      <sharedItems containsString="0" containsBlank="1" containsNumber="1" minValue="1" maxValue="116"/>
    </cacheField>
    <cacheField name="Dias Faltas" numFmtId="0">
      <sharedItems containsString="0" containsBlank="1" containsNumber="1" containsInteger="1" minValue="0" maxValue="223"/>
    </cacheField>
    <cacheField name="Horas Atrasos" numFmtId="0">
      <sharedItems containsString="0" containsBlank="1" containsNumber="1" minValue="0" maxValue="276"/>
    </cacheField>
    <cacheField name="Valor Planilha" numFmtId="0">
      <sharedItems containsString="0" containsBlank="1" containsNumber="1" minValue="5633.472940171675" maxValue="662121.23364870332"/>
    </cacheField>
    <cacheField name="Desconto de faltas solicitado pelo fornecedor" numFmtId="0">
      <sharedItems containsString="0" containsBlank="1" containsNumber="1" minValue="-14814.19" maxValue="0"/>
    </cacheField>
    <cacheField name="Desconto Falta Validado Atlas" numFmtId="0">
      <sharedItems containsString="0" containsBlank="1" containsNumber="1" minValue="-34882.76" maxValue="0"/>
    </cacheField>
    <cacheField name="Desconto de atrasos solicitado pelo fornecedor" numFmtId="0">
      <sharedItems containsString="0" containsBlank="1" containsNumber="1" minValue="-2446.0915" maxValue="0"/>
    </cacheField>
    <cacheField name="Desconto Atrasos Validado Atlas" numFmtId="0">
      <sharedItems containsString="0" containsBlank="1" containsNumber="1" minValue="-6346.8" maxValue="0"/>
    </cacheField>
    <cacheField name="Desconto SLA Mês" numFmtId="0">
      <sharedItems containsBlank="1" containsMixedTypes="1" containsNumber="1" minValue="-9931.82" maxValue="0"/>
    </cacheField>
    <cacheField name="Desconto SLA Retroativo" numFmtId="0">
      <sharedItems containsString="0" containsBlank="1" containsNumber="1" minValue="-152.08351666666701" maxValue="0"/>
    </cacheField>
    <cacheField name="Desconto Equipamentos" numFmtId="0">
      <sharedItems containsString="0" containsBlank="1" containsNumber="1" minValue="-2023.59980076901" maxValue="763.5"/>
    </cacheField>
    <cacheField name="Prêmio Assiduidade" numFmtId="0">
      <sharedItems containsString="0" containsBlank="1" containsNumber="1" minValue="-4082.6417249269998" maxValue="6640"/>
    </cacheField>
    <cacheField name="Outros descontos" numFmtId="0">
      <sharedItems containsString="0" containsBlank="1" containsNumber="1" minValue="-98520.12" maxValue="2276.6499999999942"/>
    </cacheField>
    <cacheField name="Vai descontar SLA?" numFmtId="0">
      <sharedItems containsBlank="1"/>
    </cacheField>
    <cacheField name="Valor mensal final" numFmtId="0">
      <sharedItems containsString="0" containsBlank="1" containsNumber="1" minValue="0" maxValue="618593.66384793434"/>
    </cacheField>
    <cacheField name="Valor mensal com prorrogação do prazo pagamento" numFmtId="0">
      <sharedItems containsString="0" containsBlank="1" containsNumber="1" minValue="0" maxValue="76438.038964045743"/>
    </cacheField>
    <cacheField name="Retroativo de dissídio" numFmtId="0">
      <sharedItems containsString="0" containsBlank="1" containsNumber="1" minValue="0" maxValue="88497.341290799188"/>
    </cacheField>
    <cacheField name="Parcela" numFmtId="0">
      <sharedItems containsBlank="1" containsMixedTypes="1" containsNumber="1" containsInteger="1" minValue="0" maxValue="0"/>
    </cacheField>
    <cacheField name="Mês de referência para faturamento" numFmtId="0">
      <sharedItems containsNonDate="0" containsDate="1" containsString="0" containsBlank="1" minDate="2025-01-01T00:00:00" maxDate="2025-12-02T00:00:00" count="13">
        <d v="2025-01-01T00:00:00"/>
        <d v="2025-02-01T00:00:00"/>
        <d v="2025-03-01T00:00:00"/>
        <d v="2025-04-01T00:00:00"/>
        <d v="2025-05-01T00:00:00"/>
        <d v="2025-06-01T00:00:00"/>
        <d v="2025-07-01T00:00:00"/>
        <d v="2025-08-01T00:00:00"/>
        <d v="2025-09-01T00:00:00"/>
        <d v="2025-10-01T00:00:00"/>
        <d v="2025-11-01T00:00:00"/>
        <d v="2025-12-01T00:00:00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uiza Santos" refreshedDate="45952.630813888885" createdVersion="8" refreshedVersion="8" minRefreshableVersion="3" recordCount="654" xr:uid="{F4883552-92E5-48BC-87A0-BDB8AFFB3974}">
  <cacheSource type="worksheet">
    <worksheetSource ref="I1:I1048576" sheet="Faturamento SP2"/>
  </cacheSource>
  <cacheFields count="1">
    <cacheField name="Horas Atrasos" numFmtId="0">
      <sharedItems containsBlank="1" containsMixedTypes="1" containsNumber="1" minValue="0" maxValue="72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uiza Santos" refreshedDate="45952.630814351854" createdVersion="8" refreshedVersion="8" minRefreshableVersion="3" recordCount="654" xr:uid="{26C305A2-9A54-47C7-933C-9B8146B0BB1F}">
  <cacheSource type="worksheet">
    <worksheetSource ref="O1:O1048576" sheet="Faturamento SP2"/>
  </cacheSource>
  <cacheFields count="1">
    <cacheField name="Desconto SLA Mês" numFmtId="0">
      <sharedItems containsBlank="1" containsMixedTypes="1" containsNumber="1" minValue="-9931.82" maxValue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74">
  <r>
    <x v="0"/>
    <x v="0"/>
    <x v="0"/>
    <m/>
    <m/>
    <m/>
    <m/>
    <m/>
    <m/>
    <m/>
    <m/>
    <m/>
    <m/>
    <m/>
    <m/>
    <m/>
    <m/>
    <m/>
    <n v="0"/>
    <m/>
    <m/>
    <m/>
    <x v="0"/>
  </r>
  <r>
    <x v="0"/>
    <x v="0"/>
    <x v="1"/>
    <m/>
    <m/>
    <m/>
    <m/>
    <m/>
    <m/>
    <m/>
    <m/>
    <m/>
    <m/>
    <m/>
    <m/>
    <m/>
    <m/>
    <m/>
    <n v="0"/>
    <m/>
    <m/>
    <m/>
    <x v="1"/>
  </r>
  <r>
    <x v="0"/>
    <x v="0"/>
    <x v="1"/>
    <m/>
    <m/>
    <m/>
    <m/>
    <m/>
    <m/>
    <m/>
    <m/>
    <m/>
    <m/>
    <m/>
    <m/>
    <m/>
    <m/>
    <m/>
    <n v="0"/>
    <m/>
    <m/>
    <m/>
    <x v="2"/>
  </r>
  <r>
    <x v="0"/>
    <x v="0"/>
    <x v="1"/>
    <m/>
    <m/>
    <m/>
    <m/>
    <m/>
    <m/>
    <m/>
    <m/>
    <m/>
    <m/>
    <m/>
    <m/>
    <m/>
    <m/>
    <m/>
    <n v="0"/>
    <m/>
    <m/>
    <m/>
    <x v="3"/>
  </r>
  <r>
    <x v="0"/>
    <x v="0"/>
    <x v="1"/>
    <m/>
    <m/>
    <m/>
    <m/>
    <m/>
    <m/>
    <m/>
    <m/>
    <m/>
    <m/>
    <m/>
    <m/>
    <m/>
    <m/>
    <m/>
    <n v="0"/>
    <m/>
    <m/>
    <m/>
    <x v="4"/>
  </r>
  <r>
    <x v="0"/>
    <x v="0"/>
    <x v="1"/>
    <m/>
    <m/>
    <m/>
    <m/>
    <m/>
    <m/>
    <m/>
    <m/>
    <m/>
    <m/>
    <m/>
    <m/>
    <m/>
    <m/>
    <m/>
    <n v="0"/>
    <m/>
    <m/>
    <m/>
    <x v="5"/>
  </r>
  <r>
    <x v="0"/>
    <x v="0"/>
    <x v="1"/>
    <m/>
    <m/>
    <m/>
    <m/>
    <m/>
    <m/>
    <m/>
    <m/>
    <m/>
    <m/>
    <m/>
    <m/>
    <m/>
    <m/>
    <m/>
    <n v="0"/>
    <m/>
    <m/>
    <m/>
    <x v="6"/>
  </r>
  <r>
    <x v="0"/>
    <x v="0"/>
    <x v="1"/>
    <m/>
    <m/>
    <m/>
    <m/>
    <m/>
    <m/>
    <m/>
    <m/>
    <m/>
    <m/>
    <m/>
    <m/>
    <m/>
    <m/>
    <m/>
    <n v="0"/>
    <m/>
    <m/>
    <m/>
    <x v="7"/>
  </r>
  <r>
    <x v="0"/>
    <x v="0"/>
    <x v="1"/>
    <m/>
    <m/>
    <m/>
    <m/>
    <m/>
    <m/>
    <m/>
    <m/>
    <m/>
    <m/>
    <m/>
    <m/>
    <m/>
    <m/>
    <m/>
    <n v="0"/>
    <m/>
    <m/>
    <m/>
    <x v="8"/>
  </r>
  <r>
    <x v="0"/>
    <x v="0"/>
    <x v="1"/>
    <m/>
    <m/>
    <m/>
    <m/>
    <m/>
    <m/>
    <m/>
    <m/>
    <m/>
    <m/>
    <m/>
    <m/>
    <m/>
    <m/>
    <m/>
    <n v="0"/>
    <m/>
    <m/>
    <m/>
    <x v="9"/>
  </r>
  <r>
    <x v="0"/>
    <x v="0"/>
    <x v="1"/>
    <m/>
    <m/>
    <m/>
    <m/>
    <m/>
    <m/>
    <m/>
    <m/>
    <m/>
    <m/>
    <m/>
    <m/>
    <m/>
    <m/>
    <m/>
    <n v="0"/>
    <m/>
    <m/>
    <m/>
    <x v="10"/>
  </r>
  <r>
    <x v="0"/>
    <x v="0"/>
    <x v="1"/>
    <m/>
    <m/>
    <m/>
    <m/>
    <m/>
    <m/>
    <m/>
    <m/>
    <m/>
    <m/>
    <m/>
    <m/>
    <m/>
    <m/>
    <m/>
    <n v="0"/>
    <m/>
    <m/>
    <m/>
    <x v="11"/>
  </r>
  <r>
    <x v="0"/>
    <x v="1"/>
    <x v="2"/>
    <m/>
    <n v="2"/>
    <n v="0"/>
    <n v="0"/>
    <n v="10551.92"/>
    <n v="0"/>
    <n v="0"/>
    <n v="0"/>
    <n v="0"/>
    <n v="0"/>
    <n v="0"/>
    <n v="0"/>
    <n v="0"/>
    <n v="0"/>
    <s v="Sim"/>
    <n v="10551.92"/>
    <m/>
    <m/>
    <m/>
    <x v="0"/>
  </r>
  <r>
    <x v="0"/>
    <x v="1"/>
    <x v="2"/>
    <m/>
    <n v="2"/>
    <n v="0"/>
    <n v="0"/>
    <n v="10551.92"/>
    <n v="0"/>
    <n v="0"/>
    <n v="0"/>
    <n v="0"/>
    <n v="0"/>
    <n v="0"/>
    <n v="0"/>
    <n v="0"/>
    <n v="0"/>
    <s v="Sim"/>
    <n v="10551.92"/>
    <m/>
    <m/>
    <m/>
    <x v="1"/>
  </r>
  <r>
    <x v="0"/>
    <x v="1"/>
    <x v="1"/>
    <m/>
    <m/>
    <m/>
    <m/>
    <m/>
    <m/>
    <m/>
    <m/>
    <m/>
    <m/>
    <m/>
    <m/>
    <m/>
    <m/>
    <m/>
    <n v="0"/>
    <m/>
    <m/>
    <m/>
    <x v="2"/>
  </r>
  <r>
    <x v="0"/>
    <x v="1"/>
    <x v="1"/>
    <m/>
    <m/>
    <m/>
    <m/>
    <m/>
    <m/>
    <m/>
    <m/>
    <m/>
    <m/>
    <m/>
    <m/>
    <m/>
    <m/>
    <m/>
    <n v="0"/>
    <m/>
    <m/>
    <m/>
    <x v="3"/>
  </r>
  <r>
    <x v="0"/>
    <x v="1"/>
    <x v="1"/>
    <m/>
    <m/>
    <m/>
    <m/>
    <m/>
    <m/>
    <m/>
    <m/>
    <m/>
    <m/>
    <m/>
    <m/>
    <m/>
    <m/>
    <m/>
    <n v="0"/>
    <m/>
    <m/>
    <m/>
    <x v="4"/>
  </r>
  <r>
    <x v="0"/>
    <x v="1"/>
    <x v="1"/>
    <m/>
    <m/>
    <m/>
    <m/>
    <m/>
    <m/>
    <m/>
    <m/>
    <m/>
    <m/>
    <m/>
    <m/>
    <m/>
    <m/>
    <m/>
    <n v="0"/>
    <m/>
    <m/>
    <m/>
    <x v="5"/>
  </r>
  <r>
    <x v="0"/>
    <x v="1"/>
    <x v="1"/>
    <m/>
    <m/>
    <m/>
    <m/>
    <m/>
    <m/>
    <m/>
    <m/>
    <m/>
    <m/>
    <m/>
    <m/>
    <m/>
    <m/>
    <m/>
    <n v="0"/>
    <m/>
    <m/>
    <m/>
    <x v="6"/>
  </r>
  <r>
    <x v="0"/>
    <x v="1"/>
    <x v="1"/>
    <m/>
    <m/>
    <m/>
    <m/>
    <m/>
    <m/>
    <m/>
    <m/>
    <m/>
    <m/>
    <m/>
    <m/>
    <m/>
    <m/>
    <m/>
    <n v="0"/>
    <m/>
    <m/>
    <m/>
    <x v="7"/>
  </r>
  <r>
    <x v="0"/>
    <x v="1"/>
    <x v="1"/>
    <m/>
    <m/>
    <m/>
    <m/>
    <m/>
    <m/>
    <m/>
    <m/>
    <m/>
    <m/>
    <m/>
    <m/>
    <m/>
    <m/>
    <m/>
    <n v="0"/>
    <m/>
    <m/>
    <m/>
    <x v="8"/>
  </r>
  <r>
    <x v="0"/>
    <x v="1"/>
    <x v="1"/>
    <m/>
    <m/>
    <m/>
    <m/>
    <m/>
    <m/>
    <m/>
    <m/>
    <m/>
    <m/>
    <m/>
    <m/>
    <m/>
    <m/>
    <m/>
    <n v="0"/>
    <m/>
    <m/>
    <m/>
    <x v="9"/>
  </r>
  <r>
    <x v="0"/>
    <x v="1"/>
    <x v="1"/>
    <m/>
    <m/>
    <m/>
    <m/>
    <m/>
    <m/>
    <m/>
    <m/>
    <m/>
    <m/>
    <m/>
    <m/>
    <m/>
    <m/>
    <m/>
    <n v="0"/>
    <m/>
    <m/>
    <m/>
    <x v="10"/>
  </r>
  <r>
    <x v="0"/>
    <x v="1"/>
    <x v="1"/>
    <m/>
    <m/>
    <m/>
    <m/>
    <m/>
    <m/>
    <m/>
    <m/>
    <m/>
    <m/>
    <m/>
    <m/>
    <m/>
    <m/>
    <m/>
    <n v="0"/>
    <m/>
    <m/>
    <m/>
    <x v="11"/>
  </r>
  <r>
    <x v="0"/>
    <x v="2"/>
    <x v="3"/>
    <n v="33"/>
    <n v="30"/>
    <n v="61"/>
    <n v="0"/>
    <n v="155512.85535663701"/>
    <n v="0"/>
    <n v="-10001.67"/>
    <n v="0"/>
    <n v="0"/>
    <n v="-1555.13"/>
    <n v="0"/>
    <n v="0"/>
    <n v="0"/>
    <n v="-3700"/>
    <s v="Sim"/>
    <n v="140256.05535663699"/>
    <m/>
    <m/>
    <m/>
    <x v="0"/>
  </r>
  <r>
    <x v="0"/>
    <x v="2"/>
    <x v="3"/>
    <n v="33"/>
    <n v="30"/>
    <n v="48"/>
    <n v="0"/>
    <n v="176536.01"/>
    <n v="0"/>
    <n v="-7935.87"/>
    <n v="0"/>
    <n v="0"/>
    <n v="-1765.3600999999901"/>
    <n v="0"/>
    <n v="0"/>
    <n v="0"/>
    <n v="0"/>
    <s v="Sim"/>
    <n v="166834.77990000002"/>
    <m/>
    <m/>
    <m/>
    <x v="1"/>
  </r>
  <r>
    <x v="0"/>
    <x v="2"/>
    <x v="3"/>
    <n v="33"/>
    <n v="30"/>
    <n v="115"/>
    <n v="0"/>
    <n v="176536.01"/>
    <n v="0"/>
    <n v="-19319.38"/>
    <n v="0"/>
    <n v="0"/>
    <n v="-1765.3600999999901"/>
    <n v="0"/>
    <n v="0"/>
    <n v="0"/>
    <n v="-969.15"/>
    <s v="Sim"/>
    <n v="154482.11990000002"/>
    <m/>
    <n v="20319.18"/>
    <s v="1.2"/>
    <x v="2"/>
  </r>
  <r>
    <x v="0"/>
    <x v="2"/>
    <x v="1"/>
    <m/>
    <m/>
    <m/>
    <m/>
    <m/>
    <m/>
    <m/>
    <m/>
    <m/>
    <m/>
    <m/>
    <m/>
    <m/>
    <m/>
    <m/>
    <n v="0"/>
    <m/>
    <n v="20319.18"/>
    <s v="2.2"/>
    <x v="3"/>
  </r>
  <r>
    <x v="0"/>
    <x v="2"/>
    <x v="1"/>
    <m/>
    <m/>
    <m/>
    <m/>
    <m/>
    <m/>
    <m/>
    <m/>
    <m/>
    <m/>
    <m/>
    <m/>
    <m/>
    <m/>
    <m/>
    <n v="0"/>
    <m/>
    <m/>
    <m/>
    <x v="4"/>
  </r>
  <r>
    <x v="0"/>
    <x v="2"/>
    <x v="1"/>
    <m/>
    <m/>
    <m/>
    <m/>
    <m/>
    <m/>
    <m/>
    <m/>
    <m/>
    <m/>
    <m/>
    <m/>
    <m/>
    <m/>
    <m/>
    <n v="0"/>
    <m/>
    <m/>
    <m/>
    <x v="5"/>
  </r>
  <r>
    <x v="0"/>
    <x v="2"/>
    <x v="1"/>
    <m/>
    <m/>
    <m/>
    <m/>
    <m/>
    <m/>
    <m/>
    <m/>
    <m/>
    <m/>
    <m/>
    <m/>
    <m/>
    <m/>
    <m/>
    <n v="0"/>
    <m/>
    <m/>
    <m/>
    <x v="6"/>
  </r>
  <r>
    <x v="0"/>
    <x v="2"/>
    <x v="1"/>
    <m/>
    <m/>
    <m/>
    <m/>
    <m/>
    <m/>
    <m/>
    <m/>
    <m/>
    <m/>
    <m/>
    <m/>
    <m/>
    <m/>
    <m/>
    <n v="0"/>
    <m/>
    <m/>
    <m/>
    <x v="7"/>
  </r>
  <r>
    <x v="0"/>
    <x v="2"/>
    <x v="1"/>
    <m/>
    <m/>
    <m/>
    <m/>
    <m/>
    <m/>
    <m/>
    <m/>
    <m/>
    <m/>
    <m/>
    <m/>
    <m/>
    <m/>
    <m/>
    <n v="0"/>
    <m/>
    <m/>
    <m/>
    <x v="8"/>
  </r>
  <r>
    <x v="0"/>
    <x v="2"/>
    <x v="1"/>
    <m/>
    <m/>
    <m/>
    <m/>
    <m/>
    <m/>
    <m/>
    <m/>
    <m/>
    <m/>
    <m/>
    <m/>
    <m/>
    <m/>
    <m/>
    <n v="0"/>
    <m/>
    <m/>
    <m/>
    <x v="9"/>
  </r>
  <r>
    <x v="0"/>
    <x v="2"/>
    <x v="1"/>
    <m/>
    <m/>
    <m/>
    <m/>
    <m/>
    <m/>
    <m/>
    <m/>
    <m/>
    <m/>
    <m/>
    <m/>
    <m/>
    <m/>
    <m/>
    <n v="0"/>
    <m/>
    <m/>
    <m/>
    <x v="10"/>
  </r>
  <r>
    <x v="0"/>
    <x v="2"/>
    <x v="1"/>
    <m/>
    <m/>
    <m/>
    <m/>
    <m/>
    <m/>
    <m/>
    <m/>
    <m/>
    <m/>
    <m/>
    <m/>
    <m/>
    <m/>
    <m/>
    <n v="0"/>
    <m/>
    <m/>
    <m/>
    <x v="11"/>
  </r>
  <r>
    <x v="0"/>
    <x v="3"/>
    <x v="4"/>
    <n v="2"/>
    <n v="2"/>
    <n v="1"/>
    <n v="0"/>
    <n v="11759.61"/>
    <n v="-122.27"/>
    <n v="-152.36000000000001"/>
    <n v="0"/>
    <n v="0"/>
    <n v="0"/>
    <n v="0"/>
    <n v="763.5"/>
    <n v="0"/>
    <n v="0"/>
    <s v="Sim"/>
    <n v="12370.75"/>
    <m/>
    <m/>
    <m/>
    <x v="0"/>
  </r>
  <r>
    <x v="0"/>
    <x v="3"/>
    <x v="4"/>
    <n v="2"/>
    <n v="2"/>
    <n v="17"/>
    <n v="0"/>
    <n v="11759.61"/>
    <n v="-2590.12"/>
    <n v="-2590.12"/>
    <n v="0"/>
    <n v="0"/>
    <n v="0"/>
    <n v="-117.596100000001"/>
    <n v="0"/>
    <n v="0"/>
    <n v="0"/>
    <s v="Sim"/>
    <n v="9051.8939000000009"/>
    <m/>
    <m/>
    <m/>
    <x v="1"/>
  </r>
  <r>
    <x v="0"/>
    <x v="3"/>
    <x v="4"/>
    <n v="2"/>
    <n v="2"/>
    <m/>
    <m/>
    <n v="11759.61"/>
    <m/>
    <m/>
    <m/>
    <m/>
    <m/>
    <m/>
    <m/>
    <m/>
    <m/>
    <m/>
    <n v="11759.61"/>
    <m/>
    <m/>
    <m/>
    <x v="2"/>
  </r>
  <r>
    <x v="0"/>
    <x v="3"/>
    <x v="1"/>
    <m/>
    <m/>
    <m/>
    <m/>
    <m/>
    <m/>
    <m/>
    <m/>
    <m/>
    <m/>
    <m/>
    <m/>
    <m/>
    <m/>
    <m/>
    <n v="0"/>
    <m/>
    <m/>
    <m/>
    <x v="3"/>
  </r>
  <r>
    <x v="0"/>
    <x v="3"/>
    <x v="1"/>
    <m/>
    <m/>
    <m/>
    <m/>
    <m/>
    <m/>
    <m/>
    <m/>
    <m/>
    <m/>
    <m/>
    <m/>
    <m/>
    <m/>
    <m/>
    <n v="0"/>
    <m/>
    <m/>
    <m/>
    <x v="4"/>
  </r>
  <r>
    <x v="0"/>
    <x v="3"/>
    <x v="1"/>
    <m/>
    <m/>
    <m/>
    <m/>
    <m/>
    <m/>
    <m/>
    <m/>
    <m/>
    <m/>
    <m/>
    <m/>
    <m/>
    <m/>
    <m/>
    <n v="0"/>
    <m/>
    <m/>
    <m/>
    <x v="5"/>
  </r>
  <r>
    <x v="0"/>
    <x v="3"/>
    <x v="1"/>
    <m/>
    <m/>
    <m/>
    <m/>
    <m/>
    <m/>
    <m/>
    <m/>
    <m/>
    <m/>
    <m/>
    <m/>
    <m/>
    <m/>
    <m/>
    <n v="0"/>
    <m/>
    <m/>
    <m/>
    <x v="6"/>
  </r>
  <r>
    <x v="0"/>
    <x v="3"/>
    <x v="1"/>
    <m/>
    <m/>
    <m/>
    <m/>
    <m/>
    <m/>
    <m/>
    <m/>
    <m/>
    <m/>
    <m/>
    <m/>
    <m/>
    <m/>
    <m/>
    <n v="0"/>
    <m/>
    <m/>
    <m/>
    <x v="7"/>
  </r>
  <r>
    <x v="0"/>
    <x v="3"/>
    <x v="1"/>
    <m/>
    <m/>
    <m/>
    <m/>
    <m/>
    <m/>
    <m/>
    <m/>
    <m/>
    <m/>
    <m/>
    <m/>
    <m/>
    <m/>
    <m/>
    <n v="0"/>
    <m/>
    <n v="1020.72"/>
    <m/>
    <x v="8"/>
  </r>
  <r>
    <x v="0"/>
    <x v="3"/>
    <x v="1"/>
    <m/>
    <m/>
    <m/>
    <m/>
    <m/>
    <m/>
    <m/>
    <m/>
    <m/>
    <m/>
    <m/>
    <m/>
    <m/>
    <m/>
    <m/>
    <n v="0"/>
    <m/>
    <m/>
    <m/>
    <x v="9"/>
  </r>
  <r>
    <x v="0"/>
    <x v="3"/>
    <x v="1"/>
    <m/>
    <m/>
    <m/>
    <m/>
    <m/>
    <m/>
    <m/>
    <m/>
    <m/>
    <m/>
    <m/>
    <m/>
    <m/>
    <m/>
    <m/>
    <n v="0"/>
    <m/>
    <m/>
    <m/>
    <x v="10"/>
  </r>
  <r>
    <x v="0"/>
    <x v="3"/>
    <x v="1"/>
    <m/>
    <m/>
    <m/>
    <m/>
    <m/>
    <m/>
    <m/>
    <m/>
    <m/>
    <m/>
    <m/>
    <m/>
    <m/>
    <m/>
    <m/>
    <n v="0"/>
    <m/>
    <m/>
    <m/>
    <x v="11"/>
  </r>
  <r>
    <x v="0"/>
    <x v="4"/>
    <x v="5"/>
    <n v="18"/>
    <n v="18"/>
    <n v="0"/>
    <n v="0"/>
    <n v="83530.593319399282"/>
    <n v="0"/>
    <n v="0"/>
    <n v="0"/>
    <n v="0"/>
    <n v="0"/>
    <n v="0"/>
    <n v="0"/>
    <n v="0"/>
    <n v="0"/>
    <s v="Sim"/>
    <n v="83530.593319399282"/>
    <m/>
    <m/>
    <m/>
    <x v="0"/>
  </r>
  <r>
    <x v="0"/>
    <x v="4"/>
    <x v="5"/>
    <n v="18"/>
    <n v="18"/>
    <n v="0"/>
    <n v="0"/>
    <n v="83530.593319399282"/>
    <n v="0"/>
    <n v="0"/>
    <n v="0"/>
    <n v="0"/>
    <n v="0"/>
    <n v="0"/>
    <n v="0"/>
    <n v="0"/>
    <n v="0"/>
    <s v="Sim"/>
    <n v="83530.593319399282"/>
    <m/>
    <m/>
    <m/>
    <x v="1"/>
  </r>
  <r>
    <x v="0"/>
    <x v="4"/>
    <x v="1"/>
    <m/>
    <m/>
    <m/>
    <m/>
    <m/>
    <m/>
    <m/>
    <m/>
    <m/>
    <m/>
    <m/>
    <m/>
    <m/>
    <m/>
    <m/>
    <n v="0"/>
    <m/>
    <m/>
    <m/>
    <x v="2"/>
  </r>
  <r>
    <x v="0"/>
    <x v="4"/>
    <x v="1"/>
    <m/>
    <m/>
    <m/>
    <m/>
    <m/>
    <m/>
    <m/>
    <m/>
    <m/>
    <m/>
    <m/>
    <m/>
    <m/>
    <m/>
    <m/>
    <n v="0"/>
    <m/>
    <n v="11509.179958197856"/>
    <m/>
    <x v="3"/>
  </r>
  <r>
    <x v="0"/>
    <x v="4"/>
    <x v="1"/>
    <m/>
    <m/>
    <m/>
    <m/>
    <m/>
    <m/>
    <m/>
    <m/>
    <m/>
    <m/>
    <m/>
    <m/>
    <m/>
    <m/>
    <m/>
    <n v="0"/>
    <m/>
    <m/>
    <m/>
    <x v="4"/>
  </r>
  <r>
    <x v="0"/>
    <x v="4"/>
    <x v="1"/>
    <m/>
    <m/>
    <m/>
    <m/>
    <m/>
    <m/>
    <m/>
    <m/>
    <m/>
    <m/>
    <m/>
    <m/>
    <m/>
    <m/>
    <m/>
    <n v="0"/>
    <m/>
    <m/>
    <m/>
    <x v="5"/>
  </r>
  <r>
    <x v="0"/>
    <x v="4"/>
    <x v="1"/>
    <m/>
    <m/>
    <m/>
    <m/>
    <m/>
    <m/>
    <m/>
    <m/>
    <m/>
    <m/>
    <m/>
    <m/>
    <m/>
    <m/>
    <m/>
    <n v="0"/>
    <m/>
    <m/>
    <m/>
    <x v="6"/>
  </r>
  <r>
    <x v="0"/>
    <x v="4"/>
    <x v="1"/>
    <m/>
    <m/>
    <m/>
    <m/>
    <m/>
    <m/>
    <m/>
    <m/>
    <m/>
    <m/>
    <m/>
    <m/>
    <m/>
    <m/>
    <m/>
    <n v="0"/>
    <m/>
    <m/>
    <m/>
    <x v="7"/>
  </r>
  <r>
    <x v="0"/>
    <x v="4"/>
    <x v="1"/>
    <m/>
    <m/>
    <m/>
    <m/>
    <m/>
    <m/>
    <m/>
    <m/>
    <m/>
    <m/>
    <m/>
    <m/>
    <m/>
    <m/>
    <m/>
    <n v="0"/>
    <m/>
    <m/>
    <m/>
    <x v="8"/>
  </r>
  <r>
    <x v="0"/>
    <x v="4"/>
    <x v="1"/>
    <m/>
    <m/>
    <m/>
    <m/>
    <m/>
    <m/>
    <m/>
    <m/>
    <m/>
    <m/>
    <m/>
    <m/>
    <m/>
    <m/>
    <m/>
    <n v="0"/>
    <m/>
    <m/>
    <m/>
    <x v="9"/>
  </r>
  <r>
    <x v="0"/>
    <x v="4"/>
    <x v="1"/>
    <m/>
    <m/>
    <m/>
    <m/>
    <m/>
    <m/>
    <m/>
    <m/>
    <m/>
    <m/>
    <m/>
    <m/>
    <m/>
    <m/>
    <m/>
    <n v="0"/>
    <m/>
    <m/>
    <m/>
    <x v="10"/>
  </r>
  <r>
    <x v="0"/>
    <x v="4"/>
    <x v="1"/>
    <m/>
    <m/>
    <m/>
    <m/>
    <m/>
    <m/>
    <m/>
    <m/>
    <m/>
    <m/>
    <m/>
    <m/>
    <m/>
    <m/>
    <m/>
    <n v="0"/>
    <m/>
    <m/>
    <m/>
    <x v="11"/>
  </r>
  <r>
    <x v="0"/>
    <x v="5"/>
    <x v="5"/>
    <n v="4"/>
    <n v="4"/>
    <n v="0"/>
    <n v="0"/>
    <n v="35907.22239653609"/>
    <n v="0"/>
    <n v="0"/>
    <n v="0"/>
    <n v="0"/>
    <n v="0"/>
    <n v="0"/>
    <n v="0"/>
    <n v="0"/>
    <n v="0"/>
    <s v="Sim"/>
    <n v="35907.22239653609"/>
    <m/>
    <m/>
    <m/>
    <x v="0"/>
  </r>
  <r>
    <x v="0"/>
    <x v="5"/>
    <x v="5"/>
    <n v="4"/>
    <n v="4"/>
    <n v="0"/>
    <n v="0"/>
    <n v="35907.22239653609"/>
    <n v="0"/>
    <n v="0"/>
    <n v="0"/>
    <n v="0"/>
    <n v="0"/>
    <n v="0"/>
    <n v="0"/>
    <n v="0"/>
    <n v="0"/>
    <s v="Sim"/>
    <n v="35907.22239653609"/>
    <m/>
    <m/>
    <m/>
    <x v="1"/>
  </r>
  <r>
    <x v="0"/>
    <x v="5"/>
    <x v="1"/>
    <m/>
    <m/>
    <m/>
    <m/>
    <m/>
    <m/>
    <m/>
    <m/>
    <m/>
    <m/>
    <m/>
    <m/>
    <m/>
    <m/>
    <m/>
    <n v="0"/>
    <m/>
    <n v="2699.1814901841717"/>
    <m/>
    <x v="2"/>
  </r>
  <r>
    <x v="0"/>
    <x v="5"/>
    <x v="1"/>
    <m/>
    <m/>
    <m/>
    <m/>
    <m/>
    <m/>
    <m/>
    <m/>
    <m/>
    <m/>
    <m/>
    <m/>
    <m/>
    <m/>
    <m/>
    <n v="0"/>
    <m/>
    <m/>
    <m/>
    <x v="3"/>
  </r>
  <r>
    <x v="0"/>
    <x v="5"/>
    <x v="1"/>
    <m/>
    <m/>
    <m/>
    <m/>
    <m/>
    <m/>
    <m/>
    <m/>
    <m/>
    <m/>
    <m/>
    <m/>
    <m/>
    <m/>
    <m/>
    <n v="0"/>
    <m/>
    <m/>
    <m/>
    <x v="4"/>
  </r>
  <r>
    <x v="0"/>
    <x v="5"/>
    <x v="1"/>
    <m/>
    <m/>
    <m/>
    <m/>
    <m/>
    <m/>
    <m/>
    <m/>
    <m/>
    <m/>
    <m/>
    <m/>
    <m/>
    <m/>
    <m/>
    <n v="0"/>
    <m/>
    <m/>
    <m/>
    <x v="5"/>
  </r>
  <r>
    <x v="0"/>
    <x v="5"/>
    <x v="1"/>
    <m/>
    <m/>
    <m/>
    <m/>
    <m/>
    <m/>
    <m/>
    <m/>
    <m/>
    <m/>
    <m/>
    <m/>
    <m/>
    <m/>
    <m/>
    <n v="0"/>
    <m/>
    <m/>
    <m/>
    <x v="6"/>
  </r>
  <r>
    <x v="0"/>
    <x v="5"/>
    <x v="1"/>
    <m/>
    <m/>
    <m/>
    <m/>
    <m/>
    <m/>
    <m/>
    <m/>
    <m/>
    <m/>
    <m/>
    <m/>
    <m/>
    <m/>
    <m/>
    <n v="0"/>
    <m/>
    <m/>
    <m/>
    <x v="7"/>
  </r>
  <r>
    <x v="0"/>
    <x v="5"/>
    <x v="1"/>
    <m/>
    <m/>
    <m/>
    <m/>
    <m/>
    <m/>
    <m/>
    <m/>
    <m/>
    <m/>
    <m/>
    <m/>
    <m/>
    <m/>
    <m/>
    <n v="0"/>
    <m/>
    <m/>
    <m/>
    <x v="8"/>
  </r>
  <r>
    <x v="0"/>
    <x v="5"/>
    <x v="1"/>
    <m/>
    <m/>
    <m/>
    <m/>
    <m/>
    <m/>
    <m/>
    <m/>
    <m/>
    <m/>
    <m/>
    <m/>
    <m/>
    <m/>
    <m/>
    <n v="0"/>
    <m/>
    <m/>
    <m/>
    <x v="9"/>
  </r>
  <r>
    <x v="0"/>
    <x v="5"/>
    <x v="1"/>
    <m/>
    <m/>
    <m/>
    <m/>
    <m/>
    <m/>
    <m/>
    <m/>
    <m/>
    <m/>
    <m/>
    <m/>
    <m/>
    <m/>
    <m/>
    <n v="0"/>
    <m/>
    <m/>
    <m/>
    <x v="10"/>
  </r>
  <r>
    <x v="0"/>
    <x v="5"/>
    <x v="1"/>
    <m/>
    <m/>
    <m/>
    <m/>
    <m/>
    <m/>
    <m/>
    <m/>
    <m/>
    <m/>
    <m/>
    <m/>
    <m/>
    <m/>
    <m/>
    <n v="0"/>
    <m/>
    <m/>
    <m/>
    <x v="11"/>
  </r>
  <r>
    <x v="1"/>
    <x v="6"/>
    <x v="6"/>
    <n v="9.32"/>
    <n v="9.32"/>
    <n v="0"/>
    <n v="0"/>
    <n v="75838.911562700407"/>
    <n v="0"/>
    <n v="0"/>
    <n v="0"/>
    <n v="0"/>
    <n v="0"/>
    <n v="0"/>
    <n v="0"/>
    <n v="0"/>
    <n v="0"/>
    <s v="Sim"/>
    <n v="75838.911562700407"/>
    <n v="76438.038964045743"/>
    <n v="12358.139685298853"/>
    <m/>
    <x v="0"/>
  </r>
  <r>
    <x v="1"/>
    <x v="6"/>
    <x v="6"/>
    <n v="9.32"/>
    <n v="9.32"/>
    <n v="0"/>
    <n v="0"/>
    <n v="75838.911562700407"/>
    <n v="0"/>
    <n v="0"/>
    <n v="0"/>
    <n v="0"/>
    <n v="-189.6"/>
    <n v="0"/>
    <n v="0"/>
    <n v="0"/>
    <n v="0"/>
    <s v="Sim"/>
    <n v="75649.311562700401"/>
    <n v="76246.941124045741"/>
    <m/>
    <m/>
    <x v="1"/>
  </r>
  <r>
    <x v="1"/>
    <x v="6"/>
    <x v="6"/>
    <n v="9.32"/>
    <n v="9.32"/>
    <n v="0"/>
    <n v="0"/>
    <n v="75838.911562700407"/>
    <n v="0"/>
    <n v="0"/>
    <n v="0"/>
    <n v="0"/>
    <n v="-189.6"/>
    <n v="0"/>
    <n v="0"/>
    <n v="0"/>
    <n v="0"/>
    <s v="Sim"/>
    <n v="75649.311562700401"/>
    <n v="76246.941124045741"/>
    <m/>
    <m/>
    <x v="2"/>
  </r>
  <r>
    <x v="1"/>
    <x v="6"/>
    <x v="1"/>
    <m/>
    <m/>
    <m/>
    <m/>
    <m/>
    <m/>
    <m/>
    <m/>
    <m/>
    <m/>
    <m/>
    <m/>
    <m/>
    <m/>
    <m/>
    <n v="0"/>
    <n v="0"/>
    <m/>
    <m/>
    <x v="3"/>
  </r>
  <r>
    <x v="1"/>
    <x v="6"/>
    <x v="1"/>
    <m/>
    <m/>
    <m/>
    <m/>
    <m/>
    <m/>
    <m/>
    <m/>
    <m/>
    <m/>
    <m/>
    <m/>
    <m/>
    <m/>
    <m/>
    <n v="0"/>
    <n v="0"/>
    <m/>
    <m/>
    <x v="4"/>
  </r>
  <r>
    <x v="1"/>
    <x v="6"/>
    <x v="1"/>
    <m/>
    <m/>
    <m/>
    <m/>
    <m/>
    <m/>
    <m/>
    <m/>
    <m/>
    <m/>
    <m/>
    <m/>
    <m/>
    <m/>
    <m/>
    <n v="0"/>
    <n v="0"/>
    <m/>
    <m/>
    <x v="5"/>
  </r>
  <r>
    <x v="1"/>
    <x v="6"/>
    <x v="1"/>
    <m/>
    <m/>
    <m/>
    <m/>
    <m/>
    <m/>
    <m/>
    <m/>
    <m/>
    <m/>
    <m/>
    <m/>
    <m/>
    <m/>
    <m/>
    <n v="0"/>
    <n v="0"/>
    <m/>
    <m/>
    <x v="6"/>
  </r>
  <r>
    <x v="1"/>
    <x v="6"/>
    <x v="1"/>
    <m/>
    <m/>
    <m/>
    <m/>
    <m/>
    <m/>
    <m/>
    <m/>
    <m/>
    <m/>
    <m/>
    <m/>
    <m/>
    <m/>
    <m/>
    <n v="0"/>
    <n v="0"/>
    <m/>
    <m/>
    <x v="7"/>
  </r>
  <r>
    <x v="1"/>
    <x v="6"/>
    <x v="1"/>
    <m/>
    <m/>
    <m/>
    <m/>
    <m/>
    <m/>
    <m/>
    <m/>
    <m/>
    <m/>
    <m/>
    <m/>
    <m/>
    <m/>
    <m/>
    <n v="0"/>
    <n v="0"/>
    <m/>
    <m/>
    <x v="8"/>
  </r>
  <r>
    <x v="1"/>
    <x v="6"/>
    <x v="1"/>
    <m/>
    <m/>
    <m/>
    <m/>
    <m/>
    <m/>
    <m/>
    <m/>
    <m/>
    <m/>
    <m/>
    <m/>
    <m/>
    <m/>
    <m/>
    <n v="0"/>
    <n v="0"/>
    <m/>
    <m/>
    <x v="9"/>
  </r>
  <r>
    <x v="1"/>
    <x v="6"/>
    <x v="1"/>
    <m/>
    <m/>
    <m/>
    <m/>
    <m/>
    <m/>
    <m/>
    <m/>
    <m/>
    <m/>
    <m/>
    <m/>
    <m/>
    <m/>
    <m/>
    <n v="0"/>
    <n v="0"/>
    <m/>
    <m/>
    <x v="10"/>
  </r>
  <r>
    <x v="1"/>
    <x v="6"/>
    <x v="1"/>
    <m/>
    <m/>
    <m/>
    <m/>
    <m/>
    <m/>
    <m/>
    <m/>
    <m/>
    <m/>
    <m/>
    <m/>
    <m/>
    <m/>
    <m/>
    <n v="0"/>
    <n v="0"/>
    <m/>
    <m/>
    <x v="11"/>
  </r>
  <r>
    <x v="1"/>
    <x v="0"/>
    <x v="7"/>
    <m/>
    <n v="5"/>
    <n v="4"/>
    <n v="0"/>
    <n v="21020.06"/>
    <n v="0"/>
    <n v="-483.28"/>
    <n v="0"/>
    <n v="0"/>
    <n v="-210.2"/>
    <n v="0"/>
    <n v="0"/>
    <n v="0"/>
    <n v="0"/>
    <s v="Sim"/>
    <n v="20326.580000000002"/>
    <m/>
    <m/>
    <m/>
    <x v="0"/>
  </r>
  <r>
    <x v="1"/>
    <x v="0"/>
    <x v="7"/>
    <m/>
    <n v="5"/>
    <n v="6"/>
    <n v="0"/>
    <n v="21020.06"/>
    <n v="0"/>
    <n v="-921.75"/>
    <n v="0"/>
    <n v="0"/>
    <n v="-210.2"/>
    <n v="0"/>
    <n v="0"/>
    <n v="0"/>
    <n v="0"/>
    <s v="Sim"/>
    <n v="19888.11"/>
    <m/>
    <m/>
    <m/>
    <x v="1"/>
  </r>
  <r>
    <x v="1"/>
    <x v="0"/>
    <x v="1"/>
    <m/>
    <m/>
    <m/>
    <m/>
    <m/>
    <m/>
    <m/>
    <m/>
    <m/>
    <m/>
    <m/>
    <m/>
    <m/>
    <m/>
    <m/>
    <n v="0"/>
    <m/>
    <m/>
    <m/>
    <x v="2"/>
  </r>
  <r>
    <x v="1"/>
    <x v="0"/>
    <x v="1"/>
    <m/>
    <m/>
    <m/>
    <m/>
    <m/>
    <m/>
    <m/>
    <m/>
    <m/>
    <m/>
    <m/>
    <m/>
    <m/>
    <m/>
    <m/>
    <n v="0"/>
    <m/>
    <m/>
    <m/>
    <x v="3"/>
  </r>
  <r>
    <x v="1"/>
    <x v="0"/>
    <x v="1"/>
    <m/>
    <m/>
    <m/>
    <m/>
    <m/>
    <m/>
    <m/>
    <m/>
    <m/>
    <m/>
    <m/>
    <m/>
    <m/>
    <m/>
    <m/>
    <n v="0"/>
    <m/>
    <m/>
    <m/>
    <x v="4"/>
  </r>
  <r>
    <x v="1"/>
    <x v="0"/>
    <x v="1"/>
    <m/>
    <m/>
    <m/>
    <m/>
    <m/>
    <m/>
    <m/>
    <m/>
    <m/>
    <m/>
    <m/>
    <m/>
    <m/>
    <m/>
    <m/>
    <n v="0"/>
    <m/>
    <n v="9413.0969546781162"/>
    <m/>
    <x v="5"/>
  </r>
  <r>
    <x v="1"/>
    <x v="0"/>
    <x v="1"/>
    <m/>
    <m/>
    <m/>
    <m/>
    <m/>
    <m/>
    <m/>
    <m/>
    <m/>
    <m/>
    <m/>
    <m/>
    <m/>
    <m/>
    <m/>
    <n v="0"/>
    <m/>
    <m/>
    <m/>
    <x v="6"/>
  </r>
  <r>
    <x v="1"/>
    <x v="0"/>
    <x v="1"/>
    <m/>
    <m/>
    <m/>
    <m/>
    <m/>
    <m/>
    <m/>
    <m/>
    <m/>
    <m/>
    <m/>
    <m/>
    <m/>
    <m/>
    <m/>
    <n v="0"/>
    <m/>
    <m/>
    <m/>
    <x v="7"/>
  </r>
  <r>
    <x v="1"/>
    <x v="0"/>
    <x v="1"/>
    <m/>
    <m/>
    <m/>
    <m/>
    <m/>
    <m/>
    <m/>
    <m/>
    <m/>
    <m/>
    <m/>
    <m/>
    <m/>
    <m/>
    <m/>
    <n v="0"/>
    <m/>
    <m/>
    <m/>
    <x v="8"/>
  </r>
  <r>
    <x v="1"/>
    <x v="0"/>
    <x v="1"/>
    <m/>
    <m/>
    <m/>
    <m/>
    <m/>
    <m/>
    <m/>
    <m/>
    <m/>
    <m/>
    <m/>
    <m/>
    <m/>
    <m/>
    <m/>
    <n v="0"/>
    <m/>
    <m/>
    <m/>
    <x v="9"/>
  </r>
  <r>
    <x v="1"/>
    <x v="0"/>
    <x v="1"/>
    <m/>
    <m/>
    <m/>
    <m/>
    <m/>
    <m/>
    <m/>
    <m/>
    <m/>
    <m/>
    <m/>
    <m/>
    <m/>
    <m/>
    <m/>
    <n v="0"/>
    <m/>
    <m/>
    <m/>
    <x v="10"/>
  </r>
  <r>
    <x v="1"/>
    <x v="0"/>
    <x v="1"/>
    <m/>
    <m/>
    <m/>
    <m/>
    <m/>
    <m/>
    <m/>
    <m/>
    <m/>
    <m/>
    <m/>
    <m/>
    <m/>
    <m/>
    <m/>
    <n v="0"/>
    <m/>
    <m/>
    <m/>
    <x v="11"/>
  </r>
  <r>
    <x v="1"/>
    <x v="1"/>
    <x v="8"/>
    <m/>
    <n v="2"/>
    <m/>
    <n v="0"/>
    <n v="12000"/>
    <n v="0"/>
    <m/>
    <n v="0"/>
    <n v="0"/>
    <s v="Aguardando preenchimento"/>
    <n v="0"/>
    <n v="0"/>
    <n v="0"/>
    <n v="0"/>
    <m/>
    <n v="12000"/>
    <m/>
    <m/>
    <m/>
    <x v="0"/>
  </r>
  <r>
    <x v="1"/>
    <x v="1"/>
    <x v="8"/>
    <m/>
    <n v="2"/>
    <n v="0"/>
    <n v="0"/>
    <n v="12000"/>
    <n v="0"/>
    <n v="0"/>
    <n v="0"/>
    <n v="0"/>
    <n v="0"/>
    <n v="0"/>
    <n v="0"/>
    <n v="0"/>
    <n v="0"/>
    <s v="Sim"/>
    <n v="12000"/>
    <m/>
    <m/>
    <m/>
    <x v="1"/>
  </r>
  <r>
    <x v="1"/>
    <x v="1"/>
    <x v="8"/>
    <m/>
    <n v="2"/>
    <m/>
    <m/>
    <n v="13063.75"/>
    <m/>
    <m/>
    <m/>
    <m/>
    <m/>
    <m/>
    <m/>
    <m/>
    <m/>
    <m/>
    <n v="13063.75"/>
    <m/>
    <n v="2127.5"/>
    <s v="1.1"/>
    <x v="2"/>
  </r>
  <r>
    <x v="1"/>
    <x v="1"/>
    <x v="1"/>
    <m/>
    <m/>
    <m/>
    <m/>
    <m/>
    <m/>
    <m/>
    <m/>
    <m/>
    <m/>
    <m/>
    <m/>
    <m/>
    <m/>
    <m/>
    <n v="0"/>
    <m/>
    <m/>
    <m/>
    <x v="3"/>
  </r>
  <r>
    <x v="1"/>
    <x v="1"/>
    <x v="1"/>
    <m/>
    <m/>
    <m/>
    <m/>
    <m/>
    <m/>
    <m/>
    <m/>
    <m/>
    <m/>
    <m/>
    <m/>
    <m/>
    <m/>
    <m/>
    <n v="0"/>
    <m/>
    <m/>
    <m/>
    <x v="4"/>
  </r>
  <r>
    <x v="1"/>
    <x v="1"/>
    <x v="1"/>
    <m/>
    <m/>
    <m/>
    <m/>
    <m/>
    <m/>
    <m/>
    <m/>
    <m/>
    <m/>
    <m/>
    <m/>
    <m/>
    <m/>
    <m/>
    <n v="0"/>
    <m/>
    <m/>
    <m/>
    <x v="5"/>
  </r>
  <r>
    <x v="1"/>
    <x v="1"/>
    <x v="1"/>
    <m/>
    <m/>
    <m/>
    <m/>
    <m/>
    <m/>
    <m/>
    <m/>
    <m/>
    <m/>
    <m/>
    <m/>
    <m/>
    <m/>
    <m/>
    <n v="0"/>
    <m/>
    <m/>
    <m/>
    <x v="6"/>
  </r>
  <r>
    <x v="1"/>
    <x v="1"/>
    <x v="1"/>
    <m/>
    <m/>
    <m/>
    <m/>
    <m/>
    <m/>
    <m/>
    <m/>
    <m/>
    <m/>
    <m/>
    <m/>
    <m/>
    <m/>
    <m/>
    <n v="0"/>
    <m/>
    <m/>
    <m/>
    <x v="7"/>
  </r>
  <r>
    <x v="1"/>
    <x v="1"/>
    <x v="1"/>
    <m/>
    <m/>
    <m/>
    <m/>
    <m/>
    <m/>
    <m/>
    <m/>
    <m/>
    <m/>
    <m/>
    <m/>
    <m/>
    <m/>
    <m/>
    <n v="0"/>
    <m/>
    <m/>
    <m/>
    <x v="8"/>
  </r>
  <r>
    <x v="1"/>
    <x v="1"/>
    <x v="1"/>
    <m/>
    <m/>
    <m/>
    <m/>
    <m/>
    <m/>
    <m/>
    <m/>
    <m/>
    <m/>
    <m/>
    <m/>
    <m/>
    <m/>
    <m/>
    <n v="0"/>
    <m/>
    <m/>
    <m/>
    <x v="9"/>
  </r>
  <r>
    <x v="1"/>
    <x v="1"/>
    <x v="1"/>
    <m/>
    <m/>
    <m/>
    <m/>
    <m/>
    <m/>
    <m/>
    <m/>
    <m/>
    <m/>
    <m/>
    <m/>
    <m/>
    <m/>
    <m/>
    <n v="0"/>
    <m/>
    <m/>
    <m/>
    <x v="10"/>
  </r>
  <r>
    <x v="1"/>
    <x v="1"/>
    <x v="1"/>
    <m/>
    <m/>
    <m/>
    <m/>
    <m/>
    <m/>
    <m/>
    <m/>
    <m/>
    <m/>
    <m/>
    <m/>
    <m/>
    <m/>
    <m/>
    <n v="0"/>
    <m/>
    <m/>
    <m/>
    <x v="11"/>
  </r>
  <r>
    <x v="1"/>
    <x v="2"/>
    <x v="3"/>
    <n v="23"/>
    <n v="21"/>
    <n v="74"/>
    <n v="0"/>
    <n v="121717.26910613524"/>
    <n v="-9212.74"/>
    <n v="-12501.34"/>
    <n v="0"/>
    <n v="0"/>
    <n v="-1217.1727000000001"/>
    <n v="0"/>
    <n v="0"/>
    <n v="0"/>
    <n v="0"/>
    <s v="Sim"/>
    <n v="107998.75640613525"/>
    <m/>
    <m/>
    <m/>
    <x v="0"/>
  </r>
  <r>
    <x v="1"/>
    <x v="2"/>
    <x v="3"/>
    <n v="23"/>
    <n v="21"/>
    <n v="45"/>
    <n v="0"/>
    <n v="121717.26910613524"/>
    <n v="0"/>
    <n v="-7640.82"/>
    <n v="0"/>
    <n v="0"/>
    <n v="-1521.47"/>
    <n v="0"/>
    <n v="0"/>
    <n v="0"/>
    <n v="0"/>
    <s v="Sim"/>
    <n v="112554.97910613523"/>
    <m/>
    <m/>
    <m/>
    <x v="1"/>
  </r>
  <r>
    <x v="1"/>
    <x v="2"/>
    <x v="3"/>
    <n v="23"/>
    <n v="21"/>
    <m/>
    <m/>
    <n v="137750.82707503327"/>
    <m/>
    <m/>
    <m/>
    <m/>
    <m/>
    <m/>
    <m/>
    <m/>
    <m/>
    <m/>
    <n v="137750.82707503327"/>
    <m/>
    <n v="29053.07627719974"/>
    <s v="1.1"/>
    <x v="2"/>
  </r>
  <r>
    <x v="1"/>
    <x v="2"/>
    <x v="1"/>
    <m/>
    <m/>
    <m/>
    <m/>
    <m/>
    <m/>
    <m/>
    <m/>
    <m/>
    <m/>
    <m/>
    <m/>
    <m/>
    <m/>
    <m/>
    <n v="0"/>
    <m/>
    <n v="19795.96"/>
    <m/>
    <x v="3"/>
  </r>
  <r>
    <x v="1"/>
    <x v="2"/>
    <x v="1"/>
    <m/>
    <m/>
    <m/>
    <m/>
    <m/>
    <m/>
    <m/>
    <m/>
    <m/>
    <m/>
    <m/>
    <m/>
    <m/>
    <m/>
    <m/>
    <n v="0"/>
    <m/>
    <m/>
    <m/>
    <x v="4"/>
  </r>
  <r>
    <x v="1"/>
    <x v="2"/>
    <x v="1"/>
    <m/>
    <m/>
    <m/>
    <m/>
    <m/>
    <m/>
    <m/>
    <m/>
    <m/>
    <m/>
    <m/>
    <m/>
    <m/>
    <m/>
    <m/>
    <n v="0"/>
    <m/>
    <m/>
    <m/>
    <x v="5"/>
  </r>
  <r>
    <x v="1"/>
    <x v="2"/>
    <x v="1"/>
    <m/>
    <m/>
    <m/>
    <m/>
    <m/>
    <m/>
    <m/>
    <m/>
    <m/>
    <m/>
    <m/>
    <m/>
    <m/>
    <m/>
    <m/>
    <n v="0"/>
    <m/>
    <m/>
    <m/>
    <x v="6"/>
  </r>
  <r>
    <x v="1"/>
    <x v="2"/>
    <x v="1"/>
    <m/>
    <m/>
    <m/>
    <m/>
    <m/>
    <m/>
    <m/>
    <m/>
    <m/>
    <m/>
    <m/>
    <m/>
    <m/>
    <m/>
    <m/>
    <n v="0"/>
    <m/>
    <m/>
    <m/>
    <x v="7"/>
  </r>
  <r>
    <x v="1"/>
    <x v="2"/>
    <x v="1"/>
    <m/>
    <m/>
    <m/>
    <m/>
    <m/>
    <m/>
    <m/>
    <m/>
    <m/>
    <m/>
    <m/>
    <m/>
    <m/>
    <m/>
    <m/>
    <n v="0"/>
    <m/>
    <m/>
    <m/>
    <x v="8"/>
  </r>
  <r>
    <x v="1"/>
    <x v="2"/>
    <x v="1"/>
    <m/>
    <m/>
    <m/>
    <m/>
    <m/>
    <m/>
    <m/>
    <m/>
    <m/>
    <m/>
    <m/>
    <m/>
    <m/>
    <m/>
    <m/>
    <n v="0"/>
    <m/>
    <m/>
    <m/>
    <x v="9"/>
  </r>
  <r>
    <x v="1"/>
    <x v="2"/>
    <x v="1"/>
    <m/>
    <m/>
    <m/>
    <m/>
    <m/>
    <m/>
    <m/>
    <m/>
    <m/>
    <m/>
    <m/>
    <m/>
    <m/>
    <m/>
    <m/>
    <n v="0"/>
    <m/>
    <m/>
    <m/>
    <x v="10"/>
  </r>
  <r>
    <x v="1"/>
    <x v="2"/>
    <x v="1"/>
    <m/>
    <m/>
    <m/>
    <m/>
    <m/>
    <m/>
    <m/>
    <m/>
    <m/>
    <m/>
    <m/>
    <m/>
    <m/>
    <m/>
    <m/>
    <n v="0"/>
    <m/>
    <m/>
    <m/>
    <x v="11"/>
  </r>
  <r>
    <x v="1"/>
    <x v="7"/>
    <x v="9"/>
    <m/>
    <n v="5"/>
    <n v="46"/>
    <n v="0"/>
    <n v="25076.038860000001"/>
    <n v="0"/>
    <n v="-6799.12"/>
    <n v="0"/>
    <n v="0"/>
    <n v="0"/>
    <n v="0"/>
    <n v="0"/>
    <n v="0"/>
    <n v="0"/>
    <s v="Sim"/>
    <n v="18276.918860000002"/>
    <m/>
    <m/>
    <m/>
    <x v="0"/>
  </r>
  <r>
    <x v="1"/>
    <x v="7"/>
    <x v="9"/>
    <m/>
    <n v="5"/>
    <n v="0"/>
    <n v="0"/>
    <n v="25234.923350000001"/>
    <n v="0"/>
    <n v="0"/>
    <n v="0"/>
    <n v="0"/>
    <n v="0"/>
    <n v="0"/>
    <n v="0"/>
    <n v="0"/>
    <n v="0"/>
    <s v="Sim"/>
    <n v="25234.923350000001"/>
    <m/>
    <m/>
    <m/>
    <x v="1"/>
  </r>
  <r>
    <x v="1"/>
    <x v="7"/>
    <x v="1"/>
    <m/>
    <m/>
    <m/>
    <m/>
    <m/>
    <m/>
    <m/>
    <m/>
    <m/>
    <m/>
    <m/>
    <m/>
    <m/>
    <m/>
    <m/>
    <n v="0"/>
    <m/>
    <m/>
    <m/>
    <x v="2"/>
  </r>
  <r>
    <x v="1"/>
    <x v="7"/>
    <x v="1"/>
    <m/>
    <m/>
    <m/>
    <m/>
    <m/>
    <m/>
    <m/>
    <m/>
    <m/>
    <m/>
    <m/>
    <m/>
    <m/>
    <m/>
    <m/>
    <n v="0"/>
    <m/>
    <m/>
    <m/>
    <x v="3"/>
  </r>
  <r>
    <x v="1"/>
    <x v="7"/>
    <x v="1"/>
    <m/>
    <m/>
    <m/>
    <m/>
    <m/>
    <m/>
    <m/>
    <m/>
    <m/>
    <m/>
    <m/>
    <m/>
    <m/>
    <m/>
    <m/>
    <n v="0"/>
    <m/>
    <m/>
    <m/>
    <x v="4"/>
  </r>
  <r>
    <x v="1"/>
    <x v="7"/>
    <x v="1"/>
    <m/>
    <m/>
    <m/>
    <m/>
    <m/>
    <m/>
    <m/>
    <m/>
    <m/>
    <m/>
    <m/>
    <m/>
    <m/>
    <m/>
    <m/>
    <n v="0"/>
    <m/>
    <m/>
    <m/>
    <x v="5"/>
  </r>
  <r>
    <x v="1"/>
    <x v="7"/>
    <x v="1"/>
    <m/>
    <m/>
    <m/>
    <m/>
    <m/>
    <m/>
    <m/>
    <m/>
    <m/>
    <m/>
    <m/>
    <m/>
    <m/>
    <m/>
    <m/>
    <n v="0"/>
    <m/>
    <m/>
    <m/>
    <x v="6"/>
  </r>
  <r>
    <x v="1"/>
    <x v="7"/>
    <x v="1"/>
    <m/>
    <m/>
    <m/>
    <m/>
    <m/>
    <m/>
    <m/>
    <m/>
    <m/>
    <m/>
    <m/>
    <m/>
    <m/>
    <m/>
    <m/>
    <n v="0"/>
    <m/>
    <m/>
    <m/>
    <x v="7"/>
  </r>
  <r>
    <x v="1"/>
    <x v="7"/>
    <x v="1"/>
    <m/>
    <m/>
    <m/>
    <m/>
    <m/>
    <m/>
    <m/>
    <m/>
    <m/>
    <m/>
    <m/>
    <m/>
    <m/>
    <m/>
    <m/>
    <n v="0"/>
    <m/>
    <m/>
    <m/>
    <x v="8"/>
  </r>
  <r>
    <x v="1"/>
    <x v="7"/>
    <x v="1"/>
    <m/>
    <m/>
    <m/>
    <m/>
    <m/>
    <m/>
    <m/>
    <m/>
    <m/>
    <m/>
    <m/>
    <m/>
    <m/>
    <m/>
    <m/>
    <n v="0"/>
    <m/>
    <m/>
    <m/>
    <x v="9"/>
  </r>
  <r>
    <x v="1"/>
    <x v="7"/>
    <x v="1"/>
    <m/>
    <m/>
    <m/>
    <m/>
    <m/>
    <m/>
    <m/>
    <m/>
    <m/>
    <m/>
    <m/>
    <m/>
    <m/>
    <m/>
    <m/>
    <n v="0"/>
    <m/>
    <m/>
    <m/>
    <x v="10"/>
  </r>
  <r>
    <x v="1"/>
    <x v="7"/>
    <x v="1"/>
    <m/>
    <m/>
    <m/>
    <m/>
    <m/>
    <m/>
    <m/>
    <m/>
    <m/>
    <m/>
    <m/>
    <m/>
    <m/>
    <m/>
    <m/>
    <n v="0"/>
    <m/>
    <m/>
    <m/>
    <x v="11"/>
  </r>
  <r>
    <x v="1"/>
    <x v="4"/>
    <x v="10"/>
    <n v="8"/>
    <n v="8"/>
    <n v="0"/>
    <n v="0"/>
    <n v="41266.276712277038"/>
    <n v="0"/>
    <n v="0"/>
    <n v="0"/>
    <n v="0"/>
    <n v="0"/>
    <n v="0"/>
    <n v="0"/>
    <n v="0"/>
    <n v="0"/>
    <s v="Sim"/>
    <n v="41266.276712277038"/>
    <m/>
    <m/>
    <m/>
    <x v="0"/>
  </r>
  <r>
    <x v="1"/>
    <x v="4"/>
    <x v="10"/>
    <n v="8"/>
    <n v="8"/>
    <n v="0"/>
    <n v="0"/>
    <n v="41266.276712277038"/>
    <n v="0"/>
    <n v="0"/>
    <n v="0"/>
    <n v="0"/>
    <n v="0"/>
    <n v="0"/>
    <n v="0"/>
    <n v="0"/>
    <n v="0"/>
    <s v="Sim"/>
    <n v="41266.276712277038"/>
    <m/>
    <n v="3261.85"/>
    <m/>
    <x v="1"/>
  </r>
  <r>
    <x v="1"/>
    <x v="4"/>
    <x v="10"/>
    <n v="8"/>
    <n v="8"/>
    <n v="0"/>
    <n v="0"/>
    <n v="41266.276712277038"/>
    <n v="0"/>
    <n v="0"/>
    <n v="0"/>
    <n v="0"/>
    <n v="0"/>
    <n v="0"/>
    <n v="0"/>
    <n v="0"/>
    <n v="0"/>
    <s v="Sim"/>
    <n v="41266.276712277038"/>
    <m/>
    <m/>
    <m/>
    <x v="2"/>
  </r>
  <r>
    <x v="1"/>
    <x v="4"/>
    <x v="1"/>
    <m/>
    <m/>
    <m/>
    <m/>
    <m/>
    <m/>
    <m/>
    <m/>
    <m/>
    <m/>
    <m/>
    <m/>
    <m/>
    <m/>
    <m/>
    <n v="0"/>
    <m/>
    <m/>
    <m/>
    <x v="3"/>
  </r>
  <r>
    <x v="1"/>
    <x v="4"/>
    <x v="1"/>
    <m/>
    <m/>
    <m/>
    <m/>
    <m/>
    <m/>
    <m/>
    <m/>
    <m/>
    <m/>
    <m/>
    <m/>
    <m/>
    <m/>
    <m/>
    <n v="0"/>
    <m/>
    <m/>
    <m/>
    <x v="4"/>
  </r>
  <r>
    <x v="1"/>
    <x v="4"/>
    <x v="1"/>
    <m/>
    <m/>
    <m/>
    <m/>
    <m/>
    <m/>
    <m/>
    <m/>
    <m/>
    <m/>
    <m/>
    <m/>
    <m/>
    <m/>
    <m/>
    <n v="0"/>
    <m/>
    <m/>
    <m/>
    <x v="5"/>
  </r>
  <r>
    <x v="1"/>
    <x v="4"/>
    <x v="1"/>
    <m/>
    <m/>
    <m/>
    <m/>
    <m/>
    <m/>
    <m/>
    <m/>
    <m/>
    <m/>
    <m/>
    <m/>
    <m/>
    <m/>
    <m/>
    <n v="0"/>
    <m/>
    <m/>
    <m/>
    <x v="6"/>
  </r>
  <r>
    <x v="1"/>
    <x v="4"/>
    <x v="1"/>
    <m/>
    <m/>
    <m/>
    <m/>
    <m/>
    <m/>
    <m/>
    <m/>
    <m/>
    <m/>
    <m/>
    <m/>
    <m/>
    <m/>
    <m/>
    <n v="0"/>
    <m/>
    <m/>
    <m/>
    <x v="7"/>
  </r>
  <r>
    <x v="1"/>
    <x v="4"/>
    <x v="1"/>
    <m/>
    <m/>
    <m/>
    <m/>
    <m/>
    <m/>
    <m/>
    <m/>
    <m/>
    <m/>
    <m/>
    <m/>
    <m/>
    <m/>
    <m/>
    <n v="0"/>
    <m/>
    <m/>
    <m/>
    <x v="8"/>
  </r>
  <r>
    <x v="1"/>
    <x v="4"/>
    <x v="1"/>
    <m/>
    <m/>
    <m/>
    <m/>
    <m/>
    <m/>
    <m/>
    <m/>
    <m/>
    <m/>
    <m/>
    <m/>
    <m/>
    <m/>
    <m/>
    <n v="0"/>
    <m/>
    <m/>
    <m/>
    <x v="9"/>
  </r>
  <r>
    <x v="1"/>
    <x v="4"/>
    <x v="1"/>
    <m/>
    <m/>
    <m/>
    <m/>
    <m/>
    <m/>
    <m/>
    <m/>
    <m/>
    <m/>
    <m/>
    <m/>
    <m/>
    <m/>
    <m/>
    <n v="0"/>
    <n v="0"/>
    <m/>
    <m/>
    <x v="10"/>
  </r>
  <r>
    <x v="1"/>
    <x v="4"/>
    <x v="1"/>
    <m/>
    <m/>
    <m/>
    <m/>
    <m/>
    <m/>
    <m/>
    <m/>
    <m/>
    <m/>
    <m/>
    <m/>
    <m/>
    <m/>
    <m/>
    <n v="0"/>
    <m/>
    <m/>
    <m/>
    <x v="11"/>
  </r>
  <r>
    <x v="1"/>
    <x v="5"/>
    <x v="10"/>
    <n v="8"/>
    <n v="8"/>
    <n v="0"/>
    <n v="0"/>
    <n v="60347.759389999999"/>
    <n v="0"/>
    <n v="0"/>
    <n v="0"/>
    <n v="0"/>
    <n v="0"/>
    <n v="0"/>
    <n v="0"/>
    <n v="0"/>
    <n v="0"/>
    <s v="Sim"/>
    <n v="60347.759389999999"/>
    <m/>
    <m/>
    <m/>
    <x v="0"/>
  </r>
  <r>
    <x v="1"/>
    <x v="5"/>
    <x v="10"/>
    <n v="8"/>
    <n v="6"/>
    <n v="0"/>
    <n v="0"/>
    <n v="45368.801319999999"/>
    <n v="0"/>
    <n v="0"/>
    <n v="0"/>
    <n v="0"/>
    <n v="0"/>
    <n v="0"/>
    <n v="0"/>
    <n v="0"/>
    <n v="0"/>
    <s v="Sim"/>
    <n v="45368.801319999999"/>
    <m/>
    <n v="4712.3999999999996"/>
    <m/>
    <x v="1"/>
  </r>
  <r>
    <x v="1"/>
    <x v="5"/>
    <x v="10"/>
    <n v="8"/>
    <n v="6"/>
    <n v="0"/>
    <n v="0"/>
    <n v="45368.801319999999"/>
    <n v="0"/>
    <n v="0"/>
    <n v="0"/>
    <n v="0"/>
    <n v="0"/>
    <n v="0"/>
    <n v="0"/>
    <n v="0"/>
    <n v="0"/>
    <s v="Sim"/>
    <n v="45368.801319999999"/>
    <m/>
    <m/>
    <m/>
    <x v="2"/>
  </r>
  <r>
    <x v="1"/>
    <x v="5"/>
    <x v="1"/>
    <m/>
    <m/>
    <m/>
    <m/>
    <m/>
    <m/>
    <m/>
    <m/>
    <m/>
    <m/>
    <m/>
    <m/>
    <m/>
    <m/>
    <m/>
    <n v="0"/>
    <m/>
    <m/>
    <m/>
    <x v="3"/>
  </r>
  <r>
    <x v="1"/>
    <x v="5"/>
    <x v="1"/>
    <m/>
    <m/>
    <m/>
    <m/>
    <m/>
    <m/>
    <m/>
    <m/>
    <m/>
    <m/>
    <m/>
    <m/>
    <m/>
    <m/>
    <m/>
    <n v="0"/>
    <m/>
    <m/>
    <m/>
    <x v="4"/>
  </r>
  <r>
    <x v="1"/>
    <x v="5"/>
    <x v="1"/>
    <m/>
    <m/>
    <m/>
    <m/>
    <m/>
    <m/>
    <m/>
    <m/>
    <m/>
    <m/>
    <m/>
    <m/>
    <m/>
    <m/>
    <m/>
    <n v="0"/>
    <m/>
    <m/>
    <m/>
    <x v="5"/>
  </r>
  <r>
    <x v="1"/>
    <x v="5"/>
    <x v="1"/>
    <m/>
    <m/>
    <m/>
    <m/>
    <m/>
    <m/>
    <m/>
    <m/>
    <m/>
    <m/>
    <m/>
    <m/>
    <m/>
    <m/>
    <m/>
    <n v="0"/>
    <m/>
    <m/>
    <m/>
    <x v="6"/>
  </r>
  <r>
    <x v="1"/>
    <x v="5"/>
    <x v="1"/>
    <m/>
    <m/>
    <m/>
    <m/>
    <m/>
    <m/>
    <m/>
    <m/>
    <m/>
    <m/>
    <m/>
    <m/>
    <m/>
    <m/>
    <m/>
    <n v="0"/>
    <m/>
    <m/>
    <m/>
    <x v="7"/>
  </r>
  <r>
    <x v="1"/>
    <x v="5"/>
    <x v="1"/>
    <m/>
    <m/>
    <m/>
    <m/>
    <m/>
    <m/>
    <m/>
    <m/>
    <m/>
    <m/>
    <m/>
    <m/>
    <m/>
    <m/>
    <m/>
    <n v="0"/>
    <m/>
    <m/>
    <m/>
    <x v="8"/>
  </r>
  <r>
    <x v="1"/>
    <x v="5"/>
    <x v="1"/>
    <m/>
    <m/>
    <m/>
    <m/>
    <m/>
    <m/>
    <m/>
    <m/>
    <m/>
    <m/>
    <m/>
    <m/>
    <m/>
    <m/>
    <m/>
    <n v="0"/>
    <m/>
    <m/>
    <m/>
    <x v="9"/>
  </r>
  <r>
    <x v="1"/>
    <x v="5"/>
    <x v="1"/>
    <m/>
    <m/>
    <m/>
    <m/>
    <m/>
    <m/>
    <m/>
    <m/>
    <m/>
    <m/>
    <m/>
    <m/>
    <m/>
    <m/>
    <m/>
    <n v="0"/>
    <n v="0"/>
    <m/>
    <m/>
    <x v="10"/>
  </r>
  <r>
    <x v="1"/>
    <x v="5"/>
    <x v="1"/>
    <m/>
    <m/>
    <m/>
    <m/>
    <m/>
    <m/>
    <m/>
    <m/>
    <m/>
    <m/>
    <m/>
    <m/>
    <m/>
    <m/>
    <m/>
    <n v="0"/>
    <m/>
    <m/>
    <m/>
    <x v="11"/>
  </r>
  <r>
    <x v="2"/>
    <x v="4"/>
    <x v="11"/>
    <n v="32"/>
    <n v="32"/>
    <n v="0"/>
    <n v="222"/>
    <n v="154589.282574568"/>
    <n v="0"/>
    <n v="0"/>
    <n v="0"/>
    <n v="-4851.8100000000004"/>
    <n v="-2579.61"/>
    <n v="0"/>
    <n v="0"/>
    <n v="0"/>
    <n v="0"/>
    <s v="Sim"/>
    <n v="147157.86257456802"/>
    <m/>
    <n v="242.11018916399917"/>
    <m/>
    <x v="0"/>
  </r>
  <r>
    <x v="2"/>
    <x v="4"/>
    <x v="11"/>
    <n v="32"/>
    <n v="32"/>
    <n v="0"/>
    <n v="276"/>
    <n v="154589.282574568"/>
    <n v="0"/>
    <n v="0"/>
    <n v="0"/>
    <n v="-6031.98"/>
    <n v="-1545.8928000000001"/>
    <n v="0"/>
    <n v="0"/>
    <n v="0"/>
    <n v="0"/>
    <s v="Sim"/>
    <n v="147011.40977456799"/>
    <m/>
    <m/>
    <m/>
    <x v="1"/>
  </r>
  <r>
    <x v="2"/>
    <x v="4"/>
    <x v="1"/>
    <m/>
    <m/>
    <m/>
    <m/>
    <m/>
    <m/>
    <m/>
    <m/>
    <m/>
    <m/>
    <m/>
    <m/>
    <m/>
    <m/>
    <m/>
    <n v="0"/>
    <m/>
    <n v="18605.578095946606"/>
    <m/>
    <x v="2"/>
  </r>
  <r>
    <x v="2"/>
    <x v="4"/>
    <x v="1"/>
    <m/>
    <m/>
    <m/>
    <m/>
    <m/>
    <m/>
    <m/>
    <m/>
    <m/>
    <m/>
    <m/>
    <m/>
    <m/>
    <m/>
    <m/>
    <n v="0"/>
    <m/>
    <n v="18605.578095946606"/>
    <m/>
    <x v="3"/>
  </r>
  <r>
    <x v="2"/>
    <x v="4"/>
    <x v="1"/>
    <m/>
    <m/>
    <m/>
    <m/>
    <m/>
    <m/>
    <m/>
    <m/>
    <m/>
    <m/>
    <m/>
    <m/>
    <m/>
    <m/>
    <m/>
    <n v="0"/>
    <m/>
    <m/>
    <m/>
    <x v="4"/>
  </r>
  <r>
    <x v="2"/>
    <x v="4"/>
    <x v="1"/>
    <m/>
    <m/>
    <m/>
    <m/>
    <m/>
    <m/>
    <m/>
    <m/>
    <m/>
    <m/>
    <m/>
    <m/>
    <m/>
    <m/>
    <m/>
    <n v="0"/>
    <m/>
    <m/>
    <m/>
    <x v="5"/>
  </r>
  <r>
    <x v="2"/>
    <x v="4"/>
    <x v="1"/>
    <m/>
    <m/>
    <m/>
    <m/>
    <m/>
    <m/>
    <m/>
    <m/>
    <m/>
    <m/>
    <m/>
    <m/>
    <m/>
    <m/>
    <m/>
    <n v="0"/>
    <m/>
    <m/>
    <m/>
    <x v="6"/>
  </r>
  <r>
    <x v="2"/>
    <x v="4"/>
    <x v="1"/>
    <m/>
    <m/>
    <m/>
    <m/>
    <m/>
    <m/>
    <m/>
    <m/>
    <m/>
    <m/>
    <m/>
    <m/>
    <m/>
    <m/>
    <m/>
    <n v="0"/>
    <m/>
    <m/>
    <m/>
    <x v="7"/>
  </r>
  <r>
    <x v="2"/>
    <x v="4"/>
    <x v="1"/>
    <m/>
    <m/>
    <m/>
    <m/>
    <m/>
    <m/>
    <m/>
    <m/>
    <m/>
    <m/>
    <m/>
    <m/>
    <m/>
    <m/>
    <m/>
    <n v="0"/>
    <m/>
    <m/>
    <m/>
    <x v="8"/>
  </r>
  <r>
    <x v="2"/>
    <x v="4"/>
    <x v="1"/>
    <m/>
    <m/>
    <m/>
    <m/>
    <m/>
    <m/>
    <m/>
    <m/>
    <m/>
    <m/>
    <m/>
    <m/>
    <m/>
    <m/>
    <m/>
    <n v="0"/>
    <m/>
    <m/>
    <m/>
    <x v="9"/>
  </r>
  <r>
    <x v="2"/>
    <x v="4"/>
    <x v="1"/>
    <m/>
    <m/>
    <m/>
    <m/>
    <m/>
    <m/>
    <m/>
    <m/>
    <m/>
    <m/>
    <m/>
    <m/>
    <m/>
    <m/>
    <m/>
    <n v="0"/>
    <m/>
    <m/>
    <m/>
    <x v="10"/>
  </r>
  <r>
    <x v="2"/>
    <x v="4"/>
    <x v="1"/>
    <m/>
    <m/>
    <m/>
    <m/>
    <m/>
    <m/>
    <m/>
    <m/>
    <m/>
    <m/>
    <m/>
    <m/>
    <m/>
    <m/>
    <m/>
    <n v="0"/>
    <m/>
    <m/>
    <m/>
    <x v="11"/>
  </r>
  <r>
    <x v="2"/>
    <x v="5"/>
    <x v="11"/>
    <n v="50"/>
    <n v="50"/>
    <n v="0"/>
    <n v="45"/>
    <n v="377185.17345160909"/>
    <n v="0"/>
    <n v="0"/>
    <n v="0"/>
    <n v="-1394.55"/>
    <n v="-6281.32"/>
    <n v="0"/>
    <n v="0"/>
    <n v="0"/>
    <n v="0"/>
    <s v="Sim"/>
    <n v="369509.3034516091"/>
    <m/>
    <n v="2115.9607325346442"/>
    <m/>
    <x v="0"/>
  </r>
  <r>
    <x v="2"/>
    <x v="5"/>
    <x v="11"/>
    <n v="50"/>
    <n v="50"/>
    <n v="0"/>
    <n v="174"/>
    <n v="377185.17345160909"/>
    <n v="0"/>
    <n v="0"/>
    <n v="0"/>
    <n v="-5394.87"/>
    <n v="-3771.8517000000002"/>
    <n v="0"/>
    <n v="0"/>
    <n v="0"/>
    <n v="0"/>
    <s v="Sim"/>
    <n v="368018.4517516091"/>
    <m/>
    <m/>
    <m/>
    <x v="1"/>
  </r>
  <r>
    <x v="2"/>
    <x v="5"/>
    <x v="1"/>
    <m/>
    <m/>
    <m/>
    <m/>
    <m/>
    <m/>
    <m/>
    <m/>
    <m/>
    <m/>
    <m/>
    <m/>
    <m/>
    <m/>
    <m/>
    <n v="0"/>
    <m/>
    <n v="41011.814447359648"/>
    <m/>
    <x v="2"/>
  </r>
  <r>
    <x v="2"/>
    <x v="5"/>
    <x v="1"/>
    <m/>
    <m/>
    <m/>
    <m/>
    <m/>
    <m/>
    <m/>
    <m/>
    <m/>
    <m/>
    <m/>
    <m/>
    <m/>
    <m/>
    <m/>
    <n v="0"/>
    <m/>
    <n v="41011.814447359648"/>
    <m/>
    <x v="3"/>
  </r>
  <r>
    <x v="2"/>
    <x v="5"/>
    <x v="1"/>
    <m/>
    <m/>
    <m/>
    <m/>
    <m/>
    <m/>
    <m/>
    <m/>
    <m/>
    <m/>
    <m/>
    <m/>
    <m/>
    <m/>
    <m/>
    <n v="0"/>
    <m/>
    <m/>
    <m/>
    <x v="4"/>
  </r>
  <r>
    <x v="2"/>
    <x v="5"/>
    <x v="1"/>
    <m/>
    <m/>
    <m/>
    <m/>
    <m/>
    <m/>
    <m/>
    <m/>
    <m/>
    <m/>
    <m/>
    <m/>
    <m/>
    <m/>
    <m/>
    <n v="0"/>
    <m/>
    <m/>
    <m/>
    <x v="5"/>
  </r>
  <r>
    <x v="2"/>
    <x v="5"/>
    <x v="1"/>
    <m/>
    <m/>
    <m/>
    <m/>
    <m/>
    <m/>
    <m/>
    <m/>
    <m/>
    <m/>
    <m/>
    <m/>
    <m/>
    <m/>
    <m/>
    <n v="0"/>
    <m/>
    <m/>
    <m/>
    <x v="6"/>
  </r>
  <r>
    <x v="2"/>
    <x v="5"/>
    <x v="1"/>
    <m/>
    <m/>
    <m/>
    <m/>
    <m/>
    <m/>
    <m/>
    <m/>
    <m/>
    <m/>
    <m/>
    <m/>
    <m/>
    <m/>
    <m/>
    <n v="0"/>
    <m/>
    <m/>
    <m/>
    <x v="7"/>
  </r>
  <r>
    <x v="2"/>
    <x v="5"/>
    <x v="1"/>
    <m/>
    <m/>
    <m/>
    <m/>
    <m/>
    <m/>
    <m/>
    <m/>
    <m/>
    <m/>
    <m/>
    <m/>
    <m/>
    <m/>
    <m/>
    <n v="0"/>
    <m/>
    <m/>
    <m/>
    <x v="8"/>
  </r>
  <r>
    <x v="2"/>
    <x v="5"/>
    <x v="1"/>
    <m/>
    <m/>
    <m/>
    <m/>
    <m/>
    <m/>
    <m/>
    <m/>
    <m/>
    <m/>
    <m/>
    <m/>
    <m/>
    <m/>
    <m/>
    <n v="0"/>
    <m/>
    <m/>
    <m/>
    <x v="9"/>
  </r>
  <r>
    <x v="2"/>
    <x v="5"/>
    <x v="1"/>
    <m/>
    <m/>
    <m/>
    <m/>
    <m/>
    <m/>
    <m/>
    <m/>
    <m/>
    <m/>
    <m/>
    <m/>
    <m/>
    <m/>
    <m/>
    <n v="0"/>
    <m/>
    <m/>
    <m/>
    <x v="10"/>
  </r>
  <r>
    <x v="2"/>
    <x v="5"/>
    <x v="1"/>
    <m/>
    <m/>
    <m/>
    <m/>
    <m/>
    <m/>
    <m/>
    <m/>
    <m/>
    <m/>
    <m/>
    <m/>
    <m/>
    <m/>
    <m/>
    <n v="0"/>
    <m/>
    <m/>
    <m/>
    <x v="11"/>
  </r>
  <r>
    <x v="3"/>
    <x v="6"/>
    <x v="12"/>
    <n v="9.32"/>
    <n v="9.32"/>
    <n v="0"/>
    <n v="12.25"/>
    <n v="71956.62"/>
    <n v="0"/>
    <n v="0"/>
    <n v="0"/>
    <n v="-575.20749999999998"/>
    <n v="0"/>
    <n v="0"/>
    <n v="0"/>
    <n v="0"/>
    <n v="0"/>
    <s v="Sim"/>
    <n v="71381.412499999991"/>
    <m/>
    <m/>
    <m/>
    <x v="0"/>
  </r>
  <r>
    <x v="3"/>
    <x v="6"/>
    <x v="12"/>
    <n v="9.32"/>
    <n v="9.32"/>
    <m/>
    <n v="0"/>
    <n v="78212.740000000005"/>
    <n v="0"/>
    <m/>
    <n v="0"/>
    <n v="0"/>
    <s v="Aguardando preenchimento"/>
    <n v="0"/>
    <n v="0"/>
    <n v="0"/>
    <n v="0"/>
    <m/>
    <n v="78212.740000000005"/>
    <m/>
    <m/>
    <m/>
    <x v="1"/>
  </r>
  <r>
    <x v="3"/>
    <x v="6"/>
    <x v="12"/>
    <n v="9.32"/>
    <n v="9.32"/>
    <m/>
    <m/>
    <n v="78212.740000000005"/>
    <m/>
    <m/>
    <m/>
    <m/>
    <m/>
    <m/>
    <m/>
    <m/>
    <m/>
    <m/>
    <n v="78212.740000000005"/>
    <m/>
    <m/>
    <m/>
    <x v="2"/>
  </r>
  <r>
    <x v="3"/>
    <x v="6"/>
    <x v="1"/>
    <m/>
    <m/>
    <m/>
    <m/>
    <m/>
    <m/>
    <m/>
    <m/>
    <m/>
    <m/>
    <m/>
    <m/>
    <m/>
    <m/>
    <m/>
    <n v="0"/>
    <m/>
    <m/>
    <m/>
    <x v="3"/>
  </r>
  <r>
    <x v="3"/>
    <x v="6"/>
    <x v="1"/>
    <m/>
    <m/>
    <m/>
    <m/>
    <m/>
    <m/>
    <m/>
    <m/>
    <m/>
    <m/>
    <m/>
    <m/>
    <m/>
    <m/>
    <m/>
    <n v="0"/>
    <m/>
    <m/>
    <m/>
    <x v="4"/>
  </r>
  <r>
    <x v="3"/>
    <x v="6"/>
    <x v="1"/>
    <m/>
    <m/>
    <m/>
    <m/>
    <m/>
    <m/>
    <m/>
    <m/>
    <m/>
    <m/>
    <m/>
    <m/>
    <m/>
    <m/>
    <m/>
    <n v="0"/>
    <m/>
    <m/>
    <m/>
    <x v="5"/>
  </r>
  <r>
    <x v="3"/>
    <x v="6"/>
    <x v="1"/>
    <m/>
    <m/>
    <m/>
    <m/>
    <m/>
    <m/>
    <m/>
    <m/>
    <m/>
    <m/>
    <m/>
    <m/>
    <m/>
    <m/>
    <m/>
    <n v="0"/>
    <m/>
    <m/>
    <m/>
    <x v="6"/>
  </r>
  <r>
    <x v="3"/>
    <x v="6"/>
    <x v="1"/>
    <m/>
    <m/>
    <m/>
    <m/>
    <m/>
    <m/>
    <m/>
    <m/>
    <m/>
    <m/>
    <m/>
    <m/>
    <m/>
    <m/>
    <m/>
    <n v="0"/>
    <m/>
    <m/>
    <m/>
    <x v="7"/>
  </r>
  <r>
    <x v="3"/>
    <x v="6"/>
    <x v="1"/>
    <m/>
    <m/>
    <m/>
    <m/>
    <m/>
    <m/>
    <m/>
    <m/>
    <m/>
    <m/>
    <m/>
    <m/>
    <m/>
    <m/>
    <m/>
    <n v="0"/>
    <m/>
    <m/>
    <m/>
    <x v="8"/>
  </r>
  <r>
    <x v="3"/>
    <x v="6"/>
    <x v="1"/>
    <m/>
    <m/>
    <m/>
    <m/>
    <m/>
    <m/>
    <m/>
    <m/>
    <m/>
    <m/>
    <m/>
    <m/>
    <m/>
    <m/>
    <m/>
    <n v="0"/>
    <m/>
    <m/>
    <m/>
    <x v="9"/>
  </r>
  <r>
    <x v="3"/>
    <x v="6"/>
    <x v="1"/>
    <m/>
    <m/>
    <m/>
    <m/>
    <m/>
    <m/>
    <m/>
    <m/>
    <m/>
    <m/>
    <m/>
    <m/>
    <m/>
    <m/>
    <m/>
    <n v="0"/>
    <m/>
    <m/>
    <m/>
    <x v="10"/>
  </r>
  <r>
    <x v="3"/>
    <x v="6"/>
    <x v="1"/>
    <m/>
    <m/>
    <m/>
    <m/>
    <m/>
    <m/>
    <m/>
    <m/>
    <m/>
    <m/>
    <m/>
    <m/>
    <m/>
    <m/>
    <m/>
    <n v="0"/>
    <m/>
    <m/>
    <m/>
    <x v="11"/>
  </r>
  <r>
    <x v="3"/>
    <x v="1"/>
    <x v="13"/>
    <m/>
    <n v="3"/>
    <m/>
    <n v="0"/>
    <n v="12067"/>
    <n v="0"/>
    <m/>
    <n v="0"/>
    <n v="0"/>
    <s v="Aguardando preenchimento"/>
    <n v="0"/>
    <n v="0"/>
    <n v="0"/>
    <n v="0"/>
    <m/>
    <n v="12067"/>
    <m/>
    <m/>
    <m/>
    <x v="0"/>
  </r>
  <r>
    <x v="3"/>
    <x v="1"/>
    <x v="13"/>
    <m/>
    <n v="3"/>
    <m/>
    <n v="0"/>
    <n v="12067"/>
    <n v="0"/>
    <m/>
    <n v="0"/>
    <n v="0"/>
    <s v="Aguardando preenchimento"/>
    <n v="0"/>
    <n v="0"/>
    <n v="0"/>
    <n v="0"/>
    <m/>
    <n v="12067"/>
    <m/>
    <m/>
    <m/>
    <x v="1"/>
  </r>
  <r>
    <x v="3"/>
    <x v="1"/>
    <x v="1"/>
    <m/>
    <m/>
    <m/>
    <m/>
    <m/>
    <m/>
    <m/>
    <m/>
    <m/>
    <m/>
    <m/>
    <m/>
    <m/>
    <m/>
    <m/>
    <n v="0"/>
    <m/>
    <m/>
    <m/>
    <x v="2"/>
  </r>
  <r>
    <x v="3"/>
    <x v="1"/>
    <x v="1"/>
    <m/>
    <m/>
    <m/>
    <m/>
    <m/>
    <m/>
    <m/>
    <m/>
    <m/>
    <m/>
    <m/>
    <m/>
    <m/>
    <m/>
    <m/>
    <n v="0"/>
    <m/>
    <m/>
    <m/>
    <x v="3"/>
  </r>
  <r>
    <x v="3"/>
    <x v="1"/>
    <x v="1"/>
    <m/>
    <m/>
    <m/>
    <m/>
    <m/>
    <m/>
    <m/>
    <m/>
    <m/>
    <m/>
    <m/>
    <m/>
    <m/>
    <m/>
    <m/>
    <n v="0"/>
    <m/>
    <m/>
    <m/>
    <x v="4"/>
  </r>
  <r>
    <x v="3"/>
    <x v="1"/>
    <x v="1"/>
    <m/>
    <m/>
    <m/>
    <m/>
    <m/>
    <m/>
    <m/>
    <m/>
    <m/>
    <m/>
    <m/>
    <m/>
    <m/>
    <m/>
    <m/>
    <n v="0"/>
    <m/>
    <m/>
    <m/>
    <x v="5"/>
  </r>
  <r>
    <x v="3"/>
    <x v="1"/>
    <x v="1"/>
    <m/>
    <m/>
    <m/>
    <m/>
    <m/>
    <m/>
    <m/>
    <m/>
    <m/>
    <m/>
    <m/>
    <m/>
    <m/>
    <m/>
    <m/>
    <n v="0"/>
    <m/>
    <m/>
    <m/>
    <x v="6"/>
  </r>
  <r>
    <x v="3"/>
    <x v="1"/>
    <x v="1"/>
    <m/>
    <m/>
    <m/>
    <m/>
    <m/>
    <m/>
    <m/>
    <m/>
    <m/>
    <m/>
    <m/>
    <m/>
    <m/>
    <m/>
    <m/>
    <n v="0"/>
    <m/>
    <m/>
    <m/>
    <x v="7"/>
  </r>
  <r>
    <x v="3"/>
    <x v="1"/>
    <x v="1"/>
    <m/>
    <m/>
    <m/>
    <m/>
    <m/>
    <m/>
    <m/>
    <m/>
    <m/>
    <m/>
    <m/>
    <m/>
    <m/>
    <m/>
    <m/>
    <n v="0"/>
    <m/>
    <m/>
    <m/>
    <x v="8"/>
  </r>
  <r>
    <x v="3"/>
    <x v="1"/>
    <x v="1"/>
    <m/>
    <m/>
    <m/>
    <m/>
    <m/>
    <m/>
    <m/>
    <m/>
    <m/>
    <m/>
    <m/>
    <m/>
    <m/>
    <m/>
    <m/>
    <n v="0"/>
    <m/>
    <m/>
    <m/>
    <x v="9"/>
  </r>
  <r>
    <x v="3"/>
    <x v="1"/>
    <x v="1"/>
    <m/>
    <m/>
    <m/>
    <m/>
    <m/>
    <m/>
    <m/>
    <m/>
    <m/>
    <m/>
    <m/>
    <m/>
    <m/>
    <m/>
    <m/>
    <n v="0"/>
    <m/>
    <m/>
    <m/>
    <x v="10"/>
  </r>
  <r>
    <x v="3"/>
    <x v="1"/>
    <x v="1"/>
    <m/>
    <m/>
    <m/>
    <m/>
    <m/>
    <m/>
    <m/>
    <m/>
    <m/>
    <m/>
    <m/>
    <m/>
    <m/>
    <m/>
    <m/>
    <n v="0"/>
    <m/>
    <m/>
    <m/>
    <x v="11"/>
  </r>
  <r>
    <x v="3"/>
    <x v="2"/>
    <x v="6"/>
    <n v="19"/>
    <n v="21"/>
    <n v="0"/>
    <n v="0"/>
    <n v="119660.06365933199"/>
    <n v="0"/>
    <n v="0"/>
    <n v="0"/>
    <n v="-598.29999999999995"/>
    <n v="0"/>
    <n v="0"/>
    <n v="0"/>
    <n v="0"/>
    <n v="0"/>
    <s v="Sim"/>
    <n v="119061.76365933199"/>
    <m/>
    <m/>
    <m/>
    <x v="0"/>
  </r>
  <r>
    <x v="3"/>
    <x v="2"/>
    <x v="6"/>
    <n v="19"/>
    <n v="21"/>
    <n v="0"/>
    <n v="0"/>
    <n v="119660.06365933199"/>
    <n v="0"/>
    <n v="0"/>
    <n v="0"/>
    <n v="0"/>
    <n v="0"/>
    <n v="0"/>
    <n v="0"/>
    <n v="0"/>
    <n v="0"/>
    <s v="Sim"/>
    <n v="119660.06365933199"/>
    <m/>
    <m/>
    <m/>
    <x v="1"/>
  </r>
  <r>
    <x v="3"/>
    <x v="2"/>
    <x v="1"/>
    <m/>
    <m/>
    <m/>
    <m/>
    <m/>
    <m/>
    <m/>
    <m/>
    <m/>
    <m/>
    <m/>
    <m/>
    <m/>
    <m/>
    <m/>
    <n v="0"/>
    <m/>
    <n v="11143.59"/>
    <m/>
    <x v="2"/>
  </r>
  <r>
    <x v="3"/>
    <x v="2"/>
    <x v="1"/>
    <m/>
    <m/>
    <m/>
    <m/>
    <m/>
    <m/>
    <m/>
    <m/>
    <m/>
    <m/>
    <m/>
    <m/>
    <m/>
    <m/>
    <m/>
    <n v="0"/>
    <m/>
    <m/>
    <m/>
    <x v="3"/>
  </r>
  <r>
    <x v="3"/>
    <x v="2"/>
    <x v="1"/>
    <m/>
    <m/>
    <m/>
    <m/>
    <m/>
    <m/>
    <m/>
    <m/>
    <m/>
    <m/>
    <m/>
    <m/>
    <m/>
    <m/>
    <m/>
    <n v="0"/>
    <m/>
    <n v="2800"/>
    <m/>
    <x v="4"/>
  </r>
  <r>
    <x v="3"/>
    <x v="2"/>
    <x v="1"/>
    <m/>
    <m/>
    <m/>
    <m/>
    <m/>
    <m/>
    <m/>
    <m/>
    <m/>
    <m/>
    <m/>
    <m/>
    <m/>
    <m/>
    <m/>
    <n v="0"/>
    <m/>
    <n v="3400"/>
    <m/>
    <x v="5"/>
  </r>
  <r>
    <x v="3"/>
    <x v="2"/>
    <x v="1"/>
    <m/>
    <m/>
    <m/>
    <m/>
    <m/>
    <m/>
    <m/>
    <m/>
    <m/>
    <m/>
    <m/>
    <m/>
    <m/>
    <m/>
    <m/>
    <n v="0"/>
    <m/>
    <n v="3606.18"/>
    <m/>
    <x v="6"/>
  </r>
  <r>
    <x v="3"/>
    <x v="2"/>
    <x v="1"/>
    <m/>
    <m/>
    <m/>
    <m/>
    <m/>
    <m/>
    <m/>
    <m/>
    <m/>
    <m/>
    <m/>
    <m/>
    <m/>
    <m/>
    <m/>
    <n v="0"/>
    <m/>
    <m/>
    <m/>
    <x v="7"/>
  </r>
  <r>
    <x v="3"/>
    <x v="2"/>
    <x v="1"/>
    <m/>
    <m/>
    <m/>
    <m/>
    <m/>
    <m/>
    <m/>
    <m/>
    <m/>
    <m/>
    <m/>
    <m/>
    <m/>
    <m/>
    <m/>
    <n v="0"/>
    <m/>
    <m/>
    <m/>
    <x v="8"/>
  </r>
  <r>
    <x v="3"/>
    <x v="2"/>
    <x v="1"/>
    <m/>
    <m/>
    <m/>
    <m/>
    <m/>
    <m/>
    <m/>
    <m/>
    <m/>
    <m/>
    <m/>
    <m/>
    <m/>
    <m/>
    <m/>
    <n v="0"/>
    <m/>
    <m/>
    <m/>
    <x v="9"/>
  </r>
  <r>
    <x v="3"/>
    <x v="2"/>
    <x v="1"/>
    <m/>
    <m/>
    <m/>
    <m/>
    <m/>
    <m/>
    <m/>
    <m/>
    <m/>
    <m/>
    <m/>
    <m/>
    <m/>
    <m/>
    <m/>
    <n v="0"/>
    <m/>
    <m/>
    <m/>
    <x v="10"/>
  </r>
  <r>
    <x v="3"/>
    <x v="2"/>
    <x v="1"/>
    <m/>
    <m/>
    <m/>
    <m/>
    <m/>
    <m/>
    <m/>
    <m/>
    <m/>
    <m/>
    <m/>
    <m/>
    <m/>
    <m/>
    <m/>
    <n v="0"/>
    <m/>
    <m/>
    <m/>
    <x v="11"/>
  </r>
  <r>
    <x v="3"/>
    <x v="7"/>
    <x v="14"/>
    <m/>
    <n v="1"/>
    <n v="0"/>
    <n v="0"/>
    <n v="5633.472940171675"/>
    <n v="0"/>
    <n v="0"/>
    <n v="0"/>
    <n v="0"/>
    <n v="0"/>
    <n v="0"/>
    <n v="0"/>
    <n v="0"/>
    <n v="0"/>
    <s v="Sim"/>
    <n v="5633.472940171675"/>
    <m/>
    <m/>
    <m/>
    <x v="0"/>
  </r>
  <r>
    <x v="3"/>
    <x v="7"/>
    <x v="14"/>
    <m/>
    <n v="1"/>
    <m/>
    <n v="0"/>
    <n v="5633.472940171675"/>
    <n v="0"/>
    <m/>
    <n v="0"/>
    <n v="0"/>
    <s v="Aguardando preenchimento"/>
    <n v="0"/>
    <n v="0"/>
    <n v="0"/>
    <n v="0"/>
    <m/>
    <n v="5633.472940171675"/>
    <m/>
    <m/>
    <m/>
    <x v="1"/>
  </r>
  <r>
    <x v="3"/>
    <x v="7"/>
    <x v="1"/>
    <m/>
    <m/>
    <m/>
    <m/>
    <m/>
    <m/>
    <m/>
    <m/>
    <m/>
    <m/>
    <m/>
    <m/>
    <m/>
    <m/>
    <m/>
    <n v="0"/>
    <m/>
    <n v="505.84"/>
    <m/>
    <x v="2"/>
  </r>
  <r>
    <x v="3"/>
    <x v="7"/>
    <x v="1"/>
    <m/>
    <m/>
    <m/>
    <m/>
    <m/>
    <m/>
    <m/>
    <m/>
    <m/>
    <m/>
    <m/>
    <m/>
    <m/>
    <m/>
    <m/>
    <n v="0"/>
    <m/>
    <m/>
    <m/>
    <x v="3"/>
  </r>
  <r>
    <x v="3"/>
    <x v="7"/>
    <x v="1"/>
    <m/>
    <m/>
    <m/>
    <m/>
    <m/>
    <m/>
    <m/>
    <m/>
    <m/>
    <m/>
    <m/>
    <m/>
    <m/>
    <m/>
    <m/>
    <n v="0"/>
    <m/>
    <m/>
    <m/>
    <x v="4"/>
  </r>
  <r>
    <x v="3"/>
    <x v="7"/>
    <x v="1"/>
    <m/>
    <m/>
    <m/>
    <m/>
    <m/>
    <m/>
    <m/>
    <m/>
    <m/>
    <m/>
    <m/>
    <m/>
    <m/>
    <m/>
    <m/>
    <n v="0"/>
    <m/>
    <m/>
    <m/>
    <x v="5"/>
  </r>
  <r>
    <x v="3"/>
    <x v="7"/>
    <x v="1"/>
    <m/>
    <m/>
    <m/>
    <m/>
    <m/>
    <m/>
    <m/>
    <m/>
    <m/>
    <m/>
    <m/>
    <m/>
    <m/>
    <m/>
    <m/>
    <n v="0"/>
    <m/>
    <m/>
    <m/>
    <x v="6"/>
  </r>
  <r>
    <x v="3"/>
    <x v="7"/>
    <x v="1"/>
    <m/>
    <m/>
    <m/>
    <m/>
    <m/>
    <m/>
    <m/>
    <m/>
    <m/>
    <m/>
    <m/>
    <m/>
    <m/>
    <m/>
    <m/>
    <n v="0"/>
    <m/>
    <m/>
    <m/>
    <x v="7"/>
  </r>
  <r>
    <x v="3"/>
    <x v="7"/>
    <x v="1"/>
    <m/>
    <m/>
    <m/>
    <m/>
    <m/>
    <m/>
    <m/>
    <m/>
    <m/>
    <m/>
    <m/>
    <m/>
    <m/>
    <m/>
    <m/>
    <n v="0"/>
    <m/>
    <m/>
    <m/>
    <x v="8"/>
  </r>
  <r>
    <x v="3"/>
    <x v="7"/>
    <x v="1"/>
    <m/>
    <m/>
    <m/>
    <m/>
    <m/>
    <m/>
    <m/>
    <m/>
    <m/>
    <m/>
    <m/>
    <m/>
    <m/>
    <m/>
    <m/>
    <n v="0"/>
    <m/>
    <m/>
    <m/>
    <x v="9"/>
  </r>
  <r>
    <x v="3"/>
    <x v="7"/>
    <x v="1"/>
    <m/>
    <m/>
    <m/>
    <m/>
    <m/>
    <m/>
    <m/>
    <m/>
    <m/>
    <m/>
    <m/>
    <m/>
    <m/>
    <m/>
    <m/>
    <n v="0"/>
    <m/>
    <m/>
    <m/>
    <x v="10"/>
  </r>
  <r>
    <x v="3"/>
    <x v="7"/>
    <x v="1"/>
    <m/>
    <m/>
    <m/>
    <m/>
    <m/>
    <m/>
    <m/>
    <m/>
    <m/>
    <m/>
    <m/>
    <m/>
    <m/>
    <m/>
    <m/>
    <n v="0"/>
    <m/>
    <m/>
    <m/>
    <x v="11"/>
  </r>
  <r>
    <x v="3"/>
    <x v="3"/>
    <x v="15"/>
    <m/>
    <n v="2"/>
    <m/>
    <n v="0"/>
    <n v="8541.569071982929"/>
    <n v="0"/>
    <m/>
    <n v="0"/>
    <n v="0"/>
    <s v="Aguardando preenchimento"/>
    <n v="0"/>
    <n v="0"/>
    <n v="0"/>
    <n v="0"/>
    <m/>
    <n v="8541.569071982929"/>
    <m/>
    <m/>
    <m/>
    <x v="0"/>
  </r>
  <r>
    <x v="3"/>
    <x v="3"/>
    <x v="15"/>
    <m/>
    <n v="2"/>
    <m/>
    <n v="0"/>
    <n v="8541.569071982929"/>
    <n v="0"/>
    <m/>
    <n v="0"/>
    <n v="0"/>
    <s v="Aguardando preenchimento"/>
    <n v="0"/>
    <n v="0"/>
    <n v="0"/>
    <n v="0"/>
    <m/>
    <n v="8541.569071982929"/>
    <m/>
    <m/>
    <m/>
    <x v="1"/>
  </r>
  <r>
    <x v="3"/>
    <x v="3"/>
    <x v="4"/>
    <n v="2"/>
    <n v="1"/>
    <m/>
    <m/>
    <n v="7470.2721895807044"/>
    <m/>
    <m/>
    <m/>
    <m/>
    <m/>
    <m/>
    <m/>
    <m/>
    <m/>
    <m/>
    <n v="7470.2721895807044"/>
    <m/>
    <m/>
    <m/>
    <x v="2"/>
  </r>
  <r>
    <x v="3"/>
    <x v="3"/>
    <x v="1"/>
    <m/>
    <m/>
    <m/>
    <m/>
    <m/>
    <m/>
    <m/>
    <m/>
    <m/>
    <m/>
    <m/>
    <m/>
    <m/>
    <m/>
    <m/>
    <n v="0"/>
    <m/>
    <m/>
    <m/>
    <x v="3"/>
  </r>
  <r>
    <x v="3"/>
    <x v="3"/>
    <x v="1"/>
    <m/>
    <m/>
    <m/>
    <m/>
    <m/>
    <m/>
    <m/>
    <m/>
    <m/>
    <m/>
    <m/>
    <m/>
    <m/>
    <m/>
    <m/>
    <n v="0"/>
    <m/>
    <m/>
    <m/>
    <x v="4"/>
  </r>
  <r>
    <x v="3"/>
    <x v="3"/>
    <x v="1"/>
    <m/>
    <m/>
    <m/>
    <m/>
    <m/>
    <m/>
    <m/>
    <m/>
    <m/>
    <m/>
    <m/>
    <m/>
    <m/>
    <m/>
    <m/>
    <n v="0"/>
    <m/>
    <m/>
    <m/>
    <x v="5"/>
  </r>
  <r>
    <x v="3"/>
    <x v="3"/>
    <x v="1"/>
    <m/>
    <m/>
    <m/>
    <m/>
    <m/>
    <m/>
    <m/>
    <m/>
    <m/>
    <m/>
    <m/>
    <m/>
    <m/>
    <m/>
    <m/>
    <n v="0"/>
    <m/>
    <m/>
    <m/>
    <x v="6"/>
  </r>
  <r>
    <x v="3"/>
    <x v="3"/>
    <x v="1"/>
    <m/>
    <m/>
    <m/>
    <m/>
    <m/>
    <m/>
    <m/>
    <m/>
    <m/>
    <m/>
    <m/>
    <m/>
    <m/>
    <m/>
    <m/>
    <n v="0"/>
    <m/>
    <m/>
    <m/>
    <x v="7"/>
  </r>
  <r>
    <x v="3"/>
    <x v="3"/>
    <x v="1"/>
    <m/>
    <m/>
    <m/>
    <m/>
    <m/>
    <m/>
    <m/>
    <m/>
    <m/>
    <m/>
    <m/>
    <m/>
    <m/>
    <m/>
    <m/>
    <n v="0"/>
    <m/>
    <m/>
    <m/>
    <x v="8"/>
  </r>
  <r>
    <x v="3"/>
    <x v="3"/>
    <x v="1"/>
    <m/>
    <m/>
    <m/>
    <m/>
    <m/>
    <m/>
    <m/>
    <m/>
    <m/>
    <m/>
    <m/>
    <m/>
    <m/>
    <m/>
    <m/>
    <n v="0"/>
    <m/>
    <m/>
    <m/>
    <x v="9"/>
  </r>
  <r>
    <x v="3"/>
    <x v="3"/>
    <x v="1"/>
    <m/>
    <m/>
    <m/>
    <m/>
    <m/>
    <m/>
    <m/>
    <m/>
    <m/>
    <m/>
    <m/>
    <m/>
    <m/>
    <m/>
    <m/>
    <n v="0"/>
    <m/>
    <m/>
    <m/>
    <x v="10"/>
  </r>
  <r>
    <x v="3"/>
    <x v="3"/>
    <x v="1"/>
    <m/>
    <m/>
    <m/>
    <m/>
    <m/>
    <m/>
    <m/>
    <m/>
    <m/>
    <m/>
    <m/>
    <m/>
    <m/>
    <m/>
    <m/>
    <n v="0"/>
    <m/>
    <m/>
    <m/>
    <x v="11"/>
  </r>
  <r>
    <x v="3"/>
    <x v="4"/>
    <x v="10"/>
    <n v="10"/>
    <n v="10"/>
    <n v="0"/>
    <n v="0"/>
    <n v="45909.130124568917"/>
    <n v="0"/>
    <n v="0"/>
    <n v="0"/>
    <n v="0"/>
    <n v="0"/>
    <n v="0"/>
    <n v="0"/>
    <n v="0"/>
    <n v="0"/>
    <s v="Sim"/>
    <n v="45909.130124568917"/>
    <m/>
    <m/>
    <m/>
    <x v="0"/>
  </r>
  <r>
    <x v="3"/>
    <x v="4"/>
    <x v="10"/>
    <n v="10"/>
    <n v="10"/>
    <m/>
    <n v="0"/>
    <n v="45909.130124568917"/>
    <n v="0"/>
    <m/>
    <n v="0"/>
    <n v="0"/>
    <s v="Aguardando preenchimento"/>
    <n v="0"/>
    <n v="0"/>
    <n v="0"/>
    <n v="0"/>
    <m/>
    <n v="45909.130124568917"/>
    <m/>
    <m/>
    <m/>
    <x v="1"/>
  </r>
  <r>
    <x v="3"/>
    <x v="4"/>
    <x v="1"/>
    <m/>
    <m/>
    <m/>
    <m/>
    <m/>
    <m/>
    <m/>
    <m/>
    <m/>
    <m/>
    <m/>
    <m/>
    <m/>
    <m/>
    <m/>
    <n v="0"/>
    <m/>
    <m/>
    <m/>
    <x v="2"/>
  </r>
  <r>
    <x v="3"/>
    <x v="4"/>
    <x v="1"/>
    <m/>
    <m/>
    <m/>
    <m/>
    <m/>
    <m/>
    <m/>
    <m/>
    <m/>
    <m/>
    <m/>
    <m/>
    <m/>
    <m/>
    <m/>
    <n v="0"/>
    <m/>
    <m/>
    <m/>
    <x v="3"/>
  </r>
  <r>
    <x v="3"/>
    <x v="4"/>
    <x v="1"/>
    <m/>
    <m/>
    <m/>
    <m/>
    <m/>
    <m/>
    <m/>
    <m/>
    <m/>
    <m/>
    <m/>
    <m/>
    <m/>
    <m/>
    <m/>
    <n v="0"/>
    <m/>
    <m/>
    <m/>
    <x v="4"/>
  </r>
  <r>
    <x v="3"/>
    <x v="4"/>
    <x v="1"/>
    <m/>
    <m/>
    <m/>
    <m/>
    <m/>
    <m/>
    <m/>
    <m/>
    <m/>
    <m/>
    <m/>
    <m/>
    <m/>
    <m/>
    <m/>
    <n v="0"/>
    <m/>
    <m/>
    <m/>
    <x v="5"/>
  </r>
  <r>
    <x v="3"/>
    <x v="4"/>
    <x v="1"/>
    <m/>
    <m/>
    <m/>
    <m/>
    <m/>
    <m/>
    <m/>
    <m/>
    <m/>
    <m/>
    <m/>
    <m/>
    <m/>
    <m/>
    <m/>
    <n v="0"/>
    <m/>
    <m/>
    <m/>
    <x v="6"/>
  </r>
  <r>
    <x v="3"/>
    <x v="4"/>
    <x v="1"/>
    <m/>
    <m/>
    <m/>
    <m/>
    <m/>
    <m/>
    <m/>
    <m/>
    <m/>
    <m/>
    <m/>
    <m/>
    <m/>
    <m/>
    <m/>
    <n v="0"/>
    <m/>
    <m/>
    <m/>
    <x v="7"/>
  </r>
  <r>
    <x v="3"/>
    <x v="4"/>
    <x v="1"/>
    <m/>
    <m/>
    <m/>
    <m/>
    <m/>
    <m/>
    <m/>
    <m/>
    <m/>
    <m/>
    <m/>
    <m/>
    <m/>
    <m/>
    <m/>
    <n v="0"/>
    <m/>
    <m/>
    <m/>
    <x v="8"/>
  </r>
  <r>
    <x v="3"/>
    <x v="4"/>
    <x v="1"/>
    <m/>
    <m/>
    <m/>
    <m/>
    <m/>
    <m/>
    <m/>
    <m/>
    <m/>
    <m/>
    <m/>
    <m/>
    <m/>
    <m/>
    <m/>
    <n v="0"/>
    <m/>
    <m/>
    <m/>
    <x v="9"/>
  </r>
  <r>
    <x v="3"/>
    <x v="4"/>
    <x v="1"/>
    <m/>
    <m/>
    <m/>
    <m/>
    <m/>
    <m/>
    <m/>
    <m/>
    <m/>
    <m/>
    <m/>
    <m/>
    <m/>
    <m/>
    <m/>
    <n v="0"/>
    <m/>
    <m/>
    <m/>
    <x v="10"/>
  </r>
  <r>
    <x v="3"/>
    <x v="4"/>
    <x v="1"/>
    <m/>
    <m/>
    <m/>
    <m/>
    <m/>
    <m/>
    <m/>
    <m/>
    <m/>
    <m/>
    <m/>
    <m/>
    <m/>
    <m/>
    <m/>
    <n v="0"/>
    <m/>
    <m/>
    <m/>
    <x v="11"/>
  </r>
  <r>
    <x v="3"/>
    <x v="5"/>
    <x v="10"/>
    <n v="3"/>
    <n v="3"/>
    <n v="0"/>
    <n v="0"/>
    <n v="20013.240596"/>
    <n v="0"/>
    <n v="0"/>
    <n v="0"/>
    <n v="0"/>
    <n v="0"/>
    <n v="0"/>
    <n v="0"/>
    <n v="0"/>
    <n v="0"/>
    <s v="Sim"/>
    <n v="20013.240596"/>
    <m/>
    <m/>
    <m/>
    <x v="0"/>
  </r>
  <r>
    <x v="3"/>
    <x v="5"/>
    <x v="10"/>
    <n v="3"/>
    <n v="3"/>
    <m/>
    <n v="0"/>
    <n v="20013.240596"/>
    <n v="0"/>
    <m/>
    <n v="0"/>
    <n v="0"/>
    <s v="Aguardando preenchimento"/>
    <n v="0"/>
    <n v="0"/>
    <n v="0"/>
    <n v="0"/>
    <m/>
    <n v="20013.240596"/>
    <m/>
    <m/>
    <m/>
    <x v="1"/>
  </r>
  <r>
    <x v="3"/>
    <x v="5"/>
    <x v="10"/>
    <n v="3"/>
    <n v="3"/>
    <m/>
    <n v="0"/>
    <n v="20013.240596"/>
    <n v="0"/>
    <m/>
    <n v="0"/>
    <n v="0"/>
    <s v="Aguardando preenchimento"/>
    <n v="0"/>
    <n v="0"/>
    <n v="0"/>
    <n v="0"/>
    <m/>
    <n v="20013.240596"/>
    <m/>
    <n v="4718.67"/>
    <s v="1.1"/>
    <x v="2"/>
  </r>
  <r>
    <x v="3"/>
    <x v="5"/>
    <x v="1"/>
    <m/>
    <m/>
    <m/>
    <m/>
    <m/>
    <m/>
    <m/>
    <m/>
    <m/>
    <m/>
    <m/>
    <m/>
    <m/>
    <m/>
    <m/>
    <n v="0"/>
    <m/>
    <m/>
    <m/>
    <x v="3"/>
  </r>
  <r>
    <x v="3"/>
    <x v="5"/>
    <x v="1"/>
    <m/>
    <m/>
    <m/>
    <m/>
    <m/>
    <m/>
    <m/>
    <m/>
    <m/>
    <m/>
    <m/>
    <m/>
    <m/>
    <m/>
    <m/>
    <n v="0"/>
    <m/>
    <m/>
    <m/>
    <x v="4"/>
  </r>
  <r>
    <x v="3"/>
    <x v="5"/>
    <x v="1"/>
    <m/>
    <m/>
    <m/>
    <m/>
    <m/>
    <m/>
    <m/>
    <m/>
    <m/>
    <m/>
    <m/>
    <m/>
    <m/>
    <m/>
    <m/>
    <n v="0"/>
    <m/>
    <m/>
    <m/>
    <x v="5"/>
  </r>
  <r>
    <x v="3"/>
    <x v="5"/>
    <x v="1"/>
    <m/>
    <m/>
    <m/>
    <m/>
    <m/>
    <m/>
    <m/>
    <m/>
    <m/>
    <m/>
    <m/>
    <m/>
    <m/>
    <m/>
    <m/>
    <n v="0"/>
    <m/>
    <m/>
    <m/>
    <x v="6"/>
  </r>
  <r>
    <x v="3"/>
    <x v="5"/>
    <x v="1"/>
    <m/>
    <m/>
    <m/>
    <m/>
    <m/>
    <m/>
    <m/>
    <m/>
    <m/>
    <m/>
    <m/>
    <m/>
    <m/>
    <m/>
    <m/>
    <n v="0"/>
    <m/>
    <m/>
    <m/>
    <x v="7"/>
  </r>
  <r>
    <x v="3"/>
    <x v="5"/>
    <x v="1"/>
    <m/>
    <m/>
    <m/>
    <m/>
    <m/>
    <m/>
    <m/>
    <m/>
    <m/>
    <m/>
    <m/>
    <m/>
    <m/>
    <m/>
    <m/>
    <n v="0"/>
    <m/>
    <m/>
    <m/>
    <x v="8"/>
  </r>
  <r>
    <x v="3"/>
    <x v="5"/>
    <x v="1"/>
    <m/>
    <m/>
    <m/>
    <m/>
    <m/>
    <m/>
    <m/>
    <m/>
    <m/>
    <m/>
    <m/>
    <m/>
    <m/>
    <m/>
    <m/>
    <n v="0"/>
    <m/>
    <m/>
    <m/>
    <x v="9"/>
  </r>
  <r>
    <x v="3"/>
    <x v="5"/>
    <x v="1"/>
    <m/>
    <m/>
    <m/>
    <m/>
    <m/>
    <m/>
    <m/>
    <m/>
    <m/>
    <m/>
    <m/>
    <m/>
    <m/>
    <m/>
    <m/>
    <n v="0"/>
    <m/>
    <m/>
    <m/>
    <x v="10"/>
  </r>
  <r>
    <x v="3"/>
    <x v="5"/>
    <x v="1"/>
    <m/>
    <m/>
    <m/>
    <m/>
    <m/>
    <m/>
    <m/>
    <m/>
    <m/>
    <m/>
    <m/>
    <m/>
    <m/>
    <m/>
    <m/>
    <n v="0"/>
    <m/>
    <m/>
    <m/>
    <x v="11"/>
  </r>
  <r>
    <x v="4"/>
    <x v="6"/>
    <x v="16"/>
    <n v="9.32"/>
    <n v="10"/>
    <n v="0"/>
    <n v="0"/>
    <n v="79503.360000000001"/>
    <n v="0"/>
    <n v="0"/>
    <n v="0"/>
    <n v="0"/>
    <n v="-814.11"/>
    <n v="0"/>
    <n v="0"/>
    <n v="0"/>
    <n v="0"/>
    <s v="Sim"/>
    <n v="78689.25"/>
    <m/>
    <m/>
    <m/>
    <x v="0"/>
  </r>
  <r>
    <x v="4"/>
    <x v="6"/>
    <x v="16"/>
    <n v="9.32"/>
    <n v="10"/>
    <n v="7"/>
    <n v="0"/>
    <n v="79503.360000000001"/>
    <n v="0"/>
    <n v="-1909.6"/>
    <n v="0"/>
    <n v="0"/>
    <n v="-1523.8144"/>
    <n v="0"/>
    <n v="0"/>
    <n v="0"/>
    <n v="0"/>
    <s v="Sim"/>
    <n v="76069.945599999992"/>
    <m/>
    <m/>
    <m/>
    <x v="1"/>
  </r>
  <r>
    <x v="4"/>
    <x v="6"/>
    <x v="17"/>
    <n v="9.32"/>
    <n v="10"/>
    <m/>
    <m/>
    <m/>
    <m/>
    <m/>
    <m/>
    <m/>
    <m/>
    <m/>
    <m/>
    <m/>
    <m/>
    <m/>
    <n v="0"/>
    <m/>
    <m/>
    <m/>
    <x v="2"/>
  </r>
  <r>
    <x v="4"/>
    <x v="6"/>
    <x v="1"/>
    <m/>
    <m/>
    <m/>
    <m/>
    <m/>
    <m/>
    <m/>
    <m/>
    <m/>
    <m/>
    <m/>
    <m/>
    <m/>
    <m/>
    <m/>
    <n v="0"/>
    <m/>
    <m/>
    <m/>
    <x v="3"/>
  </r>
  <r>
    <x v="4"/>
    <x v="6"/>
    <x v="1"/>
    <m/>
    <m/>
    <m/>
    <m/>
    <m/>
    <m/>
    <m/>
    <m/>
    <m/>
    <m/>
    <m/>
    <m/>
    <m/>
    <m/>
    <m/>
    <n v="0"/>
    <m/>
    <m/>
    <m/>
    <x v="4"/>
  </r>
  <r>
    <x v="4"/>
    <x v="6"/>
    <x v="1"/>
    <m/>
    <m/>
    <m/>
    <m/>
    <m/>
    <m/>
    <m/>
    <m/>
    <m/>
    <m/>
    <m/>
    <m/>
    <m/>
    <m/>
    <m/>
    <n v="0"/>
    <m/>
    <m/>
    <m/>
    <x v="5"/>
  </r>
  <r>
    <x v="4"/>
    <x v="6"/>
    <x v="1"/>
    <m/>
    <m/>
    <m/>
    <m/>
    <m/>
    <m/>
    <m/>
    <m/>
    <m/>
    <m/>
    <m/>
    <m/>
    <m/>
    <m/>
    <m/>
    <n v="0"/>
    <m/>
    <m/>
    <m/>
    <x v="6"/>
  </r>
  <r>
    <x v="4"/>
    <x v="6"/>
    <x v="1"/>
    <m/>
    <m/>
    <m/>
    <m/>
    <m/>
    <m/>
    <m/>
    <m/>
    <m/>
    <m/>
    <m/>
    <m/>
    <m/>
    <m/>
    <m/>
    <n v="0"/>
    <m/>
    <m/>
    <m/>
    <x v="7"/>
  </r>
  <r>
    <x v="4"/>
    <x v="6"/>
    <x v="1"/>
    <m/>
    <m/>
    <m/>
    <m/>
    <m/>
    <m/>
    <m/>
    <m/>
    <m/>
    <m/>
    <m/>
    <m/>
    <m/>
    <m/>
    <m/>
    <n v="0"/>
    <m/>
    <m/>
    <m/>
    <x v="8"/>
  </r>
  <r>
    <x v="4"/>
    <x v="6"/>
    <x v="1"/>
    <m/>
    <m/>
    <m/>
    <m/>
    <m/>
    <m/>
    <m/>
    <m/>
    <m/>
    <m/>
    <m/>
    <m/>
    <m/>
    <m/>
    <m/>
    <n v="0"/>
    <m/>
    <m/>
    <m/>
    <x v="9"/>
  </r>
  <r>
    <x v="4"/>
    <x v="6"/>
    <x v="1"/>
    <m/>
    <m/>
    <m/>
    <m/>
    <m/>
    <m/>
    <m/>
    <m/>
    <m/>
    <m/>
    <m/>
    <m/>
    <m/>
    <m/>
    <m/>
    <n v="0"/>
    <m/>
    <m/>
    <m/>
    <x v="10"/>
  </r>
  <r>
    <x v="4"/>
    <x v="6"/>
    <x v="1"/>
    <m/>
    <m/>
    <m/>
    <m/>
    <m/>
    <m/>
    <m/>
    <m/>
    <m/>
    <m/>
    <m/>
    <m/>
    <m/>
    <m/>
    <m/>
    <n v="0"/>
    <m/>
    <m/>
    <m/>
    <x v="11"/>
  </r>
  <r>
    <x v="4"/>
    <x v="1"/>
    <x v="18"/>
    <n v="3"/>
    <n v="3"/>
    <m/>
    <n v="0"/>
    <n v="10956"/>
    <n v="0"/>
    <m/>
    <n v="0"/>
    <n v="0"/>
    <s v="Aguardando preenchimento"/>
    <n v="0"/>
    <n v="0"/>
    <n v="0"/>
    <n v="0"/>
    <m/>
    <n v="10956"/>
    <m/>
    <m/>
    <m/>
    <x v="0"/>
  </r>
  <r>
    <x v="4"/>
    <x v="1"/>
    <x v="18"/>
    <n v="3"/>
    <n v="3"/>
    <n v="0"/>
    <n v="0"/>
    <n v="10956"/>
    <n v="0"/>
    <n v="0"/>
    <n v="0"/>
    <n v="0"/>
    <n v="-91.3"/>
    <n v="0"/>
    <n v="0"/>
    <n v="0"/>
    <n v="0"/>
    <s v="Sim"/>
    <n v="10864.7"/>
    <m/>
    <m/>
    <m/>
    <x v="1"/>
  </r>
  <r>
    <x v="4"/>
    <x v="1"/>
    <x v="1"/>
    <m/>
    <m/>
    <m/>
    <m/>
    <m/>
    <m/>
    <m/>
    <m/>
    <m/>
    <m/>
    <m/>
    <m/>
    <m/>
    <m/>
    <m/>
    <n v="0"/>
    <m/>
    <m/>
    <m/>
    <x v="2"/>
  </r>
  <r>
    <x v="4"/>
    <x v="1"/>
    <x v="1"/>
    <m/>
    <m/>
    <m/>
    <m/>
    <m/>
    <m/>
    <m/>
    <m/>
    <m/>
    <m/>
    <m/>
    <m/>
    <m/>
    <m/>
    <m/>
    <n v="0"/>
    <m/>
    <m/>
    <m/>
    <x v="3"/>
  </r>
  <r>
    <x v="4"/>
    <x v="1"/>
    <x v="1"/>
    <m/>
    <m/>
    <m/>
    <m/>
    <m/>
    <m/>
    <m/>
    <m/>
    <m/>
    <m/>
    <m/>
    <m/>
    <m/>
    <m/>
    <m/>
    <n v="0"/>
    <m/>
    <m/>
    <m/>
    <x v="4"/>
  </r>
  <r>
    <x v="4"/>
    <x v="1"/>
    <x v="1"/>
    <m/>
    <m/>
    <m/>
    <m/>
    <m/>
    <m/>
    <m/>
    <m/>
    <m/>
    <m/>
    <m/>
    <m/>
    <m/>
    <m/>
    <m/>
    <n v="0"/>
    <m/>
    <m/>
    <m/>
    <x v="5"/>
  </r>
  <r>
    <x v="4"/>
    <x v="1"/>
    <x v="1"/>
    <m/>
    <m/>
    <m/>
    <m/>
    <m/>
    <m/>
    <m/>
    <m/>
    <m/>
    <m/>
    <m/>
    <m/>
    <m/>
    <m/>
    <m/>
    <n v="0"/>
    <m/>
    <m/>
    <m/>
    <x v="6"/>
  </r>
  <r>
    <x v="4"/>
    <x v="1"/>
    <x v="1"/>
    <m/>
    <m/>
    <m/>
    <m/>
    <m/>
    <m/>
    <m/>
    <m/>
    <m/>
    <m/>
    <m/>
    <m/>
    <m/>
    <m/>
    <m/>
    <n v="0"/>
    <m/>
    <m/>
    <m/>
    <x v="7"/>
  </r>
  <r>
    <x v="4"/>
    <x v="1"/>
    <x v="1"/>
    <m/>
    <m/>
    <m/>
    <m/>
    <m/>
    <m/>
    <m/>
    <m/>
    <m/>
    <m/>
    <m/>
    <m/>
    <m/>
    <m/>
    <m/>
    <n v="0"/>
    <m/>
    <m/>
    <m/>
    <x v="8"/>
  </r>
  <r>
    <x v="4"/>
    <x v="1"/>
    <x v="1"/>
    <m/>
    <m/>
    <m/>
    <m/>
    <m/>
    <m/>
    <m/>
    <m/>
    <m/>
    <m/>
    <m/>
    <m/>
    <m/>
    <m/>
    <m/>
    <n v="0"/>
    <m/>
    <m/>
    <m/>
    <x v="9"/>
  </r>
  <r>
    <x v="4"/>
    <x v="1"/>
    <x v="1"/>
    <m/>
    <m/>
    <m/>
    <m/>
    <m/>
    <m/>
    <m/>
    <m/>
    <m/>
    <m/>
    <m/>
    <m/>
    <m/>
    <m/>
    <m/>
    <n v="0"/>
    <m/>
    <m/>
    <m/>
    <x v="10"/>
  </r>
  <r>
    <x v="4"/>
    <x v="1"/>
    <x v="1"/>
    <m/>
    <m/>
    <m/>
    <m/>
    <m/>
    <m/>
    <m/>
    <m/>
    <m/>
    <m/>
    <m/>
    <m/>
    <m/>
    <m/>
    <m/>
    <n v="0"/>
    <m/>
    <m/>
    <m/>
    <x v="11"/>
  </r>
  <r>
    <x v="4"/>
    <x v="2"/>
    <x v="17"/>
    <n v="22"/>
    <n v="21"/>
    <n v="0"/>
    <n v="0"/>
    <n v="134176.01999999999"/>
    <n v="0"/>
    <n v="0"/>
    <n v="0"/>
    <n v="0"/>
    <n v="0"/>
    <n v="0"/>
    <n v="0"/>
    <n v="0"/>
    <n v="0"/>
    <s v="Sim"/>
    <n v="134176.01999999999"/>
    <m/>
    <m/>
    <m/>
    <x v="0"/>
  </r>
  <r>
    <x v="4"/>
    <x v="2"/>
    <x v="17"/>
    <n v="22"/>
    <n v="21"/>
    <n v="0"/>
    <n v="0"/>
    <n v="134301.81384150343"/>
    <n v="0"/>
    <n v="0"/>
    <n v="0"/>
    <n v="0"/>
    <n v="0"/>
    <n v="0"/>
    <n v="0"/>
    <n v="0"/>
    <n v="0"/>
    <s v="Sim"/>
    <n v="134301.81384150343"/>
    <m/>
    <m/>
    <m/>
    <x v="1"/>
  </r>
  <r>
    <x v="4"/>
    <x v="2"/>
    <x v="1"/>
    <m/>
    <m/>
    <m/>
    <m/>
    <m/>
    <m/>
    <m/>
    <m/>
    <m/>
    <m/>
    <m/>
    <m/>
    <m/>
    <m/>
    <m/>
    <n v="0"/>
    <m/>
    <m/>
    <m/>
    <x v="2"/>
  </r>
  <r>
    <x v="4"/>
    <x v="2"/>
    <x v="1"/>
    <m/>
    <m/>
    <m/>
    <m/>
    <m/>
    <m/>
    <m/>
    <m/>
    <m/>
    <m/>
    <m/>
    <m/>
    <m/>
    <m/>
    <m/>
    <n v="0"/>
    <m/>
    <m/>
    <m/>
    <x v="3"/>
  </r>
  <r>
    <x v="4"/>
    <x v="2"/>
    <x v="1"/>
    <m/>
    <m/>
    <m/>
    <m/>
    <m/>
    <m/>
    <m/>
    <m/>
    <m/>
    <m/>
    <m/>
    <m/>
    <m/>
    <m/>
    <m/>
    <n v="0"/>
    <m/>
    <m/>
    <m/>
    <x v="4"/>
  </r>
  <r>
    <x v="4"/>
    <x v="2"/>
    <x v="1"/>
    <m/>
    <m/>
    <m/>
    <m/>
    <m/>
    <m/>
    <m/>
    <m/>
    <m/>
    <m/>
    <m/>
    <m/>
    <m/>
    <m/>
    <m/>
    <n v="0"/>
    <m/>
    <m/>
    <m/>
    <x v="5"/>
  </r>
  <r>
    <x v="4"/>
    <x v="2"/>
    <x v="1"/>
    <m/>
    <m/>
    <m/>
    <m/>
    <m/>
    <m/>
    <m/>
    <m/>
    <m/>
    <m/>
    <m/>
    <m/>
    <m/>
    <m/>
    <m/>
    <n v="0"/>
    <m/>
    <m/>
    <m/>
    <x v="6"/>
  </r>
  <r>
    <x v="4"/>
    <x v="2"/>
    <x v="1"/>
    <m/>
    <m/>
    <m/>
    <m/>
    <m/>
    <m/>
    <m/>
    <m/>
    <m/>
    <m/>
    <m/>
    <m/>
    <m/>
    <m/>
    <m/>
    <n v="0"/>
    <m/>
    <m/>
    <m/>
    <x v="7"/>
  </r>
  <r>
    <x v="4"/>
    <x v="2"/>
    <x v="1"/>
    <m/>
    <m/>
    <m/>
    <m/>
    <m/>
    <m/>
    <m/>
    <m/>
    <m/>
    <m/>
    <m/>
    <m/>
    <m/>
    <m/>
    <m/>
    <n v="0"/>
    <m/>
    <m/>
    <m/>
    <x v="8"/>
  </r>
  <r>
    <x v="4"/>
    <x v="2"/>
    <x v="1"/>
    <m/>
    <m/>
    <m/>
    <m/>
    <m/>
    <m/>
    <m/>
    <m/>
    <m/>
    <m/>
    <m/>
    <m/>
    <m/>
    <m/>
    <m/>
    <n v="0"/>
    <m/>
    <m/>
    <m/>
    <x v="9"/>
  </r>
  <r>
    <x v="4"/>
    <x v="2"/>
    <x v="1"/>
    <m/>
    <m/>
    <m/>
    <m/>
    <m/>
    <m/>
    <m/>
    <m/>
    <m/>
    <m/>
    <m/>
    <m/>
    <m/>
    <m/>
    <m/>
    <n v="0"/>
    <m/>
    <m/>
    <m/>
    <x v="10"/>
  </r>
  <r>
    <x v="4"/>
    <x v="2"/>
    <x v="1"/>
    <m/>
    <m/>
    <m/>
    <m/>
    <m/>
    <m/>
    <m/>
    <m/>
    <m/>
    <m/>
    <m/>
    <m/>
    <m/>
    <m/>
    <m/>
    <n v="0"/>
    <m/>
    <m/>
    <m/>
    <x v="11"/>
  </r>
  <r>
    <x v="4"/>
    <x v="3"/>
    <x v="4"/>
    <n v="2"/>
    <n v="2"/>
    <n v="5"/>
    <n v="0"/>
    <n v="12074.58"/>
    <n v="-892.54"/>
    <n v="-925.25"/>
    <n v="0"/>
    <n v="0"/>
    <n v="-140.87"/>
    <n v="0"/>
    <n v="0"/>
    <n v="0"/>
    <n v="0"/>
    <s v="Sim"/>
    <n v="11008.46"/>
    <m/>
    <m/>
    <m/>
    <x v="0"/>
  </r>
  <r>
    <x v="4"/>
    <x v="3"/>
    <x v="4"/>
    <n v="2"/>
    <n v="2"/>
    <n v="9"/>
    <n v="0"/>
    <n v="13035.73"/>
    <n v="-1699.61"/>
    <n v="-1699.61"/>
    <n v="0"/>
    <n v="0"/>
    <n v="0"/>
    <n v="-152.08351666666701"/>
    <n v="0"/>
    <n v="0"/>
    <n v="0"/>
    <s v="Sim"/>
    <n v="11184.036483333331"/>
    <m/>
    <m/>
    <m/>
    <x v="1"/>
  </r>
  <r>
    <x v="4"/>
    <x v="3"/>
    <x v="4"/>
    <n v="2"/>
    <n v="2"/>
    <m/>
    <m/>
    <n v="13035.73"/>
    <m/>
    <m/>
    <m/>
    <m/>
    <m/>
    <m/>
    <m/>
    <m/>
    <m/>
    <m/>
    <n v="13035.73"/>
    <m/>
    <m/>
    <m/>
    <x v="2"/>
  </r>
  <r>
    <x v="4"/>
    <x v="3"/>
    <x v="1"/>
    <m/>
    <m/>
    <m/>
    <m/>
    <m/>
    <m/>
    <m/>
    <m/>
    <m/>
    <m/>
    <m/>
    <m/>
    <m/>
    <m/>
    <m/>
    <n v="0"/>
    <m/>
    <m/>
    <m/>
    <x v="3"/>
  </r>
  <r>
    <x v="4"/>
    <x v="3"/>
    <x v="1"/>
    <m/>
    <m/>
    <m/>
    <m/>
    <m/>
    <m/>
    <m/>
    <m/>
    <m/>
    <m/>
    <m/>
    <m/>
    <m/>
    <m/>
    <m/>
    <n v="0"/>
    <m/>
    <m/>
    <m/>
    <x v="4"/>
  </r>
  <r>
    <x v="4"/>
    <x v="3"/>
    <x v="1"/>
    <m/>
    <m/>
    <m/>
    <m/>
    <m/>
    <m/>
    <m/>
    <m/>
    <m/>
    <m/>
    <m/>
    <m/>
    <m/>
    <m/>
    <m/>
    <n v="0"/>
    <m/>
    <m/>
    <m/>
    <x v="5"/>
  </r>
  <r>
    <x v="4"/>
    <x v="3"/>
    <x v="1"/>
    <m/>
    <m/>
    <m/>
    <m/>
    <m/>
    <m/>
    <m/>
    <m/>
    <m/>
    <m/>
    <m/>
    <m/>
    <m/>
    <m/>
    <m/>
    <n v="0"/>
    <m/>
    <m/>
    <m/>
    <x v="6"/>
  </r>
  <r>
    <x v="4"/>
    <x v="3"/>
    <x v="1"/>
    <m/>
    <m/>
    <m/>
    <m/>
    <m/>
    <m/>
    <m/>
    <m/>
    <m/>
    <m/>
    <m/>
    <m/>
    <m/>
    <m/>
    <m/>
    <n v="0"/>
    <m/>
    <m/>
    <m/>
    <x v="7"/>
  </r>
  <r>
    <x v="4"/>
    <x v="3"/>
    <x v="1"/>
    <m/>
    <m/>
    <m/>
    <m/>
    <m/>
    <m/>
    <m/>
    <m/>
    <m/>
    <m/>
    <m/>
    <m/>
    <m/>
    <m/>
    <m/>
    <n v="0"/>
    <m/>
    <m/>
    <m/>
    <x v="8"/>
  </r>
  <r>
    <x v="4"/>
    <x v="3"/>
    <x v="1"/>
    <m/>
    <m/>
    <m/>
    <m/>
    <m/>
    <m/>
    <m/>
    <m/>
    <m/>
    <m/>
    <m/>
    <m/>
    <m/>
    <m/>
    <m/>
    <n v="0"/>
    <m/>
    <m/>
    <m/>
    <x v="9"/>
  </r>
  <r>
    <x v="4"/>
    <x v="3"/>
    <x v="1"/>
    <m/>
    <m/>
    <m/>
    <m/>
    <m/>
    <m/>
    <m/>
    <m/>
    <m/>
    <m/>
    <m/>
    <m/>
    <m/>
    <m/>
    <m/>
    <n v="0"/>
    <m/>
    <m/>
    <m/>
    <x v="10"/>
  </r>
  <r>
    <x v="4"/>
    <x v="3"/>
    <x v="1"/>
    <m/>
    <m/>
    <m/>
    <m/>
    <m/>
    <m/>
    <m/>
    <m/>
    <m/>
    <m/>
    <m/>
    <m/>
    <m/>
    <m/>
    <m/>
    <n v="0"/>
    <m/>
    <m/>
    <m/>
    <x v="11"/>
  </r>
  <r>
    <x v="4"/>
    <x v="4"/>
    <x v="17"/>
    <n v="14"/>
    <n v="12"/>
    <n v="0"/>
    <n v="0"/>
    <n v="58515.533766516339"/>
    <n v="0"/>
    <n v="0"/>
    <n v="0"/>
    <n v="0"/>
    <n v="0"/>
    <n v="0"/>
    <n v="0"/>
    <n v="0"/>
    <n v="0"/>
    <s v="Sim"/>
    <n v="58515.533766516339"/>
    <m/>
    <m/>
    <m/>
    <x v="0"/>
  </r>
  <r>
    <x v="4"/>
    <x v="4"/>
    <x v="17"/>
    <n v="14"/>
    <n v="12"/>
    <n v="0"/>
    <n v="0"/>
    <n v="58515.533766516339"/>
    <n v="0"/>
    <n v="0"/>
    <n v="0"/>
    <n v="0"/>
    <n v="0"/>
    <n v="0"/>
    <n v="0"/>
    <n v="0"/>
    <n v="0"/>
    <s v="Sim"/>
    <n v="58515.533766516339"/>
    <m/>
    <m/>
    <m/>
    <x v="1"/>
  </r>
  <r>
    <x v="4"/>
    <x v="4"/>
    <x v="17"/>
    <n v="14"/>
    <n v="12"/>
    <m/>
    <m/>
    <n v="64680.61601741692"/>
    <m/>
    <m/>
    <m/>
    <m/>
    <m/>
    <m/>
    <m/>
    <m/>
    <m/>
    <m/>
    <n v="64680.61601741692"/>
    <m/>
    <n v="6165.0818540677819"/>
    <s v="1.1"/>
    <x v="2"/>
  </r>
  <r>
    <x v="4"/>
    <x v="4"/>
    <x v="1"/>
    <m/>
    <m/>
    <m/>
    <m/>
    <m/>
    <m/>
    <m/>
    <m/>
    <m/>
    <m/>
    <m/>
    <m/>
    <m/>
    <m/>
    <m/>
    <n v="0"/>
    <m/>
    <m/>
    <m/>
    <x v="3"/>
  </r>
  <r>
    <x v="4"/>
    <x v="4"/>
    <x v="1"/>
    <m/>
    <m/>
    <m/>
    <m/>
    <m/>
    <m/>
    <m/>
    <m/>
    <m/>
    <m/>
    <m/>
    <m/>
    <m/>
    <m/>
    <m/>
    <n v="0"/>
    <m/>
    <m/>
    <m/>
    <x v="4"/>
  </r>
  <r>
    <x v="4"/>
    <x v="4"/>
    <x v="1"/>
    <m/>
    <m/>
    <m/>
    <m/>
    <m/>
    <m/>
    <m/>
    <m/>
    <m/>
    <m/>
    <m/>
    <m/>
    <m/>
    <m/>
    <m/>
    <n v="0"/>
    <m/>
    <m/>
    <m/>
    <x v="5"/>
  </r>
  <r>
    <x v="4"/>
    <x v="4"/>
    <x v="1"/>
    <m/>
    <m/>
    <m/>
    <m/>
    <m/>
    <m/>
    <m/>
    <m/>
    <m/>
    <m/>
    <m/>
    <m/>
    <m/>
    <m/>
    <m/>
    <n v="0"/>
    <m/>
    <m/>
    <m/>
    <x v="6"/>
  </r>
  <r>
    <x v="4"/>
    <x v="4"/>
    <x v="1"/>
    <m/>
    <m/>
    <m/>
    <m/>
    <m/>
    <m/>
    <m/>
    <m/>
    <m/>
    <m/>
    <m/>
    <m/>
    <m/>
    <m/>
    <m/>
    <n v="0"/>
    <m/>
    <m/>
    <m/>
    <x v="7"/>
  </r>
  <r>
    <x v="4"/>
    <x v="4"/>
    <x v="1"/>
    <m/>
    <m/>
    <m/>
    <m/>
    <m/>
    <m/>
    <m/>
    <m/>
    <m/>
    <m/>
    <m/>
    <m/>
    <m/>
    <m/>
    <m/>
    <n v="0"/>
    <m/>
    <m/>
    <m/>
    <x v="8"/>
  </r>
  <r>
    <x v="4"/>
    <x v="4"/>
    <x v="1"/>
    <m/>
    <m/>
    <m/>
    <m/>
    <m/>
    <m/>
    <m/>
    <m/>
    <m/>
    <m/>
    <m/>
    <m/>
    <m/>
    <m/>
    <m/>
    <n v="0"/>
    <m/>
    <m/>
    <m/>
    <x v="9"/>
  </r>
  <r>
    <x v="4"/>
    <x v="4"/>
    <x v="1"/>
    <m/>
    <m/>
    <m/>
    <m/>
    <m/>
    <m/>
    <m/>
    <m/>
    <m/>
    <m/>
    <m/>
    <m/>
    <m/>
    <m/>
    <m/>
    <n v="0"/>
    <m/>
    <m/>
    <m/>
    <x v="10"/>
  </r>
  <r>
    <x v="4"/>
    <x v="4"/>
    <x v="1"/>
    <m/>
    <m/>
    <m/>
    <m/>
    <m/>
    <m/>
    <m/>
    <m/>
    <m/>
    <m/>
    <m/>
    <m/>
    <m/>
    <m/>
    <m/>
    <n v="0"/>
    <m/>
    <m/>
    <m/>
    <x v="11"/>
  </r>
  <r>
    <x v="4"/>
    <x v="5"/>
    <x v="17"/>
    <n v="2"/>
    <n v="2"/>
    <n v="0"/>
    <n v="0"/>
    <n v="7746.1869011266735"/>
    <n v="0"/>
    <n v="0"/>
    <n v="0"/>
    <n v="0"/>
    <n v="0"/>
    <n v="0"/>
    <n v="0"/>
    <n v="0"/>
    <n v="0"/>
    <s v="Sim"/>
    <n v="7746.1869011266735"/>
    <m/>
    <m/>
    <m/>
    <x v="0"/>
  </r>
  <r>
    <x v="4"/>
    <x v="5"/>
    <x v="17"/>
    <n v="2"/>
    <n v="2"/>
    <n v="0"/>
    <n v="0"/>
    <n v="7746.1869011266735"/>
    <n v="0"/>
    <n v="0"/>
    <n v="0"/>
    <n v="0"/>
    <n v="0"/>
    <n v="0"/>
    <n v="0"/>
    <n v="0"/>
    <n v="0"/>
    <s v="Sim"/>
    <n v="7746.1869011266735"/>
    <m/>
    <m/>
    <m/>
    <x v="1"/>
  </r>
  <r>
    <x v="4"/>
    <x v="5"/>
    <x v="17"/>
    <n v="2"/>
    <n v="2"/>
    <m/>
    <m/>
    <n v="8056.8165599415697"/>
    <m/>
    <m/>
    <m/>
    <m/>
    <m/>
    <m/>
    <m/>
    <m/>
    <m/>
    <m/>
    <n v="8056.8165599415697"/>
    <m/>
    <n v="310.62978308274256"/>
    <s v="1.1"/>
    <x v="2"/>
  </r>
  <r>
    <x v="4"/>
    <x v="5"/>
    <x v="1"/>
    <m/>
    <m/>
    <m/>
    <m/>
    <m/>
    <m/>
    <m/>
    <m/>
    <m/>
    <m/>
    <m/>
    <m/>
    <m/>
    <m/>
    <m/>
    <n v="0"/>
    <m/>
    <m/>
    <m/>
    <x v="3"/>
  </r>
  <r>
    <x v="4"/>
    <x v="5"/>
    <x v="1"/>
    <m/>
    <m/>
    <m/>
    <m/>
    <m/>
    <m/>
    <m/>
    <m/>
    <m/>
    <m/>
    <m/>
    <m/>
    <m/>
    <m/>
    <m/>
    <n v="0"/>
    <m/>
    <m/>
    <m/>
    <x v="4"/>
  </r>
  <r>
    <x v="4"/>
    <x v="5"/>
    <x v="1"/>
    <m/>
    <m/>
    <m/>
    <m/>
    <m/>
    <m/>
    <m/>
    <m/>
    <m/>
    <m/>
    <m/>
    <m/>
    <m/>
    <m/>
    <m/>
    <n v="0"/>
    <m/>
    <m/>
    <m/>
    <x v="5"/>
  </r>
  <r>
    <x v="4"/>
    <x v="5"/>
    <x v="1"/>
    <m/>
    <m/>
    <m/>
    <m/>
    <m/>
    <m/>
    <m/>
    <m/>
    <m/>
    <m/>
    <m/>
    <m/>
    <m/>
    <m/>
    <m/>
    <n v="0"/>
    <m/>
    <m/>
    <m/>
    <x v="6"/>
  </r>
  <r>
    <x v="4"/>
    <x v="5"/>
    <x v="1"/>
    <m/>
    <m/>
    <m/>
    <m/>
    <m/>
    <m/>
    <m/>
    <m/>
    <m/>
    <m/>
    <m/>
    <m/>
    <m/>
    <m/>
    <m/>
    <n v="0"/>
    <m/>
    <m/>
    <m/>
    <x v="7"/>
  </r>
  <r>
    <x v="4"/>
    <x v="5"/>
    <x v="1"/>
    <m/>
    <m/>
    <m/>
    <m/>
    <m/>
    <m/>
    <m/>
    <m/>
    <m/>
    <m/>
    <m/>
    <m/>
    <m/>
    <m/>
    <m/>
    <n v="0"/>
    <m/>
    <m/>
    <m/>
    <x v="8"/>
  </r>
  <r>
    <x v="4"/>
    <x v="5"/>
    <x v="1"/>
    <m/>
    <m/>
    <m/>
    <m/>
    <m/>
    <m/>
    <m/>
    <m/>
    <m/>
    <m/>
    <m/>
    <m/>
    <m/>
    <m/>
    <m/>
    <n v="0"/>
    <m/>
    <m/>
    <m/>
    <x v="9"/>
  </r>
  <r>
    <x v="4"/>
    <x v="5"/>
    <x v="1"/>
    <m/>
    <m/>
    <m/>
    <m/>
    <m/>
    <m/>
    <m/>
    <m/>
    <m/>
    <m/>
    <m/>
    <m/>
    <m/>
    <m/>
    <m/>
    <n v="0"/>
    <m/>
    <m/>
    <m/>
    <x v="10"/>
  </r>
  <r>
    <x v="4"/>
    <x v="5"/>
    <x v="1"/>
    <m/>
    <m/>
    <m/>
    <m/>
    <m/>
    <m/>
    <m/>
    <m/>
    <m/>
    <m/>
    <m/>
    <m/>
    <m/>
    <m/>
    <m/>
    <n v="0"/>
    <m/>
    <m/>
    <m/>
    <x v="11"/>
  </r>
  <r>
    <x v="5"/>
    <x v="5"/>
    <x v="1"/>
    <m/>
    <m/>
    <m/>
    <m/>
    <m/>
    <m/>
    <m/>
    <m/>
    <m/>
    <m/>
    <m/>
    <m/>
    <m/>
    <m/>
    <m/>
    <n v="0"/>
    <m/>
    <m/>
    <m/>
    <x v="0"/>
  </r>
  <r>
    <x v="5"/>
    <x v="5"/>
    <x v="1"/>
    <m/>
    <m/>
    <m/>
    <m/>
    <m/>
    <m/>
    <m/>
    <m/>
    <m/>
    <m/>
    <m/>
    <m/>
    <m/>
    <m/>
    <m/>
    <n v="0"/>
    <m/>
    <m/>
    <m/>
    <x v="1"/>
  </r>
  <r>
    <x v="5"/>
    <x v="5"/>
    <x v="1"/>
    <m/>
    <m/>
    <m/>
    <m/>
    <m/>
    <m/>
    <m/>
    <m/>
    <m/>
    <m/>
    <m/>
    <m/>
    <m/>
    <m/>
    <m/>
    <n v="0"/>
    <m/>
    <m/>
    <m/>
    <x v="2"/>
  </r>
  <r>
    <x v="5"/>
    <x v="5"/>
    <x v="1"/>
    <m/>
    <m/>
    <m/>
    <m/>
    <m/>
    <m/>
    <m/>
    <m/>
    <m/>
    <m/>
    <m/>
    <m/>
    <m/>
    <m/>
    <m/>
    <n v="0"/>
    <m/>
    <m/>
    <m/>
    <x v="3"/>
  </r>
  <r>
    <x v="5"/>
    <x v="5"/>
    <x v="1"/>
    <m/>
    <m/>
    <m/>
    <m/>
    <m/>
    <m/>
    <m/>
    <m/>
    <m/>
    <m/>
    <m/>
    <m/>
    <m/>
    <m/>
    <m/>
    <n v="0"/>
    <m/>
    <m/>
    <m/>
    <x v="4"/>
  </r>
  <r>
    <x v="5"/>
    <x v="5"/>
    <x v="1"/>
    <m/>
    <m/>
    <m/>
    <m/>
    <m/>
    <m/>
    <m/>
    <m/>
    <m/>
    <m/>
    <m/>
    <m/>
    <m/>
    <m/>
    <m/>
    <n v="0"/>
    <m/>
    <m/>
    <m/>
    <x v="5"/>
  </r>
  <r>
    <x v="5"/>
    <x v="5"/>
    <x v="1"/>
    <m/>
    <m/>
    <m/>
    <m/>
    <m/>
    <m/>
    <m/>
    <m/>
    <m/>
    <m/>
    <m/>
    <m/>
    <m/>
    <m/>
    <m/>
    <n v="0"/>
    <m/>
    <m/>
    <m/>
    <x v="6"/>
  </r>
  <r>
    <x v="5"/>
    <x v="5"/>
    <x v="1"/>
    <m/>
    <m/>
    <m/>
    <m/>
    <m/>
    <m/>
    <m/>
    <m/>
    <m/>
    <m/>
    <m/>
    <m/>
    <m/>
    <m/>
    <m/>
    <n v="0"/>
    <m/>
    <m/>
    <m/>
    <x v="7"/>
  </r>
  <r>
    <x v="5"/>
    <x v="5"/>
    <x v="1"/>
    <m/>
    <m/>
    <m/>
    <m/>
    <m/>
    <m/>
    <m/>
    <m/>
    <m/>
    <m/>
    <m/>
    <m/>
    <m/>
    <m/>
    <m/>
    <n v="0"/>
    <m/>
    <m/>
    <m/>
    <x v="8"/>
  </r>
  <r>
    <x v="5"/>
    <x v="5"/>
    <x v="1"/>
    <m/>
    <m/>
    <m/>
    <m/>
    <m/>
    <m/>
    <m/>
    <m/>
    <m/>
    <m/>
    <m/>
    <m/>
    <m/>
    <m/>
    <m/>
    <n v="0"/>
    <m/>
    <m/>
    <m/>
    <x v="9"/>
  </r>
  <r>
    <x v="5"/>
    <x v="5"/>
    <x v="1"/>
    <m/>
    <m/>
    <m/>
    <m/>
    <m/>
    <m/>
    <m/>
    <m/>
    <m/>
    <m/>
    <m/>
    <m/>
    <m/>
    <m/>
    <m/>
    <n v="0"/>
    <m/>
    <m/>
    <m/>
    <x v="10"/>
  </r>
  <r>
    <x v="5"/>
    <x v="5"/>
    <x v="1"/>
    <m/>
    <m/>
    <m/>
    <m/>
    <m/>
    <m/>
    <m/>
    <m/>
    <m/>
    <m/>
    <m/>
    <m/>
    <m/>
    <m/>
    <m/>
    <n v="0"/>
    <m/>
    <m/>
    <m/>
    <x v="11"/>
  </r>
  <r>
    <x v="2"/>
    <x v="0"/>
    <x v="0"/>
    <m/>
    <m/>
    <m/>
    <m/>
    <m/>
    <m/>
    <m/>
    <m/>
    <m/>
    <m/>
    <m/>
    <m/>
    <m/>
    <m/>
    <m/>
    <n v="0"/>
    <m/>
    <m/>
    <m/>
    <x v="0"/>
  </r>
  <r>
    <x v="2"/>
    <x v="0"/>
    <x v="0"/>
    <m/>
    <m/>
    <m/>
    <m/>
    <m/>
    <m/>
    <m/>
    <m/>
    <m/>
    <m/>
    <m/>
    <m/>
    <m/>
    <m/>
    <m/>
    <n v="0"/>
    <m/>
    <m/>
    <m/>
    <x v="1"/>
  </r>
  <r>
    <x v="2"/>
    <x v="0"/>
    <x v="1"/>
    <m/>
    <m/>
    <m/>
    <m/>
    <m/>
    <m/>
    <m/>
    <m/>
    <m/>
    <m/>
    <m/>
    <m/>
    <m/>
    <m/>
    <m/>
    <n v="0"/>
    <m/>
    <m/>
    <m/>
    <x v="2"/>
  </r>
  <r>
    <x v="2"/>
    <x v="0"/>
    <x v="1"/>
    <m/>
    <m/>
    <m/>
    <m/>
    <m/>
    <m/>
    <m/>
    <m/>
    <m/>
    <m/>
    <m/>
    <m/>
    <m/>
    <m/>
    <m/>
    <n v="0"/>
    <m/>
    <m/>
    <m/>
    <x v="3"/>
  </r>
  <r>
    <x v="2"/>
    <x v="0"/>
    <x v="1"/>
    <m/>
    <m/>
    <m/>
    <m/>
    <m/>
    <m/>
    <m/>
    <m/>
    <m/>
    <m/>
    <m/>
    <m/>
    <m/>
    <m/>
    <m/>
    <n v="0"/>
    <m/>
    <m/>
    <m/>
    <x v="4"/>
  </r>
  <r>
    <x v="2"/>
    <x v="0"/>
    <x v="1"/>
    <m/>
    <m/>
    <m/>
    <m/>
    <m/>
    <m/>
    <m/>
    <m/>
    <m/>
    <m/>
    <m/>
    <m/>
    <m/>
    <m/>
    <m/>
    <n v="0"/>
    <m/>
    <m/>
    <m/>
    <x v="5"/>
  </r>
  <r>
    <x v="2"/>
    <x v="0"/>
    <x v="1"/>
    <m/>
    <m/>
    <m/>
    <m/>
    <m/>
    <m/>
    <m/>
    <m/>
    <m/>
    <m/>
    <m/>
    <m/>
    <m/>
    <m/>
    <m/>
    <n v="0"/>
    <m/>
    <m/>
    <m/>
    <x v="6"/>
  </r>
  <r>
    <x v="2"/>
    <x v="0"/>
    <x v="1"/>
    <m/>
    <m/>
    <m/>
    <m/>
    <m/>
    <m/>
    <m/>
    <m/>
    <m/>
    <m/>
    <m/>
    <m/>
    <m/>
    <m/>
    <m/>
    <n v="0"/>
    <m/>
    <m/>
    <m/>
    <x v="7"/>
  </r>
  <r>
    <x v="2"/>
    <x v="0"/>
    <x v="1"/>
    <m/>
    <m/>
    <m/>
    <m/>
    <m/>
    <m/>
    <m/>
    <m/>
    <m/>
    <m/>
    <m/>
    <m/>
    <m/>
    <m/>
    <m/>
    <n v="0"/>
    <m/>
    <m/>
    <m/>
    <x v="8"/>
  </r>
  <r>
    <x v="2"/>
    <x v="0"/>
    <x v="1"/>
    <m/>
    <m/>
    <m/>
    <m/>
    <m/>
    <m/>
    <m/>
    <m/>
    <m/>
    <m/>
    <m/>
    <m/>
    <m/>
    <m/>
    <m/>
    <n v="0"/>
    <m/>
    <m/>
    <m/>
    <x v="9"/>
  </r>
  <r>
    <x v="2"/>
    <x v="0"/>
    <x v="1"/>
    <m/>
    <m/>
    <m/>
    <m/>
    <m/>
    <m/>
    <m/>
    <m/>
    <m/>
    <m/>
    <m/>
    <m/>
    <m/>
    <m/>
    <m/>
    <n v="0"/>
    <m/>
    <m/>
    <m/>
    <x v="10"/>
  </r>
  <r>
    <x v="2"/>
    <x v="0"/>
    <x v="1"/>
    <m/>
    <m/>
    <m/>
    <m/>
    <m/>
    <m/>
    <m/>
    <m/>
    <m/>
    <m/>
    <m/>
    <m/>
    <m/>
    <m/>
    <m/>
    <n v="0"/>
    <m/>
    <m/>
    <m/>
    <x v="11"/>
  </r>
  <r>
    <x v="2"/>
    <x v="1"/>
    <x v="19"/>
    <n v="10"/>
    <n v="10"/>
    <n v="18"/>
    <n v="0"/>
    <n v="69218.122242249461"/>
    <n v="0"/>
    <n v="-2750.22"/>
    <n v="0"/>
    <n v="0"/>
    <n v="-692.18"/>
    <n v="0"/>
    <n v="0"/>
    <n v="0"/>
    <n v="0"/>
    <s v="Sim"/>
    <n v="65775.722242249467"/>
    <m/>
    <m/>
    <m/>
    <x v="0"/>
  </r>
  <r>
    <x v="2"/>
    <x v="1"/>
    <x v="19"/>
    <n v="10"/>
    <n v="10"/>
    <n v="13"/>
    <n v="0"/>
    <n v="69218.122242249461"/>
    <n v="0"/>
    <n v="-1986.27"/>
    <n v="0"/>
    <n v="0"/>
    <n v="-692.18"/>
    <n v="0"/>
    <n v="0"/>
    <n v="0"/>
    <n v="0"/>
    <s v="Sim"/>
    <n v="66539.672242249464"/>
    <m/>
    <m/>
    <m/>
    <x v="1"/>
  </r>
  <r>
    <x v="2"/>
    <x v="1"/>
    <x v="19"/>
    <n v="10"/>
    <n v="10"/>
    <n v="42"/>
    <n v="0"/>
    <n v="72503.407301129613"/>
    <n v="0"/>
    <n v="-6417.18"/>
    <n v="0"/>
    <n v="0"/>
    <n v="-906.29"/>
    <n v="0"/>
    <n v="0"/>
    <n v="0"/>
    <n v="0"/>
    <s v="Sim"/>
    <n v="65179.937301129605"/>
    <m/>
    <n v="21116.386587096873"/>
    <s v="1.1"/>
    <x v="2"/>
  </r>
  <r>
    <x v="2"/>
    <x v="1"/>
    <x v="1"/>
    <m/>
    <m/>
    <m/>
    <m/>
    <m/>
    <m/>
    <m/>
    <m/>
    <m/>
    <m/>
    <m/>
    <m/>
    <m/>
    <m/>
    <m/>
    <n v="0"/>
    <m/>
    <m/>
    <m/>
    <x v="3"/>
  </r>
  <r>
    <x v="2"/>
    <x v="1"/>
    <x v="1"/>
    <m/>
    <m/>
    <m/>
    <m/>
    <m/>
    <m/>
    <m/>
    <m/>
    <m/>
    <m/>
    <m/>
    <m/>
    <m/>
    <m/>
    <m/>
    <n v="0"/>
    <m/>
    <m/>
    <m/>
    <x v="4"/>
  </r>
  <r>
    <x v="2"/>
    <x v="1"/>
    <x v="1"/>
    <m/>
    <m/>
    <m/>
    <m/>
    <m/>
    <m/>
    <m/>
    <m/>
    <m/>
    <m/>
    <m/>
    <m/>
    <m/>
    <m/>
    <m/>
    <n v="0"/>
    <m/>
    <m/>
    <m/>
    <x v="5"/>
  </r>
  <r>
    <x v="2"/>
    <x v="1"/>
    <x v="1"/>
    <m/>
    <m/>
    <m/>
    <m/>
    <m/>
    <m/>
    <m/>
    <m/>
    <m/>
    <m/>
    <m/>
    <m/>
    <m/>
    <m/>
    <m/>
    <n v="0"/>
    <m/>
    <m/>
    <m/>
    <x v="6"/>
  </r>
  <r>
    <x v="2"/>
    <x v="1"/>
    <x v="1"/>
    <m/>
    <m/>
    <m/>
    <m/>
    <m/>
    <m/>
    <m/>
    <m/>
    <m/>
    <m/>
    <m/>
    <m/>
    <m/>
    <m/>
    <m/>
    <n v="0"/>
    <m/>
    <m/>
    <m/>
    <x v="7"/>
  </r>
  <r>
    <x v="2"/>
    <x v="1"/>
    <x v="1"/>
    <m/>
    <m/>
    <m/>
    <m/>
    <m/>
    <m/>
    <m/>
    <m/>
    <m/>
    <m/>
    <m/>
    <m/>
    <m/>
    <m/>
    <m/>
    <n v="0"/>
    <m/>
    <m/>
    <m/>
    <x v="8"/>
  </r>
  <r>
    <x v="2"/>
    <x v="1"/>
    <x v="1"/>
    <m/>
    <m/>
    <m/>
    <m/>
    <m/>
    <m/>
    <m/>
    <m/>
    <m/>
    <m/>
    <m/>
    <m/>
    <m/>
    <m/>
    <m/>
    <n v="0"/>
    <m/>
    <m/>
    <m/>
    <x v="9"/>
  </r>
  <r>
    <x v="2"/>
    <x v="1"/>
    <x v="1"/>
    <m/>
    <m/>
    <m/>
    <m/>
    <m/>
    <m/>
    <m/>
    <m/>
    <m/>
    <m/>
    <m/>
    <m/>
    <m/>
    <m/>
    <m/>
    <n v="0"/>
    <m/>
    <m/>
    <m/>
    <x v="10"/>
  </r>
  <r>
    <x v="2"/>
    <x v="1"/>
    <x v="1"/>
    <m/>
    <m/>
    <m/>
    <m/>
    <m/>
    <m/>
    <m/>
    <m/>
    <m/>
    <m/>
    <m/>
    <m/>
    <m/>
    <m/>
    <m/>
    <n v="0"/>
    <m/>
    <m/>
    <m/>
    <x v="11"/>
  </r>
  <r>
    <x v="2"/>
    <x v="2"/>
    <x v="11"/>
    <n v="109"/>
    <n v="116"/>
    <n v="181"/>
    <n v="0"/>
    <n v="662121.23364870332"/>
    <n v="0"/>
    <n v="-28532.81"/>
    <n v="0"/>
    <n v="0"/>
    <n v="-9931.82"/>
    <n v="0"/>
    <n v="-1095.6944918576601"/>
    <n v="-2652.3278312493348"/>
    <n v="-98520.12"/>
    <s v="Sim"/>
    <n v="521388.46132559626"/>
    <m/>
    <n v="5281.7532975322101"/>
    <m/>
    <x v="0"/>
  </r>
  <r>
    <x v="2"/>
    <x v="2"/>
    <x v="11"/>
    <n v="109"/>
    <n v="116"/>
    <n v="223"/>
    <n v="0"/>
    <n v="662121.23364870332"/>
    <n v="0"/>
    <n v="-34882.76"/>
    <n v="0"/>
    <n v="0"/>
    <n v="-6621.21"/>
    <n v="0"/>
    <n v="-2023.59980076901"/>
    <n v="0"/>
    <n v="0"/>
    <s v="Sim"/>
    <n v="618593.66384793434"/>
    <m/>
    <m/>
    <m/>
    <x v="1"/>
  </r>
  <r>
    <x v="2"/>
    <x v="2"/>
    <x v="1"/>
    <m/>
    <m/>
    <m/>
    <m/>
    <m/>
    <m/>
    <m/>
    <m/>
    <m/>
    <m/>
    <m/>
    <m/>
    <m/>
    <m/>
    <m/>
    <n v="0"/>
    <m/>
    <n v="88497.341290799188"/>
    <m/>
    <x v="2"/>
  </r>
  <r>
    <x v="2"/>
    <x v="2"/>
    <x v="1"/>
    <m/>
    <m/>
    <m/>
    <m/>
    <m/>
    <m/>
    <m/>
    <m/>
    <m/>
    <m/>
    <m/>
    <m/>
    <m/>
    <m/>
    <m/>
    <n v="0"/>
    <m/>
    <m/>
    <m/>
    <x v="3"/>
  </r>
  <r>
    <x v="2"/>
    <x v="2"/>
    <x v="1"/>
    <m/>
    <m/>
    <m/>
    <m/>
    <m/>
    <m/>
    <m/>
    <m/>
    <m/>
    <m/>
    <m/>
    <m/>
    <m/>
    <m/>
    <m/>
    <n v="0"/>
    <m/>
    <m/>
    <m/>
    <x v="4"/>
  </r>
  <r>
    <x v="2"/>
    <x v="2"/>
    <x v="1"/>
    <m/>
    <m/>
    <m/>
    <m/>
    <m/>
    <m/>
    <m/>
    <m/>
    <m/>
    <m/>
    <m/>
    <m/>
    <m/>
    <m/>
    <m/>
    <n v="0"/>
    <m/>
    <m/>
    <m/>
    <x v="5"/>
  </r>
  <r>
    <x v="2"/>
    <x v="2"/>
    <x v="1"/>
    <m/>
    <m/>
    <m/>
    <m/>
    <m/>
    <m/>
    <m/>
    <m/>
    <m/>
    <m/>
    <m/>
    <m/>
    <m/>
    <m/>
    <m/>
    <n v="0"/>
    <m/>
    <m/>
    <m/>
    <x v="6"/>
  </r>
  <r>
    <x v="2"/>
    <x v="2"/>
    <x v="1"/>
    <m/>
    <m/>
    <m/>
    <m/>
    <m/>
    <m/>
    <m/>
    <m/>
    <m/>
    <m/>
    <m/>
    <m/>
    <m/>
    <m/>
    <m/>
    <n v="0"/>
    <m/>
    <m/>
    <m/>
    <x v="7"/>
  </r>
  <r>
    <x v="2"/>
    <x v="2"/>
    <x v="1"/>
    <m/>
    <m/>
    <m/>
    <m/>
    <m/>
    <m/>
    <m/>
    <m/>
    <m/>
    <m/>
    <m/>
    <m/>
    <m/>
    <m/>
    <m/>
    <n v="0"/>
    <m/>
    <m/>
    <m/>
    <x v="8"/>
  </r>
  <r>
    <x v="2"/>
    <x v="2"/>
    <x v="1"/>
    <m/>
    <m/>
    <m/>
    <m/>
    <m/>
    <m/>
    <m/>
    <m/>
    <m/>
    <m/>
    <m/>
    <m/>
    <m/>
    <m/>
    <m/>
    <n v="0"/>
    <m/>
    <m/>
    <m/>
    <x v="9"/>
  </r>
  <r>
    <x v="2"/>
    <x v="2"/>
    <x v="1"/>
    <m/>
    <m/>
    <m/>
    <m/>
    <m/>
    <m/>
    <m/>
    <m/>
    <m/>
    <m/>
    <m/>
    <m/>
    <m/>
    <m/>
    <m/>
    <n v="0"/>
    <m/>
    <m/>
    <m/>
    <x v="10"/>
  </r>
  <r>
    <x v="2"/>
    <x v="2"/>
    <x v="1"/>
    <m/>
    <m/>
    <m/>
    <m/>
    <m/>
    <m/>
    <m/>
    <m/>
    <m/>
    <m/>
    <m/>
    <m/>
    <m/>
    <m/>
    <m/>
    <n v="0"/>
    <m/>
    <m/>
    <m/>
    <x v="11"/>
  </r>
  <r>
    <x v="2"/>
    <x v="8"/>
    <x v="11"/>
    <n v="25"/>
    <n v="24"/>
    <n v="6"/>
    <n v="61.85"/>
    <n v="206270.62298597681"/>
    <n v="-14595.01"/>
    <n v="-1542.46"/>
    <n v="-2446.0915"/>
    <n v="-2338.39"/>
    <n v="-1031.3499999999999"/>
    <n v="0"/>
    <n v="0"/>
    <n v="0"/>
    <n v="0"/>
    <s v="Não"/>
    <n v="202389.7729859768"/>
    <m/>
    <m/>
    <m/>
    <x v="0"/>
  </r>
  <r>
    <x v="2"/>
    <x v="8"/>
    <x v="11"/>
    <n v="25"/>
    <n v="24"/>
    <n v="39"/>
    <n v="26.199999999999996"/>
    <n v="206270.62298597681"/>
    <n v="-7050.91"/>
    <n v="-7050.91"/>
    <n v="-956.22050000000002"/>
    <n v="-960.06849999999997"/>
    <n v="-2578.3827499999902"/>
    <n v="0"/>
    <n v="0"/>
    <n v="0"/>
    <n v="0"/>
    <s v="Sim"/>
    <n v="195681.26173597682"/>
    <m/>
    <m/>
    <m/>
    <x v="1"/>
  </r>
  <r>
    <x v="2"/>
    <x v="8"/>
    <x v="11"/>
    <n v="25"/>
    <n v="24"/>
    <n v="38"/>
    <n v="30.85"/>
    <n v="206270.62298597681"/>
    <n v="-7634.18"/>
    <n v="-7757.8"/>
    <n v="-1137.5132000000001"/>
    <n v="-1160.9404999999999"/>
    <s v="Aguardando preenchimento"/>
    <n v="0"/>
    <n v="0"/>
    <n v="0"/>
    <n v="0"/>
    <m/>
    <n v="197351.88248597682"/>
    <m/>
    <m/>
    <m/>
    <x v="2"/>
  </r>
  <r>
    <x v="2"/>
    <x v="8"/>
    <x v="1"/>
    <m/>
    <m/>
    <m/>
    <m/>
    <m/>
    <m/>
    <m/>
    <m/>
    <m/>
    <m/>
    <m/>
    <m/>
    <m/>
    <m/>
    <m/>
    <n v="0"/>
    <m/>
    <m/>
    <m/>
    <x v="3"/>
  </r>
  <r>
    <x v="2"/>
    <x v="8"/>
    <x v="1"/>
    <m/>
    <m/>
    <m/>
    <m/>
    <m/>
    <m/>
    <m/>
    <m/>
    <m/>
    <m/>
    <m/>
    <m/>
    <m/>
    <m/>
    <m/>
    <n v="0"/>
    <m/>
    <m/>
    <m/>
    <x v="4"/>
  </r>
  <r>
    <x v="2"/>
    <x v="8"/>
    <x v="1"/>
    <m/>
    <m/>
    <m/>
    <m/>
    <m/>
    <m/>
    <m/>
    <m/>
    <m/>
    <m/>
    <m/>
    <m/>
    <m/>
    <m/>
    <m/>
    <n v="0"/>
    <m/>
    <m/>
    <m/>
    <x v="5"/>
  </r>
  <r>
    <x v="2"/>
    <x v="8"/>
    <x v="1"/>
    <m/>
    <m/>
    <m/>
    <m/>
    <m/>
    <m/>
    <m/>
    <m/>
    <m/>
    <m/>
    <m/>
    <m/>
    <m/>
    <m/>
    <m/>
    <n v="0"/>
    <m/>
    <m/>
    <m/>
    <x v="6"/>
  </r>
  <r>
    <x v="2"/>
    <x v="8"/>
    <x v="1"/>
    <m/>
    <m/>
    <m/>
    <m/>
    <m/>
    <m/>
    <m/>
    <m/>
    <m/>
    <m/>
    <m/>
    <m/>
    <m/>
    <m/>
    <m/>
    <n v="0"/>
    <m/>
    <m/>
    <m/>
    <x v="7"/>
  </r>
  <r>
    <x v="2"/>
    <x v="8"/>
    <x v="1"/>
    <m/>
    <m/>
    <m/>
    <m/>
    <m/>
    <m/>
    <m/>
    <m/>
    <m/>
    <m/>
    <m/>
    <m/>
    <m/>
    <m/>
    <m/>
    <n v="0"/>
    <m/>
    <n v="67164.051388792723"/>
    <m/>
    <x v="8"/>
  </r>
  <r>
    <x v="2"/>
    <x v="8"/>
    <x v="1"/>
    <m/>
    <m/>
    <m/>
    <m/>
    <m/>
    <m/>
    <m/>
    <m/>
    <m/>
    <m/>
    <m/>
    <m/>
    <m/>
    <m/>
    <m/>
    <n v="0"/>
    <m/>
    <m/>
    <m/>
    <x v="9"/>
  </r>
  <r>
    <x v="2"/>
    <x v="8"/>
    <x v="1"/>
    <m/>
    <m/>
    <m/>
    <m/>
    <m/>
    <m/>
    <m/>
    <m/>
    <m/>
    <m/>
    <m/>
    <m/>
    <m/>
    <m/>
    <m/>
    <n v="0"/>
    <m/>
    <m/>
    <m/>
    <x v="10"/>
  </r>
  <r>
    <x v="2"/>
    <x v="8"/>
    <x v="1"/>
    <m/>
    <m/>
    <m/>
    <m/>
    <m/>
    <m/>
    <m/>
    <m/>
    <m/>
    <m/>
    <m/>
    <m/>
    <m/>
    <m/>
    <m/>
    <n v="0"/>
    <m/>
    <m/>
    <m/>
    <x v="11"/>
  </r>
  <r>
    <x v="2"/>
    <x v="3"/>
    <x v="11"/>
    <n v="7"/>
    <n v="3"/>
    <n v="2"/>
    <n v="3.85"/>
    <n v="29276.418143565359"/>
    <n v="-656.87"/>
    <n v="-656.87"/>
    <n v="-188.74700000000001"/>
    <n v="-188.89500000000001"/>
    <n v="-292.76"/>
    <n v="0"/>
    <n v="0"/>
    <n v="0"/>
    <n v="0"/>
    <s v="Sim"/>
    <n v="28137.893143565361"/>
    <m/>
    <m/>
    <m/>
    <x v="0"/>
  </r>
  <r>
    <x v="2"/>
    <x v="3"/>
    <x v="11"/>
    <n v="7"/>
    <n v="3"/>
    <n v="18"/>
    <n v="1.1599999999999999"/>
    <n v="29222.154916967706"/>
    <n v="-6561.36"/>
    <n v="-6561.36"/>
    <n v="-45.514800000000001"/>
    <n v="-45.514800000000001"/>
    <n v="-365.95524999999901"/>
    <n v="0"/>
    <n v="0"/>
    <n v="0"/>
    <n v="0"/>
    <s v="Sim"/>
    <n v="22249.324866967705"/>
    <m/>
    <m/>
    <m/>
    <x v="1"/>
  </r>
  <r>
    <x v="2"/>
    <x v="3"/>
    <x v="11"/>
    <n v="7"/>
    <n v="3"/>
    <n v="7"/>
    <n v="0.28000000000000003"/>
    <n v="29222.154916967706"/>
    <n v="-1974.28"/>
    <n v="-1974.28"/>
    <n v="-11.029199999999999"/>
    <n v="-11.029199999999999"/>
    <s v="Aguardando preenchimento"/>
    <n v="0"/>
    <n v="0"/>
    <n v="0"/>
    <n v="0"/>
    <m/>
    <n v="27236.845716967706"/>
    <m/>
    <m/>
    <m/>
    <x v="2"/>
  </r>
  <r>
    <x v="2"/>
    <x v="3"/>
    <x v="1"/>
    <m/>
    <m/>
    <m/>
    <m/>
    <m/>
    <m/>
    <m/>
    <m/>
    <m/>
    <m/>
    <m/>
    <m/>
    <m/>
    <m/>
    <m/>
    <n v="0"/>
    <m/>
    <m/>
    <m/>
    <x v="3"/>
  </r>
  <r>
    <x v="2"/>
    <x v="3"/>
    <x v="1"/>
    <m/>
    <m/>
    <m/>
    <m/>
    <m/>
    <m/>
    <m/>
    <m/>
    <m/>
    <m/>
    <m/>
    <m/>
    <m/>
    <m/>
    <m/>
    <n v="0"/>
    <m/>
    <m/>
    <m/>
    <x v="4"/>
  </r>
  <r>
    <x v="2"/>
    <x v="3"/>
    <x v="1"/>
    <m/>
    <m/>
    <m/>
    <m/>
    <m/>
    <m/>
    <m/>
    <m/>
    <m/>
    <m/>
    <m/>
    <m/>
    <m/>
    <m/>
    <m/>
    <n v="0"/>
    <m/>
    <m/>
    <m/>
    <x v="5"/>
  </r>
  <r>
    <x v="2"/>
    <x v="3"/>
    <x v="1"/>
    <m/>
    <m/>
    <m/>
    <m/>
    <m/>
    <m/>
    <m/>
    <m/>
    <m/>
    <m/>
    <m/>
    <m/>
    <m/>
    <m/>
    <m/>
    <n v="0"/>
    <m/>
    <m/>
    <m/>
    <x v="6"/>
  </r>
  <r>
    <x v="2"/>
    <x v="3"/>
    <x v="1"/>
    <m/>
    <m/>
    <m/>
    <m/>
    <m/>
    <m/>
    <m/>
    <m/>
    <m/>
    <m/>
    <m/>
    <m/>
    <m/>
    <m/>
    <m/>
    <n v="0"/>
    <m/>
    <m/>
    <m/>
    <x v="7"/>
  </r>
  <r>
    <x v="2"/>
    <x v="3"/>
    <x v="1"/>
    <m/>
    <m/>
    <m/>
    <m/>
    <m/>
    <m/>
    <m/>
    <m/>
    <m/>
    <m/>
    <m/>
    <m/>
    <m/>
    <m/>
    <m/>
    <n v="0"/>
    <m/>
    <n v="8893.9701420632937"/>
    <m/>
    <x v="8"/>
  </r>
  <r>
    <x v="2"/>
    <x v="3"/>
    <x v="1"/>
    <m/>
    <m/>
    <m/>
    <m/>
    <m/>
    <m/>
    <m/>
    <m/>
    <m/>
    <m/>
    <m/>
    <m/>
    <m/>
    <m/>
    <m/>
    <n v="0"/>
    <m/>
    <m/>
    <m/>
    <x v="9"/>
  </r>
  <r>
    <x v="2"/>
    <x v="3"/>
    <x v="1"/>
    <m/>
    <m/>
    <m/>
    <m/>
    <m/>
    <m/>
    <m/>
    <m/>
    <m/>
    <m/>
    <m/>
    <m/>
    <m/>
    <m/>
    <m/>
    <n v="0"/>
    <m/>
    <m/>
    <m/>
    <x v="10"/>
  </r>
  <r>
    <x v="2"/>
    <x v="3"/>
    <x v="1"/>
    <m/>
    <m/>
    <m/>
    <m/>
    <m/>
    <m/>
    <m/>
    <m/>
    <m/>
    <m/>
    <m/>
    <m/>
    <m/>
    <m/>
    <m/>
    <n v="0"/>
    <m/>
    <m/>
    <m/>
    <x v="11"/>
  </r>
  <r>
    <x v="6"/>
    <x v="6"/>
    <x v="3"/>
    <n v="13"/>
    <n v="13"/>
    <n v="0"/>
    <n v="0"/>
    <n v="118217.4"/>
    <n v="0"/>
    <n v="0"/>
    <n v="0"/>
    <n v="0"/>
    <s v="Aguardando preenchimento"/>
    <n v="0"/>
    <n v="0"/>
    <n v="0"/>
    <n v="0"/>
    <m/>
    <n v="118217.4"/>
    <m/>
    <m/>
    <m/>
    <x v="0"/>
  </r>
  <r>
    <x v="6"/>
    <x v="6"/>
    <x v="3"/>
    <n v="13"/>
    <n v="13"/>
    <n v="0"/>
    <n v="0"/>
    <n v="118217.4"/>
    <n v="0"/>
    <n v="0"/>
    <n v="0"/>
    <n v="0"/>
    <s v="Aguardando preenchimento"/>
    <n v="0"/>
    <n v="0"/>
    <n v="0"/>
    <n v="0"/>
    <m/>
    <n v="118217.4"/>
    <m/>
    <m/>
    <m/>
    <x v="1"/>
  </r>
  <r>
    <x v="6"/>
    <x v="6"/>
    <x v="3"/>
    <n v="13"/>
    <n v="13"/>
    <m/>
    <m/>
    <n v="125748.43"/>
    <m/>
    <m/>
    <m/>
    <m/>
    <m/>
    <m/>
    <m/>
    <m/>
    <m/>
    <m/>
    <n v="125748.43"/>
    <m/>
    <m/>
    <m/>
    <x v="2"/>
  </r>
  <r>
    <x v="6"/>
    <x v="6"/>
    <x v="1"/>
    <m/>
    <m/>
    <m/>
    <m/>
    <m/>
    <m/>
    <m/>
    <m/>
    <m/>
    <m/>
    <m/>
    <m/>
    <m/>
    <m/>
    <m/>
    <n v="0"/>
    <m/>
    <m/>
    <m/>
    <x v="3"/>
  </r>
  <r>
    <x v="6"/>
    <x v="6"/>
    <x v="1"/>
    <m/>
    <m/>
    <m/>
    <m/>
    <m/>
    <m/>
    <m/>
    <m/>
    <m/>
    <m/>
    <m/>
    <m/>
    <m/>
    <m/>
    <m/>
    <n v="0"/>
    <m/>
    <n v="729.71259068635004"/>
    <m/>
    <x v="4"/>
  </r>
  <r>
    <x v="6"/>
    <x v="6"/>
    <x v="1"/>
    <m/>
    <m/>
    <m/>
    <m/>
    <m/>
    <m/>
    <m/>
    <m/>
    <m/>
    <m/>
    <m/>
    <m/>
    <m/>
    <m/>
    <m/>
    <n v="0"/>
    <m/>
    <m/>
    <m/>
    <x v="5"/>
  </r>
  <r>
    <x v="6"/>
    <x v="6"/>
    <x v="1"/>
    <m/>
    <m/>
    <m/>
    <m/>
    <m/>
    <m/>
    <m/>
    <m/>
    <m/>
    <m/>
    <m/>
    <m/>
    <m/>
    <m/>
    <m/>
    <n v="0"/>
    <m/>
    <m/>
    <m/>
    <x v="6"/>
  </r>
  <r>
    <x v="6"/>
    <x v="6"/>
    <x v="1"/>
    <m/>
    <m/>
    <m/>
    <m/>
    <m/>
    <m/>
    <m/>
    <m/>
    <m/>
    <m/>
    <m/>
    <m/>
    <m/>
    <m/>
    <m/>
    <n v="0"/>
    <m/>
    <m/>
    <m/>
    <x v="7"/>
  </r>
  <r>
    <x v="6"/>
    <x v="6"/>
    <x v="1"/>
    <m/>
    <m/>
    <m/>
    <m/>
    <m/>
    <m/>
    <m/>
    <m/>
    <m/>
    <m/>
    <m/>
    <m/>
    <m/>
    <m/>
    <m/>
    <n v="0"/>
    <m/>
    <m/>
    <m/>
    <x v="8"/>
  </r>
  <r>
    <x v="6"/>
    <x v="6"/>
    <x v="1"/>
    <m/>
    <m/>
    <m/>
    <m/>
    <m/>
    <m/>
    <m/>
    <m/>
    <m/>
    <m/>
    <m/>
    <m/>
    <m/>
    <m/>
    <m/>
    <n v="0"/>
    <m/>
    <m/>
    <m/>
    <x v="9"/>
  </r>
  <r>
    <x v="6"/>
    <x v="6"/>
    <x v="1"/>
    <m/>
    <m/>
    <m/>
    <m/>
    <m/>
    <m/>
    <m/>
    <m/>
    <m/>
    <m/>
    <m/>
    <m/>
    <m/>
    <m/>
    <m/>
    <n v="0"/>
    <m/>
    <m/>
    <m/>
    <x v="10"/>
  </r>
  <r>
    <x v="6"/>
    <x v="6"/>
    <x v="1"/>
    <m/>
    <m/>
    <m/>
    <m/>
    <m/>
    <m/>
    <m/>
    <m/>
    <m/>
    <m/>
    <m/>
    <m/>
    <m/>
    <m/>
    <m/>
    <n v="0"/>
    <m/>
    <m/>
    <m/>
    <x v="11"/>
  </r>
  <r>
    <x v="6"/>
    <x v="2"/>
    <x v="3"/>
    <n v="48"/>
    <n v="49"/>
    <n v="42"/>
    <n v="0"/>
    <n v="273951.5"/>
    <n v="0"/>
    <n v="-7141.41"/>
    <n v="0"/>
    <n v="0"/>
    <s v="Aguardando preenchimento"/>
    <n v="0"/>
    <n v="0"/>
    <n v="0"/>
    <n v="0"/>
    <m/>
    <n v="266810.09000000003"/>
    <m/>
    <m/>
    <m/>
    <x v="0"/>
  </r>
  <r>
    <x v="6"/>
    <x v="2"/>
    <x v="3"/>
    <n v="48"/>
    <n v="49"/>
    <m/>
    <n v="0"/>
    <n v="308969.09999999998"/>
    <n v="0"/>
    <m/>
    <n v="0"/>
    <n v="0"/>
    <s v="Aguardando preenchimento"/>
    <n v="0"/>
    <n v="0"/>
    <n v="0"/>
    <n v="0"/>
    <m/>
    <n v="308969.09999999998"/>
    <m/>
    <m/>
    <m/>
    <x v="1"/>
  </r>
  <r>
    <x v="6"/>
    <x v="2"/>
    <x v="1"/>
    <m/>
    <m/>
    <m/>
    <m/>
    <m/>
    <m/>
    <m/>
    <m/>
    <m/>
    <m/>
    <m/>
    <m/>
    <m/>
    <m/>
    <m/>
    <n v="0"/>
    <m/>
    <n v="43074.034646755354"/>
    <s v="1.1"/>
    <x v="2"/>
  </r>
  <r>
    <x v="6"/>
    <x v="2"/>
    <x v="1"/>
    <m/>
    <m/>
    <m/>
    <m/>
    <m/>
    <m/>
    <m/>
    <m/>
    <m/>
    <m/>
    <m/>
    <m/>
    <m/>
    <m/>
    <m/>
    <n v="0"/>
    <m/>
    <m/>
    <m/>
    <x v="3"/>
  </r>
  <r>
    <x v="6"/>
    <x v="2"/>
    <x v="1"/>
    <m/>
    <m/>
    <m/>
    <m/>
    <m/>
    <m/>
    <m/>
    <m/>
    <m/>
    <m/>
    <m/>
    <m/>
    <m/>
    <m/>
    <m/>
    <n v="0"/>
    <m/>
    <m/>
    <m/>
    <x v="4"/>
  </r>
  <r>
    <x v="6"/>
    <x v="2"/>
    <x v="1"/>
    <m/>
    <m/>
    <m/>
    <m/>
    <m/>
    <m/>
    <m/>
    <m/>
    <m/>
    <m/>
    <m/>
    <m/>
    <m/>
    <m/>
    <m/>
    <n v="0"/>
    <m/>
    <m/>
    <m/>
    <x v="5"/>
  </r>
  <r>
    <x v="6"/>
    <x v="2"/>
    <x v="1"/>
    <m/>
    <m/>
    <m/>
    <m/>
    <m/>
    <m/>
    <m/>
    <m/>
    <m/>
    <m/>
    <m/>
    <m/>
    <m/>
    <m/>
    <m/>
    <n v="0"/>
    <m/>
    <m/>
    <m/>
    <x v="6"/>
  </r>
  <r>
    <x v="6"/>
    <x v="2"/>
    <x v="1"/>
    <m/>
    <m/>
    <m/>
    <m/>
    <m/>
    <m/>
    <m/>
    <m/>
    <m/>
    <m/>
    <m/>
    <m/>
    <m/>
    <m/>
    <m/>
    <n v="0"/>
    <m/>
    <m/>
    <m/>
    <x v="7"/>
  </r>
  <r>
    <x v="6"/>
    <x v="2"/>
    <x v="1"/>
    <m/>
    <m/>
    <m/>
    <m/>
    <m/>
    <m/>
    <m/>
    <m/>
    <m/>
    <m/>
    <m/>
    <m/>
    <m/>
    <m/>
    <m/>
    <n v="0"/>
    <m/>
    <m/>
    <m/>
    <x v="8"/>
  </r>
  <r>
    <x v="6"/>
    <x v="2"/>
    <x v="1"/>
    <m/>
    <m/>
    <m/>
    <m/>
    <m/>
    <m/>
    <m/>
    <m/>
    <m/>
    <m/>
    <m/>
    <m/>
    <m/>
    <m/>
    <m/>
    <n v="0"/>
    <m/>
    <m/>
    <m/>
    <x v="9"/>
  </r>
  <r>
    <x v="6"/>
    <x v="2"/>
    <x v="1"/>
    <m/>
    <m/>
    <m/>
    <m/>
    <m/>
    <m/>
    <m/>
    <m/>
    <m/>
    <m/>
    <m/>
    <m/>
    <m/>
    <m/>
    <m/>
    <n v="0"/>
    <m/>
    <m/>
    <m/>
    <x v="10"/>
  </r>
  <r>
    <x v="6"/>
    <x v="2"/>
    <x v="1"/>
    <m/>
    <m/>
    <m/>
    <m/>
    <m/>
    <m/>
    <m/>
    <m/>
    <m/>
    <m/>
    <m/>
    <m/>
    <m/>
    <m/>
    <m/>
    <n v="0"/>
    <m/>
    <m/>
    <m/>
    <x v="11"/>
  </r>
  <r>
    <x v="6"/>
    <x v="8"/>
    <x v="3"/>
    <n v="17"/>
    <n v="17"/>
    <n v="70"/>
    <n v="0"/>
    <n v="111363.544522"/>
    <n v="-14814.19"/>
    <n v="-14814.19"/>
    <n v="0"/>
    <n v="0"/>
    <s v="Aguardando preenchimento"/>
    <n v="0"/>
    <n v="0"/>
    <n v="0"/>
    <n v="0"/>
    <m/>
    <n v="96549.354521999994"/>
    <m/>
    <m/>
    <m/>
    <x v="0"/>
  </r>
  <r>
    <x v="6"/>
    <x v="8"/>
    <x v="3"/>
    <n v="17"/>
    <n v="17"/>
    <n v="65"/>
    <n v="0"/>
    <n v="120959.327655"/>
    <n v="-10967.61"/>
    <n v="-14547.36"/>
    <n v="0"/>
    <n v="0"/>
    <s v="Aguardando preenchimento"/>
    <n v="0"/>
    <n v="0"/>
    <n v="0"/>
    <n v="0"/>
    <m/>
    <n v="106411.967655"/>
    <m/>
    <m/>
    <m/>
    <x v="1"/>
  </r>
  <r>
    <x v="6"/>
    <x v="8"/>
    <x v="3"/>
    <n v="17"/>
    <n v="22"/>
    <m/>
    <m/>
    <n v="176522.27101500001"/>
    <m/>
    <m/>
    <m/>
    <m/>
    <m/>
    <m/>
    <m/>
    <m/>
    <m/>
    <m/>
    <n v="176522.27101500001"/>
    <m/>
    <m/>
    <m/>
    <x v="2"/>
  </r>
  <r>
    <x v="6"/>
    <x v="8"/>
    <x v="1"/>
    <m/>
    <m/>
    <m/>
    <m/>
    <m/>
    <m/>
    <m/>
    <m/>
    <m/>
    <m/>
    <m/>
    <m/>
    <m/>
    <m/>
    <m/>
    <n v="0"/>
    <m/>
    <n v="9066.57"/>
    <s v="1.1"/>
    <x v="3"/>
  </r>
  <r>
    <x v="6"/>
    <x v="8"/>
    <x v="1"/>
    <m/>
    <m/>
    <m/>
    <m/>
    <m/>
    <m/>
    <m/>
    <m/>
    <m/>
    <m/>
    <m/>
    <m/>
    <m/>
    <m/>
    <m/>
    <n v="0"/>
    <m/>
    <n v="23490.551755788099"/>
    <m/>
    <x v="4"/>
  </r>
  <r>
    <x v="6"/>
    <x v="8"/>
    <x v="1"/>
    <m/>
    <m/>
    <m/>
    <m/>
    <m/>
    <m/>
    <m/>
    <m/>
    <m/>
    <m/>
    <m/>
    <m/>
    <m/>
    <m/>
    <m/>
    <n v="0"/>
    <m/>
    <m/>
    <m/>
    <x v="5"/>
  </r>
  <r>
    <x v="6"/>
    <x v="8"/>
    <x v="1"/>
    <m/>
    <m/>
    <m/>
    <m/>
    <m/>
    <m/>
    <m/>
    <m/>
    <m/>
    <m/>
    <m/>
    <m/>
    <m/>
    <m/>
    <m/>
    <n v="0"/>
    <m/>
    <m/>
    <m/>
    <x v="6"/>
  </r>
  <r>
    <x v="6"/>
    <x v="8"/>
    <x v="1"/>
    <m/>
    <m/>
    <m/>
    <m/>
    <m/>
    <m/>
    <m/>
    <m/>
    <m/>
    <m/>
    <m/>
    <m/>
    <m/>
    <m/>
    <m/>
    <n v="0"/>
    <m/>
    <m/>
    <m/>
    <x v="7"/>
  </r>
  <r>
    <x v="6"/>
    <x v="8"/>
    <x v="1"/>
    <m/>
    <m/>
    <m/>
    <m/>
    <m/>
    <m/>
    <m/>
    <m/>
    <m/>
    <m/>
    <m/>
    <m/>
    <m/>
    <m/>
    <m/>
    <n v="0"/>
    <m/>
    <m/>
    <m/>
    <x v="8"/>
  </r>
  <r>
    <x v="6"/>
    <x v="8"/>
    <x v="1"/>
    <m/>
    <m/>
    <m/>
    <m/>
    <m/>
    <m/>
    <m/>
    <m/>
    <m/>
    <m/>
    <m/>
    <m/>
    <m/>
    <m/>
    <m/>
    <n v="0"/>
    <m/>
    <m/>
    <m/>
    <x v="9"/>
  </r>
  <r>
    <x v="6"/>
    <x v="8"/>
    <x v="1"/>
    <m/>
    <m/>
    <m/>
    <m/>
    <m/>
    <m/>
    <m/>
    <m/>
    <m/>
    <m/>
    <m/>
    <m/>
    <m/>
    <m/>
    <m/>
    <n v="0"/>
    <m/>
    <m/>
    <m/>
    <x v="10"/>
  </r>
  <r>
    <x v="6"/>
    <x v="8"/>
    <x v="1"/>
    <m/>
    <m/>
    <m/>
    <m/>
    <m/>
    <m/>
    <m/>
    <m/>
    <m/>
    <m/>
    <m/>
    <m/>
    <m/>
    <m/>
    <m/>
    <n v="0"/>
    <m/>
    <m/>
    <m/>
    <x v="11"/>
  </r>
  <r>
    <x v="6"/>
    <x v="3"/>
    <x v="3"/>
    <n v="3"/>
    <n v="3"/>
    <n v="1"/>
    <n v="0"/>
    <n v="20705.85836263949"/>
    <n v="-284.13"/>
    <n v="-284.13"/>
    <n v="0"/>
    <n v="0"/>
    <s v="Aguardando preenchimento"/>
    <n v="0"/>
    <n v="0"/>
    <n v="0"/>
    <n v="0"/>
    <m/>
    <n v="20421.728362639489"/>
    <m/>
    <m/>
    <m/>
    <x v="0"/>
  </r>
  <r>
    <x v="6"/>
    <x v="3"/>
    <x v="3"/>
    <n v="3"/>
    <n v="3"/>
    <n v="0"/>
    <n v="0"/>
    <n v="22722.12150134478"/>
    <n v="0"/>
    <n v="0"/>
    <n v="0"/>
    <n v="0"/>
    <s v="Aguardando preenchimento"/>
    <n v="0"/>
    <n v="0"/>
    <n v="0"/>
    <n v="0"/>
    <m/>
    <n v="22722.12150134478"/>
    <m/>
    <m/>
    <m/>
    <x v="1"/>
  </r>
  <r>
    <x v="6"/>
    <x v="3"/>
    <x v="1"/>
    <m/>
    <m/>
    <m/>
    <m/>
    <m/>
    <m/>
    <m/>
    <m/>
    <m/>
    <m/>
    <m/>
    <m/>
    <m/>
    <m/>
    <m/>
    <n v="0"/>
    <m/>
    <m/>
    <m/>
    <x v="2"/>
  </r>
  <r>
    <x v="6"/>
    <x v="3"/>
    <x v="1"/>
    <m/>
    <m/>
    <m/>
    <m/>
    <m/>
    <m/>
    <m/>
    <m/>
    <m/>
    <m/>
    <m/>
    <m/>
    <m/>
    <m/>
    <m/>
    <n v="0"/>
    <m/>
    <n v="1988.6"/>
    <s v="1.1"/>
    <x v="3"/>
  </r>
  <r>
    <x v="6"/>
    <x v="3"/>
    <x v="1"/>
    <m/>
    <m/>
    <m/>
    <m/>
    <m/>
    <m/>
    <m/>
    <m/>
    <m/>
    <m/>
    <m/>
    <m/>
    <m/>
    <m/>
    <m/>
    <n v="0"/>
    <m/>
    <n v="2087.2340726665425"/>
    <m/>
    <x v="4"/>
  </r>
  <r>
    <x v="6"/>
    <x v="3"/>
    <x v="1"/>
    <m/>
    <m/>
    <m/>
    <m/>
    <m/>
    <m/>
    <m/>
    <m/>
    <m/>
    <m/>
    <m/>
    <m/>
    <m/>
    <m/>
    <m/>
    <n v="0"/>
    <m/>
    <m/>
    <m/>
    <x v="5"/>
  </r>
  <r>
    <x v="6"/>
    <x v="3"/>
    <x v="1"/>
    <m/>
    <m/>
    <m/>
    <m/>
    <m/>
    <m/>
    <m/>
    <m/>
    <m/>
    <m/>
    <m/>
    <m/>
    <m/>
    <m/>
    <m/>
    <n v="0"/>
    <m/>
    <m/>
    <m/>
    <x v="6"/>
  </r>
  <r>
    <x v="6"/>
    <x v="3"/>
    <x v="1"/>
    <m/>
    <m/>
    <m/>
    <m/>
    <m/>
    <m/>
    <m/>
    <m/>
    <m/>
    <m/>
    <m/>
    <m/>
    <m/>
    <m/>
    <m/>
    <n v="0"/>
    <m/>
    <m/>
    <m/>
    <x v="7"/>
  </r>
  <r>
    <x v="6"/>
    <x v="3"/>
    <x v="1"/>
    <m/>
    <m/>
    <m/>
    <m/>
    <m/>
    <m/>
    <m/>
    <m/>
    <m/>
    <m/>
    <m/>
    <m/>
    <m/>
    <m/>
    <m/>
    <n v="0"/>
    <m/>
    <m/>
    <m/>
    <x v="8"/>
  </r>
  <r>
    <x v="6"/>
    <x v="3"/>
    <x v="1"/>
    <m/>
    <m/>
    <m/>
    <m/>
    <m/>
    <m/>
    <m/>
    <m/>
    <m/>
    <m/>
    <m/>
    <m/>
    <m/>
    <m/>
    <m/>
    <n v="0"/>
    <m/>
    <m/>
    <m/>
    <x v="9"/>
  </r>
  <r>
    <x v="6"/>
    <x v="3"/>
    <x v="1"/>
    <m/>
    <m/>
    <m/>
    <m/>
    <m/>
    <m/>
    <m/>
    <m/>
    <m/>
    <m/>
    <m/>
    <m/>
    <m/>
    <m/>
    <m/>
    <n v="0"/>
    <m/>
    <m/>
    <m/>
    <x v="10"/>
  </r>
  <r>
    <x v="6"/>
    <x v="3"/>
    <x v="1"/>
    <m/>
    <m/>
    <m/>
    <m/>
    <m/>
    <m/>
    <m/>
    <m/>
    <m/>
    <m/>
    <m/>
    <m/>
    <m/>
    <m/>
    <m/>
    <n v="0"/>
    <m/>
    <m/>
    <m/>
    <x v="11"/>
  </r>
  <r>
    <x v="6"/>
    <x v="4"/>
    <x v="10"/>
    <n v="10"/>
    <n v="10"/>
    <n v="12"/>
    <n v="0"/>
    <n v="50681.68"/>
    <n v="0"/>
    <n v="-2020.02"/>
    <n v="0"/>
    <n v="0"/>
    <s v="Aguardando preenchimento"/>
    <n v="0"/>
    <n v="0"/>
    <n v="0"/>
    <n v="0"/>
    <m/>
    <n v="48542.613333333335"/>
    <m/>
    <m/>
    <m/>
    <x v="0"/>
  </r>
  <r>
    <x v="6"/>
    <x v="4"/>
    <x v="10"/>
    <n v="10"/>
    <n v="10"/>
    <n v="9"/>
    <n v="5.33"/>
    <n v="50681.68"/>
    <n v="0"/>
    <n v="-1477.8"/>
    <n v="0"/>
    <n v="-119.04666666666699"/>
    <s v="Aguardando preenchimento"/>
    <n v="0"/>
    <n v="0"/>
    <n v="0"/>
    <n v="0"/>
    <m/>
    <n v="49084.833333333328"/>
    <m/>
    <m/>
    <m/>
    <x v="1"/>
  </r>
  <r>
    <x v="6"/>
    <x v="4"/>
    <x v="10"/>
    <n v="10"/>
    <n v="10"/>
    <n v="19"/>
    <n v="12.5"/>
    <n v="50681.68"/>
    <n v="0"/>
    <n v="-3063.32"/>
    <n v="0"/>
    <n v="-277.875"/>
    <s v="Aguardando preenchimento"/>
    <n v="0"/>
    <n v="0"/>
    <n v="0"/>
    <n v="0"/>
    <m/>
    <n v="47340.485000000001"/>
    <m/>
    <n v="4078.4177192636898"/>
    <m/>
    <x v="2"/>
  </r>
  <r>
    <x v="6"/>
    <x v="4"/>
    <x v="1"/>
    <m/>
    <m/>
    <m/>
    <m/>
    <m/>
    <m/>
    <m/>
    <m/>
    <m/>
    <m/>
    <m/>
    <m/>
    <m/>
    <m/>
    <m/>
    <n v="0"/>
    <m/>
    <m/>
    <m/>
    <x v="3"/>
  </r>
  <r>
    <x v="6"/>
    <x v="4"/>
    <x v="1"/>
    <m/>
    <m/>
    <m/>
    <m/>
    <m/>
    <m/>
    <m/>
    <m/>
    <m/>
    <m/>
    <m/>
    <m/>
    <m/>
    <m/>
    <m/>
    <n v="0"/>
    <m/>
    <m/>
    <m/>
    <x v="4"/>
  </r>
  <r>
    <x v="6"/>
    <x v="4"/>
    <x v="1"/>
    <m/>
    <m/>
    <m/>
    <m/>
    <m/>
    <m/>
    <m/>
    <m/>
    <m/>
    <m/>
    <m/>
    <m/>
    <m/>
    <m/>
    <m/>
    <n v="0"/>
    <m/>
    <m/>
    <m/>
    <x v="5"/>
  </r>
  <r>
    <x v="6"/>
    <x v="4"/>
    <x v="1"/>
    <m/>
    <m/>
    <m/>
    <m/>
    <m/>
    <m/>
    <m/>
    <m/>
    <m/>
    <m/>
    <m/>
    <m/>
    <m/>
    <m/>
    <m/>
    <n v="0"/>
    <m/>
    <m/>
    <m/>
    <x v="6"/>
  </r>
  <r>
    <x v="6"/>
    <x v="4"/>
    <x v="1"/>
    <m/>
    <m/>
    <m/>
    <m/>
    <m/>
    <m/>
    <m/>
    <m/>
    <m/>
    <m/>
    <m/>
    <m/>
    <m/>
    <m/>
    <m/>
    <n v="0"/>
    <m/>
    <m/>
    <m/>
    <x v="7"/>
  </r>
  <r>
    <x v="6"/>
    <x v="4"/>
    <x v="1"/>
    <m/>
    <m/>
    <m/>
    <m/>
    <m/>
    <m/>
    <m/>
    <m/>
    <m/>
    <m/>
    <m/>
    <m/>
    <m/>
    <m/>
    <m/>
    <n v="0"/>
    <m/>
    <m/>
    <m/>
    <x v="8"/>
  </r>
  <r>
    <x v="6"/>
    <x v="4"/>
    <x v="1"/>
    <m/>
    <m/>
    <m/>
    <m/>
    <m/>
    <m/>
    <m/>
    <m/>
    <m/>
    <m/>
    <m/>
    <m/>
    <m/>
    <m/>
    <m/>
    <n v="0"/>
    <m/>
    <m/>
    <m/>
    <x v="9"/>
  </r>
  <r>
    <x v="6"/>
    <x v="4"/>
    <x v="1"/>
    <m/>
    <m/>
    <m/>
    <m/>
    <m/>
    <m/>
    <m/>
    <m/>
    <m/>
    <m/>
    <m/>
    <m/>
    <m/>
    <m/>
    <m/>
    <n v="0"/>
    <m/>
    <m/>
    <m/>
    <x v="10"/>
  </r>
  <r>
    <x v="6"/>
    <x v="4"/>
    <x v="1"/>
    <m/>
    <m/>
    <m/>
    <m/>
    <m/>
    <m/>
    <m/>
    <m/>
    <m/>
    <m/>
    <m/>
    <m/>
    <m/>
    <m/>
    <m/>
    <n v="0"/>
    <m/>
    <m/>
    <m/>
    <x v="11"/>
  </r>
  <r>
    <x v="6"/>
    <x v="5"/>
    <x v="10"/>
    <n v="9"/>
    <n v="9"/>
    <n v="1"/>
    <n v="0"/>
    <n v="65079.285696192717"/>
    <n v="0"/>
    <n v="-211.46"/>
    <n v="0"/>
    <n v="0"/>
    <s v="Aguardando preenchimento"/>
    <n v="0"/>
    <n v="0"/>
    <n v="0"/>
    <n v="0"/>
    <m/>
    <n v="64867.825696192718"/>
    <m/>
    <m/>
    <m/>
    <x v="0"/>
  </r>
  <r>
    <x v="6"/>
    <x v="5"/>
    <x v="10"/>
    <n v="9"/>
    <n v="9"/>
    <n v="2"/>
    <n v="14.5"/>
    <n v="65079.285696192717"/>
    <n v="0"/>
    <n v="-461.95"/>
    <n v="0"/>
    <n v="-424.17051600000002"/>
    <s v="Aguardando preenchimento"/>
    <n v="0"/>
    <n v="0"/>
    <n v="0"/>
    <n v="0"/>
    <m/>
    <n v="64193.165180192722"/>
    <m/>
    <m/>
    <m/>
    <x v="1"/>
  </r>
  <r>
    <x v="6"/>
    <x v="5"/>
    <x v="10"/>
    <n v="9"/>
    <n v="9"/>
    <n v="2"/>
    <n v="3"/>
    <n v="65079.285696192717"/>
    <n v="0"/>
    <n v="-461.95"/>
    <n v="0"/>
    <n v="-103.98"/>
    <s v="Aguardando preenchimento"/>
    <n v="0"/>
    <n v="0"/>
    <n v="0"/>
    <n v="0"/>
    <m/>
    <n v="64513.355696192717"/>
    <m/>
    <m/>
    <m/>
    <x v="2"/>
  </r>
  <r>
    <x v="6"/>
    <x v="5"/>
    <x v="1"/>
    <m/>
    <m/>
    <m/>
    <m/>
    <m/>
    <m/>
    <m/>
    <m/>
    <m/>
    <m/>
    <m/>
    <m/>
    <m/>
    <m/>
    <m/>
    <n v="0"/>
    <m/>
    <m/>
    <m/>
    <x v="3"/>
  </r>
  <r>
    <x v="6"/>
    <x v="5"/>
    <x v="1"/>
    <m/>
    <m/>
    <m/>
    <m/>
    <m/>
    <m/>
    <m/>
    <m/>
    <m/>
    <m/>
    <m/>
    <m/>
    <m/>
    <m/>
    <m/>
    <n v="0"/>
    <m/>
    <n v="8192.995388613972"/>
    <m/>
    <x v="4"/>
  </r>
  <r>
    <x v="6"/>
    <x v="5"/>
    <x v="1"/>
    <m/>
    <m/>
    <m/>
    <m/>
    <m/>
    <m/>
    <m/>
    <m/>
    <m/>
    <m/>
    <m/>
    <m/>
    <m/>
    <m/>
    <m/>
    <n v="0"/>
    <m/>
    <m/>
    <m/>
    <x v="5"/>
  </r>
  <r>
    <x v="6"/>
    <x v="5"/>
    <x v="1"/>
    <m/>
    <m/>
    <m/>
    <m/>
    <m/>
    <m/>
    <m/>
    <m/>
    <m/>
    <m/>
    <m/>
    <m/>
    <m/>
    <m/>
    <m/>
    <n v="0"/>
    <m/>
    <m/>
    <m/>
    <x v="6"/>
  </r>
  <r>
    <x v="6"/>
    <x v="5"/>
    <x v="1"/>
    <m/>
    <m/>
    <m/>
    <m/>
    <m/>
    <m/>
    <m/>
    <m/>
    <m/>
    <m/>
    <m/>
    <m/>
    <m/>
    <m/>
    <m/>
    <n v="0"/>
    <m/>
    <m/>
    <m/>
    <x v="7"/>
  </r>
  <r>
    <x v="6"/>
    <x v="5"/>
    <x v="1"/>
    <m/>
    <m/>
    <m/>
    <m/>
    <m/>
    <m/>
    <m/>
    <m/>
    <m/>
    <m/>
    <m/>
    <m/>
    <m/>
    <m/>
    <m/>
    <n v="0"/>
    <m/>
    <m/>
    <m/>
    <x v="8"/>
  </r>
  <r>
    <x v="6"/>
    <x v="5"/>
    <x v="1"/>
    <m/>
    <m/>
    <m/>
    <m/>
    <m/>
    <m/>
    <m/>
    <m/>
    <m/>
    <m/>
    <m/>
    <m/>
    <m/>
    <m/>
    <m/>
    <n v="0"/>
    <m/>
    <m/>
    <m/>
    <x v="9"/>
  </r>
  <r>
    <x v="6"/>
    <x v="5"/>
    <x v="1"/>
    <m/>
    <m/>
    <m/>
    <m/>
    <m/>
    <m/>
    <m/>
    <m/>
    <m/>
    <m/>
    <m/>
    <m/>
    <m/>
    <m/>
    <m/>
    <n v="0"/>
    <m/>
    <m/>
    <m/>
    <x v="10"/>
  </r>
  <r>
    <x v="6"/>
    <x v="5"/>
    <x v="1"/>
    <m/>
    <m/>
    <m/>
    <m/>
    <m/>
    <m/>
    <m/>
    <m/>
    <m/>
    <m/>
    <m/>
    <m/>
    <m/>
    <m/>
    <m/>
    <n v="0"/>
    <m/>
    <m/>
    <m/>
    <x v="11"/>
  </r>
  <r>
    <x v="7"/>
    <x v="2"/>
    <x v="11"/>
    <n v="40"/>
    <n v="43"/>
    <n v="12"/>
    <n v="0"/>
    <n v="237725.81424665803"/>
    <n v="0"/>
    <m/>
    <n v="0"/>
    <n v="0"/>
    <s v="Aguardando preenchimento"/>
    <n v="0"/>
    <n v="0"/>
    <n v="0"/>
    <n v="0"/>
    <m/>
    <n v="237725.81424665803"/>
    <m/>
    <m/>
    <m/>
    <x v="0"/>
  </r>
  <r>
    <x v="7"/>
    <x v="2"/>
    <x v="11"/>
    <m/>
    <n v="43"/>
    <n v="5"/>
    <n v="0"/>
    <n v="237725.81424665803"/>
    <n v="0"/>
    <n v="-735.39"/>
    <n v="0"/>
    <n v="0"/>
    <n v="0"/>
    <n v="0"/>
    <n v="0"/>
    <n v="0"/>
    <n v="0"/>
    <s v="Sim"/>
    <n v="236990.42424665802"/>
    <m/>
    <m/>
    <m/>
    <x v="1"/>
  </r>
  <r>
    <x v="7"/>
    <x v="2"/>
    <x v="1"/>
    <m/>
    <m/>
    <m/>
    <m/>
    <m/>
    <m/>
    <m/>
    <m/>
    <m/>
    <m/>
    <m/>
    <m/>
    <m/>
    <m/>
    <m/>
    <n v="0"/>
    <m/>
    <m/>
    <m/>
    <x v="2"/>
  </r>
  <r>
    <x v="7"/>
    <x v="2"/>
    <x v="1"/>
    <m/>
    <m/>
    <m/>
    <m/>
    <m/>
    <m/>
    <m/>
    <m/>
    <m/>
    <m/>
    <m/>
    <m/>
    <m/>
    <m/>
    <m/>
    <n v="0"/>
    <m/>
    <m/>
    <m/>
    <x v="3"/>
  </r>
  <r>
    <x v="7"/>
    <x v="2"/>
    <x v="1"/>
    <m/>
    <m/>
    <m/>
    <m/>
    <m/>
    <m/>
    <m/>
    <m/>
    <m/>
    <m/>
    <m/>
    <m/>
    <m/>
    <m/>
    <m/>
    <n v="0"/>
    <m/>
    <m/>
    <m/>
    <x v="4"/>
  </r>
  <r>
    <x v="7"/>
    <x v="2"/>
    <x v="1"/>
    <m/>
    <m/>
    <m/>
    <m/>
    <m/>
    <m/>
    <m/>
    <m/>
    <m/>
    <m/>
    <m/>
    <m/>
    <m/>
    <m/>
    <m/>
    <n v="0"/>
    <m/>
    <m/>
    <m/>
    <x v="5"/>
  </r>
  <r>
    <x v="7"/>
    <x v="2"/>
    <x v="1"/>
    <m/>
    <m/>
    <m/>
    <m/>
    <m/>
    <m/>
    <m/>
    <m/>
    <m/>
    <m/>
    <m/>
    <m/>
    <m/>
    <m/>
    <m/>
    <n v="0"/>
    <m/>
    <m/>
    <m/>
    <x v="6"/>
  </r>
  <r>
    <x v="7"/>
    <x v="2"/>
    <x v="1"/>
    <m/>
    <m/>
    <m/>
    <m/>
    <m/>
    <m/>
    <m/>
    <m/>
    <m/>
    <m/>
    <m/>
    <m/>
    <m/>
    <m/>
    <m/>
    <n v="0"/>
    <m/>
    <m/>
    <m/>
    <x v="7"/>
  </r>
  <r>
    <x v="7"/>
    <x v="2"/>
    <x v="1"/>
    <m/>
    <m/>
    <m/>
    <m/>
    <m/>
    <m/>
    <m/>
    <m/>
    <m/>
    <m/>
    <m/>
    <m/>
    <m/>
    <m/>
    <m/>
    <n v="0"/>
    <m/>
    <m/>
    <m/>
    <x v="8"/>
  </r>
  <r>
    <x v="7"/>
    <x v="2"/>
    <x v="1"/>
    <m/>
    <m/>
    <m/>
    <m/>
    <m/>
    <m/>
    <m/>
    <m/>
    <m/>
    <m/>
    <m/>
    <m/>
    <m/>
    <m/>
    <m/>
    <n v="0"/>
    <m/>
    <m/>
    <m/>
    <x v="9"/>
  </r>
  <r>
    <x v="7"/>
    <x v="2"/>
    <x v="1"/>
    <m/>
    <m/>
    <m/>
    <m/>
    <m/>
    <m/>
    <m/>
    <m/>
    <m/>
    <m/>
    <m/>
    <m/>
    <m/>
    <m/>
    <m/>
    <n v="0"/>
    <m/>
    <m/>
    <m/>
    <x v="10"/>
  </r>
  <r>
    <x v="7"/>
    <x v="2"/>
    <x v="1"/>
    <m/>
    <m/>
    <m/>
    <m/>
    <m/>
    <m/>
    <m/>
    <m/>
    <m/>
    <m/>
    <m/>
    <m/>
    <m/>
    <m/>
    <m/>
    <n v="0"/>
    <m/>
    <m/>
    <m/>
    <x v="11"/>
  </r>
  <r>
    <x v="7"/>
    <x v="4"/>
    <x v="20"/>
    <m/>
    <n v="23"/>
    <m/>
    <n v="0"/>
    <n v="99311.15"/>
    <n v="0"/>
    <m/>
    <n v="0"/>
    <n v="0"/>
    <s v="Aguardando preenchimento"/>
    <n v="0"/>
    <n v="0"/>
    <n v="0"/>
    <n v="0"/>
    <m/>
    <n v="99311.15"/>
    <m/>
    <m/>
    <m/>
    <x v="0"/>
  </r>
  <r>
    <x v="7"/>
    <x v="4"/>
    <x v="20"/>
    <m/>
    <n v="23"/>
    <m/>
    <n v="0"/>
    <n v="99311.15"/>
    <n v="0"/>
    <m/>
    <n v="0"/>
    <n v="0"/>
    <s v="Aguardando preenchimento"/>
    <n v="0"/>
    <n v="0"/>
    <n v="0"/>
    <n v="0"/>
    <m/>
    <n v="99311.15"/>
    <m/>
    <m/>
    <m/>
    <x v="1"/>
  </r>
  <r>
    <x v="7"/>
    <x v="4"/>
    <x v="1"/>
    <m/>
    <m/>
    <m/>
    <m/>
    <m/>
    <m/>
    <m/>
    <m/>
    <m/>
    <m/>
    <m/>
    <m/>
    <m/>
    <m/>
    <m/>
    <n v="0"/>
    <m/>
    <m/>
    <m/>
    <x v="2"/>
  </r>
  <r>
    <x v="7"/>
    <x v="4"/>
    <x v="1"/>
    <m/>
    <m/>
    <m/>
    <m/>
    <m/>
    <m/>
    <m/>
    <m/>
    <m/>
    <m/>
    <m/>
    <m/>
    <m/>
    <m/>
    <m/>
    <n v="0"/>
    <m/>
    <m/>
    <m/>
    <x v="3"/>
  </r>
  <r>
    <x v="7"/>
    <x v="4"/>
    <x v="1"/>
    <m/>
    <m/>
    <m/>
    <m/>
    <m/>
    <m/>
    <m/>
    <m/>
    <m/>
    <m/>
    <m/>
    <m/>
    <m/>
    <m/>
    <m/>
    <n v="0"/>
    <m/>
    <m/>
    <m/>
    <x v="4"/>
  </r>
  <r>
    <x v="7"/>
    <x v="4"/>
    <x v="1"/>
    <m/>
    <m/>
    <m/>
    <m/>
    <m/>
    <m/>
    <m/>
    <m/>
    <m/>
    <m/>
    <m/>
    <m/>
    <m/>
    <m/>
    <m/>
    <n v="0"/>
    <m/>
    <m/>
    <m/>
    <x v="5"/>
  </r>
  <r>
    <x v="7"/>
    <x v="4"/>
    <x v="1"/>
    <m/>
    <m/>
    <m/>
    <m/>
    <m/>
    <m/>
    <m/>
    <m/>
    <m/>
    <m/>
    <m/>
    <m/>
    <m/>
    <m/>
    <m/>
    <n v="0"/>
    <m/>
    <m/>
    <m/>
    <x v="6"/>
  </r>
  <r>
    <x v="7"/>
    <x v="4"/>
    <x v="1"/>
    <m/>
    <m/>
    <m/>
    <m/>
    <m/>
    <m/>
    <m/>
    <m/>
    <m/>
    <m/>
    <m/>
    <m/>
    <m/>
    <m/>
    <m/>
    <n v="0"/>
    <m/>
    <m/>
    <m/>
    <x v="7"/>
  </r>
  <r>
    <x v="7"/>
    <x v="4"/>
    <x v="1"/>
    <m/>
    <m/>
    <m/>
    <m/>
    <m/>
    <m/>
    <m/>
    <m/>
    <m/>
    <m/>
    <m/>
    <m/>
    <m/>
    <m/>
    <m/>
    <n v="0"/>
    <m/>
    <m/>
    <m/>
    <x v="8"/>
  </r>
  <r>
    <x v="7"/>
    <x v="4"/>
    <x v="1"/>
    <m/>
    <m/>
    <m/>
    <m/>
    <m/>
    <m/>
    <m/>
    <m/>
    <m/>
    <m/>
    <m/>
    <m/>
    <m/>
    <m/>
    <m/>
    <n v="0"/>
    <m/>
    <m/>
    <m/>
    <x v="9"/>
  </r>
  <r>
    <x v="7"/>
    <x v="4"/>
    <x v="1"/>
    <m/>
    <m/>
    <m/>
    <m/>
    <m/>
    <m/>
    <m/>
    <m/>
    <m/>
    <m/>
    <m/>
    <m/>
    <m/>
    <m/>
    <m/>
    <n v="0"/>
    <m/>
    <m/>
    <m/>
    <x v="10"/>
  </r>
  <r>
    <x v="7"/>
    <x v="4"/>
    <x v="1"/>
    <m/>
    <m/>
    <m/>
    <m/>
    <m/>
    <m/>
    <m/>
    <m/>
    <m/>
    <m/>
    <m/>
    <m/>
    <m/>
    <m/>
    <m/>
    <n v="0"/>
    <m/>
    <m/>
    <m/>
    <x v="11"/>
  </r>
  <r>
    <x v="7"/>
    <x v="5"/>
    <x v="20"/>
    <m/>
    <n v="2"/>
    <m/>
    <n v="0"/>
    <n v="12940.01"/>
    <n v="0"/>
    <m/>
    <n v="0"/>
    <n v="0"/>
    <s v="Aguardando preenchimento"/>
    <n v="0"/>
    <n v="0"/>
    <n v="0"/>
    <n v="0"/>
    <m/>
    <n v="12940.01"/>
    <m/>
    <m/>
    <m/>
    <x v="0"/>
  </r>
  <r>
    <x v="7"/>
    <x v="5"/>
    <x v="20"/>
    <m/>
    <n v="2"/>
    <m/>
    <n v="0"/>
    <n v="12940.01"/>
    <n v="0"/>
    <m/>
    <n v="0"/>
    <n v="0"/>
    <s v="Aguardando preenchimento"/>
    <n v="0"/>
    <n v="0"/>
    <n v="0"/>
    <n v="0"/>
    <m/>
    <n v="12940.01"/>
    <m/>
    <m/>
    <m/>
    <x v="1"/>
  </r>
  <r>
    <x v="7"/>
    <x v="5"/>
    <x v="1"/>
    <m/>
    <m/>
    <m/>
    <m/>
    <m/>
    <m/>
    <m/>
    <m/>
    <m/>
    <m/>
    <m/>
    <m/>
    <m/>
    <m/>
    <m/>
    <n v="0"/>
    <m/>
    <m/>
    <m/>
    <x v="2"/>
  </r>
  <r>
    <x v="7"/>
    <x v="5"/>
    <x v="1"/>
    <m/>
    <m/>
    <m/>
    <m/>
    <m/>
    <m/>
    <m/>
    <m/>
    <m/>
    <m/>
    <m/>
    <m/>
    <m/>
    <m/>
    <m/>
    <n v="0"/>
    <m/>
    <m/>
    <m/>
    <x v="3"/>
  </r>
  <r>
    <x v="7"/>
    <x v="5"/>
    <x v="1"/>
    <m/>
    <m/>
    <m/>
    <m/>
    <m/>
    <m/>
    <m/>
    <m/>
    <m/>
    <m/>
    <m/>
    <m/>
    <m/>
    <m/>
    <m/>
    <n v="0"/>
    <m/>
    <m/>
    <m/>
    <x v="4"/>
  </r>
  <r>
    <x v="7"/>
    <x v="5"/>
    <x v="1"/>
    <m/>
    <m/>
    <m/>
    <m/>
    <m/>
    <m/>
    <m/>
    <m/>
    <m/>
    <m/>
    <m/>
    <m/>
    <m/>
    <m/>
    <m/>
    <n v="0"/>
    <m/>
    <m/>
    <m/>
    <x v="5"/>
  </r>
  <r>
    <x v="7"/>
    <x v="5"/>
    <x v="1"/>
    <m/>
    <m/>
    <m/>
    <m/>
    <m/>
    <m/>
    <m/>
    <m/>
    <m/>
    <m/>
    <m/>
    <m/>
    <m/>
    <m/>
    <m/>
    <n v="0"/>
    <m/>
    <m/>
    <m/>
    <x v="6"/>
  </r>
  <r>
    <x v="7"/>
    <x v="5"/>
    <x v="1"/>
    <m/>
    <m/>
    <m/>
    <m/>
    <m/>
    <m/>
    <m/>
    <m/>
    <m/>
    <m/>
    <m/>
    <m/>
    <m/>
    <m/>
    <m/>
    <n v="0"/>
    <m/>
    <m/>
    <m/>
    <x v="7"/>
  </r>
  <r>
    <x v="7"/>
    <x v="5"/>
    <x v="1"/>
    <m/>
    <m/>
    <m/>
    <m/>
    <m/>
    <m/>
    <m/>
    <m/>
    <m/>
    <m/>
    <m/>
    <m/>
    <m/>
    <m/>
    <m/>
    <n v="0"/>
    <m/>
    <m/>
    <m/>
    <x v="8"/>
  </r>
  <r>
    <x v="7"/>
    <x v="5"/>
    <x v="1"/>
    <m/>
    <m/>
    <m/>
    <m/>
    <m/>
    <m/>
    <m/>
    <m/>
    <m/>
    <m/>
    <m/>
    <m/>
    <m/>
    <m/>
    <m/>
    <n v="0"/>
    <m/>
    <m/>
    <m/>
    <x v="9"/>
  </r>
  <r>
    <x v="7"/>
    <x v="5"/>
    <x v="1"/>
    <m/>
    <m/>
    <m/>
    <m/>
    <m/>
    <m/>
    <m/>
    <m/>
    <m/>
    <m/>
    <m/>
    <m/>
    <m/>
    <m/>
    <m/>
    <n v="0"/>
    <m/>
    <m/>
    <m/>
    <x v="10"/>
  </r>
  <r>
    <x v="7"/>
    <x v="5"/>
    <x v="1"/>
    <m/>
    <m/>
    <m/>
    <m/>
    <m/>
    <m/>
    <m/>
    <m/>
    <m/>
    <m/>
    <m/>
    <m/>
    <m/>
    <m/>
    <m/>
    <n v="0"/>
    <m/>
    <m/>
    <m/>
    <x v="11"/>
  </r>
  <r>
    <x v="7"/>
    <x v="8"/>
    <x v="1"/>
    <m/>
    <m/>
    <m/>
    <m/>
    <m/>
    <m/>
    <m/>
    <m/>
    <m/>
    <m/>
    <m/>
    <m/>
    <m/>
    <m/>
    <m/>
    <n v="0"/>
    <m/>
    <m/>
    <m/>
    <x v="0"/>
  </r>
  <r>
    <x v="7"/>
    <x v="8"/>
    <x v="1"/>
    <m/>
    <m/>
    <m/>
    <m/>
    <m/>
    <m/>
    <m/>
    <m/>
    <m/>
    <m/>
    <m/>
    <m/>
    <m/>
    <m/>
    <m/>
    <n v="0"/>
    <m/>
    <m/>
    <m/>
    <x v="1"/>
  </r>
  <r>
    <x v="7"/>
    <x v="8"/>
    <x v="1"/>
    <m/>
    <m/>
    <m/>
    <m/>
    <m/>
    <m/>
    <m/>
    <m/>
    <m/>
    <m/>
    <m/>
    <m/>
    <m/>
    <m/>
    <m/>
    <n v="0"/>
    <m/>
    <m/>
    <m/>
    <x v="2"/>
  </r>
  <r>
    <x v="7"/>
    <x v="8"/>
    <x v="4"/>
    <m/>
    <n v="5"/>
    <m/>
    <m/>
    <n v="42371.385600355112"/>
    <m/>
    <m/>
    <m/>
    <m/>
    <m/>
    <m/>
    <m/>
    <m/>
    <m/>
    <m/>
    <n v="42371.385600355112"/>
    <m/>
    <m/>
    <m/>
    <x v="3"/>
  </r>
  <r>
    <x v="7"/>
    <x v="8"/>
    <x v="1"/>
    <m/>
    <m/>
    <m/>
    <m/>
    <m/>
    <m/>
    <m/>
    <m/>
    <m/>
    <m/>
    <m/>
    <m/>
    <m/>
    <m/>
    <m/>
    <n v="0"/>
    <m/>
    <m/>
    <m/>
    <x v="4"/>
  </r>
  <r>
    <x v="7"/>
    <x v="8"/>
    <x v="1"/>
    <m/>
    <m/>
    <m/>
    <m/>
    <m/>
    <m/>
    <m/>
    <m/>
    <m/>
    <m/>
    <m/>
    <m/>
    <m/>
    <m/>
    <m/>
    <n v="0"/>
    <m/>
    <m/>
    <m/>
    <x v="5"/>
  </r>
  <r>
    <x v="7"/>
    <x v="8"/>
    <x v="1"/>
    <m/>
    <m/>
    <m/>
    <m/>
    <m/>
    <m/>
    <m/>
    <m/>
    <m/>
    <m/>
    <m/>
    <m/>
    <m/>
    <m/>
    <m/>
    <n v="0"/>
    <m/>
    <m/>
    <m/>
    <x v="6"/>
  </r>
  <r>
    <x v="7"/>
    <x v="8"/>
    <x v="1"/>
    <m/>
    <m/>
    <m/>
    <m/>
    <m/>
    <m/>
    <m/>
    <m/>
    <m/>
    <m/>
    <m/>
    <m/>
    <m/>
    <m/>
    <m/>
    <n v="0"/>
    <m/>
    <m/>
    <m/>
    <x v="7"/>
  </r>
  <r>
    <x v="7"/>
    <x v="8"/>
    <x v="1"/>
    <m/>
    <m/>
    <m/>
    <m/>
    <m/>
    <m/>
    <m/>
    <m/>
    <m/>
    <m/>
    <m/>
    <m/>
    <m/>
    <m/>
    <m/>
    <n v="0"/>
    <m/>
    <m/>
    <m/>
    <x v="8"/>
  </r>
  <r>
    <x v="7"/>
    <x v="8"/>
    <x v="1"/>
    <m/>
    <m/>
    <m/>
    <m/>
    <m/>
    <m/>
    <m/>
    <m/>
    <m/>
    <m/>
    <m/>
    <m/>
    <m/>
    <m/>
    <m/>
    <n v="0"/>
    <m/>
    <m/>
    <m/>
    <x v="9"/>
  </r>
  <r>
    <x v="7"/>
    <x v="8"/>
    <x v="1"/>
    <m/>
    <m/>
    <m/>
    <m/>
    <m/>
    <m/>
    <m/>
    <m/>
    <m/>
    <m/>
    <m/>
    <m/>
    <m/>
    <m/>
    <m/>
    <n v="0"/>
    <m/>
    <m/>
    <m/>
    <x v="10"/>
  </r>
  <r>
    <x v="7"/>
    <x v="8"/>
    <x v="1"/>
    <m/>
    <m/>
    <m/>
    <m/>
    <m/>
    <m/>
    <m/>
    <m/>
    <m/>
    <m/>
    <m/>
    <m/>
    <m/>
    <m/>
    <m/>
    <n v="0"/>
    <m/>
    <m/>
    <m/>
    <x v="11"/>
  </r>
  <r>
    <x v="8"/>
    <x v="2"/>
    <x v="14"/>
    <n v="25"/>
    <n v="30"/>
    <n v="169"/>
    <n v="0"/>
    <n v="209575.27"/>
    <n v="0"/>
    <n v="-32713.7"/>
    <n v="0"/>
    <n v="0"/>
    <n v="-2095.75"/>
    <n v="0"/>
    <n v="0"/>
    <n v="-1420.6699999999837"/>
    <n v="0"/>
    <s v="Sim"/>
    <n v="173345.15"/>
    <m/>
    <m/>
    <m/>
    <x v="0"/>
  </r>
  <r>
    <x v="8"/>
    <x v="2"/>
    <x v="14"/>
    <n v="25"/>
    <n v="30"/>
    <n v="128"/>
    <n v="0"/>
    <n v="209575.27"/>
    <n v="0"/>
    <n v="-25078.52"/>
    <n v="0"/>
    <n v="0"/>
    <n v="-2095.75"/>
    <n v="0"/>
    <n v="0"/>
    <n v="-1065.5099999999802"/>
    <n v="0"/>
    <s v="Sim"/>
    <n v="181335.49000000002"/>
    <m/>
    <n v="11777.563274332702"/>
    <s v="1.1"/>
    <x v="1"/>
  </r>
  <r>
    <x v="8"/>
    <x v="2"/>
    <x v="1"/>
    <m/>
    <m/>
    <m/>
    <m/>
    <n v="222827.16"/>
    <m/>
    <m/>
    <m/>
    <m/>
    <m/>
    <m/>
    <m/>
    <m/>
    <m/>
    <m/>
    <n v="222827.16"/>
    <m/>
    <m/>
    <m/>
    <x v="2"/>
  </r>
  <r>
    <x v="8"/>
    <x v="2"/>
    <x v="1"/>
    <m/>
    <m/>
    <m/>
    <m/>
    <m/>
    <m/>
    <m/>
    <m/>
    <m/>
    <m/>
    <m/>
    <m/>
    <m/>
    <m/>
    <m/>
    <n v="0"/>
    <m/>
    <m/>
    <m/>
    <x v="3"/>
  </r>
  <r>
    <x v="8"/>
    <x v="2"/>
    <x v="1"/>
    <m/>
    <m/>
    <m/>
    <m/>
    <m/>
    <m/>
    <m/>
    <m/>
    <m/>
    <m/>
    <m/>
    <m/>
    <m/>
    <m/>
    <m/>
    <n v="0"/>
    <m/>
    <m/>
    <m/>
    <x v="4"/>
  </r>
  <r>
    <x v="8"/>
    <x v="2"/>
    <x v="1"/>
    <m/>
    <m/>
    <m/>
    <m/>
    <m/>
    <m/>
    <m/>
    <m/>
    <m/>
    <m/>
    <m/>
    <m/>
    <m/>
    <m/>
    <m/>
    <n v="0"/>
    <m/>
    <m/>
    <m/>
    <x v="5"/>
  </r>
  <r>
    <x v="8"/>
    <x v="2"/>
    <x v="1"/>
    <m/>
    <m/>
    <m/>
    <m/>
    <m/>
    <m/>
    <m/>
    <m/>
    <m/>
    <m/>
    <m/>
    <m/>
    <m/>
    <m/>
    <m/>
    <n v="0"/>
    <m/>
    <m/>
    <m/>
    <x v="6"/>
  </r>
  <r>
    <x v="8"/>
    <x v="2"/>
    <x v="1"/>
    <m/>
    <m/>
    <m/>
    <m/>
    <m/>
    <m/>
    <m/>
    <m/>
    <m/>
    <m/>
    <m/>
    <m/>
    <m/>
    <m/>
    <m/>
    <n v="0"/>
    <m/>
    <m/>
    <m/>
    <x v="7"/>
  </r>
  <r>
    <x v="8"/>
    <x v="2"/>
    <x v="1"/>
    <m/>
    <m/>
    <m/>
    <m/>
    <m/>
    <m/>
    <m/>
    <m/>
    <m/>
    <m/>
    <m/>
    <m/>
    <m/>
    <m/>
    <m/>
    <n v="0"/>
    <m/>
    <m/>
    <m/>
    <x v="8"/>
  </r>
  <r>
    <x v="8"/>
    <x v="2"/>
    <x v="1"/>
    <m/>
    <m/>
    <m/>
    <m/>
    <m/>
    <m/>
    <m/>
    <m/>
    <m/>
    <m/>
    <m/>
    <m/>
    <m/>
    <m/>
    <m/>
    <n v="0"/>
    <m/>
    <m/>
    <m/>
    <x v="9"/>
  </r>
  <r>
    <x v="8"/>
    <x v="2"/>
    <x v="1"/>
    <m/>
    <m/>
    <m/>
    <m/>
    <m/>
    <m/>
    <m/>
    <m/>
    <m/>
    <m/>
    <m/>
    <m/>
    <m/>
    <m/>
    <m/>
    <n v="0"/>
    <m/>
    <m/>
    <m/>
    <x v="10"/>
  </r>
  <r>
    <x v="8"/>
    <x v="2"/>
    <x v="1"/>
    <m/>
    <m/>
    <m/>
    <m/>
    <m/>
    <m/>
    <m/>
    <m/>
    <m/>
    <m/>
    <m/>
    <m/>
    <m/>
    <m/>
    <m/>
    <n v="0"/>
    <m/>
    <m/>
    <m/>
    <x v="11"/>
  </r>
  <r>
    <x v="8"/>
    <x v="4"/>
    <x v="21"/>
    <n v="8"/>
    <n v="8"/>
    <n v="0"/>
    <n v="7.42"/>
    <n v="36468.389731149393"/>
    <n v="0"/>
    <n v="0"/>
    <n v="0"/>
    <n v="-149.62479999999999"/>
    <n v="0"/>
    <n v="0"/>
    <n v="0"/>
    <n v="0"/>
    <n v="0"/>
    <s v="Sim"/>
    <n v="36318.764931149395"/>
    <m/>
    <m/>
    <m/>
    <x v="0"/>
  </r>
  <r>
    <x v="8"/>
    <x v="4"/>
    <x v="21"/>
    <n v="8"/>
    <n v="8"/>
    <n v="0"/>
    <n v="19.5"/>
    <n v="36468.389731149393"/>
    <n v="0"/>
    <n v="0"/>
    <n v="0"/>
    <n v="-400.42"/>
    <n v="-364.68"/>
    <n v="0"/>
    <n v="0"/>
    <n v="0"/>
    <n v="0"/>
    <s v="Sim"/>
    <n v="35703.289731149394"/>
    <m/>
    <m/>
    <m/>
    <x v="1"/>
  </r>
  <r>
    <x v="8"/>
    <x v="4"/>
    <x v="1"/>
    <m/>
    <m/>
    <m/>
    <m/>
    <n v="46643.41"/>
    <m/>
    <m/>
    <m/>
    <m/>
    <m/>
    <m/>
    <m/>
    <m/>
    <m/>
    <m/>
    <n v="46643.41"/>
    <m/>
    <m/>
    <m/>
    <x v="2"/>
  </r>
  <r>
    <x v="8"/>
    <x v="4"/>
    <x v="1"/>
    <m/>
    <m/>
    <m/>
    <m/>
    <m/>
    <m/>
    <m/>
    <m/>
    <m/>
    <m/>
    <m/>
    <m/>
    <m/>
    <m/>
    <m/>
    <n v="0"/>
    <m/>
    <n v="7211.5899415891954"/>
    <s v="1.1"/>
    <x v="3"/>
  </r>
  <r>
    <x v="8"/>
    <x v="4"/>
    <x v="1"/>
    <m/>
    <m/>
    <m/>
    <m/>
    <m/>
    <m/>
    <m/>
    <m/>
    <m/>
    <m/>
    <m/>
    <m/>
    <m/>
    <m/>
    <m/>
    <n v="0"/>
    <m/>
    <m/>
    <m/>
    <x v="4"/>
  </r>
  <r>
    <x v="8"/>
    <x v="4"/>
    <x v="1"/>
    <m/>
    <m/>
    <m/>
    <m/>
    <m/>
    <m/>
    <m/>
    <m/>
    <m/>
    <m/>
    <m/>
    <m/>
    <m/>
    <m/>
    <m/>
    <n v="0"/>
    <m/>
    <m/>
    <m/>
    <x v="5"/>
  </r>
  <r>
    <x v="8"/>
    <x v="4"/>
    <x v="1"/>
    <m/>
    <m/>
    <m/>
    <m/>
    <m/>
    <m/>
    <m/>
    <m/>
    <m/>
    <m/>
    <m/>
    <m/>
    <m/>
    <m/>
    <m/>
    <n v="0"/>
    <m/>
    <m/>
    <m/>
    <x v="6"/>
  </r>
  <r>
    <x v="8"/>
    <x v="4"/>
    <x v="1"/>
    <m/>
    <m/>
    <m/>
    <m/>
    <m/>
    <m/>
    <m/>
    <m/>
    <m/>
    <m/>
    <m/>
    <m/>
    <m/>
    <m/>
    <m/>
    <n v="0"/>
    <m/>
    <m/>
    <m/>
    <x v="7"/>
  </r>
  <r>
    <x v="8"/>
    <x v="4"/>
    <x v="1"/>
    <m/>
    <m/>
    <m/>
    <m/>
    <m/>
    <m/>
    <m/>
    <m/>
    <m/>
    <m/>
    <m/>
    <m/>
    <m/>
    <m/>
    <m/>
    <n v="0"/>
    <m/>
    <m/>
    <m/>
    <x v="8"/>
  </r>
  <r>
    <x v="8"/>
    <x v="4"/>
    <x v="1"/>
    <m/>
    <m/>
    <m/>
    <m/>
    <m/>
    <m/>
    <m/>
    <m/>
    <m/>
    <m/>
    <m/>
    <m/>
    <m/>
    <m/>
    <m/>
    <n v="0"/>
    <m/>
    <m/>
    <m/>
    <x v="9"/>
  </r>
  <r>
    <x v="8"/>
    <x v="4"/>
    <x v="1"/>
    <m/>
    <m/>
    <m/>
    <m/>
    <m/>
    <m/>
    <m/>
    <m/>
    <m/>
    <m/>
    <m/>
    <m/>
    <m/>
    <m/>
    <m/>
    <n v="0"/>
    <m/>
    <m/>
    <m/>
    <x v="10"/>
  </r>
  <r>
    <x v="8"/>
    <x v="4"/>
    <x v="1"/>
    <m/>
    <m/>
    <m/>
    <m/>
    <m/>
    <m/>
    <m/>
    <m/>
    <m/>
    <m/>
    <m/>
    <m/>
    <m/>
    <m/>
    <m/>
    <n v="0"/>
    <m/>
    <m/>
    <m/>
    <x v="11"/>
  </r>
  <r>
    <x v="8"/>
    <x v="5"/>
    <x v="21"/>
    <n v="12"/>
    <n v="12"/>
    <n v="0"/>
    <n v="1.6"/>
    <n v="76454.990214306439"/>
    <n v="0"/>
    <n v="0"/>
    <n v="0"/>
    <n v="-42.015999999999998"/>
    <n v="-382.32"/>
    <n v="0"/>
    <n v="0"/>
    <n v="0"/>
    <n v="0"/>
    <s v="Sim"/>
    <n v="76030.654214306429"/>
    <m/>
    <m/>
    <m/>
    <x v="0"/>
  </r>
  <r>
    <x v="8"/>
    <x v="5"/>
    <x v="21"/>
    <n v="12"/>
    <n v="12"/>
    <n v="0"/>
    <n v="1.9666666666666668"/>
    <n v="76454.990214306439"/>
    <n v="0"/>
    <n v="0"/>
    <n v="0"/>
    <n v="-51.644666666666701"/>
    <n v="-1146.97"/>
    <n v="0"/>
    <n v="0"/>
    <n v="0"/>
    <n v="0"/>
    <s v="Sim"/>
    <n v="75256.375547639778"/>
    <m/>
    <m/>
    <m/>
    <x v="1"/>
  </r>
  <r>
    <x v="8"/>
    <x v="5"/>
    <x v="1"/>
    <m/>
    <m/>
    <m/>
    <m/>
    <m/>
    <m/>
    <m/>
    <m/>
    <m/>
    <m/>
    <m/>
    <m/>
    <m/>
    <m/>
    <m/>
    <n v="0"/>
    <m/>
    <m/>
    <m/>
    <x v="2"/>
  </r>
  <r>
    <x v="8"/>
    <x v="5"/>
    <x v="1"/>
    <m/>
    <m/>
    <m/>
    <m/>
    <m/>
    <m/>
    <m/>
    <m/>
    <m/>
    <m/>
    <m/>
    <m/>
    <m/>
    <m/>
    <m/>
    <n v="0"/>
    <m/>
    <m/>
    <m/>
    <x v="3"/>
  </r>
  <r>
    <x v="8"/>
    <x v="5"/>
    <x v="1"/>
    <m/>
    <m/>
    <m/>
    <m/>
    <m/>
    <m/>
    <m/>
    <m/>
    <m/>
    <m/>
    <m/>
    <m/>
    <m/>
    <m/>
    <m/>
    <n v="0"/>
    <m/>
    <m/>
    <m/>
    <x v="4"/>
  </r>
  <r>
    <x v="8"/>
    <x v="5"/>
    <x v="1"/>
    <m/>
    <m/>
    <m/>
    <m/>
    <m/>
    <m/>
    <m/>
    <m/>
    <m/>
    <m/>
    <m/>
    <m/>
    <m/>
    <m/>
    <m/>
    <n v="0"/>
    <m/>
    <m/>
    <m/>
    <x v="5"/>
  </r>
  <r>
    <x v="8"/>
    <x v="5"/>
    <x v="1"/>
    <m/>
    <m/>
    <m/>
    <m/>
    <m/>
    <m/>
    <m/>
    <m/>
    <m/>
    <m/>
    <m/>
    <m/>
    <m/>
    <m/>
    <m/>
    <n v="0"/>
    <m/>
    <m/>
    <m/>
    <x v="6"/>
  </r>
  <r>
    <x v="8"/>
    <x v="5"/>
    <x v="1"/>
    <m/>
    <m/>
    <m/>
    <m/>
    <m/>
    <m/>
    <m/>
    <m/>
    <m/>
    <m/>
    <m/>
    <m/>
    <m/>
    <m/>
    <m/>
    <n v="0"/>
    <m/>
    <m/>
    <m/>
    <x v="7"/>
  </r>
  <r>
    <x v="8"/>
    <x v="5"/>
    <x v="1"/>
    <m/>
    <m/>
    <m/>
    <m/>
    <m/>
    <m/>
    <m/>
    <m/>
    <m/>
    <m/>
    <m/>
    <m/>
    <m/>
    <m/>
    <m/>
    <n v="0"/>
    <m/>
    <m/>
    <m/>
    <x v="8"/>
  </r>
  <r>
    <x v="8"/>
    <x v="5"/>
    <x v="1"/>
    <m/>
    <m/>
    <m/>
    <m/>
    <m/>
    <m/>
    <m/>
    <m/>
    <m/>
    <m/>
    <m/>
    <m/>
    <m/>
    <m/>
    <m/>
    <n v="0"/>
    <m/>
    <m/>
    <m/>
    <x v="9"/>
  </r>
  <r>
    <x v="8"/>
    <x v="5"/>
    <x v="1"/>
    <m/>
    <m/>
    <m/>
    <m/>
    <m/>
    <m/>
    <m/>
    <m/>
    <m/>
    <m/>
    <m/>
    <m/>
    <m/>
    <m/>
    <m/>
    <n v="0"/>
    <m/>
    <m/>
    <m/>
    <x v="10"/>
  </r>
  <r>
    <x v="8"/>
    <x v="5"/>
    <x v="1"/>
    <m/>
    <m/>
    <m/>
    <m/>
    <m/>
    <m/>
    <m/>
    <m/>
    <m/>
    <m/>
    <m/>
    <m/>
    <m/>
    <m/>
    <m/>
    <n v="0"/>
    <m/>
    <m/>
    <m/>
    <x v="11"/>
  </r>
  <r>
    <x v="2"/>
    <x v="9"/>
    <x v="11"/>
    <n v="8"/>
    <n v="8"/>
    <n v="0"/>
    <n v="108"/>
    <n v="53520.760346204268"/>
    <n v="0"/>
    <n v="0"/>
    <n v="0"/>
    <n v="-3807"/>
    <n v="0"/>
    <n v="0"/>
    <n v="0"/>
    <n v="0"/>
    <n v="0"/>
    <s v="Sim"/>
    <n v="49713.760346204268"/>
    <m/>
    <n v="48.952423147697118"/>
    <m/>
    <x v="0"/>
  </r>
  <r>
    <x v="2"/>
    <x v="9"/>
    <x v="11"/>
    <n v="8"/>
    <n v="8"/>
    <n v="0"/>
    <n v="180"/>
    <n v="53520.760346204268"/>
    <n v="0"/>
    <n v="0"/>
    <n v="0"/>
    <n v="-6346.8"/>
    <n v="0"/>
    <n v="0"/>
    <n v="0"/>
    <n v="0"/>
    <n v="0"/>
    <s v="Sim"/>
    <n v="47173.960346204265"/>
    <m/>
    <m/>
    <m/>
    <x v="1"/>
  </r>
  <r>
    <x v="2"/>
    <x v="9"/>
    <x v="1"/>
    <m/>
    <m/>
    <m/>
    <m/>
    <m/>
    <m/>
    <m/>
    <m/>
    <m/>
    <m/>
    <m/>
    <m/>
    <m/>
    <m/>
    <m/>
    <n v="0"/>
    <m/>
    <n v="5108.2426331312381"/>
    <m/>
    <x v="2"/>
  </r>
  <r>
    <x v="2"/>
    <x v="9"/>
    <x v="1"/>
    <m/>
    <m/>
    <m/>
    <m/>
    <m/>
    <m/>
    <m/>
    <m/>
    <m/>
    <m/>
    <m/>
    <m/>
    <m/>
    <m/>
    <m/>
    <n v="0"/>
    <m/>
    <n v="5108.2426331312381"/>
    <m/>
    <x v="3"/>
  </r>
  <r>
    <x v="2"/>
    <x v="9"/>
    <x v="1"/>
    <m/>
    <m/>
    <m/>
    <m/>
    <m/>
    <m/>
    <m/>
    <m/>
    <m/>
    <m/>
    <m/>
    <m/>
    <m/>
    <m/>
    <m/>
    <n v="0"/>
    <m/>
    <m/>
    <m/>
    <x v="4"/>
  </r>
  <r>
    <x v="2"/>
    <x v="9"/>
    <x v="1"/>
    <m/>
    <m/>
    <m/>
    <m/>
    <m/>
    <m/>
    <m/>
    <m/>
    <m/>
    <m/>
    <m/>
    <m/>
    <m/>
    <m/>
    <m/>
    <n v="0"/>
    <m/>
    <m/>
    <m/>
    <x v="5"/>
  </r>
  <r>
    <x v="2"/>
    <x v="9"/>
    <x v="1"/>
    <m/>
    <m/>
    <m/>
    <m/>
    <m/>
    <m/>
    <m/>
    <m/>
    <m/>
    <m/>
    <m/>
    <m/>
    <m/>
    <m/>
    <m/>
    <n v="0"/>
    <m/>
    <m/>
    <m/>
    <x v="6"/>
  </r>
  <r>
    <x v="2"/>
    <x v="9"/>
    <x v="1"/>
    <m/>
    <m/>
    <m/>
    <m/>
    <m/>
    <m/>
    <m/>
    <m/>
    <m/>
    <m/>
    <m/>
    <m/>
    <m/>
    <m/>
    <m/>
    <n v="0"/>
    <m/>
    <m/>
    <m/>
    <x v="7"/>
  </r>
  <r>
    <x v="2"/>
    <x v="9"/>
    <x v="1"/>
    <m/>
    <m/>
    <m/>
    <m/>
    <m/>
    <m/>
    <m/>
    <m/>
    <m/>
    <m/>
    <m/>
    <m/>
    <m/>
    <m/>
    <m/>
    <n v="0"/>
    <m/>
    <m/>
    <m/>
    <x v="8"/>
  </r>
  <r>
    <x v="2"/>
    <x v="9"/>
    <x v="1"/>
    <m/>
    <m/>
    <m/>
    <m/>
    <m/>
    <m/>
    <m/>
    <m/>
    <m/>
    <m/>
    <m/>
    <m/>
    <m/>
    <m/>
    <m/>
    <n v="0"/>
    <m/>
    <m/>
    <m/>
    <x v="9"/>
  </r>
  <r>
    <x v="2"/>
    <x v="9"/>
    <x v="1"/>
    <m/>
    <m/>
    <m/>
    <m/>
    <m/>
    <m/>
    <m/>
    <m/>
    <m/>
    <m/>
    <m/>
    <m/>
    <m/>
    <m/>
    <m/>
    <n v="0"/>
    <m/>
    <m/>
    <m/>
    <x v="10"/>
  </r>
  <r>
    <x v="2"/>
    <x v="9"/>
    <x v="1"/>
    <m/>
    <m/>
    <m/>
    <m/>
    <m/>
    <m/>
    <m/>
    <m/>
    <m/>
    <m/>
    <m/>
    <m/>
    <m/>
    <m/>
    <m/>
    <n v="0"/>
    <m/>
    <m/>
    <m/>
    <x v="11"/>
  </r>
  <r>
    <x v="9"/>
    <x v="10"/>
    <x v="1"/>
    <m/>
    <m/>
    <m/>
    <m/>
    <m/>
    <m/>
    <m/>
    <m/>
    <m/>
    <m/>
    <m/>
    <m/>
    <m/>
    <m/>
    <m/>
    <m/>
    <m/>
    <m/>
    <m/>
    <x v="12"/>
  </r>
  <r>
    <x v="7"/>
    <x v="11"/>
    <x v="4"/>
    <m/>
    <n v="1"/>
    <n v="0"/>
    <n v="0"/>
    <n v="8657.34"/>
    <n v="0"/>
    <n v="0"/>
    <n v="0"/>
    <n v="0"/>
    <n v="0"/>
    <n v="0"/>
    <n v="0"/>
    <n v="0"/>
    <n v="0"/>
    <s v="Sim"/>
    <n v="8657.34"/>
    <m/>
    <m/>
    <m/>
    <x v="0"/>
  </r>
  <r>
    <x v="7"/>
    <x v="11"/>
    <x v="4"/>
    <m/>
    <n v="1"/>
    <m/>
    <n v="0"/>
    <n v="8657.34"/>
    <n v="0"/>
    <m/>
    <n v="0"/>
    <n v="0"/>
    <s v="Aguardando preenchimento"/>
    <n v="0"/>
    <n v="0"/>
    <n v="0"/>
    <n v="0"/>
    <m/>
    <n v="8657.34"/>
    <m/>
    <m/>
    <m/>
    <x v="1"/>
  </r>
  <r>
    <x v="7"/>
    <x v="11"/>
    <x v="4"/>
    <m/>
    <n v="1"/>
    <m/>
    <m/>
    <n v="8936.39"/>
    <m/>
    <m/>
    <m/>
    <m/>
    <m/>
    <m/>
    <m/>
    <m/>
    <m/>
    <m/>
    <n v="8936.39"/>
    <m/>
    <m/>
    <m/>
    <x v="2"/>
  </r>
  <r>
    <x v="7"/>
    <x v="11"/>
    <x v="1"/>
    <m/>
    <m/>
    <m/>
    <m/>
    <m/>
    <m/>
    <m/>
    <m/>
    <m/>
    <m/>
    <m/>
    <m/>
    <m/>
    <m/>
    <m/>
    <n v="0"/>
    <m/>
    <m/>
    <m/>
    <x v="3"/>
  </r>
  <r>
    <x v="7"/>
    <x v="11"/>
    <x v="1"/>
    <m/>
    <m/>
    <m/>
    <m/>
    <m/>
    <m/>
    <m/>
    <m/>
    <m/>
    <m/>
    <m/>
    <m/>
    <m/>
    <m/>
    <m/>
    <n v="0"/>
    <m/>
    <m/>
    <m/>
    <x v="4"/>
  </r>
  <r>
    <x v="7"/>
    <x v="11"/>
    <x v="1"/>
    <m/>
    <m/>
    <m/>
    <m/>
    <m/>
    <m/>
    <m/>
    <m/>
    <m/>
    <m/>
    <m/>
    <m/>
    <m/>
    <m/>
    <m/>
    <n v="0"/>
    <m/>
    <m/>
    <m/>
    <x v="5"/>
  </r>
  <r>
    <x v="7"/>
    <x v="11"/>
    <x v="1"/>
    <m/>
    <m/>
    <m/>
    <m/>
    <m/>
    <m/>
    <m/>
    <m/>
    <m/>
    <m/>
    <m/>
    <m/>
    <m/>
    <m/>
    <m/>
    <n v="0"/>
    <m/>
    <m/>
    <m/>
    <x v="6"/>
  </r>
  <r>
    <x v="7"/>
    <x v="11"/>
    <x v="1"/>
    <m/>
    <m/>
    <m/>
    <m/>
    <m/>
    <m/>
    <m/>
    <m/>
    <m/>
    <m/>
    <m/>
    <m/>
    <m/>
    <m/>
    <m/>
    <n v="0"/>
    <m/>
    <m/>
    <m/>
    <x v="7"/>
  </r>
  <r>
    <x v="7"/>
    <x v="11"/>
    <x v="1"/>
    <m/>
    <m/>
    <m/>
    <m/>
    <m/>
    <m/>
    <m/>
    <m/>
    <m/>
    <m/>
    <m/>
    <m/>
    <m/>
    <m/>
    <m/>
    <n v="0"/>
    <m/>
    <m/>
    <m/>
    <x v="8"/>
  </r>
  <r>
    <x v="7"/>
    <x v="11"/>
    <x v="1"/>
    <m/>
    <m/>
    <m/>
    <m/>
    <m/>
    <m/>
    <m/>
    <m/>
    <m/>
    <m/>
    <m/>
    <m/>
    <m/>
    <m/>
    <m/>
    <n v="0"/>
    <m/>
    <m/>
    <m/>
    <x v="9"/>
  </r>
  <r>
    <x v="7"/>
    <x v="11"/>
    <x v="1"/>
    <m/>
    <m/>
    <m/>
    <m/>
    <m/>
    <m/>
    <m/>
    <m/>
    <m/>
    <m/>
    <m/>
    <m/>
    <m/>
    <m/>
    <m/>
    <n v="0"/>
    <m/>
    <m/>
    <m/>
    <x v="10"/>
  </r>
  <r>
    <x v="7"/>
    <x v="11"/>
    <x v="1"/>
    <m/>
    <m/>
    <m/>
    <m/>
    <m/>
    <m/>
    <m/>
    <m/>
    <m/>
    <m/>
    <m/>
    <m/>
    <m/>
    <m/>
    <m/>
    <n v="0"/>
    <m/>
    <m/>
    <m/>
    <x v="11"/>
  </r>
  <r>
    <x v="10"/>
    <x v="6"/>
    <x v="6"/>
    <n v="8"/>
    <n v="9.32"/>
    <n v="0"/>
    <n v="0"/>
    <n v="73233.37"/>
    <n v="0"/>
    <n v="0"/>
    <n v="0"/>
    <n v="0"/>
    <n v="0"/>
    <n v="0"/>
    <n v="0"/>
    <n v="0"/>
    <n v="0"/>
    <s v="Sim"/>
    <n v="73233.37"/>
    <m/>
    <m/>
    <m/>
    <x v="0"/>
  </r>
  <r>
    <x v="10"/>
    <x v="6"/>
    <x v="6"/>
    <n v="8"/>
    <n v="9.32"/>
    <n v="7"/>
    <n v="0"/>
    <n v="10018.297166324435"/>
    <n v="0"/>
    <n v="-1860.24"/>
    <n v="0"/>
    <n v="0"/>
    <n v="-100.18"/>
    <n v="0"/>
    <n v="0"/>
    <n v="0"/>
    <n v="2276.6499999999942"/>
    <s v="Sim"/>
    <n v="10334.527166324429"/>
    <m/>
    <n v="14646.76"/>
    <s v="(1|1)"/>
    <x v="1"/>
  </r>
  <r>
    <x v="10"/>
    <x v="6"/>
    <x v="22"/>
    <n v="8"/>
    <n v="9.32"/>
    <m/>
    <m/>
    <n v="61342.75121149898"/>
    <m/>
    <m/>
    <m/>
    <m/>
    <s v="Aguardando preenchimento"/>
    <n v="0"/>
    <n v="0"/>
    <n v="0"/>
    <n v="0"/>
    <m/>
    <n v="61342.75121149898"/>
    <m/>
    <m/>
    <m/>
    <x v="1"/>
  </r>
  <r>
    <x v="10"/>
    <x v="6"/>
    <x v="22"/>
    <n v="8"/>
    <n v="9.32"/>
    <n v="0"/>
    <n v="0"/>
    <n v="81179.13"/>
    <n v="0"/>
    <n v="0"/>
    <n v="0"/>
    <n v="0"/>
    <n v="-338.24637500000199"/>
    <n v="0"/>
    <n v="0"/>
    <n v="0"/>
    <n v="0"/>
    <s v="Sim"/>
    <n v="80840.883625000002"/>
    <m/>
    <m/>
    <m/>
    <x v="2"/>
  </r>
  <r>
    <x v="10"/>
    <x v="6"/>
    <x v="22"/>
    <n v="8"/>
    <m/>
    <m/>
    <m/>
    <m/>
    <m/>
    <m/>
    <m/>
    <m/>
    <m/>
    <m/>
    <m/>
    <m/>
    <m/>
    <m/>
    <n v="0"/>
    <m/>
    <m/>
    <m/>
    <x v="3"/>
  </r>
  <r>
    <x v="10"/>
    <x v="6"/>
    <x v="22"/>
    <n v="8"/>
    <m/>
    <m/>
    <m/>
    <m/>
    <m/>
    <m/>
    <m/>
    <m/>
    <m/>
    <m/>
    <m/>
    <m/>
    <m/>
    <m/>
    <n v="0"/>
    <m/>
    <m/>
    <m/>
    <x v="4"/>
  </r>
  <r>
    <x v="10"/>
    <x v="6"/>
    <x v="22"/>
    <n v="8"/>
    <m/>
    <m/>
    <m/>
    <m/>
    <m/>
    <m/>
    <m/>
    <m/>
    <m/>
    <m/>
    <m/>
    <m/>
    <m/>
    <m/>
    <n v="0"/>
    <m/>
    <m/>
    <m/>
    <x v="5"/>
  </r>
  <r>
    <x v="10"/>
    <x v="6"/>
    <x v="22"/>
    <n v="8"/>
    <m/>
    <m/>
    <m/>
    <m/>
    <m/>
    <m/>
    <m/>
    <m/>
    <m/>
    <m/>
    <m/>
    <m/>
    <m/>
    <m/>
    <n v="0"/>
    <m/>
    <m/>
    <m/>
    <x v="6"/>
  </r>
  <r>
    <x v="10"/>
    <x v="6"/>
    <x v="22"/>
    <n v="8"/>
    <m/>
    <m/>
    <m/>
    <m/>
    <m/>
    <m/>
    <m/>
    <m/>
    <m/>
    <m/>
    <m/>
    <m/>
    <m/>
    <m/>
    <n v="0"/>
    <m/>
    <m/>
    <m/>
    <x v="7"/>
  </r>
  <r>
    <x v="10"/>
    <x v="6"/>
    <x v="22"/>
    <n v="8"/>
    <m/>
    <m/>
    <m/>
    <m/>
    <m/>
    <m/>
    <m/>
    <m/>
    <m/>
    <m/>
    <m/>
    <m/>
    <m/>
    <m/>
    <n v="0"/>
    <m/>
    <m/>
    <m/>
    <x v="8"/>
  </r>
  <r>
    <x v="10"/>
    <x v="6"/>
    <x v="22"/>
    <n v="8"/>
    <m/>
    <m/>
    <m/>
    <m/>
    <m/>
    <m/>
    <m/>
    <m/>
    <m/>
    <m/>
    <m/>
    <m/>
    <m/>
    <m/>
    <n v="0"/>
    <m/>
    <m/>
    <m/>
    <x v="9"/>
  </r>
  <r>
    <x v="10"/>
    <x v="6"/>
    <x v="22"/>
    <n v="8"/>
    <m/>
    <m/>
    <m/>
    <m/>
    <m/>
    <m/>
    <m/>
    <m/>
    <m/>
    <m/>
    <m/>
    <m/>
    <m/>
    <m/>
    <n v="0"/>
    <m/>
    <m/>
    <m/>
    <x v="10"/>
  </r>
  <r>
    <x v="10"/>
    <x v="6"/>
    <x v="22"/>
    <n v="8"/>
    <m/>
    <m/>
    <m/>
    <m/>
    <m/>
    <m/>
    <m/>
    <m/>
    <m/>
    <m/>
    <m/>
    <m/>
    <m/>
    <m/>
    <n v="0"/>
    <m/>
    <m/>
    <m/>
    <x v="11"/>
  </r>
  <r>
    <x v="10"/>
    <x v="1"/>
    <x v="23"/>
    <n v="2"/>
    <n v="2"/>
    <n v="1"/>
    <n v="0"/>
    <n v="10685.98"/>
    <n v="0"/>
    <n v="-161.72"/>
    <n v="0"/>
    <n v="0"/>
    <n v="-133.57"/>
    <n v="0"/>
    <n v="0"/>
    <n v="0"/>
    <n v="0"/>
    <s v="Sim"/>
    <n v="10390.69"/>
    <m/>
    <n v="0"/>
    <n v="0"/>
    <x v="0"/>
  </r>
  <r>
    <x v="10"/>
    <x v="1"/>
    <x v="23"/>
    <n v="2"/>
    <n v="2"/>
    <n v="2"/>
    <n v="0"/>
    <n v="10685.98"/>
    <n v="0"/>
    <n v="-323.44"/>
    <n v="0"/>
    <n v="0"/>
    <n v="-169.19"/>
    <n v="0"/>
    <n v="0"/>
    <n v="0"/>
    <n v="0"/>
    <s v="Sim"/>
    <n v="10193.349999999999"/>
    <m/>
    <n v="0"/>
    <n v="0"/>
    <x v="1"/>
  </r>
  <r>
    <x v="10"/>
    <x v="1"/>
    <x v="23"/>
    <n v="2"/>
    <n v="2"/>
    <n v="3"/>
    <n v="0"/>
    <n v="10685.98"/>
    <m/>
    <n v="-485.16"/>
    <m/>
    <n v="0"/>
    <n v="-258.24"/>
    <n v="0"/>
    <n v="0"/>
    <n v="0"/>
    <n v="0"/>
    <s v="Sim"/>
    <n v="9942.58"/>
    <m/>
    <m/>
    <m/>
    <x v="2"/>
  </r>
  <r>
    <x v="10"/>
    <x v="1"/>
    <x v="23"/>
    <n v="2"/>
    <m/>
    <m/>
    <m/>
    <m/>
    <m/>
    <m/>
    <m/>
    <m/>
    <m/>
    <m/>
    <m/>
    <m/>
    <m/>
    <m/>
    <n v="0"/>
    <m/>
    <m/>
    <m/>
    <x v="3"/>
  </r>
  <r>
    <x v="10"/>
    <x v="1"/>
    <x v="23"/>
    <n v="2"/>
    <m/>
    <m/>
    <m/>
    <m/>
    <m/>
    <m/>
    <m/>
    <m/>
    <m/>
    <m/>
    <m/>
    <m/>
    <m/>
    <m/>
    <n v="0"/>
    <m/>
    <m/>
    <m/>
    <x v="4"/>
  </r>
  <r>
    <x v="10"/>
    <x v="1"/>
    <x v="23"/>
    <n v="2"/>
    <m/>
    <m/>
    <m/>
    <m/>
    <m/>
    <m/>
    <m/>
    <m/>
    <m/>
    <m/>
    <m/>
    <m/>
    <m/>
    <m/>
    <n v="0"/>
    <m/>
    <m/>
    <m/>
    <x v="5"/>
  </r>
  <r>
    <x v="10"/>
    <x v="1"/>
    <x v="23"/>
    <n v="2"/>
    <m/>
    <m/>
    <m/>
    <m/>
    <m/>
    <m/>
    <m/>
    <m/>
    <m/>
    <m/>
    <m/>
    <m/>
    <m/>
    <m/>
    <n v="0"/>
    <m/>
    <m/>
    <m/>
    <x v="6"/>
  </r>
  <r>
    <x v="10"/>
    <x v="1"/>
    <x v="23"/>
    <n v="2"/>
    <m/>
    <m/>
    <m/>
    <m/>
    <m/>
    <m/>
    <m/>
    <m/>
    <m/>
    <m/>
    <m/>
    <m/>
    <m/>
    <m/>
    <n v="0"/>
    <m/>
    <m/>
    <m/>
    <x v="7"/>
  </r>
  <r>
    <x v="10"/>
    <x v="1"/>
    <x v="23"/>
    <n v="2"/>
    <m/>
    <m/>
    <m/>
    <m/>
    <m/>
    <m/>
    <m/>
    <m/>
    <m/>
    <m/>
    <m/>
    <m/>
    <m/>
    <m/>
    <n v="0"/>
    <m/>
    <m/>
    <m/>
    <x v="8"/>
  </r>
  <r>
    <x v="10"/>
    <x v="1"/>
    <x v="23"/>
    <n v="2"/>
    <m/>
    <m/>
    <m/>
    <m/>
    <m/>
    <m/>
    <m/>
    <m/>
    <m/>
    <m/>
    <m/>
    <m/>
    <m/>
    <m/>
    <n v="0"/>
    <m/>
    <m/>
    <m/>
    <x v="9"/>
  </r>
  <r>
    <x v="10"/>
    <x v="1"/>
    <x v="23"/>
    <n v="2"/>
    <m/>
    <m/>
    <m/>
    <m/>
    <m/>
    <m/>
    <m/>
    <m/>
    <m/>
    <m/>
    <m/>
    <m/>
    <m/>
    <m/>
    <n v="0"/>
    <m/>
    <m/>
    <m/>
    <x v="10"/>
  </r>
  <r>
    <x v="10"/>
    <x v="1"/>
    <x v="23"/>
    <n v="2"/>
    <m/>
    <m/>
    <m/>
    <m/>
    <m/>
    <m/>
    <m/>
    <m/>
    <m/>
    <m/>
    <m/>
    <m/>
    <m/>
    <m/>
    <n v="0"/>
    <m/>
    <m/>
    <m/>
    <x v="11"/>
  </r>
  <r>
    <x v="10"/>
    <x v="2"/>
    <x v="11"/>
    <n v="32"/>
    <n v="38"/>
    <n v="33"/>
    <n v="0"/>
    <n v="211937.49"/>
    <n v="0"/>
    <n v="-5820.16"/>
    <n v="0"/>
    <n v="0"/>
    <n v="-2818.77"/>
    <n v="0"/>
    <n v="0"/>
    <n v="6640"/>
    <n v="0"/>
    <s v="Sim"/>
    <n v="209938.56"/>
    <m/>
    <n v="0"/>
    <m/>
    <x v="0"/>
  </r>
  <r>
    <x v="10"/>
    <x v="2"/>
    <x v="11"/>
    <n v="32"/>
    <n v="38"/>
    <n v="16"/>
    <n v="0"/>
    <n v="241415.96"/>
    <n v="0"/>
    <n v="-3387.84"/>
    <n v="0"/>
    <n v="0"/>
    <n v="-2816.52"/>
    <n v="0"/>
    <n v="0"/>
    <n v="5810"/>
    <n v="-742.3"/>
    <s v="Sim"/>
    <n v="240279.30000000002"/>
    <m/>
    <n v="14748.11"/>
    <s v="1|1"/>
    <x v="1"/>
  </r>
  <r>
    <x v="10"/>
    <x v="2"/>
    <x v="11"/>
    <n v="32"/>
    <n v="38"/>
    <n v="20"/>
    <n v="0"/>
    <n v="241415.96"/>
    <n v="0"/>
    <n v="-3879.64"/>
    <n v="0"/>
    <n v="0"/>
    <n v="-2816.52"/>
    <n v="0"/>
    <n v="0"/>
    <n v="-4082.6417249269998"/>
    <n v="0"/>
    <s v="Sim"/>
    <n v="230637.15827507299"/>
    <m/>
    <m/>
    <m/>
    <x v="2"/>
  </r>
  <r>
    <x v="10"/>
    <x v="2"/>
    <x v="11"/>
    <n v="32"/>
    <m/>
    <m/>
    <n v="0"/>
    <m/>
    <m/>
    <m/>
    <m/>
    <m/>
    <m/>
    <m/>
    <m/>
    <m/>
    <m/>
    <m/>
    <n v="0"/>
    <m/>
    <m/>
    <m/>
    <x v="3"/>
  </r>
  <r>
    <x v="10"/>
    <x v="2"/>
    <x v="11"/>
    <n v="32"/>
    <m/>
    <m/>
    <n v="0"/>
    <m/>
    <m/>
    <m/>
    <m/>
    <m/>
    <m/>
    <m/>
    <m/>
    <m/>
    <m/>
    <m/>
    <n v="0"/>
    <m/>
    <m/>
    <m/>
    <x v="4"/>
  </r>
  <r>
    <x v="10"/>
    <x v="2"/>
    <x v="11"/>
    <n v="32"/>
    <m/>
    <m/>
    <n v="0"/>
    <m/>
    <m/>
    <m/>
    <m/>
    <m/>
    <m/>
    <m/>
    <m/>
    <m/>
    <m/>
    <m/>
    <n v="0"/>
    <m/>
    <m/>
    <m/>
    <x v="5"/>
  </r>
  <r>
    <x v="10"/>
    <x v="2"/>
    <x v="11"/>
    <n v="32"/>
    <m/>
    <m/>
    <n v="0"/>
    <m/>
    <m/>
    <m/>
    <m/>
    <m/>
    <m/>
    <m/>
    <m/>
    <m/>
    <m/>
    <m/>
    <n v="0"/>
    <m/>
    <m/>
    <m/>
    <x v="6"/>
  </r>
  <r>
    <x v="10"/>
    <x v="2"/>
    <x v="11"/>
    <n v="32"/>
    <m/>
    <m/>
    <n v="0"/>
    <m/>
    <m/>
    <m/>
    <m/>
    <m/>
    <m/>
    <m/>
    <m/>
    <m/>
    <m/>
    <m/>
    <n v="0"/>
    <m/>
    <m/>
    <m/>
    <x v="7"/>
  </r>
  <r>
    <x v="10"/>
    <x v="2"/>
    <x v="11"/>
    <n v="32"/>
    <m/>
    <m/>
    <n v="0"/>
    <m/>
    <m/>
    <m/>
    <m/>
    <m/>
    <m/>
    <m/>
    <m/>
    <m/>
    <m/>
    <m/>
    <n v="0"/>
    <m/>
    <m/>
    <m/>
    <x v="8"/>
  </r>
  <r>
    <x v="10"/>
    <x v="2"/>
    <x v="11"/>
    <n v="32"/>
    <m/>
    <m/>
    <n v="0"/>
    <m/>
    <m/>
    <m/>
    <m/>
    <m/>
    <m/>
    <m/>
    <m/>
    <m/>
    <m/>
    <m/>
    <n v="0"/>
    <m/>
    <m/>
    <m/>
    <x v="9"/>
  </r>
  <r>
    <x v="10"/>
    <x v="2"/>
    <x v="11"/>
    <n v="32"/>
    <m/>
    <m/>
    <n v="0"/>
    <m/>
    <m/>
    <m/>
    <m/>
    <m/>
    <m/>
    <m/>
    <m/>
    <m/>
    <m/>
    <m/>
    <n v="0"/>
    <m/>
    <m/>
    <m/>
    <x v="10"/>
  </r>
  <r>
    <x v="10"/>
    <x v="2"/>
    <x v="11"/>
    <n v="32"/>
    <m/>
    <m/>
    <n v="0"/>
    <m/>
    <m/>
    <m/>
    <m/>
    <m/>
    <m/>
    <m/>
    <m/>
    <m/>
    <m/>
    <m/>
    <n v="0"/>
    <m/>
    <m/>
    <m/>
    <x v="11"/>
  </r>
  <r>
    <x v="10"/>
    <x v="8"/>
    <x v="11"/>
    <n v="10"/>
    <n v="10"/>
    <n v="15"/>
    <n v="0"/>
    <n v="80059.23"/>
    <n v="0"/>
    <n v="-2953.58"/>
    <n v="0"/>
    <n v="0"/>
    <s v="N/A"/>
    <n v="0"/>
    <n v="0"/>
    <n v="0"/>
    <n v="0"/>
    <s v="Não"/>
    <n v="77105.649999999994"/>
    <m/>
    <m/>
    <m/>
    <x v="0"/>
  </r>
  <r>
    <x v="10"/>
    <x v="8"/>
    <x v="11"/>
    <n v="10"/>
    <n v="10"/>
    <n v="6"/>
    <n v="0"/>
    <n v="81966.710000000006"/>
    <n v="0"/>
    <n v="-1305.92"/>
    <n v="0"/>
    <n v="0"/>
    <s v="N/A"/>
    <n v="0"/>
    <n v="0"/>
    <n v="0"/>
    <n v="0"/>
    <m/>
    <n v="80660.790000000008"/>
    <m/>
    <n v="0"/>
    <m/>
    <x v="1"/>
  </r>
  <r>
    <x v="10"/>
    <x v="8"/>
    <x v="11"/>
    <n v="10"/>
    <n v="10"/>
    <n v="0"/>
    <n v="0"/>
    <n v="81966.710000000006"/>
    <n v="0"/>
    <n v="0"/>
    <n v="0"/>
    <n v="0"/>
    <s v="N/A"/>
    <n v="0"/>
    <n v="0"/>
    <n v="0"/>
    <n v="0"/>
    <m/>
    <n v="81966.710000000006"/>
    <m/>
    <m/>
    <m/>
    <x v="2"/>
  </r>
  <r>
    <x v="10"/>
    <x v="8"/>
    <x v="11"/>
    <n v="10"/>
    <m/>
    <m/>
    <m/>
    <m/>
    <m/>
    <m/>
    <m/>
    <m/>
    <m/>
    <m/>
    <m/>
    <m/>
    <m/>
    <m/>
    <n v="0"/>
    <m/>
    <m/>
    <m/>
    <x v="3"/>
  </r>
  <r>
    <x v="10"/>
    <x v="8"/>
    <x v="11"/>
    <n v="10"/>
    <m/>
    <m/>
    <m/>
    <m/>
    <m/>
    <m/>
    <m/>
    <m/>
    <m/>
    <m/>
    <m/>
    <m/>
    <m/>
    <m/>
    <n v="0"/>
    <m/>
    <m/>
    <m/>
    <x v="4"/>
  </r>
  <r>
    <x v="10"/>
    <x v="8"/>
    <x v="11"/>
    <n v="10"/>
    <m/>
    <m/>
    <m/>
    <m/>
    <m/>
    <m/>
    <m/>
    <m/>
    <m/>
    <m/>
    <m/>
    <m/>
    <m/>
    <m/>
    <n v="0"/>
    <m/>
    <m/>
    <m/>
    <x v="5"/>
  </r>
  <r>
    <x v="10"/>
    <x v="8"/>
    <x v="11"/>
    <n v="10"/>
    <m/>
    <m/>
    <m/>
    <m/>
    <m/>
    <m/>
    <m/>
    <m/>
    <m/>
    <m/>
    <m/>
    <m/>
    <m/>
    <m/>
    <n v="0"/>
    <m/>
    <m/>
    <m/>
    <x v="6"/>
  </r>
  <r>
    <x v="10"/>
    <x v="8"/>
    <x v="11"/>
    <n v="10"/>
    <m/>
    <m/>
    <m/>
    <m/>
    <m/>
    <m/>
    <m/>
    <m/>
    <m/>
    <m/>
    <m/>
    <m/>
    <m/>
    <m/>
    <n v="0"/>
    <m/>
    <m/>
    <m/>
    <x v="7"/>
  </r>
  <r>
    <x v="10"/>
    <x v="8"/>
    <x v="11"/>
    <n v="10"/>
    <m/>
    <m/>
    <m/>
    <m/>
    <m/>
    <m/>
    <m/>
    <m/>
    <m/>
    <m/>
    <m/>
    <m/>
    <m/>
    <m/>
    <n v="0"/>
    <m/>
    <m/>
    <m/>
    <x v="8"/>
  </r>
  <r>
    <x v="10"/>
    <x v="8"/>
    <x v="11"/>
    <n v="10"/>
    <m/>
    <m/>
    <m/>
    <m/>
    <m/>
    <m/>
    <m/>
    <m/>
    <m/>
    <m/>
    <m/>
    <m/>
    <m/>
    <m/>
    <n v="0"/>
    <m/>
    <m/>
    <m/>
    <x v="9"/>
  </r>
  <r>
    <x v="10"/>
    <x v="8"/>
    <x v="11"/>
    <n v="10"/>
    <m/>
    <m/>
    <m/>
    <m/>
    <m/>
    <m/>
    <m/>
    <m/>
    <m/>
    <m/>
    <m/>
    <m/>
    <m/>
    <m/>
    <n v="0"/>
    <m/>
    <m/>
    <m/>
    <x v="10"/>
  </r>
  <r>
    <x v="10"/>
    <x v="8"/>
    <x v="11"/>
    <n v="10"/>
    <m/>
    <m/>
    <m/>
    <m/>
    <m/>
    <m/>
    <m/>
    <m/>
    <m/>
    <m/>
    <m/>
    <m/>
    <m/>
    <m/>
    <n v="0"/>
    <m/>
    <m/>
    <m/>
    <x v="11"/>
  </r>
  <r>
    <x v="10"/>
    <x v="3"/>
    <x v="11"/>
    <n v="2"/>
    <n v="1"/>
    <n v="1"/>
    <n v="0"/>
    <n v="6659.66"/>
    <n v="0"/>
    <n v="-201.89"/>
    <n v="0"/>
    <n v="0"/>
    <n v="-11.1"/>
    <n v="0"/>
    <n v="0"/>
    <n v="0"/>
    <n v="0"/>
    <s v="Sim"/>
    <n v="6446.6699999999992"/>
    <m/>
    <m/>
    <m/>
    <x v="0"/>
  </r>
  <r>
    <x v="10"/>
    <x v="3"/>
    <x v="11"/>
    <n v="2"/>
    <n v="1"/>
    <n v="0"/>
    <n v="0"/>
    <n v="6792.5887074650391"/>
    <n v="0"/>
    <n v="0"/>
    <n v="0"/>
    <n v="0"/>
    <n v="-11.32"/>
    <n v="0"/>
    <n v="0"/>
    <n v="0"/>
    <n v="0"/>
    <s v="Sim"/>
    <n v="6781.2687074650394"/>
    <m/>
    <n v="0"/>
    <m/>
    <x v="1"/>
  </r>
  <r>
    <x v="10"/>
    <x v="3"/>
    <x v="11"/>
    <n v="2"/>
    <n v="1"/>
    <n v="0"/>
    <n v="0"/>
    <n v="6792.5887074650391"/>
    <n v="0"/>
    <n v="0"/>
    <n v="0"/>
    <n v="0"/>
    <n v="-11.32"/>
    <n v="0"/>
    <n v="0"/>
    <n v="0"/>
    <n v="0"/>
    <s v="Sim"/>
    <n v="6781.2687074650394"/>
    <m/>
    <m/>
    <m/>
    <x v="2"/>
  </r>
  <r>
    <x v="10"/>
    <x v="3"/>
    <x v="11"/>
    <n v="2"/>
    <m/>
    <m/>
    <m/>
    <m/>
    <m/>
    <m/>
    <m/>
    <m/>
    <m/>
    <m/>
    <m/>
    <m/>
    <m/>
    <m/>
    <n v="0"/>
    <m/>
    <m/>
    <m/>
    <x v="3"/>
  </r>
  <r>
    <x v="10"/>
    <x v="3"/>
    <x v="11"/>
    <n v="2"/>
    <m/>
    <m/>
    <m/>
    <m/>
    <m/>
    <m/>
    <m/>
    <m/>
    <m/>
    <m/>
    <m/>
    <m/>
    <m/>
    <m/>
    <n v="0"/>
    <m/>
    <m/>
    <m/>
    <x v="4"/>
  </r>
  <r>
    <x v="10"/>
    <x v="3"/>
    <x v="11"/>
    <n v="2"/>
    <m/>
    <m/>
    <m/>
    <m/>
    <m/>
    <m/>
    <m/>
    <m/>
    <m/>
    <m/>
    <m/>
    <m/>
    <m/>
    <m/>
    <n v="0"/>
    <m/>
    <m/>
    <m/>
    <x v="5"/>
  </r>
  <r>
    <x v="10"/>
    <x v="3"/>
    <x v="11"/>
    <n v="2"/>
    <m/>
    <m/>
    <m/>
    <m/>
    <m/>
    <m/>
    <m/>
    <m/>
    <m/>
    <m/>
    <m/>
    <m/>
    <m/>
    <m/>
    <n v="0"/>
    <m/>
    <m/>
    <m/>
    <x v="6"/>
  </r>
  <r>
    <x v="10"/>
    <x v="3"/>
    <x v="11"/>
    <n v="2"/>
    <m/>
    <m/>
    <m/>
    <m/>
    <m/>
    <m/>
    <m/>
    <m/>
    <m/>
    <m/>
    <m/>
    <m/>
    <m/>
    <m/>
    <n v="0"/>
    <m/>
    <m/>
    <m/>
    <x v="7"/>
  </r>
  <r>
    <x v="10"/>
    <x v="3"/>
    <x v="11"/>
    <n v="2"/>
    <m/>
    <m/>
    <m/>
    <m/>
    <m/>
    <m/>
    <m/>
    <m/>
    <m/>
    <m/>
    <m/>
    <m/>
    <m/>
    <m/>
    <n v="0"/>
    <m/>
    <m/>
    <m/>
    <x v="8"/>
  </r>
  <r>
    <x v="10"/>
    <x v="3"/>
    <x v="11"/>
    <n v="2"/>
    <m/>
    <m/>
    <m/>
    <m/>
    <m/>
    <m/>
    <m/>
    <m/>
    <m/>
    <m/>
    <m/>
    <m/>
    <m/>
    <m/>
    <n v="0"/>
    <m/>
    <m/>
    <m/>
    <x v="9"/>
  </r>
  <r>
    <x v="10"/>
    <x v="3"/>
    <x v="11"/>
    <n v="2"/>
    <m/>
    <m/>
    <m/>
    <m/>
    <m/>
    <m/>
    <m/>
    <m/>
    <m/>
    <m/>
    <m/>
    <m/>
    <m/>
    <m/>
    <n v="0"/>
    <m/>
    <m/>
    <m/>
    <x v="10"/>
  </r>
  <r>
    <x v="10"/>
    <x v="3"/>
    <x v="11"/>
    <n v="2"/>
    <m/>
    <m/>
    <m/>
    <m/>
    <m/>
    <m/>
    <m/>
    <m/>
    <m/>
    <m/>
    <m/>
    <m/>
    <m/>
    <m/>
    <n v="0"/>
    <m/>
    <m/>
    <m/>
    <x v="11"/>
  </r>
  <r>
    <x v="10"/>
    <x v="4"/>
    <x v="11"/>
    <n v="18"/>
    <n v="22"/>
    <n v="4"/>
    <n v="0"/>
    <n v="99497.14"/>
    <n v="0"/>
    <n v="-595.75"/>
    <n v="0"/>
    <n v="0"/>
    <n v="-497.49"/>
    <n v="0"/>
    <n v="0"/>
    <n v="0"/>
    <n v="0"/>
    <s v="Sim"/>
    <n v="98403.9"/>
    <m/>
    <m/>
    <m/>
    <x v="0"/>
  </r>
  <r>
    <x v="10"/>
    <x v="4"/>
    <x v="11"/>
    <n v="18"/>
    <n v="22"/>
    <n v="4"/>
    <n v="0"/>
    <n v="99497.14"/>
    <n v="0"/>
    <n v="-595.75"/>
    <n v="0"/>
    <n v="0"/>
    <n v="-994.97"/>
    <n v="0"/>
    <n v="0"/>
    <n v="0"/>
    <n v="0"/>
    <s v="Sim"/>
    <n v="97906.42"/>
    <m/>
    <m/>
    <m/>
    <x v="1"/>
  </r>
  <r>
    <x v="10"/>
    <x v="4"/>
    <x v="11"/>
    <n v="18"/>
    <n v="22"/>
    <n v="4"/>
    <n v="0"/>
    <n v="99497.14"/>
    <n v="0"/>
    <n v="-595.75"/>
    <n v="0"/>
    <n v="0"/>
    <n v="-497.48570000000501"/>
    <n v="0"/>
    <n v="0"/>
    <n v="0"/>
    <n v="0"/>
    <s v="Sim"/>
    <n v="98403.904299999995"/>
    <m/>
    <m/>
    <m/>
    <x v="2"/>
  </r>
  <r>
    <x v="10"/>
    <x v="4"/>
    <x v="11"/>
    <n v="18"/>
    <n v="22"/>
    <m/>
    <m/>
    <n v="109422.91"/>
    <m/>
    <m/>
    <m/>
    <m/>
    <m/>
    <m/>
    <m/>
    <m/>
    <m/>
    <m/>
    <n v="109422.91"/>
    <m/>
    <m/>
    <m/>
    <x v="3"/>
  </r>
  <r>
    <x v="10"/>
    <x v="4"/>
    <x v="11"/>
    <n v="18"/>
    <m/>
    <m/>
    <m/>
    <m/>
    <m/>
    <m/>
    <m/>
    <m/>
    <m/>
    <m/>
    <m/>
    <m/>
    <m/>
    <m/>
    <n v="0"/>
    <m/>
    <m/>
    <m/>
    <x v="4"/>
  </r>
  <r>
    <x v="10"/>
    <x v="4"/>
    <x v="11"/>
    <n v="18"/>
    <m/>
    <m/>
    <m/>
    <m/>
    <m/>
    <m/>
    <m/>
    <m/>
    <m/>
    <m/>
    <m/>
    <m/>
    <m/>
    <m/>
    <n v="0"/>
    <m/>
    <m/>
    <m/>
    <x v="5"/>
  </r>
  <r>
    <x v="10"/>
    <x v="4"/>
    <x v="11"/>
    <n v="18"/>
    <m/>
    <m/>
    <m/>
    <m/>
    <m/>
    <m/>
    <m/>
    <m/>
    <m/>
    <m/>
    <m/>
    <m/>
    <m/>
    <m/>
    <n v="0"/>
    <m/>
    <m/>
    <m/>
    <x v="6"/>
  </r>
  <r>
    <x v="10"/>
    <x v="4"/>
    <x v="11"/>
    <n v="18"/>
    <m/>
    <m/>
    <m/>
    <m/>
    <m/>
    <m/>
    <m/>
    <m/>
    <m/>
    <m/>
    <m/>
    <m/>
    <m/>
    <m/>
    <n v="0"/>
    <m/>
    <m/>
    <m/>
    <x v="7"/>
  </r>
  <r>
    <x v="10"/>
    <x v="4"/>
    <x v="11"/>
    <n v="18"/>
    <m/>
    <m/>
    <m/>
    <m/>
    <m/>
    <m/>
    <m/>
    <m/>
    <m/>
    <m/>
    <m/>
    <m/>
    <m/>
    <m/>
    <n v="0"/>
    <m/>
    <m/>
    <m/>
    <x v="8"/>
  </r>
  <r>
    <x v="10"/>
    <x v="4"/>
    <x v="11"/>
    <n v="18"/>
    <m/>
    <m/>
    <m/>
    <m/>
    <m/>
    <m/>
    <m/>
    <m/>
    <m/>
    <m/>
    <m/>
    <m/>
    <m/>
    <m/>
    <n v="0"/>
    <m/>
    <m/>
    <m/>
    <x v="9"/>
  </r>
  <r>
    <x v="10"/>
    <x v="4"/>
    <x v="11"/>
    <n v="18"/>
    <m/>
    <m/>
    <m/>
    <m/>
    <m/>
    <m/>
    <m/>
    <m/>
    <m/>
    <m/>
    <m/>
    <m/>
    <m/>
    <m/>
    <n v="0"/>
    <m/>
    <m/>
    <m/>
    <x v="10"/>
  </r>
  <r>
    <x v="10"/>
    <x v="4"/>
    <x v="11"/>
    <n v="18"/>
    <m/>
    <m/>
    <m/>
    <m/>
    <m/>
    <m/>
    <m/>
    <m/>
    <m/>
    <m/>
    <m/>
    <m/>
    <m/>
    <m/>
    <n v="0"/>
    <m/>
    <m/>
    <m/>
    <x v="11"/>
  </r>
  <r>
    <x v="10"/>
    <x v="5"/>
    <x v="11"/>
    <n v="12"/>
    <n v="17"/>
    <n v="2"/>
    <n v="0"/>
    <n v="110625.48"/>
    <n v="0"/>
    <n v="-422.99"/>
    <n v="0"/>
    <n v="0"/>
    <n v="0"/>
    <n v="0"/>
    <n v="0"/>
    <n v="0"/>
    <n v="0"/>
    <s v="Sim"/>
    <n v="110202.48999999999"/>
    <m/>
    <m/>
    <m/>
    <x v="0"/>
  </r>
  <r>
    <x v="10"/>
    <x v="5"/>
    <x v="11"/>
    <n v="12"/>
    <n v="17"/>
    <n v="5"/>
    <n v="0"/>
    <n v="110625.48"/>
    <n v="0"/>
    <n v="-1009.29"/>
    <n v="0"/>
    <n v="0"/>
    <n v="-1106.25"/>
    <n v="0"/>
    <n v="0"/>
    <n v="0"/>
    <n v="0"/>
    <s v="Sim"/>
    <n v="108509.94"/>
    <m/>
    <m/>
    <m/>
    <x v="1"/>
  </r>
  <r>
    <x v="10"/>
    <x v="5"/>
    <x v="11"/>
    <n v="12"/>
    <n v="17"/>
    <n v="4"/>
    <n v="0"/>
    <n v="110625.48"/>
    <n v="0"/>
    <n v="-819.38"/>
    <n v="0"/>
    <n v="0"/>
    <n v="-553.12739999999803"/>
    <n v="0"/>
    <n v="0"/>
    <n v="0"/>
    <n v="0"/>
    <s v="Sim"/>
    <n v="109252.97259999999"/>
    <m/>
    <m/>
    <m/>
    <x v="2"/>
  </r>
  <r>
    <x v="10"/>
    <x v="5"/>
    <x v="11"/>
    <n v="12"/>
    <n v="17"/>
    <m/>
    <m/>
    <n v="116800.64"/>
    <m/>
    <m/>
    <m/>
    <m/>
    <m/>
    <m/>
    <m/>
    <m/>
    <m/>
    <m/>
    <n v="116800.64"/>
    <m/>
    <m/>
    <m/>
    <x v="3"/>
  </r>
  <r>
    <x v="10"/>
    <x v="5"/>
    <x v="11"/>
    <n v="12"/>
    <m/>
    <m/>
    <m/>
    <m/>
    <m/>
    <m/>
    <m/>
    <m/>
    <m/>
    <m/>
    <m/>
    <m/>
    <m/>
    <m/>
    <n v="0"/>
    <m/>
    <m/>
    <m/>
    <x v="4"/>
  </r>
  <r>
    <x v="10"/>
    <x v="5"/>
    <x v="11"/>
    <n v="12"/>
    <m/>
    <m/>
    <m/>
    <m/>
    <m/>
    <m/>
    <m/>
    <m/>
    <m/>
    <m/>
    <m/>
    <m/>
    <m/>
    <m/>
    <n v="0"/>
    <m/>
    <m/>
    <m/>
    <x v="5"/>
  </r>
  <r>
    <x v="10"/>
    <x v="5"/>
    <x v="11"/>
    <n v="12"/>
    <m/>
    <m/>
    <m/>
    <m/>
    <m/>
    <m/>
    <m/>
    <m/>
    <m/>
    <m/>
    <m/>
    <m/>
    <m/>
    <m/>
    <n v="0"/>
    <m/>
    <m/>
    <m/>
    <x v="6"/>
  </r>
  <r>
    <x v="10"/>
    <x v="5"/>
    <x v="11"/>
    <n v="12"/>
    <m/>
    <m/>
    <m/>
    <m/>
    <m/>
    <m/>
    <m/>
    <m/>
    <m/>
    <m/>
    <m/>
    <m/>
    <m/>
    <m/>
    <n v="0"/>
    <m/>
    <m/>
    <m/>
    <x v="7"/>
  </r>
  <r>
    <x v="10"/>
    <x v="5"/>
    <x v="11"/>
    <n v="12"/>
    <m/>
    <m/>
    <m/>
    <m/>
    <m/>
    <m/>
    <m/>
    <m/>
    <m/>
    <m/>
    <m/>
    <m/>
    <m/>
    <m/>
    <n v="0"/>
    <m/>
    <m/>
    <m/>
    <x v="8"/>
  </r>
  <r>
    <x v="10"/>
    <x v="5"/>
    <x v="11"/>
    <n v="12"/>
    <m/>
    <m/>
    <m/>
    <m/>
    <m/>
    <m/>
    <m/>
    <m/>
    <m/>
    <m/>
    <m/>
    <m/>
    <m/>
    <m/>
    <n v="0"/>
    <m/>
    <m/>
    <m/>
    <x v="9"/>
  </r>
  <r>
    <x v="10"/>
    <x v="5"/>
    <x v="11"/>
    <n v="12"/>
    <m/>
    <m/>
    <m/>
    <m/>
    <m/>
    <m/>
    <m/>
    <m/>
    <m/>
    <m/>
    <m/>
    <m/>
    <m/>
    <m/>
    <n v="0"/>
    <m/>
    <m/>
    <m/>
    <x v="10"/>
  </r>
  <r>
    <x v="10"/>
    <x v="5"/>
    <x v="11"/>
    <n v="12"/>
    <m/>
    <m/>
    <m/>
    <m/>
    <m/>
    <m/>
    <m/>
    <m/>
    <m/>
    <m/>
    <m/>
    <m/>
    <m/>
    <m/>
    <n v="0"/>
    <m/>
    <m/>
    <m/>
    <x v="1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54">
  <r>
    <n v="0"/>
  </r>
  <r>
    <n v="0"/>
  </r>
  <r>
    <n v="0"/>
  </r>
  <r>
    <n v="0"/>
  </r>
  <r>
    <n v="0"/>
  </r>
  <r>
    <n v="0"/>
  </r>
  <r>
    <n v="5.66"/>
  </r>
  <r>
    <n v="0"/>
  </r>
  <r>
    <n v="3.33"/>
  </r>
  <r>
    <m/>
  </r>
  <r>
    <m/>
  </r>
  <r>
    <m/>
  </r>
  <r>
    <s v="infomação pendente"/>
  </r>
  <r>
    <m/>
  </r>
  <r>
    <m/>
  </r>
  <r>
    <m/>
  </r>
  <r>
    <m/>
  </r>
  <r>
    <n v="7.42"/>
  </r>
  <r>
    <n v="19.5"/>
  </r>
  <r>
    <n v="41.48"/>
  </r>
  <r>
    <n v="2.0099999999999998"/>
  </r>
  <r>
    <n v="0"/>
  </r>
  <r>
    <n v="21.77"/>
  </r>
  <r>
    <n v="3"/>
  </r>
  <r>
    <n v="8.27"/>
  </r>
  <r>
    <n v="0.23"/>
  </r>
  <r>
    <m/>
  </r>
  <r>
    <m/>
  </r>
  <r>
    <m/>
  </r>
  <r>
    <n v="1.6"/>
  </r>
  <r>
    <n v="1.9666666666666668"/>
  </r>
  <r>
    <n v="3.08"/>
  </r>
  <r>
    <n v="2"/>
  </r>
  <r>
    <n v="12.5"/>
  </r>
  <r>
    <n v="0.67"/>
  </r>
  <r>
    <n v="6.6666666666666666E-2"/>
  </r>
  <r>
    <n v="2.9166666666666665"/>
  </r>
  <r>
    <n v="4.78"/>
  </r>
  <r>
    <m/>
  </r>
  <r>
    <m/>
  </r>
  <r>
    <m/>
  </r>
  <r>
    <n v="0"/>
  </r>
  <r>
    <n v="0"/>
  </r>
  <r>
    <n v="0"/>
  </r>
  <r>
    <n v="0"/>
  </r>
  <r>
    <n v="0"/>
  </r>
  <r>
    <n v="0"/>
  </r>
  <r>
    <n v="0"/>
  </r>
  <r>
    <n v="0"/>
  </r>
  <r>
    <n v="0"/>
  </r>
  <r>
    <m/>
  </r>
  <r>
    <m/>
  </r>
  <r>
    <m/>
  </r>
  <r>
    <n v="0"/>
  </r>
  <r>
    <n v="0"/>
  </r>
  <r>
    <n v="0"/>
  </r>
  <r>
    <n v="261.5"/>
  </r>
  <r>
    <n v="112.5"/>
  </r>
  <r>
    <n v="117.33"/>
  </r>
  <r>
    <n v="109"/>
  </r>
  <r>
    <n v="110"/>
  </r>
  <r>
    <n v="96"/>
  </r>
  <r>
    <m/>
  </r>
  <r>
    <m/>
  </r>
  <r>
    <m/>
  </r>
  <r>
    <n v="0"/>
  </r>
  <r>
    <n v="0"/>
  </r>
  <r>
    <n v="0"/>
  </r>
  <r>
    <n v="69.5"/>
  </r>
  <r>
    <n v="35.5"/>
  </r>
  <r>
    <n v="27.5"/>
  </r>
  <r>
    <n v="17"/>
  </r>
  <r>
    <n v="11"/>
  </r>
  <r>
    <n v="23.5"/>
  </r>
  <r>
    <m/>
  </r>
  <r>
    <m/>
  </r>
  <r>
    <m/>
  </r>
  <r>
    <m/>
  </r>
  <r>
    <m/>
  </r>
  <r>
    <m/>
  </r>
  <r>
    <n v="0"/>
  </r>
  <r>
    <n v="0"/>
  </r>
  <r>
    <n v="0"/>
  </r>
  <r>
    <n v="0"/>
  </r>
  <r>
    <n v="0"/>
  </r>
  <r>
    <n v="0"/>
  </r>
  <r>
    <n v="0"/>
  </r>
  <r>
    <n v="0"/>
  </r>
  <r>
    <n v="0"/>
  </r>
  <r>
    <m/>
  </r>
  <r>
    <m/>
  </r>
  <r>
    <m/>
  </r>
  <r>
    <m/>
  </r>
  <r>
    <n v="0"/>
  </r>
  <r>
    <n v="0"/>
  </r>
  <r>
    <n v="0"/>
  </r>
  <r>
    <n v="0"/>
  </r>
  <r>
    <n v="0"/>
  </r>
  <r>
    <n v="0"/>
  </r>
  <r>
    <n v="0"/>
  </r>
  <r>
    <n v="0"/>
  </r>
  <r>
    <n v="0"/>
  </r>
  <r>
    <m/>
  </r>
  <r>
    <m/>
  </r>
  <r>
    <m/>
  </r>
  <r>
    <n v="0"/>
  </r>
  <r>
    <n v="0"/>
  </r>
  <r>
    <n v="0"/>
  </r>
  <r>
    <n v="0"/>
  </r>
  <r>
    <n v="0"/>
  </r>
  <r>
    <n v="0"/>
  </r>
  <r>
    <n v="0"/>
  </r>
  <r>
    <n v="0"/>
  </r>
  <r>
    <n v="0"/>
  </r>
  <r>
    <m/>
  </r>
  <r>
    <m/>
  </r>
  <r>
    <m/>
  </r>
  <r>
    <n v="0"/>
  </r>
  <r>
    <n v="0"/>
  </r>
  <r>
    <n v="0"/>
  </r>
  <r>
    <n v="0"/>
  </r>
  <r>
    <n v="0"/>
  </r>
  <r>
    <n v="0"/>
  </r>
  <r>
    <n v="0"/>
  </r>
  <r>
    <n v="0"/>
  </r>
  <r>
    <n v="0"/>
  </r>
  <r>
    <m/>
  </r>
  <r>
    <m/>
  </r>
  <r>
    <m/>
  </r>
  <r>
    <n v="0"/>
  </r>
  <r>
    <n v="0"/>
  </r>
  <r>
    <n v="0"/>
  </r>
  <r>
    <n v="0"/>
  </r>
  <r>
    <n v="0"/>
  </r>
  <r>
    <n v="0"/>
  </r>
  <r>
    <n v="0"/>
  </r>
  <r>
    <n v="0"/>
  </r>
  <r>
    <n v="0"/>
  </r>
  <r>
    <m/>
  </r>
  <r>
    <m/>
  </r>
  <r>
    <m/>
  </r>
  <r>
    <n v="0"/>
  </r>
  <r>
    <n v="5.33"/>
  </r>
  <r>
    <n v="12.5"/>
  </r>
  <r>
    <n v="0"/>
  </r>
  <r>
    <n v="0"/>
  </r>
  <r>
    <n v="5.5833333333333339"/>
  </r>
  <r>
    <n v="23.58"/>
  </r>
  <r>
    <n v="6.56"/>
  </r>
  <r>
    <n v="11.486666666666666"/>
  </r>
  <r>
    <m/>
  </r>
  <r>
    <m/>
  </r>
  <r>
    <m/>
  </r>
  <r>
    <n v="0"/>
  </r>
  <r>
    <n v="14.5"/>
  </r>
  <r>
    <n v="3"/>
  </r>
  <r>
    <n v="0"/>
  </r>
  <r>
    <n v="0"/>
  </r>
  <r>
    <n v="0"/>
  </r>
  <r>
    <n v="7.13"/>
  </r>
  <r>
    <n v="11.17"/>
  </r>
  <r>
    <n v="22.25"/>
  </r>
  <r>
    <m/>
  </r>
  <r>
    <m/>
  </r>
  <r>
    <m/>
  </r>
  <r>
    <n v="108"/>
  </r>
  <r>
    <n v="180"/>
  </r>
  <r>
    <n v="192"/>
  </r>
  <r>
    <n v="117"/>
  </r>
  <r>
    <n v="320"/>
  </r>
  <r>
    <n v="0"/>
  </r>
  <r>
    <n v="360"/>
  </r>
  <r>
    <n v="720"/>
  </r>
  <r>
    <n v="720"/>
  </r>
  <r>
    <m/>
  </r>
  <r>
    <m/>
  </r>
  <r>
    <m/>
  </r>
  <r>
    <n v="45"/>
  </r>
  <r>
    <n v="174"/>
  </r>
  <r>
    <n v="121.5"/>
  </r>
  <r>
    <n v="148.5"/>
  </r>
  <r>
    <n v="463"/>
  </r>
  <r>
    <n v="133.5"/>
  </r>
  <r>
    <n v="97"/>
  </r>
  <r>
    <n v="126"/>
  </r>
  <r>
    <n v="164"/>
  </r>
  <r>
    <m/>
  </r>
  <r>
    <m/>
  </r>
  <r>
    <m/>
  </r>
  <r>
    <n v="0"/>
  </r>
  <r>
    <n v="0"/>
  </r>
  <r>
    <n v="0"/>
  </r>
  <r>
    <n v="0"/>
  </r>
  <r>
    <n v="0"/>
  </r>
  <r>
    <n v="0"/>
  </r>
  <r>
    <n v="0"/>
  </r>
  <r>
    <n v="0"/>
  </r>
  <r>
    <n v="0"/>
  </r>
  <r>
    <m/>
  </r>
  <r>
    <m/>
  </r>
  <r>
    <m/>
  </r>
  <r>
    <n v="0"/>
  </r>
  <r>
    <n v="0"/>
  </r>
  <r>
    <n v="0"/>
  </r>
  <r>
    <n v="0"/>
  </r>
  <r>
    <n v="0"/>
  </r>
  <r>
    <n v="0"/>
  </r>
  <r>
    <n v="0"/>
  </r>
  <r>
    <n v="0"/>
  </r>
  <r>
    <n v="0"/>
  </r>
  <r>
    <m/>
  </r>
  <r>
    <m/>
  </r>
  <r>
    <m/>
  </r>
  <r>
    <n v="44.209999999999994"/>
  </r>
  <r>
    <n v="26.199999999999996"/>
  </r>
  <r>
    <n v="30.85"/>
  </r>
  <r>
    <n v="27.74"/>
  </r>
  <r>
    <n v="40.51"/>
  </r>
  <r>
    <n v="49.07"/>
  </r>
  <r>
    <n v="29.25"/>
  </r>
  <r>
    <n v="52.39"/>
  </r>
  <r>
    <n v="53.5"/>
  </r>
  <r>
    <m/>
  </r>
  <r>
    <m/>
  </r>
  <r>
    <m/>
  </r>
  <r>
    <n v="3.85"/>
  </r>
  <r>
    <n v="1.1599999999999999"/>
  </r>
  <r>
    <n v="0.28000000000000003"/>
  </r>
  <r>
    <n v="1.61"/>
  </r>
  <r>
    <n v="1.59"/>
  </r>
  <r>
    <n v="4.13"/>
  </r>
  <r>
    <n v="1.3"/>
  </r>
  <r>
    <n v="1.71"/>
  </r>
  <r>
    <n v="6.18"/>
  </r>
  <r>
    <m/>
  </r>
  <r>
    <m/>
  </r>
  <r>
    <m/>
  </r>
  <r>
    <n v="222"/>
  </r>
  <r>
    <n v="276"/>
  </r>
  <r>
    <n v="313.5"/>
  </r>
  <r>
    <n v="154.5"/>
  </r>
  <r>
    <n v="450"/>
  </r>
  <r>
    <n v="354"/>
  </r>
  <r>
    <n v="466"/>
  </r>
  <r>
    <n v="459"/>
  </r>
  <r>
    <n v="192"/>
  </r>
  <r>
    <m/>
  </r>
  <r>
    <m/>
  </r>
  <r>
    <m/>
  </r>
  <r>
    <n v="0"/>
  </r>
  <r>
    <n v="0"/>
  </r>
  <r>
    <n v="0"/>
  </r>
  <r>
    <n v="0"/>
  </r>
  <r>
    <n v="0"/>
  </r>
  <r>
    <n v="0"/>
  </r>
  <r>
    <n v="0"/>
  </r>
  <r>
    <n v="0"/>
  </r>
  <r>
    <n v="0"/>
  </r>
  <r>
    <n v="0"/>
  </r>
  <r>
    <n v="0"/>
  </r>
  <r>
    <m/>
  </r>
  <r>
    <m/>
  </r>
  <r>
    <n v="0"/>
  </r>
  <r>
    <n v="0"/>
  </r>
  <r>
    <n v="0"/>
  </r>
  <r>
    <n v="0"/>
  </r>
  <r>
    <n v="0"/>
  </r>
  <r>
    <n v="0"/>
  </r>
  <r>
    <n v="0"/>
  </r>
  <r>
    <n v="0"/>
  </r>
  <r>
    <n v="0"/>
  </r>
  <r>
    <n v="0"/>
  </r>
  <r>
    <m/>
  </r>
  <r>
    <m/>
  </r>
  <r>
    <n v="0"/>
  </r>
  <r>
    <n v="0"/>
  </r>
  <r>
    <n v="0"/>
  </r>
  <r>
    <n v="0"/>
  </r>
  <r>
    <n v="0"/>
  </r>
  <r>
    <n v="0"/>
  </r>
  <r>
    <n v="0"/>
  </r>
  <r>
    <n v="0"/>
  </r>
  <r>
    <n v="0"/>
  </r>
  <r>
    <n v="0"/>
  </r>
  <r>
    <n v="0"/>
  </r>
  <r>
    <n v="0"/>
  </r>
  <r>
    <n v="0"/>
  </r>
  <r>
    <n v="0"/>
  </r>
  <r>
    <n v="0"/>
  </r>
  <r>
    <n v="0"/>
  </r>
  <r>
    <n v="0"/>
  </r>
  <r>
    <n v="0"/>
  </r>
  <r>
    <n v="0"/>
  </r>
  <r>
    <n v="0"/>
  </r>
  <r>
    <n v="0"/>
  </r>
  <r>
    <n v="0"/>
  </r>
  <r>
    <m/>
  </r>
  <r>
    <m/>
  </r>
  <r>
    <n v="0"/>
  </r>
  <r>
    <n v="0"/>
  </r>
  <r>
    <n v="0"/>
  </r>
  <r>
    <n v="0"/>
  </r>
  <r>
    <n v="0"/>
  </r>
  <r>
    <n v="0"/>
  </r>
  <r>
    <n v="0"/>
  </r>
  <r>
    <n v="0"/>
  </r>
  <r>
    <n v="0"/>
  </r>
  <r>
    <n v="0"/>
  </r>
  <r>
    <m/>
  </r>
  <r>
    <m/>
  </r>
  <r>
    <n v="0"/>
  </r>
  <r>
    <n v="0"/>
  </r>
  <r>
    <n v="0"/>
  </r>
  <r>
    <n v="0"/>
  </r>
  <r>
    <n v="0"/>
  </r>
  <r>
    <n v="0"/>
  </r>
  <r>
    <n v="0"/>
  </r>
  <r>
    <n v="0"/>
  </r>
  <r>
    <n v="0"/>
  </r>
  <r>
    <n v="0"/>
  </r>
  <r>
    <m/>
  </r>
  <r>
    <m/>
  </r>
  <r>
    <n v="0"/>
  </r>
  <r>
    <n v="0"/>
  </r>
  <r>
    <n v="0"/>
  </r>
  <r>
    <n v="0"/>
  </r>
  <r>
    <n v="0"/>
  </r>
  <r>
    <n v="0"/>
  </r>
  <r>
    <n v="0"/>
  </r>
  <r>
    <n v="0"/>
  </r>
  <r>
    <n v="0"/>
  </r>
  <r>
    <n v="0"/>
  </r>
  <r>
    <m/>
  </r>
  <r>
    <m/>
  </r>
  <r>
    <n v="0"/>
  </r>
  <r>
    <n v="0"/>
  </r>
  <r>
    <n v="0"/>
  </r>
  <r>
    <n v="0"/>
  </r>
  <r>
    <n v="0"/>
  </r>
  <r>
    <n v="0"/>
  </r>
  <r>
    <n v="0"/>
  </r>
  <r>
    <n v="0"/>
  </r>
  <r>
    <n v="0"/>
  </r>
  <r>
    <n v="0"/>
  </r>
  <r>
    <m/>
  </r>
  <r>
    <m/>
  </r>
  <r>
    <m/>
  </r>
  <r>
    <n v="0"/>
  </r>
  <r>
    <n v="0"/>
  </r>
  <r>
    <n v="0"/>
  </r>
  <r>
    <n v="0"/>
  </r>
  <r>
    <n v="0"/>
  </r>
  <r>
    <n v="0"/>
  </r>
  <r>
    <n v="0"/>
  </r>
  <r>
    <n v="0"/>
  </r>
  <r>
    <n v="0"/>
  </r>
  <r>
    <m/>
  </r>
  <r>
    <m/>
  </r>
  <r>
    <m/>
  </r>
  <r>
    <n v="0"/>
  </r>
  <r>
    <n v="0"/>
  </r>
  <r>
    <n v="0"/>
  </r>
  <r>
    <n v="0"/>
  </r>
  <r>
    <n v="0"/>
  </r>
  <r>
    <n v="0"/>
  </r>
  <r>
    <n v="0"/>
  </r>
  <r>
    <n v="0"/>
  </r>
  <r>
    <n v="0"/>
  </r>
  <r>
    <m/>
  </r>
  <r>
    <m/>
  </r>
  <r>
    <m/>
  </r>
  <r>
    <n v="0"/>
  </r>
  <r>
    <n v="0"/>
  </r>
  <r>
    <n v="0"/>
  </r>
  <r>
    <m/>
  </r>
  <r>
    <m/>
  </r>
  <r>
    <m/>
  </r>
  <r>
    <n v="0"/>
  </r>
  <r>
    <n v="0"/>
  </r>
  <r>
    <n v="0"/>
  </r>
  <r>
    <n v="0"/>
  </r>
  <r>
    <n v="0"/>
  </r>
  <r>
    <n v="0"/>
  </r>
  <r>
    <n v="0"/>
  </r>
  <r>
    <n v="0"/>
  </r>
  <r>
    <n v="0"/>
  </r>
  <r>
    <n v="0"/>
  </r>
  <r>
    <m/>
  </r>
  <r>
    <m/>
  </r>
  <r>
    <n v="0"/>
  </r>
  <r>
    <n v="0"/>
  </r>
  <r>
    <n v="0"/>
  </r>
  <r>
    <n v="0"/>
  </r>
  <r>
    <n v="0"/>
  </r>
  <r>
    <n v="0"/>
  </r>
  <r>
    <n v="0"/>
  </r>
  <r>
    <n v="0"/>
  </r>
  <r>
    <n v="0"/>
  </r>
  <r>
    <m/>
  </r>
  <r>
    <m/>
  </r>
  <r>
    <m/>
  </r>
  <r>
    <n v="0"/>
  </r>
  <r>
    <n v="0"/>
  </r>
  <r>
    <n v="0"/>
  </r>
  <r>
    <n v="0"/>
  </r>
  <r>
    <n v="0"/>
  </r>
  <r>
    <n v="0"/>
  </r>
  <r>
    <n v="0"/>
  </r>
  <r>
    <n v="0"/>
  </r>
  <r>
    <n v="0"/>
  </r>
  <r>
    <m/>
  </r>
  <r>
    <m/>
  </r>
  <r>
    <m/>
  </r>
  <r>
    <n v="12.25"/>
  </r>
  <r>
    <n v="0"/>
  </r>
  <r>
    <n v="9.75"/>
  </r>
  <r>
    <n v="0"/>
  </r>
  <r>
    <n v="0"/>
  </r>
  <r>
    <n v="0"/>
  </r>
  <r>
    <n v="0"/>
  </r>
  <r>
    <n v="0"/>
  </r>
  <r>
    <n v="0"/>
  </r>
  <r>
    <m/>
  </r>
  <r>
    <m/>
  </r>
  <r>
    <m/>
  </r>
  <r>
    <n v="0"/>
  </r>
  <r>
    <n v="0"/>
  </r>
  <r>
    <n v="0"/>
  </r>
  <r>
    <n v="0"/>
  </r>
  <r>
    <n v="0"/>
  </r>
  <r>
    <n v="0"/>
  </r>
  <r>
    <n v="0"/>
  </r>
  <r>
    <n v="0"/>
  </r>
  <r>
    <n v="0"/>
  </r>
  <r>
    <m/>
  </r>
  <r>
    <m/>
  </r>
  <r>
    <m/>
  </r>
  <r>
    <n v="0"/>
  </r>
  <r>
    <n v="0"/>
  </r>
  <r>
    <n v="0"/>
  </r>
  <r>
    <n v="0"/>
  </r>
  <r>
    <n v="0"/>
  </r>
  <r>
    <n v="0"/>
  </r>
  <r>
    <n v="0"/>
  </r>
  <r>
    <n v="0"/>
  </r>
  <r>
    <m/>
  </r>
  <r>
    <m/>
  </r>
  <r>
    <m/>
  </r>
  <r>
    <m/>
  </r>
  <r>
    <n v="0"/>
  </r>
  <r>
    <n v="0"/>
  </r>
  <r>
    <n v="0"/>
  </r>
  <r>
    <n v="0"/>
  </r>
  <r>
    <n v="0"/>
  </r>
  <r>
    <n v="0"/>
  </r>
  <r>
    <n v="0"/>
  </r>
  <r>
    <n v="0"/>
  </r>
  <r>
    <n v="0"/>
  </r>
  <r>
    <m/>
  </r>
  <r>
    <m/>
  </r>
  <r>
    <m/>
  </r>
  <r>
    <n v="0"/>
  </r>
  <r>
    <n v="0"/>
  </r>
  <r>
    <n v="0"/>
  </r>
  <r>
    <n v="0"/>
  </r>
  <r>
    <n v="0"/>
  </r>
  <r>
    <n v="0"/>
  </r>
  <r>
    <s v="informação pendente"/>
  </r>
  <r>
    <n v="0"/>
  </r>
  <r>
    <n v="0"/>
  </r>
  <r>
    <m/>
  </r>
  <r>
    <m/>
  </r>
  <r>
    <m/>
  </r>
  <r>
    <n v="0"/>
  </r>
  <r>
    <n v="0"/>
  </r>
  <r>
    <n v="0"/>
  </r>
  <r>
    <n v="0"/>
  </r>
  <r>
    <n v="0"/>
  </r>
  <r>
    <n v="0"/>
  </r>
  <r>
    <n v="0"/>
  </r>
  <r>
    <n v="0"/>
  </r>
  <r>
    <n v="0"/>
  </r>
  <r>
    <m/>
  </r>
  <r>
    <m/>
  </r>
  <r>
    <m/>
  </r>
  <r>
    <n v="0"/>
  </r>
  <r>
    <n v="0"/>
  </r>
  <r>
    <n v="0"/>
  </r>
  <r>
    <n v="0"/>
  </r>
  <r>
    <n v="0"/>
  </r>
  <r>
    <n v="0"/>
  </r>
  <r>
    <n v="0"/>
  </r>
  <r>
    <n v="0"/>
  </r>
  <r>
    <n v="0"/>
  </r>
  <r>
    <m/>
  </r>
  <r>
    <m/>
  </r>
  <r>
    <m/>
  </r>
  <r>
    <n v="0"/>
  </r>
  <r>
    <n v="0"/>
  </r>
  <r>
    <n v="0"/>
  </r>
  <r>
    <n v="0"/>
  </r>
  <r>
    <n v="0"/>
  </r>
  <r>
    <n v="0"/>
  </r>
  <r>
    <n v="0"/>
  </r>
  <r>
    <n v="0"/>
  </r>
  <r>
    <n v="0"/>
  </r>
  <r>
    <m/>
  </r>
  <r>
    <m/>
  </r>
  <r>
    <m/>
  </r>
  <r>
    <n v="0"/>
  </r>
  <r>
    <n v="0"/>
  </r>
  <r>
    <n v="0"/>
  </r>
  <r>
    <n v="0"/>
  </r>
  <r>
    <n v="0"/>
  </r>
  <r>
    <n v="0"/>
  </r>
  <r>
    <n v="0"/>
  </r>
  <r>
    <n v="0"/>
  </r>
  <r>
    <n v="0"/>
  </r>
  <r>
    <m/>
  </r>
  <r>
    <m/>
  </r>
  <r>
    <m/>
  </r>
  <r>
    <n v="0"/>
  </r>
  <r>
    <n v="0"/>
  </r>
  <r>
    <n v="0"/>
  </r>
  <r>
    <n v="0"/>
  </r>
  <r>
    <n v="0"/>
  </r>
  <r>
    <n v="0"/>
  </r>
  <r>
    <s v="informação pendente"/>
  </r>
  <r>
    <n v="0"/>
  </r>
  <r>
    <m/>
  </r>
  <r>
    <m/>
  </r>
  <r>
    <m/>
  </r>
  <r>
    <m/>
  </r>
  <r>
    <n v="0"/>
  </r>
  <r>
    <n v="0"/>
  </r>
  <r>
    <n v="0"/>
  </r>
  <r>
    <n v="0"/>
  </r>
  <r>
    <n v="0"/>
  </r>
  <r>
    <n v="0"/>
  </r>
  <r>
    <n v="0"/>
  </r>
  <r>
    <n v="0"/>
  </r>
  <r>
    <n v="0"/>
  </r>
  <r>
    <m/>
  </r>
  <r>
    <m/>
  </r>
  <r>
    <m/>
  </r>
  <r>
    <n v="0"/>
  </r>
  <r>
    <n v="0"/>
  </r>
  <r>
    <n v="0"/>
  </r>
  <r>
    <n v="0"/>
  </r>
  <r>
    <n v="0"/>
  </r>
  <r>
    <n v="0"/>
  </r>
  <r>
    <n v="0"/>
  </r>
  <r>
    <n v="0"/>
  </r>
  <r>
    <n v="0"/>
  </r>
  <r>
    <m/>
  </r>
  <r>
    <m/>
  </r>
  <r>
    <m/>
  </r>
  <r>
    <m/>
  </r>
  <r>
    <n v="0"/>
  </r>
  <r>
    <n v="0"/>
  </r>
  <r>
    <n v="0"/>
  </r>
  <r>
    <n v="0"/>
  </r>
  <r>
    <n v="0"/>
  </r>
  <r>
    <n v="0"/>
  </r>
  <r>
    <n v="0"/>
  </r>
  <r>
    <n v="0"/>
  </r>
  <r>
    <n v="0"/>
  </r>
  <r>
    <m/>
  </r>
  <r>
    <m/>
  </r>
  <r>
    <m/>
  </r>
  <r>
    <n v="0"/>
  </r>
  <r>
    <n v="0"/>
  </r>
  <r>
    <n v="0"/>
  </r>
  <r>
    <n v="0"/>
  </r>
  <r>
    <n v="0"/>
  </r>
  <r>
    <n v="0"/>
  </r>
  <r>
    <n v="0"/>
  </r>
  <r>
    <n v="0"/>
  </r>
  <r>
    <n v="0"/>
  </r>
  <r>
    <m/>
  </r>
  <r>
    <m/>
  </r>
  <r>
    <m/>
  </r>
  <r>
    <n v="0"/>
  </r>
  <r>
    <n v="0"/>
  </r>
  <r>
    <n v="0"/>
  </r>
  <r>
    <n v="0"/>
  </r>
  <r>
    <n v="0"/>
  </r>
  <r>
    <n v="0"/>
  </r>
  <r>
    <s v="informação pendente"/>
  </r>
  <r>
    <n v="0"/>
  </r>
  <r>
    <m/>
  </r>
  <r>
    <m/>
  </r>
  <r>
    <m/>
  </r>
  <r>
    <m/>
  </r>
  <r>
    <n v="0"/>
  </r>
  <r>
    <n v="0"/>
  </r>
  <r>
    <n v="0"/>
  </r>
  <r>
    <n v="0"/>
  </r>
  <r>
    <n v="0"/>
  </r>
  <r>
    <n v="0"/>
  </r>
  <r>
    <n v="0"/>
  </r>
  <r>
    <n v="0"/>
  </r>
  <r>
    <n v="0"/>
  </r>
  <r>
    <m/>
  </r>
  <r>
    <m/>
  </r>
  <r>
    <m/>
  </r>
  <r>
    <n v="0"/>
  </r>
  <r>
    <n v="0"/>
  </r>
  <r>
    <n v="0"/>
  </r>
  <r>
    <n v="0"/>
  </r>
  <r>
    <n v="0"/>
  </r>
  <r>
    <n v="0"/>
  </r>
  <r>
    <s v="informação pendente"/>
  </r>
  <r>
    <n v="0"/>
  </r>
  <r>
    <n v="0"/>
  </r>
  <r>
    <n v="0"/>
  </r>
  <r>
    <m/>
  </r>
  <r>
    <m/>
  </r>
  <r>
    <n v="0"/>
  </r>
  <r>
    <n v="0"/>
  </r>
  <r>
    <n v="0"/>
  </r>
  <r>
    <n v="0"/>
  </r>
  <r>
    <n v="0"/>
  </r>
  <r>
    <n v="0"/>
  </r>
  <r>
    <s v="informação pendente"/>
  </r>
  <r>
    <n v="0"/>
  </r>
  <r>
    <m/>
  </r>
  <r>
    <m/>
  </r>
  <r>
    <m/>
  </r>
  <r>
    <m/>
  </r>
  <r>
    <n v="0"/>
  </r>
  <r>
    <n v="0"/>
  </r>
  <r>
    <n v="0"/>
  </r>
  <r>
    <n v="0"/>
  </r>
  <r>
    <n v="0"/>
  </r>
  <r>
    <n v="0"/>
  </r>
  <r>
    <s v="informação pendente"/>
  </r>
  <r>
    <n v="0"/>
  </r>
  <r>
    <m/>
  </r>
  <r>
    <m/>
  </r>
  <r>
    <m/>
  </r>
  <r>
    <m/>
  </r>
  <r>
    <m/>
  </r>
  <r>
    <m/>
  </r>
  <r>
    <m/>
  </r>
  <r>
    <m/>
  </r>
  <r>
    <m/>
  </r>
  <r>
    <m/>
  </r>
  <r>
    <m/>
  </r>
  <r>
    <m/>
  </r>
  <r>
    <m/>
  </r>
  <r>
    <m/>
  </r>
  <r>
    <m/>
  </r>
  <r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54">
  <r>
    <n v="-2095.75"/>
  </r>
  <r>
    <n v="-2095.75"/>
  </r>
  <r>
    <n v="-2599.65"/>
  </r>
  <r>
    <n v="-2971.03"/>
  </r>
  <r>
    <n v="-2971.03"/>
  </r>
  <r>
    <n v="-2228.27"/>
  </r>
  <r>
    <n v="-2228.27"/>
  </r>
  <r>
    <n v="-2228.27"/>
  </r>
  <r>
    <n v="-2599.65"/>
  </r>
  <r>
    <m/>
  </r>
  <r>
    <m/>
  </r>
  <r>
    <m/>
  </r>
  <r>
    <s v="preenchimento pendente"/>
  </r>
  <r>
    <m/>
  </r>
  <r>
    <m/>
  </r>
  <r>
    <m/>
  </r>
  <r>
    <m/>
  </r>
  <r>
    <n v="0"/>
  </r>
  <r>
    <n v="-364.68"/>
  </r>
  <r>
    <n v="-424.52"/>
  </r>
  <r>
    <n v="-212.26"/>
  </r>
  <r>
    <n v="-232"/>
  </r>
  <r>
    <n v="-464"/>
  </r>
  <r>
    <n v="0"/>
  </r>
  <r>
    <n v="-510.48"/>
  </r>
  <r>
    <n v="-255.24"/>
  </r>
  <r>
    <m/>
  </r>
  <r>
    <m/>
  </r>
  <r>
    <m/>
  </r>
  <r>
    <n v="-382.32"/>
  </r>
  <r>
    <n v="-1146.97"/>
  </r>
  <r>
    <n v="-1146.97"/>
  </r>
  <r>
    <n v="0"/>
  </r>
  <r>
    <n v="-838.73"/>
  </r>
  <r>
    <n v="0"/>
  </r>
  <r>
    <n v="0"/>
  </r>
  <r>
    <n v="-1385.63"/>
  </r>
  <r>
    <n v="-923.76"/>
  </r>
  <r>
    <m/>
  </r>
  <r>
    <m/>
  </r>
  <r>
    <m/>
  </r>
  <r>
    <s v="preenchimento pendente"/>
  </r>
  <r>
    <n v="0"/>
  </r>
  <r>
    <n v="-2773.47"/>
  </r>
  <r>
    <n v="-2773.47"/>
  </r>
  <r>
    <n v="-2690.21"/>
  </r>
  <r>
    <n v="-2690.21"/>
  </r>
  <r>
    <n v="-3362.76"/>
  </r>
  <r>
    <n v="-2690.21"/>
  </r>
  <r>
    <n v="-3138.58"/>
  </r>
  <r>
    <m/>
  </r>
  <r>
    <m/>
  </r>
  <r>
    <m/>
  </r>
  <r>
    <s v="preenchimento pendente"/>
  </r>
  <r>
    <s v="preenchimento pendente"/>
  </r>
  <r>
    <s v="preenchimento pendente"/>
  </r>
  <r>
    <s v="preenchimento pendente"/>
  </r>
  <r>
    <s v="preenchimento pendente"/>
  </r>
  <r>
    <s v="preenchimento pendente"/>
  </r>
  <r>
    <s v="preenchimento pendente"/>
  </r>
  <r>
    <s v="preenchimento pendente"/>
  </r>
  <r>
    <s v="preenchimento pendente"/>
  </r>
  <r>
    <m/>
  </r>
  <r>
    <m/>
  </r>
  <r>
    <m/>
  </r>
  <r>
    <s v="preenchimento pendente"/>
  </r>
  <r>
    <s v="preenchimento pendente"/>
  </r>
  <r>
    <s v="preenchimento pendente"/>
  </r>
  <r>
    <s v="preenchimento pendente"/>
  </r>
  <r>
    <s v="preenchimento pendente"/>
  </r>
  <r>
    <s v="preenchimento pendente"/>
  </r>
  <r>
    <s v="preenchimento pendente"/>
  </r>
  <r>
    <s v="preenchimento pendente"/>
  </r>
  <r>
    <s v="preenchimento pendente"/>
  </r>
  <r>
    <m/>
  </r>
  <r>
    <m/>
  </r>
  <r>
    <m/>
  </r>
  <r>
    <m/>
  </r>
  <r>
    <m/>
  </r>
  <r>
    <m/>
  </r>
  <r>
    <n v="0"/>
  </r>
  <r>
    <n v="0"/>
  </r>
  <r>
    <n v="-764.83"/>
  </r>
  <r>
    <n v="0"/>
  </r>
  <r>
    <n v="-70.62"/>
  </r>
  <r>
    <n v="-918.05"/>
  </r>
  <r>
    <n v="-70.62"/>
  </r>
  <r>
    <n v="-494.33"/>
  </r>
  <r>
    <n v="-70.62"/>
  </r>
  <r>
    <m/>
  </r>
  <r>
    <m/>
  </r>
  <r>
    <m/>
  </r>
  <r>
    <m/>
  </r>
  <r>
    <s v="preenchimento pendente"/>
  </r>
  <r>
    <s v="preenchimento pendente"/>
  </r>
  <r>
    <s v="preenchimento pendente"/>
  </r>
  <r>
    <s v="preenchimento pendente"/>
  </r>
  <r>
    <s v="preenchimento pendente"/>
  </r>
  <r>
    <s v="preenchimento pendente"/>
  </r>
  <r>
    <s v="preenchimento pendente"/>
  </r>
  <r>
    <s v="preenchimento pendente"/>
  </r>
  <r>
    <s v="preenchimento pendente"/>
  </r>
  <r>
    <m/>
  </r>
  <r>
    <m/>
  </r>
  <r>
    <m/>
  </r>
  <r>
    <s v="preenchimento pendente"/>
  </r>
  <r>
    <s v="preenchimento pendente"/>
  </r>
  <r>
    <s v="preenchimento pendente"/>
  </r>
  <r>
    <s v="preenchimento pendente"/>
  </r>
  <r>
    <s v="preenchimento pendente"/>
  </r>
  <r>
    <s v="preenchimento pendente"/>
  </r>
  <r>
    <s v="preenchimento pendente"/>
  </r>
  <r>
    <s v="preenchimento pendente"/>
  </r>
  <r>
    <s v="preenchimento pendente"/>
  </r>
  <r>
    <m/>
  </r>
  <r>
    <m/>
  </r>
  <r>
    <m/>
  </r>
  <r>
    <s v="preenchimento pendente"/>
  </r>
  <r>
    <s v="preenchimento pendente"/>
  </r>
  <r>
    <s v="preenchimento pendente"/>
  </r>
  <r>
    <s v="preenchimento pendente"/>
  </r>
  <r>
    <s v="preenchimento pendente"/>
  </r>
  <r>
    <s v="preenchimento pendente"/>
  </r>
  <r>
    <s v="preenchimento pendente"/>
  </r>
  <r>
    <s v="preenchimento pendente"/>
  </r>
  <r>
    <s v="preenchimento pendente"/>
  </r>
  <r>
    <m/>
  </r>
  <r>
    <m/>
  </r>
  <r>
    <m/>
  </r>
  <r>
    <s v="preenchimento pendente"/>
  </r>
  <r>
    <s v="preenchimento pendente"/>
  </r>
  <r>
    <s v="preenchimento pendente"/>
  </r>
  <r>
    <s v="preenchimento pendente"/>
  </r>
  <r>
    <s v="preenchimento pendente"/>
  </r>
  <r>
    <s v="preenchimento pendente"/>
  </r>
  <r>
    <s v="preenchimento pendente"/>
  </r>
  <r>
    <s v="preenchimento pendente"/>
  </r>
  <r>
    <s v="preenchimento pendente"/>
  </r>
  <r>
    <m/>
  </r>
  <r>
    <m/>
  </r>
  <r>
    <m/>
  </r>
  <r>
    <s v="preenchimento pendente"/>
  </r>
  <r>
    <s v="preenchimento pendente"/>
  </r>
  <r>
    <s v="preenchimento pendente"/>
  </r>
  <r>
    <s v="preenchimento pendente"/>
  </r>
  <r>
    <s v="preenchimento pendente"/>
  </r>
  <r>
    <s v="preenchimento pendente"/>
  </r>
  <r>
    <n v="0"/>
  </r>
  <r>
    <s v="preenchimento pendente"/>
  </r>
  <r>
    <s v="preenchimento pendente"/>
  </r>
  <r>
    <m/>
  </r>
  <r>
    <m/>
  </r>
  <r>
    <m/>
  </r>
  <r>
    <s v="preenchimento pendente"/>
  </r>
  <r>
    <s v="preenchimento pendente"/>
  </r>
  <r>
    <s v="preenchimento pendente"/>
  </r>
  <r>
    <s v="preenchimento pendente"/>
  </r>
  <r>
    <s v="preenchimento pendente"/>
  </r>
  <r>
    <s v="preenchimento pendente"/>
  </r>
  <r>
    <n v="0"/>
  </r>
  <r>
    <s v="preenchimento pendente"/>
  </r>
  <r>
    <s v="preenchimento pendente"/>
  </r>
  <r>
    <m/>
  </r>
  <r>
    <m/>
  </r>
  <r>
    <m/>
  </r>
  <r>
    <n v="0"/>
  </r>
  <r>
    <n v="0"/>
  </r>
  <r>
    <n v="0"/>
  </r>
  <r>
    <n v="0"/>
  </r>
  <r>
    <n v="0"/>
  </r>
  <r>
    <n v="0"/>
  </r>
  <r>
    <n v="0"/>
  </r>
  <r>
    <n v="0"/>
  </r>
  <r>
    <n v="0"/>
  </r>
  <r>
    <m/>
  </r>
  <r>
    <m/>
  </r>
  <r>
    <m/>
  </r>
  <r>
    <n v="-6281.32"/>
  </r>
  <r>
    <n v="-3771.8517000000002"/>
  </r>
  <r>
    <n v="-3771.85"/>
  </r>
  <r>
    <n v="-3771.85"/>
  </r>
  <r>
    <n v="-8172.35"/>
  </r>
  <r>
    <n v="-3771.85"/>
  </r>
  <r>
    <n v="-3771.85"/>
  </r>
  <r>
    <n v="-3933.35"/>
  </r>
  <r>
    <n v="-3933.35"/>
  </r>
  <r>
    <m/>
  </r>
  <r>
    <m/>
  </r>
  <r>
    <m/>
  </r>
  <r>
    <n v="-692.18"/>
  </r>
  <r>
    <n v="-692.18"/>
  </r>
  <r>
    <n v="-906.29"/>
  </r>
  <r>
    <n v="-725.03"/>
  </r>
  <r>
    <n v="-725.03"/>
  </r>
  <r>
    <n v="0"/>
  </r>
  <r>
    <n v="-921.45"/>
  </r>
  <r>
    <n v="0"/>
  </r>
  <r>
    <n v="0"/>
  </r>
  <r>
    <m/>
  </r>
  <r>
    <m/>
  </r>
  <r>
    <m/>
  </r>
  <r>
    <n v="-9931.82"/>
  </r>
  <r>
    <n v="-6621.21"/>
  </r>
  <r>
    <n v="-7724.75"/>
  </r>
  <r>
    <n v="-7377.58"/>
  </r>
  <r>
    <n v="-7377.58"/>
  </r>
  <r>
    <n v="-7377.58"/>
  </r>
  <r>
    <n v="-7061.97"/>
  </r>
  <r>
    <n v="-7061.97"/>
  </r>
  <r>
    <n v="-7061.97"/>
  </r>
  <r>
    <m/>
  </r>
  <r>
    <m/>
  </r>
  <r>
    <m/>
  </r>
  <r>
    <n v="-1031.3499999999999"/>
  </r>
  <r>
    <n v="-2578.3827499999902"/>
  </r>
  <r>
    <n v="-2922.17"/>
  </r>
  <r>
    <n v="-2578.38"/>
  </r>
  <r>
    <n v="-2741.53"/>
  </r>
  <r>
    <n v="-2741.53"/>
  </r>
  <r>
    <n v="-2741.53"/>
  </r>
  <r>
    <n v="-2741.53"/>
  </r>
  <r>
    <n v="-2741.53"/>
  </r>
  <r>
    <m/>
  </r>
  <r>
    <m/>
  </r>
  <r>
    <m/>
  </r>
  <r>
    <n v="-292.76"/>
  </r>
  <r>
    <n v="-365.95524999999901"/>
  </r>
  <r>
    <n v="-413.98"/>
  </r>
  <r>
    <n v="-292.22000000000003"/>
  </r>
  <r>
    <n v="-311.14"/>
  </r>
  <r>
    <n v="-311.14"/>
  </r>
  <r>
    <n v="-363"/>
  </r>
  <r>
    <n v="-388.93"/>
  </r>
  <r>
    <n v="-311.14"/>
  </r>
  <r>
    <m/>
  </r>
  <r>
    <m/>
  </r>
  <r>
    <m/>
  </r>
  <r>
    <n v="-2579.61"/>
  </r>
  <r>
    <n v="-1545.8928000000001"/>
  </r>
  <r>
    <n v="-1545.89"/>
  </r>
  <r>
    <n v="-1803.54"/>
  </r>
  <r>
    <n v="-2576.4899999999998"/>
  </r>
  <r>
    <n v="-1545.89"/>
  </r>
  <r>
    <n v="-1545.89"/>
  </r>
  <r>
    <n v="-1646.57"/>
  </r>
  <r>
    <n v="-1646.57"/>
  </r>
  <r>
    <m/>
  </r>
  <r>
    <m/>
  </r>
  <r>
    <m/>
  </r>
  <r>
    <n v="0"/>
  </r>
  <r>
    <n v="-100.18"/>
  </r>
  <r>
    <n v="0"/>
  </r>
  <r>
    <n v="-338.24637500000199"/>
  </r>
  <r>
    <n v="-202.95"/>
  </r>
  <r>
    <n v="0"/>
  </r>
  <r>
    <n v="0"/>
  </r>
  <r>
    <n v="0"/>
  </r>
  <r>
    <n v="0"/>
  </r>
  <r>
    <n v="0"/>
  </r>
  <r>
    <n v="0"/>
  </r>
  <r>
    <m/>
  </r>
  <r>
    <m/>
  </r>
  <r>
    <n v="-133.57"/>
  </r>
  <r>
    <n v="-169.19"/>
  </r>
  <r>
    <n v="-258.24"/>
  </r>
  <r>
    <n v="-169.19"/>
  </r>
  <r>
    <n v="-151.38"/>
  </r>
  <r>
    <n v="-124.67"/>
  </r>
  <r>
    <n v="-244.41"/>
  </r>
  <r>
    <n v="-37.6"/>
  </r>
  <r>
    <n v="-131.61000000000001"/>
  </r>
  <r>
    <n v="-18.8"/>
  </r>
  <r>
    <m/>
  </r>
  <r>
    <m/>
  </r>
  <r>
    <n v="-2818.77"/>
  </r>
  <r>
    <n v="-2816.52"/>
  </r>
  <r>
    <n v="-2816.52"/>
  </r>
  <r>
    <n v="-2816.52"/>
  </r>
  <r>
    <n v="-2816.52"/>
  </r>
  <r>
    <n v="-2844.64"/>
  </r>
  <r>
    <n v="-3047.83"/>
  </r>
  <r>
    <n v="-3454.2"/>
  </r>
  <r>
    <n v="-3454.2"/>
  </r>
  <r>
    <n v="-3454.2"/>
  </r>
  <r>
    <m/>
  </r>
  <r>
    <m/>
  </r>
  <r>
    <n v="0"/>
  </r>
  <r>
    <n v="0"/>
  </r>
  <r>
    <n v="0"/>
  </r>
  <r>
    <n v="0"/>
  </r>
  <r>
    <n v="0"/>
  </r>
  <r>
    <n v="0"/>
  </r>
  <r>
    <n v="0"/>
  </r>
  <r>
    <n v="0"/>
  </r>
  <r>
    <n v="0"/>
  </r>
  <r>
    <n v="0"/>
  </r>
  <r>
    <m/>
  </r>
  <r>
    <m/>
  </r>
  <r>
    <n v="-11.1"/>
  </r>
  <r>
    <n v="-11.32"/>
  </r>
  <r>
    <n v="-11.32"/>
  </r>
  <r>
    <n v="-11.32"/>
  </r>
  <r>
    <n v="-85.38"/>
  </r>
  <r>
    <n v="-85.38"/>
  </r>
  <r>
    <n v="-85.38"/>
  </r>
  <r>
    <n v="-12.2"/>
  </r>
  <r>
    <n v="-12.2"/>
  </r>
  <r>
    <n v="0"/>
  </r>
  <r>
    <m/>
  </r>
  <r>
    <m/>
  </r>
  <r>
    <n v="-497.49"/>
  </r>
  <r>
    <n v="-994.97"/>
  </r>
  <r>
    <n v="-497.48570000000501"/>
  </r>
  <r>
    <n v="-547.11"/>
  </r>
  <r>
    <n v="-1094.23"/>
  </r>
  <r>
    <n v="0"/>
  </r>
  <r>
    <n v="-547.11"/>
  </r>
  <r>
    <n v="0"/>
  </r>
  <r>
    <n v="0"/>
  </r>
  <r>
    <n v="0"/>
  </r>
  <r>
    <m/>
  </r>
  <r>
    <m/>
  </r>
  <r>
    <n v="0"/>
  </r>
  <r>
    <n v="-1106.25"/>
  </r>
  <r>
    <n v="-553.12739999999803"/>
  </r>
  <r>
    <n v="0"/>
  </r>
  <r>
    <n v="-1168.01"/>
  </r>
  <r>
    <n v="0"/>
  </r>
  <r>
    <n v="-1752.01"/>
  </r>
  <r>
    <n v="0"/>
  </r>
  <r>
    <n v="-1098.8599999999999"/>
  </r>
  <r>
    <n v="0"/>
  </r>
  <r>
    <m/>
  </r>
  <r>
    <m/>
  </r>
  <r>
    <n v="-814.11"/>
  </r>
  <r>
    <n v="-1523.8144"/>
  </r>
  <r>
    <n v="0"/>
  </r>
  <r>
    <n v="0"/>
  </r>
  <r>
    <n v="-131.47999999999999"/>
  </r>
  <r>
    <n v="0"/>
  </r>
  <r>
    <n v="0"/>
  </r>
  <r>
    <n v="0"/>
  </r>
  <r>
    <n v="-394.44"/>
  </r>
  <r>
    <n v="0"/>
  </r>
  <r>
    <m/>
  </r>
  <r>
    <m/>
  </r>
  <r>
    <m/>
  </r>
  <r>
    <s v="preenchimento pendente"/>
  </r>
  <r>
    <n v="-91.3"/>
  </r>
  <r>
    <n v="-91.3"/>
  </r>
  <r>
    <s v="preenchimento pendente"/>
  </r>
  <r>
    <n v="-52.6"/>
  </r>
  <r>
    <n v="-52.6"/>
  </r>
  <r>
    <n v="-52.6"/>
  </r>
  <r>
    <n v="-52.6"/>
  </r>
  <r>
    <n v="-52.6"/>
  </r>
  <r>
    <m/>
  </r>
  <r>
    <m/>
  </r>
  <r>
    <m/>
  </r>
  <r>
    <n v="0"/>
  </r>
  <r>
    <n v="0"/>
  </r>
  <r>
    <n v="0"/>
  </r>
  <r>
    <n v="0"/>
  </r>
  <r>
    <n v="0"/>
  </r>
  <r>
    <n v="0"/>
  </r>
  <r>
    <n v="0"/>
  </r>
  <r>
    <n v="0"/>
  </r>
  <r>
    <n v="0"/>
  </r>
  <r>
    <m/>
  </r>
  <r>
    <m/>
  </r>
  <r>
    <m/>
  </r>
  <r>
    <n v="-19.61"/>
  </r>
  <r>
    <n v="-59.69"/>
  </r>
  <r>
    <n v="0"/>
  </r>
  <r>
    <m/>
  </r>
  <r>
    <m/>
  </r>
  <r>
    <m/>
  </r>
  <r>
    <n v="-140.87"/>
  </r>
  <r>
    <n v="-152.08351666666701"/>
  </r>
  <r>
    <n v="-152.08351666666701"/>
  </r>
  <r>
    <n v="-22.55"/>
  </r>
  <r>
    <n v="-22.55"/>
  </r>
  <r>
    <n v="-22.55"/>
  </r>
  <r>
    <n v="-22.55"/>
  </r>
  <r>
    <n v="-160.69999999999999"/>
  </r>
  <r>
    <n v="-22.6"/>
  </r>
  <r>
    <n v="-22.6"/>
  </r>
  <r>
    <m/>
  </r>
  <r>
    <m/>
  </r>
  <r>
    <n v="0"/>
  </r>
  <r>
    <n v="0"/>
  </r>
  <r>
    <n v="-646.80999999999995"/>
  </r>
  <r>
    <n v="0"/>
  </r>
  <r>
    <n v="0"/>
  </r>
  <r>
    <n v="0"/>
  </r>
  <r>
    <n v="0"/>
  </r>
  <r>
    <n v="0"/>
  </r>
  <r>
    <n v="0"/>
  </r>
  <r>
    <m/>
  </r>
  <r>
    <m/>
  </r>
  <r>
    <m/>
  </r>
  <r>
    <n v="0"/>
  </r>
  <r>
    <n v="0"/>
  </r>
  <r>
    <n v="0"/>
  </r>
  <r>
    <n v="0"/>
  </r>
  <r>
    <n v="0"/>
  </r>
  <r>
    <n v="0"/>
  </r>
  <r>
    <n v="0"/>
  </r>
  <r>
    <n v="0"/>
  </r>
  <r>
    <n v="0"/>
  </r>
  <r>
    <m/>
  </r>
  <r>
    <m/>
  </r>
  <r>
    <m/>
  </r>
  <r>
    <n v="0"/>
  </r>
  <r>
    <n v="0"/>
  </r>
  <r>
    <n v="0"/>
  </r>
  <r>
    <n v="0"/>
  </r>
  <r>
    <n v="0"/>
  </r>
  <r>
    <n v="0"/>
  </r>
  <r>
    <n v="0"/>
  </r>
  <r>
    <n v="-391.06"/>
  </r>
  <r>
    <n v="-391.06"/>
  </r>
  <r>
    <m/>
  </r>
  <r>
    <m/>
  </r>
  <r>
    <m/>
  </r>
  <r>
    <s v="preenchimento pendente"/>
  </r>
  <r>
    <s v="preenchimento pendente"/>
  </r>
  <r>
    <s v="preenchimento pendente"/>
  </r>
  <r>
    <s v="preenchimento pendente"/>
  </r>
  <r>
    <n v="0"/>
  </r>
  <r>
    <n v="0"/>
  </r>
  <r>
    <n v="0"/>
  </r>
  <r>
    <n v="0"/>
  </r>
  <r>
    <n v="0"/>
  </r>
  <r>
    <m/>
  </r>
  <r>
    <m/>
  </r>
  <r>
    <m/>
  </r>
  <r>
    <n v="0"/>
  </r>
  <r>
    <s v="preenchimento pendente"/>
  </r>
  <r>
    <s v="preenchimento pendente"/>
  </r>
  <r>
    <n v="0"/>
  </r>
  <r>
    <n v="0"/>
  </r>
  <r>
    <n v="0"/>
  </r>
  <r>
    <n v="0"/>
  </r>
  <r>
    <n v="0"/>
  </r>
  <r>
    <m/>
  </r>
  <r>
    <m/>
  </r>
  <r>
    <m/>
  </r>
  <r>
    <m/>
  </r>
  <r>
    <n v="0"/>
  </r>
  <r>
    <n v="0"/>
  </r>
  <r>
    <n v="0"/>
  </r>
  <r>
    <n v="0"/>
  </r>
  <r>
    <n v="-622.62"/>
  </r>
  <r>
    <n v="0"/>
  </r>
  <r>
    <n v="0"/>
  </r>
  <r>
    <n v="-622.62"/>
  </r>
  <r>
    <n v="-1867.87"/>
  </r>
  <r>
    <m/>
  </r>
  <r>
    <m/>
  </r>
  <r>
    <m/>
  </r>
  <r>
    <s v="preenchimento pendente"/>
  </r>
  <r>
    <s v="preenchimento pendente"/>
  </r>
  <r>
    <s v="preenchimento pendente"/>
  </r>
  <r>
    <s v="preenchimento pendente"/>
  </r>
  <r>
    <s v="preenchimento pendente"/>
  </r>
  <r>
    <s v="preenchimento pendente"/>
  </r>
  <r>
    <s v="preenchimento pendente"/>
  </r>
  <r>
    <s v="N/A"/>
  </r>
  <r>
    <s v="preenchimento pendente"/>
  </r>
  <r>
    <m/>
  </r>
  <r>
    <m/>
  </r>
  <r>
    <m/>
  </r>
  <r>
    <n v="0"/>
  </r>
  <r>
    <n v="0"/>
  </r>
  <r>
    <n v="0"/>
  </r>
  <r>
    <n v="0"/>
  </r>
  <r>
    <n v="0"/>
  </r>
  <r>
    <n v="0"/>
  </r>
  <r>
    <n v="0"/>
  </r>
  <r>
    <n v="0"/>
  </r>
  <r>
    <n v="0"/>
  </r>
  <r>
    <m/>
  </r>
  <r>
    <m/>
  </r>
  <r>
    <m/>
  </r>
  <r>
    <n v="0"/>
  </r>
  <r>
    <n v="-34.31"/>
  </r>
  <r>
    <n v="-34.31"/>
  </r>
  <r>
    <n v="0"/>
  </r>
  <r>
    <n v="0"/>
  </r>
  <r>
    <n v="0"/>
  </r>
  <r>
    <n v="0"/>
  </r>
  <r>
    <n v="0"/>
  </r>
  <r>
    <n v="0"/>
  </r>
  <r>
    <m/>
  </r>
  <r>
    <m/>
  </r>
  <r>
    <m/>
  </r>
  <r>
    <n v="0"/>
  </r>
  <r>
    <n v="-189.6"/>
  </r>
  <r>
    <n v="-189.6"/>
  </r>
  <r>
    <n v="-884.79"/>
  </r>
  <r>
    <n v="-505.59"/>
  </r>
  <r>
    <n v="0"/>
  </r>
  <r>
    <n v="0"/>
  </r>
  <r>
    <n v="0"/>
  </r>
  <r>
    <n v="0"/>
  </r>
  <r>
    <m/>
  </r>
  <r>
    <m/>
  </r>
  <r>
    <m/>
  </r>
  <r>
    <n v="-210.2"/>
  </r>
  <r>
    <n v="-210.2"/>
  </r>
  <r>
    <n v="0"/>
  </r>
  <r>
    <n v="-210.2"/>
  </r>
  <r>
    <n v="-210.2"/>
  </r>
  <r>
    <n v="-105.1"/>
  </r>
  <r>
    <n v="-210.2"/>
  </r>
  <r>
    <n v="-210.2"/>
  </r>
  <r>
    <n v="-210.2"/>
  </r>
  <r>
    <m/>
  </r>
  <r>
    <m/>
  </r>
  <r>
    <m/>
  </r>
  <r>
    <s v="preenchimento pendente"/>
  </r>
  <r>
    <n v="0"/>
  </r>
  <r>
    <n v="0"/>
  </r>
  <r>
    <n v="0"/>
  </r>
  <r>
    <s v="preenchimento pendente"/>
  </r>
  <r>
    <s v="preenchimento pendente"/>
  </r>
  <r>
    <s v="preenchimento pendente"/>
  </r>
  <r>
    <n v="0"/>
  </r>
  <r>
    <m/>
  </r>
  <r>
    <m/>
  </r>
  <r>
    <m/>
  </r>
  <r>
    <m/>
  </r>
  <r>
    <n v="-1217.1727000000001"/>
  </r>
  <r>
    <n v="-1521.47"/>
  </r>
  <r>
    <n v="-1721.89"/>
  </r>
  <r>
    <n v="-1721.89"/>
  </r>
  <r>
    <n v="-1721.89"/>
  </r>
  <r>
    <n v="-1377.51"/>
  </r>
  <r>
    <n v="-1377.51"/>
  </r>
  <r>
    <n v="-1377.51"/>
  </r>
  <r>
    <n v="-1377.51"/>
  </r>
  <r>
    <m/>
  </r>
  <r>
    <m/>
  </r>
  <r>
    <m/>
  </r>
  <r>
    <s v="N/A"/>
  </r>
  <r>
    <s v="N/A"/>
  </r>
  <r>
    <s v="N/A"/>
  </r>
  <r>
    <s v="N/A"/>
  </r>
  <r>
    <s v="N/A"/>
  </r>
  <r>
    <s v="N/A"/>
  </r>
  <r>
    <s v="N/A"/>
  </r>
  <r>
    <s v="N/A"/>
  </r>
  <r>
    <s v="N/A"/>
  </r>
  <r>
    <m/>
  </r>
  <r>
    <m/>
  </r>
  <r>
    <m/>
  </r>
  <r>
    <m/>
  </r>
  <r>
    <n v="0"/>
  </r>
  <r>
    <n v="0"/>
  </r>
  <r>
    <n v="0"/>
  </r>
  <r>
    <n v="0"/>
  </r>
  <r>
    <n v="0"/>
  </r>
  <r>
    <n v="0"/>
  </r>
  <r>
    <n v="0"/>
  </r>
  <r>
    <n v="0"/>
  </r>
  <r>
    <n v="0"/>
  </r>
  <r>
    <m/>
  </r>
  <r>
    <m/>
  </r>
  <r>
    <m/>
  </r>
  <r>
    <n v="0"/>
  </r>
  <r>
    <n v="0"/>
  </r>
  <r>
    <n v="0"/>
  </r>
  <r>
    <n v="0"/>
  </r>
  <r>
    <n v="0"/>
  </r>
  <r>
    <n v="0"/>
  </r>
  <r>
    <n v="0"/>
  </r>
  <r>
    <n v="0"/>
  </r>
  <r>
    <n v="0"/>
  </r>
  <r>
    <m/>
  </r>
  <r>
    <m/>
  </r>
  <r>
    <m/>
  </r>
  <r>
    <n v="0"/>
  </r>
  <r>
    <n v="0"/>
  </r>
  <r>
    <n v="0"/>
  </r>
  <r>
    <n v="0"/>
  </r>
  <r>
    <s v="preenchimento pendente"/>
  </r>
  <r>
    <n v="0"/>
  </r>
  <r>
    <n v="0"/>
  </r>
  <r>
    <n v="0"/>
  </r>
  <r>
    <m/>
  </r>
  <r>
    <m/>
  </r>
  <r>
    <m/>
  </r>
  <r>
    <m/>
  </r>
  <r>
    <n v="-1555.13"/>
  </r>
  <r>
    <n v="-1765.3600999999901"/>
  </r>
  <r>
    <n v="-1765.3600999999901"/>
  </r>
  <r>
    <n v="-1765.36"/>
  </r>
  <r>
    <n v="-1765.36"/>
  </r>
  <r>
    <n v="-1765.36"/>
  </r>
  <r>
    <n v="-1765.37"/>
  </r>
  <r>
    <n v="-1765.37"/>
  </r>
  <r>
    <s v="preenchimento pendente"/>
  </r>
  <r>
    <m/>
  </r>
  <r>
    <m/>
  </r>
  <r>
    <m/>
  </r>
  <r>
    <n v="0"/>
  </r>
  <r>
    <n v="0"/>
  </r>
  <r>
    <n v="0"/>
  </r>
  <r>
    <n v="-235.19"/>
  </r>
  <r>
    <n v="-235.19"/>
  </r>
  <r>
    <n v="0"/>
  </r>
  <r>
    <n v="0"/>
  </r>
  <r>
    <n v="0"/>
  </r>
  <r>
    <n v="0"/>
  </r>
  <r>
    <s v="preenchimento pendente"/>
  </r>
  <r>
    <m/>
  </r>
  <r>
    <m/>
  </r>
  <r>
    <n v="0"/>
  </r>
  <r>
    <n v="0"/>
  </r>
  <r>
    <n v="0"/>
  </r>
  <r>
    <n v="0"/>
  </r>
  <r>
    <n v="0"/>
  </r>
  <r>
    <n v="0"/>
  </r>
  <r>
    <n v="0"/>
  </r>
  <r>
    <n v="0"/>
  </r>
  <r>
    <m/>
  </r>
  <r>
    <m/>
  </r>
  <r>
    <m/>
  </r>
  <r>
    <m/>
  </r>
  <r>
    <n v="0"/>
  </r>
  <r>
    <n v="0"/>
  </r>
  <r>
    <n v="0"/>
  </r>
  <r>
    <n v="0"/>
  </r>
  <r>
    <n v="0"/>
  </r>
  <r>
    <n v="0"/>
  </r>
  <r>
    <n v="0"/>
  </r>
  <r>
    <n v="0"/>
  </r>
  <r>
    <m/>
  </r>
  <r>
    <m/>
  </r>
  <r>
    <m/>
  </r>
  <r>
    <m/>
  </r>
  <r>
    <m/>
  </r>
  <r>
    <m/>
  </r>
  <r>
    <m/>
  </r>
  <r>
    <m/>
  </r>
  <r>
    <m/>
  </r>
  <r>
    <m/>
  </r>
  <r>
    <m/>
  </r>
  <r>
    <m/>
  </r>
  <r>
    <m/>
  </r>
  <r>
    <m/>
  </r>
  <r>
    <m/>
  </r>
  <r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0C0D764-0D07-47FE-A0BD-6F0FD3C4D1D6}" name="Tabela dinâmica2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multipleFieldFilters="0">
  <location ref="A3:C20" firstHeaderRow="1" firstDataRow="2" firstDataCol="1" rowPageCount="1" colPageCount="1"/>
  <pivotFields count="23">
    <pivotField axis="axisRow" showAll="0">
      <items count="12">
        <item x="0"/>
        <item x="10"/>
        <item x="1"/>
        <item x="3"/>
        <item x="4"/>
        <item x="5"/>
        <item x="2"/>
        <item x="6"/>
        <item x="7"/>
        <item x="8"/>
        <item x="9"/>
        <item t="default"/>
      </items>
    </pivotField>
    <pivotField axis="axisRow" dataField="1" showAll="0">
      <items count="13">
        <item x="6"/>
        <item x="0"/>
        <item x="1"/>
        <item x="2"/>
        <item x="8"/>
        <item x="11"/>
        <item x="3"/>
        <item x="4"/>
        <item x="7"/>
        <item x="5"/>
        <item x="9"/>
        <item x="10"/>
        <item t="default"/>
      </items>
    </pivotField>
    <pivotField axis="axisCol" showAll="0">
      <items count="25">
        <item h="1" x="3"/>
        <item h="1" x="7"/>
        <item h="1" x="14"/>
        <item h="1" x="20"/>
        <item h="1" x="6"/>
        <item h="1" x="10"/>
        <item h="1" x="4"/>
        <item h="1" x="2"/>
        <item h="1" x="9"/>
        <item h="1" x="0"/>
        <item h="1" x="18"/>
        <item h="1" x="19"/>
        <item h="1" x="15"/>
        <item h="1" x="12"/>
        <item h="1" x="16"/>
        <item h="1" x="8"/>
        <item h="1" x="5"/>
        <item h="1" x="22"/>
        <item h="1" x="23"/>
        <item h="1" x="17"/>
        <item h="1" x="13"/>
        <item h="1" x="21"/>
        <item x="11"/>
        <item h="1"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</pivotFields>
  <rowFields count="2">
    <field x="0"/>
    <field x="1"/>
  </rowFields>
  <rowItems count="16">
    <i>
      <x v="1"/>
    </i>
    <i r="1">
      <x v="3"/>
    </i>
    <i r="1">
      <x v="4"/>
    </i>
    <i r="1">
      <x v="6"/>
    </i>
    <i r="1">
      <x v="7"/>
    </i>
    <i r="1">
      <x v="9"/>
    </i>
    <i>
      <x v="6"/>
    </i>
    <i r="1">
      <x v="3"/>
    </i>
    <i r="1">
      <x v="4"/>
    </i>
    <i r="1">
      <x v="6"/>
    </i>
    <i r="1">
      <x v="7"/>
    </i>
    <i r="1">
      <x v="9"/>
    </i>
    <i r="1">
      <x v="10"/>
    </i>
    <i>
      <x v="8"/>
    </i>
    <i r="1">
      <x v="3"/>
    </i>
    <i t="grand">
      <x/>
    </i>
  </rowItems>
  <colFields count="1">
    <field x="2"/>
  </colFields>
  <colItems count="2">
    <i>
      <x v="22"/>
    </i>
    <i t="grand">
      <x/>
    </i>
  </colItems>
  <pageFields count="1">
    <pageField fld="22" item="1" hier="-1"/>
  </pageFields>
  <dataFields count="1">
    <dataField name="Contagem de Contrato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52E3D26-A3A0-424F-94FE-D545D1C5F250}" name="Tabela dinâmica8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multipleFieldFilters="0">
  <location ref="A3:C20" firstHeaderRow="1" firstDataRow="1" firstDataCol="0"/>
  <pivotFields count="23">
    <pivotField showAll="0"/>
    <pivotField showAll="0"/>
    <pivotField showAll="0">
      <items count="25">
        <item x="3"/>
        <item x="7"/>
        <item x="14"/>
        <item x="20"/>
        <item x="6"/>
        <item x="10"/>
        <item x="4"/>
        <item x="2"/>
        <item x="9"/>
        <item x="0"/>
        <item x="18"/>
        <item x="19"/>
        <item x="15"/>
        <item x="12"/>
        <item x="16"/>
        <item x="8"/>
        <item x="5"/>
        <item x="22"/>
        <item x="23"/>
        <item x="17"/>
        <item x="13"/>
        <item x="21"/>
        <item x="11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3CBA305-0852-43F8-BC25-0788CFB26910}" name="Tabela dinâmica11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multipleFieldFilters="0">
  <location ref="A3:C20" firstHeaderRow="1" firstDataRow="1" firstDataCol="0"/>
  <pivotFields count="1">
    <pivotField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1975283-40E5-49FB-98C2-1548435499A5}" name="Tabela dinâmica6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4:A5" firstHeaderRow="1" firstDataRow="1" firstDataCol="0"/>
  <pivotFields count="1">
    <pivotField dataField="1" showAll="0"/>
  </pivotFields>
  <rowItems count="1">
    <i/>
  </rowItems>
  <colItems count="1">
    <i/>
  </colItems>
  <dataFields count="1">
    <dataField name="Soma de Desconto SLA Mês" fld="0" baseField="0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4" xr16:uid="{3E457D49-CFAE-4097-B23A-FDDBD9AD0944}" autoFormatId="16" applyNumberFormats="0" applyBorderFormats="0" applyFontFormats="0" applyPatternFormats="0" applyAlignmentFormats="0" applyWidthHeightFormats="0">
  <queryTableRefresh nextId="4">
    <queryTableFields count="3">
      <queryTableField id="1" name="Shopping" tableColumnId="1"/>
      <queryTableField id="2" name="E-mails consolidados" tableColumnId="2"/>
      <queryTableField id="3" name="E-mails teste" tableColumnId="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4" connectionId="2" xr16:uid="{C79AD302-8D82-4424-A104-14D79E6B37FE}" autoFormatId="16" applyNumberFormats="0" applyBorderFormats="0" applyFontFormats="0" applyPatternFormats="0" applyAlignmentFormats="0" applyWidthHeightFormats="0">
  <queryTableRefresh nextId="2">
    <queryTableFields count="1">
      <queryTableField id="1" name="Fornecedor" tableColumnId="1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3" connectionId="5" xr16:uid="{F27279AF-055C-4D8C-B608-859DA7565E58}" autoFormatId="16" applyNumberFormats="0" applyBorderFormats="0" applyFontFormats="0" applyPatternFormats="0" applyAlignmentFormats="0" applyWidthHeightFormats="0">
  <queryTableRefresh nextId="7">
    <queryTableFields count="6">
      <queryTableField id="1" name="Unidade" tableColumnId="1"/>
      <queryTableField id="2" name="Regional UF" tableColumnId="2"/>
      <queryTableField id="3" name="Regional PS" tableColumnId="3"/>
      <queryTableField id="4" name="Regional RS" tableColumnId="4"/>
      <queryTableField id="5" name="Cluster" tableColumnId="5"/>
      <queryTableField id="6" name="Portifólio" tableColumnId="6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2" connectionId="3" xr16:uid="{E5F3661D-3069-4940-B01D-1C91955C17E3}" autoFormatId="16" applyNumberFormats="0" applyBorderFormats="0" applyFontFormats="0" applyPatternFormats="0" applyAlignmentFormats="0" applyWidthHeightFormats="0">
  <queryTableRefresh nextId="5">
    <queryTableFields count="4">
      <queryTableField id="1" name="Cluster" tableColumnId="1"/>
      <queryTableField id="2" name="Categoria" tableColumnId="2"/>
      <queryTableField id="3" name="HC_Min" tableColumnId="3"/>
      <queryTableField id="4" name="HC_Max" tableColumnId="4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FEF020E5-D37F-4B16-B9A4-BFF148416729}" autoFormatId="16" applyNumberFormats="0" applyBorderFormats="0" applyFontFormats="0" applyPatternFormats="0" applyAlignmentFormats="0" applyWidthHeightFormats="0">
  <queryTableRefresh nextId="2">
    <queryTableFields count="1">
      <queryTableField id="1" name="SP2" tableColumnId="1"/>
    </queryTableFields>
  </queryTableRefresh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Unidade" xr10:uid="{E1B08BF5-7DC9-4841-8E9A-9E57A175C63D}" sourceName="Unidade">
  <extLst>
    <x:ext xmlns:x15="http://schemas.microsoft.com/office/spreadsheetml/2010/11/main" uri="{2F2917AC-EB37-4324-AD4E-5DD8C200BD13}">
      <x15:tableSlicerCache tableId="7" column="1"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ategoria" xr10:uid="{8B2F69C8-67AE-404E-9CAC-1B7C9CF25DD1}" sourceName="Categoria">
  <extLst>
    <x:ext xmlns:x15="http://schemas.microsoft.com/office/spreadsheetml/2010/11/main" uri="{2F2917AC-EB37-4324-AD4E-5DD8C200BD13}">
      <x15:tableSlicerCache tableId="7" column="2"/>
    </x:ext>
  </extLst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Fornecedor" xr10:uid="{B81FECC2-5CC5-48F4-BC97-2313FEDE2578}" sourceName="Fornecedor">
  <extLst>
    <x:ext xmlns:x15="http://schemas.microsoft.com/office/spreadsheetml/2010/11/main" uri="{2F2917AC-EB37-4324-AD4E-5DD8C200BD13}">
      <x15:tableSlicerCache tableId="7" column="3"/>
    </x:ext>
  </extLst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Mês_Falta" xr10:uid="{F99B823C-2ECC-4837-867A-8FC9856B54F8}" sourceName="Mês Falta">
  <extLst>
    <x:ext xmlns:x15="http://schemas.microsoft.com/office/spreadsheetml/2010/11/main" uri="{2F2917AC-EB37-4324-AD4E-5DD8C200BD13}">
      <x15:tableSlicerCache tableId="7" column="4"/>
    </x:ext>
  </extLst>
</slicerCacheDefinition>
</file>

<file path=xl/slicerCaches/slicerCache5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Unidade1" xr10:uid="{9D21069E-A514-4992-A919-992D49D66878}" sourceName="Unidade">
  <extLst>
    <x:ext xmlns:x15="http://schemas.microsoft.com/office/spreadsheetml/2010/11/main" uri="{2F2917AC-EB37-4324-AD4E-5DD8C200BD13}">
      <x15:tableSlicerCache tableId="8" column="1"/>
    </x:ext>
  </extLst>
</slicerCacheDefinition>
</file>

<file path=xl/slicerCaches/slicerCache6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ategoria1" xr10:uid="{56BE5D11-3F1C-4FE9-9DBB-B42856DA7F8F}" sourceName="Categoria">
  <extLst>
    <x:ext xmlns:x15="http://schemas.microsoft.com/office/spreadsheetml/2010/11/main" uri="{2F2917AC-EB37-4324-AD4E-5DD8C200BD13}">
      <x15:tableSlicerCache tableId="8" column="2"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Unidade" xr10:uid="{B15FC1E7-C7AA-404E-B1ED-F638489F1C54}" cache="SegmentaçãodeDados_Unidade" caption="Unidade" rowHeight="241300"/>
  <slicer name="Categoria" xr10:uid="{575EA0C9-4601-4B01-B02D-3A2899E757C5}" cache="SegmentaçãodeDados_Categoria" caption="Categoria" rowHeight="241300"/>
  <slicer name="Fornecedor" xr10:uid="{93F34817-E1D0-46B4-AAEC-A34F81C7B903}" cache="SegmentaçãodeDados_Fornecedor" caption="Fornecedor" startItem="1" rowHeight="241300"/>
  <slicer name="Mês Falta" xr10:uid="{21661A23-6CDF-43E4-89A2-AF807253477B}" cache="SegmentaçãodeDados_Mês_Falta" caption="Mês Falta" startItem="1" rowHeight="24130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Unidade 1" xr10:uid="{81ABCCAC-2186-4BE0-A0A0-25861479976A}" cache="SegmentaçãodeDados_Unidade1" caption="Unidade" rowHeight="241300"/>
  <slicer name="Categoria 1" xr10:uid="{EC0EFC10-26CD-41ED-8271-25CAF6726501}" cache="SegmentaçãodeDados_Categoria1" caption="Categoria" rowHeight="241300"/>
</slicer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405CDE63-1914-4161-9F85-1A53990BB811}" name="tabShoppingsEmails" displayName="tabShoppingsEmails" ref="A1:C50" tableType="queryTable" totalsRowShown="0">
  <autoFilter ref="A1:C50" xr:uid="{405CDE63-1914-4161-9F85-1A53990BB811}">
    <filterColumn colId="0">
      <filters>
        <filter val="Shopping Villagio Caxias"/>
      </filters>
    </filterColumn>
  </autoFilter>
  <tableColumns count="3">
    <tableColumn id="1" xr3:uid="{9B293830-1151-430A-BEB2-6B6DFB4E4105}" uniqueName="1" name="Shopping" queryTableFieldId="1" dataDxfId="116"/>
    <tableColumn id="2" xr3:uid="{65CD9FC5-D9EB-4978-9536-F78643C60E8B}" uniqueName="2" name="E-mails consolidados" queryTableFieldId="2" dataDxfId="115"/>
    <tableColumn id="3" xr3:uid="{D65D70CC-81C9-4C29-92F7-0FB726EFAD19}" uniqueName="3" name="E-mails teste" queryTableFieldId="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91E6833-C005-40D1-8376-30A1AE80560A}" name="Tabela1" displayName="Tabela1" ref="A1:AM644" totalsRowShown="0" headerRowDxfId="114" dataDxfId="113" tableBorderDxfId="112" dataCellStyle="Moeda">
  <autoFilter ref="A1:AM644" xr:uid="{B9292D41-52A9-42D8-9F5A-392363E95510}">
    <filterColumn colId="2">
      <filters>
        <filter val="Shopping Villagio Caxias"/>
      </filters>
    </filterColumn>
    <filterColumn colId="25">
      <filters>
        <dateGroupItem year="2025" month="9" dateTimeGrouping="month"/>
      </filters>
    </filterColumn>
  </autoFilter>
  <tableColumns count="39">
    <tableColumn id="1" xr3:uid="{F58EE084-5A2D-4D17-A5BF-45970C93DD91}" name="Data de Envio" dataDxfId="111" dataCellStyle="Moeda"/>
    <tableColumn id="2" xr3:uid="{A0BC1000-E0D5-40D5-8561-80CF38745FCB}" name="Enviou/Retornou a Medição?" dataDxfId="110" dataCellStyle="Moeda"/>
    <tableColumn id="3" xr3:uid="{ADEEAD45-DC00-4AF6-B7CF-B6872EF84A19}" name="Unidade" dataDxfId="109" dataCellStyle="Moeda"/>
    <tableColumn id="4" xr3:uid="{B3D8D5D1-D585-46DA-BA66-DE186621D65C}" name="Categoria" dataDxfId="108" dataCellStyle="Moeda"/>
    <tableColumn id="5" xr3:uid="{AF00FEF3-D8A5-4AD5-B3A8-FDA51F930728}" name="Fornecedor" dataDxfId="107" dataCellStyle="Moeda"/>
    <tableColumn id="6" xr3:uid="{6F1CF2FA-6C5F-400F-A5C5-10F8A51E703B}" name="HC Organograma" dataDxfId="106" dataCellStyle="Moeda"/>
    <tableColumn id="7" xr3:uid="{15A5BCD6-1426-4BDB-BEF6-8AF361FDC2BF}" name="HC Planilha" dataDxfId="105" dataCellStyle="Moeda"/>
    <tableColumn id="8" xr3:uid="{234CF022-8294-4986-8D5B-CC96EF5C7669}" name="Dias Faltas" dataDxfId="104" dataCellStyle="Moeda"/>
    <tableColumn id="9" xr3:uid="{C5198DB5-AA1E-448F-876F-1C6E5AF9249E}" name="Horas Atrasos" dataDxfId="103" dataCellStyle="Moeda"/>
    <tableColumn id="10" xr3:uid="{995C94B2-53A4-4DCC-A449-616004A430CB}" name="Valor Planilha" dataDxfId="102" dataCellStyle="Moeda"/>
    <tableColumn id="11" xr3:uid="{2264642F-2A31-47AC-B7D6-67E6C3819D5C}" name="Desconto de faltas solicitado pelo fornecedor" dataDxfId="101" dataCellStyle="Moeda"/>
    <tableColumn id="12" xr3:uid="{5A6CA933-9AE1-4579-A51E-10D0FF2EC27F}" name="Desconto Falta Validado Atlas" dataDxfId="100" dataCellStyle="Moeda"/>
    <tableColumn id="13" xr3:uid="{4DD634A0-E35C-4998-B8B7-AFCF358CADE4}" name="Desconto de atrasos solicitado pelo fornecedor" dataDxfId="99" dataCellStyle="Moeda"/>
    <tableColumn id="14" xr3:uid="{47872666-EB60-4662-881C-7AD830CEEB5F}" name="Desconto Atrasos Validado Atlas" dataDxfId="98" dataCellStyle="Moeda"/>
    <tableColumn id="15" xr3:uid="{5F0ADFD4-3643-4919-B8B2-224320F6D679}" name="Desconto SLA Mês" dataDxfId="97" dataCellStyle="Moeda"/>
    <tableColumn id="16" xr3:uid="{0274F8F3-9C73-40F7-BA4A-94C0CEE97ACC}" name="Desconto SLA Retroativo" dataDxfId="96" dataCellStyle="Moeda"/>
    <tableColumn id="17" xr3:uid="{8BA268F3-3A5C-4025-8BC8-02053E67EA9C}" name="Desconto Equipamentos" dataDxfId="95" dataCellStyle="Moeda"/>
    <tableColumn id="18" xr3:uid="{686242A7-F7AB-4BB0-B836-5B54D7952686}" name="Prêmio Assiduidade" dataDxfId="94" dataCellStyle="Moeda"/>
    <tableColumn id="19" xr3:uid="{8F0F50D4-F33C-4511-90E7-15522087484E}" name="Outros descontos" dataDxfId="93" dataCellStyle="Moeda"/>
    <tableColumn id="20" xr3:uid="{4C0DD6AD-0416-497D-96E3-4973883872BD}" name="Vai descontar SLA?" dataDxfId="92" dataCellStyle="Moeda"/>
    <tableColumn id="21" xr3:uid="{E35A6668-128A-40DA-8117-DA3BBC6571B0}" name="Valor mensal final" dataDxfId="91" dataCellStyle="Moeda">
      <calculatedColumnFormula>(J2+L2+Q2+R2+S2+N2)+IF(T2="Sim",O2+P2,0)</calculatedColumnFormula>
    </tableColumn>
    <tableColumn id="22" xr3:uid="{41B40075-69D6-4A8F-B250-E7225DB3A3AF}" name="Taxa de prorrogação do prazo pagamento" dataDxfId="90" dataCellStyle="Moeda"/>
    <tableColumn id="23" xr3:uid="{5FFC5CA7-5DDA-4F5D-AFA7-DDB0AAD46992}" name="Valor mensal com prorrogação do prazo pagamento" dataDxfId="89" dataCellStyle="Moeda"/>
    <tableColumn id="24" xr3:uid="{28FA5362-0566-406F-9D26-2E5CEC1DDBAD}" name="Retroativo de dissídio" dataDxfId="88" dataCellStyle="Moeda"/>
    <tableColumn id="25" xr3:uid="{C77CA904-AA14-48E8-94EB-D4A50A427378}" name="Parcela (x/x)" dataDxfId="87" dataCellStyle="Moeda"/>
    <tableColumn id="26" xr3:uid="{9401E450-6B71-4117-9695-2E4082B5A723}" name="Mês de referência para faturamento" dataDxfId="86" dataCellStyle="Moeda"/>
    <tableColumn id="41" xr3:uid="{1961E7BD-46B5-4B16-9043-E7B0D3C15C87}" name="Mês de emissão da NF" dataDxfId="85" dataCellStyle="Moeda">
      <calculatedColumnFormula array="1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calculatedColumnFormula>
    </tableColumn>
    <tableColumn id="27" xr3:uid="{75046B3A-5B0A-4A96-AB17-B6719F32264B}" name="Extras Solicitado pelo fornecedor" dataDxfId="84" dataCellStyle="Moeda"/>
    <tableColumn id="28" xr3:uid="{EF4F61A2-082C-45E5-B3AF-F84C1AD2BA46}" name="Valor extras validado Atlas" dataDxfId="83" dataCellStyle="Moeda"/>
    <tableColumn id="29" xr3:uid="{E9697ECD-BF8B-4837-8A6D-9D93F7D9B242}" name="Valor NF Extra" dataDxfId="82" dataCellStyle="Moeda"/>
    <tableColumn id="30" xr3:uid="{C9F31F5C-F974-472C-92BF-86D8DF73F467}" name="NF enviada sistema?" dataDxfId="81" dataCellStyle="Moeda"/>
    <tableColumn id="31" xr3:uid="{0C3A97B3-9F06-4EE8-968E-9964176C378D}" name="Valor NF" dataDxfId="80" dataCellStyle="Moeda"/>
    <tableColumn id="32" xr3:uid="{86390773-6E0E-40C3-97AF-F80DB11C3B60}" name="NF ok?" dataDxfId="79" dataCellStyle="Moeda"/>
    <tableColumn id="33" xr3:uid="{F8BDB34B-858C-40C8-8853-B228CE41E87E}" name="SEFIP Enviada Sistema?" dataDxfId="78" dataCellStyle="Moeda"/>
    <tableColumn id="34" xr3:uid="{966CCC31-2639-43E2-B553-82007D9A0502}" name="Saving Faltas" dataDxfId="77" dataCellStyle="Moeda">
      <calculatedColumnFormula>K2-L2</calculatedColumnFormula>
    </tableColumn>
    <tableColumn id="35" xr3:uid="{3AA29FA7-F9FA-4299-8CF5-295585EF0FBE}" name="Saving Extras" dataDxfId="76" dataCellStyle="Moeda">
      <calculatedColumnFormula>AB2-AC2</calculatedColumnFormula>
    </tableColumn>
    <tableColumn id="36" xr3:uid="{19C78067-45F4-491A-AFEF-47B0BBB0957F}" name="Deduções Totais" dataDxfId="75" dataCellStyle="Moeda">
      <calculatedColumnFormula>J2-U2</calculatedColumnFormula>
    </tableColumn>
    <tableColumn id="37" xr3:uid="{06903366-DABF-46F9-88AA-E2A4F0C862F7}" name="Observações" dataDxfId="74" dataCellStyle="Moeda"/>
    <tableColumn id="38" xr3:uid="{FD2C988A-0245-4F6A-AD36-31E103B787EF}" name="E-mail" dataDxfId="73" dataCellStyle="Moeda">
      <calculatedColumnFormula>_xlfn.XLOOKUP(Tabela1[[#This Row],[Unidade]],tabShoppingsEmails[Shopping],tabShoppingsEmails[E-mails consolidados])</calculatedColumnFormula>
    </tableColumn>
  </tableColumns>
  <tableStyleInfo name="TableStyleLight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1BA5505-B7E5-4106-A564-32346C9FED8A}" name="Fornecedor" displayName="Fornecedor" ref="A1:A91" tableType="queryTable" totalsRowShown="0">
  <autoFilter ref="A1:A91" xr:uid="{41BA5505-B7E5-4106-A564-32346C9FED8A}"/>
  <tableColumns count="1">
    <tableColumn id="1" xr3:uid="{65399001-B843-4996-99CD-EE17BD04FE9A}" uniqueName="1" name="Fornecedor" queryTableFieldId="1" dataDxfId="72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245868E-EF3D-4E0D-AFEA-79DD96500197}" name="Unidade" displayName="Unidade" ref="A1:F10" tableType="queryTable" totalsRowShown="0">
  <autoFilter ref="A1:F10" xr:uid="{C245868E-EF3D-4E0D-AFEA-79DD96500197}"/>
  <tableColumns count="6">
    <tableColumn id="1" xr3:uid="{0EDE3FF2-A4CB-47D4-B247-DB48B931A3D7}" uniqueName="1" name="Unidade" queryTableFieldId="1" dataDxfId="71"/>
    <tableColumn id="2" xr3:uid="{3B2F331B-49FE-4A3A-94D2-D4249950E37A}" uniqueName="2" name="Regional UF" queryTableFieldId="2" dataDxfId="70"/>
    <tableColumn id="3" xr3:uid="{726AE0B7-8F84-469A-BCDE-147A00C1E96C}" uniqueName="3" name="Regional PS" queryTableFieldId="3" dataDxfId="69"/>
    <tableColumn id="4" xr3:uid="{443363A7-A793-4733-BC0B-591B9D88FC40}" uniqueName="4" name="Regional RS" queryTableFieldId="4" dataDxfId="68"/>
    <tableColumn id="5" xr3:uid="{55C6A7CF-AD28-4C95-9FEF-D7C482DDB13E}" uniqueName="5" name="Cluster" queryTableFieldId="5"/>
    <tableColumn id="6" xr3:uid="{F4F17D2F-B5B1-4027-BCC3-E5C3F82C0C6C}" uniqueName="6" name="Portifólio" queryTableFieldId="6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8DC8295-AEF2-479E-995B-E9623B5EA37A}" name="HC" displayName="HC" ref="A1:D9" tableType="queryTable" totalsRowShown="0">
  <autoFilter ref="A1:D9" xr:uid="{78DC8295-AEF2-479E-995B-E9623B5EA37A}"/>
  <tableColumns count="4">
    <tableColumn id="1" xr3:uid="{7B920879-B69F-4B24-8B0A-FB3404A20DCB}" uniqueName="1" name="Cluster" queryTableFieldId="1"/>
    <tableColumn id="2" xr3:uid="{A7143E3F-3A85-4905-9DE8-9AB73683AF1C}" uniqueName="2" name="Categoria" queryTableFieldId="2" dataDxfId="67"/>
    <tableColumn id="3" xr3:uid="{0ACB2EF3-67A8-4735-915D-A70A1907ADD0}" uniqueName="3" name="HC_Min" queryTableFieldId="3"/>
    <tableColumn id="4" xr3:uid="{14A003A4-F205-42CC-ADDC-60D44065F02F}" uniqueName="4" name="HC_Max" queryTableFieldId="4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EB52EBA-673A-42C2-A93E-7B782EAB3048}" name="Categoria" displayName="Categoria" ref="A1:A13" tableType="queryTable" totalsRowShown="0">
  <autoFilter ref="A1:A13" xr:uid="{4EB52EBA-673A-42C2-A93E-7B782EAB3048}"/>
  <tableColumns count="1">
    <tableColumn id="1" xr3:uid="{FF4DFFB1-F989-4D51-B339-FD4095ADEDCE}" uniqueName="1" name="SP2" queryTableFieldId="1" dataDxfId="66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5A7E23E5-3FDA-41F2-942A-BBB2481D8C83}" name="Tabela7" displayName="Tabela7" ref="B1:O1598" totalsRowShown="0" headerRowDxfId="65" headerRowBorderDxfId="64" tableBorderDxfId="63" totalsRowBorderDxfId="62">
  <autoFilter ref="B1:O1598" xr:uid="{6B8108AF-B49D-4B22-ADA7-82445D49334C}">
    <filterColumn colId="0">
      <filters>
        <filter val="Shopping Villa Lobos"/>
      </filters>
    </filterColumn>
    <filterColumn colId="1">
      <filters>
        <filter val="Manutenção"/>
      </filters>
    </filterColumn>
    <filterColumn colId="3">
      <filters>
        <dateGroupItem year="2025" month="10" dateTimeGrouping="month"/>
      </filters>
    </filterColumn>
    <filterColumn colId="11">
      <customFilters>
        <customFilter operator="notEqual" val=" "/>
      </customFilters>
    </filterColumn>
  </autoFilter>
  <tableColumns count="14">
    <tableColumn id="1" xr3:uid="{5C103C76-7E54-4A65-92F1-C468A3C8B3F0}" name="Unidade" dataDxfId="61"/>
    <tableColumn id="2" xr3:uid="{6164C86F-05A8-4782-8A11-7CFFCAB6F5B6}" name="Categoria" dataDxfId="60"/>
    <tableColumn id="3" xr3:uid="{D5400A93-EF5F-4AB2-B292-E5BD9FE45161}" name="Fornecedor" dataDxfId="59"/>
    <tableColumn id="4" xr3:uid="{773B05FE-527F-4508-A00E-378A51CA2F22}" name="Mês Falta" dataDxfId="58"/>
    <tableColumn id="5" xr3:uid="{100E1376-23DA-4F9D-B497-FECF39372013}" name="Função" dataDxfId="57"/>
    <tableColumn id="6" xr3:uid="{D46996DE-6F62-4AFC-890E-1624876DFC2D}" name="Escala" dataDxfId="56"/>
    <tableColumn id="7" xr3:uid="{EC3126A4-B796-4A6D-A2D3-96846BD0771D}" name="Horário entrada" dataDxfId="55"/>
    <tableColumn id="8" xr3:uid="{30B5E769-E358-4727-BF40-C647FD82F9DD}" name="Horário saída" dataDxfId="54"/>
    <tableColumn id="9" xr3:uid="{4C6D715B-34AA-4EDB-8E3E-6CE55D359531}" name="Quantidade de horas" dataDxfId="53"/>
    <tableColumn id="10" xr3:uid="{AA272084-89A1-4436-9177-012D2F4CBB36}" name="Valor hora/falta" dataDxfId="52"/>
    <tableColumn id="11" xr3:uid="{C5DACC02-9368-40C9-85E4-DC77335B0316}" name="Total Atrasos" dataDxfId="51">
      <calculatedColumnFormula>J2*K2</calculatedColumnFormula>
    </tableColumn>
    <tableColumn id="12" xr3:uid="{B29980ED-13C8-422B-9BE8-176209555AAB}" name="Quantidade de dias" dataDxfId="50"/>
    <tableColumn id="13" xr3:uid="{8397A6E2-2A87-42FC-BD8F-BAD19FCD213F}" name="Valor dia/falta" dataDxfId="49"/>
    <tableColumn id="14" xr3:uid="{AA2B2F72-4EB1-4890-9DEC-46BABA315A44}" name="Total Faltas" dataDxfId="48">
      <calculatedColumnFormula>M2*N2</calculatedColumnFormula>
    </tableColumn>
  </tableColumns>
  <tableStyleInfo name="TableStyleLight13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6DB861B8-7940-407B-AE86-DD819037D1CD}" name="Tabela79" displayName="Tabela79" ref="B1:L800" totalsRowCount="1" headerRowDxfId="47" totalsRowDxfId="44" headerRowBorderDxfId="46" tableBorderDxfId="45" totalsRowBorderDxfId="43">
  <autoFilter ref="B1:L799" xr:uid="{6B8108AF-B49D-4B22-ADA7-82445D49334C}">
    <filterColumn colId="1">
      <filters>
        <filter val="Shopping Parque Dom Pedro"/>
      </filters>
    </filterColumn>
    <filterColumn colId="2">
      <filters>
        <filter val="Manutenção"/>
        <filter val="PMOC"/>
      </filters>
    </filterColumn>
  </autoFilter>
  <tableColumns count="11">
    <tableColumn id="3" xr3:uid="{930E6B73-6A21-431A-8E94-0664B0E2F942}" name="Fornecedor" dataDxfId="42" totalsRowDxfId="41"/>
    <tableColumn id="1" xr3:uid="{B0555834-8FCA-46DA-A136-67D8E65C10A1}" name="Unidade" dataDxfId="40" totalsRowDxfId="39"/>
    <tableColumn id="2" xr3:uid="{82B6D236-1CB5-4FFC-B324-397CB9A8CE98}" name="Categoria" dataDxfId="38" totalsRowDxfId="37"/>
    <tableColumn id="4" xr3:uid="{9CF040B6-F404-43DB-8E11-14049AB7A624}" name="Data base CCT" dataDxfId="36" totalsRowDxfId="35"/>
    <tableColumn id="16" xr3:uid="{8AE3F713-DFA4-4B59-A595-71C15D165EEB}" name="Mês de competência" dataDxfId="34" totalsRowDxfId="33"/>
    <tableColumn id="17" xr3:uid="{EC8364B5-1CEF-42D1-9AF7-9E259789EA96}" name="Mês de emissão da NF" dataDxfId="32" totalsRowDxfId="31"/>
    <tableColumn id="6" xr3:uid="{B944B30B-E8E0-4C89-8A9B-EF67A2CEBDEA}" name="NF" dataDxfId="30" totalsRowDxfId="29"/>
    <tableColumn id="7" xr3:uid="{502CC845-A779-42F9-AA0C-ADFA3650F30D}" name="Valor Faturado" dataDxfId="28" totalsRowDxfId="27"/>
    <tableColumn id="8" xr3:uid="{38F2570C-2303-4D42-9AD1-1DB90F6EB774}" name="% Reajuste" dataDxfId="26" totalsRowDxfId="25" dataCellStyle="Porcentagem"/>
    <tableColumn id="9" xr3:uid="{309CF398-B921-42B1-B45C-9F206B172D3D}" name="Valor Devido" dataDxfId="24" totalsRowDxfId="23">
      <calculatedColumnFormula>Tabela79[[#This Row],[Valor Faturado]]*(1+Tabela79[[#This Row],[% Reajuste]])</calculatedColumnFormula>
    </tableColumn>
    <tableColumn id="10" xr3:uid="{FBB154A7-902A-4791-B6B7-2CF02FE5C4AB}" name="Retroativo" totalsRowFunction="sum" dataDxfId="22" totalsRowDxfId="21">
      <calculatedColumnFormula>Tabela79[[#This Row],[Valor Devido]]-Tabela79[[#This Row],[Valor Faturado]]</calculatedColumnFormula>
    </tableColumn>
  </tableColumns>
  <tableStyleInfo name="TableStyleLight13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89F2BC10-C4BF-4E57-BB24-DDDC5EE7AB39}" name="Tabela6" displayName="Tabela6" ref="A1:F63" totalsRowShown="0" headerRowDxfId="20" headerRowBorderDxfId="19" tableBorderDxfId="18" totalsRowBorderDxfId="17" headerRowCellStyle="Moeda 10">
  <autoFilter ref="A1:F63" xr:uid="{89F2BC10-C4BF-4E57-BB24-DDDC5EE7AB39}"/>
  <tableColumns count="6">
    <tableColumn id="1" xr3:uid="{87CDCCBA-6DF2-4600-B968-79A92826FB09}" name="Unidade" dataDxfId="16" dataCellStyle="Moeda 10"/>
    <tableColumn id="2" xr3:uid="{3870036B-74D1-461D-926D-2F91C3D717EA}" name="Categoria" dataDxfId="15" dataCellStyle="Moeda 10"/>
    <tableColumn id="3" xr3:uid="{9D5F1A3E-F568-44F0-8146-3EB3D423652F}" name="Fornecedor" dataDxfId="14" dataCellStyle="Moeda 10"/>
    <tableColumn id="4" xr3:uid="{07E1EB24-D6A4-40A0-884E-00525D7616B9}" name="Condição de faturamento" dataDxfId="13" dataCellStyle="Moeda 10"/>
    <tableColumn id="5" xr3:uid="{F75E3D15-EF28-414F-A2FB-027CD8A80D49}" name="Data de Corte" dataDxfId="12" dataCellStyle="Moeda 10"/>
    <tableColumn id="6" xr3:uid="{A402254C-F3C7-46B3-952B-734F1AEC457D}" name="Chave3" dataDxfId="11">
      <calculatedColumnFormula>Tabela6[[#This Row],[Unidade]]&amp;Tabela6[[#This Row],[Categoria]]&amp;Tabela6[[#This Row],[Fornecedor]]</calculatedColumnFormula>
    </tableColumn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J2" dT="2024-10-30T13:27:14.60" personId="{BAA1EE44-5261-431C-945A-8DE6D6974353}" id="{988FDEE6-55A2-4B97-B913-4B7E3AEF9C28}">
    <text>Aumento de escopo</text>
  </threadedComment>
  <threadedComment ref="J3" dT="2024-10-30T13:27:14.60" personId="{BAA1EE44-5261-431C-945A-8DE6D6974353}" id="{64DF818D-3606-4990-B4D7-748BC5493997}">
    <text>Aumento de escopo</text>
  </threadedComment>
  <threadedComment ref="J4" dT="2025-03-18T14:07:43.88" personId="{3B3FABDB-F709-4C6E-8AAC-D35ED3C8D9C4}" id="{AACC9C39-7466-42A0-9244-666EF17CD2DA}">
    <text>Valor com reajuste 2025</text>
  </threadedComment>
  <threadedComment ref="J5" dT="2025-03-18T14:07:43.88" personId="{3B3FABDB-F709-4C6E-8AAC-D35ED3C8D9C4}" id="{275B4E3A-05D7-4262-81EA-4D34867C4C72}">
    <text>Valor com reajuste 2025</text>
  </threadedComment>
  <threadedComment ref="J6" dT="2025-03-18T14:07:43.88" personId="{3B3FABDB-F709-4C6E-8AAC-D35ED3C8D9C4}" id="{29316B17-AA38-4829-8EE2-4CDC7FEC022C}">
    <text>Valor com reajuste 2025</text>
  </threadedComment>
  <threadedComment ref="S6" dT="2025-06-10T14:22:43.50" personId="{BAA1EE44-5261-431C-945A-8DE6D6974353}" id="{FE4EEA92-94DE-47DE-9235-FB93F03C040E}">
    <text>Retroativo de faltas que ficou faltando na competência de abril - total de 82 faltas e no momento do fechamento haviam contabilizado apenas 66.</text>
  </threadedComment>
  <threadedComment ref="J7" dT="2025-03-18T14:07:43.88" personId="{3B3FABDB-F709-4C6E-8AAC-D35ED3C8D9C4}" id="{5F15116A-CC50-4142-A10B-4DA7C7C0E381}">
    <text>Valor com reajuste 2025</text>
  </threadedComment>
  <threadedComment ref="J8" dT="2025-03-18T14:07:43.88" personId="{3B3FABDB-F709-4C6E-8AAC-D35ED3C8D9C4}" id="{2760DA5B-DE6C-4517-88FF-FACB1DD4E6C1}">
    <text>Valor com reajuste 2025</text>
  </threadedComment>
  <threadedComment ref="J9" dT="2025-03-18T14:07:43.88" personId="{3B3FABDB-F709-4C6E-8AAC-D35ED3C8D9C4}" id="{3C6556B7-D97B-4386-A986-BC14B61996D6}">
    <text>Valor com reajuste 2025</text>
  </threadedComment>
  <threadedComment ref="J10" dT="2025-03-18T14:07:43.88" personId="{3B3FABDB-F709-4C6E-8AAC-D35ED3C8D9C4}" id="{E9CC283C-33DC-4A7A-9C34-83298AE12F68}">
    <text>Valor com reajuste 2025</text>
  </threadedComment>
  <threadedComment ref="J14" dT="2025-08-29T21:00:54.19" personId="{BAA1EE44-5261-431C-945A-8DE6D6974353}" id="{ECE531D0-06BF-4A8A-8531-AE9079DEE113}">
    <text>Solicitamos a planilha aberta de custos para iniciarmos o acompanhamento mensal do contrato</text>
  </threadedComment>
  <threadedComment ref="J15" dT="2025-08-29T21:00:54.19" personId="{BAA1EE44-5261-431C-945A-8DE6D6974353}" id="{4A8A5398-79E9-4928-A7BA-F673B7CA1AA7}">
    <text>Solicitamos a planilha aberta de custos para iniciarmos o acompanhamento mensal do contrato</text>
  </threadedComment>
  <threadedComment ref="J19" dT="2024-04-29T19:01:50.97" personId="{BAA1EE44-5261-431C-945A-8DE6D6974353}" id="{E853D254-CAE2-461B-ADD9-D436408F3EFD}">
    <text>Reajuste 2024</text>
  </threadedComment>
  <threadedComment ref="J20" dT="2024-04-29T19:01:50.97" personId="{BAA1EE44-5261-431C-945A-8DE6D6974353}" id="{78A8EB55-3A43-49CA-985F-3169C876697A}">
    <text>Reajuste 2024</text>
  </threadedComment>
  <threadedComment ref="J21" dT="2025-04-10T15:14:33.92" personId="{BAA1EE44-5261-431C-945A-8DE6D6974353}" id="{FB8D2E22-5675-4484-8B71-38DCEE1D4B03}">
    <text>Valor com inclusão de R$600,00 de assiduidade para todos os porteiros. Ainda sem o reajuste 2025.</text>
  </threadedComment>
  <threadedComment ref="J22" dT="2025-04-10T15:14:33.92" personId="{BAA1EE44-5261-431C-945A-8DE6D6974353}" id="{27E76010-FEE0-4354-9AF0-8B6677BA15D0}">
    <text>Valor com inclusão de R$600,00 de assiduidade para todos os porteiros. Ainda sem o reajuste 2025.</text>
  </threadedComment>
  <threadedComment ref="J23" dT="2025-06-03T16:21:07.60" personId="{BAA1EE44-5261-431C-945A-8DE6D6974353}" id="{2C7B9126-C534-47A9-99E0-826428A504A7}">
    <text>Reajuste 2025</text>
  </threadedComment>
  <threadedComment ref="J24" dT="2025-06-03T16:21:07.60" personId="{BAA1EE44-5261-431C-945A-8DE6D6974353}" id="{0062135B-DC6F-455C-834C-F2910F0E1C27}">
    <text>Reajuste 2025</text>
  </threadedComment>
  <threadedComment ref="J25" dT="2025-06-04T14:45:35.70" personId="{BAA1EE44-5261-431C-945A-8DE6D6974353}" id="{B0F22450-FA29-4B82-836B-EBB500F0C05D}">
    <text>Implantação Protesul - 01/07</text>
  </threadedComment>
  <threadedComment ref="J26" dT="2025-06-04T14:45:35.70" personId="{BAA1EE44-5261-431C-945A-8DE6D6974353}" id="{E76CCF79-3639-4BBB-9DF6-2B3F3CDC3564}">
    <text>Implantação Protesul - 01/07</text>
  </threadedComment>
  <threadedComment ref="J27" dT="2025-06-04T14:45:35.70" personId="{BAA1EE44-5261-431C-945A-8DE6D6974353}" id="{DFE8ECE1-5D27-45A9-BA3F-4E3931EA2A07}">
    <text>Implantação Protesul - 01/07</text>
  </threadedComment>
  <threadedComment ref="J31" dT="2024-04-29T19:02:02.25" personId="{BAA1EE44-5261-431C-945A-8DE6D6974353}" id="{976D5D06-EAC2-4388-BDDC-3093D0BCC618}">
    <text>Reajuste 2024</text>
  </threadedComment>
  <threadedComment ref="J32" dT="2024-04-29T19:02:02.25" personId="{BAA1EE44-5261-431C-945A-8DE6D6974353}" id="{AA258C20-0256-418F-ABB4-BC7FA99884C1}">
    <text>Reajuste 2024</text>
  </threadedComment>
  <threadedComment ref="J33" dT="2024-04-29T19:02:02.25" personId="{BAA1EE44-5261-431C-945A-8DE6D6974353}" id="{61FEA039-546C-43B0-A3B5-772C14AB0EAE}">
    <text>Reajuste 2024</text>
  </threadedComment>
  <threadedComment ref="J34" dT="2024-04-29T19:02:02.25" personId="{BAA1EE44-5261-431C-945A-8DE6D6974353}" id="{9C4E08BB-A376-462E-8F19-FDDD70AA721B}">
    <text>Reajuste 2024</text>
  </threadedComment>
  <threadedComment ref="J35" dT="2025-06-03T16:21:15.38" personId="{BAA1EE44-5261-431C-945A-8DE6D6974353}" id="{64006E9A-3E4F-4DD3-9BE9-031164EEB366}">
    <text>Reajuste 2025</text>
  </threadedComment>
  <threadedComment ref="J36" dT="2025-06-03T16:21:15.38" personId="{BAA1EE44-5261-431C-945A-8DE6D6974353}" id="{A357A20C-5A34-485F-9B8B-8AAF0D9F117E}">
    <text>Reajuste 2025</text>
  </threadedComment>
  <threadedComment ref="J37" dT="2025-06-04T14:45:38.44" personId="{BAA1EE44-5261-431C-945A-8DE6D6974353}" id="{BF4F9E74-524C-4CD9-B20F-2BE53A4DA407}">
    <text>Implantação Protesul - 01/07</text>
  </threadedComment>
  <threadedComment ref="J38" dT="2025-06-04T14:45:38.44" personId="{BAA1EE44-5261-431C-945A-8DE6D6974353}" id="{D865EC08-85C9-4803-AE4A-312530078965}">
    <text>Implantação Protesul - 01/07</text>
  </threadedComment>
  <threadedComment ref="J39" dT="2025-06-04T14:45:38.44" personId="{BAA1EE44-5261-431C-945A-8DE6D6974353}" id="{AB60BFF2-CF9D-48A6-9084-3282B8AF4949}">
    <text>Implantação Protesul - 01/07</text>
  </threadedComment>
  <threadedComment ref="J43" dT="2024-10-07T17:17:20.38" personId="{BAA1EE44-5261-431C-945A-8DE6D6974353}" id="{E3A44D64-979D-492F-8057-E5AB22E0F8FE}">
    <text>Aumento de escopo + Reajuste</text>
  </threadedComment>
  <threadedComment ref="J44" dT="2024-10-07T17:17:20.38" personId="{BAA1EE44-5261-431C-945A-8DE6D6974353}" id="{AD8EB2B3-1329-41CC-B49D-2CCEF0BB6E74}">
    <text>Aumento de escopo + Reajuste</text>
  </threadedComment>
  <threadedComment ref="J45" dT="2024-10-07T17:17:20.38" personId="{BAA1EE44-5261-431C-945A-8DE6D6974353}" id="{0154A439-E2BD-40C9-9A50-057A51ECA8FF}">
    <text>Aumento de escopo + Reajuste</text>
  </threadedComment>
  <threadedComment ref="J46" dT="2024-10-07T17:17:20.38" personId="{BAA1EE44-5261-431C-945A-8DE6D6974353}" id="{BFF41890-5A40-4391-93EC-E7E301112563}">
    <text>Aumento de escopo + Reajuste</text>
  </threadedComment>
  <threadedComment ref="J47" dT="2024-10-07T17:17:20.38" personId="{BAA1EE44-5261-431C-945A-8DE6D6974353}" id="{07040287-03D5-41FE-B410-824416B6F17D}">
    <text>Reajuste 2025</text>
  </threadedComment>
  <threadedComment ref="J48" dT="2024-10-07T17:17:20.38" personId="{BAA1EE44-5261-431C-945A-8DE6D6974353}" id="{00BC93A9-CE0F-4AD1-B403-F11C8E39F680}">
    <text>Reajuste 2025</text>
  </threadedComment>
  <threadedComment ref="J49" dT="2024-10-07T17:17:20.38" personId="{BAA1EE44-5261-431C-945A-8DE6D6974353}" id="{9EBB5334-F49F-42DA-8DF2-EA3C1EDDDA2D}">
    <text>Reajuste 2025</text>
  </threadedComment>
  <threadedComment ref="S49" dT="2025-07-25T21:10:52.26" personId="{BAA1EE44-5261-431C-945A-8DE6D6974353}" id="{1F56B916-91DE-4DF3-A0D3-7440F4A127E9}">
    <text>Desconto de NF emitida indevidamente pela Verzani em julho.
E-mail: "Emissão de NF 7803" do dia 25/07/2025</text>
  </threadedComment>
  <threadedComment ref="J50" dT="2024-10-07T17:17:20.38" personId="{BAA1EE44-5261-431C-945A-8DE6D6974353}" id="{C2B7B7B9-5539-4AE8-B8DC-461C5AF4CAD5}">
    <text>Reajuste 2025</text>
  </threadedComment>
  <threadedComment ref="J51" dT="2024-10-07T17:17:20.38" personId="{BAA1EE44-5261-431C-945A-8DE6D6974353}" id="{71A6A09C-8028-4D08-84CB-322B36994E8A}">
    <text>Reajuste 2025</text>
  </threadedComment>
  <threadedComment ref="J58" dT="2025-05-16T16:00:00.37" personId="{BAA1EE44-5261-431C-945A-8DE6D6974353}" id="{423F21BC-0859-4DF5-966C-0D56FC27E9BD}">
    <text>Nova planilha enviada pelo fornecedor com a composição de custos do contrato para 2025</text>
  </threadedComment>
  <threadedComment ref="J59" dT="2025-05-16T16:00:00.37" personId="{BAA1EE44-5261-431C-945A-8DE6D6974353}" id="{FB6A7A83-3B6F-4645-A268-E4F026AD6E5F}">
    <text>Nova planilha enviada pelo fornecedor com a composição de custos do contrato para 2025</text>
  </threadedComment>
  <threadedComment ref="J60" dT="2025-05-16T16:00:00.37" personId="{BAA1EE44-5261-431C-945A-8DE6D6974353}" id="{EBAB0C45-ED3A-453E-AA28-D493AD8AE547}">
    <text>Nova planilha enviada pelo fornecedor com a composição de custos do contrato para 2025</text>
  </threadedComment>
  <threadedComment ref="J61" dT="2025-05-16T16:00:00.37" personId="{BAA1EE44-5261-431C-945A-8DE6D6974353}" id="{707BDAC2-B3BC-4FB5-86CC-D28E74935288}">
    <text>Nova planilha enviada pelo fornecedor com a composição de custos do contrato para 2025</text>
  </threadedComment>
  <threadedComment ref="J62" dT="2025-05-16T16:00:00.37" personId="{BAA1EE44-5261-431C-945A-8DE6D6974353}" id="{6DDB36EF-7819-422F-A128-A16444827186}">
    <text>Nova planilha enviada pelo fornecedor com a composição de custos do contrato para 2025</text>
  </threadedComment>
  <threadedComment ref="J63" dT="2025-05-16T16:00:00.37" personId="{BAA1EE44-5261-431C-945A-8DE6D6974353}" id="{810BE946-1167-4C9D-9C87-7199277D0717}">
    <text>Nova planilha enviada pelo fornecedor com a composição de custos do contrato para 2025</text>
  </threadedComment>
  <threadedComment ref="J70" dT="2025-05-16T16:00:00.37" personId="{BAA1EE44-5261-431C-945A-8DE6D6974353}" id="{8877B6CE-85F8-42D6-AD47-4AD080EB93DD}">
    <text>Nova planilha enviada pelo fornecedor com a composição de custos do contrato para 2025</text>
  </threadedComment>
  <threadedComment ref="J71" dT="2025-05-16T16:00:00.37" personId="{BAA1EE44-5261-431C-945A-8DE6D6974353}" id="{8B3AEB8D-B431-452C-9110-E3E837D5D951}">
    <text>Nova planilha enviada pelo fornecedor com a composição de custos do contrato para 2025</text>
  </threadedComment>
  <threadedComment ref="J72" dT="2025-05-16T16:00:00.37" personId="{BAA1EE44-5261-431C-945A-8DE6D6974353}" id="{64879538-2E26-4937-9B38-ED6AB20B0BA9}">
    <text>Nova planilha enviada pelo fornecedor com a composição de custos do contrato para 2025</text>
  </threadedComment>
  <threadedComment ref="J73" dT="2025-05-16T16:00:00.37" personId="{BAA1EE44-5261-431C-945A-8DE6D6974353}" id="{B9564F8B-ABE2-469D-8106-88B96CFAF842}">
    <text>Nova planilha enviada pelo fornecedor com a composição de custos do contrato para 2025</text>
  </threadedComment>
  <threadedComment ref="J74" dT="2025-05-16T16:00:00.37" personId="{BAA1EE44-5261-431C-945A-8DE6D6974353}" id="{5175E4F0-5003-4074-BD3E-0E73BB268762}">
    <text>Nova planilha enviada pelo fornecedor com a composição de custos do contrato para 2025</text>
  </threadedComment>
  <threadedComment ref="J75" dT="2025-05-16T16:00:00.37" personId="{BAA1EE44-5261-431C-945A-8DE6D6974353}" id="{7FFBB122-7B77-4ADD-BB63-DA709B990683}">
    <text>Nova planilha enviada pelo fornecedor com a composição de custos do contrato para 2025</text>
  </threadedComment>
  <threadedComment ref="J79" dT="2025-09-22T19:54:35.47" personId="{BAA1EE44-5261-431C-945A-8DE6D6974353}" id="{56AD39D8-2933-4D55-9289-CE7ACD4F3ADB}">
    <text>Implantação Brasanitas em 23/10 - CONFIRMAR DATA DE IMPLANTAÇÃO COM O SHOPPING</text>
  </threadedComment>
  <threadedComment ref="J80" dT="2025-09-22T19:54:35.47" personId="{BAA1EE44-5261-431C-945A-8DE6D6974353}" id="{DCC527CB-609B-42C5-925B-9F371EB1AC2A}">
    <text>Implantação Brasanitas em 23/10</text>
  </threadedComment>
  <threadedComment ref="J82" dT="2025-04-22T14:43:02.86" personId="{BAA1EE44-5261-431C-945A-8DE6D6974353}" id="{E31AB331-2075-4C27-BF32-923C4CC95DA3}">
    <text>Planejador</text>
  </threadedComment>
  <threadedComment ref="J83" dT="2025-04-22T14:43:09.04" personId="{BAA1EE44-5261-431C-945A-8DE6D6974353}" id="{DF411191-4B81-4F94-92BF-746FC96A5514}">
    <text>Planejador</text>
  </threadedComment>
  <threadedComment ref="J84" dT="2025-04-03T22:29:27.62" personId="{BAA1EE44-5261-431C-945A-8DE6D6974353}" id="{E975C135-EB6F-420B-8158-A9578A5A7631}">
    <text>Emissão no mês subsequente á prestação com descontos do mês anterior à competência - ex: emissão em abril, do serviço prestado em março com os descontos de fevereiro.
Proporcional planilha com escopo terceiro completo (incluindo o planejador) - início em 08/03
E-mail validação da planilha: "MEDIÇÃO OPUS MARÇO/2025 - SHOPPING VILLA LOBOS"</text>
  </threadedComment>
  <threadedComment ref="AB84" dT="2025-03-24T17:00:52.81" personId="{BAA1EE44-5261-431C-945A-8DE6D6974353}" id="{9F8FE866-415E-4CC1-A789-D1061F018C60}">
    <text>SPOT eletricistas vindos do São Bernardo para 28/02 a 07/03 - validamos o valor do fornecedor.</text>
  </threadedComment>
  <threadedComment ref="AC84" dT="2025-03-24T17:00:56.99" personId="{BAA1EE44-5261-431C-945A-8DE6D6974353}" id="{0295D1D3-FEB5-4826-95DE-FC244FC80908}">
    <text>SPOT eletricistas vindos do São Bernardo para 28/02 a 07/03.</text>
  </threadedComment>
  <threadedComment ref="J85" dT="2025-04-25T20:30:31.18" personId="{BAA1EE44-5261-431C-945A-8DE6D6974353}" id="{CE8F45F6-2986-4229-B3BA-D924B9C25775}">
    <text>Emissão no mês subsequente á prestação com descontos do mês anterior à competência - ex: emissão em abril, do serviço prestado em março com os descontos de fevereiro.</text>
  </threadedComment>
  <threadedComment ref="J86" dT="2025-04-25T20:30:31.18" personId="{BAA1EE44-5261-431C-945A-8DE6D6974353}" id="{88A5D30E-54CD-4D91-9BBF-729F1A775AC1}">
    <text>Emissão no mês subsequente á prestação com descontos do mês anterior à competência - ex: emissão em abril, do serviço prestado em março com os descontos de fevereiro.</text>
  </threadedComment>
  <threadedComment ref="J87" dT="2025-04-25T20:30:31.18" personId="{BAA1EE44-5261-431C-945A-8DE6D6974353}" id="{C7CB9D21-955E-4C15-B9BA-847E38F853DB}">
    <text>Emissão no mês subsequente á prestação com descontos do mês anterior à competência - ex: emissão em abril, do serviço prestado em março com os descontos de fevereiro.</text>
  </threadedComment>
  <threadedComment ref="J88" dT="2025-04-25T20:30:31.18" personId="{BAA1EE44-5261-431C-945A-8DE6D6974353}" id="{3E9213A9-EDF5-4FAC-B55F-EFFB4E89EAF6}">
    <text>Emissão no mês subsequente á prestação com descontos do mês anterior à competência - ex: emissão em abril, do serviço prestado em março com os descontos de fevereiro.</text>
  </threadedComment>
  <threadedComment ref="S88" dT="2025-07-21T20:14:20.71" personId="{BAA1EE44-5261-431C-945A-8DE6D6974353}" id="{17D29621-3A51-479D-BF34-DE44EE5142A1}">
    <text>30 dias sem o posto de almoxarife</text>
  </threadedComment>
  <threadedComment ref="J89" dT="2025-04-25T20:30:31.18" personId="{BAA1EE44-5261-431C-945A-8DE6D6974353}" id="{D71B4936-2E8B-4574-A8E6-1050E77F70D3}">
    <text>Emissão no mês subsequente á prestação com descontos do mês anterior à competência - ex: emissão em abril, do serviço prestado em março com os descontos de fevereiro.</text>
  </threadedComment>
  <threadedComment ref="J90" dT="2025-04-25T20:30:31.18" personId="{BAA1EE44-5261-431C-945A-8DE6D6974353}" id="{2CDB4A62-BF4F-49A2-A691-4127FE27D5B0}">
    <text>Emissão no mês subsequente á prestação com descontos do mês anterior à competência - ex: emissão em abril, do serviço prestado em março com os descontos de fevereiro.</text>
  </threadedComment>
  <threadedComment ref="J91" dT="2025-04-25T20:30:31.18" personId="{BAA1EE44-5261-431C-945A-8DE6D6974353}" id="{F5FC3C08-9D44-4FE8-BD6A-AA835CE742B8}">
    <text>Emissão no mês subsequente á prestação com descontos do mês anterior à competência - ex: emissão em abril, do serviço prestado em março com os descontos de fevereiro.</text>
  </threadedComment>
  <threadedComment ref="J91" dT="2025-10-17T11:23:55.72" personId="{BAA1EE44-5261-431C-945A-8DE6D6974353}" id="{449C1EB6-8F6B-4DD1-BAF7-FD19C27D8D46}" parentId="{F5FC3C08-9D44-4FE8-BD6A-AA835CE742B8}">
    <text>Saida da Opus em 22/10</text>
  </threadedComment>
  <threadedComment ref="S91" dT="2025-10-24T14:18:00.77" personId="{D946A917-00C7-4977-A2A8-917C48147486}" id="{067624E6-0E3F-422B-9A08-710A6FB13FE7}">
    <text xml:space="preserve">Faltas ocorridas em outubro. Como o grupo Opus saiu antes do final do mês, eles mandaram as faltas no mês da competência. </text>
  </threadedComment>
  <threadedComment ref="J92" dT="2025-09-22T19:54:42.46" personId="{BAA1EE44-5261-431C-945A-8DE6D6974353}" id="{38F908D3-02BF-40A1-9B70-502589B0A6C7}">
    <text>Implantação Brasanitas em 23/10 - CONFIRMAR DATA DE IMPLANTAÇÃO COM O SHOPPING</text>
  </threadedComment>
  <threadedComment ref="J93" dT="2025-09-22T19:54:42.46" personId="{BAA1EE44-5261-431C-945A-8DE6D6974353}" id="{4E469192-48F0-4C94-A83E-1EF24F59ED8A}">
    <text>Implantação Brasanitas em 23/10</text>
  </threadedComment>
  <threadedComment ref="J95" dT="2024-06-10T14:54:08.12" personId="{BAA1EE44-5261-431C-945A-8DE6D6974353}" id="{700820B8-4CEB-4A20-B599-B97448ACFD4E}">
    <text>Ajuste de escopo</text>
  </threadedComment>
  <threadedComment ref="J96" dT="2024-06-10T14:54:08.12" personId="{BAA1EE44-5261-431C-945A-8DE6D6974353}" id="{68ADABA6-4EEB-445A-9971-AED2BB9144C9}">
    <text>Ajuste de escopo</text>
  </threadedComment>
  <threadedComment ref="J97" dT="2025-02-25T20:29:49.25" personId="{BAA1EE44-5261-431C-945A-8DE6D6974353}" id="{E45D1300-5E02-47E9-BE33-A93225AFB7EE}">
    <text>Planilha ajuste de escopo promoção líder - início novo valor 01/03
e-mail: "SOCA DAC - Acréscimo de Líder Bombeiro Civil P30"
+
Reajuste 2025</text>
  </threadedComment>
  <threadedComment ref="J98" dT="2025-02-25T20:29:49.25" personId="{BAA1EE44-5261-431C-945A-8DE6D6974353}" id="{9BE98874-C8F2-476C-A1D6-9E7A3812FBF4}">
    <text>Planilha ajuste de escopo promoção líder - início novo valor 01/03
e-mail: "SOCA DAC - Acréscimo de Líder Bombeiro Civil P30"
+
Reajuste 2025</text>
  </threadedComment>
  <threadedComment ref="J99" dT="2025-02-25T20:29:49.25" personId="{BAA1EE44-5261-431C-945A-8DE6D6974353}" id="{C75730B2-D135-4DCA-A454-B56B7C7E66C7}">
    <text>Planilha ajuste de escopo promoção líder - início novo valor 01/03
e-mail: "SOCA DAC - Acréscimo de Líder Bombeiro Civil P30"
+
Reajuste 2025</text>
  </threadedComment>
  <threadedComment ref="J100" dT="2025-02-25T20:29:49.25" personId="{BAA1EE44-5261-431C-945A-8DE6D6974353}" id="{564591D2-5BA0-4231-A1F8-CB1CD238E216}">
    <text>Planilha ajuste de escopo promoção líder - início novo valor 01/03
e-mail: "SOCA DAC - Acréscimo de Líder Bombeiro Civil P30"
+
Reajuste 2025</text>
  </threadedComment>
  <threadedComment ref="J101" dT="2025-02-25T20:29:49.25" personId="{BAA1EE44-5261-431C-945A-8DE6D6974353}" id="{FACC1476-B303-46A5-B8D5-857509E12759}">
    <text>Planilha ajuste de escopo promoção líder - início novo valor 01/03
e-mail: "SOCA DAC - Acréscimo de Líder Bombeiro Civil P30"
+
Reajuste 2025</text>
  </threadedComment>
  <threadedComment ref="J102" dT="2025-02-25T20:29:49.25" personId="{BAA1EE44-5261-431C-945A-8DE6D6974353}" id="{168020A3-032D-4E79-9181-43F58DD69BBC}">
    <text>Planilha ajuste de escopo promoção líder - início novo valor 01/03
e-mail: "SOCA DAC - Acréscimo de Líder Bombeiro Civil P30"
+
Reajuste 2025</text>
  </threadedComment>
  <threadedComment ref="J103" dT="2025-02-25T20:29:49.25" personId="{BAA1EE44-5261-431C-945A-8DE6D6974353}" id="{0AAE7930-0590-411E-8A2F-EF46BD2C29FD}">
    <text>Planilha ajuste de escopo promoção líder - início novo valor 01/03
e-mail: "SOCA DAC - Acréscimo de Líder Bombeiro Civil P30"
+
Reajuste 2025</text>
  </threadedComment>
  <threadedComment ref="J107" dT="2024-02-07T22:29:15.13" personId="{BAA1EE44-5261-431C-945A-8DE6D6974353}" id="{B1D961FC-2AA5-4431-B13D-63EBFD042F81}">
    <text>Ajuste BDI 2021 + reajuste 2024</text>
  </threadedComment>
  <threadedComment ref="J108" dT="2025-02-13T20:29:42.27" personId="{BAA1EE44-5261-431C-945A-8DE6D6974353}" id="{717A251D-99FE-498A-B5F3-2769181FFBCB}">
    <text>Reajuste 2025</text>
  </threadedComment>
  <threadedComment ref="J109" dT="2025-02-13T20:29:42.27" personId="{BAA1EE44-5261-431C-945A-8DE6D6974353}" id="{FE1595E0-784A-4DC8-9A05-17C7F6D79818}">
    <text>Reajuste 2025</text>
  </threadedComment>
  <threadedComment ref="S109" dT="2025-04-14T20:15:53.89" personId="{BAA1EE44-5261-431C-945A-8DE6D6974353}" id="{B4E1CC86-C141-48B9-AB4B-2C58905A374C}">
    <text>Faltas de fevereiro não aplicadas na medição anterior</text>
  </threadedComment>
  <threadedComment ref="J110" dT="2025-02-13T20:29:42.27" personId="{BAA1EE44-5261-431C-945A-8DE6D6974353}" id="{46958576-3A0B-4E5C-984F-457EF312EEDD}">
    <text>Reajuste 2025</text>
  </threadedComment>
  <threadedComment ref="R110" dT="2025-04-22T19:52:18.60" personId="{BAA1EE44-5261-431C-945A-8DE6D6974353}" id="{A8638288-DCA2-40DC-B5F1-A41593AA2566}">
    <text>Descontos de prêmio assiduidade referentes a janeiro, fevereiro e março não aplicados no mês anterior</text>
  </threadedComment>
  <threadedComment ref="J111" dT="2025-02-13T20:29:42.27" personId="{BAA1EE44-5261-431C-945A-8DE6D6974353}" id="{8B9D87D4-AECD-459C-B7CD-69553BF9C858}">
    <text>Reajuste 2025</text>
  </threadedComment>
  <threadedComment ref="J112" dT="2025-02-13T20:29:42.27" personId="{BAA1EE44-5261-431C-945A-8DE6D6974353}" id="{C67509EB-1CE4-4823-8201-B3B484C61EDA}">
    <text>Reajuste 2025</text>
  </threadedComment>
  <threadedComment ref="J113" dT="2025-02-13T20:29:42.27" personId="{BAA1EE44-5261-431C-945A-8DE6D6974353}" id="{A13B6528-8A4E-470B-9423-CA0350B808DB}">
    <text>Reajuste 2025</text>
  </threadedComment>
  <threadedComment ref="J114" dT="2025-02-13T20:29:42.27" personId="{BAA1EE44-5261-431C-945A-8DE6D6974353}" id="{F4B7EEFF-59CB-4CA0-8B79-FFF31DCED7B4}">
    <text>Reajuste 2025</text>
  </threadedComment>
  <threadedComment ref="S114" dT="2025-09-16T19:25:26.11" personId="{D946A917-00C7-4977-A2A8-917C48147486}" id="{A2BFFAC3-6E12-47E5-AE5A-DD7E9810E5FC}">
    <text>PLR do primeiro semestre.</text>
  </threadedComment>
  <threadedComment ref="J115" dT="2025-10-13T14:50:49.15" personId="{D946A917-00C7-4977-A2A8-917C48147486}" id="{2FC8846C-8B8B-44AA-828F-41FCB9131F43}">
    <text>Novo escopo começou a ser praticado dia 22/09. 
22 dias com contrato de R$308.969,10
08 dias com contrato de R$310.807,82</text>
  </threadedComment>
  <threadedComment ref="J116" dT="2025-10-15T20:09:55.84" personId="{BAA1EE44-5261-431C-945A-8DE6D6974353}" id="{8B296BA4-5596-477B-9A91-C324DCA13996}">
    <text>Alteração de escopo a valer a partir de 22/09</text>
  </threadedComment>
  <threadedComment ref="J119" dT="2024-12-27T14:09:38.03" personId="{BAA1EE44-5261-431C-945A-8DE6D6974353}" id="{6B9B10C9-2E9D-41DE-A6EA-563BB43819D2}">
    <text>Planilha reoneração</text>
  </threadedComment>
  <threadedComment ref="J120" dT="2024-12-27T14:09:38.03" personId="{BAA1EE44-5261-431C-945A-8DE6D6974353}" id="{BAF1B438-874D-4BE3-887B-A6E858CD8B64}">
    <text>Planilha reoneração + Reajuste 2025</text>
  </threadedComment>
  <threadedComment ref="L120" dT="2025-03-17T13:35:49.74" personId="{7BD42825-676C-45DE-9824-D28EF79243B2}" id="{063B3135-2EF6-4729-B480-D76502F36CA6}">
    <text>Considerando a planilha de reajuste de 2025 no valor de contrato de R$120.959,33.</text>
  </threadedComment>
  <threadedComment ref="J121" dT="2025-01-28T13:57:10.89" personId="{BAA1EE44-5261-431C-945A-8DE6D6974353}" id="{4AB02FD5-2328-46F5-A40E-3BBCBA1C1A9A}">
    <text>Planilha reoneração + ajuste de escopo e salários - Inicío em Março;
Tratativa no e-mail: "SPI - Ajuste salarial e organograma de manutenção" - (última troca em 28/01/2025 às 14:11h)
+
Reajuste 2025</text>
  </threadedComment>
  <threadedComment ref="S121" dT="2025-04-09T14:05:51.53" personId="{BAA1EE44-5261-431C-945A-8DE6D6974353}" id="{211BD3F8-A1D5-433B-AC2C-B9BF29A4CEC5}">
    <text xml:space="preserve">Desconto referente a NF do mês anterior que foi emitida no valor cheio do contrato sem as faltas </text>
  </threadedComment>
  <threadedComment ref="J122" dT="2025-01-28T13:57:10.89" personId="{BAA1EE44-5261-431C-945A-8DE6D6974353}" id="{52874D4E-7088-4203-AF8B-278250C463A8}">
    <text>Planilha reoneração + ajuste de escopo e salários - Inicío em Março;
Tratativa no e-mail: "SPI - Ajuste salarial e organograma de manutenção" - (última troca em 28/01/2025 às 14:11h)
+
Reajuste 2025</text>
  </threadedComment>
  <threadedComment ref="X122" dT="2025-03-25T17:47:49.57" personId="{BAA1EE44-5261-431C-945A-8DE6D6974353}" id="{C614C9FC-BDCC-46FB-8525-999E6B69FBEF}">
    <text>Retroativo referente ao contrato + extras no mês de janeiro</text>
  </threadedComment>
  <threadedComment ref="J123" dT="2025-01-28T13:57:10.89" personId="{BAA1EE44-5261-431C-945A-8DE6D6974353}" id="{63702DEE-E08D-4BFE-A26D-AC2B14E29078}">
    <text>Planilha reoneração + ajuste de escopo e salários - Inicío em Março;
Tratativa no e-mail: "SPI - Ajuste salarial e organograma de manutenção" - (última troca em 28/01/2025 às 14:11h)
+
Reajuste 2025</text>
  </threadedComment>
  <threadedComment ref="J124" dT="2025-01-28T13:57:10.89" personId="{BAA1EE44-5261-431C-945A-8DE6D6974353}" id="{4A98157E-B96F-4B3A-98E7-0CA45B2EC519}">
    <text>Planilha reoneração + ajuste de escopo e salários - Inicío em Março;
Tratativa no e-mail: "SPI - Ajuste salarial e organograma de manutenção" - (última troca em 28/01/2025 às 14:11h)
+
Reajuste 2025</text>
  </threadedComment>
  <threadedComment ref="J125" dT="2025-01-28T13:57:10.89" personId="{BAA1EE44-5261-431C-945A-8DE6D6974353}" id="{A61C4685-0264-477E-9457-EBC597616E2A}">
    <text>Planilha reoneração + ajuste de escopo e salários - Inicío em Março;
Tratativa no e-mail: "SPI - Ajuste salarial e organograma de manutenção" - (última troca em 28/01/2025 às 14:11h)
+
Reajuste 2025</text>
  </threadedComment>
  <threadedComment ref="J126" dT="2025-01-28T13:57:10.89" personId="{BAA1EE44-5261-431C-945A-8DE6D6974353}" id="{DE6CDAAC-F904-44C1-AC1D-2B7F881B66E7}">
    <text>Planilha reoneração + ajuste de escopo e salários - Inicío em Março;
Tratativa no e-mail: "SPI - Ajuste salarial e organograma de manutenção" - (última troca em 28/01/2025 às 14:11h)
+
Reajuste 2025</text>
  </threadedComment>
  <threadedComment ref="J127" dT="2025-01-28T13:57:10.89" personId="{BAA1EE44-5261-431C-945A-8DE6D6974353}" id="{D6B6D107-8197-4DC7-989F-9C9005CE8B34}">
    <text>Planilha reoneração + ajuste de escopo e salários - Inicío em Março;
Tratativa no e-mail: "SPI - Ajuste salarial e organograma de manutenção" - (última troca em 28/01/2025 às 14:11h)
+
Reajuste 2025</text>
  </threadedComment>
  <threadedComment ref="J131" dT="2024-12-27T14:09:59.38" personId="{BAA1EE44-5261-431C-945A-8DE6D6974353}" id="{48544DF0-AC23-42E6-A0AC-5E1C024D4354}">
    <text>Planilha reoneração</text>
  </threadedComment>
  <threadedComment ref="J132" dT="2024-12-27T14:09:59.38" personId="{BAA1EE44-5261-431C-945A-8DE6D6974353}" id="{F8F9EA3B-5CB4-4B0C-BDC0-D1F6B99342C0}">
    <text>Planilha reoneração + Reajuste 2025</text>
  </threadedComment>
  <threadedComment ref="J133" dT="2024-12-27T14:09:59.38" personId="{BAA1EE44-5261-431C-945A-8DE6D6974353}" id="{01489424-FF12-44BB-A3B1-7D55F56043E1}">
    <text>Planilha reoneração + Reajuste 2025</text>
  </threadedComment>
  <threadedComment ref="J134" dT="2024-12-27T14:09:59.38" personId="{BAA1EE44-5261-431C-945A-8DE6D6974353}" id="{50B69B7E-C13A-410E-8EBF-312494F2D849}">
    <text>Planilha reoneração + Reajuste 2025</text>
  </threadedComment>
  <threadedComment ref="X134" dT="2025-03-25T17:47:38.64" personId="{BAA1EE44-5261-431C-945A-8DE6D6974353}" id="{7ABF5C7D-6CF1-4A39-A10E-0B8333F7996B}">
    <text>Retroativo referente ao contrato no mês de janeiro</text>
  </threadedComment>
  <threadedComment ref="J135" dT="2024-12-27T14:09:59.38" personId="{BAA1EE44-5261-431C-945A-8DE6D6974353}" id="{B9287593-EE13-46CC-AED9-7AA13E762801}">
    <text>Planilha reoneração + Reajuste 2025</text>
  </threadedComment>
  <threadedComment ref="J136" dT="2024-12-27T14:09:59.38" personId="{BAA1EE44-5261-431C-945A-8DE6D6974353}" id="{886B08C6-838A-4551-82E5-37FB638A9BC9}">
    <text>Planilha reoneração + Reajuste 2025</text>
  </threadedComment>
  <threadedComment ref="J137" dT="2024-12-27T14:09:59.38" personId="{BAA1EE44-5261-431C-945A-8DE6D6974353}" id="{B79F2D32-BCC4-4577-B8FB-917E16E3AA2A}">
    <text>Planilha reoneração + Reajuste 2025</text>
  </threadedComment>
  <threadedComment ref="J138" dT="2024-12-27T14:09:59.38" personId="{BAA1EE44-5261-431C-945A-8DE6D6974353}" id="{73DCC474-7AE1-48E0-A9CA-B86896AE9C1E}">
    <text>Planilha reoneração + Reajuste 2025</text>
  </threadedComment>
  <threadedComment ref="J139" dT="2024-12-27T14:09:59.38" personId="{BAA1EE44-5261-431C-945A-8DE6D6974353}" id="{84BB4200-C50A-440B-A63B-452EF81588C8}">
    <text>Planilha reoneração + Reajuste 2025</text>
  </threadedComment>
  <threadedComment ref="J143" dT="2025-02-05T13:12:07.80" personId="{BAA1EE44-5261-431C-945A-8DE6D6974353}" id="{F482183F-AE50-4479-BCB0-1452A9182571}">
    <text>Reajuste 2025</text>
  </threadedComment>
  <threadedComment ref="J144" dT="2025-03-06T13:24:07.83" personId="{7BD42825-676C-45DE-9824-D28EF79243B2}" id="{EA5E3717-50A9-440C-989C-043C5F1D5260}">
    <text xml:space="preserve">Reajuste de 2025
</text>
  </threadedComment>
  <threadedComment ref="J145" dT="2025-03-06T13:24:07.83" personId="{7BD42825-676C-45DE-9824-D28EF79243B2}" id="{CE470B2F-5655-4DFB-922E-F29828001CD3}">
    <text xml:space="preserve">Reajuste de 2025
</text>
  </threadedComment>
  <threadedComment ref="J146" dT="2025-03-06T13:24:07.83" personId="{7BD42825-676C-45DE-9824-D28EF79243B2}" id="{8845FF42-1F34-4F5D-BE20-1E7554BDD867}">
    <text xml:space="preserve">Reajuste de 2025
</text>
  </threadedComment>
  <threadedComment ref="J147" dT="2025-03-06T13:24:07.83" personId="{7BD42825-676C-45DE-9824-D28EF79243B2}" id="{97649F44-1CDA-4DFB-BA5C-BAC011D64B0E}">
    <text xml:space="preserve">Reajuste de 2025
</text>
  </threadedComment>
  <threadedComment ref="J148" dT="2025-03-06T13:24:07.83" personId="{7BD42825-676C-45DE-9824-D28EF79243B2}" id="{DB138D85-3899-4FA9-B8C1-CFD701D61A16}">
    <text xml:space="preserve">Reajuste de 2025
</text>
  </threadedComment>
  <threadedComment ref="J149" dT="2025-03-06T13:24:07.83" personId="{7BD42825-676C-45DE-9824-D28EF79243B2}" id="{C0657DEB-43C5-4C5A-BD55-5A49C9E0B902}">
    <text xml:space="preserve">Reajuste de 2025
</text>
  </threadedComment>
  <threadedComment ref="J150" dT="2025-03-06T13:24:07.83" personId="{7BD42825-676C-45DE-9824-D28EF79243B2}" id="{FD1DFA6B-3CE0-43F2-A0B7-9F8290128F64}">
    <text xml:space="preserve">Reajuste de 2025
</text>
  </threadedComment>
  <threadedComment ref="J151" dT="2025-09-26T15:06:21.78" personId="{D946A917-00C7-4977-A2A8-917C48147486}" id="{F8DB847A-4333-4EE3-9314-43D4C0254EDD}">
    <text>Reajuste de insumos com IPCA. 
Aniversário do contrato: junho/2025.
E-mail: Grupo JLR - Reajuste Materiais de Consumo \ Aniversário Contrato CONDOMINIO SHOPPING CENTER PIRACICABA.</text>
  </threadedComment>
  <threadedComment ref="S151" dT="2025-09-26T15:07:32.43" personId="{D946A917-00C7-4977-A2A8-917C48147486}" id="{384BB8E7-12B0-47B1-81EB-589F953983D7}">
    <text>Retroativo referente ao reajuste de insumos com o índice do IPCA. 
Retroativo de junho, julho e agosto.</text>
  </threadedComment>
  <threadedComment ref="J155" dT="2025-02-05T13:11:08.88" personId="{BAA1EE44-5261-431C-945A-8DE6D6974353}" id="{34BB59E4-FE10-49BE-85F9-58167BB043C0}">
    <text>Reajuste 2025</text>
  </threadedComment>
  <threadedComment ref="J156" dT="2025-03-06T13:24:48.10" personId="{7BD42825-676C-45DE-9824-D28EF79243B2}" id="{C82083A4-AA57-4C8B-8943-4872798563B0}">
    <text xml:space="preserve">Reajuste de 2025
</text>
  </threadedComment>
  <threadedComment ref="J157" dT="2025-03-06T13:24:48.10" personId="{7BD42825-676C-45DE-9824-D28EF79243B2}" id="{CB2D05B9-E7BA-48E6-80B5-94A92140FB4A}">
    <text xml:space="preserve">Reajuste de 2025
</text>
  </threadedComment>
  <threadedComment ref="J158" dT="2025-03-06T13:24:48.10" personId="{7BD42825-676C-45DE-9824-D28EF79243B2}" id="{697FAE63-DF81-437D-AE29-8DEF9FE32A3C}">
    <text xml:space="preserve">Reajuste de 2025
</text>
  </threadedComment>
  <threadedComment ref="J159" dT="2025-03-06T13:24:48.10" personId="{7BD42825-676C-45DE-9824-D28EF79243B2}" id="{A7C3B915-9DDA-4443-85BA-6336025476D9}">
    <text xml:space="preserve">Reajuste de 2025
</text>
  </threadedComment>
  <threadedComment ref="J160" dT="2025-03-06T13:24:48.10" personId="{7BD42825-676C-45DE-9824-D28EF79243B2}" id="{DA3386BF-24FA-4E0E-A740-2D4949C145EE}">
    <text xml:space="preserve">Reajuste de 2025
</text>
  </threadedComment>
  <threadedComment ref="J161" dT="2025-03-06T13:24:48.10" personId="{7BD42825-676C-45DE-9824-D28EF79243B2}" id="{6D069569-AA65-454B-8CBB-467187D33B80}">
    <text xml:space="preserve">Reajuste de 2025
</text>
  </threadedComment>
  <threadedComment ref="J162" dT="2025-03-06T13:24:48.10" personId="{7BD42825-676C-45DE-9824-D28EF79243B2}" id="{7D515F70-EC32-4DEC-AB50-235335796F91}">
    <text xml:space="preserve">Reajuste de 2025
</text>
  </threadedComment>
  <threadedComment ref="J163" dT="2025-09-26T15:08:51.86" personId="{D946A917-00C7-4977-A2A8-917C48147486}" id="{D6C94CEE-E9ED-45CA-9085-5866533537EB}">
    <text>Reajuste de insumos com IPCA. 
Aniversário do contrato: junho/2025.
E-mail: Grupo JLR - Reajuste Materiais de Consumo \ Aniversário Contrato CONDOMINIO SHOPPING CENTER PIRACICABA.</text>
  </threadedComment>
  <threadedComment ref="S163" dT="2025-09-26T16:57:02.44" personId="{D946A917-00C7-4977-A2A8-917C48147486}" id="{753F208B-C5DF-4A33-9EAB-5AF0D7D21BE1}">
    <text>Retroativo referente ao reajuste de insumos com o índice do IPCA. 
Retroativo de junho, julho e agosto.</text>
  </threadedComment>
  <threadedComment ref="J167" dT="2025-01-06T18:06:38.61" personId="{BAA1EE44-5261-431C-945A-8DE6D6974353}" id="{DFE68E22-0FA0-4398-903C-CDF78B7A26DC}">
    <text>Planilha 2024 + IPCA - (emissão no mês da prestação)</text>
  </threadedComment>
  <threadedComment ref="X167" dT="2025-01-06T18:09:59.47" personId="{BAA1EE44-5261-431C-945A-8DE6D6974353}" id="{F90D1C78-E5C0-4B7D-A938-C048B76E33F0}">
    <text>Retroativo IPCA - novembro e dezembro</text>
  </threadedComment>
  <threadedComment ref="J168" dT="2025-01-06T18:06:38.61" personId="{BAA1EE44-5261-431C-945A-8DE6D6974353}" id="{3CBD67A0-E665-4238-B836-7D461DD1B98F}">
    <text>Planilha 2024 + IPCA - (emissão no mês da prestação)</text>
  </threadedComment>
  <threadedComment ref="J169" dT="2025-01-06T18:06:38.61" personId="{BAA1EE44-5261-431C-945A-8DE6D6974353}" id="{386C5F29-C92F-4568-B0FA-60B11D6A27B6}">
    <text>Planilha 2024 + IPCA - (emissão no mês da prestação)</text>
  </threadedComment>
  <threadedComment ref="J170" dT="2025-01-06T18:06:38.61" personId="{BAA1EE44-5261-431C-945A-8DE6D6974353}" id="{6C3E19E9-9E1B-4B19-846F-C50771A2CA5B}">
    <text>Planilha 2024 + IPCA - (emissão no mês da prestação)</text>
  </threadedComment>
  <threadedComment ref="J171" dT="2025-01-06T18:06:38.61" personId="{BAA1EE44-5261-431C-945A-8DE6D6974353}" id="{BF31714B-A570-400C-8F59-BAFBD7E3B090}">
    <text>Planilha 2024 + IPCA - (emissão no mês da prestação)</text>
  </threadedComment>
  <threadedComment ref="J172" dT="2025-01-06T18:06:38.61" personId="{BAA1EE44-5261-431C-945A-8DE6D6974353}" id="{51A1AFC6-F713-49F6-9876-31A6D95CC7FC}">
    <text>Planilha 2024 + IPCA - (emissão no mês da prestação)</text>
  </threadedComment>
  <threadedComment ref="J173" dT="2025-01-06T18:06:38.61" personId="{BAA1EE44-5261-431C-945A-8DE6D6974353}" id="{9DCD3123-C578-4A9F-B0CD-637F1B078BCF}">
    <text>Planilha 2024 + IPCA - (emissão no mês da prestação)</text>
  </threadedComment>
  <threadedComment ref="J174" dT="2025-09-05T19:10:49.70" personId="{BAA1EE44-5261-431C-945A-8DE6D6974353}" id="{62C43A5F-4BB9-4D7F-89E9-320939163A46}">
    <text>Reajuste 2025</text>
  </threadedComment>
  <threadedComment ref="J175" dT="2025-09-05T19:10:49.70" personId="{BAA1EE44-5261-431C-945A-8DE6D6974353}" id="{2BF35685-8305-4D89-8AE2-8B3FA90CF9BA}">
    <text>Reajuste 2025</text>
  </threadedComment>
  <threadedComment ref="J179" dT="2025-01-06T18:06:16.48" personId="{BAA1EE44-5261-431C-945A-8DE6D6974353}" id="{73B6986E-2382-4F16-93B4-EA246559236F}">
    <text>Planilha 2024 + IPCA - (emissão no mês da prestação)</text>
  </threadedComment>
  <threadedComment ref="X179" dT="2025-01-06T18:09:56.21" personId="{BAA1EE44-5261-431C-945A-8DE6D6974353}" id="{C7117554-1A1B-4535-807D-0135E24CCA71}">
    <text>Retroativo IPCA - novembro e dezembro</text>
  </threadedComment>
  <threadedComment ref="J180" dT="2025-01-06T18:06:16.48" personId="{BAA1EE44-5261-431C-945A-8DE6D6974353}" id="{6562A05D-8C1F-48EE-B5CC-B0A9DF219837}">
    <text>Planilha 2024 + IPCA - (emissão no mês da prestação)</text>
  </threadedComment>
  <threadedComment ref="J181" dT="2025-01-06T18:06:16.48" personId="{BAA1EE44-5261-431C-945A-8DE6D6974353}" id="{9D3F5FD5-0863-4713-9C7F-49642219C105}">
    <text>Planilha 2024 + IPCA - (emissão no mês da prestação)</text>
  </threadedComment>
  <threadedComment ref="J182" dT="2025-01-06T18:06:16.48" personId="{BAA1EE44-5261-431C-945A-8DE6D6974353}" id="{F2FD4FBB-AFB9-48F4-B4E4-5E073A84C035}">
    <text>Planilha 2024 + IPCA - (emissão no mês da prestação)</text>
  </threadedComment>
  <threadedComment ref="J183" dT="2025-01-06T18:06:16.48" personId="{BAA1EE44-5261-431C-945A-8DE6D6974353}" id="{1AFF92E2-5100-4EE6-B8B0-971BBC13F014}">
    <text>Planilha 2024 + IPCA - (emissão no mês da prestação)</text>
  </threadedComment>
  <threadedComment ref="J184" dT="2025-01-06T18:06:16.48" personId="{BAA1EE44-5261-431C-945A-8DE6D6974353}" id="{69761F53-FCFA-409B-AE8E-9E6AF6AAAA1D}">
    <text>Planilha 2024 + IPCA - (emissão no mês da prestação)</text>
  </threadedComment>
  <threadedComment ref="J185" dT="2025-01-06T18:06:16.48" personId="{BAA1EE44-5261-431C-945A-8DE6D6974353}" id="{9ACD7B38-EF7C-4513-9570-AFCA7895035D}">
    <text>Planilha 2024 + IPCA - (emissão no mês da prestação)</text>
  </threadedComment>
  <threadedComment ref="J186" dT="2025-09-05T19:10:54.53" personId="{BAA1EE44-5261-431C-945A-8DE6D6974353}" id="{5373CC6C-C4DE-4413-BB09-B86E8A41810F}">
    <text>Reajuste 2025</text>
  </threadedComment>
  <threadedComment ref="J187" dT="2025-09-05T19:10:54.53" personId="{BAA1EE44-5261-431C-945A-8DE6D6974353}" id="{CF8BCB2E-6048-415C-BDA5-B5E996E4F843}">
    <text>Reajuste 2025</text>
  </threadedComment>
  <threadedComment ref="J191" dT="2024-08-21T20:07:22.82" personId="{BAA1EE44-5261-431C-945A-8DE6D6974353}" id="{588AC2DA-2285-45F3-B733-46B0CE9E7CD2}">
    <text>Reajuste 2024</text>
  </threadedComment>
  <threadedComment ref="J192" dT="2024-08-21T20:07:22.82" personId="{BAA1EE44-5261-431C-945A-8DE6D6974353}" id="{37698A48-BFE5-452D-AF8C-2619FFA1D016}">
    <text>Reajuste 2024</text>
  </threadedComment>
  <threadedComment ref="J193" dT="2025-04-02T20:12:18.25" personId="{BAA1EE44-5261-431C-945A-8DE6D6974353}" id="{35A9FBE0-2429-4BEE-BD02-3FC3BAE23B94}">
    <text>Reajuste 2025 - emissão no mês da prestação</text>
  </threadedComment>
  <threadedComment ref="J194" dT="2025-04-02T20:12:18.25" personId="{BAA1EE44-5261-431C-945A-8DE6D6974353}" id="{73D082C1-BA83-4BFF-B5B6-C49EDA362DE6}">
    <text>Reajuste 2025 - emissão no mês da prestação</text>
  </threadedComment>
  <threadedComment ref="J195" dT="2025-04-02T20:12:18.25" personId="{BAA1EE44-5261-431C-945A-8DE6D6974353}" id="{E61F49AB-2364-4FED-9A18-2E9832ECD4AD}">
    <text>Reajuste 2025 - emissão no mês da prestação</text>
  </threadedComment>
  <threadedComment ref="B196" dT="2025-07-23T17:01:25.69" personId="{BAA1EE44-5261-431C-945A-8DE6D6974353}" id="{744F5876-0287-4044-8F3A-F8B877D8C7E8}">
    <text>Na verdade não houve preenchimento, pois o serviço prestado em junho não foi na empresa Rena's, mas sim da empresa anterior (Marcia Novaes).</text>
  </threadedComment>
  <threadedComment ref="J196" dT="2025-06-04T17:22:38.89" personId="{BAA1EE44-5261-431C-945A-8DE6D6974353}" id="{784487C9-C81C-478F-9CDE-B4F1D7472FCE}">
    <text>Implantação Rena's - 01/07
Emissão no mês da prestação</text>
  </threadedComment>
  <threadedComment ref="J197" dT="2025-06-04T17:22:38.89" personId="{BAA1EE44-5261-431C-945A-8DE6D6974353}" id="{E6B637E2-64FC-4010-A7BE-FE9CE0115413}">
    <text>Implantação Rena's - 01/07</text>
  </threadedComment>
  <threadedComment ref="L197" dT="2025-08-27T18:03:26.93" personId="{BAA1EE44-5261-431C-945A-8DE6D6974353}" id="{6ABDD04E-A855-4E42-B341-AAE05BEA5CAD}">
    <text>Emitiram a NF com o valor cheio do contrato - considerar descontos para o próximo faturamento.</text>
  </threadedComment>
  <threadedComment ref="O197" dT="2025-08-27T18:03:24.12" personId="{BAA1EE44-5261-431C-945A-8DE6D6974353}" id="{2FDAB79C-DF4F-473F-A241-1EA1BA82D23B}">
    <text>Emitiram a NF com o valor cheio do contrato - considerar descontos para o próximo faturamento.</text>
  </threadedComment>
  <threadedComment ref="J198" dT="2025-06-04T17:22:38.89" personId="{BAA1EE44-5261-431C-945A-8DE6D6974353}" id="{31B0DFCF-BEC4-424A-B940-042D4EA83DF8}">
    <text>Implantação Rena's - 01/07</text>
  </threadedComment>
  <threadedComment ref="S198" dT="2025-08-27T18:02:51.78" personId="{BAA1EE44-5261-431C-945A-8DE6D6974353}" id="{BA0B76A7-3C38-40C8-9D8B-CD00F40154C1}">
    <text>Desconto de faltas não aplicado no mês anterior</text>
  </threadedComment>
  <threadedComment ref="J199" dT="2025-06-04T17:22:38.89" personId="{BAA1EE44-5261-431C-945A-8DE6D6974353}" id="{893035EE-1D25-4FCA-8722-630D7588A831}">
    <text>Implantação Rena's - 01/07</text>
  </threadedComment>
  <threadedComment ref="J203" dT="2024-11-01T14:59:14.08" personId="{BAA1EE44-5261-431C-945A-8DE6D6974353}" id="{A614FCBE-F283-4E06-BDB4-840FDF857092}">
    <text>Planilha 2024 com aumento de escopo a partir de novembro (emissão no mês da prestação) + IPCA</text>
  </threadedComment>
  <threadedComment ref="S203" dT="2025-02-07T18:30:39.13" personId="{BAA1EE44-5261-431C-945A-8DE6D6974353}" id="{90734340-36D4-49D8-AB56-C8AB5FE9F09F}">
    <text>Desconto de faltas do extra natal - NF foi emitida com valor cheio em dezembro</text>
  </threadedComment>
  <threadedComment ref="X203" dT="2025-01-06T18:07:57.28" personId="{BAA1EE44-5261-431C-945A-8DE6D6974353}" id="{5A7D3A59-7A89-4E88-84E2-39EE5F43F0CA}">
    <text>Retroativo IPCA - novembro e dezembro</text>
  </threadedComment>
  <threadedComment ref="AC203" dT="2025-02-06T21:26:34.15" personId="{BAA1EE44-5261-431C-945A-8DE6D6974353}" id="{67967DA9-7A45-44FD-9A12-7D3991095F91}">
    <text>Extras Supervisora dez 2024 - faturado somente em fevereiro
+
Extras de Janeiro</text>
  </threadedComment>
  <threadedComment ref="J204" dT="2024-11-01T14:59:14.08" personId="{BAA1EE44-5261-431C-945A-8DE6D6974353}" id="{BFC8E13C-98F5-4AB8-A254-AF0D114570E1}">
    <text>Planilha 2024 com aumento de escopo a partir de novembro (emissão no mês da prestação) + IPCA</text>
  </threadedComment>
  <threadedComment ref="J205" dT="2024-11-01T14:59:14.08" personId="{BAA1EE44-5261-431C-945A-8DE6D6974353}" id="{0AEFA309-A61D-4C7C-A767-4498B91A7FE3}">
    <text>Planilha 2024 com aumento de escopo a partir de novembro (emissão no mês da prestação) + IPCA</text>
  </threadedComment>
  <threadedComment ref="S205" dT="2025-04-08T19:59:28.35" personId="{BAA1EE44-5261-431C-945A-8DE6D6974353}" id="{A13BE366-8D62-4FC8-8DE2-12E195D18742}">
    <text>Desconto referente a NF do mês anterior que foi emitida no valor cheio do contrato</text>
  </threadedComment>
  <threadedComment ref="J206" dT="2025-04-11T17:33:50.97" personId="{BAA1EE44-5261-431C-945A-8DE6D6974353}" id="{1649DDED-F84E-4E17-993C-6FB80BA5B138}">
    <text>Planilha 2025 (emissão no mês da prestação)</text>
  </threadedComment>
  <threadedComment ref="J207" dT="2025-04-11T17:33:50.97" personId="{BAA1EE44-5261-431C-945A-8DE6D6974353}" id="{989AC34E-8F38-431C-A0A7-9F0D3B1BA15B}">
    <text>Planilha 2025 (emissão no mês da prestação)</text>
  </threadedComment>
  <threadedComment ref="J208" dT="2025-04-11T17:33:50.97" personId="{BAA1EE44-5261-431C-945A-8DE6D6974353}" id="{7BE0721B-44AA-463F-8C4F-D3646D5B6D26}">
    <text>Planilha 2025 (emissão no mês da prestação)</text>
  </threadedComment>
  <threadedComment ref="J209" dT="2025-08-07T20:39:13.77" personId="{BAA1EE44-5261-431C-945A-8DE6D6974353}" id="{333EE638-9D01-46C9-AE4D-AAD461C722BF}">
    <text>Planilha 2025 (emissão no mês da prestação) + redução de escopo</text>
  </threadedComment>
  <threadedComment ref="J210" dT="2025-08-07T20:39:13.77" personId="{BAA1EE44-5261-431C-945A-8DE6D6974353}" id="{623A4234-D3DD-432A-B6BD-215260040B86}">
    <text>Planilha 2025 (emissão no mês da prestação) + redução de escopo</text>
  </threadedComment>
  <threadedComment ref="J211" dT="2025-08-07T20:39:13.77" personId="{BAA1EE44-5261-431C-945A-8DE6D6974353}" id="{38DE88CF-1212-4928-AC06-380C3220C8EC}">
    <text>Planilha 2025 (emissão no mês da prestação) + redução de escopo</text>
  </threadedComment>
  <threadedComment ref="Q211" dT="2025-10-10T12:19:45.07" personId="{D946A917-00C7-4977-A2A8-917C48147486}" id="{982DB88D-A837-44F1-B731-478DC89E9FED}">
    <text>30 dias sem a máquina removedora de chiclete.</text>
  </threadedComment>
  <threadedComment ref="J212" dT="2025-09-12T18:47:25.28" personId="{BAA1EE44-5261-431C-945A-8DE6D6974353}" id="{FEB0872C-FFB0-4A2B-8F0B-8A6AAB6F671C}">
    <text>Planilha 2025 + redução de escopo + inclusão de celulares a partir de 01/10
E-mail: "aparelhos celulares " do dia 11/09/2025</text>
  </threadedComment>
  <threadedComment ref="J215" dT="2024-12-27T14:08:36.46" personId="{BAA1EE44-5261-431C-945A-8DE6D6974353}" id="{BCF468FF-FA13-4824-8622-2311E1B4A2DF}">
    <text>Novo valor de contrato com ajuste de nomenclaturas e escopo passa a valer a partir de jan/25 (planilha rev.5)
Tratativa no e-mail: "Dissidio 2024" de 18/10/2024
+
Reoneração</text>
  </threadedComment>
  <threadedComment ref="O215" dT="2025-08-27T13:06:43.22" personId="{BAA1EE44-5261-431C-945A-8DE6D6974353}" id="{8B9242B1-44D7-4801-B0FD-03DC1D5F9985}">
    <text>Não haverá desconto de SLA para esta categoria.</text>
  </threadedComment>
  <threadedComment ref="J216" dT="2024-12-27T14:08:36.46" personId="{BAA1EE44-5261-431C-945A-8DE6D6974353}" id="{135199CA-1EA9-4405-9A4A-8DEC698B6A74}">
    <text>Novo valor de contrato com ajuste de nomenclaturas e escopo passa a valer a partir de jan/25 (planilha rev.5)
Tratativa no e-mail: "Dissidio 2024" de 18/10/2024
+
Reoneração</text>
  </threadedComment>
  <threadedComment ref="O216" dT="2025-08-27T13:06:40.20" personId="{BAA1EE44-5261-431C-945A-8DE6D6974353}" id="{F1BA313C-2422-4A95-9652-5E4B492EDB9B}">
    <text>Não haverá desconto de SLA para esta categoria.</text>
  </threadedComment>
  <threadedComment ref="J217" dT="2024-12-27T14:08:36.46" personId="{BAA1EE44-5261-431C-945A-8DE6D6974353}" id="{28121F78-45BD-4B2C-A8D7-3E0A2244EEAE}">
    <text>Novo valor de contrato com ajuste de nomenclaturas e escopo passa a valer a partir de jan/25 (planilha rev.5)
Tratativa no e-mail: "Dissidio 2024" de 18/10/2024
+
Reoneração</text>
  </threadedComment>
  <threadedComment ref="O217" dT="2025-08-27T13:06:37.96" personId="{BAA1EE44-5261-431C-945A-8DE6D6974353}" id="{2E304671-C4B6-4ED8-9451-4405440AADEC}">
    <text>Não haverá desconto de SLA para esta categoria.</text>
  </threadedComment>
  <threadedComment ref="J218" dT="2024-12-27T14:08:36.46" personId="{BAA1EE44-5261-431C-945A-8DE6D6974353}" id="{05E02370-DB70-4BF9-AD2E-C17EF250A835}">
    <text>Novo valor de contrato com ajuste de nomenclaturas e escopo passa a valer a partir de jan/25 (planilha rev.5)
Tratativa no e-mail: "Dissidio 2024" de 18/10/2024
+
Reoneração</text>
  </threadedComment>
  <threadedComment ref="O218" dT="2025-08-27T13:06:35.47" personId="{BAA1EE44-5261-431C-945A-8DE6D6974353}" id="{57A1B01D-98FF-4E5F-BDEC-0E52185E3605}">
    <text>Não haverá desconto de SLA para esta categoria.</text>
  </threadedComment>
  <threadedComment ref="J219" dT="2025-05-14T17:16:12.26" personId="{BAA1EE44-5261-431C-945A-8DE6D6974353}" id="{793EB004-0916-405B-B3A1-5E5587B39BAA}">
    <text>Reajuste 2025</text>
  </threadedComment>
  <threadedComment ref="O219" dT="2025-08-27T13:06:33.07" personId="{BAA1EE44-5261-431C-945A-8DE6D6974353}" id="{6BED5988-9D18-4804-9BAC-3F4381484D0F}">
    <text>Não haverá desconto de SLA para esta categoria.</text>
  </threadedComment>
  <threadedComment ref="J220" dT="2025-05-14T17:16:12.26" personId="{BAA1EE44-5261-431C-945A-8DE6D6974353}" id="{CA4061EE-389E-45F0-9B65-AC55AEB2B938}">
    <text>Reajuste 2025</text>
  </threadedComment>
  <threadedComment ref="O220" dT="2025-08-27T13:06:30.74" personId="{BAA1EE44-5261-431C-945A-8DE6D6974353}" id="{FB9F5590-27E9-4ABC-8EDA-12CB1D7572BE}">
    <text>Não haverá desconto de SLA para esta categoria.</text>
  </threadedComment>
  <threadedComment ref="J221" dT="2025-05-14T17:16:12.26" personId="{BAA1EE44-5261-431C-945A-8DE6D6974353}" id="{9DE10CDD-BF65-435A-BF4D-E144E1500F7B}">
    <text>Reajuste 2025</text>
  </threadedComment>
  <threadedComment ref="O221" dT="2025-08-27T13:06:27.10" personId="{BAA1EE44-5261-431C-945A-8DE6D6974353}" id="{7D854898-4F6D-4DD8-8C27-E985E7CC1DEF}">
    <text>Não haverá desconto de SLA para esta categoria.</text>
  </threadedComment>
  <threadedComment ref="J222" dT="2025-05-14T17:16:12.26" personId="{BAA1EE44-5261-431C-945A-8DE6D6974353}" id="{78493AFF-42E6-4722-8BFE-699E1BBC6AF6}">
    <text>Reajuste 2025</text>
  </threadedComment>
  <threadedComment ref="O222" dT="2025-09-17T16:44:11.08" personId="{BAA1EE44-5261-431C-945A-8DE6D6974353}" id="{E9CE1462-3D6B-4578-A6EC-C7AA1199FA17}">
    <text>Não haverá desconto de SLA para esta categoria.</text>
  </threadedComment>
  <threadedComment ref="J223" dT="2025-05-14T17:16:12.26" personId="{BAA1EE44-5261-431C-945A-8DE6D6974353}" id="{3D80AC9F-D720-489A-A811-C3215FF88E7D}">
    <text>Reajuste 2025</text>
  </threadedComment>
  <threadedComment ref="O223" dT="2025-09-17T16:44:11.08" personId="{BAA1EE44-5261-431C-945A-8DE6D6974353}" id="{1E101CF4-FCA4-49F2-8515-900870FF960F}">
    <text>Não haverá desconto de SLA para esta categoria.</text>
  </threadedComment>
  <threadedComment ref="J227" dT="2024-12-27T14:00:39.86" personId="{BAA1EE44-5261-431C-945A-8DE6D6974353}" id="{C6757F88-B0C9-4E45-B2CE-F6B2BEDD3A41}">
    <text>Planilha reoneração</text>
  </threadedComment>
  <threadedComment ref="J228" dT="2025-02-13T15:39:48.30" personId="{BAA1EE44-5261-431C-945A-8DE6D6974353}" id="{7405931A-F56A-4489-8752-924350B90C55}">
    <text>Planilha reoneração + Ajuste de escopo</text>
  </threadedComment>
  <threadedComment ref="J229" dT="2025-02-13T15:39:48.30" personId="{BAA1EE44-5261-431C-945A-8DE6D6974353}" id="{F3EA6397-1802-402C-8258-4C8C61EDC1EF}">
    <text>Planilha reoneração + Ajuste de escopo</text>
  </threadedComment>
  <threadedComment ref="J230" dT="2025-02-13T15:39:48.30" personId="{BAA1EE44-5261-431C-945A-8DE6D6974353}" id="{8DF533C0-F5D7-4679-9076-F01646865A69}">
    <text>Planilha reoneração + Ajuste de escopo</text>
  </threadedComment>
  <threadedComment ref="J231" dT="2025-05-14T17:16:14.78" personId="{BAA1EE44-5261-431C-945A-8DE6D6974353}" id="{BD5BC1C6-54FA-475C-9168-7950B03C28DF}">
    <text>Reajuste 2025</text>
  </threadedComment>
  <threadedComment ref="J232" dT="2025-05-14T17:16:14.78" personId="{BAA1EE44-5261-431C-945A-8DE6D6974353}" id="{49C5E65C-642E-4BEE-9293-525754CD37AA}">
    <text>Reajuste 2025</text>
  </threadedComment>
  <threadedComment ref="J233" dT="2025-05-14T17:16:14.78" personId="{BAA1EE44-5261-431C-945A-8DE6D6974353}" id="{C1ECB350-4BA7-4AFB-9DEC-6437B9EDF864}">
    <text>Reajuste 2025</text>
  </threadedComment>
  <threadedComment ref="J234" dT="2025-05-14T17:16:14.78" personId="{BAA1EE44-5261-431C-945A-8DE6D6974353}" id="{7D607C7E-067E-4F49-A8A8-5474B188C20B}">
    <text>Reajuste 2025</text>
  </threadedComment>
  <threadedComment ref="J235" dT="2025-05-14T17:16:14.78" personId="{BAA1EE44-5261-431C-945A-8DE6D6974353}" id="{055A7BB9-976A-40B9-9DE3-876661C931F6}">
    <text>Reajuste 2025</text>
  </threadedComment>
  <threadedComment ref="J239" dT="2025-01-06T18:06:08.44" personId="{BAA1EE44-5261-431C-945A-8DE6D6974353}" id="{3E44E273-899E-43EB-99D7-DE2EBED4A40B}">
    <text>Planilha 2024 + IPCA - (emissão no mês da prestação)</text>
  </threadedComment>
  <threadedComment ref="X239" dT="2025-01-06T18:09:52.93" personId="{BAA1EE44-5261-431C-945A-8DE6D6974353}" id="{50260E87-0912-4157-A7A5-0A9B2FE50E8A}">
    <text>Retroativo IPCA - novembro e dezembro</text>
  </threadedComment>
  <threadedComment ref="J240" dT="2025-01-06T18:06:08.44" personId="{BAA1EE44-5261-431C-945A-8DE6D6974353}" id="{07365582-C291-401B-A00E-3FF7CA31E6D6}">
    <text>Planilha 2024 + IPCA - (emissão no mês da prestação)</text>
  </threadedComment>
  <threadedComment ref="J241" dT="2025-01-06T18:06:08.44" personId="{BAA1EE44-5261-431C-945A-8DE6D6974353}" id="{1EFC2395-F6C7-4D44-B55F-36A5E347C291}">
    <text>Planilha 2024 + IPCA - (emissão no mês da prestação)</text>
  </threadedComment>
  <threadedComment ref="J242" dT="2025-01-06T18:06:08.44" personId="{BAA1EE44-5261-431C-945A-8DE6D6974353}" id="{2EA94E38-233D-4042-A4E6-3D37286FE6BB}">
    <text>Planilha 2024 + IPCA - (emissão no mês da prestação)</text>
  </threadedComment>
  <threadedComment ref="J243" dT="2025-01-06T18:06:08.44" personId="{BAA1EE44-5261-431C-945A-8DE6D6974353}" id="{5075D12C-1547-4469-B50F-A56075684D1F}">
    <text>Planilha 2024 + IPCA - (emissão no mês da prestação)</text>
  </threadedComment>
  <threadedComment ref="J244" dT="2025-01-06T18:06:08.44" personId="{BAA1EE44-5261-431C-945A-8DE6D6974353}" id="{B805EA96-25B3-4ED4-B30E-BF9358AC3009}">
    <text>Planilha 2024 + IPCA - (emissão no mês da prestação)</text>
  </threadedComment>
  <threadedComment ref="J245" dT="2025-01-06T18:06:08.44" personId="{BAA1EE44-5261-431C-945A-8DE6D6974353}" id="{BF06562A-A77A-4256-825F-B054EC73A9B9}">
    <text>Planilha 2024 + IPCA - (emissão no mês da prestação)</text>
  </threadedComment>
  <threadedComment ref="S245" dT="2025-07-16T20:18:32.85" personId="{BAA1EE44-5261-431C-945A-8DE6D6974353}" id="{23ECFE49-8144-417E-8657-91F8D4AE3CE8}">
    <text>Crédito da diferença da NF emitida no mês anterior. Deveria ter sido no valor de R$ 145.306,72, conforme medição, mas foi emitida no valor de R$ 143.080,76.</text>
  </threadedComment>
  <threadedComment ref="J246" dT="2025-09-05T19:10:58.84" personId="{BAA1EE44-5261-431C-945A-8DE6D6974353}" id="{EB2A9FE3-590A-44B3-96CB-FFFFAADE22D0}">
    <text>Reajuste 2025</text>
  </threadedComment>
  <threadedComment ref="J247" dT="2025-09-05T19:10:58.84" personId="{BAA1EE44-5261-431C-945A-8DE6D6974353}" id="{AFEAB623-2AA9-490B-B5F1-08313428EA7F}">
    <text>Reajuste 2025</text>
  </threadedComment>
  <threadedComment ref="J252" dT="2025-02-06T15:41:15.68" personId="{2373F846-CFCD-4627-BA11-ABFB6B7F1D88}" id="{3B21D14F-BE71-4CE3-9F41-048BA1ED74E2}">
    <text>Saída 04.02</text>
  </threadedComment>
  <threadedComment ref="J252" dT="2025-02-06T15:41:36.61" personId="{2373F846-CFCD-4627-BA11-ABFB6B7F1D88}" id="{5F18733E-F8CE-4E26-A0F4-02F38ED325E5}" parentId="{3B21D14F-BE71-4CE3-9F41-048BA1ED74E2}">
    <text>Valor 76k - CCT 24-25</text>
  </threadedComment>
  <threadedComment ref="S252" dT="2025-02-06T15:29:45.82" personId="{2373F846-CFCD-4627-BA11-ABFB6B7F1D88}" id="{FAB6F525-DC2F-4E5C-AE2E-694969B9FF23}">
    <text>Diferença que foi faturada em Janeiro</text>
  </threadedComment>
  <threadedComment ref="J253" dT="2025-02-26T10:06:00.36" personId="{2373F846-CFCD-4627-BA11-ABFB6B7F1D88}" id="{9676FA11-0A78-4B91-AB0B-A62E0D68B3DE}">
    <text>Entrada 05.02</text>
  </threadedComment>
  <threadedComment ref="J253" dT="2025-02-26T10:07:41.05" personId="{2373F846-CFCD-4627-BA11-ABFB6B7F1D88}" id="{9D26E1E4-24F6-4EF5-B4B0-BEB93A6407E1}" parentId="{9676FA11-0A78-4B91-AB0B-A62E0D68B3DE}">
    <text>Valor contrato: R$ 81.179,13</text>
  </threadedComment>
  <threadedComment ref="J254" dT="2025-04-09T14:39:30.28" personId="{BAA1EE44-5261-431C-945A-8DE6D6974353}" id="{8D869ECF-E536-4D73-9507-80E4B6B36515}">
    <text>Implantação 05/02 - emissão no mês da prestação</text>
  </threadedComment>
  <threadedComment ref="O254" dT="2025-08-27T14:43:44.92" personId="{BAA1EE44-5261-431C-945A-8DE6D6974353}" id="{BD669014-8868-4D9C-BFE5-B243FF681282}">
    <text xml:space="preserve">Shopping optou por não aplicar o desconto, conforme discordância da Resolv.
E-mail: "RE: 000906 00 - FATURAMENTO 02/2025 - SHOPPING CAMPO LIMPO_BOMB -URGENTE" do dia 17/04/2025
</text>
  </threadedComment>
  <threadedComment ref="J255" dT="2025-04-09T14:39:30.28" personId="{BAA1EE44-5261-431C-945A-8DE6D6974353}" id="{05345FCC-A5D6-44D9-BBE8-4424CBA10846}">
    <text>Implantação 05/02 - emissão no mês da prestação</text>
  </threadedComment>
  <threadedComment ref="O255" dT="2025-08-27T14:43:49.38" personId="{BAA1EE44-5261-431C-945A-8DE6D6974353}" id="{4003F9D8-355E-480C-8644-0AFD0E162435}">
    <text>Shopping optou por não aplicar o desconto, conforme discordância da Resolv.
E-mail: "RE: 000906 00 - FATURAMENTO 02/2025 - SHOPPING CAMPO LIMPO_BOMB -URGENTE" do dia 17/04/2025</text>
  </threadedComment>
  <threadedComment ref="J256" dT="2025-04-09T14:39:30.28" personId="{BAA1EE44-5261-431C-945A-8DE6D6974353}" id="{7D360C2F-3939-438F-9735-5DEA00284E27}">
    <text>Implantação 05/02 - emissão no mês da prestação</text>
  </threadedComment>
  <threadedComment ref="J257" dT="2025-04-09T14:39:30.28" personId="{BAA1EE44-5261-431C-945A-8DE6D6974353}" id="{D7F3B7DC-9AA5-4C36-A690-D9D01CB2083E}">
    <text>Implantação 05/02 - emissão no mês da prestação</text>
  </threadedComment>
  <threadedComment ref="J258" dT="2025-04-09T14:39:30.28" personId="{BAA1EE44-5261-431C-945A-8DE6D6974353}" id="{FABD103F-12FC-4252-9FB0-3FDDD7FD48BF}">
    <text>Implantação 05/02 - emissão no mês da prestação</text>
  </threadedComment>
  <threadedComment ref="J259" dT="2025-04-09T14:39:30.28" personId="{BAA1EE44-5261-431C-945A-8DE6D6974353}" id="{7E9184C4-8886-45D5-A016-D4BBFA68F15B}">
    <text>Implantação 05/02 - emissão no mês da prestação</text>
  </threadedComment>
  <threadedComment ref="J260" dT="2025-04-09T14:39:30.28" personId="{BAA1EE44-5261-431C-945A-8DE6D6974353}" id="{7C6EB78F-C548-4398-BC70-1EE091DC1AE1}">
    <text>Implantação 05/02 - emissão no mês da prestação</text>
  </threadedComment>
  <threadedComment ref="J261" dT="2025-04-09T14:39:30.28" personId="{BAA1EE44-5261-431C-945A-8DE6D6974353}" id="{20A8ABBE-FD2C-4309-81E2-8C308247DA18}">
    <text>Implantação 05/02 - emissão no mês da prestação</text>
  </threadedComment>
  <threadedComment ref="J264" dT="2024-09-06T16:18:37.61" personId="{2373F846-CFCD-4627-BA11-ABFB6B7F1D88}" id="{C65A4488-FDA7-4CE1-A63A-4C2D1B9651B6}">
    <text>Valor 2024</text>
  </threadedComment>
  <threadedComment ref="J265" dT="2024-09-06T16:18:37.61" personId="{2373F846-CFCD-4627-BA11-ABFB6B7F1D88}" id="{021E762F-A8CB-4F91-A850-14F965672912}">
    <text>Valor 2024</text>
  </threadedComment>
  <threadedComment ref="J266" dT="2024-09-06T16:18:37.61" personId="{2373F846-CFCD-4627-BA11-ABFB6B7F1D88}" id="{7366F365-5734-4115-9629-5B6D25178409}">
    <text>Valor 2024</text>
  </threadedComment>
  <threadedComment ref="J267" dT="2024-09-06T16:18:37.61" personId="{2373F846-CFCD-4627-BA11-ABFB6B7F1D88}" id="{A8F5CEE4-F95F-46A9-AE98-53999EF85F9D}">
    <text>Valor 2024</text>
  </threadedComment>
  <threadedComment ref="J268" dT="2024-09-06T16:18:37.61" personId="{2373F846-CFCD-4627-BA11-ABFB6B7F1D88}" id="{06182DB6-B99D-4998-BA1A-14C650F521F9}">
    <text>Valor 2024</text>
  </threadedComment>
  <threadedComment ref="J269" dT="2024-09-06T16:18:37.61" personId="{2373F846-CFCD-4627-BA11-ABFB6B7F1D88}" id="{E9B54AB3-ACD5-4361-8DD2-618A6704A63C}">
    <text>Valor 2024</text>
  </threadedComment>
  <threadedComment ref="J270" dT="2025-06-16T14:06:52.80" personId="{BAA1EE44-5261-431C-945A-8DE6D6974353}" id="{6A21A350-967A-4A97-9D9C-B4D33CF716BA}">
    <text>Reajuste 2025</text>
  </threadedComment>
  <threadedComment ref="J271" dT="2025-06-16T14:06:52.80" personId="{BAA1EE44-5261-431C-945A-8DE6D6974353}" id="{EFEC665E-2B33-47AA-B183-748AD529D313}">
    <text>Reajuste 2025</text>
  </threadedComment>
  <threadedComment ref="J272" dT="2025-06-16T14:06:52.80" personId="{BAA1EE44-5261-431C-945A-8DE6D6974353}" id="{DA4407FB-02E6-4939-9534-53C0C182EF7B}">
    <text>Reajuste 2025</text>
  </threadedComment>
  <threadedComment ref="J273" dT="2025-06-16T14:06:52.80" personId="{BAA1EE44-5261-431C-945A-8DE6D6974353}" id="{EAFECF70-A679-41D7-A4CE-F70775F2C36F}">
    <text>Reajuste 2025</text>
  </threadedComment>
  <threadedComment ref="J276" dT="2025-01-29T13:52:35.23" personId="{2373F846-CFCD-4627-BA11-ABFB6B7F1D88}" id="{65221D82-7F6F-4C8B-B5E8-E95A84D08CD0}">
    <text>Aguardando ok para valor 2025 - R$ 241.415,96</text>
  </threadedComment>
  <threadedComment ref="R276" dT="2025-02-19T14:08:41.70" personId="{2373F846-CFCD-4627-BA11-ABFB6B7F1D88}" id="{2AB3CDA9-62EB-4ED1-B0E9-7B1B04E84BF4}">
    <text>Ref. Novembro</text>
  </threadedComment>
  <threadedComment ref="J277" dT="2025-01-29T13:52:35.23" personId="{2373F846-CFCD-4627-BA11-ABFB6B7F1D88}" id="{4A4C2722-71F4-456E-B75F-58D7EDA7A0F1}">
    <text>Valor 2025</text>
  </threadedComment>
  <threadedComment ref="R277" dT="2025-02-19T14:08:32.76" personId="{2373F846-CFCD-4627-BA11-ABFB6B7F1D88}" id="{8CD3EB4F-EB34-41DF-9A68-7DE9BB44CBBA}">
    <text>Ref. Dezembro - retroativo</text>
  </threadedComment>
  <threadedComment ref="S277" dT="2025-02-19T21:21:49.15" personId="{2373F846-CFCD-4627-BA11-ABFB6B7F1D88}" id="{363EEE7C-3711-4705-829D-E8041670C949}">
    <text>Desconto assiduidade - 36 funcionários elegíveis</text>
  </threadedComment>
  <threadedComment ref="J278" dT="2025-01-29T13:52:35.23" personId="{2373F846-CFCD-4627-BA11-ABFB6B7F1D88}" id="{EDBF2EF3-ECF4-4D67-BFB4-D8CAA32AAE8F}">
    <text>Valor 2025</text>
  </threadedComment>
  <threadedComment ref="R278" dT="2025-03-10T19:30:18.13" personId="{2373F846-CFCD-4627-BA11-ABFB6B7F1D88}" id="{7B69D3FF-6834-46D1-8C66-4EF232E7DA98}">
    <text>27 pessoas não faltaram</text>
  </threadedComment>
  <threadedComment ref="J279" dT="2025-01-29T13:52:35.23" personId="{2373F846-CFCD-4627-BA11-ABFB6B7F1D88}" id="{A5C17705-6F1C-483F-98BA-598016A77BBE}">
    <text>Valor 2025</text>
  </threadedComment>
  <threadedComment ref="AC279" dT="2025-04-10T22:48:12.28" personId="{BAA1EE44-5261-431C-945A-8DE6D6974353}" id="{E99E1B0C-0706-44DE-95E2-C82ACC9226AA}">
    <text>30 dias casal banheirista temporário (início em 17/04) -  aprovado pela Silvia.
e-mail: "ACRECIMO NO CONTRATO FIXO"</text>
  </threadedComment>
  <threadedComment ref="J280" dT="2025-01-29T13:52:35.23" personId="{2373F846-CFCD-4627-BA11-ABFB6B7F1D88}" id="{0FC81005-C251-4B5D-8C37-73D6162F5072}">
    <text>Valor 2025</text>
  </threadedComment>
  <threadedComment ref="R280" dT="2025-05-13T15:34:02.24" personId="{BAA1EE44-5261-431C-945A-8DE6D6974353}" id="{782C9D51-0EF2-46E7-B886-476C53937D7D}">
    <text>29 pessoas não faltaram</text>
  </threadedComment>
  <threadedComment ref="J281" dT="2025-05-15T23:12:56.67" personId="{BAA1EE44-5261-431C-945A-8DE6D6974353}" id="{77D57733-0166-4CCB-8C8D-D5A4F6769A06}">
    <text>Valor 2025 + equalização salários encarregados e lista materiais e equipamentos</text>
  </threadedComment>
  <threadedComment ref="R281" dT="2025-06-13T21:14:34.76" personId="{BAA1EE44-5261-431C-945A-8DE6D6974353}" id="{57E065F4-794F-43F0-9E5B-5A3E007F8A7A}">
    <text>28 pessoas não faltaram</text>
  </threadedComment>
  <threadedComment ref="J282" dT="2025-05-15T23:12:56.67" personId="{BAA1EE44-5261-431C-945A-8DE6D6974353}" id="{3AF13AB3-EB15-4EB5-AF67-86BA08A37497}">
    <text>Valor 2025 + equalização salários encarregados e lista materiais e equipamentos</text>
  </threadedComment>
  <threadedComment ref="R282" dT="2025-07-11T19:21:42.56" personId="{BAA1EE44-5261-431C-945A-8DE6D6974353}" id="{9246057B-35F8-4A5C-B9CE-05B83CF37D93}">
    <text>26 pessoas não faltaram</text>
  </threadedComment>
  <threadedComment ref="J283" dT="2025-05-15T23:12:56.67" personId="{BAA1EE44-5261-431C-945A-8DE6D6974353}" id="{2450673A-8182-4D39-89AF-270606D9F9FD}">
    <text>Valor 2025 + equalização salários encarregados e lista materiais e equipamentos</text>
  </threadedComment>
  <threadedComment ref="R283" dT="2025-08-06T20:27:09.99" personId="{BAA1EE44-5261-431C-945A-8DE6D6974353}" id="{2C9C3570-C124-43C9-8C71-4C3C5B23C7C6}">
    <text>24 pessoas não faltaram</text>
  </threadedComment>
  <threadedComment ref="S283" dT="2025-08-06T20:33:38.44" personId="{BAA1EE44-5261-431C-945A-8DE6D6974353}" id="{FF84F0E8-09D1-40EB-AF3B-F77BD5C57090}">
    <text>Desconto de férias sem cobertura de três funcionários:
- Maria Geracina das 22:00h às 6:00h (Agente de Higienização)
- Erivaldo dos Santos das 22:00h às 6:00h (maquinista)
- Marina Rodrigues das 14:00: as 22:20 ( Agente de Asseio)
OBS: todas as férias sem cobertura por 30 dias</text>
  </threadedComment>
  <threadedComment ref="J284" dT="2025-05-15T23:12:56.67" personId="{BAA1EE44-5261-431C-945A-8DE6D6974353}" id="{F848AC25-35C0-4C95-AC20-5A893E4817BD}">
    <text>Valor 2025 + equalização salários encarregados e lista materiais e equipamentos</text>
  </threadedComment>
  <threadedComment ref="R284" dT="2025-09-05T12:26:07.15" personId="{BAA1EE44-5261-431C-945A-8DE6D6974353}" id="{F09F16A0-ED57-49CA-8C7A-20387A3BB18D}">
    <text>31 pessoas não faltaram</text>
  </threadedComment>
  <threadedComment ref="S284" dT="2025-09-05T13:03:57.62" personId="{BAA1EE44-5261-431C-945A-8DE6D6974353}" id="{62BA76D5-C4BD-4DD3-BAF7-5E9548CB4652}">
    <text>Desconto de férias sem cobertura de um funcionário:
- Edvan dos Santos das 14:00h às 22:20h (Agente de Higienização)
OBS: todas as férias sem cobertura por 30 dias</text>
  </threadedComment>
  <threadedComment ref="AB284" dT="2025-05-27T17:35:24.03" personId="{BAA1EE44-5261-431C-945A-8DE6D6974353}" id="{D1D60686-57D0-4B4D-8CED-B510CC513576}">
    <text>Extra tratamento de piso para setembro - 30 dias. Valor e escopo do fornecedor validado pelo corporativo em maio.
E-mail: "TRATAMENTO DE PISO CAMPO LIMPO " do dia 26/05/2025</text>
  </threadedComment>
  <threadedComment ref="J285" dT="2025-05-15T23:12:56.67" personId="{BAA1EE44-5261-431C-945A-8DE6D6974353}" id="{2CC78409-9A87-4589-B56A-523E6D685414}">
    <text>Valor 2025 + equalização salários encarregados e lista materiais e equipamentos</text>
  </threadedComment>
  <threadedComment ref="R285" dT="2025-10-06T13:43:05.76" personId="{BAA1EE44-5261-431C-945A-8DE6D6974353}" id="{56B65903-6215-43AB-956E-405D7B268471}">
    <text>31 pessoas não faltaram</text>
  </threadedComment>
  <threadedComment ref="S285" dT="2025-10-06T13:41:27.43" personId="{BAA1EE44-5261-431C-945A-8DE6D6974353}" id="{BB2C1584-8388-4035-8052-8088C352F3BD}">
    <text>Desconto de férias sem cobertura de três funcionários:
- Terezinha Gomes (agente de higienização) das 6:00h às 14:20
- José Neto (agente de higienização) das 6:00h às 14:20
- Maria Mendes (agente de conservação) das 14:00h às 22:20
OBS: todas as férias sem cobertura por 30 dias</text>
  </threadedComment>
  <threadedComment ref="J288" dT="2024-08-21T18:40:28.73" personId="{2373F846-CFCD-4627-BA11-ABFB6B7F1D88}" id="{913D905D-D9DC-4873-8295-50D8260B00AD}">
    <text>Aumento de salários a partir de 01.10</text>
  </threadedComment>
  <threadedComment ref="O288" dT="2025-08-27T13:04:26.67" personId="{BAA1EE44-5261-431C-945A-8DE6D6974353}" id="{39929863-A0C5-4DD1-B23B-1970224C1073}">
    <text>Não haverá desconto de SLA para esta categoria.</text>
  </threadedComment>
  <threadedComment ref="J289" dT="2025-01-29T14:44:55.30" personId="{2373F846-CFCD-4627-BA11-ABFB6B7F1D88}" id="{5EF16E47-4547-4648-A2E3-2464D3597405}">
    <text>Valor reonerado</text>
  </threadedComment>
  <threadedComment ref="O289" dT="2025-08-27T13:04:26.67" personId="{BAA1EE44-5261-431C-945A-8DE6D6974353}" id="{17AA2688-B563-408F-BD06-0F08A53BBEAE}">
    <text>Não haverá desconto de SLA para esta categoria.</text>
  </threadedComment>
  <threadedComment ref="J290" dT="2025-01-29T14:44:55.30" personId="{2373F846-CFCD-4627-BA11-ABFB6B7F1D88}" id="{08DC6AF0-6181-4B42-8B6A-D72CEE719981}">
    <text>Valor reonerado</text>
  </threadedComment>
  <threadedComment ref="O290" dT="2025-08-27T13:04:26.67" personId="{BAA1EE44-5261-431C-945A-8DE6D6974353}" id="{7436566D-263D-4826-9EE5-A9E4E3AE0E08}">
    <text>Não haverá desconto de SLA para esta categoria.</text>
  </threadedComment>
  <threadedComment ref="J291" dT="2025-01-29T14:44:55.30" personId="{2373F846-CFCD-4627-BA11-ABFB6B7F1D88}" id="{A4F6A6BD-A6E8-432F-8C93-ADCB56BED067}">
    <text>Valor reonerado</text>
  </threadedComment>
  <threadedComment ref="O291" dT="2025-08-27T13:04:26.67" personId="{BAA1EE44-5261-431C-945A-8DE6D6974353}" id="{9C1FDCAA-7373-403A-8F44-C31A7769A292}">
    <text>Não haverá desconto de SLA para esta categoria.</text>
  </threadedComment>
  <threadedComment ref="J292" dT="2025-04-30T21:52:07.62" personId="{2373F846-CFCD-4627-BA11-ABFB6B7F1D88}" id="{AA92E22F-2AAA-4C38-B818-ABE8DE7E6C71}">
    <text>Novo valor 2025</text>
  </threadedComment>
  <threadedComment ref="O292" dT="2025-08-27T13:04:26.67" personId="{BAA1EE44-5261-431C-945A-8DE6D6974353}" id="{567791FB-6DB5-4007-A3E0-1747D7D459A7}">
    <text>Não haverá desconto de SLA para esta categoria.</text>
  </threadedComment>
  <threadedComment ref="J293" dT="2025-05-27T15:44:27.18" personId="{BAA1EE44-5261-431C-945A-8DE6D6974353}" id="{789BCC76-5AE2-49F4-A70C-F913462F7ABA}">
    <text>Novo valor 2025 + bonificação salarial encarregado</text>
  </threadedComment>
  <threadedComment ref="O293" dT="2025-08-27T13:04:26.67" personId="{BAA1EE44-5261-431C-945A-8DE6D6974353}" id="{A040031F-6536-4707-A780-693C3568BD86}">
    <text>Não haverá desconto de SLA para esta categoria.</text>
  </threadedComment>
  <threadedComment ref="J294" dT="2025-05-27T15:44:27.18" personId="{BAA1EE44-5261-431C-945A-8DE6D6974353}" id="{63220313-67A0-4943-8E3D-315837A0BB98}">
    <text>Novo valor 2025 + bonificação salarial encarregado</text>
  </threadedComment>
  <threadedComment ref="O294" dT="2025-08-27T13:04:26.67" personId="{BAA1EE44-5261-431C-945A-8DE6D6974353}" id="{9DD9FE5D-04DF-4CC9-817F-2053F891DA8F}">
    <text>Não haverá desconto de SLA para esta categoria.</text>
  </threadedComment>
  <threadedComment ref="J295" dT="2025-05-27T15:44:27.18" personId="{BAA1EE44-5261-431C-945A-8DE6D6974353}" id="{C1BB9505-4F10-465A-BAF0-6734A062EECA}">
    <text>Novo valor 2025 + bonificação salarial encarregado</text>
  </threadedComment>
  <threadedComment ref="O295" dT="2025-08-27T13:04:26.67" personId="{BAA1EE44-5261-431C-945A-8DE6D6974353}" id="{99700BCF-9C91-4570-AE9B-AD984ECBB95A}">
    <text>Não haverá desconto de SLA para esta categoria.</text>
  </threadedComment>
  <threadedComment ref="S295" dT="2025-07-17T19:23:39.36" personId="{BAA1EE44-5261-431C-945A-8DE6D6974353}" id="{0D7564E9-AE0A-470F-BE39-7146BDD07BEA}">
    <text>Desconto de dano da bomba sapo do shopping.
E-mail: "Shopping Campo Limpo - Veman Junho 2025" - dia 17/07/2025
Era pra ter sido descontado no faturamento de julho, mas acabou ficando para agosto.
E-mail: "Medição Mensal Julho/2025 - Campo Limpo"</text>
  </threadedComment>
  <threadedComment ref="AC295" dT="2025-07-17T19:24:45.47" personId="{BAA1EE44-5261-431C-945A-8DE6D6974353}" id="{C5C8CA9E-0774-4291-B20F-3AFAE07DA021}">
    <text>Extra acordado entre shopping e fornecedor para pintura de vasos do shopping.
E-mail: "Shopping Campo Limpo - Veman Junho 2025" - dia 17/07/2025
Era pra ter sido emitido no faturamento de julho, mas acabou ficando para agosto.
E-mail: "Medição Mensal Julho/2025 - Campo Limpo"</text>
  </threadedComment>
  <threadedComment ref="J296" dT="2025-05-27T15:44:27.18" personId="{BAA1EE44-5261-431C-945A-8DE6D6974353}" id="{2A77E014-AFE6-438F-A284-CDCC839FAC64}">
    <text>Novo valor 2025 + bonificação salarial encarregado</text>
  </threadedComment>
  <threadedComment ref="O296" dT="2025-08-27T13:04:26.67" personId="{BAA1EE44-5261-431C-945A-8DE6D6974353}" id="{9F411F2D-02AD-42DD-822B-5EC32795D183}">
    <text>Não haverá desconto de SLA para esta categoria.</text>
  </threadedComment>
  <threadedComment ref="J297" dT="2025-05-27T15:44:27.18" personId="{BAA1EE44-5261-431C-945A-8DE6D6974353}" id="{800F87A4-62FE-49F5-A6CD-A6F705FABE40}">
    <text>Novo valor 2025 + bonificação salarial encarregado</text>
  </threadedComment>
  <threadedComment ref="J301" dT="2025-01-29T14:59:16.30" personId="{2373F846-CFCD-4627-BA11-ABFB6B7F1D88}" id="{C3B133E9-D24A-47A2-AC4E-428D5BE394DC}">
    <text>Novo valor reonerado</text>
  </threadedComment>
  <threadedComment ref="J302" dT="2025-01-29T14:59:16.30" personId="{2373F846-CFCD-4627-BA11-ABFB6B7F1D88}" id="{8A93758D-80B7-46B9-B36E-C85F4BEEB992}">
    <text>Novo valor reonerado</text>
  </threadedComment>
  <threadedComment ref="J303" dT="2025-01-29T14:59:16.30" personId="{2373F846-CFCD-4627-BA11-ABFB6B7F1D88}" id="{5CDB9170-83F5-4925-8BE6-B374166B943B}">
    <text>Novo valor reonerado</text>
  </threadedComment>
  <threadedComment ref="J304" dT="2025-04-30T21:52:27.08" personId="{2373F846-CFCD-4627-BA11-ABFB6B7F1D88}" id="{35B89B40-EAAB-46A5-A3E6-C818BABE3995}">
    <text>Valor 2025</text>
  </threadedComment>
  <threadedComment ref="J305" dT="2025-04-30T21:52:27.08" personId="{2373F846-CFCD-4627-BA11-ABFB6B7F1D88}" id="{3F0DE621-7EB2-4F8A-BE95-B29C2AFB9151}">
    <text>Valor 2025</text>
  </threadedComment>
  <threadedComment ref="J306" dT="2025-04-30T21:52:27.08" personId="{2373F846-CFCD-4627-BA11-ABFB6B7F1D88}" id="{6E5E147D-DBAC-4E34-84C5-1FBB55F9FD8B}">
    <text>Valor 2025</text>
  </threadedComment>
  <threadedComment ref="J307" dT="2025-04-30T21:52:27.08" personId="{2373F846-CFCD-4627-BA11-ABFB6B7F1D88}" id="{008C5290-3ECE-407F-8A47-72D53691703F}">
    <text>Valor 2025</text>
  </threadedComment>
  <threadedComment ref="J308" dT="2025-04-30T21:52:27.08" personId="{2373F846-CFCD-4627-BA11-ABFB6B7F1D88}" id="{C7248CBF-E13F-49AB-B4E6-B8B51D9AB4F7}">
    <text>Valor 2025</text>
  </threadedComment>
  <threadedComment ref="J309" dT="2025-04-30T21:52:27.08" personId="{2373F846-CFCD-4627-BA11-ABFB6B7F1D88}" id="{3CA406F1-A24D-4BBF-A04E-AD9CB2B5911D}">
    <text>Valor 2025</text>
  </threadedComment>
  <threadedComment ref="J315" dT="2025-03-28T18:05:32.73" personId="{2373F846-CFCD-4627-BA11-ABFB6B7F1D88}" id="{9966647E-D5A9-461D-80AB-A0874EA4CA60}">
    <text>Valor 2025</text>
  </threadedComment>
  <threadedComment ref="J316" dT="2025-03-28T18:05:32.73" personId="{2373F846-CFCD-4627-BA11-ABFB6B7F1D88}" id="{4AD9F233-448E-4A44-A148-74A320206E89}">
    <text>Valor 2025</text>
  </threadedComment>
  <threadedComment ref="Q316" dT="2025-05-16T22:05:51.33" personId="{BAA1EE44-5261-431C-945A-8DE6D6974353}" id="{AF236A06-58D2-444D-A130-E0304642F565}">
    <text>Desconto 2 fones de lapela por 30 dias</text>
  </threadedComment>
  <threadedComment ref="J317" dT="2025-03-28T18:05:32.73" personId="{2373F846-CFCD-4627-BA11-ABFB6B7F1D88}" id="{EA2FA82A-52A9-42EE-9BD3-C02B7D84258B}">
    <text>Valor 2025</text>
  </threadedComment>
  <threadedComment ref="J318" dT="2025-03-28T18:05:32.73" personId="{2373F846-CFCD-4627-BA11-ABFB6B7F1D88}" id="{18D3793A-8630-45EF-AC4D-016303EC4CDE}">
    <text>Valor 2025</text>
  </threadedComment>
  <threadedComment ref="J319" dT="2025-03-28T18:05:32.73" personId="{2373F846-CFCD-4627-BA11-ABFB6B7F1D88}" id="{1D3D1584-D7C9-4FCB-9C60-53759E8895C7}">
    <text>Valor 2025</text>
  </threadedComment>
  <threadedComment ref="J320" dT="2025-03-28T18:05:32.73" personId="{2373F846-CFCD-4627-BA11-ABFB6B7F1D88}" id="{CEFD9865-E0F9-475E-98CA-FCC02884AC7E}">
    <text>Valor 2025</text>
  </threadedComment>
  <threadedComment ref="J321" dT="2025-03-28T18:05:32.73" personId="{2373F846-CFCD-4627-BA11-ABFB6B7F1D88}" id="{83BB6FAE-F3DD-4ED6-BC8D-40E5C03D7A6C}">
    <text>Valor 2025</text>
  </threadedComment>
  <threadedComment ref="AC326" dT="2025-03-24T20:06:08.21" personId="{2373F846-CFCD-4627-BA11-ABFB6B7F1D88}" id="{B9C7295B-2C95-4785-8C6E-498912591138}">
    <text>Extra dia 18.03</text>
  </threadedComment>
  <threadedComment ref="J327" dT="2025-03-28T18:05:38.00" personId="{2373F846-CFCD-4627-BA11-ABFB6B7F1D88}" id="{258A2D30-68F8-4341-B8B6-7A6360625596}">
    <text>Valor 2025</text>
  </threadedComment>
  <threadedComment ref="J328" dT="2025-03-28T18:05:38.00" personId="{2373F846-CFCD-4627-BA11-ABFB6B7F1D88}" id="{13E90A16-44C5-49B3-82A1-0D6A75B6EDEE}">
    <text>Valor 2025</text>
  </threadedComment>
  <threadedComment ref="Q328" dT="2025-05-15T23:01:53.66" personId="{BAA1EE44-5261-431C-945A-8DE6D6974353}" id="{FB8334B7-5023-4EB0-AC9C-7FBA183D1157}">
    <text>Desconto 10 fones de lapela por 30 dias</text>
  </threadedComment>
  <threadedComment ref="S328" dT="2025-04-09T21:37:52.45" personId="{BAA1EE44-5261-431C-945A-8DE6D6974353}" id="{B26BE57C-C9F8-4B7C-8BC8-C974BD9ABEFF}">
    <text>Desconto referente a NF de extra de dezembro emitida no valor errado.</text>
  </threadedComment>
  <threadedComment ref="J329" dT="2025-03-28T18:05:38.00" personId="{2373F846-CFCD-4627-BA11-ABFB6B7F1D88}" id="{DA772D4E-9DE7-42F4-BFCF-79C3E29544EA}">
    <text>Valor 2025</text>
  </threadedComment>
  <threadedComment ref="J330" dT="2025-03-28T18:05:38.00" personId="{2373F846-CFCD-4627-BA11-ABFB6B7F1D88}" id="{CC0AFEB7-9BB8-41DA-AB22-EF82A4E7CBF1}">
    <text>Valor 2025</text>
  </threadedComment>
  <threadedComment ref="J331" dT="2025-07-30T19:01:18.38" personId="{BAA1EE44-5261-431C-945A-8DE6D6974353}" id="{DEBEE059-61D7-46F3-ACDA-665F134B3DA4}">
    <text>Valor 2025 + redução escopo</text>
  </threadedComment>
  <threadedComment ref="J332" dT="2025-07-30T19:01:18.38" personId="{BAA1EE44-5261-431C-945A-8DE6D6974353}" id="{C7D6DD5E-82FE-4FDD-98C3-45225F24764D}">
    <text>Valor 2025 + redução escopo</text>
  </threadedComment>
  <threadedComment ref="J333" dT="2025-07-30T19:01:18.38" personId="{BAA1EE44-5261-431C-945A-8DE6D6974353}" id="{B95C1D50-DC4B-4684-AE60-AB8FF8897B4D}">
    <text>Valor 2025 + redução escopo</text>
  </threadedComment>
  <threadedComment ref="J336" dT="2024-12-27T13:59:15.41" personId="{BAA1EE44-5261-431C-945A-8DE6D6974353}" id="{E38E2234-9879-4221-B12A-618C7FA3F69F}">
    <text>Valor de reequilíbrio da ONET</text>
  </threadedComment>
  <threadedComment ref="J337" dT="2024-12-27T13:59:15.41" personId="{BAA1EE44-5261-431C-945A-8DE6D6974353}" id="{743D2214-F11D-45BE-9C49-5D1FC609EE12}">
    <text>Valor de reequilíbrio da ONET</text>
  </threadedComment>
  <threadedComment ref="J338" dT="2024-12-27T13:59:15.41" personId="{BAA1EE44-5261-431C-945A-8DE6D6974353}" id="{5ACB5DD6-7ADB-47F0-9B51-878B50C268C2}">
    <text>Valor de reequilíbrio da ONET - Proporcional do encerramento do contrato que foi até dia 12/03; SulClean implantou dia 12/03 no periodo da noite</text>
  </threadedComment>
  <threadedComment ref="J339" dT="2025-02-06T18:20:13.98" personId="{BAA1EE44-5261-431C-945A-8DE6D6974353}" id="{6CAE6F5F-222B-4865-82CC-461C46D791EA}">
    <text>Proporcional da Implantação da SulClean que ocorreu em 12/03 no periodo da noite - Planilha 2025</text>
  </threadedComment>
  <threadedComment ref="J340" dT="2025-05-15T14:41:28.64" personId="{BAA1EE44-5261-431C-945A-8DE6D6974353}" id="{A6BD0A03-DE80-4AFA-A95D-ABADE66FCD03}">
    <text>Implantação da SulClean 12/03 - Planilha 2025</text>
  </threadedComment>
  <threadedComment ref="J341" dT="2025-05-15T14:41:28.64" personId="{BAA1EE44-5261-431C-945A-8DE6D6974353}" id="{0BBE203C-537B-4231-B430-E67BA471730F}">
    <text>Implantação da SulClean 12/03 - Planilha 2025</text>
  </threadedComment>
  <threadedComment ref="J342" dT="2025-05-15T14:41:28.64" personId="{BAA1EE44-5261-431C-945A-8DE6D6974353}" id="{F6DFD30D-A6D3-4EB7-A547-9C7220D1E334}">
    <text>Implantação da SulClean 12/03 - Planilha 2025</text>
  </threadedComment>
  <threadedComment ref="J343" dT="2025-05-15T14:41:28.64" personId="{BAA1EE44-5261-431C-945A-8DE6D6974353}" id="{4FEFD329-51D7-4A0A-B97A-8DFC5D57D873}">
    <text>Implantação da SulClean 12/03 - Planilha 2025</text>
  </threadedComment>
  <threadedComment ref="J344" dT="2025-09-10T12:15:09.00" personId="{BAA1EE44-5261-431C-945A-8DE6D6974353}" id="{3EED706F-02B6-4A2E-A613-6871FE37E8DC}">
    <text xml:space="preserve">Reajuste 2025 + ajuste de VT a partir de 01/09
</text>
  </threadedComment>
  <threadedComment ref="S344" dT="2025-09-10T12:27:52.12" personId="{BAA1EE44-5261-431C-945A-8DE6D6974353}" id="{08671C46-603B-4EF5-9DBE-D01A80CA90BA}">
    <text>Diferença VT que devia ter sido considerada desde julho, conforme decreto da cidade.</text>
  </threadedComment>
  <threadedComment ref="J345" dT="2025-09-10T12:15:09.00" personId="{BAA1EE44-5261-431C-945A-8DE6D6974353}" id="{C800F821-BDA3-4E6D-A645-44C56F415391}">
    <text xml:space="preserve">Reajuste 2025 + ajuste de VT a partir de 01/09
</text>
  </threadedComment>
  <threadedComment ref="J361" dT="2024-01-15T14:08:45.11" personId="{BAA1EE44-5261-431C-945A-8DE6D6974353}" id="{7F303BBC-79EE-4EA5-A2FE-0E952BC52F21}">
    <text>Reajuste 2025 (sem reajuste PAF)</text>
  </threadedComment>
  <threadedComment ref="J362" dT="2025-02-04T14:22:36.66" personId="{BAA1EE44-5261-431C-945A-8DE6D6974353}" id="{6097C2CC-7251-4DC8-AA6E-A5C4924F5CCF}">
    <text>Reajuste 2025 (com reajuste PAF a partir de fevereiro conforme CCT)</text>
  </threadedComment>
  <threadedComment ref="J363" dT="2025-02-04T14:22:36.66" personId="{BAA1EE44-5261-431C-945A-8DE6D6974353}" id="{F13CE3E5-F7C7-46C7-9B9C-5B20F9725C1A}">
    <text>Reajuste 2025 (com reajuste PAF a partir de fevereiro conforme CCT)</text>
  </threadedComment>
  <threadedComment ref="J364" dT="2025-02-04T14:22:36.66" personId="{BAA1EE44-5261-431C-945A-8DE6D6974353}" id="{D24BF23A-D822-47EA-B709-4E753DB42CFB}">
    <text>Reajuste 2025 (com reajuste PAF a partir de fevereiro conforme CCT)</text>
  </threadedComment>
  <threadedComment ref="J365" dT="2025-02-04T14:22:36.66" personId="{BAA1EE44-5261-431C-945A-8DE6D6974353}" id="{1C317CA2-9F6B-4118-8622-4E4DD7212F92}">
    <text>Reajuste 2025 (com reajuste PAF a partir de fevereiro conforme CCT)</text>
  </threadedComment>
  <threadedComment ref="J366" dT="2025-02-04T14:22:36.66" personId="{BAA1EE44-5261-431C-945A-8DE6D6974353}" id="{491D4CF7-E9C5-4D5D-90C1-2EDC996D6DCE}">
    <text>Reajuste 2025 (com reajuste PAF a partir de fevereiro conforme CCT)</text>
  </threadedComment>
  <threadedComment ref="J367" dT="2025-02-04T14:22:36.66" personId="{BAA1EE44-5261-431C-945A-8DE6D6974353}" id="{0018FEA6-1F7F-4C29-A534-48AC98EC9635}">
    <text>Reajuste 2025 (com reajuste PAF a partir de fevereiro conforme CCT)</text>
  </threadedComment>
  <threadedComment ref="J368" dT="2025-09-10T12:14:07.40" personId="{BAA1EE44-5261-431C-945A-8DE6D6974353}" id="{88BF2DDE-C0C0-4A5E-B6BE-98AE887F7A63}">
    <text>Reajuste 2025 (com reajuste PAF a partir de fevereiro conforme CCT) 
+ inclusão equipamentos e ajuste de VT a partir de 01/08</text>
  </threadedComment>
  <threadedComment ref="S368" dT="2025-09-10T12:27:55.49" personId="{BAA1EE44-5261-431C-945A-8DE6D6974353}" id="{33D93FE1-06E3-4757-83F5-5DC16B9DCD42}">
    <text>Diferença VT que devia ter sido considerada desde julho, conforme decreto da cidade.</text>
  </threadedComment>
  <threadedComment ref="J369" dT="2025-09-10T12:14:07.40" personId="{BAA1EE44-5261-431C-945A-8DE6D6974353}" id="{0E0E24E9-EACB-4FC5-92FD-B0F3BAECF2F7}">
    <text>Reajuste 2025 (com reajuste PAF a partir de fevereiro conforme CCT) 
+ inclusão equipamentos e ajuste de VT a partir de 01/08</text>
  </threadedComment>
  <threadedComment ref="J373" dT="2025-06-18T20:53:00.72" personId="{BAA1EE44-5261-431C-945A-8DE6D6974353}" id="{A0F44B8E-E60B-4A56-AC65-8277565D359B}">
    <text>Proporcional de 10 dias de contrato.
Implantação BP Engenharia - 21/07
Quando shopping enviou o contrato para assinatura, o jurídico pediu uma proposta formal e a empresa enviou um proposta com desconto no valor de R$35.088,97. Solicitamos que ajustem na planilha atual as linhas pertinentes para que cheguem no valor enviado para assinatura.</text>
  </threadedComment>
  <threadedComment ref="J374" dT="2025-06-18T20:53:00.72" personId="{BAA1EE44-5261-431C-945A-8DE6D6974353}" id="{324DD191-08D2-4E5B-A136-C257189D78A8}">
    <text>Implantação BP Engenharia - 21/07
Quando shopping enviou o contrato para assinatura, o jurídico pediu uma proposta formal e a empresa enviou um proposta com desconto no valor de R$35.088,97. Solicitamos que ajustem na planilha atual as linhas pertinentes para que cheguem no valor enviado para assinatura.</text>
  </threadedComment>
  <threadedComment ref="J375" dT="2025-06-18T20:53:00.72" personId="{BAA1EE44-5261-431C-945A-8DE6D6974353}" id="{D11CE378-82A5-43B3-B4D3-0C785EFB16C9}">
    <text>Implantação BP Engenharia - 21/07
Quando shopping enviou o contrato para assinatura, o jurídico pediu uma proposta formal e a empresa enviou um proposta com desconto no valor de R$35.088,97. Solicitamos que ajustem na planilha atual as linhas pertinentes para que cheguem no valor enviado para assinatura.</text>
  </threadedComment>
  <threadedComment ref="J379" dT="2024-12-27T13:59:42.82" personId="{BAA1EE44-5261-431C-945A-8DE6D6974353}" id="{002E3DEA-42D1-4194-AE6F-9782751CE481}">
    <text>Planilha reoneração + ajuste VT aux refrigeração</text>
  </threadedComment>
  <threadedComment ref="J380" dT="2025-02-07T20:22:25.31" personId="{BAA1EE44-5261-431C-945A-8DE6D6974353}" id="{7527E271-39FC-4460-8990-610DCE0D48D9}">
    <text>Reajuste 2025</text>
  </threadedComment>
  <threadedComment ref="J381" dT="2025-02-07T20:22:25.31" personId="{BAA1EE44-5261-431C-945A-8DE6D6974353}" id="{0C9C9023-0863-48B7-BB22-2BCE20B51B26}">
    <text>Reajuste 2025</text>
  </threadedComment>
  <threadedComment ref="J382" dT="2025-04-22T12:34:31.45" personId="{BAA1EE44-5261-431C-945A-8DE6D6974353}" id="{49E869EF-D127-42EE-9946-83387A01B7BA}">
    <text>Reajuste 2025 + ajuste VT mecânico de refrigeração.
e-mail: "Pleito de VT - Mecânico PMOC - Contrato ALLOS Praça Nova Santa Maria" de 17/04/2025 ás 18:00h</text>
  </threadedComment>
  <threadedComment ref="J383" dT="2025-04-22T12:34:31.45" personId="{BAA1EE44-5261-431C-945A-8DE6D6974353}" id="{403E1B7D-DE61-4032-8200-E9401E5A14ED}">
    <text>Reajuste 2025 + ajuste VT mecânico de refrigeração.
e-mail: "Pleito de VT - Mecânico PMOC - Contrato ALLOS Praça Nova Santa Maria" de 17/04/2025 ás 18:00h</text>
  </threadedComment>
  <threadedComment ref="J384" dT="2025-04-22T12:34:31.45" personId="{BAA1EE44-5261-431C-945A-8DE6D6974353}" id="{98BEBA78-2B2A-4A89-A06D-025347CE71F4}">
    <text>Reajuste 2025 + ajuste VT mecânico de refrigeração.
e-mail: "Pleito de VT - Mecânico PMOC - Contrato ALLOS Praça Nova Santa Maria" de 17/04/2025 ás 18:00h</text>
  </threadedComment>
  <threadedComment ref="J385" dT="2025-07-18T13:05:55.30" personId="{BAA1EE44-5261-431C-945A-8DE6D6974353}" id="{14FEF6FB-5FD9-4D06-B420-1692FAF1A123}">
    <text>Reajuste 2025 + ajuste VT mecânico de refrigeração.
e-mail: "Pleito de VT - Mecânico PMOC - Contrato ALLOS Praça Nova Santa Maria" de 17/04/2025 ás 18:00h
+
Ajuste das tarifas em Santa Maria.
E-mail: "Praça Santa Maria - reajuste CCT 2025" de 17/07/2025</text>
  </threadedComment>
  <threadedComment ref="J386" dT="2025-07-18T13:05:55.30" personId="{BAA1EE44-5261-431C-945A-8DE6D6974353}" id="{8183416F-0C23-4EDA-BFB3-9122BA2F5DD6}">
    <text>Reajuste 2025 + ajuste VT mecânico de refrigeração.
e-mail: "Pleito de VT - Mecânico PMOC - Contrato ALLOS Praça Nova Santa Maria" de 17/04/2025 ás 18:00h
+
Ajuste das tarifas em Santa Maria.
E-mail: "Praça Santa Maria - reajuste CCT 2025" de 17/07/2025
Emissão no mês subsequente á prestação com descontos do mês anterior à competência - ex: emissão em abril, do serviço prestado em março com os descontos de fevereiro.</text>
  </threadedComment>
  <threadedComment ref="J387" dT="2025-07-18T13:05:55.30" personId="{BAA1EE44-5261-431C-945A-8DE6D6974353}" id="{B8B00DC4-8BEE-4000-85A3-4595ED2FFEC9}">
    <text>Reajuste 2025 + ajuste VT mecânico de refrigeração.
e-mail: "Pleito de VT - Mecânico PMOC - Contrato ALLOS Praça Nova Santa Maria" de 17/04/2025 ás 18:00h
+
Ajuste das tarifas em Santa Maria.
E-mail: "Praça Santa Maria - reajuste CCT 2025" de 17/07/2025
Emissão no mês subsequente á prestação com descontos do mês anterior à competência - ex: emissão em abril, do serviço prestado em março com os descontos de fevereiro.</text>
  </threadedComment>
  <threadedComment ref="J388" dT="2025-07-18T13:05:55.30" personId="{BAA1EE44-5261-431C-945A-8DE6D6974353}" id="{96004F84-97FE-4FEB-8D11-A668EEC278CC}">
    <text>Reajuste 2025 + ajuste VT mecânico de refrigeração.
e-mail: "Pleito de VT - Mecânico PMOC - Contrato ALLOS Praça Nova Santa Maria" de 17/04/2025 ás 18:00h
+
Ajuste das tarifas em Santa Maria.
E-mail: "Praça Santa Maria - reajuste CCT 2025" de 17/07/2025
Emissão no mês subsequente á prestação com descontos do mês anterior à competência - ex: emissão em abril, do serviço prestado em março com os descontos de fevereiro.</text>
  </threadedComment>
  <threadedComment ref="J391" dT="2024-03-07T19:23:24.42" personId="{BAA1EE44-5261-431C-945A-8DE6D6974353}" id="{F501D63A-F0C1-4DCB-98CE-AC1144499181}">
    <text>Reajuste 2024 + redução escopo</text>
  </threadedComment>
  <threadedComment ref="J392" dT="2024-03-07T19:23:24.42" personId="{BAA1EE44-5261-431C-945A-8DE6D6974353}" id="{62BA785D-2BDF-4033-8068-11862F213C29}">
    <text>Reajuste 2024 + redução escopo</text>
  </threadedComment>
  <threadedComment ref="J393" dT="2025-04-02T22:21:03.77" personId="{BAA1EE44-5261-431C-945A-8DE6D6974353}" id="{8075657C-498F-458E-836C-18EB3D59E213}">
    <text>Reajuste 2025</text>
  </threadedComment>
  <threadedComment ref="J394" dT="2025-04-02T22:21:03.77" personId="{BAA1EE44-5261-431C-945A-8DE6D6974353}" id="{734B3B1A-16A7-4716-BD44-3256803DED55}">
    <text>Reajuste 2025</text>
  </threadedComment>
  <threadedComment ref="J395" dT="2025-04-02T22:21:03.77" personId="{BAA1EE44-5261-431C-945A-8DE6D6974353}" id="{34C57773-CE09-4F2D-8B11-C1C9491153F3}">
    <text>Reajuste 2025</text>
  </threadedComment>
  <threadedComment ref="J396" dT="2025-04-02T22:21:03.77" personId="{BAA1EE44-5261-431C-945A-8DE6D6974353}" id="{DFD29A19-E750-43FE-AE6B-27BD5664DA20}">
    <text>Reajuste 2025</text>
  </threadedComment>
  <threadedComment ref="J397" dT="2025-04-02T22:21:03.77" personId="{BAA1EE44-5261-431C-945A-8DE6D6974353}" id="{DEBC9287-B7A2-47B1-B894-B3D41FC29C2C}">
    <text>Reajuste 2025</text>
  </threadedComment>
  <threadedComment ref="J398" dT="2025-09-10T12:15:14.46" personId="{BAA1EE44-5261-431C-945A-8DE6D6974353}" id="{C8BEF788-789B-4D94-BA12-9DACAAE1EA4C}">
    <text>Reajuste 2025 + ajuste de VT a partir de 01/08</text>
  </threadedComment>
  <threadedComment ref="S398" dT="2025-09-10T12:27:58.34" personId="{BAA1EE44-5261-431C-945A-8DE6D6974353}" id="{DB52F7F8-A6BD-4559-A61C-15530EB7DE04}">
    <text>Diferença VT que devia ter sido considerada desde julho, conforme decreto da cidade.</text>
  </threadedComment>
  <threadedComment ref="J399" dT="2025-09-10T12:15:14.46" personId="{BAA1EE44-5261-431C-945A-8DE6D6974353}" id="{F34CC6C1-46E8-437E-B562-6D77839E661A}">
    <text>Reajuste 2025 + ajuste de VT a partir de 01/08</text>
  </threadedComment>
  <threadedComment ref="J403" dT="2024-03-07T19:23:30.24" personId="{BAA1EE44-5261-431C-945A-8DE6D6974353}" id="{E58A7D6A-3A62-4B43-9BFB-F445C344354E}">
    <text>Reajuste 2024</text>
  </threadedComment>
  <threadedComment ref="AC403" dT="2025-02-24T13:58:44.59" personId="{BAA1EE44-5261-431C-945A-8DE6D6974353}" id="{2D064176-E396-4108-A6CD-8D62859E8359}">
    <text>Extras de dezembro + Extras de janeiro</text>
  </threadedComment>
  <threadedComment ref="J404" dT="2024-03-07T19:23:30.24" personId="{BAA1EE44-5261-431C-945A-8DE6D6974353}" id="{A4606105-2810-422A-8594-9BC6BB13F176}">
    <text>Reajuste 2024</text>
  </threadedComment>
  <threadedComment ref="J405" dT="2025-04-02T22:21:06.33" personId="{BAA1EE44-5261-431C-945A-8DE6D6974353}" id="{DFEB56EC-5DB1-4C62-B457-EB45316B2A2C}">
    <text>Reajuste 2025</text>
  </threadedComment>
  <threadedComment ref="J406" dT="2025-04-02T22:21:06.33" personId="{BAA1EE44-5261-431C-945A-8DE6D6974353}" id="{DA0511A5-1B9A-4C83-9D13-B290D941EB9A}">
    <text>Reajuste 2025</text>
  </threadedComment>
  <threadedComment ref="J407" dT="2025-04-02T22:21:06.33" personId="{BAA1EE44-5261-431C-945A-8DE6D6974353}" id="{65E37CC5-49AD-4398-89A0-0C8E473ABAEC}">
    <text>Reajuste 2025</text>
  </threadedComment>
  <threadedComment ref="J408" dT="2025-04-02T22:21:06.33" personId="{BAA1EE44-5261-431C-945A-8DE6D6974353}" id="{50D64F87-5197-4DCC-A7E6-C96FFAEA1FC9}">
    <text>Reajuste 2025</text>
  </threadedComment>
  <threadedComment ref="J409" dT="2025-04-02T22:21:06.33" personId="{BAA1EE44-5261-431C-945A-8DE6D6974353}" id="{644CE45E-BBBB-460E-A59A-DCD3A48585E4}">
    <text>Reajuste 2025</text>
  </threadedComment>
  <threadedComment ref="J410" dT="2025-09-10T12:15:17.30" personId="{BAA1EE44-5261-431C-945A-8DE6D6974353}" id="{E309776D-09DA-47D1-A496-5E7FC5B3C322}">
    <text>Reajuste 2025 + ajuste de VT a partir de 01/08</text>
  </threadedComment>
  <threadedComment ref="S410" dT="2025-09-10T12:28:01.06" personId="{BAA1EE44-5261-431C-945A-8DE6D6974353}" id="{58D18BDE-EA09-4EB5-A73C-0F26A4A06711}">
    <text>Diferença VT que devia ter sido considerada desde julho, conforme decreto da cidade.</text>
  </threadedComment>
  <threadedComment ref="J411" dT="2025-09-10T12:15:17.30" personId="{BAA1EE44-5261-431C-945A-8DE6D6974353}" id="{EAC1E062-10D1-4A69-8558-51631C51ED89}">
    <text>Reajuste 2025 + ajuste de VT a partir de 01/08</text>
  </threadedComment>
  <threadedComment ref="J416" dT="2025-03-25T19:09:48.81" personId="{BAA1EE44-5261-431C-945A-8DE6D6974353}" id="{05D07550-7CC5-4C3E-9C10-38AE477725D1}">
    <text>Ajuste de contrato e reajuste 2024/2025</text>
  </threadedComment>
  <threadedComment ref="J417" dT="2025-03-14T19:49:58.77" personId="{3B3FABDB-F709-4C6E-8AAC-D35ED3C8D9C4}" id="{AAF5ECF1-5252-4AA6-8221-CA37B11D5603}">
    <text>Valor aprovado 2024/2025</text>
  </threadedComment>
  <threadedComment ref="J418" dT="2025-03-14T19:49:58.77" personId="{3B3FABDB-F709-4C6E-8AAC-D35ED3C8D9C4}" id="{33DE9E69-B280-4E05-A17C-07232B5B1CAB}">
    <text>Valor aprovado 2024/2025</text>
  </threadedComment>
  <threadedComment ref="J419" dT="2025-03-14T19:49:58.77" personId="{3B3FABDB-F709-4C6E-8AAC-D35ED3C8D9C4}" id="{CF9DEF22-F69F-40EE-A77D-FDF185CA6059}">
    <text>Valor aprovado 2024/2025</text>
  </threadedComment>
  <threadedComment ref="J420" dT="2025-03-14T19:49:58.77" personId="{3B3FABDB-F709-4C6E-8AAC-D35ED3C8D9C4}" id="{6A0382BC-9501-457A-AF75-DE49988BA34E}">
    <text>Valor aprovado 2024/2025</text>
  </threadedComment>
  <threadedComment ref="J421" dT="2025-03-14T19:49:58.77" personId="{3B3FABDB-F709-4C6E-8AAC-D35ED3C8D9C4}" id="{0ABF4F28-965D-4414-BBCF-657CB8974035}">
    <text>Valor aprovado 2024/2025</text>
  </threadedComment>
  <threadedComment ref="J422" dT="2025-03-14T19:49:58.77" personId="{3B3FABDB-F709-4C6E-8AAC-D35ED3C8D9C4}" id="{94FCD371-BC30-4B01-8A3A-B35E2284E45F}">
    <text>Valor aprovado 2024/2025</text>
  </threadedComment>
  <threadedComment ref="J423" dT="2025-03-14T19:49:58.77" personId="{3B3FABDB-F709-4C6E-8AAC-D35ED3C8D9C4}" id="{BFF000F0-BD59-4035-81F9-5FEFADC627FB}">
    <text>Valor aprovado 2024/2025</text>
  </threadedComment>
  <threadedComment ref="J427" dT="2024-11-26T14:40:33.35" personId="{BAA1EE44-5261-431C-945A-8DE6D6974353}" id="{0D47951E-2B2D-4E29-87CD-ACA414290FE7}">
    <text>Reajuste acordado entre shopping e fornecedor</text>
  </threadedComment>
  <threadedComment ref="J428" dT="2024-11-26T14:40:33.35" personId="{BAA1EE44-5261-431C-945A-8DE6D6974353}" id="{1DF722D0-78C7-4C63-B9FE-D4FC24069CCD}">
    <text>Reajuste acordado entre shopping e fornecedor</text>
  </threadedComment>
  <threadedComment ref="J429" dT="2024-11-26T14:40:33.35" personId="{BAA1EE44-5261-431C-945A-8DE6D6974353}" id="{99CE2763-0D0A-4189-80C0-B3E6352AD8B2}">
    <text>Reajuste acordado entre shopping e fornecedor</text>
  </threadedComment>
  <threadedComment ref="J430" dT="2024-11-26T14:40:33.35" personId="{BAA1EE44-5261-431C-945A-8DE6D6974353}" id="{5A8C5249-1487-4CE9-B997-7E37BACEE719}">
    <text>Reajuste acordado entre shopping e fornecedor</text>
  </threadedComment>
  <threadedComment ref="J431" dT="2024-11-26T14:40:33.35" personId="{BAA1EE44-5261-431C-945A-8DE6D6974353}" id="{E9DE17FC-655F-419A-AF38-23E2D1487F6F}">
    <text>Reajuste acordado entre shopping e fornecedor</text>
  </threadedComment>
  <threadedComment ref="J432" dT="2024-11-26T14:40:33.35" personId="{BAA1EE44-5261-431C-945A-8DE6D6974353}" id="{C0FEDB00-5E63-4C8F-9E3E-6B712848ED69}">
    <text>Reajuste acordado entre shopping e fornecedor</text>
  </threadedComment>
  <threadedComment ref="J433" dT="2024-11-26T14:40:33.35" personId="{BAA1EE44-5261-431C-945A-8DE6D6974353}" id="{27CA096D-9D70-4F86-A7C5-D2BC357498D4}">
    <text>Reajuste acordado entre shopping e fornecedor</text>
  </threadedComment>
  <threadedComment ref="J434" dT="2024-11-26T14:40:33.35" personId="{BAA1EE44-5261-431C-945A-8DE6D6974353}" id="{01C1290D-4FB4-4056-8F4E-AF735500AA72}">
    <text>Reajuste acordado entre shopping e fornecedor</text>
  </threadedComment>
  <threadedComment ref="J435" dT="2024-11-26T14:40:33.35" personId="{BAA1EE44-5261-431C-945A-8DE6D6974353}" id="{B1DEB8A6-07C3-4B89-ADE3-EBCFCE014A7E}">
    <text>Reajuste acordado entre shopping e fornecedor</text>
  </threadedComment>
  <threadedComment ref="J442" dT="2025-05-09T18:36:58.93" personId="{BAA1EE44-5261-431C-945A-8DE6D6974353}" id="{9067D210-6558-4736-817C-3A3D274807AF}">
    <text>Reajuste 2025</text>
  </threadedComment>
  <threadedComment ref="J443" dT="2025-05-09T18:36:58.93" personId="{BAA1EE44-5261-431C-945A-8DE6D6974353}" id="{6E27507A-2B52-4148-8B5A-51FB288DA880}">
    <text>Reajuste 2025</text>
  </threadedComment>
  <threadedComment ref="J444" dT="2025-05-09T18:36:58.93" personId="{BAA1EE44-5261-431C-945A-8DE6D6974353}" id="{230CEAA1-146B-4F1A-ADEC-CD6620E39587}">
    <text>Reajuste 2025</text>
  </threadedComment>
  <threadedComment ref="J445" dT="2025-05-09T18:36:58.93" personId="{BAA1EE44-5261-431C-945A-8DE6D6974353}" id="{6AE6FBCB-38E2-40C4-959B-F9D368EA759F}">
    <text>Reajuste 2025</text>
  </threadedComment>
  <threadedComment ref="J446" dT="2025-05-09T18:36:58.93" personId="{BAA1EE44-5261-431C-945A-8DE6D6974353}" id="{C8A3100E-E48E-48B3-8C9B-4D36AB2F10E6}">
    <text>Reajuste 2025</text>
  </threadedComment>
  <threadedComment ref="J447" dT="2025-05-09T18:36:58.93" personId="{BAA1EE44-5261-431C-945A-8DE6D6974353}" id="{38984585-2F8A-455F-916C-2539A1138CED}">
    <text>Reajuste 2025</text>
  </threadedComment>
  <threadedComment ref="J454" dT="2025-05-05T13:27:04.51" personId="{BAA1EE44-5261-431C-945A-8DE6D6974353}" id="{76BB588E-FE66-4689-94BB-1BFE63CA878C}">
    <text>Reajuste 2025 + redução de escopo - foi feito reajuste e a redução na mesma planilha de acordo com o negociado entre Altum e shopping</text>
  </threadedComment>
  <threadedComment ref="J455" dT="2025-05-05T13:27:04.51" personId="{BAA1EE44-5261-431C-945A-8DE6D6974353}" id="{BA50EB79-67E3-4BF5-B5FB-DBB759C40ED5}">
    <text>Reajuste 2025 + redução de escopo - foi feito reajuste e a redução na mesma planilha de acordo com o negociado entre Altum e shopping</text>
  </threadedComment>
  <threadedComment ref="J456" dT="2025-05-05T13:27:04.51" personId="{BAA1EE44-5261-431C-945A-8DE6D6974353}" id="{E28C1B32-939B-4BD5-9B91-EAF27D4FE55E}">
    <text>Reajuste 2025 + redução de escopo - foi feito reajuste e a redução na mesma planilha de acordo com o negociado entre Altum e shopping</text>
  </threadedComment>
  <threadedComment ref="J457" dT="2025-05-05T13:27:04.51" personId="{BAA1EE44-5261-431C-945A-8DE6D6974353}" id="{36B36BF8-AAF9-4366-85DF-D6DA5125B73B}">
    <text>Reajuste 2025 + redução de escopo - foi feito reajuste e a redução na mesma planilha de acordo com o negociado entre Altum e shopping</text>
  </threadedComment>
  <threadedComment ref="J458" dT="2025-05-05T13:27:04.51" personId="{BAA1EE44-5261-431C-945A-8DE6D6974353}" id="{FBC430B2-D112-4C36-BB56-13EE81E62674}">
    <text>Reajuste 2025 + redução de escopo - foi feito reajuste e a redução na mesma planilha de acordo com o negociado entre Altum e shopping</text>
  </threadedComment>
  <threadedComment ref="J459" dT="2025-05-05T13:27:04.51" personId="{BAA1EE44-5261-431C-945A-8DE6D6974353}" id="{0C8C2B74-3473-4DB8-9ED5-86EBCFED3B28}">
    <text>Reajuste 2025 + redução de escopo - foi feito reajuste e a redução na mesma planilha de acordo com o negociado entre Altum e shopping</text>
  </threadedComment>
  <threadedComment ref="J463" dT="2024-07-22T14:57:58.05" personId="{BAA1EE44-5261-431C-945A-8DE6D6974353}" id="{C9B7FB3A-96D7-401C-AF3A-43272C08B88E}">
    <text>Reajuste 2024 + ajuste celular e dados
+
Reoneração</text>
  </threadedComment>
  <threadedComment ref="J464" dT="2024-07-22T14:57:58.05" personId="{BAA1EE44-5261-431C-945A-8DE6D6974353}" id="{6363D987-0F32-4967-A5FF-B7038DB9D222}">
    <text>Reajuste 2024 + ajuste celular e dados
+
Reoneração</text>
  </threadedComment>
  <threadedComment ref="J465" dT="2024-07-22T14:57:58.05" personId="{BAA1EE44-5261-431C-945A-8DE6D6974353}" id="{38C8CD35-6D26-4B57-877A-A2C5572E8A0C}">
    <text>Reajuste 2024 + ajuste celular e dados
+
Reoneração</text>
  </threadedComment>
  <threadedComment ref="J466" dT="2024-07-22T14:57:58.05" personId="{BAA1EE44-5261-431C-945A-8DE6D6974353}" id="{F8AB42D4-E846-41D9-A1A7-F054AB5C28C0}">
    <text>Reajuste 2024 + ajuste celular e dados
+
Reoneração</text>
  </threadedComment>
  <threadedComment ref="J467" dT="2025-06-05T15:29:10.72" personId="{BAA1EE44-5261-431C-945A-8DE6D6974353}" id="{4BB22A24-CC65-46EA-A02A-ABE068FE6AAE}">
    <text>Reajuste 2025</text>
  </threadedComment>
  <threadedComment ref="J468" dT="2025-06-05T15:29:10.72" personId="{BAA1EE44-5261-431C-945A-8DE6D6974353}" id="{09665882-B2ED-4821-B58E-815C7AB05608}">
    <text>Reajuste 2025</text>
  </threadedComment>
  <threadedComment ref="J469" dT="2025-06-05T15:29:10.72" personId="{BAA1EE44-5261-431C-945A-8DE6D6974353}" id="{3A3F1587-B1F2-42A6-B977-6AC463846FED}">
    <text>Reajuste 2025</text>
  </threadedComment>
  <threadedComment ref="J470" dT="2025-06-10T20:54:05.83" personId="{BAA1EE44-5261-431C-945A-8DE6D6974353}" id="{21124E1D-C535-4695-884F-6C856E128A8A}">
    <text>Implantação Opus - 01/08
Planilha do BID com ajustes
Emissão no mês subsequente á prestação com descontos do mês anterior à competência - ex: emissão em abril, do serviço prestado em março com os descontos de fevereiro.</text>
  </threadedComment>
  <threadedComment ref="O470" dT="2025-09-03T16:24:28.69" personId="{BAA1EE44-5261-431C-945A-8DE6D6974353}" id="{0E515CFB-36F5-45CF-8D54-854BA576413C}">
    <text>Na medição referente a agosto, as glosas são referente a julho, em que o serviço ainda não estava sendo prestado (implantação ocorreu em 01/08)</text>
  </threadedComment>
  <threadedComment ref="J471" dT="2025-06-10T20:54:05.83" personId="{BAA1EE44-5261-431C-945A-8DE6D6974353}" id="{3E708FFE-9639-44BA-8149-F0DD969C592A}">
    <text>Implantação Opus - 01/08
Planilha do BID com ajustes
Emissão no mês subsequente á prestação com descontos do mês anterior à competência - ex: emissão em abril, do serviço prestado em março com os descontos de fevereiro.</text>
  </threadedComment>
  <threadedComment ref="J475" dT="2024-01-23T19:40:53.17" personId="{BAA1EE44-5261-431C-945A-8DE6D6974353}" id="{40978495-041F-4710-8794-AC04F172EA87}">
    <text xml:space="preserve">Reajuste 2025
</text>
  </threadedComment>
  <threadedComment ref="U475" dT="2025-04-14T18:56:31.22" personId="{BAA1EE44-5261-431C-945A-8DE6D6974353}" id="{F845EE04-6ED3-4704-9C91-B04C10C7F733}">
    <text>Foi emitida NF errada, no valor de R$ 53.034,23. Diferença aplicada no mês seguinte.</text>
  </threadedComment>
  <threadedComment ref="J476" dT="2024-01-23T19:40:53.17" personId="{BAA1EE44-5261-431C-945A-8DE6D6974353}" id="{4360C71A-7129-4F86-AA8F-CD1ADC7A7932}">
    <text xml:space="preserve">Reajuste 2025
</text>
  </threadedComment>
  <threadedComment ref="S476" dT="2025-04-10T21:37:33.22" personId="{BAA1EE44-5261-431C-945A-8DE6D6974353}" id="{BED008E4-18AD-4D83-A3B5-027079DA4766}">
    <text>Desconto NF faturada errada no mês anterior</text>
  </threadedComment>
  <threadedComment ref="J477" dT="2024-01-23T19:40:53.17" personId="{BAA1EE44-5261-431C-945A-8DE6D6974353}" id="{E8871ABD-877A-4491-AE47-12EAE7F178F9}">
    <text xml:space="preserve">Reajuste 2025
</text>
  </threadedComment>
  <threadedComment ref="J478" dT="2024-01-23T19:40:53.17" personId="{BAA1EE44-5261-431C-945A-8DE6D6974353}" id="{66F17032-8CD7-403A-B9BD-4F7F2CBFFCAC}">
    <text xml:space="preserve">Reajuste 2025
</text>
  </threadedComment>
  <threadedComment ref="J479" dT="2025-04-11T20:54:29.65" personId="{BAA1EE44-5261-431C-945A-8DE6D6974353}" id="{AD5A345C-0D34-4CAC-BF03-6E984F8C2E15}">
    <text>Reajuste 2025 + redução escopo</text>
  </threadedComment>
  <threadedComment ref="J480" dT="2025-04-11T20:54:29.65" personId="{BAA1EE44-5261-431C-945A-8DE6D6974353}" id="{EEB43483-A29C-4E7D-905D-C75FB88B9A2A}">
    <text>Reajuste 2025 + redução escopo</text>
  </threadedComment>
  <threadedComment ref="J481" dT="2025-04-11T20:54:29.65" personId="{BAA1EE44-5261-431C-945A-8DE6D6974353}" id="{06CE4103-80FD-4D34-99E1-8B7232715E98}">
    <text>Reajuste 2025 + redução escopo</text>
  </threadedComment>
  <threadedComment ref="J482" dT="2025-04-11T20:54:29.65" personId="{BAA1EE44-5261-431C-945A-8DE6D6974353}" id="{F05235F8-4CEB-4199-963D-6FA7C6177F91}">
    <text>Reajuste 2025 + redução escopo</text>
  </threadedComment>
  <threadedComment ref="J483" dT="2025-04-11T20:54:29.65" personId="{BAA1EE44-5261-431C-945A-8DE6D6974353}" id="{03F2A79B-4B0A-4347-993F-0E32998F98DE}">
    <text>Reajuste 2025 + redução escopo</text>
  </threadedComment>
  <threadedComment ref="J487" dT="2025-03-31T17:29:37.39" personId="{BAA1EE44-5261-431C-945A-8DE6D6974353}" id="{C2020987-F28D-43A9-B912-D7957B85FEBC}">
    <text>Reajuste 2025</text>
  </threadedComment>
  <threadedComment ref="U487" dT="2025-04-14T18:56:40.03" personId="{BAA1EE44-5261-431C-945A-8DE6D6974353}" id="{578C6B76-A52C-43A1-92E7-2A614729CA7A}">
    <text>Foi emitida NF errada, no valor de R$ 20.588,94. Diferença aplicada no mês seguinte.</text>
  </threadedComment>
  <threadedComment ref="J488" dT="2025-03-31T17:29:37.39" personId="{BAA1EE44-5261-431C-945A-8DE6D6974353}" id="{9010AF76-420C-424A-B137-C150F8F9A9CA}">
    <text>Reajuste 2025</text>
  </threadedComment>
  <threadedComment ref="S488" dT="2025-04-10T21:37:40.28" personId="{BAA1EE44-5261-431C-945A-8DE6D6974353}" id="{76808703-2975-43C5-99D0-CD8BE234A709}">
    <text>Crédito NF faturada errada no mês anterior</text>
  </threadedComment>
  <threadedComment ref="J489" dT="2025-03-31T17:29:37.39" personId="{BAA1EE44-5261-431C-945A-8DE6D6974353}" id="{7298174C-AFC5-42B4-8448-7ADB8796865C}">
    <text>Reajuste 2025</text>
  </threadedComment>
  <threadedComment ref="X489" dT="2025-04-03T18:23:18.43" personId="{BAA1EE44-5261-431C-945A-8DE6D6974353}" id="{7B7961C9-E5B8-4BF2-9499-EECA9AE16C8F}">
    <text>Retroativo do ano de 2024 em que todos os meses foram faturados com o valor inicial do BID - sem o ajuste de inclusão de rádios e fones de lapela.
e-mail: "Comunicado Final de concorrência BID Allos Segurança | Shopping Praça Nova Araçatuba" de 01/04/2025</text>
  </threadedComment>
  <threadedComment ref="J490" dT="2025-03-31T17:29:37.39" personId="{BAA1EE44-5261-431C-945A-8DE6D6974353}" id="{6CF948B8-8E97-44E7-BF22-5191A5E42B41}">
    <text>Reajuste 2025</text>
  </threadedComment>
  <threadedComment ref="J491" dT="2025-04-11T20:54:34.21" personId="{BAA1EE44-5261-431C-945A-8DE6D6974353}" id="{E7A04BBA-BBBD-4874-B148-0E3802A480E2}">
    <text>Reajuste 2025 + redução escopo</text>
  </threadedComment>
  <threadedComment ref="J492" dT="2025-04-11T20:54:34.21" personId="{BAA1EE44-5261-431C-945A-8DE6D6974353}" id="{16BDDC8E-A59A-4EE6-AC04-A88552FA00CB}">
    <text>Reajuste 2025 + redução escopo</text>
  </threadedComment>
  <threadedComment ref="J493" dT="2025-04-11T20:54:34.21" personId="{BAA1EE44-5261-431C-945A-8DE6D6974353}" id="{97F358CA-D909-4C52-BC1F-E6DB1FC4A9A5}">
    <text>Reajuste 2025 + redução escopo</text>
  </threadedComment>
  <threadedComment ref="J494" dT="2025-04-11T20:54:34.21" personId="{BAA1EE44-5261-431C-945A-8DE6D6974353}" id="{F8DBEBD0-AFB5-445E-A172-ED3E84BA423E}">
    <text>Reajuste 2025 + redução escopo</text>
  </threadedComment>
  <threadedComment ref="J495" dT="2025-04-11T20:54:34.21" personId="{BAA1EE44-5261-431C-945A-8DE6D6974353}" id="{00F50673-E7A0-42C2-924F-DE50CA92FAA7}">
    <text>Reajuste 2025 + redução escopo</text>
  </threadedComment>
  <threadedComment ref="J499" dT="2024-01-18T13:36:57.92" personId="{BAA1EE44-5261-431C-945A-8DE6D6974353}" id="{B1B98B25-787E-4820-8D33-A2571BC73E22}">
    <text>Reajuste 2025 (0,79% de D60 calculado no final - coluna V)</text>
  </threadedComment>
  <threadedComment ref="W499" dT="2025-02-12T12:56:41.65" personId="{BAA1EE44-5261-431C-945A-8DE6D6974353}" id="{8ADCF362-6BCF-46D4-A6C0-B2672E44BEFE}">
    <text>0,79% de prorrogação do prazo de pagamento</text>
  </threadedComment>
  <threadedComment ref="J500" dT="2024-01-18T13:36:57.92" personId="{BAA1EE44-5261-431C-945A-8DE6D6974353}" id="{97E2705F-0507-4915-8864-13CB5F501547}">
    <text>Reajuste 2025 (0,79% de D60 calculado no final - coluna V)</text>
  </threadedComment>
  <threadedComment ref="J501" dT="2024-01-18T13:36:57.92" personId="{BAA1EE44-5261-431C-945A-8DE6D6974353}" id="{679D64CE-CC5B-4772-8D6D-FBAF87560098}">
    <text>Reajuste 2025 (0,79% de D60 calculado no final - coluna V)</text>
  </threadedComment>
  <threadedComment ref="J502" dT="2024-01-18T13:36:57.92" personId="{BAA1EE44-5261-431C-945A-8DE6D6974353}" id="{D4B28498-A1EC-4826-A0DF-6BE2E56AD76D}">
    <text>Reajuste 2025 (0,79% de D60 calculado no final - coluna V)</text>
  </threadedComment>
  <threadedComment ref="J503" dT="2024-01-18T13:36:57.92" personId="{BAA1EE44-5261-431C-945A-8DE6D6974353}" id="{EA6812E2-6643-4944-913C-BE68D3A5DB0F}">
    <text>Reajuste 2025 (0,79% de D60 calculado no final - coluna V)</text>
  </threadedComment>
  <threadedComment ref="J504" dT="2024-01-18T13:36:57.92" personId="{BAA1EE44-5261-431C-945A-8DE6D6974353}" id="{604B9CC0-E8E5-47C9-9337-4CE0A27D0FE0}">
    <text>Reajuste 2025 (0,79% de D60 calculado no final - coluna V)</text>
  </threadedComment>
  <threadedComment ref="J505" dT="2024-01-18T13:36:57.92" personId="{BAA1EE44-5261-431C-945A-8DE6D6974353}" id="{9998C70D-BF75-4E07-B2AA-85544A47A729}">
    <text>Reajuste 2025 (0,79% de D60 calculado no final - coluna V)</text>
  </threadedComment>
  <threadedComment ref="J506" dT="2024-01-18T13:36:57.92" personId="{BAA1EE44-5261-431C-945A-8DE6D6974353}" id="{FC997A8D-FE00-486A-816F-2BEF4A49181C}">
    <text>Reajuste 2025 (0,79% de D60 calculado no final - coluna V)</text>
  </threadedComment>
  <threadedComment ref="J507" dT="2024-01-18T13:36:57.92" personId="{BAA1EE44-5261-431C-945A-8DE6D6974353}" id="{705C696B-866B-479F-BF54-587782A998D1}">
    <text>Reajuste 2025 (0,79% de D60 calculado no final - coluna V)</text>
  </threadedComment>
  <threadedComment ref="J511" dT="2024-07-16T19:03:38.17" personId="{BAA1EE44-5261-431C-945A-8DE6D6974353}" id="{2947DDB5-C499-4073-B335-EE4D3DFE0025}">
    <text>Reajuste 2023 + ajuste projeto caixa zero</text>
  </threadedComment>
  <threadedComment ref="J512" dT="2024-07-16T19:03:38.17" personId="{BAA1EE44-5261-431C-945A-8DE6D6974353}" id="{ECAA97CE-A94D-41A8-990F-5CA338BEB312}">
    <text>Reajuste 2023 + ajuste projeto caixa zero</text>
  </threadedComment>
  <threadedComment ref="J513" dT="2024-07-16T19:03:38.17" personId="{BAA1EE44-5261-431C-945A-8DE6D6974353}" id="{EC206C56-733F-4FFF-A833-47F43C2B334E}">
    <text>Reajuste 2023 + ajuste projeto caixa zero</text>
  </threadedComment>
  <threadedComment ref="J514" dT="2024-07-16T19:03:38.17" personId="{BAA1EE44-5261-431C-945A-8DE6D6974353}" id="{462AE9D7-FE32-43DC-95B5-2A90DA3F375A}">
    <text>Reajuste 2023 + ajuste projeto caixa zero</text>
  </threadedComment>
  <threadedComment ref="J515" dT="2024-07-16T19:03:38.17" personId="{BAA1EE44-5261-431C-945A-8DE6D6974353}" id="{691F615F-9C3F-4F6D-9BE1-7AC1C1B57781}">
    <text>Reajuste 2023 + ajuste projeto caixa zero</text>
  </threadedComment>
  <threadedComment ref="J516" dT="2024-07-16T19:03:38.17" personId="{BAA1EE44-5261-431C-945A-8DE6D6974353}" id="{D8D67A03-F7C8-4370-9312-21A93A8FEC65}">
    <text>Reajuste 2023 + ajuste projeto caixa zero</text>
  </threadedComment>
  <threadedComment ref="J517" dT="2024-07-16T19:03:38.17" personId="{BAA1EE44-5261-431C-945A-8DE6D6974353}" id="{3C501AF3-63FC-44BE-8948-874068CE790F}">
    <text>Reajuste 2023 + ajuste projeto caixa zero</text>
  </threadedComment>
  <threadedComment ref="J518" dT="2024-07-16T19:03:38.17" personId="{BAA1EE44-5261-431C-945A-8DE6D6974353}" id="{3E75A0AF-021D-49AA-8A35-5A420B56B9EA}">
    <text>Reajuste 2023 + ajuste projeto caixa zero</text>
  </threadedComment>
  <threadedComment ref="J519" dT="2024-07-16T19:03:38.17" personId="{BAA1EE44-5261-431C-945A-8DE6D6974353}" id="{0667249E-7877-4F04-8075-A1CCABE3B325}">
    <text>Reajuste 2023 + ajuste projeto caixa zero</text>
  </threadedComment>
  <threadedComment ref="J525" dT="2025-03-19T17:03:24.95" personId="{3B3FABDB-F709-4C6E-8AAC-D35ED3C8D9C4}" id="{1E1E80C0-1E49-426B-B27A-D3DD2CECC4D7}">
    <text>Valor 2025</text>
  </threadedComment>
  <threadedComment ref="J526" dT="2025-03-19T17:03:24.95" personId="{3B3FABDB-F709-4C6E-8AAC-D35ED3C8D9C4}" id="{DFB50105-68DC-4CC7-A191-7A198F5882B7}">
    <text>Valor 2025</text>
  </threadedComment>
  <threadedComment ref="J527" dT="2025-03-19T17:03:24.95" personId="{3B3FABDB-F709-4C6E-8AAC-D35ED3C8D9C4}" id="{67C666EF-EF67-4905-9EA5-04EEC8741807}">
    <text>Valor 2025</text>
  </threadedComment>
  <threadedComment ref="J528" dT="2025-03-19T17:03:24.95" personId="{3B3FABDB-F709-4C6E-8AAC-D35ED3C8D9C4}" id="{688D4142-2DB3-413A-A90E-6AB000CF0669}">
    <text>Valor 2025</text>
  </threadedComment>
  <threadedComment ref="J529" dT="2025-03-19T17:03:24.95" personId="{3B3FABDB-F709-4C6E-8AAC-D35ED3C8D9C4}" id="{74611109-97DE-437B-8037-BDD25B7ACE51}">
    <text>Valor 2025</text>
  </threadedComment>
  <threadedComment ref="J530" dT="2025-03-19T17:03:24.95" personId="{3B3FABDB-F709-4C6E-8AAC-D35ED3C8D9C4}" id="{AAC35BFD-7FC8-40AD-9153-AE483B21CE09}">
    <text>Valor 2025</text>
  </threadedComment>
  <threadedComment ref="J531" dT="2025-03-19T17:03:24.95" personId="{3B3FABDB-F709-4C6E-8AAC-D35ED3C8D9C4}" id="{585323E2-A315-4A30-88A6-02494FBCCCD1}">
    <text>Valor 2025</text>
  </threadedComment>
  <threadedComment ref="J532" dT="2025-03-19T17:03:24.95" personId="{3B3FABDB-F709-4C6E-8AAC-D35ED3C8D9C4}" id="{16F0C1CE-ED4F-4246-A80E-42341E2D8385}">
    <text>Valor 2025</text>
  </threadedComment>
  <threadedComment ref="J535" dT="2024-06-18T13:24:30.08" personId="{BAA1EE44-5261-431C-945A-8DE6D6974353}" id="{4B171EB5-D6A9-42AB-B898-43791A5FDD74}">
    <text>Planilha com acréscimo de 0,79% (D60) + Reajuste 2024</text>
  </threadedComment>
  <threadedComment ref="J536" dT="2024-06-18T13:24:30.08" personId="{BAA1EE44-5261-431C-945A-8DE6D6974353}" id="{F176A112-9706-4986-A7A5-64620E49C87B}">
    <text>Planilha com acréscimo de 0,79% (D60) + Reajuste 2024</text>
  </threadedComment>
  <threadedComment ref="J537" dT="2025-04-03T17:45:28.71" personId="{BAA1EE44-5261-431C-945A-8DE6D6974353}" id="{F21E3BDD-8559-41B7-80DC-FEAF13FD3642}">
    <text>Planilha com acréscimo de 0,79% (D60) + Reajuste 2025</text>
  </threadedComment>
  <threadedComment ref="J538" dT="2025-04-03T17:45:28.71" personId="{BAA1EE44-5261-431C-945A-8DE6D6974353}" id="{84901A0E-2B43-48F2-8002-8FF6BDDDE019}">
    <text>Planilha com acréscimo de 0,79% (D60) + Reajuste 2025</text>
  </threadedComment>
  <threadedComment ref="J539" dT="2025-04-03T17:45:28.71" personId="{BAA1EE44-5261-431C-945A-8DE6D6974353}" id="{8CB6B389-AB40-47D1-B105-C8AFF510CCEA}">
    <text>Planilha com acréscimo de 0,79% (D60) + Reajuste 2025</text>
  </threadedComment>
  <threadedComment ref="J540" dT="2025-04-03T17:45:28.71" personId="{BAA1EE44-5261-431C-945A-8DE6D6974353}" id="{59046AB1-7602-413B-8B90-DEC97375CA94}">
    <text>Planilha com acréscimo de 0,79% (D60) + Reajuste 2025</text>
  </threadedComment>
  <threadedComment ref="J541" dT="2025-04-03T17:45:28.71" personId="{BAA1EE44-5261-431C-945A-8DE6D6974353}" id="{87336D02-B1D7-4AD1-A172-840F52A49695}">
    <text>Planilha com acréscimo de 0,79% (D60) + Reajuste 2025</text>
  </threadedComment>
  <threadedComment ref="J542" dT="2025-04-03T17:45:28.71" personId="{BAA1EE44-5261-431C-945A-8DE6D6974353}" id="{42839613-E700-454A-9ACD-0813C47E5783}">
    <text>Planilha com acréscimo de 0,79% (D60) + Reajuste 2025</text>
  </threadedComment>
  <threadedComment ref="AC542" dT="2025-09-11T16:46:03.74" personId="{D946A917-00C7-4977-A2A8-917C48147486}" id="{7A501C76-B2CB-4ED6-BB73-1FE6B044846C}">
    <text>Extra da medição passada (julho/2025) não foi pago.</text>
  </threadedComment>
  <threadedComment ref="J543" dT="2025-04-03T17:45:28.71" personId="{BAA1EE44-5261-431C-945A-8DE6D6974353}" id="{C27CD6A8-C8BF-44B6-9F34-1AACA07854D6}">
    <text>Planilha com acréscimo de 0,79% (D60) + Reajuste 2025</text>
  </threadedComment>
  <threadedComment ref="J547" dT="2025-02-21T21:36:59.57" personId="{BAA1EE44-5261-431C-945A-8DE6D6974353}" id="{E59C00C1-54DC-4998-9282-3CAB5897F09F}">
    <text>Emissão no mês da prestação 
Não fomos nós que negociamos esse contrato. Shopping solicitou que fizéssemos o acompanhamento mensal para medições e dissídios. 
Fornecedor enviou a planilha 2024 e fizemos o dissídio 2025 para acompanharmos a partir de então.</text>
  </threadedComment>
  <threadedComment ref="O547" dT="2025-09-05T12:31:29.50" personId="{BAA1EE44-5261-431C-945A-8DE6D6974353}" id="{0B74A92D-F10D-4D58-94EC-389EC7B9C8CE}">
    <text>Não tem SLA na planilha online deste shopping</text>
  </threadedComment>
  <threadedComment ref="J548" dT="2025-03-12T16:52:18.63" personId="{7BD42825-676C-45DE-9824-D28EF79243B2}" id="{D2D884B2-F069-4CD4-AB3C-C6597899D627}">
    <text>Emissão no mês da prestação 
Não fomos nós que negociamos esse contrato. Shopping solicitou que fizéssemos o acompanhamento mensal para medições e dissídios. 
Fornecedor enviou a planilha 2024 e fizemos o dissídio 2025 para acompanharmos a partir de então.</text>
  </threadedComment>
  <threadedComment ref="J548" dT="2025-03-14T12:54:04.62" personId="{76CA92C2-8C9A-48E1-A46B-DF443F9CF380}" id="{18E7B476-770F-421B-BE3F-A312951ECDB7}" parentId="{D2D884B2-F069-4CD4-AB3C-C6597899D627}">
    <text>Valor de 25.234,92 - Ajuste de horários solicitado pelo Shopping.</text>
  </threadedComment>
  <threadedComment ref="O548" dT="2025-09-05T12:31:29.50" personId="{BAA1EE44-5261-431C-945A-8DE6D6974353}" id="{DF3E3697-A0EA-4AA3-97F5-3897154FFEE3}">
    <text>Não tem SLA na planilha online deste shopping</text>
  </threadedComment>
  <threadedComment ref="J549" dT="2025-03-12T16:52:18.63" personId="{7BD42825-676C-45DE-9824-D28EF79243B2}" id="{25F3268D-5786-4193-8D5B-D678B1C9CE96}">
    <text>Emissão no mês da prestação 
Não fomos nós que negociamos esse contrato. Shopping solicitou que fizéssemos o acompanhamento mensal para medições e dissídios. 
Fornecedor enviou a planilha 2024 e fizemos o dissídio 2025 para acompanharmos a partir de então.</text>
  </threadedComment>
  <threadedComment ref="J549" dT="2025-03-14T12:54:04.62" personId="{76CA92C2-8C9A-48E1-A46B-DF443F9CF380}" id="{6B717319-75E0-4F53-9377-BB6C6FBBAB85}" parentId="{25F3268D-5786-4193-8D5B-D678B1C9CE96}">
    <text>Valor de 25.234,92 - Ajuste de horários solicitado pelo Shopping.</text>
  </threadedComment>
  <threadedComment ref="O549" dT="2025-09-05T12:31:29.50" personId="{BAA1EE44-5261-431C-945A-8DE6D6974353}" id="{93B69B5A-02A1-4832-93CC-5305BCAD9BA7}">
    <text>Não tem SLA na planilha online deste shopping</text>
  </threadedComment>
  <threadedComment ref="J550" dT="2025-03-12T16:52:18.63" personId="{7BD42825-676C-45DE-9824-D28EF79243B2}" id="{279CA668-F5FF-4EBD-8D43-FA2997656328}">
    <text>Emissão no mês da prestação 
Não fomos nós que negociamos esse contrato. Shopping solicitou que fizéssemos o acompanhamento mensal para medições e dissídios. 
Fornecedor enviou a planilha 2024 e fizemos o dissídio 2025 para acompanharmos a partir de então.</text>
  </threadedComment>
  <threadedComment ref="J550" dT="2025-03-14T12:54:04.62" personId="{76CA92C2-8C9A-48E1-A46B-DF443F9CF380}" id="{40DD9A36-9DA6-488F-A8FF-4EA26F7A3B5F}" parentId="{279CA668-F5FF-4EBD-8D43-FA2997656328}">
    <text>Valor de 25.234,92 - Ajuste de horários solicitado pelo Shopping.</text>
  </threadedComment>
  <threadedComment ref="O550" dT="2025-09-05T12:31:29.50" personId="{BAA1EE44-5261-431C-945A-8DE6D6974353}" id="{5307D5B3-8C59-4399-BB97-3BD9E0D2B2F9}">
    <text>Não tem SLA na planilha online deste shopping</text>
  </threadedComment>
  <threadedComment ref="J551" dT="2025-03-12T16:52:18.63" personId="{7BD42825-676C-45DE-9824-D28EF79243B2}" id="{EB753319-D86E-4774-91C2-E8304651015F}">
    <text>Emissão no mês da prestação 
Não fomos nós que negociamos esse contrato. Shopping solicitou que fizéssemos o acompanhamento mensal para medições e dissídios. 
Fornecedor enviou a planilha 2024 e fizemos o dissídio 2025 para acompanharmos a partir de então.</text>
  </threadedComment>
  <threadedComment ref="J551" dT="2025-03-14T12:54:04.62" personId="{76CA92C2-8C9A-48E1-A46B-DF443F9CF380}" id="{4580EDBE-89AD-4A09-901C-964B34D710B7}" parentId="{EB753319-D86E-4774-91C2-E8304651015F}">
    <text>Valor de 25.234,92 - Ajuste de horários solicitado pelo Shopping.</text>
  </threadedComment>
  <threadedComment ref="O551" dT="2025-09-05T12:31:29.50" personId="{BAA1EE44-5261-431C-945A-8DE6D6974353}" id="{58D0774B-6B08-4C7D-9539-6F2BA758B870}">
    <text>Não tem SLA na planilha online deste shopping</text>
  </threadedComment>
  <threadedComment ref="J552" dT="2025-03-12T16:52:18.63" personId="{7BD42825-676C-45DE-9824-D28EF79243B2}" id="{8D55B861-8457-462C-B9CB-C80AFD023746}">
    <text>Emissão no mês da prestação 
Não fomos nós que negociamos esse contrato. Shopping solicitou que fizéssemos o acompanhamento mensal para medições e dissídios. 
Fornecedor enviou a planilha 2024 e fizemos o dissídio 2025 para acompanharmos a partir de então.</text>
  </threadedComment>
  <threadedComment ref="J552" dT="2025-03-14T12:54:04.62" personId="{76CA92C2-8C9A-48E1-A46B-DF443F9CF380}" id="{53274F2D-45B5-48E9-863E-84A834A64244}" parentId="{8D55B861-8457-462C-B9CB-C80AFD023746}">
    <text>Valor de 25.234,92 - Ajuste de horários solicitado pelo Shopping.</text>
  </threadedComment>
  <threadedComment ref="O552" dT="2025-09-05T12:31:29.50" personId="{BAA1EE44-5261-431C-945A-8DE6D6974353}" id="{980D6956-287F-49C4-9C2B-129632482251}">
    <text>Não tem SLA na planilha online deste shopping</text>
  </threadedComment>
  <threadedComment ref="J553" dT="2025-03-12T16:52:18.63" personId="{7BD42825-676C-45DE-9824-D28EF79243B2}" id="{01D04181-A85C-429A-9CAD-445EB246A1F8}">
    <text>Emissão no mês da prestação 
Não fomos nós que negociamos esse contrato. Shopping solicitou que fizéssemos o acompanhamento mensal para medições e dissídios. 
Fornecedor enviou a planilha 2024 e fizemos o dissídio 2025 para acompanharmos a partir de então.</text>
  </threadedComment>
  <threadedComment ref="J553" dT="2025-03-14T12:54:04.62" personId="{76CA92C2-8C9A-48E1-A46B-DF443F9CF380}" id="{C68D6B26-C29B-45C6-A812-86112593413A}" parentId="{01D04181-A85C-429A-9CAD-445EB246A1F8}">
    <text>Valor de 25.234,92 - Ajuste de horários solicitado pelo Shopping.</text>
  </threadedComment>
  <threadedComment ref="O553" dT="2025-09-05T12:31:29.50" personId="{BAA1EE44-5261-431C-945A-8DE6D6974353}" id="{4D60696C-389C-401E-B64C-774273DFD92E}">
    <text>Não tem SLA na planilha online deste shopping</text>
  </threadedComment>
  <threadedComment ref="J554" dT="2025-03-12T16:52:18.63" personId="{7BD42825-676C-45DE-9824-D28EF79243B2}" id="{D4FDD3B7-DB06-4BF2-925F-5C1AA0E4497E}">
    <text>Emissão no mês da prestação 
Não fomos nós que negociamos esse contrato. Shopping solicitou que fizéssemos o acompanhamento mensal para medições e dissídios. 
Fornecedor enviou a planilha 2024 e fizemos o dissídio 2025 para acompanharmos a partir de então.</text>
  </threadedComment>
  <threadedComment ref="J554" dT="2025-03-14T12:54:04.62" personId="{76CA92C2-8C9A-48E1-A46B-DF443F9CF380}" id="{6024F334-F7F8-4EE9-9DE9-8DAD2D9ED67E}" parentId="{D4FDD3B7-DB06-4BF2-925F-5C1AA0E4497E}">
    <text>Valor de 25.234,92 - Ajuste de horários solicitado pelo Shopping.</text>
  </threadedComment>
  <threadedComment ref="O554" dT="2025-09-05T12:31:29.50" personId="{BAA1EE44-5261-431C-945A-8DE6D6974353}" id="{F6C43D84-E294-4F70-948F-2787179268B4}">
    <text>Não tem SLA na planilha online deste shopping</text>
  </threadedComment>
  <threadedComment ref="J555" dT="2025-03-12T16:52:18.63" personId="{7BD42825-676C-45DE-9824-D28EF79243B2}" id="{13180ED3-80AC-491B-9FF1-6BA105CD68BE}">
    <text>Emissão no mês da prestação 
Não fomos nós que negociamos esse contrato. Shopping solicitou que fizéssemos o acompanhamento mensal para medições e dissídios. 
Fornecedor enviou a planilha 2024 e fizemos o dissídio 2025 para acompanharmos a partir de então.</text>
  </threadedComment>
  <threadedComment ref="J555" dT="2025-03-14T12:54:04.62" personId="{76CA92C2-8C9A-48E1-A46B-DF443F9CF380}" id="{589A2007-E1E6-42F8-B364-3557334DFD52}" parentId="{13180ED3-80AC-491B-9FF1-6BA105CD68BE}">
    <text>Valor de 25.234,92 - Ajuste de horários solicitado pelo Shopping.</text>
  </threadedComment>
  <threadedComment ref="O555" dT="2025-09-05T12:31:29.50" personId="{BAA1EE44-5261-431C-945A-8DE6D6974353}" id="{6C16D9D5-EB03-47BB-AACA-8046003706C1}">
    <text>Não tem SLA na planilha online deste shopping</text>
  </threadedComment>
  <threadedComment ref="J556" dT="2025-03-12T16:52:18.63" personId="{7BD42825-676C-45DE-9824-D28EF79243B2}" id="{371B2FB6-ACA4-4380-90E4-5DF18657CF91}">
    <text>Emissão no mês da prestação 
Não fomos nós que negociamos esse contrato. Shopping solicitou que fizéssemos o acompanhamento mensal para medições e dissídios. 
Fornecedor enviou a planilha 2024 e fizemos o dissídio 2025 para acompanharmos a partir de então.</text>
  </threadedComment>
  <threadedComment ref="J556" dT="2025-03-14T12:54:04.62" personId="{76CA92C2-8C9A-48E1-A46B-DF443F9CF380}" id="{6E3AB4E6-8270-4DEC-AD22-AD0155DADC49}" parentId="{371B2FB6-ACA4-4380-90E4-5DF18657CF91}">
    <text>Valor de 25.234,92 - Ajuste de horários solicitado pelo Shopping.</text>
  </threadedComment>
  <threadedComment ref="O556" dT="2025-09-05T12:31:29.50" personId="{BAA1EE44-5261-431C-945A-8DE6D6974353}" id="{21184379-5A75-42A6-920E-2BC23EBC5BCE}">
    <text>Não tem SLA na planilha online deste shopping</text>
  </threadedComment>
  <threadedComment ref="J560" dT="2025-01-31T17:34:58.05" personId="{BAA1EE44-5261-431C-945A-8DE6D6974353}" id="{4A3DC174-3BF0-4BB1-822B-5AF2C50AFEAF}">
    <text>Reajuste 2025</text>
  </threadedComment>
  <threadedComment ref="J561" dT="2025-01-31T17:34:58.05" personId="{BAA1EE44-5261-431C-945A-8DE6D6974353}" id="{0AC7F5FC-87B5-4111-9013-3370B328B412}">
    <text>Reajuste 2025</text>
  </threadedComment>
  <threadedComment ref="J562" dT="2025-01-31T17:34:58.05" personId="{BAA1EE44-5261-431C-945A-8DE6D6974353}" id="{78E4012C-0FE8-4820-A010-EA76E80CBF14}">
    <text>Reajuste 2025</text>
  </threadedComment>
  <threadedComment ref="J563" dT="2025-01-31T17:34:58.05" personId="{BAA1EE44-5261-431C-945A-8DE6D6974353}" id="{6EBA3DAF-AD82-4A88-9C9D-180641897F28}">
    <text>Reajuste 2025</text>
  </threadedComment>
  <threadedComment ref="J564" dT="2025-01-31T17:34:58.05" personId="{BAA1EE44-5261-431C-945A-8DE6D6974353}" id="{444E4BC4-2997-4407-BFCB-259CBBB40836}">
    <text>Reajuste 2025</text>
  </threadedComment>
  <threadedComment ref="J565" dT="2025-01-31T17:34:58.05" personId="{BAA1EE44-5261-431C-945A-8DE6D6974353}" id="{C09FEEDC-9090-4ED7-A721-D25E16D9AFE3}">
    <text>Reajuste 2025</text>
  </threadedComment>
  <threadedComment ref="J566" dT="2025-01-31T17:34:58.05" personId="{BAA1EE44-5261-431C-945A-8DE6D6974353}" id="{EBA78D83-4020-4B5E-B761-B84BBFC6F2C1}">
    <text>Reajuste 2025</text>
  </threadedComment>
  <threadedComment ref="J567" dT="2025-01-31T17:34:58.05" personId="{BAA1EE44-5261-431C-945A-8DE6D6974353}" id="{50526DBA-A447-4F52-837C-59F8ED00B264}">
    <text>Reajuste 2025</text>
  </threadedComment>
  <threadedComment ref="J568" dT="2025-01-31T17:34:58.05" personId="{BAA1EE44-5261-431C-945A-8DE6D6974353}" id="{A1A307DB-864D-4999-8852-1C79C2B3C194}">
    <text>Reajuste 2025</text>
  </threadedComment>
  <threadedComment ref="J572" dT="2025-01-31T17:35:00.91" personId="{BAA1EE44-5261-431C-945A-8DE6D6974353}" id="{457E2F73-C3E7-49CE-8679-313D362E3C07}">
    <text>Reajuste 2025</text>
  </threadedComment>
  <threadedComment ref="J573" dT="2025-02-07T19:13:37.13" personId="{BAA1EE44-5261-431C-945A-8DE6D6974353}" id="{91A8F475-6BE9-4FB1-B1BF-0EF5580F164B}">
    <text>Reajuste 2025 + redução de escopo (a partir de 10/02)</text>
  </threadedComment>
  <threadedComment ref="J574" dT="2025-02-07T19:13:37.13" personId="{BAA1EE44-5261-431C-945A-8DE6D6974353}" id="{B5AAC4A2-4A3D-46E4-8744-E1537D06DAF7}">
    <text>Reajuste 2025 + redução de escopo (a partir de 10/02)</text>
  </threadedComment>
  <threadedComment ref="J575" dT="2025-02-07T19:13:37.13" personId="{BAA1EE44-5261-431C-945A-8DE6D6974353}" id="{A0DA603C-2209-4C38-8D0B-A5CA148CAD75}">
    <text>Reajuste 2025 + redução de escopo (a partir de 10/02)</text>
  </threadedComment>
  <threadedComment ref="J576" dT="2025-02-07T19:13:37.13" personId="{BAA1EE44-5261-431C-945A-8DE6D6974353}" id="{F6614672-C353-4250-87BF-7EF6651C9720}">
    <text>Reajuste 2025 + redução de escopo (a partir de 10/02)</text>
  </threadedComment>
  <threadedComment ref="J577" dT="2025-02-07T19:13:37.13" personId="{BAA1EE44-5261-431C-945A-8DE6D6974353}" id="{CB7B4E8C-3612-4375-A599-60BA54518574}">
    <text>Reajuste 2025 + redução de escopo (a partir de 10/02)</text>
  </threadedComment>
  <threadedComment ref="J578" dT="2025-02-07T19:13:37.13" personId="{BAA1EE44-5261-431C-945A-8DE6D6974353}" id="{BD0FF77E-6958-416E-981F-22C0B10D3170}">
    <text>Reajuste 2025 + redução de escopo (a partir de 10/02)</text>
  </threadedComment>
  <threadedComment ref="J579" dT="2025-02-07T19:13:37.13" personId="{BAA1EE44-5261-431C-945A-8DE6D6974353}" id="{513A9C33-E70F-4738-B9F0-7A9C9D1315A7}">
    <text>Reajuste 2025 + redução de escopo (a partir de 10/02)</text>
  </threadedComment>
  <threadedComment ref="J580" dT="2025-02-07T19:13:37.13" personId="{BAA1EE44-5261-431C-945A-8DE6D6974353}" id="{CAD9BAD9-705F-46BF-B139-E3F20F8FDD36}">
    <text>Reajuste 2025 + redução de escopo (a partir de 10/02)</text>
  </threadedComment>
  <threadedComment ref="J587" dT="2025-05-07T21:34:46.01" personId="{BAA1EE44-5261-431C-945A-8DE6D6974353}" id="{A485D800-1AA2-4C34-9E88-B89AAA08BAE4}">
    <text>Reequilíbrio GSBRU</text>
  </threadedComment>
  <threadedComment ref="J588" dT="2025-05-07T21:34:46.01" personId="{BAA1EE44-5261-431C-945A-8DE6D6974353}" id="{1C89B019-931F-4BBA-8076-A067D2ECE757}">
    <text>Reequilíbrio GSBRU</text>
  </threadedComment>
  <threadedComment ref="J589" dT="2025-05-07T21:34:46.01" personId="{BAA1EE44-5261-431C-945A-8DE6D6974353}" id="{8EA325AF-4F25-4613-88DC-F3F9E7C250E8}">
    <text>Reequilíbrio GSBRU</text>
  </threadedComment>
  <threadedComment ref="J590" dT="2025-05-07T21:34:46.01" personId="{BAA1EE44-5261-431C-945A-8DE6D6974353}" id="{F362B067-4898-4664-94E2-374C700F4240}">
    <text>Reequilíbrio GSBRU</text>
  </threadedComment>
  <threadedComment ref="J591" dT="2025-05-07T21:34:46.01" personId="{BAA1EE44-5261-431C-945A-8DE6D6974353}" id="{B11F7A3E-E15C-4974-957A-98B2361A2745}">
    <text>Reequilíbrio GSBRU</text>
  </threadedComment>
  <threadedComment ref="J592" dT="2025-05-07T21:34:46.01" personId="{BAA1EE44-5261-431C-945A-8DE6D6974353}" id="{71F3914F-B03B-4F03-8FC3-EBD01CB21236}">
    <text>Reequilíbrio GSBRU</text>
  </threadedComment>
  <threadedComment ref="J596" dT="2024-05-02T18:43:22.51" personId="{BAA1EE44-5261-431C-945A-8DE6D6974353}" id="{075C5C6D-39A2-4381-B35E-4AE99D56B90A}">
    <text>Reajuste 2024</text>
  </threadedComment>
  <threadedComment ref="S596" dT="2025-02-13T20:35:53.17" personId="{BAA1EE44-5261-431C-945A-8DE6D6974353}" id="{31462A38-DCE5-401E-BAC9-5F810E0E7FD0}">
    <text>Desconto referente ao reparo do letreiro da Parkland, pois o operador da máquina de limpeza colidiu com a parede por falta de atenção.</text>
  </threadedComment>
  <threadedComment ref="J597" dT="2025-03-06T15:17:05.87" personId="{46BF5E77-8CEC-482A-BF3C-4B19F1A2A824}" id="{BAB862DF-1C22-44A0-AEA4-53992DDF3572}">
    <text>Valor 2025.</text>
  </threadedComment>
  <threadedComment ref="J598" dT="2025-03-06T15:17:05.87" personId="{46BF5E77-8CEC-482A-BF3C-4B19F1A2A824}" id="{D1CACD52-50E8-46F2-942E-8AA426D59DF9}">
    <text>Valor 2025.</text>
  </threadedComment>
  <threadedComment ref="S598" dT="2025-04-02T21:13:39.48" personId="{BAA1EE44-5261-431C-945A-8DE6D6974353}" id="{0D47F209-AFFF-4065-B2D8-5D1608ED7CD5}">
    <text>Desconto referente a compra de material de limpeza para realização do trabalho da Brasanitas</text>
  </threadedComment>
  <threadedComment ref="J599" dT="2025-03-06T15:17:05.87" personId="{46BF5E77-8CEC-482A-BF3C-4B19F1A2A824}" id="{82FE9C1E-5C9B-4FC9-9663-9539E5A634B3}">
    <text>Valor 2025.</text>
  </threadedComment>
  <threadedComment ref="J600" dT="2025-03-06T15:17:05.87" personId="{46BF5E77-8CEC-482A-BF3C-4B19F1A2A824}" id="{A25D676C-D512-4BA1-9B53-6D6EA7048DBE}">
    <text>Valor 2025.</text>
  </threadedComment>
  <threadedComment ref="J601" dT="2025-03-06T15:17:05.87" personId="{46BF5E77-8CEC-482A-BF3C-4B19F1A2A824}" id="{8DD1CA1C-CFB7-4C7D-8404-51DF2FE55808}">
    <text>Valor 2025.</text>
  </threadedComment>
  <threadedComment ref="J602" dT="2025-03-06T15:17:05.87" personId="{46BF5E77-8CEC-482A-BF3C-4B19F1A2A824}" id="{0166803C-64BF-4F54-8E64-E2512BB178CB}">
    <text>Valor 2025.</text>
  </threadedComment>
  <threadedComment ref="O602" dT="2025-08-21T12:12:26.72" personId="{BAA1EE44-5261-431C-945A-8DE6D6974353}" id="{233EFDE2-981F-455B-A1A6-203EF89893B5}">
    <text>Não aplicaram o desconto pois emitiram a NF antes do preenchimento do SLA.</text>
  </threadedComment>
  <threadedComment ref="S602" dT="2025-08-20T20:58:39.69" personId="{BAA1EE44-5261-431C-945A-8DE6D6974353}" id="{6EEF74BE-2E89-44FC-AC77-70E73FC0FDC9}">
    <text>Foi acordado previamente entre shopping e Brasanitas que, caso não fosse possível realizar a reposição das faltas na equipe, seria necessária a contratação de colaboradores de outra empresa, sendo o respectivo valor descontado.
(A diária de falta do agente de limpeza é de R$ 160,35) O cálculo foi realizado da seguinte forma: a ATLAS considera nos cálculos de faltas do fornecedor atual que a falta de 10 colaboradores representaria o valor de R$ 1.603,50. A reposição de 10 faltas por outra empresa totalizou R$ 4.923,60. Assim, a diferença adicional a ser descontada corresponde a R$ 3.320,10.
E-mail: "Medição Mensal Agosto/2025 - Boulevard Bauru" do dia 20/08/2025</text>
  </threadedComment>
  <threadedComment ref="J603" dT="2025-03-06T15:17:05.87" personId="{46BF5E77-8CEC-482A-BF3C-4B19F1A2A824}" id="{291C2261-B00F-4329-B52B-D10FF2D77BE3}">
    <text>Valor 2025.</text>
  </threadedComment>
  <threadedComment ref="P603" dT="2025-08-20T21:05:29.38" personId="{BAA1EE44-5261-431C-945A-8DE6D6974353}" id="{63C1F7A3-A25D-4483-B7D2-2ABB840A8DFB}">
    <text>No mês anterior não foi preenchido o SLA antes da emissão da NF. Por isso, foi aplicado retroativamente para esta medição - CONFIRMAR SE PODEMOS APLICAR ESTE RETROATIVO</text>
  </threadedComment>
  <threadedComment ref="J604" dT="2025-03-06T15:17:05.87" personId="{46BF5E77-8CEC-482A-BF3C-4B19F1A2A824}" id="{0CA0428C-2CDD-48BC-869A-045734F8C130}">
    <text>Valor 2025.</text>
  </threadedComment>
  <threadedComment ref="S604" dT="2025-10-08T21:47:50.27" personId="{BAA1EE44-5261-431C-945A-8DE6D6974353}" id="{EA95E076-315D-4FD0-AEF5-00A49C0ADD28}">
    <text xml:space="preserve">Foi acordado previamente entre shopping e Brasanitas que, caso não fosse possível realizar a reposição das faltas na equipe, seria necessária a contratação de colaboradores de outra empresa, sendo o respectivo valor descontado.
(A diária de falta do agente de limpeza é de R$ 160,35) O cálculo foi realizado da seguinte forma: a ATLAS considera nos cálculos de faltas do fornecedor atual que a falta de 32 colaboradores representaria o valor de R$ 5.131,20. A reposição de 10 faltas por outra empresa totalizou R$ 13.725,13. Assim, a diferença adicional a ser descontada corresponde a R$ 8.593,93.
E-mail: "Desconto apoios setembro " do dia 08/10/2025
</text>
  </threadedComment>
  <threadedComment ref="J608" dT="2024-12-27T13:54:23.01" personId="{BAA1EE44-5261-431C-945A-8DE6D6974353}" id="{B72313ED-A192-41DA-BF86-473DE69C959A}">
    <text>Planilha reoneração + reajuste 2025</text>
  </threadedComment>
  <threadedComment ref="Q608" dT="2025-02-06T21:33:33.33" personId="{BAA1EE44-5261-431C-945A-8DE6D6974353}" id="{DFEF2B5D-23CD-430B-999F-7EC341999AB7}">
    <text>Compra de ferramentas</text>
  </threadedComment>
  <threadedComment ref="J609" dT="2024-12-27T13:54:23.01" personId="{BAA1EE44-5261-431C-945A-8DE6D6974353}" id="{669FC600-27E5-4409-90EF-D1550564B3BB}">
    <text>Planilha reoneração + reajuste 2025</text>
  </threadedComment>
  <threadedComment ref="J610" dT="2024-12-27T13:54:23.01" personId="{BAA1EE44-5261-431C-945A-8DE6D6974353}" id="{E5FD0A79-7157-49B3-A074-F4AD9FA4E777}">
    <text>Planilha reoneração + reajuste 2025</text>
  </threadedComment>
  <threadedComment ref="J611" dT="2024-12-27T13:54:23.01" personId="{BAA1EE44-5261-431C-945A-8DE6D6974353}" id="{D2E363B9-B2A5-4AD1-94EB-B76865248C24}">
    <text>Planilha reoneração + reajuste 2025</text>
  </threadedComment>
  <threadedComment ref="J612" dT="2024-12-27T13:54:23.01" personId="{BAA1EE44-5261-431C-945A-8DE6D6974353}" id="{68D7D9E2-4C81-4AE5-B27E-20E10BC19271}">
    <text>Planilha reoneração + reajuste 2025</text>
  </threadedComment>
  <threadedComment ref="J613" dT="2024-12-27T13:54:23.01" personId="{BAA1EE44-5261-431C-945A-8DE6D6974353}" id="{118FE21D-7121-4CC5-B8BA-325DAAC5E9C1}">
    <text>Planilha reoneração + reajuste 2025</text>
  </threadedComment>
  <threadedComment ref="J614" dT="2024-12-27T13:54:23.01" personId="{BAA1EE44-5261-431C-945A-8DE6D6974353}" id="{70B45F6F-6943-4640-9C3F-E7B909727D00}">
    <text>Planilha reoneração + reajuste 2025</text>
  </threadedComment>
  <threadedComment ref="J615" dT="2024-12-27T13:54:23.01" personId="{BAA1EE44-5261-431C-945A-8DE6D6974353}" id="{D8F62EBE-346D-4CDD-AC31-76F6D0905774}">
    <text>Planilha reoneração + reajuste 2025
Emissão no mês subsequente á prestação com descontos do mês anterior à competência - ex: emissão em abril, do serviço prestado em março com os descontos de fevereiro.</text>
  </threadedComment>
  <threadedComment ref="J616" dT="2024-12-27T13:54:23.01" personId="{BAA1EE44-5261-431C-945A-8DE6D6974353}" id="{49FAB530-6128-46E2-B9ED-A7D699A8FAEB}">
    <text>Planilha reoneração + reajuste 2025
Emissão no mês subsequente á prestação com descontos do mês anterior à competência - ex: emissão em abril, do serviço prestado em março com os descontos de fevereiro.</text>
  </threadedComment>
  <threadedComment ref="J617" dT="2024-12-27T13:54:23.01" personId="{BAA1EE44-5261-431C-945A-8DE6D6974353}" id="{1152ACC1-3688-4C6A-BC34-F6B4274E94E1}">
    <text>Planilha reoneração + reajuste 2025
Emissão no mês subsequente á prestação com descontos do mês anterior à competência - ex: emissão em abril, do serviço prestado em março com os descontos de fevereiro.</text>
  </threadedComment>
  <threadedComment ref="J620" dT="2024-04-05T14:54:08.87" personId="{BAA1EE44-5261-431C-945A-8DE6D6974353}" id="{A48CF335-F730-4F3C-8272-7126A1D01E7E}">
    <text>Reajuste 2024</text>
  </threadedComment>
  <threadedComment ref="J621" dT="2024-04-05T14:54:08.87" personId="{BAA1EE44-5261-431C-945A-8DE6D6974353}" id="{9404780C-A144-4849-B620-CD2FEA680868}">
    <text>Reajuste 2024</text>
  </threadedComment>
  <threadedComment ref="J622" dT="2024-04-05T14:54:08.87" personId="{BAA1EE44-5261-431C-945A-8DE6D6974353}" id="{AC9A02FB-8027-4BF7-B487-BB40886FD06D}">
    <text>Reajuste 2024</text>
  </threadedComment>
  <threadedComment ref="J623" dT="2024-04-05T14:54:08.87" personId="{BAA1EE44-5261-431C-945A-8DE6D6974353}" id="{D21CE91A-EE86-45B6-BF1B-AFE1B3BDFB9C}">
    <text>Reajuste 2024</text>
  </threadedComment>
  <threadedComment ref="J624" dT="2025-05-29T17:10:45.97" personId="{BAA1EE44-5261-431C-945A-8DE6D6974353}" id="{82691983-CCFE-4513-8C57-937ABBB678FC}">
    <text>Reajuste 2025</text>
  </threadedComment>
  <threadedComment ref="J625" dT="2025-05-29T17:10:45.97" personId="{BAA1EE44-5261-431C-945A-8DE6D6974353}" id="{2FB84605-F628-4EAD-84F9-908E1DF2CD35}">
    <text>Reajuste 2025</text>
  </threadedComment>
  <threadedComment ref="J626" dT="2025-05-29T17:10:45.97" personId="{BAA1EE44-5261-431C-945A-8DE6D6974353}" id="{E974A36C-7183-4507-B5F1-A57DCEEDE8EB}">
    <text>Reajuste 2025</text>
  </threadedComment>
  <threadedComment ref="J627" dT="2025-05-29T17:10:45.97" personId="{BAA1EE44-5261-431C-945A-8DE6D6974353}" id="{BAEFF63B-FEA1-428E-BD85-3561B9D3E0EF}">
    <text>Reajuste 2025</text>
  </threadedComment>
  <threadedComment ref="J628" dT="2025-05-29T17:10:45.97" personId="{BAA1EE44-5261-431C-945A-8DE6D6974353}" id="{780DE9E3-A34D-463F-A4F2-A72BEF2294CD}">
    <text>Reajuste 2025</text>
  </threadedComment>
  <threadedComment ref="J632" dT="2025-01-29T20:15:28.18" personId="{BAA1EE44-5261-431C-945A-8DE6D6974353}" id="{9F98BF15-3049-4AC1-94A4-3E76479B9F22}">
    <text>Reajuste 2025</text>
  </threadedComment>
  <threadedComment ref="J633" dT="2025-01-29T20:15:28.18" personId="{BAA1EE44-5261-431C-945A-8DE6D6974353}" id="{B6F7DB3D-699A-4037-8DC5-D03634376F5A}">
    <text>Reajuste 2025</text>
  </threadedComment>
  <threadedComment ref="J634" dT="2025-01-29T20:15:28.18" personId="{BAA1EE44-5261-431C-945A-8DE6D6974353}" id="{94CF8AEF-3AE0-4C4B-AAFD-D648EAE778DE}">
    <text>Reajuste 2025</text>
  </threadedComment>
  <threadedComment ref="J635" dT="2025-01-29T20:15:28.18" personId="{BAA1EE44-5261-431C-945A-8DE6D6974353}" id="{A811DBE1-354C-43BA-AAF0-E8AB9423F2D9}">
    <text>Reajuste 2025</text>
  </threadedComment>
  <threadedComment ref="J636" dT="2025-01-29T20:15:28.18" personId="{BAA1EE44-5261-431C-945A-8DE6D6974353}" id="{1A3D77C6-9E9D-46CC-B80C-BF01B73D0237}">
    <text>Reajuste 2025</text>
  </threadedComment>
  <threadedComment ref="J637" dT="2025-01-29T20:15:28.18" personId="{BAA1EE44-5261-431C-945A-8DE6D6974353}" id="{BCDE103A-2468-4079-B4D2-3EA055BB908D}">
    <text>Reajuste 2025</text>
  </threadedComment>
  <threadedComment ref="J638" dT="2025-01-29T20:15:28.18" personId="{BAA1EE44-5261-431C-945A-8DE6D6974353}" id="{BA1C0831-9A17-436E-9911-48A575C3106B}">
    <text>Reajuste 2025</text>
  </threadedComment>
  <threadedComment ref="J639" dT="2025-01-29T20:15:28.18" personId="{BAA1EE44-5261-431C-945A-8DE6D6974353}" id="{B7088D05-1BEB-4FAA-980F-9D0D76DB057A}">
    <text>Reajuste 2025</text>
  </threadedComment>
  <threadedComment ref="J640" dT="2025-01-29T20:15:28.18" personId="{BAA1EE44-5261-431C-945A-8DE6D6974353}" id="{5DA0FAE9-EECA-4ECF-9211-8A3CC87714F8}">
    <text>Reajuste 2025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G3" dT="2025-01-31T18:01:18.41" personId="{BAA1EE44-5261-431C-945A-8DE6D6974353}" id="{8262157F-1457-474B-A23D-D999BBEAF491}">
    <text>Valor já com a reoneração parcial</text>
  </threadedComment>
  <threadedComment ref="G6" dT="2025-04-29T16:22:55.38" personId="{BAA1EE44-5261-431C-945A-8DE6D6974353}" id="{730CD6FA-D6F6-464B-9238-DFC872977906}">
    <text>Simulação de reajuste feito (2023/2024 e 2024/2025) para negociar o reequilíbrio do contrato solicitado pelo fornecedor.
Trocado todos os parâmetros da planilha atual 2023 de SINDIVERDE para SEAC (sem alterar o valor do contrato), para seguirmos com os reajustes da forma correta.</text>
  </threadedComment>
  <threadedComment ref="G7" dT="2025-05-07T21:13:59.87" personId="{BAA1EE44-5261-431C-945A-8DE6D6974353}" id="{3E3D3647-BA37-42B3-9007-E483B7F094B2}">
    <text>Planilha 2023 (atua) com base na Sindiverde</text>
  </threadedComment>
  <threadedComment ref="H7" dT="2025-04-24T21:01:29.11" personId="{BAA1EE44-5261-431C-945A-8DE6D6974353}" id="{F4234834-2D8F-4E06-97C2-655303CAD8B6}">
    <text>Proposta de reequilíbrio</text>
  </threadedComment>
  <threadedComment ref="H11" dT="2025-02-12T14:47:47.32" personId="{BAA1EE44-5261-431C-945A-8DE6D6974353}" id="{E3A0E4DD-9A1B-4ECB-823C-D08E7E328740}">
    <text>Aumento de 1 posto</text>
  </threadedComment>
  <threadedComment ref="G20" dT="2025-01-31T18:01:30.94" personId="{BAA1EE44-5261-431C-945A-8DE6D6974353}" id="{A740F799-CEA4-41D2-8910-D95890BE8F6B}">
    <text>Valor já com a reoneração parcial</text>
  </threadedComment>
  <threadedComment ref="G42" dT="2025-03-24T18:00:29.16" personId="{BAA1EE44-5261-431C-945A-8DE6D6974353}" id="{36DFFEFF-43AC-4E2A-97A0-5BAE79A75CB8}">
    <text>Planilha 2024 com promoção do líder</text>
  </threadedComment>
  <threadedComment ref="C43" dT="2025-04-24T18:49:57.52" personId="{BAA1EE44-5261-431C-945A-8DE6D6974353}" id="{2F937BFA-FD92-420D-9CC8-7D5A326714A7}">
    <text>Contrato Planejador</text>
  </threadedComment>
  <threadedComment ref="G43" dT="2025-04-24T18:50:07.93" personId="{BAA1EE44-5261-431C-945A-8DE6D6974353}" id="{9570DEF0-901C-40A2-B34B-786289E1F1EB}">
    <text>Contrato Planejador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E708" dT="2025-06-10T14:19:50.16" personId="{BAA1EE44-5261-431C-945A-8DE6D6974353}" id="{27271791-87F3-43D8-8F2C-A69D48C7CF88}">
    <text>Retroativo de faltas que ficou faltando na competência de abril - total de 82 faltas e no momento do fechamento haviam contabilizado apenas 66.</text>
  </threadedComment>
  <threadedComment ref="E709" dT="2025-06-10T14:19:50.16" personId="{BAA1EE44-5261-431C-945A-8DE6D6974353}" id="{BFAFF3BC-6DEF-4F84-96D2-17A0BB11D4BC}">
    <text>Retroativo de faltas que ficou faltando na competência de abril - total de 82 faltas e no momento do fechamento haviam contabilizado apenas 66.</text>
  </threadedComment>
  <threadedComment ref="E710" dT="2025-06-10T14:19:50.16" personId="{BAA1EE44-5261-431C-945A-8DE6D6974353}" id="{BE1ABC61-B834-46F7-9C96-11B578FFA722}">
    <text>Retroativo de faltas que ficou faltando na competência de abril - total de 82 faltas e no momento do fechamento haviam contabilizado apenas 66.</text>
  </threadedComment>
  <threadedComment ref="E711" dT="2025-06-10T14:19:50.16" personId="{BAA1EE44-5261-431C-945A-8DE6D6974353}" id="{84D478D9-BF03-4956-A73D-86D37A6D4DE6}">
    <text>Retroativo de faltas que ficou faltando na competência de abril - total de 82 faltas e no momento do fechamento haviam contabilizado apenas 66.</text>
  </threadedComment>
  <threadedComment ref="E712" dT="2025-06-10T14:19:50.16" personId="{BAA1EE44-5261-431C-945A-8DE6D6974353}" id="{7DE05C9A-95A2-4765-8B13-0371F271FFED}">
    <text>Retroativo de faltas que ficou faltando na competência de abril - total de 82 faltas e no momento do fechamento haviam contabilizado apenas 66.</text>
  </threadedComment>
  <threadedComment ref="E713" dT="2025-06-10T14:19:50.16" personId="{BAA1EE44-5261-431C-945A-8DE6D6974353}" id="{2E1D04A8-C526-4813-8D32-54E1CFF8A7DB}">
    <text>Retroativo de faltas que ficou faltando na competência de abril - total de 82 faltas e no momento do fechamento haviam contabilizado apenas 66.</text>
  </threadedComment>
  <threadedComment ref="E714" dT="2025-06-10T14:19:50.16" personId="{BAA1EE44-5261-431C-945A-8DE6D6974353}" id="{5502C1DB-BFAF-4A32-95E8-BE9C379E645F}">
    <text>Retroativo de faltas que ficou faltando na competência de abril - total de 82 faltas e no momento do fechamento haviam contabilizado apenas 66.</text>
  </threadedComment>
  <threadedComment ref="E715" dT="2025-06-10T14:19:50.16" personId="{BAA1EE44-5261-431C-945A-8DE6D6974353}" id="{60F6DFE2-72DC-4D9D-9AB6-29235B76B18C}">
    <text>Retroativo de faltas que ficou faltando na competência de abril - total de 82 faltas e no momento do fechamento haviam contabilizado apenas 66.</text>
  </threadedComment>
  <threadedComment ref="E716" dT="2025-06-10T14:19:50.16" personId="{BAA1EE44-5261-431C-945A-8DE6D6974353}" id="{710BDE88-8F43-4D2A-8FF0-906F1FA45B9A}">
    <text>Retroativo de faltas que ficou faltando na competência de abril - total de 82 faltas e no momento do fechamento haviam contabilizado apenas 66.</text>
  </threadedComment>
  <threadedComment ref="E717" dT="2025-06-10T14:19:50.16" personId="{BAA1EE44-5261-431C-945A-8DE6D6974353}" id="{4524993B-DD2A-467A-9C82-30E100807634}">
    <text>Retroativo de faltas que ficou faltando na competência de abril - total de 82 faltas e no momento do fechamento haviam contabilizado apenas 66.</text>
  </threadedComment>
  <threadedComment ref="E718" dT="2025-06-10T14:19:50.16" personId="{BAA1EE44-5261-431C-945A-8DE6D6974353}" id="{8C725ACE-7F5E-47B1-ACA8-E6332F33E909}">
    <text>Retroativo de faltas que ficou faltando na competência de abril - total de 82 faltas e no momento do fechamento haviam contabilizado apenas 66.</text>
  </threadedComment>
  <threadedComment ref="E719" dT="2025-06-10T14:19:50.16" personId="{BAA1EE44-5261-431C-945A-8DE6D6974353}" id="{EFE43BE5-ED7D-4EB3-8052-54DACF5467AE}">
    <text>Retroativo de faltas que ficou faltando na competência de abril - total de 82 faltas e no momento do fechamento haviam contabilizado apenas 66.</text>
  </threadedComment>
  <threadedComment ref="E720" dT="2025-06-10T14:19:50.16" personId="{BAA1EE44-5261-431C-945A-8DE6D6974353}" id="{8DD82E6C-A1A9-4120-96D0-0041ABF14425}">
    <text>Retroativo de faltas que ficou faltando na competência de abril - total de 82 faltas e no momento do fechamento haviam contabilizado apenas 66.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I64" dT="2025-07-02T19:57:03.09" personId="{BAA1EE44-5261-431C-945A-8DE6D6974353}" id="{75FBDA87-BB41-4F0A-950D-D02193444BB1}">
    <text>Não houve emissão NF - não houve prestação de serviço</text>
  </threadedComment>
  <threadedComment ref="I65" dT="2025-07-02T19:57:03.09" personId="{BAA1EE44-5261-431C-945A-8DE6D6974353}" id="{21671584-9A60-4D1D-BD6A-0C36FA50A298}">
    <text>Não houve emissão NF - não houve prestação de serviço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B27" dT="2025-06-24T18:53:28.27" personId="{BAA1EE44-5261-431C-945A-8DE6D6974353}" id="{EFB9C110-F74D-47BA-B3E6-0973D30AF916}">
    <text>Segregação de resíduos - empresa Império</text>
  </threadedComment>
  <threadedComment ref="B28" dT="2025-06-24T18:53:47.74" personId="{BAA1EE44-5261-431C-945A-8DE6D6974353}" id="{A32DCC50-33E5-4304-81E4-746E1968CEEB}">
    <text>Gestão de resíduos - empresa GMV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6" Type="http://schemas.microsoft.com/office/2019/04/relationships/namedSheetView" Target="../namedSheetViews/namedSheetView1.xml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1.xml"/><Relationship Id="rId6" Type="http://schemas.microsoft.com/office/2017/10/relationships/threadedComment" Target="../threadedComments/threadedComment3.xml"/><Relationship Id="rId5" Type="http://schemas.openxmlformats.org/officeDocument/2006/relationships/comments" Target="../comments3.xml"/><Relationship Id="rId4" Type="http://schemas.microsoft.com/office/2007/relationships/slicer" Target="../slicers/slicer1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.xml"/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2.xml"/><Relationship Id="rId6" Type="http://schemas.microsoft.com/office/2017/10/relationships/threadedComment" Target="../threadedComments/threadedComment4.xml"/><Relationship Id="rId5" Type="http://schemas.openxmlformats.org/officeDocument/2006/relationships/comments" Target="../comments4.xml"/><Relationship Id="rId4" Type="http://schemas.microsoft.com/office/2007/relationships/slicer" Target="../slicers/slicer2.x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table" Target="../tables/table9.xml"/><Relationship Id="rId1" Type="http://schemas.openxmlformats.org/officeDocument/2006/relationships/vmlDrawing" Target="../drawings/vmlDrawing5.vml"/><Relationship Id="rId4" Type="http://schemas.microsoft.com/office/2017/10/relationships/threadedComment" Target="../threadedComments/threadedComment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B51F79-DDD1-40D3-B3ED-FA564DBB916D}">
  <sheetPr codeName="Planilha5"/>
  <dimension ref="A1:C20"/>
  <sheetViews>
    <sheetView workbookViewId="0"/>
  </sheetViews>
  <sheetFormatPr defaultRowHeight="15"/>
  <cols>
    <col min="1" max="1" width="31.42578125" bestFit="1" customWidth="1"/>
    <col min="2" max="2" width="18.5703125" bestFit="1" customWidth="1"/>
    <col min="3" max="3" width="10" bestFit="1" customWidth="1"/>
    <col min="4" max="4" width="4.42578125" bestFit="1" customWidth="1"/>
    <col min="5" max="5" width="3.42578125" bestFit="1" customWidth="1"/>
    <col min="6" max="6" width="11.5703125" bestFit="1" customWidth="1"/>
    <col min="7" max="7" width="9.42578125" bestFit="1" customWidth="1"/>
    <col min="8" max="8" width="11" bestFit="1" customWidth="1"/>
    <col min="9" max="9" width="6.5703125" bestFit="1" customWidth="1"/>
    <col min="10" max="10" width="7.5703125" bestFit="1" customWidth="1"/>
    <col min="11" max="11" width="6.42578125" bestFit="1" customWidth="1"/>
    <col min="12" max="12" width="14.5703125" bestFit="1" customWidth="1"/>
    <col min="13" max="13" width="23.5703125" bestFit="1" customWidth="1"/>
    <col min="14" max="14" width="7.5703125" bestFit="1" customWidth="1"/>
    <col min="16" max="16" width="5.42578125" bestFit="1" customWidth="1"/>
    <col min="17" max="17" width="15.42578125" bestFit="1" customWidth="1"/>
    <col min="18" max="18" width="7.5703125" bestFit="1" customWidth="1"/>
    <col min="19" max="20" width="6.42578125" bestFit="1" customWidth="1"/>
    <col min="21" max="21" width="8.42578125" bestFit="1" customWidth="1"/>
    <col min="22" max="22" width="7.42578125" bestFit="1" customWidth="1"/>
    <col min="23" max="23" width="6" bestFit="1" customWidth="1"/>
    <col min="24" max="24" width="7.42578125" bestFit="1" customWidth="1"/>
    <col min="25" max="25" width="6.5703125" bestFit="1" customWidth="1"/>
    <col min="26" max="26" width="10" bestFit="1" customWidth="1"/>
  </cols>
  <sheetData>
    <row r="1" spans="1:3">
      <c r="A1" s="93" t="s">
        <v>0</v>
      </c>
      <c r="B1" s="96">
        <v>45689</v>
      </c>
    </row>
    <row r="3" spans="1:3">
      <c r="A3" s="93" t="s">
        <v>1</v>
      </c>
      <c r="B3" s="93" t="s">
        <v>2</v>
      </c>
    </row>
    <row r="4" spans="1:3">
      <c r="A4" s="93" t="s">
        <v>3</v>
      </c>
      <c r="B4" t="s">
        <v>4</v>
      </c>
      <c r="C4" t="s">
        <v>5</v>
      </c>
    </row>
    <row r="5" spans="1:3">
      <c r="A5" s="94" t="s">
        <v>6</v>
      </c>
      <c r="B5">
        <v>5</v>
      </c>
      <c r="C5">
        <v>5</v>
      </c>
    </row>
    <row r="6" spans="1:3">
      <c r="A6" s="95" t="s">
        <v>7</v>
      </c>
      <c r="B6">
        <v>1</v>
      </c>
      <c r="C6">
        <v>1</v>
      </c>
    </row>
    <row r="7" spans="1:3">
      <c r="A7" s="95" t="s">
        <v>8</v>
      </c>
      <c r="B7">
        <v>1</v>
      </c>
      <c r="C7">
        <v>1</v>
      </c>
    </row>
    <row r="8" spans="1:3">
      <c r="A8" s="95" t="s">
        <v>9</v>
      </c>
      <c r="B8">
        <v>1</v>
      </c>
      <c r="C8">
        <v>1</v>
      </c>
    </row>
    <row r="9" spans="1:3">
      <c r="A9" s="95" t="s">
        <v>10</v>
      </c>
      <c r="B9">
        <v>1</v>
      </c>
      <c r="C9">
        <v>1</v>
      </c>
    </row>
    <row r="10" spans="1:3">
      <c r="A10" s="95" t="s">
        <v>11</v>
      </c>
      <c r="B10">
        <v>1</v>
      </c>
      <c r="C10">
        <v>1</v>
      </c>
    </row>
    <row r="11" spans="1:3">
      <c r="A11" s="94" t="s">
        <v>12</v>
      </c>
      <c r="B11">
        <v>6</v>
      </c>
      <c r="C11">
        <v>6</v>
      </c>
    </row>
    <row r="12" spans="1:3">
      <c r="A12" s="95" t="s">
        <v>7</v>
      </c>
      <c r="B12">
        <v>1</v>
      </c>
      <c r="C12">
        <v>1</v>
      </c>
    </row>
    <row r="13" spans="1:3">
      <c r="A13" s="95" t="s">
        <v>8</v>
      </c>
      <c r="B13">
        <v>1</v>
      </c>
      <c r="C13">
        <v>1</v>
      </c>
    </row>
    <row r="14" spans="1:3">
      <c r="A14" s="95" t="s">
        <v>9</v>
      </c>
      <c r="B14">
        <v>1</v>
      </c>
      <c r="C14">
        <v>1</v>
      </c>
    </row>
    <row r="15" spans="1:3">
      <c r="A15" s="95" t="s">
        <v>10</v>
      </c>
      <c r="B15">
        <v>1</v>
      </c>
      <c r="C15">
        <v>1</v>
      </c>
    </row>
    <row r="16" spans="1:3">
      <c r="A16" s="95" t="s">
        <v>11</v>
      </c>
      <c r="B16">
        <v>1</v>
      </c>
      <c r="C16">
        <v>1</v>
      </c>
    </row>
    <row r="17" spans="1:3">
      <c r="A17" s="95" t="s">
        <v>13</v>
      </c>
      <c r="B17">
        <v>1</v>
      </c>
      <c r="C17">
        <v>1</v>
      </c>
    </row>
    <row r="18" spans="1:3">
      <c r="A18" s="94" t="s">
        <v>14</v>
      </c>
      <c r="B18">
        <v>1</v>
      </c>
      <c r="C18">
        <v>1</v>
      </c>
    </row>
    <row r="19" spans="1:3">
      <c r="A19" s="95" t="s">
        <v>7</v>
      </c>
      <c r="B19">
        <v>1</v>
      </c>
      <c r="C19">
        <v>1</v>
      </c>
    </row>
    <row r="20" spans="1:3">
      <c r="A20" s="94" t="s">
        <v>5</v>
      </c>
      <c r="B20">
        <v>12</v>
      </c>
      <c r="C20">
        <v>12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998306-C3AA-4A0E-A175-CFFAE8FD34B9}">
  <sheetPr codeName="Planilha6"/>
  <dimension ref="A3:C20"/>
  <sheetViews>
    <sheetView workbookViewId="0"/>
  </sheetViews>
  <sheetFormatPr defaultRowHeight="15"/>
  <cols>
    <col min="1" max="1" width="23" bestFit="1" customWidth="1"/>
  </cols>
  <sheetData>
    <row r="3" spans="1:3">
      <c r="A3" s="127"/>
      <c r="B3" s="128"/>
      <c r="C3" s="129"/>
    </row>
    <row r="4" spans="1:3">
      <c r="A4" s="130"/>
      <c r="B4" s="131"/>
      <c r="C4" s="132"/>
    </row>
    <row r="5" spans="1:3">
      <c r="A5" s="130"/>
      <c r="B5" s="131"/>
      <c r="C5" s="132"/>
    </row>
    <row r="6" spans="1:3">
      <c r="A6" s="130"/>
      <c r="B6" s="131"/>
      <c r="C6" s="132"/>
    </row>
    <row r="7" spans="1:3">
      <c r="A7" s="130"/>
      <c r="B7" s="131"/>
      <c r="C7" s="132"/>
    </row>
    <row r="8" spans="1:3">
      <c r="A8" s="130"/>
      <c r="B8" s="131"/>
      <c r="C8" s="132"/>
    </row>
    <row r="9" spans="1:3">
      <c r="A9" s="130"/>
      <c r="B9" s="131"/>
      <c r="C9" s="132"/>
    </row>
    <row r="10" spans="1:3">
      <c r="A10" s="130"/>
      <c r="B10" s="131"/>
      <c r="C10" s="132"/>
    </row>
    <row r="11" spans="1:3">
      <c r="A11" s="130"/>
      <c r="B11" s="131"/>
      <c r="C11" s="132"/>
    </row>
    <row r="12" spans="1:3">
      <c r="A12" s="130"/>
      <c r="B12" s="131"/>
      <c r="C12" s="132"/>
    </row>
    <row r="13" spans="1:3">
      <c r="A13" s="130"/>
      <c r="B13" s="131"/>
      <c r="C13" s="132"/>
    </row>
    <row r="14" spans="1:3">
      <c r="A14" s="130"/>
      <c r="B14" s="131"/>
      <c r="C14" s="132"/>
    </row>
    <row r="15" spans="1:3">
      <c r="A15" s="130"/>
      <c r="B15" s="131"/>
      <c r="C15" s="132"/>
    </row>
    <row r="16" spans="1:3">
      <c r="A16" s="130"/>
      <c r="B16" s="131"/>
      <c r="C16" s="132"/>
    </row>
    <row r="17" spans="1:3">
      <c r="A17" s="130"/>
      <c r="B17" s="131"/>
      <c r="C17" s="132"/>
    </row>
    <row r="18" spans="1:3">
      <c r="A18" s="130"/>
      <c r="B18" s="131"/>
      <c r="C18" s="132"/>
    </row>
    <row r="19" spans="1:3">
      <c r="A19" s="130"/>
      <c r="B19" s="131"/>
      <c r="C19" s="132"/>
    </row>
    <row r="20" spans="1:3">
      <c r="A20" s="133"/>
      <c r="B20" s="134"/>
      <c r="C20" s="135"/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9D1E25-03CA-4D92-B413-5ACD458D66D7}">
  <sheetPr codeName="Planilha7"/>
  <dimension ref="A3:C20"/>
  <sheetViews>
    <sheetView workbookViewId="0"/>
  </sheetViews>
  <sheetFormatPr defaultRowHeight="15"/>
  <cols>
    <col min="1" max="1" width="31.5703125" bestFit="1" customWidth="1"/>
    <col min="2" max="2" width="18.5703125" bestFit="1" customWidth="1"/>
    <col min="3" max="3" width="20.42578125" bestFit="1" customWidth="1"/>
  </cols>
  <sheetData>
    <row r="3" spans="1:3">
      <c r="A3" s="127"/>
      <c r="B3" s="128"/>
      <c r="C3" s="129"/>
    </row>
    <row r="4" spans="1:3">
      <c r="A4" s="130"/>
      <c r="B4" s="131"/>
      <c r="C4" s="132"/>
    </row>
    <row r="5" spans="1:3">
      <c r="A5" s="130"/>
      <c r="B5" s="131"/>
      <c r="C5" s="132"/>
    </row>
    <row r="6" spans="1:3">
      <c r="A6" s="130"/>
      <c r="B6" s="131"/>
      <c r="C6" s="132"/>
    </row>
    <row r="7" spans="1:3">
      <c r="A7" s="130"/>
      <c r="B7" s="131"/>
      <c r="C7" s="132"/>
    </row>
    <row r="8" spans="1:3">
      <c r="A8" s="130"/>
      <c r="B8" s="131"/>
      <c r="C8" s="132"/>
    </row>
    <row r="9" spans="1:3">
      <c r="A9" s="130"/>
      <c r="B9" s="131"/>
      <c r="C9" s="132"/>
    </row>
    <row r="10" spans="1:3">
      <c r="A10" s="130"/>
      <c r="B10" s="131"/>
      <c r="C10" s="132"/>
    </row>
    <row r="11" spans="1:3">
      <c r="A11" s="130"/>
      <c r="B11" s="131"/>
      <c r="C11" s="132"/>
    </row>
    <row r="12" spans="1:3">
      <c r="A12" s="130"/>
      <c r="B12" s="131"/>
      <c r="C12" s="132"/>
    </row>
    <row r="13" spans="1:3">
      <c r="A13" s="130"/>
      <c r="B13" s="131"/>
      <c r="C13" s="132"/>
    </row>
    <row r="14" spans="1:3">
      <c r="A14" s="130"/>
      <c r="B14" s="131"/>
      <c r="C14" s="132"/>
    </row>
    <row r="15" spans="1:3">
      <c r="A15" s="130"/>
      <c r="B15" s="131"/>
      <c r="C15" s="132"/>
    </row>
    <row r="16" spans="1:3">
      <c r="A16" s="130"/>
      <c r="B16" s="131"/>
      <c r="C16" s="132"/>
    </row>
    <row r="17" spans="1:3">
      <c r="A17" s="130"/>
      <c r="B17" s="131"/>
      <c r="C17" s="132"/>
    </row>
    <row r="18" spans="1:3">
      <c r="A18" s="130"/>
      <c r="B18" s="131"/>
      <c r="C18" s="132"/>
    </row>
    <row r="19" spans="1:3">
      <c r="A19" s="130"/>
      <c r="B19" s="131"/>
      <c r="C19" s="132"/>
    </row>
    <row r="20" spans="1:3">
      <c r="A20" s="133"/>
      <c r="B20" s="134"/>
      <c r="C20" s="135"/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D9732D-0178-42EA-A8FB-79CFA3E85BDC}">
  <sheetPr codeName="Planilha16"/>
  <dimension ref="A4:A5"/>
  <sheetViews>
    <sheetView workbookViewId="0"/>
  </sheetViews>
  <sheetFormatPr defaultRowHeight="15"/>
  <cols>
    <col min="1" max="1" width="25.7109375" bestFit="1" customWidth="1"/>
    <col min="2" max="2" width="36.140625" bestFit="1" customWidth="1"/>
    <col min="3" max="3" width="24" bestFit="1" customWidth="1"/>
    <col min="4" max="4" width="29.42578125" bestFit="1" customWidth="1"/>
  </cols>
  <sheetData>
    <row r="4" spans="1:1">
      <c r="A4" t="s">
        <v>15</v>
      </c>
    </row>
    <row r="5" spans="1:1">
      <c r="A5">
        <v>-291042.19630833348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AA8F3B-63F8-45B0-AC8A-56CC5F255F04}">
  <sheetPr codeName="Planilha18"/>
  <dimension ref="A1:C50"/>
  <sheetViews>
    <sheetView workbookViewId="0">
      <selection activeCell="B54" sqref="B53:B54"/>
    </sheetView>
  </sheetViews>
  <sheetFormatPr defaultRowHeight="15"/>
  <cols>
    <col min="1" max="1" width="27" bestFit="1" customWidth="1"/>
    <col min="2" max="2" width="81.140625" bestFit="1" customWidth="1"/>
    <col min="3" max="3" width="14.7109375" bestFit="1" customWidth="1"/>
  </cols>
  <sheetData>
    <row r="1" spans="1:3">
      <c r="A1" t="s">
        <v>16</v>
      </c>
      <c r="B1" t="s">
        <v>17</v>
      </c>
      <c r="C1" t="s">
        <v>18</v>
      </c>
    </row>
    <row r="2" spans="1:3" hidden="1">
      <c r="A2" t="s">
        <v>19</v>
      </c>
      <c r="B2" t="s">
        <v>20</v>
      </c>
      <c r="C2" t="s">
        <v>21</v>
      </c>
    </row>
    <row r="3" spans="1:3" hidden="1">
      <c r="A3" t="s">
        <v>22</v>
      </c>
      <c r="B3" t="s">
        <v>23</v>
      </c>
      <c r="C3" t="s">
        <v>21</v>
      </c>
    </row>
    <row r="4" spans="1:3" hidden="1">
      <c r="A4" t="s">
        <v>24</v>
      </c>
      <c r="B4" t="s">
        <v>25</v>
      </c>
    </row>
    <row r="5" spans="1:3" hidden="1">
      <c r="A5" t="s">
        <v>26</v>
      </c>
      <c r="B5" t="s">
        <v>27</v>
      </c>
      <c r="C5" t="s">
        <v>21</v>
      </c>
    </row>
    <row r="6" spans="1:3" hidden="1">
      <c r="A6" t="s">
        <v>28</v>
      </c>
      <c r="B6" t="s">
        <v>29</v>
      </c>
      <c r="C6" t="s">
        <v>21</v>
      </c>
    </row>
    <row r="7" spans="1:3" hidden="1">
      <c r="A7" t="s">
        <v>30</v>
      </c>
      <c r="B7" t="s">
        <v>31</v>
      </c>
      <c r="C7" t="s">
        <v>21</v>
      </c>
    </row>
    <row r="8" spans="1:3" hidden="1">
      <c r="A8" t="s">
        <v>32</v>
      </c>
      <c r="B8" t="s">
        <v>33</v>
      </c>
      <c r="C8" t="s">
        <v>21</v>
      </c>
    </row>
    <row r="9" spans="1:3" hidden="1">
      <c r="A9" t="s">
        <v>34</v>
      </c>
      <c r="B9" t="s">
        <v>35</v>
      </c>
      <c r="C9" t="s">
        <v>21</v>
      </c>
    </row>
    <row r="10" spans="1:3" hidden="1">
      <c r="A10" t="s">
        <v>36</v>
      </c>
      <c r="B10" t="s">
        <v>37</v>
      </c>
      <c r="C10" t="s">
        <v>21</v>
      </c>
    </row>
    <row r="11" spans="1:3" hidden="1">
      <c r="A11" t="s">
        <v>38</v>
      </c>
      <c r="B11" t="s">
        <v>39</v>
      </c>
      <c r="C11" t="s">
        <v>21</v>
      </c>
    </row>
    <row r="12" spans="1:3" hidden="1">
      <c r="A12" t="s">
        <v>40</v>
      </c>
      <c r="B12" t="s">
        <v>41</v>
      </c>
      <c r="C12" t="s">
        <v>21</v>
      </c>
    </row>
    <row r="13" spans="1:3" hidden="1">
      <c r="A13" t="s">
        <v>42</v>
      </c>
      <c r="B13" t="s">
        <v>43</v>
      </c>
      <c r="C13" t="s">
        <v>21</v>
      </c>
    </row>
    <row r="14" spans="1:3" hidden="1">
      <c r="A14" t="s">
        <v>44</v>
      </c>
      <c r="B14" t="s">
        <v>45</v>
      </c>
      <c r="C14" t="s">
        <v>21</v>
      </c>
    </row>
    <row r="15" spans="1:3" hidden="1">
      <c r="A15" t="s">
        <v>46</v>
      </c>
      <c r="B15" t="s">
        <v>47</v>
      </c>
      <c r="C15" t="s">
        <v>21</v>
      </c>
    </row>
    <row r="16" spans="1:3" hidden="1">
      <c r="A16" t="s">
        <v>48</v>
      </c>
      <c r="B16" t="s">
        <v>49</v>
      </c>
      <c r="C16" t="s">
        <v>21</v>
      </c>
    </row>
    <row r="17" spans="1:3" hidden="1">
      <c r="A17" t="s">
        <v>50</v>
      </c>
      <c r="B17" t="s">
        <v>51</v>
      </c>
      <c r="C17" t="s">
        <v>21</v>
      </c>
    </row>
    <row r="18" spans="1:3" hidden="1">
      <c r="A18" t="s">
        <v>52</v>
      </c>
      <c r="B18" t="s">
        <v>53</v>
      </c>
      <c r="C18" t="s">
        <v>21</v>
      </c>
    </row>
    <row r="19" spans="1:3" hidden="1">
      <c r="A19" t="s">
        <v>54</v>
      </c>
      <c r="B19" t="s">
        <v>55</v>
      </c>
      <c r="C19" t="s">
        <v>21</v>
      </c>
    </row>
    <row r="20" spans="1:3" hidden="1">
      <c r="A20" t="s">
        <v>56</v>
      </c>
      <c r="B20" t="s">
        <v>57</v>
      </c>
      <c r="C20" t="s">
        <v>21</v>
      </c>
    </row>
    <row r="21" spans="1:3" hidden="1">
      <c r="A21" t="s">
        <v>58</v>
      </c>
      <c r="B21" t="s">
        <v>59</v>
      </c>
      <c r="C21" t="s">
        <v>21</v>
      </c>
    </row>
    <row r="22" spans="1:3" hidden="1">
      <c r="A22" t="s">
        <v>60</v>
      </c>
      <c r="B22" t="s">
        <v>61</v>
      </c>
      <c r="C22" t="s">
        <v>21</v>
      </c>
    </row>
    <row r="23" spans="1:3" hidden="1">
      <c r="A23" t="s">
        <v>62</v>
      </c>
      <c r="B23" t="s">
        <v>63</v>
      </c>
      <c r="C23" t="s">
        <v>21</v>
      </c>
    </row>
    <row r="24" spans="1:3" hidden="1">
      <c r="A24" t="s">
        <v>64</v>
      </c>
      <c r="B24" t="s">
        <v>65</v>
      </c>
      <c r="C24" t="s">
        <v>21</v>
      </c>
    </row>
    <row r="25" spans="1:3" hidden="1">
      <c r="A25" t="s">
        <v>66</v>
      </c>
      <c r="B25" t="s">
        <v>67</v>
      </c>
      <c r="C25" t="s">
        <v>21</v>
      </c>
    </row>
    <row r="26" spans="1:3" hidden="1">
      <c r="A26" t="s">
        <v>68</v>
      </c>
      <c r="B26" t="s">
        <v>69</v>
      </c>
      <c r="C26" t="s">
        <v>21</v>
      </c>
    </row>
    <row r="27" spans="1:3" hidden="1">
      <c r="A27" t="s">
        <v>70</v>
      </c>
      <c r="B27" t="s">
        <v>71</v>
      </c>
      <c r="C27" t="s">
        <v>21</v>
      </c>
    </row>
    <row r="28" spans="1:3" hidden="1">
      <c r="A28" t="s">
        <v>72</v>
      </c>
      <c r="B28" t="s">
        <v>73</v>
      </c>
      <c r="C28" t="s">
        <v>21</v>
      </c>
    </row>
    <row r="29" spans="1:3" hidden="1">
      <c r="A29" t="s">
        <v>74</v>
      </c>
      <c r="B29" t="s">
        <v>75</v>
      </c>
      <c r="C29" t="s">
        <v>21</v>
      </c>
    </row>
    <row r="30" spans="1:3" hidden="1">
      <c r="A30" t="s">
        <v>76</v>
      </c>
      <c r="B30" t="s">
        <v>77</v>
      </c>
      <c r="C30" t="s">
        <v>21</v>
      </c>
    </row>
    <row r="31" spans="1:3" hidden="1">
      <c r="A31" t="s">
        <v>78</v>
      </c>
      <c r="B31" t="s">
        <v>79</v>
      </c>
      <c r="C31" t="s">
        <v>21</v>
      </c>
    </row>
    <row r="32" spans="1:3" hidden="1">
      <c r="A32" t="s">
        <v>80</v>
      </c>
      <c r="B32" t="s">
        <v>81</v>
      </c>
      <c r="C32" t="s">
        <v>21</v>
      </c>
    </row>
    <row r="33" spans="1:3" hidden="1">
      <c r="A33" t="s">
        <v>12</v>
      </c>
      <c r="B33" t="s">
        <v>82</v>
      </c>
      <c r="C33" t="s">
        <v>21</v>
      </c>
    </row>
    <row r="34" spans="1:3" hidden="1">
      <c r="A34" t="s">
        <v>83</v>
      </c>
      <c r="B34" t="s">
        <v>84</v>
      </c>
      <c r="C34" t="s">
        <v>21</v>
      </c>
    </row>
    <row r="35" spans="1:3" hidden="1">
      <c r="A35" t="s">
        <v>85</v>
      </c>
      <c r="B35" t="s">
        <v>86</v>
      </c>
      <c r="C35" t="s">
        <v>21</v>
      </c>
    </row>
    <row r="36" spans="1:3" hidden="1">
      <c r="A36" t="s">
        <v>87</v>
      </c>
      <c r="B36" s="339" t="s">
        <v>88</v>
      </c>
      <c r="C36" t="s">
        <v>21</v>
      </c>
    </row>
    <row r="37" spans="1:3" hidden="1">
      <c r="A37" t="s">
        <v>89</v>
      </c>
      <c r="B37" t="s">
        <v>90</v>
      </c>
      <c r="C37" t="s">
        <v>21</v>
      </c>
    </row>
    <row r="38" spans="1:3" hidden="1">
      <c r="A38" t="s">
        <v>91</v>
      </c>
      <c r="B38" t="s">
        <v>92</v>
      </c>
      <c r="C38" t="s">
        <v>21</v>
      </c>
    </row>
    <row r="39" spans="1:3" hidden="1">
      <c r="A39" t="s">
        <v>93</v>
      </c>
      <c r="B39" t="s">
        <v>94</v>
      </c>
      <c r="C39" t="s">
        <v>21</v>
      </c>
    </row>
    <row r="40" spans="1:3" hidden="1">
      <c r="A40" t="s">
        <v>95</v>
      </c>
      <c r="B40" t="s">
        <v>96</v>
      </c>
      <c r="C40" t="s">
        <v>21</v>
      </c>
    </row>
    <row r="41" spans="1:3" hidden="1">
      <c r="A41" t="s">
        <v>97</v>
      </c>
      <c r="B41" t="s">
        <v>98</v>
      </c>
      <c r="C41" t="s">
        <v>21</v>
      </c>
    </row>
    <row r="42" spans="1:3" hidden="1">
      <c r="A42" t="s">
        <v>99</v>
      </c>
      <c r="B42" t="s">
        <v>100</v>
      </c>
      <c r="C42" t="s">
        <v>21</v>
      </c>
    </row>
    <row r="43" spans="1:3" hidden="1">
      <c r="A43" t="s">
        <v>101</v>
      </c>
      <c r="B43" t="s">
        <v>102</v>
      </c>
      <c r="C43" t="s">
        <v>21</v>
      </c>
    </row>
    <row r="44" spans="1:3" hidden="1">
      <c r="A44" t="s">
        <v>103</v>
      </c>
      <c r="B44" t="s">
        <v>104</v>
      </c>
      <c r="C44" t="s">
        <v>21</v>
      </c>
    </row>
    <row r="45" spans="1:3" hidden="1">
      <c r="A45" t="s">
        <v>105</v>
      </c>
      <c r="B45" t="s">
        <v>106</v>
      </c>
      <c r="C45" t="s">
        <v>21</v>
      </c>
    </row>
    <row r="46" spans="1:3" hidden="1">
      <c r="A46" t="s">
        <v>107</v>
      </c>
      <c r="B46" t="s">
        <v>108</v>
      </c>
      <c r="C46" t="s">
        <v>21</v>
      </c>
    </row>
    <row r="47" spans="1:3" hidden="1">
      <c r="A47" t="s">
        <v>109</v>
      </c>
      <c r="B47" t="s">
        <v>110</v>
      </c>
      <c r="C47" t="s">
        <v>21</v>
      </c>
    </row>
    <row r="48" spans="1:3" hidden="1">
      <c r="A48" t="s">
        <v>111</v>
      </c>
      <c r="B48" t="s">
        <v>112</v>
      </c>
      <c r="C48" t="s">
        <v>21</v>
      </c>
    </row>
    <row r="49" spans="1:3">
      <c r="A49" t="s">
        <v>113</v>
      </c>
      <c r="B49" t="s">
        <v>114</v>
      </c>
      <c r="C49" t="s">
        <v>21</v>
      </c>
    </row>
    <row r="50" spans="1:3" hidden="1">
      <c r="A50" t="s">
        <v>14</v>
      </c>
      <c r="B50" t="s">
        <v>115</v>
      </c>
      <c r="C50" t="s">
        <v>21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292D41-52A9-42D8-9F5A-392363E95510}">
  <sheetPr codeName="Planilha2">
    <tabColor theme="9" tint="-0.499984740745262"/>
  </sheetPr>
  <dimension ref="A1:AM654"/>
  <sheetViews>
    <sheetView showGridLines="0" tabSelected="1" zoomScale="90" zoomScaleNormal="90" workbookViewId="0">
      <selection activeCell="D645" sqref="D645"/>
    </sheetView>
  </sheetViews>
  <sheetFormatPr defaultColWidth="8.5703125" defaultRowHeight="20.85" customHeight="1"/>
  <cols>
    <col min="1" max="1" width="15.42578125" style="184" customWidth="1"/>
    <col min="2" max="2" width="20.5703125" style="184" customWidth="1"/>
    <col min="3" max="3" width="28.5703125" style="184" customWidth="1"/>
    <col min="4" max="4" width="25.42578125" style="184" customWidth="1"/>
    <col min="5" max="5" width="20.85546875" style="184" customWidth="1"/>
    <col min="6" max="6" width="21.42578125" style="238" customWidth="1"/>
    <col min="7" max="7" width="15.42578125" style="184" customWidth="1"/>
    <col min="8" max="9" width="20.7109375" style="184" customWidth="1"/>
    <col min="10" max="10" width="19.5703125" style="239" customWidth="1"/>
    <col min="11" max="11" width="24.5703125" style="239" hidden="1" customWidth="1"/>
    <col min="12" max="12" width="23.140625" style="239" customWidth="1"/>
    <col min="13" max="13" width="5.5703125" style="239" hidden="1" customWidth="1"/>
    <col min="14" max="14" width="24" style="239" customWidth="1"/>
    <col min="15" max="15" width="25.5703125" style="239" customWidth="1"/>
    <col min="16" max="16" width="18.7109375" style="239" hidden="1" customWidth="1"/>
    <col min="17" max="17" width="26.7109375" style="239" customWidth="1"/>
    <col min="18" max="18" width="21.42578125" style="239" customWidth="1"/>
    <col min="19" max="19" width="20.5703125" style="239" customWidth="1"/>
    <col min="20" max="20" width="19.7109375" style="239" customWidth="1"/>
    <col min="21" max="21" width="22.85546875" style="1" customWidth="1"/>
    <col min="22" max="22" width="22.42578125" style="246" hidden="1" customWidth="1"/>
    <col min="23" max="23" width="30.7109375" style="239" customWidth="1"/>
    <col min="24" max="24" width="21.140625" style="239" hidden="1" customWidth="1"/>
    <col min="25" max="25" width="9.5703125" style="239" hidden="1" customWidth="1"/>
    <col min="26" max="26" width="23.42578125" style="240" customWidth="1"/>
    <col min="27" max="27" width="23.42578125" style="249" customWidth="1"/>
    <col min="28" max="29" width="21.42578125" style="184" customWidth="1"/>
    <col min="30" max="30" width="15.5703125" style="184" customWidth="1"/>
    <col min="31" max="31" width="21.42578125" style="184" customWidth="1"/>
    <col min="32" max="32" width="14.5703125" style="239" customWidth="1"/>
    <col min="33" max="33" width="12.42578125" style="184" customWidth="1"/>
    <col min="34" max="34" width="23.5703125" style="184" customWidth="1"/>
    <col min="35" max="35" width="15" style="184" bestFit="1" customWidth="1"/>
    <col min="36" max="36" width="14.5703125" style="184" customWidth="1"/>
    <col min="37" max="37" width="17.5703125" style="184" customWidth="1"/>
    <col min="38" max="38" width="91.42578125" style="184" customWidth="1"/>
    <col min="39" max="39" width="86.5703125" style="184" customWidth="1"/>
    <col min="40" max="89" width="8.5703125" style="184" customWidth="1"/>
    <col min="90" max="16384" width="8.5703125" style="184"/>
  </cols>
  <sheetData>
    <row r="1" spans="1:39" s="171" customFormat="1" ht="34.5" customHeight="1" thickBot="1">
      <c r="A1" s="156" t="s">
        <v>116</v>
      </c>
      <c r="B1" s="157" t="s">
        <v>117</v>
      </c>
      <c r="C1" s="158" t="s">
        <v>118</v>
      </c>
      <c r="D1" s="159" t="s">
        <v>119</v>
      </c>
      <c r="E1" s="159" t="s">
        <v>120</v>
      </c>
      <c r="F1" s="160" t="s">
        <v>121</v>
      </c>
      <c r="G1" s="159" t="s">
        <v>122</v>
      </c>
      <c r="H1" s="159" t="s">
        <v>123</v>
      </c>
      <c r="I1" s="159" t="s">
        <v>124</v>
      </c>
      <c r="J1" s="161" t="s">
        <v>125</v>
      </c>
      <c r="K1" s="161" t="s">
        <v>126</v>
      </c>
      <c r="L1" s="161" t="s">
        <v>127</v>
      </c>
      <c r="M1" s="161" t="s">
        <v>128</v>
      </c>
      <c r="N1" s="161" t="s">
        <v>129</v>
      </c>
      <c r="O1" s="161" t="s">
        <v>130</v>
      </c>
      <c r="P1" s="162" t="s">
        <v>131</v>
      </c>
      <c r="Q1" s="163" t="s">
        <v>132</v>
      </c>
      <c r="R1" s="162" t="s">
        <v>133</v>
      </c>
      <c r="S1" s="162" t="s">
        <v>134</v>
      </c>
      <c r="T1" s="162" t="s">
        <v>135</v>
      </c>
      <c r="U1" s="250" t="s">
        <v>136</v>
      </c>
      <c r="V1" s="164" t="s">
        <v>137</v>
      </c>
      <c r="W1" s="165" t="s">
        <v>138</v>
      </c>
      <c r="X1" s="165" t="s">
        <v>139</v>
      </c>
      <c r="Y1" s="165" t="s">
        <v>140</v>
      </c>
      <c r="Z1" s="166" t="s">
        <v>0</v>
      </c>
      <c r="AA1" s="248" t="s">
        <v>141</v>
      </c>
      <c r="AB1" s="167" t="s">
        <v>142</v>
      </c>
      <c r="AC1" s="167" t="s">
        <v>143</v>
      </c>
      <c r="AD1" s="167" t="s">
        <v>144</v>
      </c>
      <c r="AE1" s="168" t="s">
        <v>145</v>
      </c>
      <c r="AF1" s="168" t="s">
        <v>146</v>
      </c>
      <c r="AG1" s="168" t="s">
        <v>147</v>
      </c>
      <c r="AH1" s="168" t="s">
        <v>148</v>
      </c>
      <c r="AI1" s="169" t="s">
        <v>149</v>
      </c>
      <c r="AJ1" s="169" t="s">
        <v>150</v>
      </c>
      <c r="AK1" s="169" t="s">
        <v>151</v>
      </c>
      <c r="AL1" s="170" t="s">
        <v>152</v>
      </c>
      <c r="AM1" s="335" t="s">
        <v>153</v>
      </c>
    </row>
    <row r="2" spans="1:39" ht="20.85" hidden="1" customHeight="1" thickBot="1">
      <c r="A2" s="172"/>
      <c r="B2" s="173" t="s">
        <v>154</v>
      </c>
      <c r="C2" s="173" t="s">
        <v>113</v>
      </c>
      <c r="D2" s="174" t="s">
        <v>7</v>
      </c>
      <c r="E2" s="175" t="s">
        <v>155</v>
      </c>
      <c r="F2" s="176">
        <v>25</v>
      </c>
      <c r="G2" s="176">
        <v>30</v>
      </c>
      <c r="H2" s="177">
        <v>169</v>
      </c>
      <c r="I2" s="177">
        <v>0</v>
      </c>
      <c r="J2" s="178">
        <f>209575.27</f>
        <v>209575.27</v>
      </c>
      <c r="K2" s="178">
        <v>0</v>
      </c>
      <c r="L2" s="178">
        <v>-32713.7</v>
      </c>
      <c r="M2" s="178">
        <v>0</v>
      </c>
      <c r="N2" s="178">
        <v>0</v>
      </c>
      <c r="O2" s="178">
        <v>-2095.75</v>
      </c>
      <c r="P2" s="178">
        <v>0</v>
      </c>
      <c r="Q2" s="178">
        <v>0</v>
      </c>
      <c r="R2" s="178">
        <f>208154.6-J2</f>
        <v>-1420.6699999999837</v>
      </c>
      <c r="S2" s="178">
        <v>0</v>
      </c>
      <c r="T2" s="179" t="s">
        <v>154</v>
      </c>
      <c r="U2" s="180">
        <f>(J2+L2+Q2+R2+S2+N2)+IF(T2="Sim",O2+P2,0)</f>
        <v>173345.15</v>
      </c>
      <c r="V2" s="180"/>
      <c r="W2" s="234">
        <f t="shared" ref="W2:W70" si="0">IF(J2="","",U2*(1+V2))</f>
        <v>173345.15</v>
      </c>
      <c r="X2" s="180"/>
      <c r="Y2" s="180"/>
      <c r="Z2" s="181">
        <v>45658</v>
      </c>
      <c r="AA2" s="342" cm="1">
        <f t="array" ref="AA2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45689</v>
      </c>
      <c r="AB2" s="182"/>
      <c r="AC2" s="182"/>
      <c r="AD2" s="182"/>
      <c r="AE2" s="183"/>
      <c r="AF2" s="183"/>
      <c r="AG2" s="183"/>
      <c r="AH2" s="183"/>
      <c r="AI2" s="173">
        <f t="shared" ref="AI2:AI70" si="1">K2-L2</f>
        <v>32713.7</v>
      </c>
      <c r="AJ2" s="173">
        <f t="shared" ref="AJ2:AJ70" si="2">AB2-AC2</f>
        <v>0</v>
      </c>
      <c r="AK2" s="173">
        <f t="shared" ref="AK2:AK70" si="3">J2-U2</f>
        <v>36230.119999999995</v>
      </c>
      <c r="AL2" s="183"/>
      <c r="AM2" s="194" t="str">
        <f>_xlfn.XLOOKUP(Tabela1[[#This Row],[Unidade]],tabShoppingsEmails[Shopping],tabShoppingsEmails[E-mails consolidados])</f>
        <v>patricia.benvenuti@allos.co; ludmila.fachin@allos.co; emerson.silveira@allos.co; bruna.zanella@allos.co; wallace.nascimento@allos.co; juliana.slomp@allos.co</v>
      </c>
    </row>
    <row r="3" spans="1:39" ht="32.25" hidden="1" thickBot="1">
      <c r="A3" s="172"/>
      <c r="B3" s="173" t="s">
        <v>154</v>
      </c>
      <c r="C3" s="173" t="s">
        <v>113</v>
      </c>
      <c r="D3" s="174" t="s">
        <v>7</v>
      </c>
      <c r="E3" s="175" t="s">
        <v>155</v>
      </c>
      <c r="F3" s="176">
        <v>25</v>
      </c>
      <c r="G3" s="176">
        <v>30</v>
      </c>
      <c r="H3" s="177">
        <v>128</v>
      </c>
      <c r="I3" s="177">
        <v>0</v>
      </c>
      <c r="J3" s="178">
        <f>209575.27</f>
        <v>209575.27</v>
      </c>
      <c r="K3" s="178">
        <v>0</v>
      </c>
      <c r="L3" s="178">
        <v>-25078.52</v>
      </c>
      <c r="M3" s="178">
        <v>0</v>
      </c>
      <c r="N3" s="178">
        <v>0</v>
      </c>
      <c r="O3" s="178">
        <v>-2095.75</v>
      </c>
      <c r="P3" s="178">
        <v>0</v>
      </c>
      <c r="Q3" s="178">
        <v>0</v>
      </c>
      <c r="R3" s="178">
        <f>208509.76-J3</f>
        <v>-1065.5099999999802</v>
      </c>
      <c r="S3" s="178">
        <v>0</v>
      </c>
      <c r="T3" s="179" t="s">
        <v>154</v>
      </c>
      <c r="U3" s="180">
        <f t="shared" ref="U3:U38" si="4">(J3+L3+Q3+R3+S3+N3)+IF(T3="Sim",O3+P3,0)</f>
        <v>181335.49000000002</v>
      </c>
      <c r="V3" s="180"/>
      <c r="W3" s="234">
        <f t="shared" si="0"/>
        <v>181335.49000000002</v>
      </c>
      <c r="X3" s="180"/>
      <c r="Y3" s="180"/>
      <c r="Z3" s="181">
        <v>45689</v>
      </c>
      <c r="AA3" s="342" cm="1">
        <f t="array" ref="AA3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45717</v>
      </c>
      <c r="AB3" s="182"/>
      <c r="AC3" s="182"/>
      <c r="AD3" s="173"/>
      <c r="AE3" s="183"/>
      <c r="AF3" s="183"/>
      <c r="AG3" s="183"/>
      <c r="AH3" s="183"/>
      <c r="AI3" s="173">
        <f t="shared" si="1"/>
        <v>25078.52</v>
      </c>
      <c r="AJ3" s="173">
        <f t="shared" si="2"/>
        <v>0</v>
      </c>
      <c r="AK3" s="173">
        <f t="shared" si="3"/>
        <v>28239.77999999997</v>
      </c>
      <c r="AL3" s="183"/>
      <c r="AM3" s="194" t="str">
        <f>_xlfn.XLOOKUP(Tabela1[[#This Row],[Unidade]],tabShoppingsEmails[Shopping],tabShoppingsEmails[E-mails consolidados])</f>
        <v>patricia.benvenuti@allos.co; ludmila.fachin@allos.co; emerson.silveira@allos.co; bruna.zanella@allos.co; wallace.nascimento@allos.co; juliana.slomp@allos.co</v>
      </c>
    </row>
    <row r="4" spans="1:39" ht="20.85" hidden="1" customHeight="1" thickBot="1">
      <c r="A4" s="172"/>
      <c r="B4" s="173" t="s">
        <v>154</v>
      </c>
      <c r="C4" s="173" t="s">
        <v>113</v>
      </c>
      <c r="D4" s="174" t="s">
        <v>7</v>
      </c>
      <c r="E4" s="175" t="s">
        <v>155</v>
      </c>
      <c r="F4" s="176">
        <v>25</v>
      </c>
      <c r="G4" s="176">
        <v>30</v>
      </c>
      <c r="H4" s="177">
        <v>68</v>
      </c>
      <c r="I4" s="177">
        <v>0</v>
      </c>
      <c r="J4" s="178">
        <v>222827.16</v>
      </c>
      <c r="K4" s="178">
        <v>0</v>
      </c>
      <c r="L4" s="178">
        <v>-15434.14</v>
      </c>
      <c r="M4" s="178">
        <v>0</v>
      </c>
      <c r="N4" s="178">
        <v>0</v>
      </c>
      <c r="O4" s="178">
        <v>-2599.65</v>
      </c>
      <c r="P4" s="178">
        <v>0</v>
      </c>
      <c r="Q4" s="178">
        <v>0</v>
      </c>
      <c r="R4" s="178">
        <f>221288.13-J4</f>
        <v>-1539.0299999999988</v>
      </c>
      <c r="S4" s="178">
        <v>0</v>
      </c>
      <c r="T4" s="179" t="s">
        <v>154</v>
      </c>
      <c r="U4" s="180">
        <f t="shared" si="4"/>
        <v>203254.34000000003</v>
      </c>
      <c r="V4" s="180"/>
      <c r="W4" s="234">
        <f t="shared" si="0"/>
        <v>203254.34000000003</v>
      </c>
      <c r="X4" s="180">
        <v>22427.211122808549</v>
      </c>
      <c r="Y4" s="180" t="s">
        <v>156</v>
      </c>
      <c r="Z4" s="181">
        <v>45717</v>
      </c>
      <c r="AA4" s="342" cm="1">
        <f t="array" ref="AA4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45748</v>
      </c>
      <c r="AB4" s="182">
        <v>4131.18305757689</v>
      </c>
      <c r="AC4" s="182">
        <v>4131.18305757689</v>
      </c>
      <c r="AD4" s="173"/>
      <c r="AE4" s="183"/>
      <c r="AF4" s="183"/>
      <c r="AG4" s="183"/>
      <c r="AH4" s="183"/>
      <c r="AI4" s="173">
        <f t="shared" si="1"/>
        <v>15434.14</v>
      </c>
      <c r="AJ4" s="173">
        <f t="shared" si="2"/>
        <v>0</v>
      </c>
      <c r="AK4" s="173">
        <f t="shared" si="3"/>
        <v>19572.819999999978</v>
      </c>
      <c r="AL4" s="183"/>
      <c r="AM4" s="194" t="str">
        <f>_xlfn.XLOOKUP(Tabela1[[#This Row],[Unidade]],tabShoppingsEmails[Shopping],tabShoppingsEmails[E-mails consolidados])</f>
        <v>patricia.benvenuti@allos.co; ludmila.fachin@allos.co; emerson.silveira@allos.co; bruna.zanella@allos.co; wallace.nascimento@allos.co; juliana.slomp@allos.co</v>
      </c>
    </row>
    <row r="5" spans="1:39" ht="32.25" hidden="1" thickBot="1">
      <c r="A5" s="172"/>
      <c r="B5" s="173" t="s">
        <v>154</v>
      </c>
      <c r="C5" s="173" t="s">
        <v>113</v>
      </c>
      <c r="D5" s="174" t="s">
        <v>7</v>
      </c>
      <c r="E5" s="175" t="s">
        <v>155</v>
      </c>
      <c r="F5" s="176">
        <v>25</v>
      </c>
      <c r="G5" s="176">
        <v>30</v>
      </c>
      <c r="H5" s="176">
        <v>66</v>
      </c>
      <c r="I5" s="176">
        <v>0</v>
      </c>
      <c r="J5" s="178">
        <v>222827.16</v>
      </c>
      <c r="K5" s="178">
        <v>0</v>
      </c>
      <c r="L5" s="178">
        <v>-14428.83</v>
      </c>
      <c r="M5" s="178">
        <v>0</v>
      </c>
      <c r="N5" s="178">
        <v>0</v>
      </c>
      <c r="O5" s="178">
        <v>-2971.03</v>
      </c>
      <c r="P5" s="178">
        <v>0</v>
      </c>
      <c r="Q5" s="178">
        <v>0</v>
      </c>
      <c r="R5" s="178">
        <f>222353.61-J5</f>
        <v>-473.55000000001746</v>
      </c>
      <c r="S5" s="178">
        <v>0</v>
      </c>
      <c r="T5" s="179" t="s">
        <v>154</v>
      </c>
      <c r="U5" s="180">
        <f t="shared" si="4"/>
        <v>204953.75</v>
      </c>
      <c r="V5" s="180"/>
      <c r="W5" s="234">
        <f t="shared" si="0"/>
        <v>204953.75</v>
      </c>
      <c r="X5" s="180"/>
      <c r="Y5" s="180"/>
      <c r="Z5" s="181">
        <v>45748</v>
      </c>
      <c r="AA5" s="342" cm="1">
        <f t="array" ref="AA5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45778</v>
      </c>
      <c r="AB5" s="182">
        <v>7190.6889034685137</v>
      </c>
      <c r="AC5" s="182">
        <v>7190.6889034685137</v>
      </c>
      <c r="AD5" s="173"/>
      <c r="AE5" s="183"/>
      <c r="AF5" s="183"/>
      <c r="AG5" s="183"/>
      <c r="AH5" s="183"/>
      <c r="AI5" s="173">
        <f t="shared" si="1"/>
        <v>14428.83</v>
      </c>
      <c r="AJ5" s="173">
        <f t="shared" si="2"/>
        <v>0</v>
      </c>
      <c r="AK5" s="173">
        <f t="shared" si="3"/>
        <v>17873.410000000003</v>
      </c>
      <c r="AL5" s="183"/>
      <c r="AM5" s="194" t="str">
        <f>_xlfn.XLOOKUP(Tabela1[[#This Row],[Unidade]],tabShoppingsEmails[Shopping],tabShoppingsEmails[E-mails consolidados])</f>
        <v>patricia.benvenuti@allos.co; ludmila.fachin@allos.co; emerson.silveira@allos.co; bruna.zanella@allos.co; wallace.nascimento@allos.co; juliana.slomp@allos.co</v>
      </c>
    </row>
    <row r="6" spans="1:39" ht="20.85" hidden="1" customHeight="1" thickBot="1">
      <c r="A6" s="172">
        <v>45817</v>
      </c>
      <c r="B6" s="173" t="s">
        <v>154</v>
      </c>
      <c r="C6" s="173" t="s">
        <v>113</v>
      </c>
      <c r="D6" s="174" t="s">
        <v>7</v>
      </c>
      <c r="E6" s="175" t="s">
        <v>155</v>
      </c>
      <c r="F6" s="176">
        <v>25</v>
      </c>
      <c r="G6" s="176">
        <v>30</v>
      </c>
      <c r="H6" s="176">
        <v>94</v>
      </c>
      <c r="I6" s="176">
        <v>0</v>
      </c>
      <c r="J6" s="178">
        <v>222827.16</v>
      </c>
      <c r="K6" s="178">
        <v>0</v>
      </c>
      <c r="L6" s="178">
        <v>-20485.66</v>
      </c>
      <c r="M6" s="178">
        <v>0</v>
      </c>
      <c r="N6" s="178">
        <v>0</v>
      </c>
      <c r="O6" s="178">
        <v>-2971.03</v>
      </c>
      <c r="P6" s="178">
        <v>0</v>
      </c>
      <c r="Q6" s="178">
        <v>0</v>
      </c>
      <c r="R6" s="178">
        <f>221880.06-Tabela1[[#This Row],[Valor Planilha]]</f>
        <v>-947.10000000000582</v>
      </c>
      <c r="S6" s="178">
        <v>-3278.08</v>
      </c>
      <c r="T6" s="179" t="s">
        <v>154</v>
      </c>
      <c r="U6" s="180">
        <f t="shared" si="4"/>
        <v>195145.29</v>
      </c>
      <c r="V6" s="180"/>
      <c r="W6" s="234">
        <f t="shared" si="0"/>
        <v>195145.29</v>
      </c>
      <c r="X6" s="180"/>
      <c r="Y6" s="180"/>
      <c r="Z6" s="181">
        <v>45778</v>
      </c>
      <c r="AA6" s="342" cm="1">
        <f t="array" ref="AA6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45809</v>
      </c>
      <c r="AB6" s="182">
        <v>6243.8189152253299</v>
      </c>
      <c r="AC6" s="182">
        <v>6243.8189152253299</v>
      </c>
      <c r="AD6" s="173"/>
      <c r="AE6" s="183"/>
      <c r="AF6" s="183"/>
      <c r="AG6" s="183"/>
      <c r="AH6" s="183"/>
      <c r="AI6" s="173">
        <f t="shared" si="1"/>
        <v>20485.66</v>
      </c>
      <c r="AJ6" s="173">
        <f t="shared" si="2"/>
        <v>0</v>
      </c>
      <c r="AK6" s="173">
        <f t="shared" si="3"/>
        <v>27681.869999999995</v>
      </c>
      <c r="AL6" s="183"/>
      <c r="AM6" s="194" t="str">
        <f>_xlfn.XLOOKUP(Tabela1[[#This Row],[Unidade]],tabShoppingsEmails[Shopping],tabShoppingsEmails[E-mails consolidados])</f>
        <v>patricia.benvenuti@allos.co; ludmila.fachin@allos.co; emerson.silveira@allos.co; bruna.zanella@allos.co; wallace.nascimento@allos.co; juliana.slomp@allos.co</v>
      </c>
    </row>
    <row r="7" spans="1:39" ht="20.85" hidden="1" customHeight="1" thickBot="1">
      <c r="A7" s="172">
        <v>45842</v>
      </c>
      <c r="B7" s="173" t="s">
        <v>154</v>
      </c>
      <c r="C7" s="173" t="s">
        <v>113</v>
      </c>
      <c r="D7" s="174" t="s">
        <v>7</v>
      </c>
      <c r="E7" s="175" t="s">
        <v>155</v>
      </c>
      <c r="F7" s="176">
        <v>25</v>
      </c>
      <c r="G7" s="176">
        <v>30</v>
      </c>
      <c r="H7" s="176">
        <v>63</v>
      </c>
      <c r="I7" s="176">
        <v>0</v>
      </c>
      <c r="J7" s="178">
        <v>222827.16</v>
      </c>
      <c r="K7" s="178">
        <v>0</v>
      </c>
      <c r="L7" s="178">
        <v>-13312.08</v>
      </c>
      <c r="M7" s="178">
        <v>0</v>
      </c>
      <c r="N7" s="178">
        <v>0</v>
      </c>
      <c r="O7" s="178">
        <v>-2228.27</v>
      </c>
      <c r="P7" s="178">
        <v>0</v>
      </c>
      <c r="Q7" s="178">
        <v>0</v>
      </c>
      <c r="R7" s="178">
        <f>222116.84-Tabela1[[#This Row],[Valor Planilha]]</f>
        <v>-710.32000000000698</v>
      </c>
      <c r="S7" s="178">
        <v>0</v>
      </c>
      <c r="T7" s="179" t="s">
        <v>154</v>
      </c>
      <c r="U7" s="180">
        <f t="shared" si="4"/>
        <v>206576.49000000002</v>
      </c>
      <c r="V7" s="180"/>
      <c r="W7" s="234">
        <f t="shared" si="0"/>
        <v>206576.49000000002</v>
      </c>
      <c r="X7" s="180"/>
      <c r="Y7" s="180"/>
      <c r="Z7" s="181">
        <v>45809</v>
      </c>
      <c r="AA7" s="342" cm="1">
        <f t="array" ref="AA7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45839</v>
      </c>
      <c r="AB7" s="182">
        <v>3165.6614694818431</v>
      </c>
      <c r="AC7" s="182">
        <v>3165.6614694818431</v>
      </c>
      <c r="AD7" s="173"/>
      <c r="AE7" s="183"/>
      <c r="AF7" s="183"/>
      <c r="AG7" s="183"/>
      <c r="AH7" s="183"/>
      <c r="AI7" s="173">
        <f t="shared" si="1"/>
        <v>13312.08</v>
      </c>
      <c r="AJ7" s="173">
        <f t="shared" si="2"/>
        <v>0</v>
      </c>
      <c r="AK7" s="173">
        <f t="shared" si="3"/>
        <v>16250.669999999984</v>
      </c>
      <c r="AL7" s="183"/>
      <c r="AM7" s="194" t="str">
        <f>_xlfn.XLOOKUP(Tabela1[[#This Row],[Unidade]],tabShoppingsEmails[Shopping],tabShoppingsEmails[E-mails consolidados])</f>
        <v>patricia.benvenuti@allos.co; ludmila.fachin@allos.co; emerson.silveira@allos.co; bruna.zanella@allos.co; wallace.nascimento@allos.co; juliana.slomp@allos.co</v>
      </c>
    </row>
    <row r="8" spans="1:39" ht="20.85" hidden="1" customHeight="1" thickBot="1">
      <c r="A8" s="172">
        <v>45874</v>
      </c>
      <c r="B8" s="173" t="s">
        <v>154</v>
      </c>
      <c r="C8" s="173" t="s">
        <v>113</v>
      </c>
      <c r="D8" s="174" t="s">
        <v>7</v>
      </c>
      <c r="E8" s="175" t="s">
        <v>155</v>
      </c>
      <c r="F8" s="176">
        <v>25</v>
      </c>
      <c r="G8" s="176">
        <v>30</v>
      </c>
      <c r="H8" s="176">
        <v>74</v>
      </c>
      <c r="I8" s="176">
        <v>5.66</v>
      </c>
      <c r="J8" s="178">
        <v>222827.16</v>
      </c>
      <c r="K8" s="178">
        <v>0</v>
      </c>
      <c r="L8" s="178">
        <v>-15515.18</v>
      </c>
      <c r="M8" s="178">
        <v>0</v>
      </c>
      <c r="N8" s="178">
        <v>-199.34520000000001</v>
      </c>
      <c r="O8" s="178">
        <v>-2228.27</v>
      </c>
      <c r="P8" s="178">
        <v>0</v>
      </c>
      <c r="Q8" s="178">
        <v>0</v>
      </c>
      <c r="R8" s="178">
        <f>221288.13-Tabela1[[#This Row],[Valor Planilha]]</f>
        <v>-1539.0299999999988</v>
      </c>
      <c r="S8" s="178">
        <v>0</v>
      </c>
      <c r="T8" s="179" t="s">
        <v>154</v>
      </c>
      <c r="U8" s="180">
        <f t="shared" si="4"/>
        <v>203345.33480000001</v>
      </c>
      <c r="V8" s="180"/>
      <c r="W8" s="234">
        <f t="shared" si="0"/>
        <v>203345.33480000001</v>
      </c>
      <c r="X8" s="180"/>
      <c r="Y8" s="180"/>
      <c r="Z8" s="181">
        <v>45839</v>
      </c>
      <c r="AA8" s="342" cm="1">
        <f t="array" ref="AA8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45870</v>
      </c>
      <c r="AB8" s="182">
        <v>3241.2739291503635</v>
      </c>
      <c r="AC8" s="182">
        <v>3241.2739291503635</v>
      </c>
      <c r="AD8" s="182"/>
      <c r="AE8" s="183"/>
      <c r="AF8" s="183"/>
      <c r="AG8" s="183"/>
      <c r="AH8" s="183"/>
      <c r="AI8" s="173">
        <f t="shared" si="1"/>
        <v>15515.18</v>
      </c>
      <c r="AJ8" s="173">
        <f t="shared" si="2"/>
        <v>0</v>
      </c>
      <c r="AK8" s="173">
        <f t="shared" si="3"/>
        <v>19481.825199999992</v>
      </c>
      <c r="AL8" s="183"/>
      <c r="AM8" s="194" t="str">
        <f>_xlfn.XLOOKUP(Tabela1[[#This Row],[Unidade]],tabShoppingsEmails[Shopping],tabShoppingsEmails[E-mails consolidados])</f>
        <v>patricia.benvenuti@allos.co; ludmila.fachin@allos.co; emerson.silveira@allos.co; bruna.zanella@allos.co; wallace.nascimento@allos.co; juliana.slomp@allos.co</v>
      </c>
    </row>
    <row r="9" spans="1:39" ht="20.85" hidden="1" customHeight="1" thickBot="1">
      <c r="A9" s="172">
        <v>45908</v>
      </c>
      <c r="B9" s="173" t="s">
        <v>154</v>
      </c>
      <c r="C9" s="173" t="s">
        <v>113</v>
      </c>
      <c r="D9" s="174" t="s">
        <v>7</v>
      </c>
      <c r="E9" s="175" t="s">
        <v>155</v>
      </c>
      <c r="F9" s="176">
        <v>25</v>
      </c>
      <c r="G9" s="176">
        <v>30</v>
      </c>
      <c r="H9" s="176">
        <v>96</v>
      </c>
      <c r="I9" s="176">
        <v>0</v>
      </c>
      <c r="J9" s="178">
        <v>222827.16</v>
      </c>
      <c r="K9" s="178">
        <v>0</v>
      </c>
      <c r="L9" s="178">
        <v>-19896.09</v>
      </c>
      <c r="M9" s="178">
        <v>0</v>
      </c>
      <c r="N9" s="178">
        <v>0</v>
      </c>
      <c r="O9" s="178">
        <v>-2228.27</v>
      </c>
      <c r="P9" s="178">
        <v>0</v>
      </c>
      <c r="Q9" s="178">
        <v>0</v>
      </c>
      <c r="R9" s="178">
        <f>221761.66-Tabela1[[#This Row],[Valor Planilha]]</f>
        <v>-1065.5</v>
      </c>
      <c r="S9" s="178">
        <v>0</v>
      </c>
      <c r="T9" s="179" t="s">
        <v>154</v>
      </c>
      <c r="U9" s="180">
        <f t="shared" si="4"/>
        <v>199637.30000000002</v>
      </c>
      <c r="V9" s="180"/>
      <c r="W9" s="234">
        <f t="shared" si="0"/>
        <v>199637.30000000002</v>
      </c>
      <c r="X9" s="180"/>
      <c r="Y9" s="180"/>
      <c r="Z9" s="181">
        <v>45870</v>
      </c>
      <c r="AA9" s="342" cm="1">
        <f t="array" ref="AA9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45901</v>
      </c>
      <c r="AB9" s="182">
        <v>2201.1872025940957</v>
      </c>
      <c r="AC9" s="182">
        <v>2201.1872025940957</v>
      </c>
      <c r="AD9" s="182"/>
      <c r="AE9" s="183"/>
      <c r="AF9" s="183"/>
      <c r="AG9" s="183"/>
      <c r="AH9" s="183"/>
      <c r="AI9" s="173">
        <f t="shared" si="1"/>
        <v>19896.09</v>
      </c>
      <c r="AJ9" s="173">
        <f t="shared" si="2"/>
        <v>0</v>
      </c>
      <c r="AK9" s="173">
        <f t="shared" si="3"/>
        <v>23189.859999999986</v>
      </c>
      <c r="AL9" s="183"/>
      <c r="AM9" s="194" t="str">
        <f>_xlfn.XLOOKUP(Tabela1[[#This Row],[Unidade]],tabShoppingsEmails[Shopping],tabShoppingsEmails[E-mails consolidados])</f>
        <v>patricia.benvenuti@allos.co; ludmila.fachin@allos.co; emerson.silveira@allos.co; bruna.zanella@allos.co; wallace.nascimento@allos.co; juliana.slomp@allos.co</v>
      </c>
    </row>
    <row r="10" spans="1:39" ht="20.85" customHeight="1" thickBot="1">
      <c r="A10" s="172">
        <v>45936</v>
      </c>
      <c r="B10" s="173" t="s">
        <v>154</v>
      </c>
      <c r="C10" s="173" t="s">
        <v>113</v>
      </c>
      <c r="D10" s="174" t="s">
        <v>7</v>
      </c>
      <c r="E10" s="175" t="s">
        <v>155</v>
      </c>
      <c r="F10" s="176">
        <v>25</v>
      </c>
      <c r="G10" s="176">
        <v>30</v>
      </c>
      <c r="H10" s="176">
        <v>12</v>
      </c>
      <c r="I10" s="176">
        <v>3.33</v>
      </c>
      <c r="J10" s="178">
        <v>222827.16</v>
      </c>
      <c r="K10" s="178">
        <v>0</v>
      </c>
      <c r="L10" s="178">
        <v>-2534.4299999999998</v>
      </c>
      <c r="M10" s="178">
        <v>0</v>
      </c>
      <c r="N10" s="178">
        <v>-112.21259999999999</v>
      </c>
      <c r="O10" s="178">
        <v>-2599.65</v>
      </c>
      <c r="P10" s="178">
        <v>0</v>
      </c>
      <c r="Q10" s="178">
        <v>0</v>
      </c>
      <c r="R10" s="178">
        <f>221761.66-Tabela1[[#This Row],[Valor Planilha]]</f>
        <v>-1065.5</v>
      </c>
      <c r="S10" s="178">
        <v>0</v>
      </c>
      <c r="T10" s="179" t="s">
        <v>154</v>
      </c>
      <c r="U10" s="180">
        <f t="shared" si="4"/>
        <v>216515.36740000002</v>
      </c>
      <c r="V10" s="180"/>
      <c r="W10" s="234">
        <f t="shared" si="0"/>
        <v>216515.36740000002</v>
      </c>
      <c r="X10" s="180"/>
      <c r="Y10" s="180"/>
      <c r="Z10" s="181">
        <v>45901</v>
      </c>
      <c r="AA10" s="342" cm="1">
        <f t="array" ref="AA10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45931</v>
      </c>
      <c r="AB10" s="182">
        <v>3300.1890197665548</v>
      </c>
      <c r="AC10" s="182">
        <v>3300.1890197665548</v>
      </c>
      <c r="AD10" s="182"/>
      <c r="AE10" s="183"/>
      <c r="AF10" s="183"/>
      <c r="AG10" s="183"/>
      <c r="AH10" s="183"/>
      <c r="AI10" s="173">
        <f t="shared" si="1"/>
        <v>2534.4299999999998</v>
      </c>
      <c r="AJ10" s="173">
        <f t="shared" si="2"/>
        <v>0</v>
      </c>
      <c r="AK10" s="173">
        <f t="shared" si="3"/>
        <v>6311.7925999999861</v>
      </c>
      <c r="AL10" s="183"/>
      <c r="AM10" s="194" t="str">
        <f>_xlfn.XLOOKUP(Tabela1[[#This Row],[Unidade]],tabShoppingsEmails[Shopping],tabShoppingsEmails[E-mails consolidados])</f>
        <v>patricia.benvenuti@allos.co; ludmila.fachin@allos.co; emerson.silveira@allos.co; bruna.zanella@allos.co; wallace.nascimento@allos.co; juliana.slomp@allos.co</v>
      </c>
    </row>
    <row r="11" spans="1:39" ht="20.85" hidden="1" customHeight="1" thickBot="1">
      <c r="A11" s="172"/>
      <c r="B11" s="173"/>
      <c r="C11" s="173" t="s">
        <v>113</v>
      </c>
      <c r="D11" s="174" t="s">
        <v>7</v>
      </c>
      <c r="E11" s="175" t="s">
        <v>155</v>
      </c>
      <c r="F11" s="176">
        <v>25</v>
      </c>
      <c r="G11" s="176"/>
      <c r="H11" s="176"/>
      <c r="I11" s="176"/>
      <c r="J11" s="178"/>
      <c r="K11" s="178"/>
      <c r="L11" s="178"/>
      <c r="M11" s="178"/>
      <c r="N11" s="178"/>
      <c r="O11" s="178"/>
      <c r="P11" s="178"/>
      <c r="Q11" s="178"/>
      <c r="R11" s="178"/>
      <c r="S11" s="178"/>
      <c r="T11" s="179"/>
      <c r="U11" s="180">
        <f t="shared" si="4"/>
        <v>0</v>
      </c>
      <c r="V11" s="180"/>
      <c r="W11" s="234" t="str">
        <f t="shared" si="0"/>
        <v/>
      </c>
      <c r="X11" s="180"/>
      <c r="Y11" s="180"/>
      <c r="Z11" s="181">
        <v>45931</v>
      </c>
      <c r="AA11" s="342" cm="1">
        <f t="array" ref="AA11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45962</v>
      </c>
      <c r="AB11" s="173"/>
      <c r="AC11" s="182"/>
      <c r="AD11" s="182"/>
      <c r="AE11" s="183"/>
      <c r="AF11" s="183"/>
      <c r="AG11" s="183"/>
      <c r="AH11" s="183"/>
      <c r="AI11" s="173">
        <f t="shared" si="1"/>
        <v>0</v>
      </c>
      <c r="AJ11" s="173">
        <f t="shared" si="2"/>
        <v>0</v>
      </c>
      <c r="AK11" s="173">
        <f t="shared" si="3"/>
        <v>0</v>
      </c>
      <c r="AL11" s="183"/>
      <c r="AM11" s="194" t="str">
        <f>_xlfn.XLOOKUP(Tabela1[[#This Row],[Unidade]],tabShoppingsEmails[Shopping],tabShoppingsEmails[E-mails consolidados])</f>
        <v>patricia.benvenuti@allos.co; ludmila.fachin@allos.co; emerson.silveira@allos.co; bruna.zanella@allos.co; wallace.nascimento@allos.co; juliana.slomp@allos.co</v>
      </c>
    </row>
    <row r="12" spans="1:39" ht="20.85" hidden="1" customHeight="1" thickBot="1">
      <c r="A12" s="172"/>
      <c r="B12" s="173"/>
      <c r="C12" s="173" t="s">
        <v>113</v>
      </c>
      <c r="D12" s="174" t="s">
        <v>7</v>
      </c>
      <c r="E12" s="175" t="s">
        <v>155</v>
      </c>
      <c r="F12" s="176">
        <v>25</v>
      </c>
      <c r="G12" s="176"/>
      <c r="H12" s="176"/>
      <c r="I12" s="176"/>
      <c r="J12" s="178"/>
      <c r="K12" s="178"/>
      <c r="L12" s="178"/>
      <c r="M12" s="178"/>
      <c r="N12" s="178"/>
      <c r="O12" s="178"/>
      <c r="P12" s="178"/>
      <c r="Q12" s="178"/>
      <c r="R12" s="178"/>
      <c r="S12" s="178"/>
      <c r="T12" s="179"/>
      <c r="U12" s="180">
        <f t="shared" si="4"/>
        <v>0</v>
      </c>
      <c r="V12" s="180"/>
      <c r="W12" s="234" t="str">
        <f t="shared" si="0"/>
        <v/>
      </c>
      <c r="X12" s="180"/>
      <c r="Y12" s="180"/>
      <c r="Z12" s="181">
        <v>45962</v>
      </c>
      <c r="AA12" s="342" cm="1">
        <f t="array" ref="AA12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45992</v>
      </c>
      <c r="AB12" s="182"/>
      <c r="AC12" s="182"/>
      <c r="AD12" s="182"/>
      <c r="AE12" s="183"/>
      <c r="AF12" s="183"/>
      <c r="AG12" s="183"/>
      <c r="AH12" s="183"/>
      <c r="AI12" s="173">
        <f t="shared" si="1"/>
        <v>0</v>
      </c>
      <c r="AJ12" s="173">
        <f t="shared" si="2"/>
        <v>0</v>
      </c>
      <c r="AK12" s="173">
        <f t="shared" si="3"/>
        <v>0</v>
      </c>
      <c r="AL12" s="183"/>
      <c r="AM12" s="194" t="str">
        <f>_xlfn.XLOOKUP(Tabela1[[#This Row],[Unidade]],tabShoppingsEmails[Shopping],tabShoppingsEmails[E-mails consolidados])</f>
        <v>patricia.benvenuti@allos.co; ludmila.fachin@allos.co; emerson.silveira@allos.co; bruna.zanella@allos.co; wallace.nascimento@allos.co; juliana.slomp@allos.co</v>
      </c>
    </row>
    <row r="13" spans="1:39" ht="20.85" hidden="1" customHeight="1" thickBot="1">
      <c r="A13" s="172"/>
      <c r="B13" s="173"/>
      <c r="C13" s="173" t="s">
        <v>113</v>
      </c>
      <c r="D13" s="174" t="s">
        <v>7</v>
      </c>
      <c r="E13" s="175" t="s">
        <v>155</v>
      </c>
      <c r="F13" s="176">
        <v>25</v>
      </c>
      <c r="G13" s="176"/>
      <c r="H13" s="176"/>
      <c r="I13" s="176"/>
      <c r="J13" s="178"/>
      <c r="K13" s="178"/>
      <c r="L13" s="178"/>
      <c r="M13" s="178"/>
      <c r="N13" s="178"/>
      <c r="O13" s="178"/>
      <c r="P13" s="178"/>
      <c r="Q13" s="178"/>
      <c r="R13" s="178"/>
      <c r="S13" s="178"/>
      <c r="T13" s="179"/>
      <c r="U13" s="180">
        <f t="shared" si="4"/>
        <v>0</v>
      </c>
      <c r="V13" s="180"/>
      <c r="W13" s="234" t="str">
        <f t="shared" si="0"/>
        <v/>
      </c>
      <c r="X13" s="180"/>
      <c r="Y13" s="180"/>
      <c r="Z13" s="181">
        <v>45992</v>
      </c>
      <c r="AA13" s="342" cm="1">
        <f t="array" ref="AA13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46023</v>
      </c>
      <c r="AB13" s="173"/>
      <c r="AC13" s="173"/>
      <c r="AD13" s="173"/>
      <c r="AE13" s="183"/>
      <c r="AF13" s="183"/>
      <c r="AG13" s="183"/>
      <c r="AH13" s="183"/>
      <c r="AI13" s="173">
        <f t="shared" si="1"/>
        <v>0</v>
      </c>
      <c r="AJ13" s="173">
        <f t="shared" si="2"/>
        <v>0</v>
      </c>
      <c r="AK13" s="173">
        <f t="shared" si="3"/>
        <v>0</v>
      </c>
      <c r="AL13" s="183"/>
      <c r="AM13" s="194" t="str">
        <f>_xlfn.XLOOKUP(Tabela1[[#This Row],[Unidade]],tabShoppingsEmails[Shopping],tabShoppingsEmails[E-mails consolidados])</f>
        <v>patricia.benvenuti@allos.co; ludmila.fachin@allos.co; emerson.silveira@allos.co; bruna.zanella@allos.co; wallace.nascimento@allos.co; juliana.slomp@allos.co</v>
      </c>
    </row>
    <row r="14" spans="1:39" ht="32.25" hidden="1" thickBot="1">
      <c r="A14" s="172"/>
      <c r="B14" s="173" t="s">
        <v>157</v>
      </c>
      <c r="C14" s="173" t="s">
        <v>113</v>
      </c>
      <c r="D14" s="174" t="s">
        <v>158</v>
      </c>
      <c r="E14" s="174" t="s">
        <v>159</v>
      </c>
      <c r="F14" s="176">
        <v>3</v>
      </c>
      <c r="G14" s="176">
        <v>3</v>
      </c>
      <c r="H14" s="192" t="s">
        <v>160</v>
      </c>
      <c r="I14" s="192" t="s">
        <v>160</v>
      </c>
      <c r="J14" s="178">
        <v>65000</v>
      </c>
      <c r="K14" s="178">
        <v>0</v>
      </c>
      <c r="L14" s="334"/>
      <c r="M14" s="178">
        <v>0</v>
      </c>
      <c r="N14" s="334"/>
      <c r="O14" s="192" t="s">
        <v>161</v>
      </c>
      <c r="P14" s="178">
        <v>0</v>
      </c>
      <c r="Q14" s="178">
        <v>0</v>
      </c>
      <c r="R14" s="178">
        <v>0</v>
      </c>
      <c r="S14" s="178">
        <v>0</v>
      </c>
      <c r="T14" s="179"/>
      <c r="U14" s="180">
        <f t="shared" ref="U14:U18" si="5">(J14+L14+Q14+R14+S14+N14)+IF(T14="Sim",O14+P14,0)</f>
        <v>65000</v>
      </c>
      <c r="V14" s="180"/>
      <c r="W14" s="234">
        <f>IF(J14="","",U14*(1+V14))</f>
        <v>65000</v>
      </c>
      <c r="X14" s="180"/>
      <c r="Y14" s="180"/>
      <c r="Z14" s="181">
        <v>45870</v>
      </c>
      <c r="AA14" s="342" cm="1">
        <f t="array" ref="AA14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45901</v>
      </c>
      <c r="AB14" s="173"/>
      <c r="AC14" s="173"/>
      <c r="AD14" s="173"/>
      <c r="AE14" s="183"/>
      <c r="AF14" s="182"/>
      <c r="AG14" s="183"/>
      <c r="AH14" s="183"/>
      <c r="AI14" s="173">
        <f t="shared" ref="AI14:AI18" si="6">K14-L14</f>
        <v>0</v>
      </c>
      <c r="AJ14" s="173">
        <f t="shared" ref="AJ14:AJ18" si="7">AB14-AC14</f>
        <v>0</v>
      </c>
      <c r="AK14" s="173">
        <f t="shared" ref="AK14:AK18" si="8">J14-U14</f>
        <v>0</v>
      </c>
      <c r="AL14" s="289"/>
      <c r="AM14" s="194" t="str">
        <f>_xlfn.XLOOKUP(Tabela1[[#This Row],[Unidade]],tabShoppingsEmails[Shopping],tabShoppingsEmails[E-mails consolidados])</f>
        <v>patricia.benvenuti@allos.co; ludmila.fachin@allos.co; emerson.silveira@allos.co; bruna.zanella@allos.co; wallace.nascimento@allos.co; juliana.slomp@allos.co</v>
      </c>
    </row>
    <row r="15" spans="1:39" ht="16.5" customHeight="1" thickBot="1">
      <c r="A15" s="172"/>
      <c r="B15" s="173" t="s">
        <v>157</v>
      </c>
      <c r="C15" s="173" t="s">
        <v>113</v>
      </c>
      <c r="D15" s="174" t="s">
        <v>158</v>
      </c>
      <c r="E15" s="174" t="s">
        <v>159</v>
      </c>
      <c r="F15" s="176">
        <v>3</v>
      </c>
      <c r="G15" s="176">
        <v>3</v>
      </c>
      <c r="H15" s="192" t="s">
        <v>160</v>
      </c>
      <c r="I15" s="192" t="s">
        <v>160</v>
      </c>
      <c r="J15" s="178">
        <v>65000</v>
      </c>
      <c r="K15" s="178"/>
      <c r="L15" s="334"/>
      <c r="M15" s="178"/>
      <c r="N15" s="334"/>
      <c r="O15" s="192" t="s">
        <v>161</v>
      </c>
      <c r="P15" s="178"/>
      <c r="Q15" s="178">
        <v>0</v>
      </c>
      <c r="R15" s="178">
        <v>0</v>
      </c>
      <c r="S15" s="178">
        <v>0</v>
      </c>
      <c r="T15" s="179" t="s">
        <v>157</v>
      </c>
      <c r="U15" s="180">
        <f t="shared" si="5"/>
        <v>65000</v>
      </c>
      <c r="V15" s="180"/>
      <c r="W15" s="234">
        <f t="shared" si="0"/>
        <v>65000</v>
      </c>
      <c r="X15" s="180"/>
      <c r="Y15" s="180"/>
      <c r="Z15" s="181">
        <v>45901</v>
      </c>
      <c r="AA15" s="342" cm="1">
        <f t="array" ref="AA15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45931</v>
      </c>
      <c r="AB15" s="173"/>
      <c r="AC15" s="173"/>
      <c r="AD15" s="173"/>
      <c r="AE15" s="183"/>
      <c r="AF15" s="182"/>
      <c r="AG15" s="183"/>
      <c r="AH15" s="183"/>
      <c r="AI15" s="173">
        <f t="shared" si="6"/>
        <v>0</v>
      </c>
      <c r="AJ15" s="173">
        <f t="shared" si="7"/>
        <v>0</v>
      </c>
      <c r="AK15" s="173">
        <f t="shared" si="8"/>
        <v>0</v>
      </c>
      <c r="AL15" s="289"/>
      <c r="AM15" s="194" t="str">
        <f>_xlfn.XLOOKUP(Tabela1[[#This Row],[Unidade]],tabShoppingsEmails[Shopping],tabShoppingsEmails[E-mails consolidados])</f>
        <v>patricia.benvenuti@allos.co; ludmila.fachin@allos.co; emerson.silveira@allos.co; bruna.zanella@allos.co; wallace.nascimento@allos.co; juliana.slomp@allos.co</v>
      </c>
    </row>
    <row r="16" spans="1:39" ht="32.25" hidden="1" thickBot="1">
      <c r="A16" s="172"/>
      <c r="B16" s="173"/>
      <c r="C16" s="173" t="s">
        <v>113</v>
      </c>
      <c r="D16" s="174" t="s">
        <v>158</v>
      </c>
      <c r="E16" s="174" t="s">
        <v>159</v>
      </c>
      <c r="F16" s="176">
        <v>3</v>
      </c>
      <c r="G16" s="176">
        <v>3</v>
      </c>
      <c r="H16" s="176"/>
      <c r="I16" s="176"/>
      <c r="J16" s="178"/>
      <c r="K16" s="178"/>
      <c r="L16" s="178"/>
      <c r="M16" s="178"/>
      <c r="N16" s="178"/>
      <c r="O16" s="178"/>
      <c r="P16" s="178"/>
      <c r="Q16" s="178"/>
      <c r="R16" s="178"/>
      <c r="S16" s="178"/>
      <c r="T16" s="179"/>
      <c r="U16" s="180">
        <f t="shared" si="5"/>
        <v>0</v>
      </c>
      <c r="V16" s="180"/>
      <c r="W16" s="180"/>
      <c r="X16" s="180"/>
      <c r="Y16" s="180"/>
      <c r="Z16" s="181">
        <v>45931</v>
      </c>
      <c r="AA16" s="342" cm="1">
        <f t="array" ref="AA16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45962</v>
      </c>
      <c r="AB16" s="173"/>
      <c r="AC16" s="173"/>
      <c r="AD16" s="173"/>
      <c r="AE16" s="183"/>
      <c r="AF16" s="182"/>
      <c r="AG16" s="183"/>
      <c r="AH16" s="183"/>
      <c r="AI16" s="173">
        <f t="shared" si="6"/>
        <v>0</v>
      </c>
      <c r="AJ16" s="173">
        <f t="shared" si="7"/>
        <v>0</v>
      </c>
      <c r="AK16" s="173">
        <f t="shared" si="8"/>
        <v>0</v>
      </c>
      <c r="AL16" s="289"/>
      <c r="AM16" s="194" t="str">
        <f>_xlfn.XLOOKUP(Tabela1[[#This Row],[Unidade]],tabShoppingsEmails[Shopping],tabShoppingsEmails[E-mails consolidados])</f>
        <v>patricia.benvenuti@allos.co; ludmila.fachin@allos.co; emerson.silveira@allos.co; bruna.zanella@allos.co; wallace.nascimento@allos.co; juliana.slomp@allos.co</v>
      </c>
    </row>
    <row r="17" spans="1:39" ht="32.25" hidden="1" thickBot="1">
      <c r="A17" s="172"/>
      <c r="B17" s="173"/>
      <c r="C17" s="173" t="s">
        <v>113</v>
      </c>
      <c r="D17" s="174" t="s">
        <v>158</v>
      </c>
      <c r="E17" s="174" t="s">
        <v>159</v>
      </c>
      <c r="F17" s="176">
        <v>3</v>
      </c>
      <c r="G17" s="176">
        <v>3</v>
      </c>
      <c r="H17" s="176"/>
      <c r="I17" s="176"/>
      <c r="J17" s="178"/>
      <c r="K17" s="178"/>
      <c r="L17" s="178"/>
      <c r="M17" s="178"/>
      <c r="N17" s="178"/>
      <c r="O17" s="178"/>
      <c r="P17" s="178"/>
      <c r="Q17" s="178"/>
      <c r="R17" s="178"/>
      <c r="S17" s="178"/>
      <c r="T17" s="179"/>
      <c r="U17" s="180">
        <f t="shared" si="5"/>
        <v>0</v>
      </c>
      <c r="V17" s="180"/>
      <c r="W17" s="180"/>
      <c r="X17" s="180"/>
      <c r="Y17" s="180"/>
      <c r="Z17" s="181">
        <v>45962</v>
      </c>
      <c r="AA17" s="342" cm="1">
        <f t="array" ref="AA17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45992</v>
      </c>
      <c r="AB17" s="173"/>
      <c r="AC17" s="173"/>
      <c r="AD17" s="173"/>
      <c r="AE17" s="183"/>
      <c r="AF17" s="182"/>
      <c r="AG17" s="183"/>
      <c r="AH17" s="183"/>
      <c r="AI17" s="173">
        <f t="shared" si="6"/>
        <v>0</v>
      </c>
      <c r="AJ17" s="173">
        <f t="shared" si="7"/>
        <v>0</v>
      </c>
      <c r="AK17" s="173">
        <f t="shared" si="8"/>
        <v>0</v>
      </c>
      <c r="AL17" s="289"/>
      <c r="AM17" s="194" t="str">
        <f>_xlfn.XLOOKUP(Tabela1[[#This Row],[Unidade]],tabShoppingsEmails[Shopping],tabShoppingsEmails[E-mails consolidados])</f>
        <v>patricia.benvenuti@allos.co; ludmila.fachin@allos.co; emerson.silveira@allos.co; bruna.zanella@allos.co; wallace.nascimento@allos.co; juliana.slomp@allos.co</v>
      </c>
    </row>
    <row r="18" spans="1:39" ht="32.25" hidden="1" thickBot="1">
      <c r="A18" s="172"/>
      <c r="B18" s="173"/>
      <c r="C18" s="173" t="s">
        <v>113</v>
      </c>
      <c r="D18" s="174" t="s">
        <v>158</v>
      </c>
      <c r="E18" s="174" t="s">
        <v>159</v>
      </c>
      <c r="F18" s="176">
        <v>3</v>
      </c>
      <c r="G18" s="176">
        <v>3</v>
      </c>
      <c r="H18" s="176"/>
      <c r="I18" s="176"/>
      <c r="J18" s="178"/>
      <c r="K18" s="178"/>
      <c r="L18" s="178"/>
      <c r="M18" s="178"/>
      <c r="N18" s="178"/>
      <c r="O18" s="178"/>
      <c r="P18" s="178"/>
      <c r="Q18" s="178"/>
      <c r="R18" s="178"/>
      <c r="S18" s="178"/>
      <c r="T18" s="179"/>
      <c r="U18" s="180">
        <f t="shared" si="5"/>
        <v>0</v>
      </c>
      <c r="V18" s="180"/>
      <c r="W18" s="180"/>
      <c r="X18" s="180"/>
      <c r="Y18" s="180"/>
      <c r="Z18" s="181">
        <v>45992</v>
      </c>
      <c r="AA18" s="342" cm="1">
        <f t="array" ref="AA18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46023</v>
      </c>
      <c r="AB18" s="173"/>
      <c r="AC18" s="173"/>
      <c r="AD18" s="173"/>
      <c r="AE18" s="183"/>
      <c r="AF18" s="182"/>
      <c r="AG18" s="183"/>
      <c r="AH18" s="183"/>
      <c r="AI18" s="173">
        <f t="shared" si="6"/>
        <v>0</v>
      </c>
      <c r="AJ18" s="173">
        <f t="shared" si="7"/>
        <v>0</v>
      </c>
      <c r="AK18" s="173">
        <f t="shared" si="8"/>
        <v>0</v>
      </c>
      <c r="AL18" s="289"/>
      <c r="AM18" s="194" t="str">
        <f>_xlfn.XLOOKUP(Tabela1[[#This Row],[Unidade]],tabShoppingsEmails[Shopping],tabShoppingsEmails[E-mails consolidados])</f>
        <v>patricia.benvenuti@allos.co; ludmila.fachin@allos.co; emerson.silveira@allos.co; bruna.zanella@allos.co; wallace.nascimento@allos.co; juliana.slomp@allos.co</v>
      </c>
    </row>
    <row r="19" spans="1:39" ht="20.85" hidden="1" customHeight="1" thickBot="1">
      <c r="A19" s="172"/>
      <c r="B19" s="173" t="s">
        <v>154</v>
      </c>
      <c r="C19" s="173" t="s">
        <v>113</v>
      </c>
      <c r="D19" s="174" t="s">
        <v>10</v>
      </c>
      <c r="E19" s="175" t="s">
        <v>162</v>
      </c>
      <c r="F19" s="176">
        <v>8</v>
      </c>
      <c r="G19" s="176">
        <v>8</v>
      </c>
      <c r="H19" s="176">
        <v>0</v>
      </c>
      <c r="I19" s="176">
        <v>7.42</v>
      </c>
      <c r="J19" s="178">
        <v>36468.389731149393</v>
      </c>
      <c r="K19" s="178">
        <v>0</v>
      </c>
      <c r="L19" s="178">
        <v>0</v>
      </c>
      <c r="M19" s="178">
        <v>0</v>
      </c>
      <c r="N19" s="178">
        <v>-149.62479999999999</v>
      </c>
      <c r="O19" s="178">
        <v>0</v>
      </c>
      <c r="P19" s="178">
        <v>0</v>
      </c>
      <c r="Q19" s="178">
        <v>0</v>
      </c>
      <c r="R19" s="178">
        <v>0</v>
      </c>
      <c r="S19" s="178">
        <v>0</v>
      </c>
      <c r="T19" s="179" t="s">
        <v>154</v>
      </c>
      <c r="U19" s="180">
        <f t="shared" si="4"/>
        <v>36318.764931149395</v>
      </c>
      <c r="V19" s="180"/>
      <c r="W19" s="234">
        <f t="shared" si="0"/>
        <v>36318.764931149395</v>
      </c>
      <c r="X19" s="180"/>
      <c r="Y19" s="180"/>
      <c r="Z19" s="181">
        <v>45658</v>
      </c>
      <c r="AA19" s="342" cm="1">
        <f t="array" ref="AA19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45689</v>
      </c>
      <c r="AB19" s="173"/>
      <c r="AC19" s="182"/>
      <c r="AD19" s="173"/>
      <c r="AE19" s="183"/>
      <c r="AF19" s="183"/>
      <c r="AG19" s="183"/>
      <c r="AH19" s="183"/>
      <c r="AI19" s="173">
        <f t="shared" si="1"/>
        <v>0</v>
      </c>
      <c r="AJ19" s="173">
        <f t="shared" si="2"/>
        <v>0</v>
      </c>
      <c r="AK19" s="173">
        <f t="shared" si="3"/>
        <v>149.62479999999778</v>
      </c>
      <c r="AL19" s="183"/>
      <c r="AM19" s="194" t="str">
        <f>_xlfn.XLOOKUP(Tabela1[[#This Row],[Unidade]],tabShoppingsEmails[Shopping],tabShoppingsEmails[E-mails consolidados])</f>
        <v>patricia.benvenuti@allos.co; ludmila.fachin@allos.co; emerson.silveira@allos.co; bruna.zanella@allos.co; wallace.nascimento@allos.co; juliana.slomp@allos.co</v>
      </c>
    </row>
    <row r="20" spans="1:39" ht="32.25" hidden="1" thickBot="1">
      <c r="A20" s="172"/>
      <c r="B20" s="173" t="s">
        <v>154</v>
      </c>
      <c r="C20" s="173" t="s">
        <v>113</v>
      </c>
      <c r="D20" s="174" t="s">
        <v>10</v>
      </c>
      <c r="E20" s="175" t="s">
        <v>162</v>
      </c>
      <c r="F20" s="176">
        <v>8</v>
      </c>
      <c r="G20" s="176">
        <v>8</v>
      </c>
      <c r="H20" s="176">
        <v>0</v>
      </c>
      <c r="I20" s="176">
        <v>19.5</v>
      </c>
      <c r="J20" s="178">
        <v>36468.389731149393</v>
      </c>
      <c r="K20" s="178">
        <v>0</v>
      </c>
      <c r="L20" s="178">
        <v>0</v>
      </c>
      <c r="M20" s="178">
        <v>0</v>
      </c>
      <c r="N20" s="178">
        <v>-400.42</v>
      </c>
      <c r="O20" s="178">
        <v>-364.68</v>
      </c>
      <c r="P20" s="178">
        <v>0</v>
      </c>
      <c r="Q20" s="178">
        <v>0</v>
      </c>
      <c r="R20" s="178">
        <v>0</v>
      </c>
      <c r="S20" s="178">
        <v>0</v>
      </c>
      <c r="T20" s="179" t="s">
        <v>154</v>
      </c>
      <c r="U20" s="180">
        <f t="shared" si="4"/>
        <v>35703.289731149394</v>
      </c>
      <c r="V20" s="180"/>
      <c r="W20" s="234">
        <f t="shared" si="0"/>
        <v>35703.289731149394</v>
      </c>
      <c r="X20" s="180"/>
      <c r="Y20" s="180"/>
      <c r="Z20" s="181">
        <v>45689</v>
      </c>
      <c r="AA20" s="342" cm="1">
        <f t="array" ref="AA20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45717</v>
      </c>
      <c r="AB20" s="182"/>
      <c r="AC20" s="182"/>
      <c r="AD20" s="173"/>
      <c r="AE20" s="183"/>
      <c r="AF20" s="183"/>
      <c r="AG20" s="183"/>
      <c r="AH20" s="183"/>
      <c r="AI20" s="173">
        <f t="shared" si="1"/>
        <v>0</v>
      </c>
      <c r="AJ20" s="173">
        <f t="shared" si="2"/>
        <v>0</v>
      </c>
      <c r="AK20" s="173">
        <f t="shared" si="3"/>
        <v>765.09999999999854</v>
      </c>
      <c r="AL20" s="183"/>
      <c r="AM20" s="194" t="str">
        <f>_xlfn.XLOOKUP(Tabela1[[#This Row],[Unidade]],tabShoppingsEmails[Shopping],tabShoppingsEmails[E-mails consolidados])</f>
        <v>patricia.benvenuti@allos.co; ludmila.fachin@allos.co; emerson.silveira@allos.co; bruna.zanella@allos.co; wallace.nascimento@allos.co; juliana.slomp@allos.co</v>
      </c>
    </row>
    <row r="21" spans="1:39" ht="32.25" hidden="1" thickBot="1">
      <c r="A21" s="172"/>
      <c r="B21" s="173" t="s">
        <v>154</v>
      </c>
      <c r="C21" s="173" t="s">
        <v>113</v>
      </c>
      <c r="D21" s="174" t="s">
        <v>10</v>
      </c>
      <c r="E21" s="175" t="s">
        <v>162</v>
      </c>
      <c r="F21" s="176">
        <v>8</v>
      </c>
      <c r="G21" s="176">
        <v>8</v>
      </c>
      <c r="H21" s="176">
        <v>0</v>
      </c>
      <c r="I21" s="176">
        <v>41.48</v>
      </c>
      <c r="J21" s="178">
        <v>42452.35</v>
      </c>
      <c r="K21" s="178">
        <v>0</v>
      </c>
      <c r="L21" s="178">
        <v>0</v>
      </c>
      <c r="M21" s="178">
        <v>0</v>
      </c>
      <c r="N21" s="178">
        <v>-992.51533333333305</v>
      </c>
      <c r="O21" s="178">
        <v>-424.52</v>
      </c>
      <c r="P21" s="178">
        <v>0</v>
      </c>
      <c r="Q21" s="178">
        <v>0</v>
      </c>
      <c r="R21" s="178">
        <f>38712.3743513944-J21</f>
        <v>-3739.9756486055994</v>
      </c>
      <c r="S21" s="178">
        <v>0</v>
      </c>
      <c r="T21" s="179" t="s">
        <v>154</v>
      </c>
      <c r="U21" s="180">
        <f t="shared" si="4"/>
        <v>37295.339018061066</v>
      </c>
      <c r="V21" s="180"/>
      <c r="W21" s="234">
        <f t="shared" si="0"/>
        <v>37295.339018061066</v>
      </c>
      <c r="X21" s="180"/>
      <c r="Y21" s="180"/>
      <c r="Z21" s="181">
        <v>45717</v>
      </c>
      <c r="AA21" s="342" cm="1">
        <f t="array" ref="AA21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45748</v>
      </c>
      <c r="AB21" s="182"/>
      <c r="AC21" s="182"/>
      <c r="AD21" s="173"/>
      <c r="AE21" s="183"/>
      <c r="AF21" s="183"/>
      <c r="AG21" s="183"/>
      <c r="AH21" s="183"/>
      <c r="AI21" s="173">
        <f t="shared" si="1"/>
        <v>0</v>
      </c>
      <c r="AJ21" s="173">
        <f t="shared" si="2"/>
        <v>0</v>
      </c>
      <c r="AK21" s="173">
        <f t="shared" si="3"/>
        <v>5157.0109819389327</v>
      </c>
      <c r="AL21" s="183"/>
      <c r="AM21" s="194" t="str">
        <f>_xlfn.XLOOKUP(Tabela1[[#This Row],[Unidade]],tabShoppingsEmails[Shopping],tabShoppingsEmails[E-mails consolidados])</f>
        <v>patricia.benvenuti@allos.co; ludmila.fachin@allos.co; emerson.silveira@allos.co; bruna.zanella@allos.co; wallace.nascimento@allos.co; juliana.slomp@allos.co</v>
      </c>
    </row>
    <row r="22" spans="1:39" ht="32.25" hidden="1" thickBot="1">
      <c r="A22" s="172">
        <v>45722</v>
      </c>
      <c r="B22" s="173" t="s">
        <v>154</v>
      </c>
      <c r="C22" s="173" t="s">
        <v>113</v>
      </c>
      <c r="D22" s="174" t="s">
        <v>10</v>
      </c>
      <c r="E22" s="175" t="s">
        <v>162</v>
      </c>
      <c r="F22" s="176">
        <v>8</v>
      </c>
      <c r="G22" s="176">
        <v>8</v>
      </c>
      <c r="H22" s="176">
        <v>0</v>
      </c>
      <c r="I22" s="176">
        <v>2.0099999999999998</v>
      </c>
      <c r="J22" s="178">
        <v>42452.35</v>
      </c>
      <c r="K22" s="178">
        <v>0</v>
      </c>
      <c r="L22" s="178">
        <v>0</v>
      </c>
      <c r="M22" s="178">
        <v>0</v>
      </c>
      <c r="N22" s="178">
        <v>-48.400133333333301</v>
      </c>
      <c r="O22" s="178">
        <v>-212.26</v>
      </c>
      <c r="P22" s="178">
        <v>0</v>
      </c>
      <c r="Q22" s="178">
        <v>0</v>
      </c>
      <c r="R22" s="178">
        <f>39460.3692248094-Tabela1[[#This Row],[Valor Planilha]]</f>
        <v>-2991.9807751905973</v>
      </c>
      <c r="S22" s="178">
        <v>0</v>
      </c>
      <c r="T22" s="179" t="s">
        <v>154</v>
      </c>
      <c r="U22" s="180">
        <f t="shared" si="4"/>
        <v>39199.709091476063</v>
      </c>
      <c r="V22" s="180"/>
      <c r="W22" s="234">
        <f t="shared" si="0"/>
        <v>39199.709091476063</v>
      </c>
      <c r="X22" s="180"/>
      <c r="Y22" s="180"/>
      <c r="Z22" s="181">
        <v>45748</v>
      </c>
      <c r="AA22" s="342" cm="1">
        <f t="array" ref="AA22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45778</v>
      </c>
      <c r="AB22" s="173"/>
      <c r="AC22" s="173"/>
      <c r="AD22" s="173"/>
      <c r="AE22" s="183"/>
      <c r="AF22" s="183"/>
      <c r="AG22" s="183"/>
      <c r="AH22" s="183"/>
      <c r="AI22" s="173">
        <f t="shared" si="1"/>
        <v>0</v>
      </c>
      <c r="AJ22" s="173">
        <f t="shared" si="2"/>
        <v>0</v>
      </c>
      <c r="AK22" s="173">
        <f t="shared" si="3"/>
        <v>3252.6409085239357</v>
      </c>
      <c r="AL22" s="183"/>
      <c r="AM22" s="194" t="str">
        <f>_xlfn.XLOOKUP(Tabela1[[#This Row],[Unidade]],tabShoppingsEmails[Shopping],tabShoppingsEmails[E-mails consolidados])</f>
        <v>patricia.benvenuti@allos.co; ludmila.fachin@allos.co; emerson.silveira@allos.co; bruna.zanella@allos.co; wallace.nascimento@allos.co; juliana.slomp@allos.co</v>
      </c>
    </row>
    <row r="23" spans="1:39" ht="20.85" hidden="1" customHeight="1" thickBot="1">
      <c r="A23" s="172">
        <v>45811</v>
      </c>
      <c r="B23" s="173" t="s">
        <v>154</v>
      </c>
      <c r="C23" s="173" t="s">
        <v>113</v>
      </c>
      <c r="D23" s="174" t="s">
        <v>10</v>
      </c>
      <c r="E23" s="175" t="s">
        <v>162</v>
      </c>
      <c r="F23" s="176">
        <v>8</v>
      </c>
      <c r="G23" s="176">
        <v>8</v>
      </c>
      <c r="H23" s="176">
        <v>0</v>
      </c>
      <c r="I23" s="176">
        <v>0</v>
      </c>
      <c r="J23" s="178">
        <v>46399.919817901638</v>
      </c>
      <c r="K23" s="178">
        <v>0</v>
      </c>
      <c r="L23" s="178">
        <v>0</v>
      </c>
      <c r="M23" s="178">
        <v>0</v>
      </c>
      <c r="N23" s="178">
        <v>0</v>
      </c>
      <c r="O23" s="178">
        <v>-232</v>
      </c>
      <c r="P23" s="178">
        <v>0</v>
      </c>
      <c r="Q23" s="178">
        <v>0</v>
      </c>
      <c r="R23" s="178">
        <f>44903.9300710717-Tabela1[[#This Row],[Valor Planilha]]</f>
        <v>-1495.9897468299387</v>
      </c>
      <c r="S23" s="178">
        <v>0</v>
      </c>
      <c r="T23" s="179" t="s">
        <v>154</v>
      </c>
      <c r="U23" s="180">
        <f t="shared" si="4"/>
        <v>44671.9300710717</v>
      </c>
      <c r="V23" s="180"/>
      <c r="W23" s="234">
        <f t="shared" si="0"/>
        <v>44671.9300710717</v>
      </c>
      <c r="X23" s="180">
        <v>13806.448376855731</v>
      </c>
      <c r="Y23" s="180" t="s">
        <v>156</v>
      </c>
      <c r="Z23" s="181">
        <v>45778</v>
      </c>
      <c r="AA23" s="342" cm="1">
        <f t="array" ref="AA23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45809</v>
      </c>
      <c r="AB23" s="173"/>
      <c r="AC23" s="173"/>
      <c r="AD23" s="173"/>
      <c r="AE23" s="183"/>
      <c r="AF23" s="183"/>
      <c r="AG23" s="183"/>
      <c r="AH23" s="183"/>
      <c r="AI23" s="173">
        <f t="shared" si="1"/>
        <v>0</v>
      </c>
      <c r="AJ23" s="173">
        <f t="shared" si="2"/>
        <v>0</v>
      </c>
      <c r="AK23" s="173">
        <f t="shared" si="3"/>
        <v>1727.9897468299387</v>
      </c>
      <c r="AL23" s="183"/>
      <c r="AM23" s="194" t="str">
        <f>_xlfn.XLOOKUP(Tabela1[[#This Row],[Unidade]],tabShoppingsEmails[Shopping],tabShoppingsEmails[E-mails consolidados])</f>
        <v>patricia.benvenuti@allos.co; ludmila.fachin@allos.co; emerson.silveira@allos.co; bruna.zanella@allos.co; wallace.nascimento@allos.co; juliana.slomp@allos.co</v>
      </c>
    </row>
    <row r="24" spans="1:39" ht="32.25" hidden="1" thickBot="1">
      <c r="A24" s="172">
        <v>45841</v>
      </c>
      <c r="B24" s="173" t="s">
        <v>154</v>
      </c>
      <c r="C24" s="173" t="s">
        <v>113</v>
      </c>
      <c r="D24" s="174" t="s">
        <v>10</v>
      </c>
      <c r="E24" s="175" t="s">
        <v>162</v>
      </c>
      <c r="F24" s="176">
        <v>8</v>
      </c>
      <c r="G24" s="176">
        <v>8</v>
      </c>
      <c r="H24" s="176">
        <v>0</v>
      </c>
      <c r="I24" s="176">
        <v>21.77</v>
      </c>
      <c r="J24" s="178">
        <v>46399.919817901638</v>
      </c>
      <c r="K24" s="178">
        <v>0</v>
      </c>
      <c r="L24" s="178">
        <v>0</v>
      </c>
      <c r="M24" s="178">
        <v>0</v>
      </c>
      <c r="N24" s="178">
        <v>-569.85133333333295</v>
      </c>
      <c r="O24" s="178">
        <v>-464</v>
      </c>
      <c r="P24" s="178">
        <v>0</v>
      </c>
      <c r="Q24" s="178">
        <v>0</v>
      </c>
      <c r="R24" s="178">
        <f>45651.9249444867-Tabela1[[#This Row],[Valor Planilha]]</f>
        <v>-747.99487341493659</v>
      </c>
      <c r="S24" s="178">
        <v>0</v>
      </c>
      <c r="T24" s="179" t="s">
        <v>154</v>
      </c>
      <c r="U24" s="180">
        <f t="shared" si="4"/>
        <v>44618.07361115337</v>
      </c>
      <c r="V24" s="180"/>
      <c r="W24" s="234">
        <f t="shared" si="0"/>
        <v>44618.07361115337</v>
      </c>
      <c r="X24" s="180"/>
      <c r="Y24" s="180"/>
      <c r="Z24" s="181">
        <v>45809</v>
      </c>
      <c r="AA24" s="342" cm="1">
        <f t="array" ref="AA24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45839</v>
      </c>
      <c r="AB24" s="173"/>
      <c r="AC24" s="173"/>
      <c r="AD24" s="173"/>
      <c r="AE24" s="183"/>
      <c r="AF24" s="183"/>
      <c r="AG24" s="183"/>
      <c r="AH24" s="183"/>
      <c r="AI24" s="173">
        <f t="shared" si="1"/>
        <v>0</v>
      </c>
      <c r="AJ24" s="173">
        <f t="shared" si="2"/>
        <v>0</v>
      </c>
      <c r="AK24" s="173">
        <f t="shared" si="3"/>
        <v>1781.8462067482687</v>
      </c>
      <c r="AL24" s="183"/>
      <c r="AM24" s="194" t="str">
        <f>_xlfn.XLOOKUP(Tabela1[[#This Row],[Unidade]],tabShoppingsEmails[Shopping],tabShoppingsEmails[E-mails consolidados])</f>
        <v>patricia.benvenuti@allos.co; ludmila.fachin@allos.co; emerson.silveira@allos.co; bruna.zanella@allos.co; wallace.nascimento@allos.co; juliana.slomp@allos.co</v>
      </c>
    </row>
    <row r="25" spans="1:39" ht="20.85" hidden="1" customHeight="1" thickBot="1">
      <c r="A25" s="172">
        <v>45876</v>
      </c>
      <c r="B25" s="173" t="s">
        <v>154</v>
      </c>
      <c r="C25" s="173" t="s">
        <v>113</v>
      </c>
      <c r="D25" s="174" t="s">
        <v>10</v>
      </c>
      <c r="E25" s="175" t="s">
        <v>163</v>
      </c>
      <c r="F25" s="176">
        <v>8</v>
      </c>
      <c r="G25" s="176">
        <v>8</v>
      </c>
      <c r="H25" s="176">
        <v>0</v>
      </c>
      <c r="I25" s="176">
        <v>3</v>
      </c>
      <c r="J25" s="178">
        <v>51048.21</v>
      </c>
      <c r="K25" s="178">
        <v>0</v>
      </c>
      <c r="L25" s="178">
        <v>0</v>
      </c>
      <c r="M25" s="178">
        <v>0</v>
      </c>
      <c r="N25" s="178">
        <v>-98.26</v>
      </c>
      <c r="O25" s="178">
        <v>0</v>
      </c>
      <c r="P25" s="178">
        <v>0</v>
      </c>
      <c r="Q25" s="178">
        <v>0</v>
      </c>
      <c r="R25" s="178">
        <v>0</v>
      </c>
      <c r="S25" s="178">
        <v>0</v>
      </c>
      <c r="T25" s="179" t="s">
        <v>154</v>
      </c>
      <c r="U25" s="180">
        <f t="shared" si="4"/>
        <v>50949.95</v>
      </c>
      <c r="V25" s="180"/>
      <c r="W25" s="234">
        <f t="shared" si="0"/>
        <v>50949.95</v>
      </c>
      <c r="X25" s="180"/>
      <c r="Y25" s="180"/>
      <c r="Z25" s="181">
        <v>45839</v>
      </c>
      <c r="AA25" s="342" cm="1">
        <f t="array" ref="AA25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45870</v>
      </c>
      <c r="AB25" s="182"/>
      <c r="AC25" s="182"/>
      <c r="AD25" s="173"/>
      <c r="AE25" s="183"/>
      <c r="AF25" s="183"/>
      <c r="AG25" s="183"/>
      <c r="AH25" s="183"/>
      <c r="AI25" s="173">
        <f t="shared" si="1"/>
        <v>0</v>
      </c>
      <c r="AJ25" s="173">
        <f t="shared" si="2"/>
        <v>0</v>
      </c>
      <c r="AK25" s="173">
        <f t="shared" si="3"/>
        <v>98.260000000002037</v>
      </c>
      <c r="AL25" s="183"/>
      <c r="AM25" s="194" t="str">
        <f>_xlfn.XLOOKUP(Tabela1[[#This Row],[Unidade]],tabShoppingsEmails[Shopping],tabShoppingsEmails[E-mails consolidados])</f>
        <v>patricia.benvenuti@allos.co; ludmila.fachin@allos.co; emerson.silveira@allos.co; bruna.zanella@allos.co; wallace.nascimento@allos.co; juliana.slomp@allos.co</v>
      </c>
    </row>
    <row r="26" spans="1:39" ht="20.85" hidden="1" customHeight="1" thickBot="1">
      <c r="A26" s="172">
        <v>45904</v>
      </c>
      <c r="B26" s="173" t="s">
        <v>154</v>
      </c>
      <c r="C26" s="173" t="s">
        <v>113</v>
      </c>
      <c r="D26" s="174" t="s">
        <v>10</v>
      </c>
      <c r="E26" s="175" t="s">
        <v>163</v>
      </c>
      <c r="F26" s="176">
        <v>8</v>
      </c>
      <c r="G26" s="176">
        <v>8</v>
      </c>
      <c r="H26" s="176">
        <v>0</v>
      </c>
      <c r="I26" s="176">
        <v>8.27</v>
      </c>
      <c r="J26" s="178">
        <v>51048.21</v>
      </c>
      <c r="K26" s="178">
        <v>0</v>
      </c>
      <c r="L26" s="178">
        <v>0</v>
      </c>
      <c r="M26" s="178">
        <v>0</v>
      </c>
      <c r="N26" s="178">
        <v>-281.49</v>
      </c>
      <c r="O26" s="178">
        <v>-510.48</v>
      </c>
      <c r="P26" s="178">
        <v>0</v>
      </c>
      <c r="Q26" s="178">
        <v>0</v>
      </c>
      <c r="R26" s="178">
        <v>0</v>
      </c>
      <c r="S26" s="178">
        <v>0</v>
      </c>
      <c r="T26" s="179" t="s">
        <v>154</v>
      </c>
      <c r="U26" s="180">
        <f t="shared" si="4"/>
        <v>50256.24</v>
      </c>
      <c r="V26" s="180"/>
      <c r="W26" s="234">
        <f t="shared" si="0"/>
        <v>50256.24</v>
      </c>
      <c r="X26" s="180"/>
      <c r="Y26" s="180"/>
      <c r="Z26" s="181">
        <v>45870</v>
      </c>
      <c r="AA26" s="342" cm="1">
        <f t="array" ref="AA26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45901</v>
      </c>
      <c r="AB26" s="173"/>
      <c r="AC26" s="173"/>
      <c r="AD26" s="173"/>
      <c r="AE26" s="183"/>
      <c r="AF26" s="183"/>
      <c r="AG26" s="183"/>
      <c r="AH26" s="183"/>
      <c r="AI26" s="173">
        <f t="shared" si="1"/>
        <v>0</v>
      </c>
      <c r="AJ26" s="173">
        <f t="shared" si="2"/>
        <v>0</v>
      </c>
      <c r="AK26" s="173">
        <f t="shared" si="3"/>
        <v>791.97000000000116</v>
      </c>
      <c r="AL26" s="183"/>
      <c r="AM26" s="194" t="str">
        <f>_xlfn.XLOOKUP(Tabela1[[#This Row],[Unidade]],tabShoppingsEmails[Shopping],tabShoppingsEmails[E-mails consolidados])</f>
        <v>patricia.benvenuti@allos.co; ludmila.fachin@allos.co; emerson.silveira@allos.co; bruna.zanella@allos.co; wallace.nascimento@allos.co; juliana.slomp@allos.co</v>
      </c>
    </row>
    <row r="27" spans="1:39" ht="20.85" customHeight="1" thickBot="1">
      <c r="A27" s="172">
        <v>45931</v>
      </c>
      <c r="B27" s="173" t="s">
        <v>154</v>
      </c>
      <c r="C27" s="173" t="s">
        <v>113</v>
      </c>
      <c r="D27" s="174" t="s">
        <v>10</v>
      </c>
      <c r="E27" s="175" t="s">
        <v>163</v>
      </c>
      <c r="F27" s="176">
        <v>8</v>
      </c>
      <c r="G27" s="176">
        <v>8</v>
      </c>
      <c r="H27" s="176">
        <v>0</v>
      </c>
      <c r="I27" s="176">
        <v>0.23</v>
      </c>
      <c r="J27" s="178">
        <v>51048.21</v>
      </c>
      <c r="K27" s="178">
        <v>0</v>
      </c>
      <c r="L27" s="178">
        <v>0</v>
      </c>
      <c r="M27" s="178">
        <v>0</v>
      </c>
      <c r="N27" s="178">
        <v>-182.92519999999999</v>
      </c>
      <c r="O27" s="178">
        <v>-255.24</v>
      </c>
      <c r="P27" s="178">
        <v>0</v>
      </c>
      <c r="Q27" s="178">
        <v>0</v>
      </c>
      <c r="R27" s="178">
        <v>0</v>
      </c>
      <c r="S27" s="178">
        <v>0</v>
      </c>
      <c r="T27" s="179" t="s">
        <v>154</v>
      </c>
      <c r="U27" s="180">
        <f t="shared" si="4"/>
        <v>50610.044800000003</v>
      </c>
      <c r="V27" s="180"/>
      <c r="W27" s="234">
        <f t="shared" si="0"/>
        <v>50610.044800000003</v>
      </c>
      <c r="X27" s="180"/>
      <c r="Y27" s="180"/>
      <c r="Z27" s="181">
        <v>45901</v>
      </c>
      <c r="AA27" s="342" cm="1">
        <f t="array" ref="AA27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45931</v>
      </c>
      <c r="AB27" s="173"/>
      <c r="AC27" s="173"/>
      <c r="AD27" s="173"/>
      <c r="AE27" s="183"/>
      <c r="AF27" s="183"/>
      <c r="AG27" s="183"/>
      <c r="AH27" s="183"/>
      <c r="AI27" s="173">
        <f t="shared" si="1"/>
        <v>0</v>
      </c>
      <c r="AJ27" s="173">
        <f t="shared" si="2"/>
        <v>0</v>
      </c>
      <c r="AK27" s="173">
        <f t="shared" si="3"/>
        <v>438.16519999999582</v>
      </c>
      <c r="AL27" s="183"/>
      <c r="AM27" s="194" t="str">
        <f>_xlfn.XLOOKUP(Tabela1[[#This Row],[Unidade]],tabShoppingsEmails[Shopping],tabShoppingsEmails[E-mails consolidados])</f>
        <v>patricia.benvenuti@allos.co; ludmila.fachin@allos.co; emerson.silveira@allos.co; bruna.zanella@allos.co; wallace.nascimento@allos.co; juliana.slomp@allos.co</v>
      </c>
    </row>
    <row r="28" spans="1:39" ht="20.85" hidden="1" customHeight="1" thickBot="1">
      <c r="A28" s="172"/>
      <c r="B28" s="173"/>
      <c r="C28" s="173" t="s">
        <v>113</v>
      </c>
      <c r="D28" s="174" t="s">
        <v>10</v>
      </c>
      <c r="E28" s="175" t="s">
        <v>163</v>
      </c>
      <c r="F28" s="176">
        <v>8</v>
      </c>
      <c r="G28" s="176"/>
      <c r="H28" s="176"/>
      <c r="I28" s="176"/>
      <c r="J28" s="178"/>
      <c r="K28" s="178"/>
      <c r="L28" s="178"/>
      <c r="M28" s="178"/>
      <c r="N28" s="178"/>
      <c r="O28" s="178"/>
      <c r="P28" s="178"/>
      <c r="Q28" s="178"/>
      <c r="R28" s="178"/>
      <c r="S28" s="178"/>
      <c r="T28" s="179"/>
      <c r="U28" s="180">
        <f t="shared" si="4"/>
        <v>0</v>
      </c>
      <c r="V28" s="180"/>
      <c r="W28" s="234" t="str">
        <f t="shared" si="0"/>
        <v/>
      </c>
      <c r="X28" s="180"/>
      <c r="Y28" s="180"/>
      <c r="Z28" s="181">
        <v>45931</v>
      </c>
      <c r="AA28" s="342" cm="1">
        <f t="array" ref="AA28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45962</v>
      </c>
      <c r="AB28" s="173"/>
      <c r="AC28" s="173"/>
      <c r="AD28" s="173"/>
      <c r="AE28" s="183"/>
      <c r="AF28" s="183"/>
      <c r="AG28" s="183"/>
      <c r="AH28" s="183"/>
      <c r="AI28" s="173">
        <f t="shared" si="1"/>
        <v>0</v>
      </c>
      <c r="AJ28" s="173">
        <f t="shared" si="2"/>
        <v>0</v>
      </c>
      <c r="AK28" s="173">
        <f t="shared" si="3"/>
        <v>0</v>
      </c>
      <c r="AL28" s="183"/>
      <c r="AM28" s="194" t="str">
        <f>_xlfn.XLOOKUP(Tabela1[[#This Row],[Unidade]],tabShoppingsEmails[Shopping],tabShoppingsEmails[E-mails consolidados])</f>
        <v>patricia.benvenuti@allos.co; ludmila.fachin@allos.co; emerson.silveira@allos.co; bruna.zanella@allos.co; wallace.nascimento@allos.co; juliana.slomp@allos.co</v>
      </c>
    </row>
    <row r="29" spans="1:39" ht="20.85" hidden="1" customHeight="1" thickBot="1">
      <c r="A29" s="172"/>
      <c r="B29" s="173"/>
      <c r="C29" s="173" t="s">
        <v>113</v>
      </c>
      <c r="D29" s="174" t="s">
        <v>10</v>
      </c>
      <c r="E29" s="175" t="s">
        <v>163</v>
      </c>
      <c r="F29" s="176">
        <v>8</v>
      </c>
      <c r="G29" s="176"/>
      <c r="H29" s="176"/>
      <c r="I29" s="176"/>
      <c r="J29" s="178"/>
      <c r="K29" s="178"/>
      <c r="L29" s="178"/>
      <c r="M29" s="178"/>
      <c r="N29" s="178"/>
      <c r="O29" s="178"/>
      <c r="P29" s="178"/>
      <c r="Q29" s="178"/>
      <c r="R29" s="178"/>
      <c r="S29" s="178"/>
      <c r="T29" s="179"/>
      <c r="U29" s="180">
        <f t="shared" si="4"/>
        <v>0</v>
      </c>
      <c r="V29" s="180"/>
      <c r="W29" s="234" t="str">
        <f t="shared" si="0"/>
        <v/>
      </c>
      <c r="X29" s="180"/>
      <c r="Y29" s="180"/>
      <c r="Z29" s="181">
        <v>45962</v>
      </c>
      <c r="AA29" s="342" cm="1">
        <f t="array" ref="AA29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45992</v>
      </c>
      <c r="AB29" s="173"/>
      <c r="AC29" s="173"/>
      <c r="AD29" s="173"/>
      <c r="AE29" s="183"/>
      <c r="AF29" s="183"/>
      <c r="AG29" s="183"/>
      <c r="AH29" s="183"/>
      <c r="AI29" s="173">
        <f t="shared" si="1"/>
        <v>0</v>
      </c>
      <c r="AJ29" s="173">
        <f t="shared" si="2"/>
        <v>0</v>
      </c>
      <c r="AK29" s="173">
        <f t="shared" si="3"/>
        <v>0</v>
      </c>
      <c r="AL29" s="183"/>
      <c r="AM29" s="194" t="str">
        <f>_xlfn.XLOOKUP(Tabela1[[#This Row],[Unidade]],tabShoppingsEmails[Shopping],tabShoppingsEmails[E-mails consolidados])</f>
        <v>patricia.benvenuti@allos.co; ludmila.fachin@allos.co; emerson.silveira@allos.co; bruna.zanella@allos.co; wallace.nascimento@allos.co; juliana.slomp@allos.co</v>
      </c>
    </row>
    <row r="30" spans="1:39" ht="20.85" hidden="1" customHeight="1" thickBot="1">
      <c r="A30" s="172"/>
      <c r="B30" s="173"/>
      <c r="C30" s="173" t="s">
        <v>113</v>
      </c>
      <c r="D30" s="174" t="s">
        <v>10</v>
      </c>
      <c r="E30" s="175" t="s">
        <v>163</v>
      </c>
      <c r="F30" s="176">
        <v>8</v>
      </c>
      <c r="G30" s="176"/>
      <c r="H30" s="176"/>
      <c r="I30" s="176"/>
      <c r="J30" s="178"/>
      <c r="K30" s="178"/>
      <c r="L30" s="178"/>
      <c r="M30" s="178"/>
      <c r="N30" s="178"/>
      <c r="O30" s="178"/>
      <c r="P30" s="178"/>
      <c r="Q30" s="178"/>
      <c r="R30" s="178"/>
      <c r="S30" s="178"/>
      <c r="T30" s="179"/>
      <c r="U30" s="180">
        <f t="shared" si="4"/>
        <v>0</v>
      </c>
      <c r="V30" s="180"/>
      <c r="W30" s="234" t="str">
        <f t="shared" si="0"/>
        <v/>
      </c>
      <c r="X30" s="180"/>
      <c r="Y30" s="180"/>
      <c r="Z30" s="181">
        <v>45992</v>
      </c>
      <c r="AA30" s="342" cm="1">
        <f t="array" ref="AA30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46023</v>
      </c>
      <c r="AB30" s="173"/>
      <c r="AC30" s="173"/>
      <c r="AD30" s="173"/>
      <c r="AE30" s="183"/>
      <c r="AF30" s="183"/>
      <c r="AG30" s="183"/>
      <c r="AH30" s="183"/>
      <c r="AI30" s="173">
        <f t="shared" si="1"/>
        <v>0</v>
      </c>
      <c r="AJ30" s="173">
        <f t="shared" si="2"/>
        <v>0</v>
      </c>
      <c r="AK30" s="173">
        <f t="shared" si="3"/>
        <v>0</v>
      </c>
      <c r="AL30" s="183"/>
      <c r="AM30" s="194" t="str">
        <f>_xlfn.XLOOKUP(Tabela1[[#This Row],[Unidade]],tabShoppingsEmails[Shopping],tabShoppingsEmails[E-mails consolidados])</f>
        <v>patricia.benvenuti@allos.co; ludmila.fachin@allos.co; emerson.silveira@allos.co; bruna.zanella@allos.co; wallace.nascimento@allos.co; juliana.slomp@allos.co</v>
      </c>
    </row>
    <row r="31" spans="1:39" ht="20.85" hidden="1" customHeight="1" thickBot="1">
      <c r="A31" s="172"/>
      <c r="B31" s="173" t="s">
        <v>154</v>
      </c>
      <c r="C31" s="173" t="s">
        <v>113</v>
      </c>
      <c r="D31" s="174" t="s">
        <v>11</v>
      </c>
      <c r="E31" s="174" t="s">
        <v>162</v>
      </c>
      <c r="F31" s="176">
        <v>12</v>
      </c>
      <c r="G31" s="176">
        <v>12</v>
      </c>
      <c r="H31" s="185">
        <v>0</v>
      </c>
      <c r="I31" s="177">
        <v>1.6</v>
      </c>
      <c r="J31" s="178">
        <v>76454.990214306439</v>
      </c>
      <c r="K31" s="178">
        <v>0</v>
      </c>
      <c r="L31" s="178">
        <v>0</v>
      </c>
      <c r="M31" s="178">
        <v>0</v>
      </c>
      <c r="N31" s="178">
        <v>-42.015999999999998</v>
      </c>
      <c r="O31" s="178">
        <v>-382.32</v>
      </c>
      <c r="P31" s="178">
        <v>0</v>
      </c>
      <c r="Q31" s="178">
        <v>0</v>
      </c>
      <c r="R31" s="178">
        <v>0</v>
      </c>
      <c r="S31" s="178">
        <v>0</v>
      </c>
      <c r="T31" s="179" t="s">
        <v>154</v>
      </c>
      <c r="U31" s="180">
        <f t="shared" si="4"/>
        <v>76030.654214306429</v>
      </c>
      <c r="V31" s="180"/>
      <c r="W31" s="234">
        <f t="shared" si="0"/>
        <v>76030.654214306429</v>
      </c>
      <c r="X31" s="180"/>
      <c r="Y31" s="180"/>
      <c r="Z31" s="181">
        <v>45658</v>
      </c>
      <c r="AA31" s="342" cm="1">
        <f t="array" ref="AA31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45689</v>
      </c>
      <c r="AB31" s="173"/>
      <c r="AC31" s="173"/>
      <c r="AD31" s="173"/>
      <c r="AE31" s="183"/>
      <c r="AF31" s="183"/>
      <c r="AG31" s="183"/>
      <c r="AH31" s="183"/>
      <c r="AI31" s="173">
        <f t="shared" si="1"/>
        <v>0</v>
      </c>
      <c r="AJ31" s="173">
        <f t="shared" si="2"/>
        <v>0</v>
      </c>
      <c r="AK31" s="173">
        <f t="shared" si="3"/>
        <v>424.33600000001024</v>
      </c>
      <c r="AL31" s="183"/>
      <c r="AM31" s="194" t="str">
        <f>_xlfn.XLOOKUP(Tabela1[[#This Row],[Unidade]],tabShoppingsEmails[Shopping],tabShoppingsEmails[E-mails consolidados])</f>
        <v>patricia.benvenuti@allos.co; ludmila.fachin@allos.co; emerson.silveira@allos.co; bruna.zanella@allos.co; wallace.nascimento@allos.co; juliana.slomp@allos.co</v>
      </c>
    </row>
    <row r="32" spans="1:39" ht="32.25" hidden="1" thickBot="1">
      <c r="A32" s="172"/>
      <c r="B32" s="173" t="s">
        <v>154</v>
      </c>
      <c r="C32" s="173" t="s">
        <v>113</v>
      </c>
      <c r="D32" s="174" t="s">
        <v>11</v>
      </c>
      <c r="E32" s="174" t="s">
        <v>162</v>
      </c>
      <c r="F32" s="176">
        <v>12</v>
      </c>
      <c r="G32" s="176">
        <v>12</v>
      </c>
      <c r="H32" s="176">
        <v>0</v>
      </c>
      <c r="I32" s="176">
        <v>1.9666666666666668</v>
      </c>
      <c r="J32" s="178">
        <v>76454.990214306439</v>
      </c>
      <c r="K32" s="178">
        <v>0</v>
      </c>
      <c r="L32" s="178">
        <v>0</v>
      </c>
      <c r="M32" s="178">
        <v>0</v>
      </c>
      <c r="N32" s="178">
        <v>-51.644666666666701</v>
      </c>
      <c r="O32" s="178">
        <v>-1146.97</v>
      </c>
      <c r="P32" s="178">
        <v>0</v>
      </c>
      <c r="Q32" s="178">
        <v>0</v>
      </c>
      <c r="R32" s="178">
        <v>0</v>
      </c>
      <c r="S32" s="178">
        <v>0</v>
      </c>
      <c r="T32" s="178" t="s">
        <v>154</v>
      </c>
      <c r="U32" s="180">
        <f t="shared" si="4"/>
        <v>75256.375547639778</v>
      </c>
      <c r="V32" s="180"/>
      <c r="W32" s="234">
        <f t="shared" si="0"/>
        <v>75256.375547639778</v>
      </c>
      <c r="X32" s="180"/>
      <c r="Y32" s="180"/>
      <c r="Z32" s="181">
        <v>45689</v>
      </c>
      <c r="AA32" s="342" cm="1">
        <f t="array" ref="AA32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45717</v>
      </c>
      <c r="AB32" s="182">
        <v>1394.680355271176</v>
      </c>
      <c r="AC32" s="182">
        <v>1394.680355271176</v>
      </c>
      <c r="AD32" s="173"/>
      <c r="AE32" s="183"/>
      <c r="AF32" s="183"/>
      <c r="AG32" s="183"/>
      <c r="AH32" s="183"/>
      <c r="AI32" s="173">
        <f t="shared" si="1"/>
        <v>0</v>
      </c>
      <c r="AJ32" s="173">
        <f t="shared" si="2"/>
        <v>0</v>
      </c>
      <c r="AK32" s="173">
        <f t="shared" si="3"/>
        <v>1198.6146666666609</v>
      </c>
      <c r="AL32" s="183"/>
      <c r="AM32" s="194" t="str">
        <f>_xlfn.XLOOKUP(Tabela1[[#This Row],[Unidade]],tabShoppingsEmails[Shopping],tabShoppingsEmails[E-mails consolidados])</f>
        <v>patricia.benvenuti@allos.co; ludmila.fachin@allos.co; emerson.silveira@allos.co; bruna.zanella@allos.co; wallace.nascimento@allos.co; juliana.slomp@allos.co</v>
      </c>
    </row>
    <row r="33" spans="1:39" ht="32.25" hidden="1" thickBot="1">
      <c r="A33" s="172"/>
      <c r="B33" s="173" t="s">
        <v>154</v>
      </c>
      <c r="C33" s="173" t="s">
        <v>113</v>
      </c>
      <c r="D33" s="174" t="s">
        <v>11</v>
      </c>
      <c r="E33" s="174" t="s">
        <v>162</v>
      </c>
      <c r="F33" s="176">
        <v>12</v>
      </c>
      <c r="G33" s="176">
        <v>12</v>
      </c>
      <c r="H33" s="176">
        <v>0</v>
      </c>
      <c r="I33" s="176">
        <v>3.08</v>
      </c>
      <c r="J33" s="178">
        <v>76454.990214306439</v>
      </c>
      <c r="K33" s="178">
        <v>0</v>
      </c>
      <c r="L33" s="178">
        <v>0</v>
      </c>
      <c r="M33" s="178">
        <v>0</v>
      </c>
      <c r="N33" s="178">
        <v>-80.968333333333305</v>
      </c>
      <c r="O33" s="178">
        <v>-1146.97</v>
      </c>
      <c r="P33" s="178">
        <v>0</v>
      </c>
      <c r="Q33" s="178">
        <v>0</v>
      </c>
      <c r="R33" s="178">
        <v>0</v>
      </c>
      <c r="S33" s="178">
        <v>0</v>
      </c>
      <c r="T33" s="179" t="s">
        <v>154</v>
      </c>
      <c r="U33" s="180">
        <f t="shared" si="4"/>
        <v>75227.0518809731</v>
      </c>
      <c r="V33" s="180"/>
      <c r="W33" s="234">
        <f t="shared" si="0"/>
        <v>75227.0518809731</v>
      </c>
      <c r="X33" s="180"/>
      <c r="Y33" s="180"/>
      <c r="Z33" s="181">
        <v>45717</v>
      </c>
      <c r="AA33" s="342" cm="1">
        <f t="array" ref="AA33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45748</v>
      </c>
      <c r="AB33" s="182">
        <v>2801.2911215822587</v>
      </c>
      <c r="AC33" s="182">
        <v>2801.2911215822587</v>
      </c>
      <c r="AD33" s="173"/>
      <c r="AE33" s="183"/>
      <c r="AF33" s="183"/>
      <c r="AG33" s="183"/>
      <c r="AH33" s="183"/>
      <c r="AI33" s="173">
        <f t="shared" si="1"/>
        <v>0</v>
      </c>
      <c r="AJ33" s="173">
        <f t="shared" si="2"/>
        <v>0</v>
      </c>
      <c r="AK33" s="173">
        <f t="shared" si="3"/>
        <v>1227.938333333339</v>
      </c>
      <c r="AL33" s="183"/>
      <c r="AM33" s="194" t="str">
        <f>_xlfn.XLOOKUP(Tabela1[[#This Row],[Unidade]],tabShoppingsEmails[Shopping],tabShoppingsEmails[E-mails consolidados])</f>
        <v>patricia.benvenuti@allos.co; ludmila.fachin@allos.co; emerson.silveira@allos.co; bruna.zanella@allos.co; wallace.nascimento@allos.co; juliana.slomp@allos.co</v>
      </c>
    </row>
    <row r="34" spans="1:39" ht="20.85" hidden="1" customHeight="1" thickBot="1">
      <c r="A34" s="172"/>
      <c r="B34" s="173" t="s">
        <v>154</v>
      </c>
      <c r="C34" s="173" t="s">
        <v>113</v>
      </c>
      <c r="D34" s="174" t="s">
        <v>11</v>
      </c>
      <c r="E34" s="174" t="s">
        <v>162</v>
      </c>
      <c r="F34" s="176">
        <v>12</v>
      </c>
      <c r="G34" s="176">
        <v>12</v>
      </c>
      <c r="H34" s="176">
        <v>0</v>
      </c>
      <c r="I34" s="176">
        <v>2</v>
      </c>
      <c r="J34" s="178">
        <v>76454.990214306439</v>
      </c>
      <c r="K34" s="178">
        <v>0</v>
      </c>
      <c r="L34" s="178">
        <v>0</v>
      </c>
      <c r="M34" s="178">
        <v>0</v>
      </c>
      <c r="N34" s="178">
        <v>-57.86</v>
      </c>
      <c r="O34" s="178">
        <v>0</v>
      </c>
      <c r="P34" s="178">
        <v>0</v>
      </c>
      <c r="Q34" s="178">
        <v>0</v>
      </c>
      <c r="R34" s="178">
        <v>0</v>
      </c>
      <c r="S34" s="178">
        <v>0</v>
      </c>
      <c r="T34" s="179" t="s">
        <v>154</v>
      </c>
      <c r="U34" s="180">
        <f t="shared" si="4"/>
        <v>76397.130214306439</v>
      </c>
      <c r="V34" s="180"/>
      <c r="W34" s="234">
        <f t="shared" si="0"/>
        <v>76397.130214306439</v>
      </c>
      <c r="X34" s="180"/>
      <c r="Y34" s="180"/>
      <c r="Z34" s="181">
        <v>45748</v>
      </c>
      <c r="AA34" s="342" cm="1">
        <f t="array" ref="AA34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45778</v>
      </c>
      <c r="AB34" s="182">
        <v>1672.2472871808527</v>
      </c>
      <c r="AC34" s="182">
        <v>1672.2472871808527</v>
      </c>
      <c r="AD34" s="173"/>
      <c r="AE34" s="183"/>
      <c r="AF34" s="183"/>
      <c r="AG34" s="183"/>
      <c r="AH34" s="183"/>
      <c r="AI34" s="173">
        <f t="shared" si="1"/>
        <v>0</v>
      </c>
      <c r="AJ34" s="173">
        <f t="shared" si="2"/>
        <v>0</v>
      </c>
      <c r="AK34" s="173">
        <f t="shared" si="3"/>
        <v>57.860000000000582</v>
      </c>
      <c r="AL34" s="183"/>
      <c r="AM34" s="194" t="str">
        <f>_xlfn.XLOOKUP(Tabela1[[#This Row],[Unidade]],tabShoppingsEmails[Shopping],tabShoppingsEmails[E-mails consolidados])</f>
        <v>patricia.benvenuti@allos.co; ludmila.fachin@allos.co; emerson.silveira@allos.co; bruna.zanella@allos.co; wallace.nascimento@allos.co; juliana.slomp@allos.co</v>
      </c>
    </row>
    <row r="35" spans="1:39" ht="20.85" hidden="1" customHeight="1" thickBot="1">
      <c r="A35" s="172">
        <v>45811</v>
      </c>
      <c r="B35" s="173" t="s">
        <v>164</v>
      </c>
      <c r="C35" s="173" t="s">
        <v>113</v>
      </c>
      <c r="D35" s="174" t="s">
        <v>11</v>
      </c>
      <c r="E35" s="174" t="s">
        <v>162</v>
      </c>
      <c r="F35" s="176">
        <v>12</v>
      </c>
      <c r="G35" s="176">
        <v>12</v>
      </c>
      <c r="H35" s="176">
        <v>0</v>
      </c>
      <c r="I35" s="176">
        <v>12.5</v>
      </c>
      <c r="J35" s="178">
        <v>83872.721846541215</v>
      </c>
      <c r="K35" s="178">
        <v>0</v>
      </c>
      <c r="L35" s="178">
        <v>0</v>
      </c>
      <c r="M35" s="178">
        <v>0</v>
      </c>
      <c r="N35" s="178">
        <v>-397.25</v>
      </c>
      <c r="O35" s="178">
        <v>-838.73</v>
      </c>
      <c r="P35" s="178">
        <v>0</v>
      </c>
      <c r="Q35" s="178">
        <v>0</v>
      </c>
      <c r="R35" s="178">
        <v>0</v>
      </c>
      <c r="S35" s="178">
        <v>0</v>
      </c>
      <c r="T35" s="179" t="s">
        <v>154</v>
      </c>
      <c r="U35" s="180">
        <f t="shared" si="4"/>
        <v>82636.741846541219</v>
      </c>
      <c r="V35" s="180"/>
      <c r="W35" s="234">
        <f t="shared" si="0"/>
        <v>82636.741846541219</v>
      </c>
      <c r="X35" s="180">
        <v>7574.3611752708703</v>
      </c>
      <c r="Y35" s="180" t="s">
        <v>156</v>
      </c>
      <c r="Z35" s="181">
        <v>45778</v>
      </c>
      <c r="AA35" s="342" cm="1">
        <f t="array" ref="AA35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45809</v>
      </c>
      <c r="AB35" s="182">
        <v>800.34888066641997</v>
      </c>
      <c r="AC35" s="182">
        <v>800.34888066641997</v>
      </c>
      <c r="AD35" s="173"/>
      <c r="AE35" s="183"/>
      <c r="AF35" s="183"/>
      <c r="AG35" s="183"/>
      <c r="AH35" s="183"/>
      <c r="AI35" s="173">
        <f t="shared" si="1"/>
        <v>0</v>
      </c>
      <c r="AJ35" s="173">
        <f t="shared" si="2"/>
        <v>0</v>
      </c>
      <c r="AK35" s="173">
        <f t="shared" si="3"/>
        <v>1235.9799999999959</v>
      </c>
      <c r="AL35" s="183"/>
      <c r="AM35" s="194" t="str">
        <f>_xlfn.XLOOKUP(Tabela1[[#This Row],[Unidade]],tabShoppingsEmails[Shopping],tabShoppingsEmails[E-mails consolidados])</f>
        <v>patricia.benvenuti@allos.co; ludmila.fachin@allos.co; emerson.silveira@allos.co; bruna.zanella@allos.co; wallace.nascimento@allos.co; juliana.slomp@allos.co</v>
      </c>
    </row>
    <row r="36" spans="1:39" ht="20.85" hidden="1" customHeight="1" thickBot="1">
      <c r="A36" s="172">
        <v>45841</v>
      </c>
      <c r="B36" s="173" t="s">
        <v>154</v>
      </c>
      <c r="C36" s="173" t="s">
        <v>113</v>
      </c>
      <c r="D36" s="174" t="s">
        <v>11</v>
      </c>
      <c r="E36" s="174" t="s">
        <v>162</v>
      </c>
      <c r="F36" s="176">
        <v>12</v>
      </c>
      <c r="G36" s="176">
        <v>12</v>
      </c>
      <c r="H36" s="176">
        <v>0</v>
      </c>
      <c r="I36" s="176">
        <v>0.67</v>
      </c>
      <c r="J36" s="178">
        <v>83872.721846541215</v>
      </c>
      <c r="K36" s="178">
        <v>0</v>
      </c>
      <c r="L36" s="178">
        <v>0</v>
      </c>
      <c r="M36" s="178">
        <v>0</v>
      </c>
      <c r="N36" s="178">
        <v>-19.293333333333301</v>
      </c>
      <c r="O36" s="178">
        <v>0</v>
      </c>
      <c r="P36" s="178">
        <v>0</v>
      </c>
      <c r="Q36" s="178">
        <v>0</v>
      </c>
      <c r="R36" s="178">
        <v>0</v>
      </c>
      <c r="S36" s="178">
        <v>0</v>
      </c>
      <c r="T36" s="179" t="s">
        <v>154</v>
      </c>
      <c r="U36" s="180">
        <f t="shared" si="4"/>
        <v>83853.42851320788</v>
      </c>
      <c r="V36" s="180"/>
      <c r="W36" s="234">
        <f t="shared" si="0"/>
        <v>83853.42851320788</v>
      </c>
      <c r="X36" s="180"/>
      <c r="Y36" s="180"/>
      <c r="Z36" s="181">
        <v>45809</v>
      </c>
      <c r="AA36" s="342" cm="1">
        <f t="array" ref="AA36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45839</v>
      </c>
      <c r="AB36" s="173"/>
      <c r="AC36" s="173"/>
      <c r="AD36" s="173"/>
      <c r="AE36" s="183"/>
      <c r="AF36" s="183"/>
      <c r="AG36" s="183"/>
      <c r="AH36" s="183"/>
      <c r="AI36" s="173">
        <f t="shared" si="1"/>
        <v>0</v>
      </c>
      <c r="AJ36" s="173">
        <f t="shared" si="2"/>
        <v>0</v>
      </c>
      <c r="AK36" s="173">
        <f t="shared" si="3"/>
        <v>19.293333333334886</v>
      </c>
      <c r="AL36" s="183"/>
      <c r="AM36" s="194" t="str">
        <f>_xlfn.XLOOKUP(Tabela1[[#This Row],[Unidade]],tabShoppingsEmails[Shopping],tabShoppingsEmails[E-mails consolidados])</f>
        <v>patricia.benvenuti@allos.co; ludmila.fachin@allos.co; emerson.silveira@allos.co; bruna.zanella@allos.co; wallace.nascimento@allos.co; juliana.slomp@allos.co</v>
      </c>
    </row>
    <row r="37" spans="1:39" ht="20.85" hidden="1" customHeight="1" thickBot="1">
      <c r="A37" s="172">
        <v>45876</v>
      </c>
      <c r="B37" s="173" t="s">
        <v>154</v>
      </c>
      <c r="C37" s="173" t="s">
        <v>113</v>
      </c>
      <c r="D37" s="174" t="s">
        <v>11</v>
      </c>
      <c r="E37" s="174" t="s">
        <v>163</v>
      </c>
      <c r="F37" s="176">
        <v>12</v>
      </c>
      <c r="G37" s="176">
        <v>12</v>
      </c>
      <c r="H37" s="176">
        <v>0</v>
      </c>
      <c r="I37" s="176">
        <v>6.6666666666666666E-2</v>
      </c>
      <c r="J37" s="178">
        <v>92375.52</v>
      </c>
      <c r="K37" s="178">
        <v>0</v>
      </c>
      <c r="L37" s="178">
        <v>0</v>
      </c>
      <c r="M37" s="178">
        <v>0</v>
      </c>
      <c r="N37" s="178">
        <v>-2.3380000000000001</v>
      </c>
      <c r="O37" s="178">
        <v>0</v>
      </c>
      <c r="P37" s="178">
        <v>0</v>
      </c>
      <c r="Q37" s="178">
        <v>0</v>
      </c>
      <c r="R37" s="178">
        <v>0</v>
      </c>
      <c r="S37" s="178">
        <v>0</v>
      </c>
      <c r="T37" s="179" t="s">
        <v>154</v>
      </c>
      <c r="U37" s="180">
        <f t="shared" si="4"/>
        <v>92373.182000000001</v>
      </c>
      <c r="V37" s="180"/>
      <c r="W37" s="234">
        <f t="shared" si="0"/>
        <v>92373.182000000001</v>
      </c>
      <c r="X37" s="180"/>
      <c r="Y37" s="180"/>
      <c r="Z37" s="181">
        <v>45839</v>
      </c>
      <c r="AA37" s="342" cm="1">
        <f t="array" ref="AA37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45870</v>
      </c>
      <c r="AB37" s="182">
        <v>4488.4392816456038</v>
      </c>
      <c r="AC37" s="182">
        <v>4488.4392816456038</v>
      </c>
      <c r="AD37" s="182"/>
      <c r="AE37" s="183"/>
      <c r="AF37" s="183"/>
      <c r="AG37" s="183"/>
      <c r="AH37" s="183"/>
      <c r="AI37" s="173">
        <f t="shared" si="1"/>
        <v>0</v>
      </c>
      <c r="AJ37" s="173">
        <f t="shared" si="2"/>
        <v>0</v>
      </c>
      <c r="AK37" s="173">
        <f t="shared" si="3"/>
        <v>2.338000000003376</v>
      </c>
      <c r="AL37" s="183"/>
      <c r="AM37" s="194" t="str">
        <f>_xlfn.XLOOKUP(Tabela1[[#This Row],[Unidade]],tabShoppingsEmails[Shopping],tabShoppingsEmails[E-mails consolidados])</f>
        <v>patricia.benvenuti@allos.co; ludmila.fachin@allos.co; emerson.silveira@allos.co; bruna.zanella@allos.co; wallace.nascimento@allos.co; juliana.slomp@allos.co</v>
      </c>
    </row>
    <row r="38" spans="1:39" ht="20.85" hidden="1" customHeight="1" thickBot="1">
      <c r="A38" s="172">
        <v>45904</v>
      </c>
      <c r="B38" s="173" t="s">
        <v>154</v>
      </c>
      <c r="C38" s="173" t="s">
        <v>113</v>
      </c>
      <c r="D38" s="174" t="s">
        <v>11</v>
      </c>
      <c r="E38" s="174" t="s">
        <v>163</v>
      </c>
      <c r="F38" s="176">
        <v>12</v>
      </c>
      <c r="G38" s="176">
        <v>12</v>
      </c>
      <c r="H38" s="176">
        <v>0</v>
      </c>
      <c r="I38" s="176">
        <v>2.9166666666666665</v>
      </c>
      <c r="J38" s="178">
        <v>92375.52</v>
      </c>
      <c r="K38" s="178">
        <v>0</v>
      </c>
      <c r="L38" s="178">
        <v>0</v>
      </c>
      <c r="M38" s="178">
        <v>0</v>
      </c>
      <c r="N38" s="178">
        <v>-102.28749999999999</v>
      </c>
      <c r="O38" s="178">
        <v>-1385.63</v>
      </c>
      <c r="P38" s="178">
        <v>0</v>
      </c>
      <c r="Q38" s="178">
        <v>0</v>
      </c>
      <c r="R38" s="178">
        <v>0</v>
      </c>
      <c r="S38" s="178">
        <v>0</v>
      </c>
      <c r="T38" s="179" t="s">
        <v>154</v>
      </c>
      <c r="U38" s="180">
        <f t="shared" si="4"/>
        <v>90887.602499999994</v>
      </c>
      <c r="V38" s="180"/>
      <c r="W38" s="234">
        <f t="shared" si="0"/>
        <v>90887.602499999994</v>
      </c>
      <c r="X38" s="180"/>
      <c r="Y38" s="180"/>
      <c r="Z38" s="181">
        <v>45870</v>
      </c>
      <c r="AA38" s="342" cm="1">
        <f t="array" ref="AA38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45901</v>
      </c>
      <c r="AB38" s="182">
        <v>713.76767614802304</v>
      </c>
      <c r="AC38" s="182">
        <v>713.76767614802304</v>
      </c>
      <c r="AD38" s="173"/>
      <c r="AE38" s="183"/>
      <c r="AF38" s="183"/>
      <c r="AG38" s="183"/>
      <c r="AH38" s="183"/>
      <c r="AI38" s="173">
        <f t="shared" si="1"/>
        <v>0</v>
      </c>
      <c r="AJ38" s="173">
        <f t="shared" si="2"/>
        <v>0</v>
      </c>
      <c r="AK38" s="173">
        <f t="shared" si="3"/>
        <v>1487.9175000000105</v>
      </c>
      <c r="AL38" s="183"/>
      <c r="AM38" s="194" t="str">
        <f>_xlfn.XLOOKUP(Tabela1[[#This Row],[Unidade]],tabShoppingsEmails[Shopping],tabShoppingsEmails[E-mails consolidados])</f>
        <v>patricia.benvenuti@allos.co; ludmila.fachin@allos.co; emerson.silveira@allos.co; bruna.zanella@allos.co; wallace.nascimento@allos.co; juliana.slomp@allos.co</v>
      </c>
    </row>
    <row r="39" spans="1:39" ht="20.85" customHeight="1" thickBot="1">
      <c r="A39" s="172">
        <v>45931</v>
      </c>
      <c r="B39" s="173" t="s">
        <v>154</v>
      </c>
      <c r="C39" s="173" t="s">
        <v>113</v>
      </c>
      <c r="D39" s="174" t="s">
        <v>11</v>
      </c>
      <c r="E39" s="174" t="s">
        <v>163</v>
      </c>
      <c r="F39" s="176">
        <v>12</v>
      </c>
      <c r="G39" s="176">
        <v>12</v>
      </c>
      <c r="H39" s="176">
        <v>0</v>
      </c>
      <c r="I39" s="176">
        <v>4.78</v>
      </c>
      <c r="J39" s="178">
        <v>92375.52</v>
      </c>
      <c r="K39" s="178">
        <v>0</v>
      </c>
      <c r="L39" s="178">
        <v>0</v>
      </c>
      <c r="M39" s="178">
        <v>0</v>
      </c>
      <c r="N39" s="178">
        <v>-8.0661000000000005</v>
      </c>
      <c r="O39" s="178">
        <v>-923.76</v>
      </c>
      <c r="P39" s="178">
        <v>0</v>
      </c>
      <c r="Q39" s="178">
        <v>0</v>
      </c>
      <c r="R39" s="178">
        <v>0</v>
      </c>
      <c r="S39" s="178">
        <v>0</v>
      </c>
      <c r="T39" s="179" t="s">
        <v>154</v>
      </c>
      <c r="U39" s="180">
        <f t="shared" ref="U39:U70" si="9">(J39+L39+Q39+R39+S39+N39)+IF(T39="Sim",O39+P39,0)</f>
        <v>91443.693900000013</v>
      </c>
      <c r="V39" s="180"/>
      <c r="W39" s="234">
        <f t="shared" si="0"/>
        <v>91443.693900000013</v>
      </c>
      <c r="X39" s="180"/>
      <c r="Y39" s="180"/>
      <c r="Z39" s="181">
        <v>45901</v>
      </c>
      <c r="AA39" s="342" cm="1">
        <f t="array" ref="AA39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45931</v>
      </c>
      <c r="AB39" s="182">
        <v>1438.79</v>
      </c>
      <c r="AC39" s="182">
        <v>1438.79</v>
      </c>
      <c r="AD39" s="173"/>
      <c r="AE39" s="183"/>
      <c r="AF39" s="183"/>
      <c r="AG39" s="183"/>
      <c r="AH39" s="183"/>
      <c r="AI39" s="173">
        <f t="shared" si="1"/>
        <v>0</v>
      </c>
      <c r="AJ39" s="173">
        <f t="shared" si="2"/>
        <v>0</v>
      </c>
      <c r="AK39" s="173">
        <f t="shared" si="3"/>
        <v>931.82609999999113</v>
      </c>
      <c r="AL39" s="183"/>
      <c r="AM39" s="194" t="str">
        <f>_xlfn.XLOOKUP(Tabela1[[#This Row],[Unidade]],tabShoppingsEmails[Shopping],tabShoppingsEmails[E-mails consolidados])</f>
        <v>patricia.benvenuti@allos.co; ludmila.fachin@allos.co; emerson.silveira@allos.co; bruna.zanella@allos.co; wallace.nascimento@allos.co; juliana.slomp@allos.co</v>
      </c>
    </row>
    <row r="40" spans="1:39" ht="20.85" hidden="1" customHeight="1" thickBot="1">
      <c r="A40" s="172"/>
      <c r="B40" s="173"/>
      <c r="C40" s="173" t="s">
        <v>113</v>
      </c>
      <c r="D40" s="174" t="s">
        <v>11</v>
      </c>
      <c r="E40" s="174" t="s">
        <v>163</v>
      </c>
      <c r="F40" s="176">
        <v>12</v>
      </c>
      <c r="G40" s="176"/>
      <c r="H40" s="176"/>
      <c r="I40" s="176"/>
      <c r="J40" s="178"/>
      <c r="K40" s="178"/>
      <c r="L40" s="178"/>
      <c r="M40" s="178"/>
      <c r="N40" s="178"/>
      <c r="O40" s="178"/>
      <c r="P40" s="178"/>
      <c r="Q40" s="178"/>
      <c r="R40" s="178"/>
      <c r="S40" s="178"/>
      <c r="T40" s="179"/>
      <c r="U40" s="180">
        <f t="shared" si="9"/>
        <v>0</v>
      </c>
      <c r="V40" s="180"/>
      <c r="W40" s="234" t="str">
        <f t="shared" si="0"/>
        <v/>
      </c>
      <c r="X40" s="180"/>
      <c r="Y40" s="180"/>
      <c r="Z40" s="181">
        <v>45931</v>
      </c>
      <c r="AA40" s="342" cm="1">
        <f t="array" ref="AA40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45962</v>
      </c>
      <c r="AB40" s="173"/>
      <c r="AC40" s="182"/>
      <c r="AD40" s="173"/>
      <c r="AE40" s="183"/>
      <c r="AF40" s="183"/>
      <c r="AG40" s="183"/>
      <c r="AH40" s="183"/>
      <c r="AI40" s="173">
        <f t="shared" si="1"/>
        <v>0</v>
      </c>
      <c r="AJ40" s="173">
        <f t="shared" si="2"/>
        <v>0</v>
      </c>
      <c r="AK40" s="173">
        <f t="shared" si="3"/>
        <v>0</v>
      </c>
      <c r="AL40" s="183"/>
      <c r="AM40" s="194" t="str">
        <f>_xlfn.XLOOKUP(Tabela1[[#This Row],[Unidade]],tabShoppingsEmails[Shopping],tabShoppingsEmails[E-mails consolidados])</f>
        <v>patricia.benvenuti@allos.co; ludmila.fachin@allos.co; emerson.silveira@allos.co; bruna.zanella@allos.co; wallace.nascimento@allos.co; juliana.slomp@allos.co</v>
      </c>
    </row>
    <row r="41" spans="1:39" ht="20.85" hidden="1" customHeight="1" thickBot="1">
      <c r="A41" s="172"/>
      <c r="B41" s="173"/>
      <c r="C41" s="173" t="s">
        <v>113</v>
      </c>
      <c r="D41" s="174" t="s">
        <v>11</v>
      </c>
      <c r="E41" s="174" t="s">
        <v>163</v>
      </c>
      <c r="F41" s="176">
        <v>12</v>
      </c>
      <c r="G41" s="176"/>
      <c r="H41" s="176"/>
      <c r="I41" s="176"/>
      <c r="J41" s="178"/>
      <c r="K41" s="178"/>
      <c r="L41" s="178"/>
      <c r="M41" s="178"/>
      <c r="N41" s="178"/>
      <c r="O41" s="178"/>
      <c r="P41" s="178"/>
      <c r="Q41" s="178"/>
      <c r="R41" s="178"/>
      <c r="S41" s="178"/>
      <c r="T41" s="179"/>
      <c r="U41" s="180">
        <f t="shared" si="9"/>
        <v>0</v>
      </c>
      <c r="V41" s="180"/>
      <c r="W41" s="234" t="str">
        <f t="shared" si="0"/>
        <v/>
      </c>
      <c r="X41" s="180"/>
      <c r="Y41" s="180"/>
      <c r="Z41" s="181">
        <v>45962</v>
      </c>
      <c r="AA41" s="342" cm="1">
        <f t="array" ref="AA41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45992</v>
      </c>
      <c r="AB41" s="182"/>
      <c r="AC41" s="182"/>
      <c r="AD41" s="182"/>
      <c r="AE41" s="183"/>
      <c r="AF41" s="183"/>
      <c r="AG41" s="183"/>
      <c r="AH41" s="183"/>
      <c r="AI41" s="173">
        <f t="shared" si="1"/>
        <v>0</v>
      </c>
      <c r="AJ41" s="173">
        <f t="shared" si="2"/>
        <v>0</v>
      </c>
      <c r="AK41" s="173">
        <f t="shared" si="3"/>
        <v>0</v>
      </c>
      <c r="AL41" s="183"/>
      <c r="AM41" s="194" t="str">
        <f>_xlfn.XLOOKUP(Tabela1[[#This Row],[Unidade]],tabShoppingsEmails[Shopping],tabShoppingsEmails[E-mails consolidados])</f>
        <v>patricia.benvenuti@allos.co; ludmila.fachin@allos.co; emerson.silveira@allos.co; bruna.zanella@allos.co; wallace.nascimento@allos.co; juliana.slomp@allos.co</v>
      </c>
    </row>
    <row r="42" spans="1:39" ht="20.85" hidden="1" customHeight="1" thickBot="1">
      <c r="A42" s="172"/>
      <c r="B42" s="173"/>
      <c r="C42" s="173" t="s">
        <v>113</v>
      </c>
      <c r="D42" s="174" t="s">
        <v>11</v>
      </c>
      <c r="E42" s="174" t="s">
        <v>163</v>
      </c>
      <c r="F42" s="176">
        <v>12</v>
      </c>
      <c r="G42" s="186"/>
      <c r="H42" s="186"/>
      <c r="I42" s="186"/>
      <c r="J42" s="187"/>
      <c r="K42" s="178"/>
      <c r="L42" s="187"/>
      <c r="M42" s="187"/>
      <c r="N42" s="187"/>
      <c r="O42" s="178"/>
      <c r="P42" s="178"/>
      <c r="Q42" s="187"/>
      <c r="R42" s="178"/>
      <c r="S42" s="187"/>
      <c r="T42" s="179"/>
      <c r="U42" s="180">
        <f t="shared" si="9"/>
        <v>0</v>
      </c>
      <c r="V42" s="180"/>
      <c r="W42" s="234" t="str">
        <f t="shared" si="0"/>
        <v/>
      </c>
      <c r="X42" s="180"/>
      <c r="Y42" s="180"/>
      <c r="Z42" s="181">
        <v>45992</v>
      </c>
      <c r="AA42" s="342" cm="1">
        <f t="array" ref="AA42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46023</v>
      </c>
      <c r="AB42" s="182"/>
      <c r="AC42" s="182"/>
      <c r="AD42" s="182"/>
      <c r="AE42" s="183"/>
      <c r="AF42" s="183"/>
      <c r="AG42" s="183"/>
      <c r="AH42" s="183"/>
      <c r="AI42" s="173">
        <f t="shared" si="1"/>
        <v>0</v>
      </c>
      <c r="AJ42" s="173">
        <f t="shared" si="2"/>
        <v>0</v>
      </c>
      <c r="AK42" s="173">
        <f t="shared" si="3"/>
        <v>0</v>
      </c>
      <c r="AL42" s="183"/>
      <c r="AM42" s="194" t="str">
        <f>_xlfn.XLOOKUP(Tabela1[[#This Row],[Unidade]],tabShoppingsEmails[Shopping],tabShoppingsEmails[E-mails consolidados])</f>
        <v>patricia.benvenuti@allos.co; ludmila.fachin@allos.co; emerson.silveira@allos.co; bruna.zanella@allos.co; wallace.nascimento@allos.co; juliana.slomp@allos.co</v>
      </c>
    </row>
    <row r="43" spans="1:39" ht="20.85" hidden="1" customHeight="1" thickBot="1">
      <c r="A43" s="172"/>
      <c r="B43" s="188" t="s">
        <v>157</v>
      </c>
      <c r="C43" s="189" t="s">
        <v>14</v>
      </c>
      <c r="D43" s="190" t="s">
        <v>7</v>
      </c>
      <c r="E43" s="174" t="s">
        <v>4</v>
      </c>
      <c r="F43" s="176">
        <v>40</v>
      </c>
      <c r="G43" s="185">
        <v>43</v>
      </c>
      <c r="H43" s="191" t="s">
        <v>165</v>
      </c>
      <c r="I43" s="177">
        <v>0</v>
      </c>
      <c r="J43" s="179">
        <v>237725.81424665803</v>
      </c>
      <c r="K43" s="178">
        <v>0</v>
      </c>
      <c r="L43" s="192"/>
      <c r="M43" s="178">
        <v>0</v>
      </c>
      <c r="N43" s="178">
        <v>0</v>
      </c>
      <c r="O43" s="192" t="s">
        <v>161</v>
      </c>
      <c r="P43" s="178">
        <v>0</v>
      </c>
      <c r="Q43" s="178">
        <v>0</v>
      </c>
      <c r="R43" s="178">
        <v>0</v>
      </c>
      <c r="S43" s="178">
        <v>0</v>
      </c>
      <c r="T43" s="179"/>
      <c r="U43" s="180">
        <f t="shared" si="9"/>
        <v>237725.81424665803</v>
      </c>
      <c r="V43" s="180"/>
      <c r="W43" s="234">
        <f t="shared" si="0"/>
        <v>237725.81424665803</v>
      </c>
      <c r="X43" s="180"/>
      <c r="Y43" s="180"/>
      <c r="Z43" s="181">
        <v>45658</v>
      </c>
      <c r="AA43" s="342" cm="1">
        <f t="array" ref="AA43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45689</v>
      </c>
      <c r="AB43" s="173"/>
      <c r="AC43" s="193"/>
      <c r="AD43" s="193"/>
      <c r="AE43" s="183"/>
      <c r="AF43" s="183"/>
      <c r="AG43" s="183"/>
      <c r="AH43" s="183"/>
      <c r="AI43" s="173">
        <f t="shared" si="1"/>
        <v>0</v>
      </c>
      <c r="AJ43" s="173">
        <f t="shared" si="2"/>
        <v>0</v>
      </c>
      <c r="AK43" s="173">
        <f t="shared" si="3"/>
        <v>0</v>
      </c>
      <c r="AL43" s="183"/>
      <c r="AM43" s="194" t="str">
        <f>_xlfn.XLOOKUP(Tabela1[[#This Row],[Unidade]],tabShoppingsEmails[Shopping],tabShoppingsEmails[E-mails consolidados])</f>
        <v>renan.mattos@allos.co; rita.silva@allos.co; kathleen.hoveler@allos.co; wellington.novaes@allos.co;alberto.oliveira@allos.co</v>
      </c>
    </row>
    <row r="44" spans="1:39" ht="32.25" hidden="1" thickBot="1">
      <c r="A44" s="172"/>
      <c r="B44" s="173" t="s">
        <v>154</v>
      </c>
      <c r="C44" s="189" t="s">
        <v>14</v>
      </c>
      <c r="D44" s="190" t="s">
        <v>7</v>
      </c>
      <c r="E44" s="174" t="s">
        <v>4</v>
      </c>
      <c r="F44" s="176">
        <v>40</v>
      </c>
      <c r="G44" s="185">
        <v>43</v>
      </c>
      <c r="H44" s="177">
        <v>5</v>
      </c>
      <c r="I44" s="177">
        <v>0</v>
      </c>
      <c r="J44" s="179">
        <v>237725.81424665803</v>
      </c>
      <c r="K44" s="178">
        <v>0</v>
      </c>
      <c r="L44" s="178">
        <v>-735.39</v>
      </c>
      <c r="M44" s="178">
        <v>0</v>
      </c>
      <c r="N44" s="178">
        <v>0</v>
      </c>
      <c r="O44" s="178">
        <v>0</v>
      </c>
      <c r="P44" s="178">
        <v>0</v>
      </c>
      <c r="Q44" s="178">
        <v>0</v>
      </c>
      <c r="R44" s="178">
        <v>0</v>
      </c>
      <c r="S44" s="178">
        <v>0</v>
      </c>
      <c r="T44" s="179" t="s">
        <v>154</v>
      </c>
      <c r="U44" s="180">
        <f t="shared" si="9"/>
        <v>236990.42424665802</v>
      </c>
      <c r="V44" s="180"/>
      <c r="W44" s="234">
        <f t="shared" si="0"/>
        <v>236990.42424665802</v>
      </c>
      <c r="X44" s="180"/>
      <c r="Y44" s="180"/>
      <c r="Z44" s="181">
        <v>45689</v>
      </c>
      <c r="AA44" s="342" cm="1">
        <f t="array" ref="AA44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45717</v>
      </c>
      <c r="AB44" s="173"/>
      <c r="AC44" s="194"/>
      <c r="AD44" s="194"/>
      <c r="AE44" s="183"/>
      <c r="AF44" s="183"/>
      <c r="AG44" s="183"/>
      <c r="AH44" s="183"/>
      <c r="AI44" s="173">
        <f t="shared" si="1"/>
        <v>735.39</v>
      </c>
      <c r="AJ44" s="173">
        <f t="shared" si="2"/>
        <v>0</v>
      </c>
      <c r="AK44" s="173">
        <f t="shared" si="3"/>
        <v>735.39000000001397</v>
      </c>
      <c r="AL44" s="183"/>
      <c r="AM44" s="194" t="str">
        <f>_xlfn.XLOOKUP(Tabela1[[#This Row],[Unidade]],tabShoppingsEmails[Shopping],tabShoppingsEmails[E-mails consolidados])</f>
        <v>renan.mattos@allos.co; rita.silva@allos.co; kathleen.hoveler@allos.co; wellington.novaes@allos.co;alberto.oliveira@allos.co</v>
      </c>
    </row>
    <row r="45" spans="1:39" ht="32.25" hidden="1" thickBot="1">
      <c r="A45" s="172"/>
      <c r="B45" s="173" t="s">
        <v>154</v>
      </c>
      <c r="C45" s="189" t="s">
        <v>14</v>
      </c>
      <c r="D45" s="190" t="s">
        <v>7</v>
      </c>
      <c r="E45" s="174" t="s">
        <v>4</v>
      </c>
      <c r="F45" s="176">
        <v>40</v>
      </c>
      <c r="G45" s="185">
        <v>43</v>
      </c>
      <c r="H45" s="177">
        <v>23</v>
      </c>
      <c r="I45" s="177">
        <v>0</v>
      </c>
      <c r="J45" s="179">
        <v>237725.81424665803</v>
      </c>
      <c r="K45" s="178">
        <v>0</v>
      </c>
      <c r="L45" s="178">
        <v>-3965.17</v>
      </c>
      <c r="M45" s="178">
        <v>0</v>
      </c>
      <c r="N45" s="178">
        <v>0</v>
      </c>
      <c r="O45" s="178">
        <v>-2773.47</v>
      </c>
      <c r="P45" s="178">
        <v>0</v>
      </c>
      <c r="Q45" s="178">
        <v>0</v>
      </c>
      <c r="R45" s="178">
        <v>0</v>
      </c>
      <c r="S45" s="178">
        <v>0</v>
      </c>
      <c r="T45" s="179" t="s">
        <v>154</v>
      </c>
      <c r="U45" s="180">
        <f t="shared" si="9"/>
        <v>230987.17424665802</v>
      </c>
      <c r="V45" s="180"/>
      <c r="W45" s="234">
        <f t="shared" si="0"/>
        <v>230987.17424665802</v>
      </c>
      <c r="X45" s="180"/>
      <c r="Y45" s="180"/>
      <c r="Z45" s="181">
        <v>45717</v>
      </c>
      <c r="AA45" s="342" cm="1">
        <f t="array" ref="AA45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45748</v>
      </c>
      <c r="AB45" s="173"/>
      <c r="AC45" s="173"/>
      <c r="AD45" s="173"/>
      <c r="AE45" s="183"/>
      <c r="AF45" s="183"/>
      <c r="AG45" s="183"/>
      <c r="AH45" s="183"/>
      <c r="AI45" s="173">
        <f t="shared" si="1"/>
        <v>3965.17</v>
      </c>
      <c r="AJ45" s="173">
        <f t="shared" si="2"/>
        <v>0</v>
      </c>
      <c r="AK45" s="173">
        <f t="shared" si="3"/>
        <v>6738.640000000014</v>
      </c>
      <c r="AL45" s="183"/>
      <c r="AM45" s="194" t="str">
        <f>_xlfn.XLOOKUP(Tabela1[[#This Row],[Unidade]],tabShoppingsEmails[Shopping],tabShoppingsEmails[E-mails consolidados])</f>
        <v>renan.mattos@allos.co; rita.silva@allos.co; kathleen.hoveler@allos.co; wellington.novaes@allos.co;alberto.oliveira@allos.co</v>
      </c>
    </row>
    <row r="46" spans="1:39" ht="32.25" hidden="1" thickBot="1">
      <c r="A46" s="172">
        <v>45791</v>
      </c>
      <c r="B46" s="173" t="s">
        <v>154</v>
      </c>
      <c r="C46" s="189" t="s">
        <v>14</v>
      </c>
      <c r="D46" s="190" t="s">
        <v>7</v>
      </c>
      <c r="E46" s="174" t="s">
        <v>4</v>
      </c>
      <c r="F46" s="176">
        <v>40</v>
      </c>
      <c r="G46" s="185">
        <v>43</v>
      </c>
      <c r="H46" s="176">
        <v>83</v>
      </c>
      <c r="I46" s="176">
        <v>0</v>
      </c>
      <c r="J46" s="179">
        <v>237725.81424665803</v>
      </c>
      <c r="K46" s="178">
        <v>0</v>
      </c>
      <c r="L46" s="178">
        <v>-15191.88</v>
      </c>
      <c r="M46" s="178">
        <v>0</v>
      </c>
      <c r="N46" s="178">
        <v>0</v>
      </c>
      <c r="O46" s="178">
        <v>-2773.47</v>
      </c>
      <c r="P46" s="178">
        <v>0</v>
      </c>
      <c r="Q46" s="178">
        <v>0</v>
      </c>
      <c r="R46" s="178">
        <v>0</v>
      </c>
      <c r="S46" s="178">
        <v>0</v>
      </c>
      <c r="T46" s="179" t="s">
        <v>154</v>
      </c>
      <c r="U46" s="180">
        <f t="shared" si="9"/>
        <v>219760.46424665803</v>
      </c>
      <c r="V46" s="180"/>
      <c r="W46" s="234">
        <f t="shared" si="0"/>
        <v>219760.46424665803</v>
      </c>
      <c r="X46" s="180"/>
      <c r="Y46" s="180"/>
      <c r="Z46" s="181">
        <v>45748</v>
      </c>
      <c r="AA46" s="342" cm="1">
        <f t="array" ref="AA46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45778</v>
      </c>
      <c r="AB46" s="173"/>
      <c r="AC46" s="173"/>
      <c r="AD46" s="173"/>
      <c r="AE46" s="183"/>
      <c r="AF46" s="183"/>
      <c r="AG46" s="183"/>
      <c r="AH46" s="183"/>
      <c r="AI46" s="173">
        <f t="shared" si="1"/>
        <v>15191.88</v>
      </c>
      <c r="AJ46" s="173">
        <f t="shared" si="2"/>
        <v>0</v>
      </c>
      <c r="AK46" s="173">
        <f t="shared" si="3"/>
        <v>17965.350000000006</v>
      </c>
      <c r="AL46" s="183"/>
      <c r="AM46" s="194" t="str">
        <f>_xlfn.XLOOKUP(Tabela1[[#This Row],[Unidade]],tabShoppingsEmails[Shopping],tabShoppingsEmails[E-mails consolidados])</f>
        <v>renan.mattos@allos.co; rita.silva@allos.co; kathleen.hoveler@allos.co; wellington.novaes@allos.co;alberto.oliveira@allos.co</v>
      </c>
    </row>
    <row r="47" spans="1:39" ht="20.85" hidden="1" customHeight="1" thickBot="1">
      <c r="A47" s="172">
        <v>45821</v>
      </c>
      <c r="B47" s="173" t="s">
        <v>154</v>
      </c>
      <c r="C47" s="189" t="s">
        <v>14</v>
      </c>
      <c r="D47" s="190" t="s">
        <v>7</v>
      </c>
      <c r="E47" s="174" t="s">
        <v>4</v>
      </c>
      <c r="F47" s="176">
        <v>40</v>
      </c>
      <c r="G47" s="185">
        <v>43</v>
      </c>
      <c r="H47" s="176">
        <v>40</v>
      </c>
      <c r="I47" s="176">
        <v>0</v>
      </c>
      <c r="J47" s="179">
        <v>269020.92229719699</v>
      </c>
      <c r="K47" s="178">
        <v>0</v>
      </c>
      <c r="L47" s="178">
        <v>-7274.72</v>
      </c>
      <c r="M47" s="178">
        <v>0</v>
      </c>
      <c r="N47" s="178">
        <v>0</v>
      </c>
      <c r="O47" s="178">
        <v>-2690.21</v>
      </c>
      <c r="P47" s="178">
        <v>0</v>
      </c>
      <c r="Q47" s="178">
        <v>0</v>
      </c>
      <c r="R47" s="178">
        <v>0</v>
      </c>
      <c r="S47" s="178">
        <v>0</v>
      </c>
      <c r="T47" s="179" t="s">
        <v>154</v>
      </c>
      <c r="U47" s="180">
        <f t="shared" si="9"/>
        <v>259055.99229719699</v>
      </c>
      <c r="V47" s="180"/>
      <c r="W47" s="234">
        <f t="shared" si="0"/>
        <v>259055.99229719699</v>
      </c>
      <c r="X47" s="180"/>
      <c r="Y47" s="180"/>
      <c r="Z47" s="181">
        <v>45778</v>
      </c>
      <c r="AA47" s="342" cm="1">
        <f t="array" ref="AA47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45809</v>
      </c>
      <c r="AB47" s="173"/>
      <c r="AC47" s="173"/>
      <c r="AD47" s="173"/>
      <c r="AE47" s="183"/>
      <c r="AF47" s="183"/>
      <c r="AG47" s="183"/>
      <c r="AH47" s="183"/>
      <c r="AI47" s="173">
        <f t="shared" si="1"/>
        <v>7274.72</v>
      </c>
      <c r="AJ47" s="173">
        <f t="shared" si="2"/>
        <v>0</v>
      </c>
      <c r="AK47" s="173">
        <f t="shared" si="3"/>
        <v>9964.929999999993</v>
      </c>
      <c r="AL47" s="183"/>
      <c r="AM47" s="194" t="str">
        <f>_xlfn.XLOOKUP(Tabela1[[#This Row],[Unidade]],tabShoppingsEmails[Shopping],tabShoppingsEmails[E-mails consolidados])</f>
        <v>renan.mattos@allos.co; rita.silva@allos.co; kathleen.hoveler@allos.co; wellington.novaes@allos.co;alberto.oliveira@allos.co</v>
      </c>
    </row>
    <row r="48" spans="1:39" ht="20.85" hidden="1" customHeight="1" thickBot="1">
      <c r="A48" s="172">
        <v>45841</v>
      </c>
      <c r="B48" s="173" t="s">
        <v>154</v>
      </c>
      <c r="C48" s="189" t="s">
        <v>14</v>
      </c>
      <c r="D48" s="190" t="s">
        <v>7</v>
      </c>
      <c r="E48" s="174" t="s">
        <v>4</v>
      </c>
      <c r="F48" s="176">
        <v>40</v>
      </c>
      <c r="G48" s="185">
        <v>43</v>
      </c>
      <c r="H48" s="176">
        <v>71</v>
      </c>
      <c r="I48" s="176">
        <v>0</v>
      </c>
      <c r="J48" s="179">
        <v>269020.92229719699</v>
      </c>
      <c r="K48" s="178">
        <v>0</v>
      </c>
      <c r="L48" s="178">
        <v>-14198.88</v>
      </c>
      <c r="M48" s="178">
        <v>0</v>
      </c>
      <c r="N48" s="178">
        <v>0</v>
      </c>
      <c r="O48" s="178">
        <v>-2690.21</v>
      </c>
      <c r="P48" s="178">
        <v>0</v>
      </c>
      <c r="Q48" s="178">
        <v>0</v>
      </c>
      <c r="R48" s="178">
        <f>265404.035735233-Tabela1[[#This Row],[Valor Planilha]]</f>
        <v>-3616.8865619639982</v>
      </c>
      <c r="S48" s="178">
        <v>0</v>
      </c>
      <c r="T48" s="179" t="s">
        <v>154</v>
      </c>
      <c r="U48" s="180">
        <f t="shared" si="9"/>
        <v>248514.94573523299</v>
      </c>
      <c r="V48" s="180"/>
      <c r="W48" s="234">
        <f t="shared" si="0"/>
        <v>248514.94573523299</v>
      </c>
      <c r="X48" s="180"/>
      <c r="Y48" s="180"/>
      <c r="Z48" s="181">
        <v>45809</v>
      </c>
      <c r="AA48" s="342" cm="1">
        <f t="array" ref="AA48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45839</v>
      </c>
      <c r="AB48" s="173"/>
      <c r="AC48" s="173"/>
      <c r="AD48" s="173"/>
      <c r="AE48" s="183"/>
      <c r="AF48" s="183"/>
      <c r="AG48" s="183"/>
      <c r="AH48" s="183"/>
      <c r="AI48" s="173">
        <f t="shared" si="1"/>
        <v>14198.88</v>
      </c>
      <c r="AJ48" s="173">
        <f t="shared" si="2"/>
        <v>0</v>
      </c>
      <c r="AK48" s="173">
        <f t="shared" si="3"/>
        <v>20505.976561963995</v>
      </c>
      <c r="AL48" s="183"/>
      <c r="AM48" s="194" t="str">
        <f>_xlfn.XLOOKUP(Tabela1[[#This Row],[Unidade]],tabShoppingsEmails[Shopping],tabShoppingsEmails[E-mails consolidados])</f>
        <v>renan.mattos@allos.co; rita.silva@allos.co; kathleen.hoveler@allos.co; wellington.novaes@allos.co;alberto.oliveira@allos.co</v>
      </c>
    </row>
    <row r="49" spans="1:39" ht="20.85" hidden="1" customHeight="1" thickBot="1">
      <c r="A49" s="172">
        <v>45873</v>
      </c>
      <c r="B49" s="173" t="s">
        <v>154</v>
      </c>
      <c r="C49" s="189" t="s">
        <v>14</v>
      </c>
      <c r="D49" s="190" t="s">
        <v>7</v>
      </c>
      <c r="E49" s="174" t="s">
        <v>4</v>
      </c>
      <c r="F49" s="176">
        <v>40</v>
      </c>
      <c r="G49" s="185">
        <v>43</v>
      </c>
      <c r="H49" s="176">
        <v>86</v>
      </c>
      <c r="I49" s="176">
        <v>0</v>
      </c>
      <c r="J49" s="179">
        <v>269020.92229719699</v>
      </c>
      <c r="K49" s="178">
        <v>0</v>
      </c>
      <c r="L49" s="178">
        <v>-16723.36</v>
      </c>
      <c r="M49" s="178">
        <v>0</v>
      </c>
      <c r="N49" s="178">
        <v>0</v>
      </c>
      <c r="O49" s="178">
        <v>-3362.76</v>
      </c>
      <c r="P49" s="178">
        <v>0</v>
      </c>
      <c r="Q49" s="178">
        <v>0</v>
      </c>
      <c r="R49" s="178">
        <f>266489.101703822-Tabela1[[#This Row],[Valor Planilha]]</f>
        <v>-2531.8205933750141</v>
      </c>
      <c r="S49" s="178">
        <v>-8075.58</v>
      </c>
      <c r="T49" s="179" t="s">
        <v>154</v>
      </c>
      <c r="U49" s="180">
        <f t="shared" si="9"/>
        <v>238327.40170382199</v>
      </c>
      <c r="V49" s="180"/>
      <c r="W49" s="234">
        <f t="shared" si="0"/>
        <v>238327.40170382199</v>
      </c>
      <c r="X49" s="180"/>
      <c r="Y49" s="180"/>
      <c r="Z49" s="181">
        <v>45839</v>
      </c>
      <c r="AA49" s="342" cm="1">
        <f t="array" ref="AA49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45870</v>
      </c>
      <c r="AB49" s="173"/>
      <c r="AC49" s="173"/>
      <c r="AD49" s="173"/>
      <c r="AE49" s="183"/>
      <c r="AF49" s="183"/>
      <c r="AG49" s="183"/>
      <c r="AH49" s="183"/>
      <c r="AI49" s="173">
        <f t="shared" si="1"/>
        <v>16723.36</v>
      </c>
      <c r="AJ49" s="173">
        <f t="shared" si="2"/>
        <v>0</v>
      </c>
      <c r="AK49" s="173">
        <f t="shared" si="3"/>
        <v>30693.520593374997</v>
      </c>
      <c r="AL49" s="183"/>
      <c r="AM49" s="194" t="str">
        <f>_xlfn.XLOOKUP(Tabela1[[#This Row],[Unidade]],tabShoppingsEmails[Shopping],tabShoppingsEmails[E-mails consolidados])</f>
        <v>renan.mattos@allos.co; rita.silva@allos.co; kathleen.hoveler@allos.co; wellington.novaes@allos.co;alberto.oliveira@allos.co</v>
      </c>
    </row>
    <row r="50" spans="1:39" ht="20.85" hidden="1" customHeight="1" thickBot="1">
      <c r="A50" s="172">
        <v>45904</v>
      </c>
      <c r="B50" s="173" t="s">
        <v>154</v>
      </c>
      <c r="C50" s="189" t="s">
        <v>14</v>
      </c>
      <c r="D50" s="190" t="s">
        <v>7</v>
      </c>
      <c r="E50" s="174" t="s">
        <v>4</v>
      </c>
      <c r="F50" s="176">
        <v>40</v>
      </c>
      <c r="G50" s="185">
        <v>43</v>
      </c>
      <c r="H50" s="176">
        <v>149</v>
      </c>
      <c r="I50" s="176">
        <v>0</v>
      </c>
      <c r="J50" s="179">
        <v>269020.92229719699</v>
      </c>
      <c r="K50" s="178">
        <v>0</v>
      </c>
      <c r="L50" s="178">
        <v>-26494.99</v>
      </c>
      <c r="M50" s="178">
        <v>0</v>
      </c>
      <c r="N50" s="178">
        <v>0</v>
      </c>
      <c r="O50" s="178">
        <v>-2690.21</v>
      </c>
      <c r="P50" s="178">
        <v>0</v>
      </c>
      <c r="Q50" s="178">
        <v>0</v>
      </c>
      <c r="R50" s="178">
        <f>265765.724391429-Tabela1[[#This Row],[Valor Planilha]]</f>
        <v>-3255.1979057680001</v>
      </c>
      <c r="S50" s="178">
        <v>0</v>
      </c>
      <c r="T50" s="179" t="s">
        <v>154</v>
      </c>
      <c r="U50" s="180">
        <f t="shared" si="9"/>
        <v>236580.524391429</v>
      </c>
      <c r="V50" s="180"/>
      <c r="W50" s="234">
        <f t="shared" si="0"/>
        <v>236580.524391429</v>
      </c>
      <c r="X50" s="180"/>
      <c r="Y50" s="180"/>
      <c r="Z50" s="181">
        <v>45870</v>
      </c>
      <c r="AA50" s="342" cm="1">
        <f t="array" ref="AA50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45901</v>
      </c>
      <c r="AB50" s="173"/>
      <c r="AC50" s="173"/>
      <c r="AD50" s="173"/>
      <c r="AE50" s="183"/>
      <c r="AF50" s="183"/>
      <c r="AG50" s="183"/>
      <c r="AH50" s="183"/>
      <c r="AI50" s="173">
        <f t="shared" si="1"/>
        <v>26494.99</v>
      </c>
      <c r="AJ50" s="173">
        <f t="shared" si="2"/>
        <v>0</v>
      </c>
      <c r="AK50" s="173">
        <f t="shared" si="3"/>
        <v>32440.397905767983</v>
      </c>
      <c r="AL50" s="183"/>
      <c r="AM50" s="194" t="str">
        <f>_xlfn.XLOOKUP(Tabela1[[#This Row],[Unidade]],tabShoppingsEmails[Shopping],tabShoppingsEmails[E-mails consolidados])</f>
        <v>renan.mattos@allos.co; rita.silva@allos.co; kathleen.hoveler@allos.co; wellington.novaes@allos.co;alberto.oliveira@allos.co</v>
      </c>
    </row>
    <row r="51" spans="1:39" ht="20.85" hidden="1" customHeight="1" thickBot="1">
      <c r="A51" s="172">
        <v>45933</v>
      </c>
      <c r="B51" s="173" t="s">
        <v>154</v>
      </c>
      <c r="C51" s="189" t="s">
        <v>14</v>
      </c>
      <c r="D51" s="190" t="s">
        <v>7</v>
      </c>
      <c r="E51" s="174" t="s">
        <v>4</v>
      </c>
      <c r="F51" s="176">
        <v>40</v>
      </c>
      <c r="G51" s="185">
        <v>43</v>
      </c>
      <c r="H51" s="176">
        <v>61</v>
      </c>
      <c r="I51" s="176">
        <v>0</v>
      </c>
      <c r="J51" s="179">
        <v>269020.92229719699</v>
      </c>
      <c r="K51" s="178">
        <v>0</v>
      </c>
      <c r="L51" s="197">
        <v>-12307.61</v>
      </c>
      <c r="M51" s="178">
        <v>0</v>
      </c>
      <c r="N51" s="178">
        <v>0</v>
      </c>
      <c r="O51" s="197">
        <v>-3138.58</v>
      </c>
      <c r="P51" s="178">
        <v>0</v>
      </c>
      <c r="Q51" s="178">
        <v>0</v>
      </c>
      <c r="R51" s="178">
        <v>-1808.44</v>
      </c>
      <c r="S51" s="178">
        <v>0</v>
      </c>
      <c r="T51" s="179" t="s">
        <v>154</v>
      </c>
      <c r="U51" s="180">
        <f t="shared" si="9"/>
        <v>251766.29229719701</v>
      </c>
      <c r="V51" s="180"/>
      <c r="W51" s="234">
        <f t="shared" si="0"/>
        <v>251766.29229719701</v>
      </c>
      <c r="X51" s="180"/>
      <c r="Y51" s="180"/>
      <c r="Z51" s="181">
        <v>45901</v>
      </c>
      <c r="AA51" s="342" cm="1">
        <f t="array" ref="AA51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45931</v>
      </c>
      <c r="AB51" s="173"/>
      <c r="AC51" s="173"/>
      <c r="AD51" s="173"/>
      <c r="AE51" s="183"/>
      <c r="AF51" s="183"/>
      <c r="AG51" s="183"/>
      <c r="AH51" s="183"/>
      <c r="AI51" s="173">
        <f t="shared" si="1"/>
        <v>12307.61</v>
      </c>
      <c r="AJ51" s="173">
        <f t="shared" si="2"/>
        <v>0</v>
      </c>
      <c r="AK51" s="173">
        <f t="shared" si="3"/>
        <v>17254.629999999976</v>
      </c>
      <c r="AL51" s="183"/>
      <c r="AM51" s="194" t="str">
        <f>_xlfn.XLOOKUP(Tabela1[[#This Row],[Unidade]],tabShoppingsEmails[Shopping],tabShoppingsEmails[E-mails consolidados])</f>
        <v>renan.mattos@allos.co; rita.silva@allos.co; kathleen.hoveler@allos.co; wellington.novaes@allos.co;alberto.oliveira@allos.co</v>
      </c>
    </row>
    <row r="52" spans="1:39" ht="20.85" hidden="1" customHeight="1" thickBot="1">
      <c r="A52" s="172"/>
      <c r="B52" s="173"/>
      <c r="C52" s="189" t="s">
        <v>14</v>
      </c>
      <c r="D52" s="190" t="s">
        <v>7</v>
      </c>
      <c r="E52" s="174" t="s">
        <v>4</v>
      </c>
      <c r="F52" s="176">
        <v>40</v>
      </c>
      <c r="G52" s="185"/>
      <c r="H52" s="176"/>
      <c r="I52" s="176"/>
      <c r="J52" s="179"/>
      <c r="K52" s="178"/>
      <c r="L52" s="197"/>
      <c r="M52" s="178"/>
      <c r="N52" s="178"/>
      <c r="O52" s="197"/>
      <c r="P52" s="178"/>
      <c r="Q52" s="178"/>
      <c r="R52" s="178"/>
      <c r="S52" s="178"/>
      <c r="T52" s="179"/>
      <c r="U52" s="180">
        <f t="shared" si="9"/>
        <v>0</v>
      </c>
      <c r="V52" s="180"/>
      <c r="W52" s="234" t="str">
        <f t="shared" si="0"/>
        <v/>
      </c>
      <c r="X52" s="180"/>
      <c r="Y52" s="180"/>
      <c r="Z52" s="181">
        <v>45931</v>
      </c>
      <c r="AA52" s="342" cm="1">
        <f t="array" ref="AA52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45962</v>
      </c>
      <c r="AB52" s="173"/>
      <c r="AC52" s="173"/>
      <c r="AD52" s="173"/>
      <c r="AE52" s="183"/>
      <c r="AF52" s="183"/>
      <c r="AG52" s="183"/>
      <c r="AH52" s="183"/>
      <c r="AI52" s="173">
        <f t="shared" si="1"/>
        <v>0</v>
      </c>
      <c r="AJ52" s="173">
        <f t="shared" si="2"/>
        <v>0</v>
      </c>
      <c r="AK52" s="173">
        <f t="shared" si="3"/>
        <v>0</v>
      </c>
      <c r="AL52" s="183"/>
      <c r="AM52" s="194" t="str">
        <f>_xlfn.XLOOKUP(Tabela1[[#This Row],[Unidade]],tabShoppingsEmails[Shopping],tabShoppingsEmails[E-mails consolidados])</f>
        <v>renan.mattos@allos.co; rita.silva@allos.co; kathleen.hoveler@allos.co; wellington.novaes@allos.co;alberto.oliveira@allos.co</v>
      </c>
    </row>
    <row r="53" spans="1:39" ht="20.85" hidden="1" customHeight="1" thickBot="1">
      <c r="A53" s="172"/>
      <c r="B53" s="173"/>
      <c r="C53" s="189" t="s">
        <v>14</v>
      </c>
      <c r="D53" s="190" t="s">
        <v>7</v>
      </c>
      <c r="E53" s="174" t="s">
        <v>4</v>
      </c>
      <c r="F53" s="176">
        <v>40</v>
      </c>
      <c r="G53" s="185"/>
      <c r="H53" s="176"/>
      <c r="I53" s="176"/>
      <c r="J53" s="179"/>
      <c r="K53" s="178"/>
      <c r="L53" s="197"/>
      <c r="M53" s="178"/>
      <c r="N53" s="178"/>
      <c r="O53" s="197"/>
      <c r="P53" s="178"/>
      <c r="Q53" s="178"/>
      <c r="R53" s="178"/>
      <c r="S53" s="178"/>
      <c r="T53" s="179"/>
      <c r="U53" s="180">
        <f t="shared" si="9"/>
        <v>0</v>
      </c>
      <c r="V53" s="180"/>
      <c r="W53" s="234" t="str">
        <f t="shared" si="0"/>
        <v/>
      </c>
      <c r="X53" s="180"/>
      <c r="Y53" s="180"/>
      <c r="Z53" s="181">
        <v>45962</v>
      </c>
      <c r="AA53" s="342" cm="1">
        <f t="array" ref="AA53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45992</v>
      </c>
      <c r="AB53" s="173"/>
      <c r="AC53" s="173"/>
      <c r="AD53" s="173"/>
      <c r="AE53" s="183"/>
      <c r="AF53" s="183"/>
      <c r="AG53" s="183"/>
      <c r="AH53" s="183"/>
      <c r="AI53" s="173">
        <f t="shared" si="1"/>
        <v>0</v>
      </c>
      <c r="AJ53" s="173">
        <f t="shared" si="2"/>
        <v>0</v>
      </c>
      <c r="AK53" s="173">
        <f t="shared" si="3"/>
        <v>0</v>
      </c>
      <c r="AL53" s="183"/>
      <c r="AM53" s="194" t="str">
        <f>_xlfn.XLOOKUP(Tabela1[[#This Row],[Unidade]],tabShoppingsEmails[Shopping],tabShoppingsEmails[E-mails consolidados])</f>
        <v>renan.mattos@allos.co; rita.silva@allos.co; kathleen.hoveler@allos.co; wellington.novaes@allos.co;alberto.oliveira@allos.co</v>
      </c>
    </row>
    <row r="54" spans="1:39" ht="20.85" hidden="1" customHeight="1" thickBot="1">
      <c r="A54" s="172"/>
      <c r="B54" s="173"/>
      <c r="C54" s="189" t="s">
        <v>14</v>
      </c>
      <c r="D54" s="190" t="s">
        <v>7</v>
      </c>
      <c r="E54" s="174" t="s">
        <v>4</v>
      </c>
      <c r="F54" s="176">
        <v>40</v>
      </c>
      <c r="G54" s="176"/>
      <c r="H54" s="176"/>
      <c r="I54" s="176"/>
      <c r="J54" s="178"/>
      <c r="K54" s="178"/>
      <c r="L54" s="178"/>
      <c r="M54" s="178"/>
      <c r="N54" s="178"/>
      <c r="O54" s="178"/>
      <c r="P54" s="178"/>
      <c r="Q54" s="178"/>
      <c r="R54" s="178"/>
      <c r="S54" s="178"/>
      <c r="T54" s="179"/>
      <c r="U54" s="180">
        <f t="shared" si="9"/>
        <v>0</v>
      </c>
      <c r="V54" s="180"/>
      <c r="W54" s="234" t="str">
        <f t="shared" si="0"/>
        <v/>
      </c>
      <c r="X54" s="180"/>
      <c r="Y54" s="180"/>
      <c r="Z54" s="181">
        <v>45992</v>
      </c>
      <c r="AA54" s="342" cm="1">
        <f t="array" ref="AA54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46023</v>
      </c>
      <c r="AB54" s="173"/>
      <c r="AC54" s="173"/>
      <c r="AD54" s="173"/>
      <c r="AE54" s="183"/>
      <c r="AF54" s="183"/>
      <c r="AG54" s="183"/>
      <c r="AH54" s="183"/>
      <c r="AI54" s="173">
        <f t="shared" si="1"/>
        <v>0</v>
      </c>
      <c r="AJ54" s="173">
        <f t="shared" si="2"/>
        <v>0</v>
      </c>
      <c r="AK54" s="173">
        <f t="shared" si="3"/>
        <v>0</v>
      </c>
      <c r="AL54" s="183"/>
      <c r="AM54" s="194" t="str">
        <f>_xlfn.XLOOKUP(Tabela1[[#This Row],[Unidade]],tabShoppingsEmails[Shopping],tabShoppingsEmails[E-mails consolidados])</f>
        <v>renan.mattos@allos.co; rita.silva@allos.co; kathleen.hoveler@allos.co; wellington.novaes@allos.co;alberto.oliveira@allos.co</v>
      </c>
    </row>
    <row r="55" spans="1:39" ht="20.85" hidden="1" customHeight="1" thickBot="1">
      <c r="A55" s="172"/>
      <c r="B55" s="173" t="s">
        <v>157</v>
      </c>
      <c r="C55" s="173" t="s">
        <v>14</v>
      </c>
      <c r="D55" s="174" t="s">
        <v>10</v>
      </c>
      <c r="E55" s="174" t="s">
        <v>166</v>
      </c>
      <c r="F55" s="176">
        <v>23</v>
      </c>
      <c r="G55" s="176">
        <v>23</v>
      </c>
      <c r="H55" s="191" t="s">
        <v>165</v>
      </c>
      <c r="I55" s="176">
        <v>0</v>
      </c>
      <c r="J55" s="178">
        <v>99311.15</v>
      </c>
      <c r="K55" s="178">
        <v>0</v>
      </c>
      <c r="L55" s="192"/>
      <c r="M55" s="178">
        <v>0</v>
      </c>
      <c r="N55" s="178">
        <v>0</v>
      </c>
      <c r="O55" s="192" t="s">
        <v>161</v>
      </c>
      <c r="P55" s="178">
        <v>0</v>
      </c>
      <c r="Q55" s="178">
        <v>0</v>
      </c>
      <c r="R55" s="178">
        <v>0</v>
      </c>
      <c r="S55" s="178">
        <v>0</v>
      </c>
      <c r="T55" s="179"/>
      <c r="U55" s="180">
        <f t="shared" si="9"/>
        <v>99311.15</v>
      </c>
      <c r="V55" s="180"/>
      <c r="W55" s="234">
        <f t="shared" si="0"/>
        <v>99311.15</v>
      </c>
      <c r="X55" s="180"/>
      <c r="Y55" s="180"/>
      <c r="Z55" s="181">
        <v>45658</v>
      </c>
      <c r="AA55" s="342" cm="1">
        <f t="array" ref="AA55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45689</v>
      </c>
      <c r="AB55" s="173"/>
      <c r="AC55" s="173"/>
      <c r="AD55" s="173"/>
      <c r="AE55" s="183"/>
      <c r="AF55" s="183"/>
      <c r="AG55" s="183"/>
      <c r="AH55" s="183"/>
      <c r="AI55" s="173">
        <f t="shared" si="1"/>
        <v>0</v>
      </c>
      <c r="AJ55" s="173">
        <f t="shared" si="2"/>
        <v>0</v>
      </c>
      <c r="AK55" s="173">
        <f t="shared" si="3"/>
        <v>0</v>
      </c>
      <c r="AL55" s="183"/>
      <c r="AM55" s="194" t="str">
        <f>_xlfn.XLOOKUP(Tabela1[[#This Row],[Unidade]],tabShoppingsEmails[Shopping],tabShoppingsEmails[E-mails consolidados])</f>
        <v>renan.mattos@allos.co; rita.silva@allos.co; kathleen.hoveler@allos.co; wellington.novaes@allos.co;alberto.oliveira@allos.co</v>
      </c>
    </row>
    <row r="56" spans="1:39" ht="32.25" hidden="1" thickBot="1">
      <c r="A56" s="172"/>
      <c r="B56" s="173" t="s">
        <v>157</v>
      </c>
      <c r="C56" s="173" t="s">
        <v>14</v>
      </c>
      <c r="D56" s="174" t="s">
        <v>10</v>
      </c>
      <c r="E56" s="174" t="s">
        <v>166</v>
      </c>
      <c r="F56" s="176">
        <v>23</v>
      </c>
      <c r="G56" s="176">
        <v>23</v>
      </c>
      <c r="H56" s="191" t="s">
        <v>165</v>
      </c>
      <c r="I56" s="176">
        <v>0</v>
      </c>
      <c r="J56" s="178">
        <v>99311.15</v>
      </c>
      <c r="K56" s="178">
        <v>0</v>
      </c>
      <c r="L56" s="192"/>
      <c r="M56" s="178">
        <v>0</v>
      </c>
      <c r="N56" s="178">
        <v>0</v>
      </c>
      <c r="O56" s="192" t="s">
        <v>161</v>
      </c>
      <c r="P56" s="178">
        <v>0</v>
      </c>
      <c r="Q56" s="178">
        <v>0</v>
      </c>
      <c r="R56" s="178">
        <v>0</v>
      </c>
      <c r="S56" s="178">
        <v>0</v>
      </c>
      <c r="T56" s="179"/>
      <c r="U56" s="180">
        <f t="shared" si="9"/>
        <v>99311.15</v>
      </c>
      <c r="V56" s="180"/>
      <c r="W56" s="234">
        <f t="shared" si="0"/>
        <v>99311.15</v>
      </c>
      <c r="X56" s="180"/>
      <c r="Y56" s="180"/>
      <c r="Z56" s="181">
        <v>45689</v>
      </c>
      <c r="AA56" s="342" cm="1">
        <f t="array" ref="AA56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45717</v>
      </c>
      <c r="AB56" s="173"/>
      <c r="AC56" s="173"/>
      <c r="AD56" s="173"/>
      <c r="AE56" s="183"/>
      <c r="AF56" s="183"/>
      <c r="AG56" s="183"/>
      <c r="AH56" s="183"/>
      <c r="AI56" s="173">
        <f t="shared" si="1"/>
        <v>0</v>
      </c>
      <c r="AJ56" s="173">
        <f t="shared" si="2"/>
        <v>0</v>
      </c>
      <c r="AK56" s="173">
        <f t="shared" si="3"/>
        <v>0</v>
      </c>
      <c r="AL56" s="183"/>
      <c r="AM56" s="194" t="str">
        <f>_xlfn.XLOOKUP(Tabela1[[#This Row],[Unidade]],tabShoppingsEmails[Shopping],tabShoppingsEmails[E-mails consolidados])</f>
        <v>renan.mattos@allos.co; rita.silva@allos.co; kathleen.hoveler@allos.co; wellington.novaes@allos.co;alberto.oliveira@allos.co</v>
      </c>
    </row>
    <row r="57" spans="1:39" ht="20.85" hidden="1" customHeight="1" thickBot="1">
      <c r="A57" s="172"/>
      <c r="B57" s="173" t="s">
        <v>157</v>
      </c>
      <c r="C57" s="173" t="s">
        <v>14</v>
      </c>
      <c r="D57" s="174" t="s">
        <v>10</v>
      </c>
      <c r="E57" s="174" t="s">
        <v>166</v>
      </c>
      <c r="F57" s="176">
        <v>23</v>
      </c>
      <c r="G57" s="176">
        <v>23</v>
      </c>
      <c r="H57" s="191" t="s">
        <v>165</v>
      </c>
      <c r="I57" s="176">
        <v>0</v>
      </c>
      <c r="J57" s="178">
        <v>99311.15</v>
      </c>
      <c r="K57" s="178">
        <v>0</v>
      </c>
      <c r="L57" s="192"/>
      <c r="M57" s="178">
        <v>0</v>
      </c>
      <c r="N57" s="178">
        <v>0</v>
      </c>
      <c r="O57" s="192" t="s">
        <v>161</v>
      </c>
      <c r="P57" s="178">
        <v>0</v>
      </c>
      <c r="Q57" s="178">
        <v>0</v>
      </c>
      <c r="R57" s="178">
        <v>0</v>
      </c>
      <c r="S57" s="178">
        <v>0</v>
      </c>
      <c r="T57" s="179"/>
      <c r="U57" s="180">
        <f t="shared" si="9"/>
        <v>99311.15</v>
      </c>
      <c r="V57" s="180"/>
      <c r="W57" s="234">
        <f t="shared" si="0"/>
        <v>99311.15</v>
      </c>
      <c r="X57" s="180"/>
      <c r="Y57" s="180"/>
      <c r="Z57" s="181">
        <v>45717</v>
      </c>
      <c r="AA57" s="342" cm="1">
        <f t="array" ref="AA57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45748</v>
      </c>
      <c r="AB57" s="173"/>
      <c r="AC57" s="173"/>
      <c r="AD57" s="173"/>
      <c r="AE57" s="183"/>
      <c r="AF57" s="183"/>
      <c r="AG57" s="183"/>
      <c r="AH57" s="183"/>
      <c r="AI57" s="173">
        <f t="shared" si="1"/>
        <v>0</v>
      </c>
      <c r="AJ57" s="173">
        <f t="shared" si="2"/>
        <v>0</v>
      </c>
      <c r="AK57" s="173">
        <f t="shared" si="3"/>
        <v>0</v>
      </c>
      <c r="AL57" s="183"/>
      <c r="AM57" s="194" t="str">
        <f>_xlfn.XLOOKUP(Tabela1[[#This Row],[Unidade]],tabShoppingsEmails[Shopping],tabShoppingsEmails[E-mails consolidados])</f>
        <v>renan.mattos@allos.co; rita.silva@allos.co; kathleen.hoveler@allos.co; wellington.novaes@allos.co;alberto.oliveira@allos.co</v>
      </c>
    </row>
    <row r="58" spans="1:39" ht="32.25" hidden="1" thickBot="1">
      <c r="A58" s="172"/>
      <c r="B58" s="173" t="s">
        <v>154</v>
      </c>
      <c r="C58" s="173" t="s">
        <v>14</v>
      </c>
      <c r="D58" s="174" t="s">
        <v>10</v>
      </c>
      <c r="E58" s="174" t="s">
        <v>166</v>
      </c>
      <c r="F58" s="176">
        <v>23</v>
      </c>
      <c r="G58" s="176">
        <v>25</v>
      </c>
      <c r="H58" s="176">
        <v>0</v>
      </c>
      <c r="I58" s="176">
        <v>261.5</v>
      </c>
      <c r="J58" s="178">
        <v>127372.29000000001</v>
      </c>
      <c r="K58" s="178">
        <v>0</v>
      </c>
      <c r="L58" s="178">
        <v>0</v>
      </c>
      <c r="M58" s="178">
        <v>0</v>
      </c>
      <c r="N58" s="178">
        <v>-6663.02</v>
      </c>
      <c r="O58" s="192" t="s">
        <v>161</v>
      </c>
      <c r="P58" s="178">
        <v>0</v>
      </c>
      <c r="Q58" s="178">
        <v>0</v>
      </c>
      <c r="R58" s="178">
        <v>0</v>
      </c>
      <c r="S58" s="178">
        <v>0</v>
      </c>
      <c r="T58" s="179"/>
      <c r="U58" s="180">
        <f t="shared" si="9"/>
        <v>120709.27</v>
      </c>
      <c r="V58" s="180"/>
      <c r="W58" s="234">
        <f t="shared" si="0"/>
        <v>120709.27</v>
      </c>
      <c r="X58" s="180"/>
      <c r="Y58" s="180"/>
      <c r="Z58" s="181">
        <v>45748</v>
      </c>
      <c r="AA58" s="342" cm="1">
        <f t="array" ref="AA58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45778</v>
      </c>
      <c r="AB58" s="173"/>
      <c r="AC58" s="173"/>
      <c r="AD58" s="173"/>
      <c r="AE58" s="183"/>
      <c r="AF58" s="183"/>
      <c r="AG58" s="183"/>
      <c r="AH58" s="183"/>
      <c r="AI58" s="173">
        <f t="shared" si="1"/>
        <v>0</v>
      </c>
      <c r="AJ58" s="173">
        <f t="shared" si="2"/>
        <v>0</v>
      </c>
      <c r="AK58" s="173">
        <f t="shared" si="3"/>
        <v>6663.0200000000041</v>
      </c>
      <c r="AL58" s="183"/>
      <c r="AM58" s="194" t="str">
        <f>_xlfn.XLOOKUP(Tabela1[[#This Row],[Unidade]],tabShoppingsEmails[Shopping],tabShoppingsEmails[E-mails consolidados])</f>
        <v>renan.mattos@allos.co; rita.silva@allos.co; kathleen.hoveler@allos.co; wellington.novaes@allos.co;alberto.oliveira@allos.co</v>
      </c>
    </row>
    <row r="59" spans="1:39" ht="32.25" hidden="1" thickBot="1">
      <c r="A59" s="172">
        <v>45818</v>
      </c>
      <c r="B59" s="173" t="s">
        <v>154</v>
      </c>
      <c r="C59" s="173" t="s">
        <v>14</v>
      </c>
      <c r="D59" s="174" t="s">
        <v>10</v>
      </c>
      <c r="E59" s="174" t="s">
        <v>166</v>
      </c>
      <c r="F59" s="176">
        <v>23</v>
      </c>
      <c r="G59" s="176">
        <v>25</v>
      </c>
      <c r="H59" s="176">
        <v>16</v>
      </c>
      <c r="I59" s="176">
        <v>112.5</v>
      </c>
      <c r="J59" s="178">
        <v>127372.29000000001</v>
      </c>
      <c r="K59" s="178">
        <v>0</v>
      </c>
      <c r="L59" s="178">
        <v>-2663.27</v>
      </c>
      <c r="M59" s="178">
        <v>0</v>
      </c>
      <c r="N59" s="178">
        <v>-2870.4</v>
      </c>
      <c r="O59" s="192" t="s">
        <v>161</v>
      </c>
      <c r="P59" s="178">
        <v>0</v>
      </c>
      <c r="Q59" s="178">
        <v>0</v>
      </c>
      <c r="R59" s="178">
        <v>0</v>
      </c>
      <c r="S59" s="178">
        <v>0</v>
      </c>
      <c r="T59" s="179"/>
      <c r="U59" s="180">
        <f t="shared" si="9"/>
        <v>121838.62000000001</v>
      </c>
      <c r="V59" s="180"/>
      <c r="W59" s="234">
        <f t="shared" si="0"/>
        <v>121838.62000000001</v>
      </c>
      <c r="X59" s="180"/>
      <c r="Y59" s="180"/>
      <c r="Z59" s="181">
        <v>45778</v>
      </c>
      <c r="AA59" s="342" cm="1">
        <f t="array" ref="AA59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45809</v>
      </c>
      <c r="AB59" s="182">
        <v>147.41240782091421</v>
      </c>
      <c r="AC59" s="182">
        <v>147.41240782091421</v>
      </c>
      <c r="AD59" s="173"/>
      <c r="AE59" s="183"/>
      <c r="AF59" s="183"/>
      <c r="AG59" s="183"/>
      <c r="AH59" s="183"/>
      <c r="AI59" s="173">
        <f t="shared" si="1"/>
        <v>2663.27</v>
      </c>
      <c r="AJ59" s="173">
        <f t="shared" si="2"/>
        <v>0</v>
      </c>
      <c r="AK59" s="173">
        <f t="shared" si="3"/>
        <v>5533.6699999999983</v>
      </c>
      <c r="AL59" s="183"/>
      <c r="AM59" s="194" t="str">
        <f>_xlfn.XLOOKUP(Tabela1[[#This Row],[Unidade]],tabShoppingsEmails[Shopping],tabShoppingsEmails[E-mails consolidados])</f>
        <v>renan.mattos@allos.co; rita.silva@allos.co; kathleen.hoveler@allos.co; wellington.novaes@allos.co;alberto.oliveira@allos.co</v>
      </c>
    </row>
    <row r="60" spans="1:39" ht="20.85" hidden="1" customHeight="1" thickBot="1">
      <c r="A60" s="172">
        <v>45842</v>
      </c>
      <c r="B60" s="173" t="s">
        <v>154</v>
      </c>
      <c r="C60" s="173" t="s">
        <v>14</v>
      </c>
      <c r="D60" s="174" t="s">
        <v>10</v>
      </c>
      <c r="E60" s="174" t="s">
        <v>166</v>
      </c>
      <c r="F60" s="176">
        <v>23</v>
      </c>
      <c r="G60" s="176">
        <v>25</v>
      </c>
      <c r="H60" s="176">
        <v>7</v>
      </c>
      <c r="I60" s="176">
        <v>117.33</v>
      </c>
      <c r="J60" s="178">
        <v>127372.29000000001</v>
      </c>
      <c r="K60" s="178">
        <v>0</v>
      </c>
      <c r="L60" s="178">
        <v>-1132.6400000000001</v>
      </c>
      <c r="M60" s="178">
        <v>0</v>
      </c>
      <c r="N60" s="178">
        <v>-2997.5434</v>
      </c>
      <c r="O60" s="192" t="s">
        <v>161</v>
      </c>
      <c r="P60" s="178">
        <v>0</v>
      </c>
      <c r="Q60" s="178">
        <v>0</v>
      </c>
      <c r="R60" s="178">
        <v>0</v>
      </c>
      <c r="S60" s="178">
        <v>0</v>
      </c>
      <c r="T60" s="179"/>
      <c r="U60" s="180">
        <f t="shared" si="9"/>
        <v>123242.10660000001</v>
      </c>
      <c r="V60" s="180"/>
      <c r="W60" s="234">
        <f t="shared" si="0"/>
        <v>123242.10660000001</v>
      </c>
      <c r="X60" s="180"/>
      <c r="Y60" s="180"/>
      <c r="Z60" s="181">
        <v>45809</v>
      </c>
      <c r="AA60" s="342" cm="1">
        <f t="array" ref="AA60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45839</v>
      </c>
      <c r="AB60" s="182">
        <v>165.83895879852855</v>
      </c>
      <c r="AC60" s="182">
        <v>165.83895879852855</v>
      </c>
      <c r="AD60" s="173"/>
      <c r="AE60" s="183"/>
      <c r="AF60" s="183"/>
      <c r="AG60" s="183"/>
      <c r="AH60" s="183"/>
      <c r="AI60" s="173">
        <f t="shared" si="1"/>
        <v>1132.6400000000001</v>
      </c>
      <c r="AJ60" s="173">
        <f t="shared" si="2"/>
        <v>0</v>
      </c>
      <c r="AK60" s="173">
        <f t="shared" si="3"/>
        <v>4130.1833999999944</v>
      </c>
      <c r="AL60" s="183"/>
      <c r="AM60" s="194" t="str">
        <f>_xlfn.XLOOKUP(Tabela1[[#This Row],[Unidade]],tabShoppingsEmails[Shopping],tabShoppingsEmails[E-mails consolidados])</f>
        <v>renan.mattos@allos.co; rita.silva@allos.co; kathleen.hoveler@allos.co; wellington.novaes@allos.co;alberto.oliveira@allos.co</v>
      </c>
    </row>
    <row r="61" spans="1:39" ht="20.85" hidden="1" customHeight="1" thickBot="1">
      <c r="A61" s="172">
        <v>45874</v>
      </c>
      <c r="B61" s="173" t="s">
        <v>154</v>
      </c>
      <c r="C61" s="173" t="s">
        <v>14</v>
      </c>
      <c r="D61" s="174" t="s">
        <v>10</v>
      </c>
      <c r="E61" s="174" t="s">
        <v>166</v>
      </c>
      <c r="F61" s="176">
        <v>23</v>
      </c>
      <c r="G61" s="176">
        <v>25</v>
      </c>
      <c r="H61" s="176">
        <v>5</v>
      </c>
      <c r="I61" s="176">
        <v>109</v>
      </c>
      <c r="J61" s="178">
        <v>127372.29000000001</v>
      </c>
      <c r="K61" s="178">
        <v>0</v>
      </c>
      <c r="L61" s="178">
        <v>-806.24</v>
      </c>
      <c r="M61" s="178">
        <v>0</v>
      </c>
      <c r="N61" s="178">
        <v>-2810.87</v>
      </c>
      <c r="O61" s="192" t="s">
        <v>161</v>
      </c>
      <c r="P61" s="178">
        <v>0</v>
      </c>
      <c r="Q61" s="178">
        <v>0</v>
      </c>
      <c r="R61" s="178">
        <v>0</v>
      </c>
      <c r="S61" s="178">
        <v>0</v>
      </c>
      <c r="T61" s="179"/>
      <c r="U61" s="180">
        <f t="shared" si="9"/>
        <v>123755.18000000001</v>
      </c>
      <c r="V61" s="180"/>
      <c r="W61" s="234">
        <f t="shared" si="0"/>
        <v>123755.18000000001</v>
      </c>
      <c r="X61" s="180"/>
      <c r="Y61" s="180"/>
      <c r="Z61" s="181">
        <v>45839</v>
      </c>
      <c r="AA61" s="342" cm="1">
        <f t="array" ref="AA61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45870</v>
      </c>
      <c r="AB61" s="182">
        <v>294.82481564182854</v>
      </c>
      <c r="AC61" s="182">
        <v>294.82481564182854</v>
      </c>
      <c r="AD61" s="173"/>
      <c r="AE61" s="183"/>
      <c r="AF61" s="183"/>
      <c r="AG61" s="183"/>
      <c r="AH61" s="183"/>
      <c r="AI61" s="173">
        <f t="shared" si="1"/>
        <v>806.24</v>
      </c>
      <c r="AJ61" s="173">
        <f t="shared" si="2"/>
        <v>0</v>
      </c>
      <c r="AK61" s="173">
        <f t="shared" si="3"/>
        <v>3617.1100000000006</v>
      </c>
      <c r="AL61" s="183"/>
      <c r="AM61" s="194" t="str">
        <f>_xlfn.XLOOKUP(Tabela1[[#This Row],[Unidade]],tabShoppingsEmails[Shopping],tabShoppingsEmails[E-mails consolidados])</f>
        <v>renan.mattos@allos.co; rita.silva@allos.co; kathleen.hoveler@allos.co; wellington.novaes@allos.co;alberto.oliveira@allos.co</v>
      </c>
    </row>
    <row r="62" spans="1:39" ht="20.85" hidden="1" customHeight="1" thickBot="1">
      <c r="A62" s="172">
        <v>45906</v>
      </c>
      <c r="B62" s="173" t="s">
        <v>154</v>
      </c>
      <c r="C62" s="173" t="s">
        <v>14</v>
      </c>
      <c r="D62" s="174" t="s">
        <v>10</v>
      </c>
      <c r="E62" s="174" t="s">
        <v>166</v>
      </c>
      <c r="F62" s="176">
        <v>23</v>
      </c>
      <c r="G62" s="176">
        <v>25</v>
      </c>
      <c r="H62" s="176">
        <v>3</v>
      </c>
      <c r="I62" s="176">
        <v>110</v>
      </c>
      <c r="J62" s="178">
        <v>127372.29000000001</v>
      </c>
      <c r="K62" s="178">
        <v>0</v>
      </c>
      <c r="L62" s="178">
        <v>-482.28</v>
      </c>
      <c r="M62" s="178">
        <v>0</v>
      </c>
      <c r="N62" s="178">
        <v>-2828.2550000000001</v>
      </c>
      <c r="O62" s="192" t="s">
        <v>161</v>
      </c>
      <c r="P62" s="178">
        <v>0</v>
      </c>
      <c r="Q62" s="178">
        <v>0</v>
      </c>
      <c r="R62" s="178">
        <v>0</v>
      </c>
      <c r="S62" s="178">
        <v>0</v>
      </c>
      <c r="T62" s="179"/>
      <c r="U62" s="180">
        <f t="shared" si="9"/>
        <v>124061.755</v>
      </c>
      <c r="V62" s="180"/>
      <c r="W62" s="234">
        <f t="shared" si="0"/>
        <v>124061.755</v>
      </c>
      <c r="X62" s="180"/>
      <c r="Y62" s="180"/>
      <c r="Z62" s="181">
        <v>45870</v>
      </c>
      <c r="AA62" s="342" cm="1">
        <f t="array" ref="AA62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45901</v>
      </c>
      <c r="AB62" s="182">
        <v>128.98585684329998</v>
      </c>
      <c r="AC62" s="182">
        <v>128.98585684329998</v>
      </c>
      <c r="AD62" s="173"/>
      <c r="AE62" s="183"/>
      <c r="AF62" s="183"/>
      <c r="AG62" s="183"/>
      <c r="AH62" s="183"/>
      <c r="AI62" s="173">
        <f t="shared" si="1"/>
        <v>482.28</v>
      </c>
      <c r="AJ62" s="173">
        <f t="shared" si="2"/>
        <v>0</v>
      </c>
      <c r="AK62" s="173">
        <f t="shared" si="3"/>
        <v>3310.5350000000035</v>
      </c>
      <c r="AL62" s="183"/>
      <c r="AM62" s="194" t="str">
        <f>_xlfn.XLOOKUP(Tabela1[[#This Row],[Unidade]],tabShoppingsEmails[Shopping],tabShoppingsEmails[E-mails consolidados])</f>
        <v>renan.mattos@allos.co; rita.silva@allos.co; kathleen.hoveler@allos.co; wellington.novaes@allos.co;alberto.oliveira@allos.co</v>
      </c>
    </row>
    <row r="63" spans="1:39" ht="20.85" hidden="1" customHeight="1" thickBot="1">
      <c r="A63" s="172">
        <v>45936</v>
      </c>
      <c r="B63" s="173" t="s">
        <v>154</v>
      </c>
      <c r="C63" s="173" t="s">
        <v>14</v>
      </c>
      <c r="D63" s="174" t="s">
        <v>10</v>
      </c>
      <c r="E63" s="174" t="s">
        <v>166</v>
      </c>
      <c r="F63" s="176">
        <v>23</v>
      </c>
      <c r="G63" s="176">
        <v>25</v>
      </c>
      <c r="H63" s="176">
        <v>8</v>
      </c>
      <c r="I63" s="176">
        <v>96</v>
      </c>
      <c r="J63" s="178">
        <v>127372.29000000001</v>
      </c>
      <c r="K63" s="178">
        <v>0</v>
      </c>
      <c r="L63" s="178">
        <v>-1303.1600000000001</v>
      </c>
      <c r="M63" s="178">
        <v>0</v>
      </c>
      <c r="N63" s="178">
        <v>-2464.39</v>
      </c>
      <c r="O63" s="192" t="s">
        <v>161</v>
      </c>
      <c r="P63" s="178">
        <v>0</v>
      </c>
      <c r="Q63" s="178">
        <v>0</v>
      </c>
      <c r="R63" s="178">
        <v>0</v>
      </c>
      <c r="S63" s="178">
        <v>0</v>
      </c>
      <c r="T63" s="179"/>
      <c r="U63" s="180">
        <f t="shared" si="9"/>
        <v>123604.74</v>
      </c>
      <c r="V63" s="180"/>
      <c r="W63" s="234">
        <f t="shared" si="0"/>
        <v>123604.74</v>
      </c>
      <c r="X63" s="180"/>
      <c r="Y63" s="180"/>
      <c r="Z63" s="181">
        <v>45901</v>
      </c>
      <c r="AA63" s="342" cm="1">
        <f t="array" ref="AA63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45931</v>
      </c>
      <c r="AB63" s="182">
        <v>286.80184082782046</v>
      </c>
      <c r="AC63" s="182">
        <v>286.80184082782046</v>
      </c>
      <c r="AD63" s="173"/>
      <c r="AE63" s="183"/>
      <c r="AF63" s="183"/>
      <c r="AG63" s="183"/>
      <c r="AH63" s="183"/>
      <c r="AI63" s="173">
        <f t="shared" si="1"/>
        <v>1303.1600000000001</v>
      </c>
      <c r="AJ63" s="173">
        <f t="shared" si="2"/>
        <v>0</v>
      </c>
      <c r="AK63" s="173">
        <f t="shared" si="3"/>
        <v>3767.5500000000029</v>
      </c>
      <c r="AL63" s="183"/>
      <c r="AM63" s="194" t="str">
        <f>_xlfn.XLOOKUP(Tabela1[[#This Row],[Unidade]],tabShoppingsEmails[Shopping],tabShoppingsEmails[E-mails consolidados])</f>
        <v>renan.mattos@allos.co; rita.silva@allos.co; kathleen.hoveler@allos.co; wellington.novaes@allos.co;alberto.oliveira@allos.co</v>
      </c>
    </row>
    <row r="64" spans="1:39" ht="20.85" hidden="1" customHeight="1" thickBot="1">
      <c r="A64" s="172"/>
      <c r="B64" s="173"/>
      <c r="C64" s="173" t="s">
        <v>14</v>
      </c>
      <c r="D64" s="174" t="s">
        <v>10</v>
      </c>
      <c r="E64" s="174" t="s">
        <v>166</v>
      </c>
      <c r="F64" s="176">
        <v>23</v>
      </c>
      <c r="G64" s="176"/>
      <c r="H64" s="195"/>
      <c r="I64" s="176"/>
      <c r="J64" s="178"/>
      <c r="K64" s="178"/>
      <c r="L64" s="197"/>
      <c r="M64" s="178"/>
      <c r="N64" s="178"/>
      <c r="O64" s="197"/>
      <c r="P64" s="178"/>
      <c r="Q64" s="178"/>
      <c r="R64" s="178"/>
      <c r="S64" s="178"/>
      <c r="T64" s="179"/>
      <c r="U64" s="180">
        <f t="shared" si="9"/>
        <v>0</v>
      </c>
      <c r="V64" s="180"/>
      <c r="W64" s="234" t="str">
        <f t="shared" si="0"/>
        <v/>
      </c>
      <c r="X64" s="180"/>
      <c r="Y64" s="180"/>
      <c r="Z64" s="181">
        <v>45931</v>
      </c>
      <c r="AA64" s="342" cm="1">
        <f t="array" ref="AA64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45962</v>
      </c>
      <c r="AB64" s="173"/>
      <c r="AC64" s="173"/>
      <c r="AD64" s="173"/>
      <c r="AE64" s="183"/>
      <c r="AF64" s="183"/>
      <c r="AG64" s="183"/>
      <c r="AH64" s="183"/>
      <c r="AI64" s="173">
        <f t="shared" si="1"/>
        <v>0</v>
      </c>
      <c r="AJ64" s="173">
        <f t="shared" si="2"/>
        <v>0</v>
      </c>
      <c r="AK64" s="173">
        <f t="shared" si="3"/>
        <v>0</v>
      </c>
      <c r="AL64" s="183"/>
      <c r="AM64" s="194" t="str">
        <f>_xlfn.XLOOKUP(Tabela1[[#This Row],[Unidade]],tabShoppingsEmails[Shopping],tabShoppingsEmails[E-mails consolidados])</f>
        <v>renan.mattos@allos.co; rita.silva@allos.co; kathleen.hoveler@allos.co; wellington.novaes@allos.co;alberto.oliveira@allos.co</v>
      </c>
    </row>
    <row r="65" spans="1:39" ht="20.85" hidden="1" customHeight="1" thickBot="1">
      <c r="A65" s="172"/>
      <c r="B65" s="173"/>
      <c r="C65" s="173" t="s">
        <v>14</v>
      </c>
      <c r="D65" s="174" t="s">
        <v>10</v>
      </c>
      <c r="E65" s="174" t="s">
        <v>166</v>
      </c>
      <c r="F65" s="176">
        <v>23</v>
      </c>
      <c r="G65" s="176"/>
      <c r="H65" s="195"/>
      <c r="I65" s="176"/>
      <c r="J65" s="178"/>
      <c r="K65" s="178"/>
      <c r="L65" s="197"/>
      <c r="M65" s="178"/>
      <c r="N65" s="178"/>
      <c r="O65" s="197"/>
      <c r="P65" s="178"/>
      <c r="Q65" s="178"/>
      <c r="R65" s="178"/>
      <c r="S65" s="178"/>
      <c r="T65" s="179"/>
      <c r="U65" s="180">
        <f t="shared" si="9"/>
        <v>0</v>
      </c>
      <c r="V65" s="180"/>
      <c r="W65" s="234" t="str">
        <f t="shared" si="0"/>
        <v/>
      </c>
      <c r="X65" s="180"/>
      <c r="Y65" s="180"/>
      <c r="Z65" s="181">
        <v>45962</v>
      </c>
      <c r="AA65" s="342" cm="1">
        <f t="array" ref="AA65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45992</v>
      </c>
      <c r="AB65" s="173"/>
      <c r="AC65" s="173"/>
      <c r="AD65" s="173"/>
      <c r="AE65" s="183"/>
      <c r="AF65" s="183"/>
      <c r="AG65" s="183"/>
      <c r="AH65" s="183"/>
      <c r="AI65" s="173">
        <f t="shared" si="1"/>
        <v>0</v>
      </c>
      <c r="AJ65" s="173">
        <f t="shared" si="2"/>
        <v>0</v>
      </c>
      <c r="AK65" s="173">
        <f t="shared" si="3"/>
        <v>0</v>
      </c>
      <c r="AL65" s="183"/>
      <c r="AM65" s="194" t="str">
        <f>_xlfn.XLOOKUP(Tabela1[[#This Row],[Unidade]],tabShoppingsEmails[Shopping],tabShoppingsEmails[E-mails consolidados])</f>
        <v>renan.mattos@allos.co; rita.silva@allos.co; kathleen.hoveler@allos.co; wellington.novaes@allos.co;alberto.oliveira@allos.co</v>
      </c>
    </row>
    <row r="66" spans="1:39" ht="32.25" hidden="1" thickBot="1">
      <c r="A66" s="172"/>
      <c r="B66" s="173"/>
      <c r="C66" s="173" t="s">
        <v>14</v>
      </c>
      <c r="D66" s="174" t="s">
        <v>10</v>
      </c>
      <c r="E66" s="174" t="s">
        <v>166</v>
      </c>
      <c r="F66" s="176">
        <v>23</v>
      </c>
      <c r="G66" s="176"/>
      <c r="H66" s="176"/>
      <c r="I66" s="176"/>
      <c r="J66" s="178"/>
      <c r="K66" s="178"/>
      <c r="L66" s="178"/>
      <c r="M66" s="178"/>
      <c r="N66" s="178"/>
      <c r="O66" s="178"/>
      <c r="P66" s="178"/>
      <c r="Q66" s="178"/>
      <c r="R66" s="178"/>
      <c r="S66" s="178"/>
      <c r="T66" s="179"/>
      <c r="U66" s="180">
        <f t="shared" si="9"/>
        <v>0</v>
      </c>
      <c r="V66" s="180"/>
      <c r="W66" s="234" t="str">
        <f t="shared" si="0"/>
        <v/>
      </c>
      <c r="X66" s="180"/>
      <c r="Y66" s="180"/>
      <c r="Z66" s="181">
        <v>45992</v>
      </c>
      <c r="AA66" s="342" cm="1">
        <f t="array" ref="AA66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46023</v>
      </c>
      <c r="AB66" s="173"/>
      <c r="AC66" s="173"/>
      <c r="AD66" s="173"/>
      <c r="AE66" s="183"/>
      <c r="AF66" s="183"/>
      <c r="AG66" s="183"/>
      <c r="AH66" s="183"/>
      <c r="AI66" s="173">
        <f t="shared" si="1"/>
        <v>0</v>
      </c>
      <c r="AJ66" s="173">
        <f t="shared" si="2"/>
        <v>0</v>
      </c>
      <c r="AK66" s="173">
        <f t="shared" si="3"/>
        <v>0</v>
      </c>
      <c r="AL66" s="183"/>
      <c r="AM66" s="194" t="str">
        <f>_xlfn.XLOOKUP(Tabela1[[#This Row],[Unidade]],tabShoppingsEmails[Shopping],tabShoppingsEmails[E-mails consolidados])</f>
        <v>renan.mattos@allos.co; rita.silva@allos.co; kathleen.hoveler@allos.co; wellington.novaes@allos.co;alberto.oliveira@allos.co</v>
      </c>
    </row>
    <row r="67" spans="1:39" ht="20.85" hidden="1" customHeight="1" thickBot="1">
      <c r="A67" s="172"/>
      <c r="B67" s="173" t="s">
        <v>157</v>
      </c>
      <c r="C67" s="173" t="s">
        <v>14</v>
      </c>
      <c r="D67" s="174" t="s">
        <v>11</v>
      </c>
      <c r="E67" s="175" t="s">
        <v>166</v>
      </c>
      <c r="F67" s="176">
        <v>2</v>
      </c>
      <c r="G67" s="176">
        <v>2</v>
      </c>
      <c r="H67" s="198" t="s">
        <v>165</v>
      </c>
      <c r="I67" s="176">
        <v>0</v>
      </c>
      <c r="J67" s="178">
        <v>12940.01</v>
      </c>
      <c r="K67" s="178">
        <v>0</v>
      </c>
      <c r="L67" s="192"/>
      <c r="M67" s="178">
        <v>0</v>
      </c>
      <c r="N67" s="178">
        <v>0</v>
      </c>
      <c r="O67" s="192" t="s">
        <v>161</v>
      </c>
      <c r="P67" s="178">
        <v>0</v>
      </c>
      <c r="Q67" s="178">
        <v>0</v>
      </c>
      <c r="R67" s="178">
        <v>0</v>
      </c>
      <c r="S67" s="178">
        <v>0</v>
      </c>
      <c r="T67" s="179"/>
      <c r="U67" s="180">
        <f t="shared" si="9"/>
        <v>12940.01</v>
      </c>
      <c r="V67" s="180"/>
      <c r="W67" s="234">
        <f t="shared" si="0"/>
        <v>12940.01</v>
      </c>
      <c r="X67" s="180"/>
      <c r="Y67" s="180"/>
      <c r="Z67" s="181">
        <v>45658</v>
      </c>
      <c r="AA67" s="342" cm="1">
        <f t="array" ref="AA67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45689</v>
      </c>
      <c r="AB67" s="173"/>
      <c r="AC67" s="173"/>
      <c r="AD67" s="173"/>
      <c r="AE67" s="183"/>
      <c r="AF67" s="183"/>
      <c r="AG67" s="183"/>
      <c r="AH67" s="183"/>
      <c r="AI67" s="173">
        <f t="shared" si="1"/>
        <v>0</v>
      </c>
      <c r="AJ67" s="173">
        <f t="shared" si="2"/>
        <v>0</v>
      </c>
      <c r="AK67" s="173">
        <f t="shared" si="3"/>
        <v>0</v>
      </c>
      <c r="AL67" s="183"/>
      <c r="AM67" s="194" t="str">
        <f>_xlfn.XLOOKUP(Tabela1[[#This Row],[Unidade]],tabShoppingsEmails[Shopping],tabShoppingsEmails[E-mails consolidados])</f>
        <v>renan.mattos@allos.co; rita.silva@allos.co; kathleen.hoveler@allos.co; wellington.novaes@allos.co;alberto.oliveira@allos.co</v>
      </c>
    </row>
    <row r="68" spans="1:39" ht="20.85" hidden="1" customHeight="1" thickBot="1">
      <c r="A68" s="172"/>
      <c r="B68" s="173" t="s">
        <v>157</v>
      </c>
      <c r="C68" s="173" t="s">
        <v>14</v>
      </c>
      <c r="D68" s="174" t="s">
        <v>11</v>
      </c>
      <c r="E68" s="175" t="s">
        <v>166</v>
      </c>
      <c r="F68" s="176">
        <v>2</v>
      </c>
      <c r="G68" s="176">
        <v>2</v>
      </c>
      <c r="H68" s="198" t="s">
        <v>165</v>
      </c>
      <c r="I68" s="176">
        <v>0</v>
      </c>
      <c r="J68" s="178">
        <v>12940.01</v>
      </c>
      <c r="K68" s="178">
        <v>0</v>
      </c>
      <c r="L68" s="192"/>
      <c r="M68" s="178">
        <v>0</v>
      </c>
      <c r="N68" s="178">
        <v>0</v>
      </c>
      <c r="O68" s="192" t="s">
        <v>161</v>
      </c>
      <c r="P68" s="178">
        <v>0</v>
      </c>
      <c r="Q68" s="178">
        <v>0</v>
      </c>
      <c r="R68" s="178">
        <v>0</v>
      </c>
      <c r="S68" s="178">
        <v>0</v>
      </c>
      <c r="T68" s="179"/>
      <c r="U68" s="180">
        <f t="shared" si="9"/>
        <v>12940.01</v>
      </c>
      <c r="V68" s="180"/>
      <c r="W68" s="234">
        <f t="shared" si="0"/>
        <v>12940.01</v>
      </c>
      <c r="X68" s="180"/>
      <c r="Y68" s="180"/>
      <c r="Z68" s="181">
        <v>45689</v>
      </c>
      <c r="AA68" s="342" cm="1">
        <f t="array" ref="AA68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45717</v>
      </c>
      <c r="AB68" s="173"/>
      <c r="AC68" s="173"/>
      <c r="AD68" s="173"/>
      <c r="AE68" s="183"/>
      <c r="AF68" s="183"/>
      <c r="AG68" s="183"/>
      <c r="AH68" s="183"/>
      <c r="AI68" s="173">
        <f t="shared" si="1"/>
        <v>0</v>
      </c>
      <c r="AJ68" s="173">
        <f t="shared" si="2"/>
        <v>0</v>
      </c>
      <c r="AK68" s="173">
        <f t="shared" si="3"/>
        <v>0</v>
      </c>
      <c r="AL68" s="183"/>
      <c r="AM68" s="194" t="str">
        <f>_xlfn.XLOOKUP(Tabela1[[#This Row],[Unidade]],tabShoppingsEmails[Shopping],tabShoppingsEmails[E-mails consolidados])</f>
        <v>renan.mattos@allos.co; rita.silva@allos.co; kathleen.hoveler@allos.co; wellington.novaes@allos.co;alberto.oliveira@allos.co</v>
      </c>
    </row>
    <row r="69" spans="1:39" ht="20.85" hidden="1" customHeight="1" thickBot="1">
      <c r="A69" s="172"/>
      <c r="B69" s="173" t="s">
        <v>157</v>
      </c>
      <c r="C69" s="173" t="s">
        <v>14</v>
      </c>
      <c r="D69" s="174" t="s">
        <v>11</v>
      </c>
      <c r="E69" s="175" t="s">
        <v>166</v>
      </c>
      <c r="F69" s="176">
        <v>2</v>
      </c>
      <c r="G69" s="176">
        <v>2</v>
      </c>
      <c r="H69" s="198" t="s">
        <v>165</v>
      </c>
      <c r="I69" s="176">
        <v>0</v>
      </c>
      <c r="J69" s="178">
        <v>12940.01</v>
      </c>
      <c r="K69" s="178">
        <v>0</v>
      </c>
      <c r="L69" s="192"/>
      <c r="M69" s="178">
        <v>0</v>
      </c>
      <c r="N69" s="178">
        <v>0</v>
      </c>
      <c r="O69" s="192" t="s">
        <v>161</v>
      </c>
      <c r="P69" s="178">
        <v>0</v>
      </c>
      <c r="Q69" s="178">
        <v>0</v>
      </c>
      <c r="R69" s="178">
        <v>0</v>
      </c>
      <c r="S69" s="178">
        <v>0</v>
      </c>
      <c r="T69" s="179"/>
      <c r="U69" s="180">
        <f t="shared" si="9"/>
        <v>12940.01</v>
      </c>
      <c r="V69" s="180"/>
      <c r="W69" s="234">
        <f t="shared" si="0"/>
        <v>12940.01</v>
      </c>
      <c r="X69" s="180"/>
      <c r="Y69" s="180"/>
      <c r="Z69" s="181">
        <v>45717</v>
      </c>
      <c r="AA69" s="342" cm="1">
        <f t="array" ref="AA69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45748</v>
      </c>
      <c r="AB69" s="173"/>
      <c r="AC69" s="199"/>
      <c r="AD69" s="199"/>
      <c r="AE69" s="183"/>
      <c r="AF69" s="183"/>
      <c r="AG69" s="183"/>
      <c r="AH69" s="183"/>
      <c r="AI69" s="173">
        <f t="shared" si="1"/>
        <v>0</v>
      </c>
      <c r="AJ69" s="173">
        <f t="shared" si="2"/>
        <v>0</v>
      </c>
      <c r="AK69" s="173">
        <f t="shared" si="3"/>
        <v>0</v>
      </c>
      <c r="AL69" s="183"/>
      <c r="AM69" s="194" t="str">
        <f>_xlfn.XLOOKUP(Tabela1[[#This Row],[Unidade]],tabShoppingsEmails[Shopping],tabShoppingsEmails[E-mails consolidados])</f>
        <v>renan.mattos@allos.co; rita.silva@allos.co; kathleen.hoveler@allos.co; wellington.novaes@allos.co;alberto.oliveira@allos.co</v>
      </c>
    </row>
    <row r="70" spans="1:39" ht="32.25" hidden="1" thickBot="1">
      <c r="A70" s="172"/>
      <c r="B70" s="188" t="s">
        <v>154</v>
      </c>
      <c r="C70" s="173" t="s">
        <v>14</v>
      </c>
      <c r="D70" s="174" t="s">
        <v>11</v>
      </c>
      <c r="E70" s="175" t="s">
        <v>166</v>
      </c>
      <c r="F70" s="176">
        <v>12</v>
      </c>
      <c r="G70" s="176">
        <v>12</v>
      </c>
      <c r="H70" s="176">
        <v>0</v>
      </c>
      <c r="I70" s="176">
        <v>69.5</v>
      </c>
      <c r="J70" s="178">
        <v>92569.710080963894</v>
      </c>
      <c r="K70" s="178">
        <v>0</v>
      </c>
      <c r="L70" s="178">
        <v>0</v>
      </c>
      <c r="M70" s="187">
        <v>0</v>
      </c>
      <c r="N70" s="178">
        <v>-2543.6999999999998</v>
      </c>
      <c r="O70" s="200" t="s">
        <v>161</v>
      </c>
      <c r="P70" s="178">
        <v>0</v>
      </c>
      <c r="Q70" s="178">
        <v>0</v>
      </c>
      <c r="R70" s="178">
        <v>0</v>
      </c>
      <c r="S70" s="178">
        <v>0</v>
      </c>
      <c r="T70" s="179"/>
      <c r="U70" s="180">
        <f t="shared" si="9"/>
        <v>90026.010080963897</v>
      </c>
      <c r="V70" s="180"/>
      <c r="W70" s="234">
        <f t="shared" si="0"/>
        <v>90026.010080963897</v>
      </c>
      <c r="X70" s="180"/>
      <c r="Y70" s="180"/>
      <c r="Z70" s="181">
        <v>45748</v>
      </c>
      <c r="AA70" s="342" cm="1">
        <f t="array" ref="AA70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45778</v>
      </c>
      <c r="AB70" s="201"/>
      <c r="AC70" s="202"/>
      <c r="AD70" s="202"/>
      <c r="AE70" s="183"/>
      <c r="AF70" s="183"/>
      <c r="AG70" s="183"/>
      <c r="AH70" s="183"/>
      <c r="AI70" s="173">
        <f t="shared" si="1"/>
        <v>0</v>
      </c>
      <c r="AJ70" s="173">
        <f t="shared" si="2"/>
        <v>0</v>
      </c>
      <c r="AK70" s="173">
        <f t="shared" si="3"/>
        <v>2543.6999999999971</v>
      </c>
      <c r="AL70" s="183"/>
      <c r="AM70" s="194" t="str">
        <f>_xlfn.XLOOKUP(Tabela1[[#This Row],[Unidade]],tabShoppingsEmails[Shopping],tabShoppingsEmails[E-mails consolidados])</f>
        <v>renan.mattos@allos.co; rita.silva@allos.co; kathleen.hoveler@allos.co; wellington.novaes@allos.co;alberto.oliveira@allos.co</v>
      </c>
    </row>
    <row r="71" spans="1:39" ht="32.25" hidden="1" thickBot="1">
      <c r="A71" s="172">
        <v>45818</v>
      </c>
      <c r="B71" s="173" t="s">
        <v>154</v>
      </c>
      <c r="C71" s="173" t="s">
        <v>14</v>
      </c>
      <c r="D71" s="174" t="s">
        <v>11</v>
      </c>
      <c r="E71" s="175" t="s">
        <v>166</v>
      </c>
      <c r="F71" s="176">
        <v>12</v>
      </c>
      <c r="G71" s="176">
        <v>12</v>
      </c>
      <c r="H71" s="176">
        <v>5</v>
      </c>
      <c r="I71" s="176">
        <v>35.5</v>
      </c>
      <c r="J71" s="178">
        <v>92569.710080963894</v>
      </c>
      <c r="K71" s="187">
        <v>0</v>
      </c>
      <c r="L71" s="178">
        <v>-1084.7</v>
      </c>
      <c r="M71" s="187">
        <v>0</v>
      </c>
      <c r="N71" s="187">
        <v>-1231.895</v>
      </c>
      <c r="O71" s="192" t="s">
        <v>161</v>
      </c>
      <c r="P71" s="178">
        <v>0</v>
      </c>
      <c r="Q71" s="178">
        <v>0</v>
      </c>
      <c r="R71" s="178">
        <v>0</v>
      </c>
      <c r="S71" s="178">
        <v>0</v>
      </c>
      <c r="T71" s="179"/>
      <c r="U71" s="180">
        <f t="shared" ref="U71:U106" si="10">(J71+L71+Q71+R71+S71+N71)+IF(T71="Sim",O71+P71,0)</f>
        <v>90253.115080963893</v>
      </c>
      <c r="V71" s="180"/>
      <c r="W71" s="234">
        <f t="shared" ref="W71:W138" si="11">IF(J71="","",U71*(1+V71))</f>
        <v>90253.115080963893</v>
      </c>
      <c r="X71" s="180"/>
      <c r="Y71" s="180"/>
      <c r="Z71" s="181">
        <v>45778</v>
      </c>
      <c r="AA71" s="342" cm="1">
        <f t="array" ref="AA71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45809</v>
      </c>
      <c r="AB71" s="173"/>
      <c r="AC71" s="194"/>
      <c r="AD71" s="194"/>
      <c r="AE71" s="183"/>
      <c r="AF71" s="183"/>
      <c r="AG71" s="183"/>
      <c r="AH71" s="183"/>
      <c r="AI71" s="173">
        <f t="shared" ref="AI71:AI138" si="12">K71-L71</f>
        <v>1084.7</v>
      </c>
      <c r="AJ71" s="173">
        <f t="shared" ref="AJ71:AJ138" si="13">AB71-AC71</f>
        <v>0</v>
      </c>
      <c r="AK71" s="173">
        <f t="shared" ref="AK71:AK138" si="14">J71-U71</f>
        <v>2316.5950000000012</v>
      </c>
      <c r="AL71" s="183"/>
      <c r="AM71" s="194" t="str">
        <f>_xlfn.XLOOKUP(Tabela1[[#This Row],[Unidade]],tabShoppingsEmails[Shopping],tabShoppingsEmails[E-mails consolidados])</f>
        <v>renan.mattos@allos.co; rita.silva@allos.co; kathleen.hoveler@allos.co; wellington.novaes@allos.co;alberto.oliveira@allos.co</v>
      </c>
    </row>
    <row r="72" spans="1:39" ht="20.85" hidden="1" customHeight="1" thickBot="1">
      <c r="A72" s="172">
        <v>45842</v>
      </c>
      <c r="B72" s="173" t="s">
        <v>154</v>
      </c>
      <c r="C72" s="173" t="s">
        <v>14</v>
      </c>
      <c r="D72" s="174" t="s">
        <v>11</v>
      </c>
      <c r="E72" s="175" t="s">
        <v>166</v>
      </c>
      <c r="F72" s="176">
        <v>12</v>
      </c>
      <c r="G72" s="176">
        <v>12</v>
      </c>
      <c r="H72" s="176">
        <v>2</v>
      </c>
      <c r="I72" s="176">
        <v>27.5</v>
      </c>
      <c r="J72" s="178">
        <v>92569.710080963894</v>
      </c>
      <c r="K72" s="178">
        <v>0</v>
      </c>
      <c r="L72" s="178">
        <v>-447.81</v>
      </c>
      <c r="M72" s="178">
        <v>0</v>
      </c>
      <c r="N72" s="178">
        <v>-981.08500000000004</v>
      </c>
      <c r="O72" s="192" t="s">
        <v>161</v>
      </c>
      <c r="P72" s="178">
        <v>0</v>
      </c>
      <c r="Q72" s="178">
        <v>0</v>
      </c>
      <c r="R72" s="178">
        <v>0</v>
      </c>
      <c r="S72" s="178">
        <v>0</v>
      </c>
      <c r="T72" s="179"/>
      <c r="U72" s="180">
        <f t="shared" si="10"/>
        <v>91140.81508096389</v>
      </c>
      <c r="V72" s="180"/>
      <c r="W72" s="234">
        <f t="shared" si="11"/>
        <v>91140.81508096389</v>
      </c>
      <c r="X72" s="180"/>
      <c r="Y72" s="180"/>
      <c r="Z72" s="181">
        <v>45809</v>
      </c>
      <c r="AA72" s="342" cm="1">
        <f t="array" ref="AA72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45839</v>
      </c>
      <c r="AB72" s="173"/>
      <c r="AC72" s="173"/>
      <c r="AD72" s="173"/>
      <c r="AE72" s="183"/>
      <c r="AF72" s="183"/>
      <c r="AG72" s="183"/>
      <c r="AH72" s="183"/>
      <c r="AI72" s="173">
        <f t="shared" si="12"/>
        <v>447.81</v>
      </c>
      <c r="AJ72" s="173">
        <f t="shared" si="13"/>
        <v>0</v>
      </c>
      <c r="AK72" s="173">
        <f t="shared" si="14"/>
        <v>1428.8950000000041</v>
      </c>
      <c r="AL72" s="183"/>
      <c r="AM72" s="194" t="str">
        <f>_xlfn.XLOOKUP(Tabela1[[#This Row],[Unidade]],tabShoppingsEmails[Shopping],tabShoppingsEmails[E-mails consolidados])</f>
        <v>renan.mattos@allos.co; rita.silva@allos.co; kathleen.hoveler@allos.co; wellington.novaes@allos.co;alberto.oliveira@allos.co</v>
      </c>
    </row>
    <row r="73" spans="1:39" ht="20.85" hidden="1" customHeight="1" thickBot="1">
      <c r="A73" s="172">
        <v>45874</v>
      </c>
      <c r="B73" s="173" t="s">
        <v>154</v>
      </c>
      <c r="C73" s="173" t="s">
        <v>14</v>
      </c>
      <c r="D73" s="174" t="s">
        <v>11</v>
      </c>
      <c r="E73" s="175" t="s">
        <v>166</v>
      </c>
      <c r="F73" s="176">
        <v>12</v>
      </c>
      <c r="G73" s="176">
        <v>12</v>
      </c>
      <c r="H73" s="176">
        <v>1</v>
      </c>
      <c r="I73" s="176">
        <v>17</v>
      </c>
      <c r="J73" s="178">
        <v>92569.710080963894</v>
      </c>
      <c r="K73" s="178">
        <v>0</v>
      </c>
      <c r="L73" s="178">
        <v>-230.87</v>
      </c>
      <c r="M73" s="178">
        <v>0</v>
      </c>
      <c r="N73" s="178">
        <v>-587.95000000000005</v>
      </c>
      <c r="O73" s="192" t="s">
        <v>161</v>
      </c>
      <c r="P73" s="178">
        <v>0</v>
      </c>
      <c r="Q73" s="178">
        <v>0</v>
      </c>
      <c r="R73" s="178">
        <v>0</v>
      </c>
      <c r="S73" s="178">
        <v>0</v>
      </c>
      <c r="T73" s="179"/>
      <c r="U73" s="180">
        <f t="shared" si="10"/>
        <v>91750.890080963902</v>
      </c>
      <c r="V73" s="180"/>
      <c r="W73" s="234">
        <f t="shared" si="11"/>
        <v>91750.890080963902</v>
      </c>
      <c r="X73" s="180"/>
      <c r="Y73" s="180"/>
      <c r="Z73" s="181">
        <v>45839</v>
      </c>
      <c r="AA73" s="342" cm="1">
        <f t="array" ref="AA73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45870</v>
      </c>
      <c r="AB73" s="173"/>
      <c r="AC73" s="173"/>
      <c r="AD73" s="173"/>
      <c r="AE73" s="183"/>
      <c r="AF73" s="183"/>
      <c r="AG73" s="183"/>
      <c r="AH73" s="183"/>
      <c r="AI73" s="173">
        <f t="shared" si="12"/>
        <v>230.87</v>
      </c>
      <c r="AJ73" s="173">
        <f t="shared" si="13"/>
        <v>0</v>
      </c>
      <c r="AK73" s="173">
        <f t="shared" si="14"/>
        <v>818.81999999999243</v>
      </c>
      <c r="AL73" s="183"/>
      <c r="AM73" s="194" t="str">
        <f>_xlfn.XLOOKUP(Tabela1[[#This Row],[Unidade]],tabShoppingsEmails[Shopping],tabShoppingsEmails[E-mails consolidados])</f>
        <v>renan.mattos@allos.co; rita.silva@allos.co; kathleen.hoveler@allos.co; wellington.novaes@allos.co;alberto.oliveira@allos.co</v>
      </c>
    </row>
    <row r="74" spans="1:39" ht="20.85" hidden="1" customHeight="1" thickBot="1">
      <c r="A74" s="172">
        <v>45906</v>
      </c>
      <c r="B74" s="173" t="s">
        <v>154</v>
      </c>
      <c r="C74" s="173" t="s">
        <v>14</v>
      </c>
      <c r="D74" s="174" t="s">
        <v>11</v>
      </c>
      <c r="E74" s="175" t="s">
        <v>166</v>
      </c>
      <c r="F74" s="176">
        <v>12</v>
      </c>
      <c r="G74" s="176">
        <v>12</v>
      </c>
      <c r="H74" s="176">
        <v>0</v>
      </c>
      <c r="I74" s="176">
        <v>11</v>
      </c>
      <c r="J74" s="178">
        <v>92569.710080963894</v>
      </c>
      <c r="K74" s="178">
        <v>0</v>
      </c>
      <c r="L74" s="178">
        <v>0</v>
      </c>
      <c r="M74" s="178">
        <v>0</v>
      </c>
      <c r="N74" s="178">
        <v>-389.34</v>
      </c>
      <c r="O74" s="192" t="s">
        <v>161</v>
      </c>
      <c r="P74" s="178">
        <v>0</v>
      </c>
      <c r="Q74" s="178">
        <v>0</v>
      </c>
      <c r="R74" s="178">
        <v>0</v>
      </c>
      <c r="S74" s="178">
        <v>0</v>
      </c>
      <c r="T74" s="179"/>
      <c r="U74" s="180">
        <f t="shared" si="10"/>
        <v>92180.370080963898</v>
      </c>
      <c r="V74" s="180"/>
      <c r="W74" s="234">
        <f t="shared" si="11"/>
        <v>92180.370080963898</v>
      </c>
      <c r="X74" s="180"/>
      <c r="Y74" s="180"/>
      <c r="Z74" s="181">
        <v>45870</v>
      </c>
      <c r="AA74" s="342" cm="1">
        <f t="array" ref="AA74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45901</v>
      </c>
      <c r="AB74" s="173"/>
      <c r="AC74" s="173"/>
      <c r="AD74" s="173"/>
      <c r="AE74" s="183"/>
      <c r="AF74" s="183"/>
      <c r="AG74" s="183"/>
      <c r="AH74" s="183"/>
      <c r="AI74" s="173">
        <f t="shared" si="12"/>
        <v>0</v>
      </c>
      <c r="AJ74" s="173">
        <f t="shared" si="13"/>
        <v>0</v>
      </c>
      <c r="AK74" s="173">
        <f t="shared" si="14"/>
        <v>389.33999999999651</v>
      </c>
      <c r="AL74" s="183"/>
      <c r="AM74" s="194" t="str">
        <f>_xlfn.XLOOKUP(Tabela1[[#This Row],[Unidade]],tabShoppingsEmails[Shopping],tabShoppingsEmails[E-mails consolidados])</f>
        <v>renan.mattos@allos.co; rita.silva@allos.co; kathleen.hoveler@allos.co; wellington.novaes@allos.co;alberto.oliveira@allos.co</v>
      </c>
    </row>
    <row r="75" spans="1:39" ht="20.85" hidden="1" customHeight="1" thickBot="1">
      <c r="A75" s="172">
        <v>45936</v>
      </c>
      <c r="B75" s="173" t="s">
        <v>154</v>
      </c>
      <c r="C75" s="173" t="s">
        <v>14</v>
      </c>
      <c r="D75" s="174" t="s">
        <v>11</v>
      </c>
      <c r="E75" s="175" t="s">
        <v>166</v>
      </c>
      <c r="F75" s="176">
        <v>12</v>
      </c>
      <c r="G75" s="176">
        <v>12</v>
      </c>
      <c r="H75" s="176">
        <v>3</v>
      </c>
      <c r="I75" s="176">
        <v>23.5</v>
      </c>
      <c r="J75" s="178">
        <v>92569.710080963894</v>
      </c>
      <c r="K75" s="178">
        <v>0</v>
      </c>
      <c r="L75" s="178">
        <v>-692.61</v>
      </c>
      <c r="M75" s="178">
        <v>0</v>
      </c>
      <c r="N75" s="178">
        <v>-831.37</v>
      </c>
      <c r="O75" s="192" t="s">
        <v>161</v>
      </c>
      <c r="P75" s="178">
        <v>0</v>
      </c>
      <c r="Q75" s="178">
        <v>0</v>
      </c>
      <c r="R75" s="178">
        <v>0</v>
      </c>
      <c r="S75" s="178">
        <v>0</v>
      </c>
      <c r="T75" s="179"/>
      <c r="U75" s="180">
        <f t="shared" si="10"/>
        <v>91045.730080963898</v>
      </c>
      <c r="V75" s="180"/>
      <c r="W75" s="234">
        <f t="shared" si="11"/>
        <v>91045.730080963898</v>
      </c>
      <c r="X75" s="180"/>
      <c r="Y75" s="180"/>
      <c r="Z75" s="181">
        <v>45901</v>
      </c>
      <c r="AA75" s="342" cm="1">
        <f t="array" ref="AA75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45931</v>
      </c>
      <c r="AB75" s="173"/>
      <c r="AC75" s="173"/>
      <c r="AD75" s="173"/>
      <c r="AE75" s="183"/>
      <c r="AF75" s="183"/>
      <c r="AG75" s="183"/>
      <c r="AH75" s="183"/>
      <c r="AI75" s="173">
        <f t="shared" si="12"/>
        <v>692.61</v>
      </c>
      <c r="AJ75" s="173">
        <f t="shared" si="13"/>
        <v>0</v>
      </c>
      <c r="AK75" s="173">
        <f t="shared" si="14"/>
        <v>1523.9799999999959</v>
      </c>
      <c r="AL75" s="183"/>
      <c r="AM75" s="194" t="str">
        <f>_xlfn.XLOOKUP(Tabela1[[#This Row],[Unidade]],tabShoppingsEmails[Shopping],tabShoppingsEmails[E-mails consolidados])</f>
        <v>renan.mattos@allos.co; rita.silva@allos.co; kathleen.hoveler@allos.co; wellington.novaes@allos.co;alberto.oliveira@allos.co</v>
      </c>
    </row>
    <row r="76" spans="1:39" ht="20.85" hidden="1" customHeight="1" thickBot="1">
      <c r="A76" s="172"/>
      <c r="B76" s="173"/>
      <c r="C76" s="173" t="s">
        <v>14</v>
      </c>
      <c r="D76" s="174" t="s">
        <v>11</v>
      </c>
      <c r="E76" s="175" t="s">
        <v>166</v>
      </c>
      <c r="F76" s="176">
        <v>12</v>
      </c>
      <c r="G76" s="176"/>
      <c r="H76" s="195"/>
      <c r="I76" s="176"/>
      <c r="J76" s="178"/>
      <c r="K76" s="178"/>
      <c r="L76" s="197"/>
      <c r="M76" s="178"/>
      <c r="N76" s="178"/>
      <c r="O76" s="197"/>
      <c r="P76" s="178"/>
      <c r="Q76" s="178"/>
      <c r="R76" s="178"/>
      <c r="S76" s="178"/>
      <c r="T76" s="179"/>
      <c r="U76" s="180">
        <f t="shared" si="10"/>
        <v>0</v>
      </c>
      <c r="V76" s="180"/>
      <c r="W76" s="234" t="str">
        <f t="shared" si="11"/>
        <v/>
      </c>
      <c r="X76" s="180"/>
      <c r="Y76" s="180"/>
      <c r="Z76" s="181">
        <v>45931</v>
      </c>
      <c r="AA76" s="342" cm="1">
        <f t="array" ref="AA76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45962</v>
      </c>
      <c r="AB76" s="173"/>
      <c r="AC76" s="173"/>
      <c r="AD76" s="173"/>
      <c r="AE76" s="183"/>
      <c r="AF76" s="183"/>
      <c r="AG76" s="183"/>
      <c r="AH76" s="183"/>
      <c r="AI76" s="173">
        <f t="shared" si="12"/>
        <v>0</v>
      </c>
      <c r="AJ76" s="173">
        <f t="shared" si="13"/>
        <v>0</v>
      </c>
      <c r="AK76" s="173">
        <f t="shared" si="14"/>
        <v>0</v>
      </c>
      <c r="AL76" s="183"/>
      <c r="AM76" s="194" t="str">
        <f>_xlfn.XLOOKUP(Tabela1[[#This Row],[Unidade]],tabShoppingsEmails[Shopping],tabShoppingsEmails[E-mails consolidados])</f>
        <v>renan.mattos@allos.co; rita.silva@allos.co; kathleen.hoveler@allos.co; wellington.novaes@allos.co;alberto.oliveira@allos.co</v>
      </c>
    </row>
    <row r="77" spans="1:39" ht="20.85" hidden="1" customHeight="1" thickBot="1">
      <c r="A77" s="172"/>
      <c r="B77" s="173"/>
      <c r="C77" s="173" t="s">
        <v>14</v>
      </c>
      <c r="D77" s="174" t="s">
        <v>11</v>
      </c>
      <c r="E77" s="175" t="s">
        <v>166</v>
      </c>
      <c r="F77" s="176">
        <v>12</v>
      </c>
      <c r="G77" s="176"/>
      <c r="H77" s="195"/>
      <c r="I77" s="176"/>
      <c r="J77" s="178"/>
      <c r="K77" s="178"/>
      <c r="L77" s="197"/>
      <c r="M77" s="178"/>
      <c r="N77" s="178"/>
      <c r="O77" s="197"/>
      <c r="P77" s="178"/>
      <c r="Q77" s="178"/>
      <c r="R77" s="178"/>
      <c r="S77" s="178"/>
      <c r="T77" s="179"/>
      <c r="U77" s="180">
        <f t="shared" si="10"/>
        <v>0</v>
      </c>
      <c r="V77" s="180"/>
      <c r="W77" s="234" t="str">
        <f t="shared" si="11"/>
        <v/>
      </c>
      <c r="X77" s="180"/>
      <c r="Y77" s="180"/>
      <c r="Z77" s="181">
        <v>45962</v>
      </c>
      <c r="AA77" s="342" cm="1">
        <f t="array" ref="AA77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45992</v>
      </c>
      <c r="AB77" s="173"/>
      <c r="AC77" s="173"/>
      <c r="AD77" s="173"/>
      <c r="AE77" s="183"/>
      <c r="AF77" s="183"/>
      <c r="AG77" s="183"/>
      <c r="AH77" s="183"/>
      <c r="AI77" s="173">
        <f t="shared" si="12"/>
        <v>0</v>
      </c>
      <c r="AJ77" s="173">
        <f t="shared" si="13"/>
        <v>0</v>
      </c>
      <c r="AK77" s="173">
        <f t="shared" si="14"/>
        <v>0</v>
      </c>
      <c r="AL77" s="183"/>
      <c r="AM77" s="194" t="str">
        <f>_xlfn.XLOOKUP(Tabela1[[#This Row],[Unidade]],tabShoppingsEmails[Shopping],tabShoppingsEmails[E-mails consolidados])</f>
        <v>renan.mattos@allos.co; rita.silva@allos.co; kathleen.hoveler@allos.co; wellington.novaes@allos.co;alberto.oliveira@allos.co</v>
      </c>
    </row>
    <row r="78" spans="1:39" ht="20.85" hidden="1" customHeight="1" thickBot="1">
      <c r="A78" s="172"/>
      <c r="B78" s="173"/>
      <c r="C78" s="173" t="s">
        <v>14</v>
      </c>
      <c r="D78" s="174" t="s">
        <v>11</v>
      </c>
      <c r="E78" s="175" t="s">
        <v>166</v>
      </c>
      <c r="F78" s="176">
        <v>12</v>
      </c>
      <c r="G78" s="176"/>
      <c r="H78" s="176"/>
      <c r="I78" s="176"/>
      <c r="J78" s="178"/>
      <c r="K78" s="178"/>
      <c r="L78" s="178"/>
      <c r="M78" s="178"/>
      <c r="N78" s="178"/>
      <c r="O78" s="178"/>
      <c r="P78" s="178"/>
      <c r="Q78" s="178"/>
      <c r="R78" s="178"/>
      <c r="S78" s="178"/>
      <c r="T78" s="179"/>
      <c r="U78" s="180">
        <f t="shared" si="10"/>
        <v>0</v>
      </c>
      <c r="V78" s="180"/>
      <c r="W78" s="234" t="str">
        <f t="shared" si="11"/>
        <v/>
      </c>
      <c r="X78" s="180"/>
      <c r="Y78" s="180"/>
      <c r="Z78" s="181">
        <v>45992</v>
      </c>
      <c r="AA78" s="342" cm="1">
        <f t="array" ref="AA78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46023</v>
      </c>
      <c r="AB78" s="173"/>
      <c r="AC78" s="173"/>
      <c r="AD78" s="173"/>
      <c r="AE78" s="183"/>
      <c r="AF78" s="183"/>
      <c r="AG78" s="183"/>
      <c r="AH78" s="183"/>
      <c r="AI78" s="173">
        <f t="shared" si="12"/>
        <v>0</v>
      </c>
      <c r="AJ78" s="173">
        <f t="shared" si="13"/>
        <v>0</v>
      </c>
      <c r="AK78" s="173">
        <f t="shared" si="14"/>
        <v>0</v>
      </c>
      <c r="AL78" s="183"/>
      <c r="AM78" s="194" t="str">
        <f>_xlfn.XLOOKUP(Tabela1[[#This Row],[Unidade]],tabShoppingsEmails[Shopping],tabShoppingsEmails[E-mails consolidados])</f>
        <v>renan.mattos@allos.co; rita.silva@allos.co; kathleen.hoveler@allos.co; wellington.novaes@allos.co;alberto.oliveira@allos.co</v>
      </c>
    </row>
    <row r="79" spans="1:39" ht="20.85" hidden="1" customHeight="1" thickBot="1">
      <c r="A79" s="172"/>
      <c r="B79" s="173"/>
      <c r="C79" s="173" t="s">
        <v>14</v>
      </c>
      <c r="D79" s="174" t="s">
        <v>9</v>
      </c>
      <c r="E79" s="174" t="s">
        <v>167</v>
      </c>
      <c r="F79" s="176">
        <v>4</v>
      </c>
      <c r="G79" s="176">
        <v>2</v>
      </c>
      <c r="H79" s="176"/>
      <c r="I79" s="176"/>
      <c r="J79" s="178">
        <f>(16870.77/(365.25/12))*8</f>
        <v>4434.2064887063652</v>
      </c>
      <c r="K79" s="178"/>
      <c r="L79" s="178"/>
      <c r="M79" s="178"/>
      <c r="N79" s="178"/>
      <c r="O79" s="178"/>
      <c r="P79" s="178"/>
      <c r="Q79" s="178"/>
      <c r="R79" s="178"/>
      <c r="S79" s="178"/>
      <c r="T79" s="179"/>
      <c r="U79" s="180">
        <f t="shared" ref="U79:U81" si="15">(J79+L79+Q79+R79+S79+N79)+IF(T79="Sim",O79+P79,0)</f>
        <v>4434.2064887063652</v>
      </c>
      <c r="V79" s="180"/>
      <c r="W79" s="234">
        <f t="shared" si="11"/>
        <v>4434.2064887063652</v>
      </c>
      <c r="X79" s="180"/>
      <c r="Y79" s="180"/>
      <c r="Z79" s="181">
        <v>45931</v>
      </c>
      <c r="AA79" s="342" cm="1">
        <f t="array" ref="AA79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45962</v>
      </c>
      <c r="AB79" s="173"/>
      <c r="AC79" s="173"/>
      <c r="AD79" s="173"/>
      <c r="AE79" s="183"/>
      <c r="AF79" s="182"/>
      <c r="AG79" s="183"/>
      <c r="AH79" s="183"/>
      <c r="AI79" s="173">
        <f t="shared" ref="AI79:AI81" si="16">K79-L79</f>
        <v>0</v>
      </c>
      <c r="AJ79" s="173">
        <f t="shared" ref="AJ79:AJ81" si="17">AB79-AC79</f>
        <v>0</v>
      </c>
      <c r="AK79" s="173">
        <f t="shared" ref="AK79:AK81" si="18">J79-U79</f>
        <v>0</v>
      </c>
      <c r="AL79" s="289"/>
      <c r="AM79" s="173" t="str">
        <f>_xlfn.XLOOKUP(Tabela1[[#This Row],[Unidade]],tabShoppingsEmails[Shopping],tabShoppingsEmails[E-mails consolidados])</f>
        <v>renan.mattos@allos.co; rita.silva@allos.co; kathleen.hoveler@allos.co; wellington.novaes@allos.co;alberto.oliveira@allos.co</v>
      </c>
    </row>
    <row r="80" spans="1:39" ht="20.85" hidden="1" customHeight="1" thickBot="1">
      <c r="A80" s="172"/>
      <c r="B80" s="173"/>
      <c r="C80" s="173" t="s">
        <v>14</v>
      </c>
      <c r="D80" s="174" t="s">
        <v>9</v>
      </c>
      <c r="E80" s="174" t="s">
        <v>167</v>
      </c>
      <c r="F80" s="176">
        <v>4</v>
      </c>
      <c r="G80" s="176">
        <v>2</v>
      </c>
      <c r="H80" s="176"/>
      <c r="I80" s="176"/>
      <c r="J80" s="178">
        <v>16870.769522284983</v>
      </c>
      <c r="K80" s="178"/>
      <c r="L80" s="178"/>
      <c r="M80" s="178"/>
      <c r="N80" s="178"/>
      <c r="O80" s="178"/>
      <c r="P80" s="178"/>
      <c r="Q80" s="178"/>
      <c r="R80" s="178"/>
      <c r="S80" s="178"/>
      <c r="T80" s="179"/>
      <c r="U80" s="180">
        <f t="shared" si="15"/>
        <v>16870.769522284983</v>
      </c>
      <c r="V80" s="180"/>
      <c r="W80" s="234">
        <f t="shared" si="11"/>
        <v>16870.769522284983</v>
      </c>
      <c r="X80" s="180"/>
      <c r="Y80" s="180"/>
      <c r="Z80" s="181">
        <v>45962</v>
      </c>
      <c r="AA80" s="342" cm="1">
        <f t="array" ref="AA80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45992</v>
      </c>
      <c r="AB80" s="173"/>
      <c r="AC80" s="173"/>
      <c r="AD80" s="173"/>
      <c r="AE80" s="183"/>
      <c r="AF80" s="182"/>
      <c r="AG80" s="183"/>
      <c r="AH80" s="183"/>
      <c r="AI80" s="173">
        <f t="shared" si="16"/>
        <v>0</v>
      </c>
      <c r="AJ80" s="173">
        <f t="shared" si="17"/>
        <v>0</v>
      </c>
      <c r="AK80" s="173">
        <f t="shared" si="18"/>
        <v>0</v>
      </c>
      <c r="AL80" s="289"/>
      <c r="AM80" s="173" t="str">
        <f>_xlfn.XLOOKUP(Tabela1[[#This Row],[Unidade]],tabShoppingsEmails[Shopping],tabShoppingsEmails[E-mails consolidados])</f>
        <v>renan.mattos@allos.co; rita.silva@allos.co; kathleen.hoveler@allos.co; wellington.novaes@allos.co;alberto.oliveira@allos.co</v>
      </c>
    </row>
    <row r="81" spans="1:39" ht="20.85" hidden="1" customHeight="1" thickBot="1">
      <c r="A81" s="172"/>
      <c r="B81" s="173"/>
      <c r="C81" s="173" t="s">
        <v>14</v>
      </c>
      <c r="D81" s="174" t="s">
        <v>9</v>
      </c>
      <c r="E81" s="174" t="s">
        <v>167</v>
      </c>
      <c r="F81" s="176">
        <v>4</v>
      </c>
      <c r="G81" s="176">
        <v>2</v>
      </c>
      <c r="H81" s="176"/>
      <c r="I81" s="176"/>
      <c r="J81" s="178"/>
      <c r="K81" s="178"/>
      <c r="L81" s="178"/>
      <c r="M81" s="178"/>
      <c r="N81" s="178"/>
      <c r="O81" s="178"/>
      <c r="P81" s="178"/>
      <c r="Q81" s="178"/>
      <c r="R81" s="178"/>
      <c r="S81" s="178"/>
      <c r="T81" s="179"/>
      <c r="U81" s="180">
        <f t="shared" si="15"/>
        <v>0</v>
      </c>
      <c r="V81" s="180"/>
      <c r="W81" s="234" t="str">
        <f t="shared" si="11"/>
        <v/>
      </c>
      <c r="X81" s="180"/>
      <c r="Y81" s="180"/>
      <c r="Z81" s="181">
        <v>45992</v>
      </c>
      <c r="AA81" s="342" cm="1">
        <f t="array" ref="AA81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46023</v>
      </c>
      <c r="AB81" s="173"/>
      <c r="AC81" s="173"/>
      <c r="AD81" s="173"/>
      <c r="AE81" s="183"/>
      <c r="AF81" s="182"/>
      <c r="AG81" s="183"/>
      <c r="AH81" s="183"/>
      <c r="AI81" s="173">
        <f t="shared" si="16"/>
        <v>0</v>
      </c>
      <c r="AJ81" s="173">
        <f t="shared" si="17"/>
        <v>0</v>
      </c>
      <c r="AK81" s="173">
        <f t="shared" si="18"/>
        <v>0</v>
      </c>
      <c r="AL81" s="289"/>
      <c r="AM81" s="173" t="str">
        <f>_xlfn.XLOOKUP(Tabela1[[#This Row],[Unidade]],tabShoppingsEmails[Shopping],tabShoppingsEmails[E-mails consolidados])</f>
        <v>renan.mattos@allos.co; rita.silva@allos.co; kathleen.hoveler@allos.co; wellington.novaes@allos.co;alberto.oliveira@allos.co</v>
      </c>
    </row>
    <row r="82" spans="1:39" ht="20.85" hidden="1" customHeight="1" thickBot="1">
      <c r="A82" s="172"/>
      <c r="B82" s="173" t="s">
        <v>154</v>
      </c>
      <c r="C82" s="173" t="s">
        <v>14</v>
      </c>
      <c r="D82" s="174" t="s">
        <v>8</v>
      </c>
      <c r="E82" s="175" t="s">
        <v>168</v>
      </c>
      <c r="F82" s="176">
        <v>29</v>
      </c>
      <c r="G82" s="176">
        <v>1</v>
      </c>
      <c r="H82" s="176">
        <v>0</v>
      </c>
      <c r="I82" s="176">
        <v>0</v>
      </c>
      <c r="J82" s="178">
        <v>8657.34</v>
      </c>
      <c r="K82" s="178">
        <v>0</v>
      </c>
      <c r="L82" s="178">
        <v>0</v>
      </c>
      <c r="M82" s="178">
        <v>0</v>
      </c>
      <c r="N82" s="178">
        <v>0</v>
      </c>
      <c r="O82" s="178">
        <v>0</v>
      </c>
      <c r="P82" s="178">
        <v>0</v>
      </c>
      <c r="Q82" s="178">
        <v>0</v>
      </c>
      <c r="R82" s="178">
        <v>0</v>
      </c>
      <c r="S82" s="178">
        <v>0</v>
      </c>
      <c r="T82" s="179" t="s">
        <v>154</v>
      </c>
      <c r="U82" s="180">
        <f t="shared" si="10"/>
        <v>8657.34</v>
      </c>
      <c r="V82" s="180"/>
      <c r="W82" s="234">
        <f t="shared" si="11"/>
        <v>8657.34</v>
      </c>
      <c r="X82" s="180"/>
      <c r="Y82" s="180"/>
      <c r="Z82" s="181">
        <v>45658</v>
      </c>
      <c r="AA82" s="342" cm="1">
        <f t="array" ref="AA82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45689</v>
      </c>
      <c r="AB82" s="173"/>
      <c r="AC82" s="173"/>
      <c r="AD82" s="173"/>
      <c r="AE82" s="183"/>
      <c r="AF82" s="183"/>
      <c r="AG82" s="183"/>
      <c r="AH82" s="183"/>
      <c r="AI82" s="173">
        <f t="shared" si="12"/>
        <v>0</v>
      </c>
      <c r="AJ82" s="173">
        <f t="shared" si="13"/>
        <v>0</v>
      </c>
      <c r="AK82" s="173">
        <f t="shared" si="14"/>
        <v>0</v>
      </c>
      <c r="AL82" s="183"/>
      <c r="AM82" s="194" t="str">
        <f>_xlfn.XLOOKUP(Tabela1[[#This Row],[Unidade]],tabShoppingsEmails[Shopping],tabShoppingsEmails[E-mails consolidados])</f>
        <v>renan.mattos@allos.co; rita.silva@allos.co; kathleen.hoveler@allos.co; wellington.novaes@allos.co;alberto.oliveira@allos.co</v>
      </c>
    </row>
    <row r="83" spans="1:39" ht="20.85" hidden="1" customHeight="1" thickBot="1">
      <c r="A83" s="172"/>
      <c r="B83" s="173" t="s">
        <v>154</v>
      </c>
      <c r="C83" s="173" t="s">
        <v>14</v>
      </c>
      <c r="D83" s="174" t="s">
        <v>8</v>
      </c>
      <c r="E83" s="175" t="s">
        <v>168</v>
      </c>
      <c r="F83" s="176">
        <v>29</v>
      </c>
      <c r="G83" s="176">
        <v>1</v>
      </c>
      <c r="H83" s="176">
        <v>0</v>
      </c>
      <c r="I83" s="176">
        <v>0</v>
      </c>
      <c r="J83" s="178">
        <v>8657.34</v>
      </c>
      <c r="K83" s="178">
        <v>0</v>
      </c>
      <c r="L83" s="187">
        <v>0</v>
      </c>
      <c r="M83" s="178">
        <v>0</v>
      </c>
      <c r="N83" s="178">
        <v>0</v>
      </c>
      <c r="O83" s="178">
        <v>0</v>
      </c>
      <c r="P83" s="178">
        <v>0</v>
      </c>
      <c r="Q83" s="178">
        <v>0</v>
      </c>
      <c r="R83" s="178">
        <v>0</v>
      </c>
      <c r="S83" s="178">
        <v>0</v>
      </c>
      <c r="T83" s="179" t="s">
        <v>154</v>
      </c>
      <c r="U83" s="180">
        <f t="shared" si="10"/>
        <v>8657.34</v>
      </c>
      <c r="V83" s="180"/>
      <c r="W83" s="234">
        <f t="shared" si="11"/>
        <v>8657.34</v>
      </c>
      <c r="X83" s="180"/>
      <c r="Y83" s="180"/>
      <c r="Z83" s="181">
        <v>45689</v>
      </c>
      <c r="AA83" s="342" cm="1">
        <f t="array" ref="AA83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45717</v>
      </c>
      <c r="AB83" s="173"/>
      <c r="AC83" s="199"/>
      <c r="AD83" s="199"/>
      <c r="AE83" s="183"/>
      <c r="AF83" s="183"/>
      <c r="AG83" s="183"/>
      <c r="AH83" s="183"/>
      <c r="AI83" s="173">
        <f t="shared" si="12"/>
        <v>0</v>
      </c>
      <c r="AJ83" s="173">
        <f t="shared" si="13"/>
        <v>0</v>
      </c>
      <c r="AK83" s="173">
        <f t="shared" si="14"/>
        <v>0</v>
      </c>
      <c r="AL83" s="183"/>
      <c r="AM83" s="194" t="str">
        <f>_xlfn.XLOOKUP(Tabela1[[#This Row],[Unidade]],tabShoppingsEmails[Shopping],tabShoppingsEmails[E-mails consolidados])</f>
        <v>renan.mattos@allos.co; rita.silva@allos.co; kathleen.hoveler@allos.co; wellington.novaes@allos.co;alberto.oliveira@allos.co</v>
      </c>
    </row>
    <row r="84" spans="1:39" ht="20.85" hidden="1" customHeight="1" thickBot="1">
      <c r="A84" s="172"/>
      <c r="B84" s="188" t="s">
        <v>154</v>
      </c>
      <c r="C84" s="173" t="s">
        <v>14</v>
      </c>
      <c r="D84" s="174" t="s">
        <v>8</v>
      </c>
      <c r="E84" s="175" t="s">
        <v>168</v>
      </c>
      <c r="F84" s="176">
        <v>29</v>
      </c>
      <c r="G84" s="176">
        <v>5</v>
      </c>
      <c r="H84" s="176">
        <v>31</v>
      </c>
      <c r="I84" s="176">
        <v>0</v>
      </c>
      <c r="J84" s="178">
        <f>8936.39+((33435/(365.25/12))*24)</f>
        <v>35299.921827515398</v>
      </c>
      <c r="K84" s="178">
        <v>0</v>
      </c>
      <c r="L84" s="187">
        <v>-10724.72</v>
      </c>
      <c r="M84" s="178">
        <v>0</v>
      </c>
      <c r="N84" s="178">
        <v>0</v>
      </c>
      <c r="O84" s="178">
        <v>-764.83</v>
      </c>
      <c r="P84" s="178">
        <v>0</v>
      </c>
      <c r="Q84" s="178">
        <v>0</v>
      </c>
      <c r="R84" s="178">
        <v>0</v>
      </c>
      <c r="S84" s="178">
        <v>0</v>
      </c>
      <c r="T84" s="179" t="s">
        <v>154</v>
      </c>
      <c r="U84" s="180">
        <f t="shared" si="10"/>
        <v>23810.371827515395</v>
      </c>
      <c r="V84" s="180"/>
      <c r="W84" s="234">
        <f t="shared" si="11"/>
        <v>23810.371827515395</v>
      </c>
      <c r="X84" s="180"/>
      <c r="Y84" s="180"/>
      <c r="Z84" s="181">
        <v>45717</v>
      </c>
      <c r="AA84" s="342" cm="1">
        <f t="array" ref="AA84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45748</v>
      </c>
      <c r="AB84" s="203">
        <v>8177.07</v>
      </c>
      <c r="AC84" s="204">
        <v>8668</v>
      </c>
      <c r="AD84" s="202"/>
      <c r="AE84" s="183"/>
      <c r="AF84" s="183"/>
      <c r="AG84" s="183"/>
      <c r="AH84" s="183"/>
      <c r="AI84" s="173">
        <f t="shared" si="12"/>
        <v>10724.72</v>
      </c>
      <c r="AJ84" s="173">
        <f t="shared" si="13"/>
        <v>-490.93000000000029</v>
      </c>
      <c r="AK84" s="173">
        <f t="shared" si="14"/>
        <v>11489.550000000003</v>
      </c>
      <c r="AL84" s="183"/>
      <c r="AM84" s="194" t="str">
        <f>_xlfn.XLOOKUP(Tabela1[[#This Row],[Unidade]],tabShoppingsEmails[Shopping],tabShoppingsEmails[E-mails consolidados])</f>
        <v>renan.mattos@allos.co; rita.silva@allos.co; kathleen.hoveler@allos.co; wellington.novaes@allos.co;alberto.oliveira@allos.co</v>
      </c>
    </row>
    <row r="85" spans="1:39" ht="20.85" hidden="1" customHeight="1" thickBot="1">
      <c r="A85" s="172"/>
      <c r="B85" s="173" t="s">
        <v>154</v>
      </c>
      <c r="C85" s="173" t="s">
        <v>14</v>
      </c>
      <c r="D85" s="174" t="s">
        <v>8</v>
      </c>
      <c r="E85" s="175" t="s">
        <v>168</v>
      </c>
      <c r="F85" s="176">
        <v>29</v>
      </c>
      <c r="G85" s="176">
        <v>5</v>
      </c>
      <c r="H85" s="176">
        <v>0</v>
      </c>
      <c r="I85" s="176">
        <v>0</v>
      </c>
      <c r="J85" s="178">
        <v>42371.385600355112</v>
      </c>
      <c r="K85" s="178">
        <v>0</v>
      </c>
      <c r="L85" s="187">
        <v>0</v>
      </c>
      <c r="M85" s="178">
        <v>0</v>
      </c>
      <c r="N85" s="178">
        <v>0</v>
      </c>
      <c r="O85" s="178">
        <v>0</v>
      </c>
      <c r="P85" s="178">
        <v>0</v>
      </c>
      <c r="Q85" s="178">
        <v>0</v>
      </c>
      <c r="R85" s="178">
        <v>0</v>
      </c>
      <c r="S85" s="178">
        <v>0</v>
      </c>
      <c r="T85" s="179" t="s">
        <v>154</v>
      </c>
      <c r="U85" s="180">
        <f t="shared" si="10"/>
        <v>42371.385600355112</v>
      </c>
      <c r="V85" s="180"/>
      <c r="W85" s="234">
        <f t="shared" si="11"/>
        <v>42371.385600355112</v>
      </c>
      <c r="X85" s="180"/>
      <c r="Y85" s="180"/>
      <c r="Z85" s="181">
        <v>45748</v>
      </c>
      <c r="AA85" s="342" cm="1">
        <f t="array" ref="AA85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45778</v>
      </c>
      <c r="AB85" s="173"/>
      <c r="AC85" s="194"/>
      <c r="AD85" s="194"/>
      <c r="AE85" s="183"/>
      <c r="AF85" s="183"/>
      <c r="AG85" s="183"/>
      <c r="AH85" s="183"/>
      <c r="AI85" s="173">
        <f t="shared" si="12"/>
        <v>0</v>
      </c>
      <c r="AJ85" s="173">
        <f t="shared" si="13"/>
        <v>0</v>
      </c>
      <c r="AK85" s="173">
        <f t="shared" si="14"/>
        <v>0</v>
      </c>
      <c r="AL85" s="183"/>
      <c r="AM85" s="194" t="str">
        <f>_xlfn.XLOOKUP(Tabela1[[#This Row],[Unidade]],tabShoppingsEmails[Shopping],tabShoppingsEmails[E-mails consolidados])</f>
        <v>renan.mattos@allos.co; rita.silva@allos.co; kathleen.hoveler@allos.co; wellington.novaes@allos.co;alberto.oliveira@allos.co</v>
      </c>
    </row>
    <row r="86" spans="1:39" ht="20.85" hidden="1" customHeight="1" thickBot="1">
      <c r="A86" s="172">
        <v>45066</v>
      </c>
      <c r="B86" s="173" t="s">
        <v>154</v>
      </c>
      <c r="C86" s="173" t="s">
        <v>14</v>
      </c>
      <c r="D86" s="174" t="s">
        <v>8</v>
      </c>
      <c r="E86" s="175" t="s">
        <v>168</v>
      </c>
      <c r="F86" s="176">
        <v>29</v>
      </c>
      <c r="G86" s="176">
        <v>5</v>
      </c>
      <c r="H86" s="176">
        <v>21</v>
      </c>
      <c r="I86" s="176">
        <v>0</v>
      </c>
      <c r="J86" s="178">
        <v>42371.385600355112</v>
      </c>
      <c r="K86" s="178">
        <v>-7177.12</v>
      </c>
      <c r="L86" s="178">
        <v>-6677.62</v>
      </c>
      <c r="M86" s="178">
        <v>0</v>
      </c>
      <c r="N86" s="178">
        <v>0</v>
      </c>
      <c r="O86" s="178">
        <v>-70.62</v>
      </c>
      <c r="P86" s="178">
        <v>0</v>
      </c>
      <c r="Q86" s="178">
        <v>0</v>
      </c>
      <c r="R86" s="178">
        <v>0</v>
      </c>
      <c r="S86" s="179">
        <v>0</v>
      </c>
      <c r="T86" s="179" t="s">
        <v>154</v>
      </c>
      <c r="U86" s="180">
        <f t="shared" si="10"/>
        <v>35623.145600355107</v>
      </c>
      <c r="V86" s="180"/>
      <c r="W86" s="234">
        <f t="shared" si="11"/>
        <v>35623.145600355107</v>
      </c>
      <c r="X86" s="180"/>
      <c r="Y86" s="180"/>
      <c r="Z86" s="181">
        <v>45778</v>
      </c>
      <c r="AA86" s="342" cm="1">
        <f t="array" ref="AA86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45809</v>
      </c>
      <c r="AB86" s="173"/>
      <c r="AC86" s="173"/>
      <c r="AD86" s="173"/>
      <c r="AE86" s="183"/>
      <c r="AF86" s="183"/>
      <c r="AG86" s="183"/>
      <c r="AH86" s="183"/>
      <c r="AI86" s="173">
        <f t="shared" si="12"/>
        <v>-499.5</v>
      </c>
      <c r="AJ86" s="173">
        <f t="shared" si="13"/>
        <v>0</v>
      </c>
      <c r="AK86" s="173">
        <f t="shared" si="14"/>
        <v>6748.2400000000052</v>
      </c>
      <c r="AL86" s="183"/>
      <c r="AM86" s="194" t="str">
        <f>_xlfn.XLOOKUP(Tabela1[[#This Row],[Unidade]],tabShoppingsEmails[Shopping],tabShoppingsEmails[E-mails consolidados])</f>
        <v>renan.mattos@allos.co; rita.silva@allos.co; kathleen.hoveler@allos.co; wellington.novaes@allos.co;alberto.oliveira@allos.co</v>
      </c>
    </row>
    <row r="87" spans="1:39" ht="20.85" hidden="1" customHeight="1" thickBot="1">
      <c r="A87" s="172">
        <v>45831</v>
      </c>
      <c r="B87" s="173" t="s">
        <v>154</v>
      </c>
      <c r="C87" s="173" t="s">
        <v>14</v>
      </c>
      <c r="D87" s="174" t="s">
        <v>8</v>
      </c>
      <c r="E87" s="175" t="s">
        <v>168</v>
      </c>
      <c r="F87" s="176">
        <v>29</v>
      </c>
      <c r="G87" s="176">
        <v>5</v>
      </c>
      <c r="H87" s="176">
        <v>15</v>
      </c>
      <c r="I87" s="176">
        <v>0</v>
      </c>
      <c r="J87" s="178">
        <v>42371.385600355112</v>
      </c>
      <c r="K87" s="178">
        <v>-2883.9</v>
      </c>
      <c r="L87" s="178">
        <v>-2883.9</v>
      </c>
      <c r="M87" s="178">
        <v>0</v>
      </c>
      <c r="N87" s="178">
        <v>0</v>
      </c>
      <c r="O87" s="178">
        <v>-918.05</v>
      </c>
      <c r="P87" s="178">
        <v>0</v>
      </c>
      <c r="Q87" s="178">
        <v>0</v>
      </c>
      <c r="R87" s="178">
        <v>0</v>
      </c>
      <c r="S87" s="178">
        <v>0</v>
      </c>
      <c r="T87" s="179" t="s">
        <v>154</v>
      </c>
      <c r="U87" s="180">
        <f t="shared" si="10"/>
        <v>38569.435600355107</v>
      </c>
      <c r="V87" s="180"/>
      <c r="W87" s="234">
        <f t="shared" si="11"/>
        <v>38569.435600355107</v>
      </c>
      <c r="X87" s="180"/>
      <c r="Y87" s="180"/>
      <c r="Z87" s="181">
        <v>45809</v>
      </c>
      <c r="AA87" s="342" cm="1">
        <f t="array" ref="AA87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45839</v>
      </c>
      <c r="AB87" s="173"/>
      <c r="AC87" s="173"/>
      <c r="AD87" s="173"/>
      <c r="AE87" s="183"/>
      <c r="AF87" s="183"/>
      <c r="AG87" s="183"/>
      <c r="AH87" s="183"/>
      <c r="AI87" s="173">
        <f t="shared" si="12"/>
        <v>0</v>
      </c>
      <c r="AJ87" s="173">
        <f t="shared" si="13"/>
        <v>0</v>
      </c>
      <c r="AK87" s="173">
        <f t="shared" si="14"/>
        <v>3801.9500000000044</v>
      </c>
      <c r="AL87" s="183"/>
      <c r="AM87" s="194" t="str">
        <f>_xlfn.XLOOKUP(Tabela1[[#This Row],[Unidade]],tabShoppingsEmails[Shopping],tabShoppingsEmails[E-mails consolidados])</f>
        <v>renan.mattos@allos.co; rita.silva@allos.co; kathleen.hoveler@allos.co; wellington.novaes@allos.co;alberto.oliveira@allos.co</v>
      </c>
    </row>
    <row r="88" spans="1:39" ht="20.85" hidden="1" customHeight="1" thickBot="1">
      <c r="A88" s="172">
        <v>45859</v>
      </c>
      <c r="B88" s="173" t="s">
        <v>154</v>
      </c>
      <c r="C88" s="173" t="s">
        <v>14</v>
      </c>
      <c r="D88" s="174" t="s">
        <v>8</v>
      </c>
      <c r="E88" s="175" t="s">
        <v>168</v>
      </c>
      <c r="F88" s="176">
        <v>29</v>
      </c>
      <c r="G88" s="176">
        <v>5</v>
      </c>
      <c r="H88" s="176">
        <v>32</v>
      </c>
      <c r="I88" s="176">
        <v>0</v>
      </c>
      <c r="J88" s="178">
        <v>42371.385600355112</v>
      </c>
      <c r="K88" s="178">
        <v>-6397.74</v>
      </c>
      <c r="L88" s="178">
        <v>-539.55999999999995</v>
      </c>
      <c r="M88" s="178">
        <v>0</v>
      </c>
      <c r="N88" s="178">
        <v>0</v>
      </c>
      <c r="O88" s="178">
        <v>-70.62</v>
      </c>
      <c r="P88" s="178">
        <v>0</v>
      </c>
      <c r="Q88" s="178">
        <v>0</v>
      </c>
      <c r="R88" s="178">
        <v>0</v>
      </c>
      <c r="S88" s="178">
        <f>36513.2079859281-Tabela1[[#This Row],[Valor Planilha]]</f>
        <v>-5858.1776144270116</v>
      </c>
      <c r="T88" s="179" t="s">
        <v>154</v>
      </c>
      <c r="U88" s="180">
        <f t="shared" si="10"/>
        <v>35903.0279859281</v>
      </c>
      <c r="V88" s="180"/>
      <c r="W88" s="234">
        <f t="shared" si="11"/>
        <v>35903.0279859281</v>
      </c>
      <c r="X88" s="180"/>
      <c r="Y88" s="180"/>
      <c r="Z88" s="181">
        <v>45839</v>
      </c>
      <c r="AA88" s="342" cm="1">
        <f t="array" ref="AA88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45870</v>
      </c>
      <c r="AB88" s="173"/>
      <c r="AC88" s="173"/>
      <c r="AD88" s="173"/>
      <c r="AE88" s="183"/>
      <c r="AF88" s="183"/>
      <c r="AG88" s="183"/>
      <c r="AH88" s="183"/>
      <c r="AI88" s="173">
        <f t="shared" si="12"/>
        <v>-5858.18</v>
      </c>
      <c r="AJ88" s="173">
        <f t="shared" si="13"/>
        <v>0</v>
      </c>
      <c r="AK88" s="173">
        <f t="shared" si="14"/>
        <v>6468.3576144270119</v>
      </c>
      <c r="AL88" s="183"/>
      <c r="AM88" s="194" t="str">
        <f>_xlfn.XLOOKUP(Tabela1[[#This Row],[Unidade]],tabShoppingsEmails[Shopping],tabShoppingsEmails[E-mails consolidados])</f>
        <v>renan.mattos@allos.co; rita.silva@allos.co; kathleen.hoveler@allos.co; wellington.novaes@allos.co;alberto.oliveira@allos.co</v>
      </c>
    </row>
    <row r="89" spans="1:39" ht="20.85" hidden="1" customHeight="1" thickBot="1">
      <c r="A89" s="172">
        <v>45890</v>
      </c>
      <c r="B89" s="173" t="s">
        <v>154</v>
      </c>
      <c r="C89" s="173" t="s">
        <v>14</v>
      </c>
      <c r="D89" s="174" t="s">
        <v>8</v>
      </c>
      <c r="E89" s="175" t="s">
        <v>168</v>
      </c>
      <c r="F89" s="176">
        <v>29</v>
      </c>
      <c r="G89" s="176">
        <v>5</v>
      </c>
      <c r="H89" s="176">
        <v>7</v>
      </c>
      <c r="I89" s="176">
        <v>0</v>
      </c>
      <c r="J89" s="178">
        <v>42371.385600355112</v>
      </c>
      <c r="K89" s="178">
        <v>-1423.34</v>
      </c>
      <c r="L89" s="178">
        <v>-1423.34</v>
      </c>
      <c r="M89" s="178">
        <v>0</v>
      </c>
      <c r="N89" s="178">
        <v>0</v>
      </c>
      <c r="O89" s="178">
        <v>-494.33</v>
      </c>
      <c r="P89" s="178">
        <v>0</v>
      </c>
      <c r="Q89" s="178">
        <v>0</v>
      </c>
      <c r="R89" s="178">
        <v>0</v>
      </c>
      <c r="S89" s="178">
        <v>0</v>
      </c>
      <c r="T89" s="179" t="s">
        <v>154</v>
      </c>
      <c r="U89" s="180">
        <f t="shared" si="10"/>
        <v>40453.715600355114</v>
      </c>
      <c r="V89" s="180"/>
      <c r="W89" s="234">
        <f t="shared" si="11"/>
        <v>40453.715600355114</v>
      </c>
      <c r="X89" s="180"/>
      <c r="Y89" s="180"/>
      <c r="Z89" s="181">
        <v>45870</v>
      </c>
      <c r="AA89" s="342" cm="1">
        <f t="array" ref="AA89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45901</v>
      </c>
      <c r="AB89" s="182">
        <v>4538.29</v>
      </c>
      <c r="AC89" s="182">
        <v>4117.7617485319824</v>
      </c>
      <c r="AD89" s="173"/>
      <c r="AE89" s="183"/>
      <c r="AF89" s="183"/>
      <c r="AG89" s="183"/>
      <c r="AH89" s="183"/>
      <c r="AI89" s="173">
        <f t="shared" si="12"/>
        <v>0</v>
      </c>
      <c r="AJ89" s="173">
        <f t="shared" si="13"/>
        <v>420.52825146801752</v>
      </c>
      <c r="AK89" s="173">
        <f t="shared" si="14"/>
        <v>1917.6699999999983</v>
      </c>
      <c r="AL89" s="183"/>
      <c r="AM89" s="194" t="str">
        <f>_xlfn.XLOOKUP(Tabela1[[#This Row],[Unidade]],tabShoppingsEmails[Shopping],tabShoppingsEmails[E-mails consolidados])</f>
        <v>renan.mattos@allos.co; rita.silva@allos.co; kathleen.hoveler@allos.co; wellington.novaes@allos.co;alberto.oliveira@allos.co</v>
      </c>
    </row>
    <row r="90" spans="1:39" ht="20.85" hidden="1" customHeight="1" thickBot="1">
      <c r="A90" s="172">
        <v>45917</v>
      </c>
      <c r="B90" s="173" t="s">
        <v>154</v>
      </c>
      <c r="C90" s="173" t="s">
        <v>14</v>
      </c>
      <c r="D90" s="174" t="s">
        <v>8</v>
      </c>
      <c r="E90" s="175" t="s">
        <v>168</v>
      </c>
      <c r="F90" s="176">
        <v>29</v>
      </c>
      <c r="G90" s="176">
        <v>5</v>
      </c>
      <c r="H90" s="176">
        <v>1</v>
      </c>
      <c r="I90" s="176">
        <v>0</v>
      </c>
      <c r="J90" s="178">
        <v>42371.385600355112</v>
      </c>
      <c r="K90" s="178">
        <v>0</v>
      </c>
      <c r="L90" s="178">
        <v>-289.69</v>
      </c>
      <c r="M90" s="178">
        <v>0</v>
      </c>
      <c r="N90" s="178">
        <v>0</v>
      </c>
      <c r="O90" s="178">
        <v>-70.62</v>
      </c>
      <c r="P90" s="178">
        <v>0</v>
      </c>
      <c r="Q90" s="178">
        <v>0</v>
      </c>
      <c r="R90" s="178">
        <v>0</v>
      </c>
      <c r="S90" s="178">
        <v>0</v>
      </c>
      <c r="T90" s="179" t="s">
        <v>154</v>
      </c>
      <c r="U90" s="180">
        <f t="shared" si="10"/>
        <v>42011.075600355107</v>
      </c>
      <c r="V90" s="180"/>
      <c r="W90" s="234">
        <f t="shared" si="11"/>
        <v>42011.075600355107</v>
      </c>
      <c r="X90" s="180"/>
      <c r="Y90" s="180"/>
      <c r="Z90" s="181">
        <v>45901</v>
      </c>
      <c r="AA90" s="342" cm="1">
        <f t="array" ref="AA90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45931</v>
      </c>
      <c r="AB90" s="173"/>
      <c r="AC90" s="173"/>
      <c r="AD90" s="173"/>
      <c r="AE90" s="183"/>
      <c r="AF90" s="183"/>
      <c r="AG90" s="183"/>
      <c r="AH90" s="183"/>
      <c r="AI90" s="173">
        <f t="shared" si="12"/>
        <v>289.69</v>
      </c>
      <c r="AJ90" s="173">
        <f t="shared" si="13"/>
        <v>0</v>
      </c>
      <c r="AK90" s="173">
        <f t="shared" si="14"/>
        <v>360.31000000000495</v>
      </c>
      <c r="AL90" s="183"/>
      <c r="AM90" s="194" t="str">
        <f>_xlfn.XLOOKUP(Tabela1[[#This Row],[Unidade]],tabShoppingsEmails[Shopping],tabShoppingsEmails[E-mails consolidados])</f>
        <v>renan.mattos@allos.co; rita.silva@allos.co; kathleen.hoveler@allos.co; wellington.novaes@allos.co;alberto.oliveira@allos.co</v>
      </c>
    </row>
    <row r="91" spans="1:39" ht="20.85" hidden="1" customHeight="1" thickBot="1">
      <c r="A91" s="172">
        <v>45953</v>
      </c>
      <c r="B91" s="173" t="s">
        <v>154</v>
      </c>
      <c r="C91" s="173" t="s">
        <v>14</v>
      </c>
      <c r="D91" s="174" t="s">
        <v>8</v>
      </c>
      <c r="E91" s="174" t="s">
        <v>168</v>
      </c>
      <c r="F91" s="176">
        <v>29</v>
      </c>
      <c r="G91" s="176">
        <v>5</v>
      </c>
      <c r="H91" s="176">
        <v>18</v>
      </c>
      <c r="I91" s="176">
        <v>0</v>
      </c>
      <c r="J91" s="178">
        <f>(42371.3856003551/(365.25/12))*22</f>
        <v>30625.724294301835</v>
      </c>
      <c r="K91" s="178"/>
      <c r="L91" s="178">
        <v>-384.52</v>
      </c>
      <c r="M91" s="178"/>
      <c r="N91" s="178">
        <v>0</v>
      </c>
      <c r="O91" s="334" t="s">
        <v>161</v>
      </c>
      <c r="P91" s="178"/>
      <c r="Q91" s="178">
        <v>0</v>
      </c>
      <c r="R91" s="178">
        <v>0</v>
      </c>
      <c r="S91" s="178">
        <v>-3328.63</v>
      </c>
      <c r="T91" s="179" t="s">
        <v>157</v>
      </c>
      <c r="U91" s="180">
        <f>(J91+L91+Q91+R91+S91+N91)+IF(T91="Sim",O91+P91,0)</f>
        <v>26912.574294301834</v>
      </c>
      <c r="V91" s="180"/>
      <c r="W91" s="234">
        <f>IF(J91="","",U91*(1+V91))</f>
        <v>26912.574294301834</v>
      </c>
      <c r="X91" s="180"/>
      <c r="Y91" s="180"/>
      <c r="Z91" s="181">
        <v>45931</v>
      </c>
      <c r="AA91" s="181" cm="1">
        <f t="array" ref="AA91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45962</v>
      </c>
      <c r="AB91" s="173"/>
      <c r="AC91" s="173"/>
      <c r="AD91" s="173"/>
      <c r="AE91" s="183"/>
      <c r="AF91" s="182"/>
      <c r="AG91" s="183"/>
      <c r="AH91" s="183"/>
      <c r="AI91" s="173">
        <f>K91-L91</f>
        <v>384.52</v>
      </c>
      <c r="AJ91" s="173">
        <f>AB91-AC91</f>
        <v>0</v>
      </c>
      <c r="AK91" s="173">
        <f>J91-U91</f>
        <v>3713.1500000000015</v>
      </c>
      <c r="AL91" s="289"/>
      <c r="AM91" s="173" t="str">
        <f>_xlfn.XLOOKUP(Tabela1[[#This Row],[Unidade]],tabShoppingsEmails[Shopping],tabShoppingsEmails[E-mails consolidados])</f>
        <v>renan.mattos@allos.co; rita.silva@allos.co; kathleen.hoveler@allos.co; wellington.novaes@allos.co;alberto.oliveira@allos.co</v>
      </c>
    </row>
    <row r="92" spans="1:39" ht="20.85" hidden="1" customHeight="1" thickBot="1">
      <c r="A92" s="172"/>
      <c r="B92" s="173"/>
      <c r="C92" s="173" t="s">
        <v>14</v>
      </c>
      <c r="D92" s="174" t="s">
        <v>8</v>
      </c>
      <c r="E92" s="175" t="s">
        <v>167</v>
      </c>
      <c r="F92" s="176">
        <v>29</v>
      </c>
      <c r="G92" s="176">
        <v>11</v>
      </c>
      <c r="H92" s="176"/>
      <c r="I92" s="176"/>
      <c r="J92" s="178">
        <f>(84915.13/(365.25/12))*8</f>
        <v>22318.555728952775</v>
      </c>
      <c r="K92" s="178"/>
      <c r="L92" s="178"/>
      <c r="M92" s="178"/>
      <c r="N92" s="178"/>
      <c r="O92" s="178"/>
      <c r="P92" s="178"/>
      <c r="Q92" s="178"/>
      <c r="R92" s="178"/>
      <c r="S92" s="178"/>
      <c r="T92" s="179"/>
      <c r="U92" s="180">
        <f t="shared" si="10"/>
        <v>22318.555728952775</v>
      </c>
      <c r="V92" s="180"/>
      <c r="W92" s="234">
        <f t="shared" si="11"/>
        <v>22318.555728952775</v>
      </c>
      <c r="X92" s="180"/>
      <c r="Y92" s="180"/>
      <c r="Z92" s="181">
        <v>45931</v>
      </c>
      <c r="AA92" s="342" cm="1">
        <f t="array" ref="AA92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45962</v>
      </c>
      <c r="AB92" s="173"/>
      <c r="AC92" s="173"/>
      <c r="AD92" s="173"/>
      <c r="AE92" s="183"/>
      <c r="AF92" s="183"/>
      <c r="AG92" s="183"/>
      <c r="AH92" s="183"/>
      <c r="AI92" s="173">
        <f t="shared" si="12"/>
        <v>0</v>
      </c>
      <c r="AJ92" s="173">
        <f t="shared" si="13"/>
        <v>0</v>
      </c>
      <c r="AK92" s="173">
        <f t="shared" si="14"/>
        <v>0</v>
      </c>
      <c r="AL92" s="183"/>
      <c r="AM92" s="194" t="str">
        <f>_xlfn.XLOOKUP(Tabela1[[#This Row],[Unidade]],tabShoppingsEmails[Shopping],tabShoppingsEmails[E-mails consolidados])</f>
        <v>renan.mattos@allos.co; rita.silva@allos.co; kathleen.hoveler@allos.co; wellington.novaes@allos.co;alberto.oliveira@allos.co</v>
      </c>
    </row>
    <row r="93" spans="1:39" ht="20.85" hidden="1" customHeight="1" thickBot="1">
      <c r="A93" s="172"/>
      <c r="B93" s="173"/>
      <c r="C93" s="173" t="s">
        <v>14</v>
      </c>
      <c r="D93" s="174" t="s">
        <v>8</v>
      </c>
      <c r="E93" s="175" t="s">
        <v>167</v>
      </c>
      <c r="F93" s="176">
        <v>29</v>
      </c>
      <c r="G93" s="176">
        <v>11</v>
      </c>
      <c r="H93" s="176"/>
      <c r="I93" s="176"/>
      <c r="J93" s="178">
        <v>84915.129107672037</v>
      </c>
      <c r="K93" s="178"/>
      <c r="L93" s="178"/>
      <c r="M93" s="178"/>
      <c r="N93" s="178"/>
      <c r="O93" s="178"/>
      <c r="P93" s="178"/>
      <c r="Q93" s="178"/>
      <c r="R93" s="178"/>
      <c r="S93" s="178"/>
      <c r="T93" s="179"/>
      <c r="U93" s="180">
        <f t="shared" si="10"/>
        <v>84915.129107672037</v>
      </c>
      <c r="V93" s="180"/>
      <c r="W93" s="234">
        <f t="shared" si="11"/>
        <v>84915.129107672037</v>
      </c>
      <c r="X93" s="180"/>
      <c r="Y93" s="180"/>
      <c r="Z93" s="181">
        <v>45962</v>
      </c>
      <c r="AA93" s="342" cm="1">
        <f t="array" ref="AA93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45992</v>
      </c>
      <c r="AB93" s="173"/>
      <c r="AC93" s="173"/>
      <c r="AD93" s="173"/>
      <c r="AE93" s="183"/>
      <c r="AF93" s="183"/>
      <c r="AG93" s="183"/>
      <c r="AH93" s="183"/>
      <c r="AI93" s="173">
        <f t="shared" si="12"/>
        <v>0</v>
      </c>
      <c r="AJ93" s="173">
        <f t="shared" si="13"/>
        <v>0</v>
      </c>
      <c r="AK93" s="173">
        <f t="shared" si="14"/>
        <v>0</v>
      </c>
      <c r="AL93" s="183"/>
      <c r="AM93" s="194" t="str">
        <f>_xlfn.XLOOKUP(Tabela1[[#This Row],[Unidade]],tabShoppingsEmails[Shopping],tabShoppingsEmails[E-mails consolidados])</f>
        <v>renan.mattos@allos.co; rita.silva@allos.co; kathleen.hoveler@allos.co; wellington.novaes@allos.co;alberto.oliveira@allos.co</v>
      </c>
    </row>
    <row r="94" spans="1:39" ht="20.85" hidden="1" customHeight="1" thickBot="1">
      <c r="A94" s="172"/>
      <c r="B94" s="173"/>
      <c r="C94" s="173" t="s">
        <v>14</v>
      </c>
      <c r="D94" s="174" t="s">
        <v>8</v>
      </c>
      <c r="E94" s="175" t="s">
        <v>167</v>
      </c>
      <c r="F94" s="176">
        <v>29</v>
      </c>
      <c r="G94" s="176">
        <v>11</v>
      </c>
      <c r="H94" s="176"/>
      <c r="I94" s="176"/>
      <c r="J94" s="178"/>
      <c r="K94" s="178"/>
      <c r="L94" s="178"/>
      <c r="M94" s="178"/>
      <c r="N94" s="178"/>
      <c r="O94" s="178"/>
      <c r="P94" s="178"/>
      <c r="Q94" s="178"/>
      <c r="R94" s="178"/>
      <c r="S94" s="178"/>
      <c r="T94" s="179"/>
      <c r="U94" s="180">
        <f t="shared" si="10"/>
        <v>0</v>
      </c>
      <c r="V94" s="180"/>
      <c r="W94" s="234" t="str">
        <f t="shared" si="11"/>
        <v/>
      </c>
      <c r="X94" s="180"/>
      <c r="Y94" s="180"/>
      <c r="Z94" s="181">
        <v>45992</v>
      </c>
      <c r="AA94" s="342" cm="1">
        <f t="array" ref="AA94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46023</v>
      </c>
      <c r="AB94" s="173"/>
      <c r="AC94" s="173"/>
      <c r="AD94" s="173"/>
      <c r="AE94" s="183"/>
      <c r="AF94" s="183"/>
      <c r="AG94" s="183"/>
      <c r="AH94" s="183"/>
      <c r="AI94" s="173">
        <f t="shared" si="12"/>
        <v>0</v>
      </c>
      <c r="AJ94" s="173">
        <f t="shared" si="13"/>
        <v>0</v>
      </c>
      <c r="AK94" s="173">
        <f t="shared" si="14"/>
        <v>0</v>
      </c>
      <c r="AL94" s="183"/>
      <c r="AM94" s="194" t="str">
        <f>_xlfn.XLOOKUP(Tabela1[[#This Row],[Unidade]],tabShoppingsEmails[Shopping],tabShoppingsEmails[E-mails consolidados])</f>
        <v>renan.mattos@allos.co; rita.silva@allos.co; kathleen.hoveler@allos.co; wellington.novaes@allos.co;alberto.oliveira@allos.co</v>
      </c>
    </row>
    <row r="95" spans="1:39" ht="32.25" hidden="1" thickBot="1">
      <c r="A95" s="172"/>
      <c r="B95" s="173" t="s">
        <v>154</v>
      </c>
      <c r="C95" s="173" t="s">
        <v>87</v>
      </c>
      <c r="D95" s="174" t="s">
        <v>169</v>
      </c>
      <c r="E95" s="175" t="s">
        <v>167</v>
      </c>
      <c r="F95" s="176">
        <v>13</v>
      </c>
      <c r="G95" s="176">
        <v>13</v>
      </c>
      <c r="H95" s="176">
        <v>0</v>
      </c>
      <c r="I95" s="176">
        <v>0</v>
      </c>
      <c r="J95" s="178">
        <v>118217.4</v>
      </c>
      <c r="K95" s="178">
        <v>0</v>
      </c>
      <c r="L95" s="178">
        <v>0</v>
      </c>
      <c r="M95" s="178">
        <v>0</v>
      </c>
      <c r="N95" s="178">
        <v>0</v>
      </c>
      <c r="O95" s="192" t="s">
        <v>161</v>
      </c>
      <c r="P95" s="178">
        <v>0</v>
      </c>
      <c r="Q95" s="178">
        <v>0</v>
      </c>
      <c r="R95" s="178">
        <v>0</v>
      </c>
      <c r="S95" s="178">
        <v>0</v>
      </c>
      <c r="T95" s="179"/>
      <c r="U95" s="180">
        <f t="shared" si="10"/>
        <v>118217.4</v>
      </c>
      <c r="V95" s="180"/>
      <c r="W95" s="234">
        <f t="shared" si="11"/>
        <v>118217.4</v>
      </c>
      <c r="X95" s="180"/>
      <c r="Y95" s="180"/>
      <c r="Z95" s="181">
        <v>45658</v>
      </c>
      <c r="AA95" s="342" cm="1">
        <f t="array" ref="AA95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45689</v>
      </c>
      <c r="AB95" s="182">
        <v>7289.8</v>
      </c>
      <c r="AC95" s="182">
        <v>6450.1333249945956</v>
      </c>
      <c r="AD95" s="182">
        <v>6450.1333249945956</v>
      </c>
      <c r="AE95" s="183"/>
      <c r="AF95" s="183"/>
      <c r="AG95" s="183"/>
      <c r="AH95" s="183"/>
      <c r="AI95" s="173">
        <f t="shared" si="12"/>
        <v>0</v>
      </c>
      <c r="AJ95" s="173">
        <f t="shared" si="13"/>
        <v>839.66667500540461</v>
      </c>
      <c r="AK95" s="173">
        <f t="shared" si="14"/>
        <v>0</v>
      </c>
      <c r="AL95" s="183"/>
      <c r="AM95" s="194" t="str">
        <f>_xlfn.XLOOKUP(Tabela1[[#This Row],[Unidade]],tabShoppingsEmails[Shopping],tabShoppingsEmails[E-mails consolidados])</f>
        <v>ricardo.vieira@allos.co; enzo.cremasco@allos.co; vinicius.esteves@allos.co; lais.medeiros@allos.co; filipe.cordeiro@allos.co</v>
      </c>
    </row>
    <row r="96" spans="1:39" ht="32.25" hidden="1" thickBot="1">
      <c r="A96" s="172"/>
      <c r="B96" s="173" t="s">
        <v>154</v>
      </c>
      <c r="C96" s="173" t="s">
        <v>87</v>
      </c>
      <c r="D96" s="174" t="s">
        <v>169</v>
      </c>
      <c r="E96" s="175" t="s">
        <v>167</v>
      </c>
      <c r="F96" s="176">
        <v>13</v>
      </c>
      <c r="G96" s="176">
        <v>13</v>
      </c>
      <c r="H96" s="176">
        <v>0</v>
      </c>
      <c r="I96" s="176">
        <v>0</v>
      </c>
      <c r="J96" s="178">
        <v>118217.4</v>
      </c>
      <c r="K96" s="178">
        <v>0</v>
      </c>
      <c r="L96" s="178">
        <v>0</v>
      </c>
      <c r="M96" s="178">
        <v>0</v>
      </c>
      <c r="N96" s="178">
        <v>0</v>
      </c>
      <c r="O96" s="192" t="s">
        <v>161</v>
      </c>
      <c r="P96" s="178">
        <v>0</v>
      </c>
      <c r="Q96" s="178">
        <v>0</v>
      </c>
      <c r="R96" s="178">
        <v>0</v>
      </c>
      <c r="S96" s="178">
        <v>0</v>
      </c>
      <c r="T96" s="179"/>
      <c r="U96" s="180">
        <f t="shared" si="10"/>
        <v>118217.4</v>
      </c>
      <c r="V96" s="180"/>
      <c r="W96" s="234">
        <f t="shared" si="11"/>
        <v>118217.4</v>
      </c>
      <c r="X96" s="180"/>
      <c r="Y96" s="180"/>
      <c r="Z96" s="181">
        <v>45689</v>
      </c>
      <c r="AA96" s="342" cm="1">
        <f t="array" ref="AA96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45717</v>
      </c>
      <c r="AB96" s="182">
        <v>2452.1717448805516</v>
      </c>
      <c r="AC96" s="182">
        <v>2452.1717448805516</v>
      </c>
      <c r="AD96" s="173"/>
      <c r="AE96" s="183"/>
      <c r="AF96" s="183"/>
      <c r="AG96" s="183"/>
      <c r="AH96" s="183"/>
      <c r="AI96" s="173">
        <f t="shared" si="12"/>
        <v>0</v>
      </c>
      <c r="AJ96" s="173">
        <f t="shared" si="13"/>
        <v>0</v>
      </c>
      <c r="AK96" s="173">
        <f t="shared" si="14"/>
        <v>0</v>
      </c>
      <c r="AL96" s="183" t="s">
        <v>170</v>
      </c>
      <c r="AM96" s="194" t="str">
        <f>_xlfn.XLOOKUP(Tabela1[[#This Row],[Unidade]],tabShoppingsEmails[Shopping],tabShoppingsEmails[E-mails consolidados])</f>
        <v>ricardo.vieira@allos.co; enzo.cremasco@allos.co; vinicius.esteves@allos.co; lais.medeiros@allos.co; filipe.cordeiro@allos.co</v>
      </c>
    </row>
    <row r="97" spans="1:39" ht="32.25" hidden="1" thickBot="1">
      <c r="A97" s="172"/>
      <c r="B97" s="173" t="s">
        <v>154</v>
      </c>
      <c r="C97" s="173" t="s">
        <v>87</v>
      </c>
      <c r="D97" s="174" t="s">
        <v>169</v>
      </c>
      <c r="E97" s="175" t="s">
        <v>167</v>
      </c>
      <c r="F97" s="176">
        <v>13</v>
      </c>
      <c r="G97" s="176">
        <v>13</v>
      </c>
      <c r="H97" s="176">
        <v>0</v>
      </c>
      <c r="I97" s="176">
        <v>0</v>
      </c>
      <c r="J97" s="178">
        <v>125748.43</v>
      </c>
      <c r="K97" s="178">
        <v>0</v>
      </c>
      <c r="L97" s="178">
        <v>0</v>
      </c>
      <c r="M97" s="178">
        <v>0</v>
      </c>
      <c r="N97" s="178">
        <v>0</v>
      </c>
      <c r="O97" s="192" t="s">
        <v>161</v>
      </c>
      <c r="P97" s="178">
        <v>0</v>
      </c>
      <c r="Q97" s="178">
        <v>0</v>
      </c>
      <c r="R97" s="178">
        <v>0</v>
      </c>
      <c r="S97" s="178">
        <v>0</v>
      </c>
      <c r="T97" s="179"/>
      <c r="U97" s="180">
        <f t="shared" si="10"/>
        <v>125748.43</v>
      </c>
      <c r="V97" s="180"/>
      <c r="W97" s="234">
        <f t="shared" si="11"/>
        <v>125748.43</v>
      </c>
      <c r="X97" s="180">
        <v>33671.26</v>
      </c>
      <c r="Y97" s="180" t="s">
        <v>156</v>
      </c>
      <c r="Z97" s="181">
        <v>45717</v>
      </c>
      <c r="AA97" s="342" cm="1">
        <f t="array" ref="AA97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45748</v>
      </c>
      <c r="AB97" s="182">
        <v>2262.75</v>
      </c>
      <c r="AC97" s="182">
        <v>3013.3440498026807</v>
      </c>
      <c r="AD97" s="182"/>
      <c r="AE97" s="183"/>
      <c r="AF97" s="183"/>
      <c r="AG97" s="183"/>
      <c r="AH97" s="183"/>
      <c r="AI97" s="173">
        <f t="shared" si="12"/>
        <v>0</v>
      </c>
      <c r="AJ97" s="173">
        <f t="shared" si="13"/>
        <v>-750.59404980268073</v>
      </c>
      <c r="AK97" s="173">
        <f t="shared" si="14"/>
        <v>0</v>
      </c>
      <c r="AL97" s="183"/>
      <c r="AM97" s="194" t="str">
        <f>_xlfn.XLOOKUP(Tabela1[[#This Row],[Unidade]],tabShoppingsEmails[Shopping],tabShoppingsEmails[E-mails consolidados])</f>
        <v>ricardo.vieira@allos.co; enzo.cremasco@allos.co; vinicius.esteves@allos.co; lais.medeiros@allos.co; filipe.cordeiro@allos.co</v>
      </c>
    </row>
    <row r="98" spans="1:39" ht="32.25" hidden="1" thickBot="1">
      <c r="A98" s="172"/>
      <c r="B98" s="173" t="s">
        <v>154</v>
      </c>
      <c r="C98" s="173" t="s">
        <v>87</v>
      </c>
      <c r="D98" s="174" t="s">
        <v>169</v>
      </c>
      <c r="E98" s="175" t="s">
        <v>167</v>
      </c>
      <c r="F98" s="176">
        <v>13</v>
      </c>
      <c r="G98" s="176">
        <v>13</v>
      </c>
      <c r="H98" s="176">
        <v>0</v>
      </c>
      <c r="I98" s="176">
        <v>0</v>
      </c>
      <c r="J98" s="178">
        <v>125748.43</v>
      </c>
      <c r="K98" s="178">
        <v>0</v>
      </c>
      <c r="L98" s="178">
        <v>0</v>
      </c>
      <c r="M98" s="178">
        <v>0</v>
      </c>
      <c r="N98" s="178">
        <v>0</v>
      </c>
      <c r="O98" s="200" t="s">
        <v>161</v>
      </c>
      <c r="P98" s="178">
        <v>0</v>
      </c>
      <c r="Q98" s="178">
        <v>0</v>
      </c>
      <c r="R98" s="178">
        <v>0</v>
      </c>
      <c r="S98" s="178">
        <v>0</v>
      </c>
      <c r="T98" s="179"/>
      <c r="U98" s="180">
        <f t="shared" si="10"/>
        <v>125748.43</v>
      </c>
      <c r="V98" s="180"/>
      <c r="W98" s="234">
        <f t="shared" si="11"/>
        <v>125748.43</v>
      </c>
      <c r="X98" s="180"/>
      <c r="Y98" s="180"/>
      <c r="Z98" s="181">
        <v>45748</v>
      </c>
      <c r="AA98" s="342" cm="1">
        <f t="array" ref="AA98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45778</v>
      </c>
      <c r="AB98" s="182"/>
      <c r="AC98" s="182"/>
      <c r="AD98" s="182"/>
      <c r="AE98" s="183"/>
      <c r="AF98" s="183"/>
      <c r="AG98" s="183"/>
      <c r="AH98" s="183"/>
      <c r="AI98" s="173">
        <f t="shared" si="12"/>
        <v>0</v>
      </c>
      <c r="AJ98" s="173">
        <f t="shared" si="13"/>
        <v>0</v>
      </c>
      <c r="AK98" s="173">
        <f t="shared" si="14"/>
        <v>0</v>
      </c>
      <c r="AL98" s="183"/>
      <c r="AM98" s="194" t="str">
        <f>_xlfn.XLOOKUP(Tabela1[[#This Row],[Unidade]],tabShoppingsEmails[Shopping],tabShoppingsEmails[E-mails consolidados])</f>
        <v>ricardo.vieira@allos.co; enzo.cremasco@allos.co; vinicius.esteves@allos.co; lais.medeiros@allos.co; filipe.cordeiro@allos.co</v>
      </c>
    </row>
    <row r="99" spans="1:39" ht="20.85" hidden="1" customHeight="1" thickBot="1">
      <c r="A99" s="172">
        <v>45816</v>
      </c>
      <c r="B99" s="173" t="s">
        <v>154</v>
      </c>
      <c r="C99" s="173" t="s">
        <v>87</v>
      </c>
      <c r="D99" s="174" t="s">
        <v>169</v>
      </c>
      <c r="E99" s="175" t="s">
        <v>167</v>
      </c>
      <c r="F99" s="176">
        <v>13</v>
      </c>
      <c r="G99" s="176">
        <v>13</v>
      </c>
      <c r="H99" s="176">
        <v>0</v>
      </c>
      <c r="I99" s="176">
        <v>0</v>
      </c>
      <c r="J99" s="178">
        <v>125748.43</v>
      </c>
      <c r="K99" s="178">
        <v>0</v>
      </c>
      <c r="L99" s="178">
        <v>0</v>
      </c>
      <c r="M99" s="178">
        <v>0</v>
      </c>
      <c r="N99" s="178">
        <v>0</v>
      </c>
      <c r="O99" s="200" t="s">
        <v>161</v>
      </c>
      <c r="P99" s="178">
        <v>0</v>
      </c>
      <c r="Q99" s="178">
        <v>0</v>
      </c>
      <c r="R99" s="178">
        <v>0</v>
      </c>
      <c r="S99" s="178">
        <v>0</v>
      </c>
      <c r="T99" s="179"/>
      <c r="U99" s="180">
        <f t="shared" si="10"/>
        <v>125748.43</v>
      </c>
      <c r="V99" s="180"/>
      <c r="W99" s="234">
        <f t="shared" si="11"/>
        <v>125748.43</v>
      </c>
      <c r="X99" s="180"/>
      <c r="Y99" s="180"/>
      <c r="Z99" s="181">
        <v>45778</v>
      </c>
      <c r="AA99" s="342" cm="1">
        <f t="array" ref="AA99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45809</v>
      </c>
      <c r="AB99" s="182">
        <v>1133.8900000000001</v>
      </c>
      <c r="AC99" s="182">
        <v>1143.5433758443419</v>
      </c>
      <c r="AD99" s="173"/>
      <c r="AE99" s="183"/>
      <c r="AF99" s="183"/>
      <c r="AG99" s="183"/>
      <c r="AH99" s="183"/>
      <c r="AI99" s="173">
        <f t="shared" si="12"/>
        <v>0</v>
      </c>
      <c r="AJ99" s="173">
        <f t="shared" si="13"/>
        <v>-9.653375844341781</v>
      </c>
      <c r="AK99" s="173">
        <f t="shared" si="14"/>
        <v>0</v>
      </c>
      <c r="AL99" s="183"/>
      <c r="AM99" s="194" t="str">
        <f>_xlfn.XLOOKUP(Tabela1[[#This Row],[Unidade]],tabShoppingsEmails[Shopping],tabShoppingsEmails[E-mails consolidados])</f>
        <v>ricardo.vieira@allos.co; enzo.cremasco@allos.co; vinicius.esteves@allos.co; lais.medeiros@allos.co; filipe.cordeiro@allos.co</v>
      </c>
    </row>
    <row r="100" spans="1:39" ht="20.85" hidden="1" customHeight="1" thickBot="1">
      <c r="A100" s="172">
        <v>45852</v>
      </c>
      <c r="B100" s="173" t="s">
        <v>154</v>
      </c>
      <c r="C100" s="173" t="s">
        <v>87</v>
      </c>
      <c r="D100" s="174" t="s">
        <v>169</v>
      </c>
      <c r="E100" s="175" t="s">
        <v>167</v>
      </c>
      <c r="F100" s="176">
        <v>13</v>
      </c>
      <c r="G100" s="176">
        <v>13</v>
      </c>
      <c r="H100" s="176">
        <v>0</v>
      </c>
      <c r="I100" s="176">
        <v>0</v>
      </c>
      <c r="J100" s="178">
        <v>125748.43</v>
      </c>
      <c r="K100" s="178">
        <v>0</v>
      </c>
      <c r="L100" s="178">
        <v>0</v>
      </c>
      <c r="M100" s="178">
        <v>0</v>
      </c>
      <c r="N100" s="178">
        <v>0</v>
      </c>
      <c r="O100" s="200" t="s">
        <v>161</v>
      </c>
      <c r="P100" s="178">
        <v>0</v>
      </c>
      <c r="Q100" s="178">
        <v>0</v>
      </c>
      <c r="R100" s="178">
        <v>0</v>
      </c>
      <c r="S100" s="178">
        <v>0</v>
      </c>
      <c r="T100" s="179"/>
      <c r="U100" s="180">
        <f t="shared" si="10"/>
        <v>125748.43</v>
      </c>
      <c r="V100" s="180"/>
      <c r="W100" s="234">
        <f t="shared" si="11"/>
        <v>125748.43</v>
      </c>
      <c r="X100" s="180"/>
      <c r="Y100" s="180"/>
      <c r="Z100" s="181">
        <v>45809</v>
      </c>
      <c r="AA100" s="342" cm="1">
        <f t="array" ref="AA100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45839</v>
      </c>
      <c r="AB100" s="173"/>
      <c r="AC100" s="173"/>
      <c r="AD100" s="173"/>
      <c r="AE100" s="183"/>
      <c r="AF100" s="183"/>
      <c r="AG100" s="183"/>
      <c r="AH100" s="183"/>
      <c r="AI100" s="173">
        <f t="shared" si="12"/>
        <v>0</v>
      </c>
      <c r="AJ100" s="173">
        <f t="shared" si="13"/>
        <v>0</v>
      </c>
      <c r="AK100" s="173">
        <f t="shared" si="14"/>
        <v>0</v>
      </c>
      <c r="AL100" s="183"/>
      <c r="AM100" s="194" t="str">
        <f>_xlfn.XLOOKUP(Tabela1[[#This Row],[Unidade]],tabShoppingsEmails[Shopping],tabShoppingsEmails[E-mails consolidados])</f>
        <v>ricardo.vieira@allos.co; enzo.cremasco@allos.co; vinicius.esteves@allos.co; lais.medeiros@allos.co; filipe.cordeiro@allos.co</v>
      </c>
    </row>
    <row r="101" spans="1:39" ht="20.85" hidden="1" customHeight="1" thickBot="1">
      <c r="A101" s="172">
        <v>45874</v>
      </c>
      <c r="B101" s="173" t="s">
        <v>154</v>
      </c>
      <c r="C101" s="173" t="s">
        <v>87</v>
      </c>
      <c r="D101" s="174" t="s">
        <v>169</v>
      </c>
      <c r="E101" s="175" t="s">
        <v>167</v>
      </c>
      <c r="F101" s="176">
        <v>13</v>
      </c>
      <c r="G101" s="176">
        <v>13</v>
      </c>
      <c r="H101" s="176">
        <v>0</v>
      </c>
      <c r="I101" s="176">
        <v>0</v>
      </c>
      <c r="J101" s="178">
        <v>125748.43</v>
      </c>
      <c r="K101" s="178">
        <v>0</v>
      </c>
      <c r="L101" s="178">
        <v>0</v>
      </c>
      <c r="M101" s="178">
        <v>0</v>
      </c>
      <c r="N101" s="178">
        <v>0</v>
      </c>
      <c r="O101" s="200" t="s">
        <v>161</v>
      </c>
      <c r="P101" s="178">
        <v>0</v>
      </c>
      <c r="Q101" s="178">
        <v>0</v>
      </c>
      <c r="R101" s="178">
        <v>0</v>
      </c>
      <c r="S101" s="178">
        <v>0</v>
      </c>
      <c r="T101" s="179"/>
      <c r="U101" s="180">
        <f t="shared" si="10"/>
        <v>125748.43</v>
      </c>
      <c r="V101" s="180"/>
      <c r="W101" s="234">
        <f t="shared" si="11"/>
        <v>125748.43</v>
      </c>
      <c r="X101" s="180"/>
      <c r="Y101" s="180"/>
      <c r="Z101" s="181">
        <v>45839</v>
      </c>
      <c r="AA101" s="342" cm="1">
        <f t="array" ref="AA101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45870</v>
      </c>
      <c r="AB101" s="182">
        <v>1474.6</v>
      </c>
      <c r="AC101" s="182">
        <v>1475.9145338239914</v>
      </c>
      <c r="AD101" s="173"/>
      <c r="AE101" s="183"/>
      <c r="AF101" s="183"/>
      <c r="AG101" s="183"/>
      <c r="AH101" s="183"/>
      <c r="AI101" s="173">
        <f t="shared" si="12"/>
        <v>0</v>
      </c>
      <c r="AJ101" s="173">
        <f t="shared" si="13"/>
        <v>-1.3145338239914963</v>
      </c>
      <c r="AK101" s="173">
        <f t="shared" si="14"/>
        <v>0</v>
      </c>
      <c r="AL101" s="183"/>
      <c r="AM101" s="194" t="str">
        <f>_xlfn.XLOOKUP(Tabela1[[#This Row],[Unidade]],tabShoppingsEmails[Shopping],tabShoppingsEmails[E-mails consolidados])</f>
        <v>ricardo.vieira@allos.co; enzo.cremasco@allos.co; vinicius.esteves@allos.co; lais.medeiros@allos.co; filipe.cordeiro@allos.co</v>
      </c>
    </row>
    <row r="102" spans="1:39" ht="20.85" hidden="1" customHeight="1" thickBot="1">
      <c r="A102" s="172">
        <v>45909</v>
      </c>
      <c r="B102" s="173" t="s">
        <v>154</v>
      </c>
      <c r="C102" s="173" t="s">
        <v>87</v>
      </c>
      <c r="D102" s="174" t="s">
        <v>169</v>
      </c>
      <c r="E102" s="175" t="s">
        <v>167</v>
      </c>
      <c r="F102" s="176">
        <v>13</v>
      </c>
      <c r="G102" s="176">
        <v>13</v>
      </c>
      <c r="H102" s="176">
        <v>0</v>
      </c>
      <c r="I102" s="176">
        <v>0</v>
      </c>
      <c r="J102" s="178">
        <v>125748.43</v>
      </c>
      <c r="K102" s="178">
        <v>0</v>
      </c>
      <c r="L102" s="178">
        <v>0</v>
      </c>
      <c r="M102" s="178">
        <v>0</v>
      </c>
      <c r="N102" s="178">
        <v>0</v>
      </c>
      <c r="O102" s="192" t="s">
        <v>161</v>
      </c>
      <c r="P102" s="178">
        <v>0</v>
      </c>
      <c r="Q102" s="178">
        <v>0</v>
      </c>
      <c r="R102" s="178">
        <v>0</v>
      </c>
      <c r="S102" s="178">
        <v>0</v>
      </c>
      <c r="T102" s="179"/>
      <c r="U102" s="180">
        <f t="shared" si="10"/>
        <v>125748.43</v>
      </c>
      <c r="V102" s="180"/>
      <c r="W102" s="234">
        <f t="shared" si="11"/>
        <v>125748.43</v>
      </c>
      <c r="X102" s="180"/>
      <c r="Y102" s="180"/>
      <c r="Z102" s="181">
        <v>45870</v>
      </c>
      <c r="AA102" s="342" cm="1">
        <f t="array" ref="AA102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45901</v>
      </c>
      <c r="AB102" s="182"/>
      <c r="AC102" s="182"/>
      <c r="AD102" s="182"/>
      <c r="AE102" s="183"/>
      <c r="AF102" s="183"/>
      <c r="AG102" s="183"/>
      <c r="AH102" s="183"/>
      <c r="AI102" s="173">
        <f t="shared" si="12"/>
        <v>0</v>
      </c>
      <c r="AJ102" s="173">
        <f t="shared" si="13"/>
        <v>0</v>
      </c>
      <c r="AK102" s="173">
        <f t="shared" si="14"/>
        <v>0</v>
      </c>
      <c r="AL102" s="183"/>
      <c r="AM102" s="194" t="str">
        <f>_xlfn.XLOOKUP(Tabela1[[#This Row],[Unidade]],tabShoppingsEmails[Shopping],tabShoppingsEmails[E-mails consolidados])</f>
        <v>ricardo.vieira@allos.co; enzo.cremasco@allos.co; vinicius.esteves@allos.co; lais.medeiros@allos.co; filipe.cordeiro@allos.co</v>
      </c>
    </row>
    <row r="103" spans="1:39" ht="20.85" hidden="1" customHeight="1" thickBot="1">
      <c r="A103" s="172">
        <v>45937</v>
      </c>
      <c r="B103" s="173" t="s">
        <v>154</v>
      </c>
      <c r="C103" s="173" t="s">
        <v>87</v>
      </c>
      <c r="D103" s="174" t="s">
        <v>169</v>
      </c>
      <c r="E103" s="175" t="s">
        <v>167</v>
      </c>
      <c r="F103" s="176">
        <v>13</v>
      </c>
      <c r="G103" s="176">
        <v>13</v>
      </c>
      <c r="H103" s="176">
        <v>1</v>
      </c>
      <c r="I103" s="176">
        <v>0</v>
      </c>
      <c r="J103" s="178">
        <v>125748.43</v>
      </c>
      <c r="K103" s="178">
        <v>0</v>
      </c>
      <c r="L103" s="178">
        <v>-277.64999999999998</v>
      </c>
      <c r="M103" s="178">
        <v>0</v>
      </c>
      <c r="N103" s="178">
        <v>0</v>
      </c>
      <c r="O103" s="192" t="s">
        <v>161</v>
      </c>
      <c r="P103" s="178">
        <v>0</v>
      </c>
      <c r="Q103" s="178">
        <v>0</v>
      </c>
      <c r="R103" s="178">
        <v>0</v>
      </c>
      <c r="S103" s="178">
        <v>0</v>
      </c>
      <c r="T103" s="179"/>
      <c r="U103" s="180">
        <f t="shared" si="10"/>
        <v>125470.78</v>
      </c>
      <c r="V103" s="180"/>
      <c r="W103" s="234">
        <f t="shared" si="11"/>
        <v>125470.78</v>
      </c>
      <c r="X103" s="180"/>
      <c r="Y103" s="180"/>
      <c r="Z103" s="181">
        <v>45901</v>
      </c>
      <c r="AA103" s="342" cm="1">
        <f t="array" ref="AA103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45931</v>
      </c>
      <c r="AB103" s="205">
        <v>5456.91</v>
      </c>
      <c r="AC103" s="205">
        <v>5765.8881193997659</v>
      </c>
      <c r="AD103" s="173"/>
      <c r="AE103" s="183"/>
      <c r="AF103" s="183"/>
      <c r="AG103" s="183"/>
      <c r="AH103" s="183"/>
      <c r="AI103" s="173">
        <f t="shared" si="12"/>
        <v>277.64999999999998</v>
      </c>
      <c r="AJ103" s="173">
        <f t="shared" si="13"/>
        <v>-308.978119399766</v>
      </c>
      <c r="AK103" s="173">
        <f t="shared" si="14"/>
        <v>277.64999999999418</v>
      </c>
      <c r="AL103" s="183"/>
      <c r="AM103" s="194" t="str">
        <f>_xlfn.XLOOKUP(Tabela1[[#This Row],[Unidade]],tabShoppingsEmails[Shopping],tabShoppingsEmails[E-mails consolidados])</f>
        <v>ricardo.vieira@allos.co; enzo.cremasco@allos.co; vinicius.esteves@allos.co; lais.medeiros@allos.co; filipe.cordeiro@allos.co</v>
      </c>
    </row>
    <row r="104" spans="1:39" ht="20.85" hidden="1" customHeight="1" thickBot="1">
      <c r="A104" s="172"/>
      <c r="B104" s="173"/>
      <c r="C104" s="173" t="s">
        <v>87</v>
      </c>
      <c r="D104" s="174" t="s">
        <v>169</v>
      </c>
      <c r="E104" s="175" t="s">
        <v>167</v>
      </c>
      <c r="F104" s="176">
        <v>13</v>
      </c>
      <c r="G104" s="176"/>
      <c r="H104" s="176"/>
      <c r="I104" s="176"/>
      <c r="J104" s="178"/>
      <c r="K104" s="178"/>
      <c r="L104" s="178"/>
      <c r="M104" s="178"/>
      <c r="N104" s="178"/>
      <c r="O104" s="197"/>
      <c r="P104" s="178"/>
      <c r="Q104" s="178"/>
      <c r="R104" s="178"/>
      <c r="S104" s="178"/>
      <c r="T104" s="179"/>
      <c r="U104" s="180">
        <f t="shared" si="10"/>
        <v>0</v>
      </c>
      <c r="V104" s="180"/>
      <c r="W104" s="234" t="str">
        <f t="shared" si="11"/>
        <v/>
      </c>
      <c r="X104" s="180"/>
      <c r="Y104" s="180"/>
      <c r="Z104" s="181">
        <v>45931</v>
      </c>
      <c r="AA104" s="342" cm="1">
        <f t="array" ref="AA104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45962</v>
      </c>
      <c r="AB104" s="173"/>
      <c r="AC104" s="173"/>
      <c r="AD104" s="173"/>
      <c r="AE104" s="183"/>
      <c r="AF104" s="183"/>
      <c r="AG104" s="183"/>
      <c r="AH104" s="183"/>
      <c r="AI104" s="173">
        <f t="shared" si="12"/>
        <v>0</v>
      </c>
      <c r="AJ104" s="173">
        <f t="shared" si="13"/>
        <v>0</v>
      </c>
      <c r="AK104" s="173">
        <f t="shared" si="14"/>
        <v>0</v>
      </c>
      <c r="AL104" s="183"/>
      <c r="AM104" s="194" t="str">
        <f>_xlfn.XLOOKUP(Tabela1[[#This Row],[Unidade]],tabShoppingsEmails[Shopping],tabShoppingsEmails[E-mails consolidados])</f>
        <v>ricardo.vieira@allos.co; enzo.cremasco@allos.co; vinicius.esteves@allos.co; lais.medeiros@allos.co; filipe.cordeiro@allos.co</v>
      </c>
    </row>
    <row r="105" spans="1:39" ht="20.85" hidden="1" customHeight="1" thickBot="1">
      <c r="A105" s="172"/>
      <c r="B105" s="173"/>
      <c r="C105" s="173" t="s">
        <v>87</v>
      </c>
      <c r="D105" s="174" t="s">
        <v>169</v>
      </c>
      <c r="E105" s="175" t="s">
        <v>167</v>
      </c>
      <c r="F105" s="176">
        <v>13</v>
      </c>
      <c r="G105" s="176"/>
      <c r="H105" s="176"/>
      <c r="I105" s="176"/>
      <c r="J105" s="178"/>
      <c r="K105" s="178"/>
      <c r="L105" s="178"/>
      <c r="M105" s="178"/>
      <c r="N105" s="178"/>
      <c r="O105" s="197"/>
      <c r="P105" s="178"/>
      <c r="Q105" s="178"/>
      <c r="R105" s="178"/>
      <c r="S105" s="178"/>
      <c r="T105" s="179"/>
      <c r="U105" s="180">
        <f t="shared" si="10"/>
        <v>0</v>
      </c>
      <c r="V105" s="180"/>
      <c r="W105" s="234" t="str">
        <f t="shared" si="11"/>
        <v/>
      </c>
      <c r="X105" s="180"/>
      <c r="Y105" s="180"/>
      <c r="Z105" s="181">
        <v>45962</v>
      </c>
      <c r="AA105" s="342" cm="1">
        <f t="array" ref="AA105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45992</v>
      </c>
      <c r="AB105" s="182"/>
      <c r="AC105" s="182"/>
      <c r="AD105" s="182"/>
      <c r="AE105" s="183"/>
      <c r="AF105" s="183"/>
      <c r="AG105" s="183"/>
      <c r="AH105" s="183"/>
      <c r="AI105" s="173">
        <f t="shared" si="12"/>
        <v>0</v>
      </c>
      <c r="AJ105" s="173">
        <f t="shared" si="13"/>
        <v>0</v>
      </c>
      <c r="AK105" s="173">
        <f t="shared" si="14"/>
        <v>0</v>
      </c>
      <c r="AL105" s="183"/>
      <c r="AM105" s="194" t="str">
        <f>_xlfn.XLOOKUP(Tabela1[[#This Row],[Unidade]],tabShoppingsEmails[Shopping],tabShoppingsEmails[E-mails consolidados])</f>
        <v>ricardo.vieira@allos.co; enzo.cremasco@allos.co; vinicius.esteves@allos.co; lais.medeiros@allos.co; filipe.cordeiro@allos.co</v>
      </c>
    </row>
    <row r="106" spans="1:39" ht="20.85" hidden="1" customHeight="1" thickBot="1">
      <c r="A106" s="172"/>
      <c r="B106" s="173"/>
      <c r="C106" s="173" t="s">
        <v>87</v>
      </c>
      <c r="D106" s="174" t="s">
        <v>169</v>
      </c>
      <c r="E106" s="175" t="s">
        <v>167</v>
      </c>
      <c r="F106" s="176">
        <v>13</v>
      </c>
      <c r="G106" s="176"/>
      <c r="H106" s="176"/>
      <c r="I106" s="176"/>
      <c r="J106" s="178"/>
      <c r="K106" s="178"/>
      <c r="L106" s="178"/>
      <c r="M106" s="178"/>
      <c r="N106" s="178"/>
      <c r="O106" s="178"/>
      <c r="P106" s="178"/>
      <c r="Q106" s="178"/>
      <c r="R106" s="178"/>
      <c r="S106" s="178"/>
      <c r="T106" s="179"/>
      <c r="U106" s="180">
        <f t="shared" si="10"/>
        <v>0</v>
      </c>
      <c r="V106" s="180"/>
      <c r="W106" s="234" t="str">
        <f t="shared" si="11"/>
        <v/>
      </c>
      <c r="X106" s="180"/>
      <c r="Y106" s="180"/>
      <c r="Z106" s="181">
        <v>45992</v>
      </c>
      <c r="AA106" s="342" cm="1">
        <f t="array" ref="AA106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46023</v>
      </c>
      <c r="AB106" s="173"/>
      <c r="AC106" s="173"/>
      <c r="AD106" s="173"/>
      <c r="AE106" s="183"/>
      <c r="AF106" s="183"/>
      <c r="AG106" s="183"/>
      <c r="AH106" s="183"/>
      <c r="AI106" s="173">
        <f t="shared" si="12"/>
        <v>0</v>
      </c>
      <c r="AJ106" s="173">
        <f t="shared" si="13"/>
        <v>0</v>
      </c>
      <c r="AK106" s="173">
        <f t="shared" si="14"/>
        <v>0</v>
      </c>
      <c r="AL106" s="183"/>
      <c r="AM106" s="194" t="str">
        <f>_xlfn.XLOOKUP(Tabela1[[#This Row],[Unidade]],tabShoppingsEmails[Shopping],tabShoppingsEmails[E-mails consolidados])</f>
        <v>ricardo.vieira@allos.co; enzo.cremasco@allos.co; vinicius.esteves@allos.co; lais.medeiros@allos.co; filipe.cordeiro@allos.co</v>
      </c>
    </row>
    <row r="107" spans="1:39" ht="20.85" hidden="1" customHeight="1" thickBot="1">
      <c r="A107" s="172"/>
      <c r="B107" s="173" t="s">
        <v>154</v>
      </c>
      <c r="C107" s="173" t="s">
        <v>87</v>
      </c>
      <c r="D107" s="174" t="s">
        <v>7</v>
      </c>
      <c r="E107" s="174" t="s">
        <v>167</v>
      </c>
      <c r="F107" s="176">
        <v>48</v>
      </c>
      <c r="G107" s="176">
        <v>49</v>
      </c>
      <c r="H107" s="176">
        <v>42</v>
      </c>
      <c r="I107" s="176">
        <v>0</v>
      </c>
      <c r="J107" s="178">
        <v>273951.5</v>
      </c>
      <c r="K107" s="178">
        <v>0</v>
      </c>
      <c r="L107" s="178">
        <v>-7141.41</v>
      </c>
      <c r="M107" s="178">
        <v>0</v>
      </c>
      <c r="N107" s="178">
        <v>0</v>
      </c>
      <c r="O107" s="192" t="s">
        <v>161</v>
      </c>
      <c r="P107" s="178">
        <v>0</v>
      </c>
      <c r="Q107" s="178">
        <v>0</v>
      </c>
      <c r="R107" s="178">
        <v>0</v>
      </c>
      <c r="S107" s="178">
        <v>0</v>
      </c>
      <c r="T107" s="179"/>
      <c r="U107" s="180">
        <f t="shared" ref="U107:U138" si="19">(J107+L107+Q107+R107+S107+N107)+IF(T107="Sim",O107+P107,0)</f>
        <v>266810.09000000003</v>
      </c>
      <c r="V107" s="180"/>
      <c r="W107" s="234">
        <f t="shared" si="11"/>
        <v>266810.09000000003</v>
      </c>
      <c r="X107" s="180"/>
      <c r="Y107" s="180"/>
      <c r="Z107" s="181">
        <v>45658</v>
      </c>
      <c r="AA107" s="342" cm="1">
        <f t="array" ref="AA107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45689</v>
      </c>
      <c r="AB107" s="182">
        <v>2490.89</v>
      </c>
      <c r="AC107" s="182">
        <v>1638.426338372886</v>
      </c>
      <c r="AD107" s="182">
        <v>1638.426338372886</v>
      </c>
      <c r="AE107" s="183"/>
      <c r="AF107" s="183"/>
      <c r="AG107" s="183"/>
      <c r="AH107" s="183"/>
      <c r="AI107" s="173">
        <f t="shared" si="12"/>
        <v>7141.41</v>
      </c>
      <c r="AJ107" s="173">
        <f t="shared" si="13"/>
        <v>852.46366162711388</v>
      </c>
      <c r="AK107" s="173">
        <f t="shared" si="14"/>
        <v>7141.4099999999744</v>
      </c>
      <c r="AL107" s="183"/>
      <c r="AM107" s="194" t="str">
        <f>_xlfn.XLOOKUP(Tabela1[[#This Row],[Unidade]],tabShoppingsEmails[Shopping],tabShoppingsEmails[E-mails consolidados])</f>
        <v>ricardo.vieira@allos.co; enzo.cremasco@allos.co; vinicius.esteves@allos.co; lais.medeiros@allos.co; filipe.cordeiro@allos.co</v>
      </c>
    </row>
    <row r="108" spans="1:39" ht="32.25" hidden="1" thickBot="1">
      <c r="A108" s="172"/>
      <c r="B108" s="173" t="s">
        <v>157</v>
      </c>
      <c r="C108" s="173" t="s">
        <v>87</v>
      </c>
      <c r="D108" s="174" t="s">
        <v>7</v>
      </c>
      <c r="E108" s="174" t="s">
        <v>167</v>
      </c>
      <c r="F108" s="176">
        <v>48</v>
      </c>
      <c r="G108" s="176">
        <v>49</v>
      </c>
      <c r="H108" s="192" t="s">
        <v>165</v>
      </c>
      <c r="I108" s="176">
        <v>0</v>
      </c>
      <c r="J108" s="178">
        <v>308969.09999999998</v>
      </c>
      <c r="K108" s="178">
        <v>0</v>
      </c>
      <c r="L108" s="192"/>
      <c r="M108" s="178">
        <v>0</v>
      </c>
      <c r="N108" s="178">
        <v>0</v>
      </c>
      <c r="O108" s="192" t="s">
        <v>161</v>
      </c>
      <c r="P108" s="178">
        <v>0</v>
      </c>
      <c r="Q108" s="178">
        <v>0</v>
      </c>
      <c r="R108" s="178">
        <v>0</v>
      </c>
      <c r="S108" s="178">
        <v>0</v>
      </c>
      <c r="T108" s="179"/>
      <c r="U108" s="180">
        <f t="shared" si="19"/>
        <v>308969.09999999998</v>
      </c>
      <c r="V108" s="180"/>
      <c r="W108" s="234">
        <f t="shared" si="11"/>
        <v>308969.09999999998</v>
      </c>
      <c r="X108" s="180"/>
      <c r="Y108" s="180"/>
      <c r="Z108" s="181">
        <v>45689</v>
      </c>
      <c r="AA108" s="342" cm="1">
        <f t="array" ref="AA108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45717</v>
      </c>
      <c r="AB108" s="182"/>
      <c r="AC108" s="182"/>
      <c r="AD108" s="173"/>
      <c r="AE108" s="183"/>
      <c r="AF108" s="183"/>
      <c r="AG108" s="183"/>
      <c r="AH108" s="183"/>
      <c r="AI108" s="173">
        <f t="shared" si="12"/>
        <v>0</v>
      </c>
      <c r="AJ108" s="173">
        <f t="shared" si="13"/>
        <v>0</v>
      </c>
      <c r="AK108" s="173">
        <f t="shared" si="14"/>
        <v>0</v>
      </c>
      <c r="AL108" s="183"/>
      <c r="AM108" s="194" t="str">
        <f>_xlfn.XLOOKUP(Tabela1[[#This Row],[Unidade]],tabShoppingsEmails[Shopping],tabShoppingsEmails[E-mails consolidados])</f>
        <v>ricardo.vieira@allos.co; enzo.cremasco@allos.co; vinicius.esteves@allos.co; lais.medeiros@allos.co; filipe.cordeiro@allos.co</v>
      </c>
    </row>
    <row r="109" spans="1:39" ht="20.85" hidden="1" customHeight="1" thickBot="1">
      <c r="A109" s="172"/>
      <c r="B109" s="173" t="s">
        <v>154</v>
      </c>
      <c r="C109" s="173" t="s">
        <v>87</v>
      </c>
      <c r="D109" s="174" t="s">
        <v>7</v>
      </c>
      <c r="E109" s="174" t="s">
        <v>167</v>
      </c>
      <c r="F109" s="176">
        <v>48</v>
      </c>
      <c r="G109" s="176">
        <v>49</v>
      </c>
      <c r="H109" s="176">
        <v>26</v>
      </c>
      <c r="I109" s="176">
        <v>0</v>
      </c>
      <c r="J109" s="178">
        <v>308969.09999999998</v>
      </c>
      <c r="K109" s="178">
        <v>-4413.04</v>
      </c>
      <c r="L109" s="178">
        <v>-5045.63</v>
      </c>
      <c r="M109" s="178">
        <v>0</v>
      </c>
      <c r="N109" s="178">
        <v>0</v>
      </c>
      <c r="O109" s="192" t="s">
        <v>161</v>
      </c>
      <c r="P109" s="178">
        <v>0</v>
      </c>
      <c r="Q109" s="178">
        <v>0</v>
      </c>
      <c r="R109" s="178">
        <v>0</v>
      </c>
      <c r="S109" s="178">
        <v>-4403.57</v>
      </c>
      <c r="T109" s="179"/>
      <c r="U109" s="180">
        <f t="shared" si="19"/>
        <v>299519.89999999997</v>
      </c>
      <c r="V109" s="180"/>
      <c r="W109" s="234">
        <f t="shared" si="11"/>
        <v>299519.89999999997</v>
      </c>
      <c r="X109" s="180">
        <v>43074.034646755354</v>
      </c>
      <c r="Y109" s="180" t="s">
        <v>156</v>
      </c>
      <c r="Z109" s="181">
        <v>45717</v>
      </c>
      <c r="AA109" s="342" cm="1">
        <f t="array" ref="AA109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45748</v>
      </c>
      <c r="AB109" s="182"/>
      <c r="AC109" s="182"/>
      <c r="AD109" s="173"/>
      <c r="AE109" s="183"/>
      <c r="AF109" s="183"/>
      <c r="AG109" s="183"/>
      <c r="AH109" s="183"/>
      <c r="AI109" s="173">
        <f t="shared" si="12"/>
        <v>632.59000000000015</v>
      </c>
      <c r="AJ109" s="173">
        <f t="shared" si="13"/>
        <v>0</v>
      </c>
      <c r="AK109" s="173">
        <f t="shared" si="14"/>
        <v>9449.2000000000116</v>
      </c>
      <c r="AL109" s="183"/>
      <c r="AM109" s="194" t="str">
        <f>_xlfn.XLOOKUP(Tabela1[[#This Row],[Unidade]],tabShoppingsEmails[Shopping],tabShoppingsEmails[E-mails consolidados])</f>
        <v>ricardo.vieira@allos.co; enzo.cremasco@allos.co; vinicius.esteves@allos.co; lais.medeiros@allos.co; filipe.cordeiro@allos.co</v>
      </c>
    </row>
    <row r="110" spans="1:39" ht="32.25" hidden="1" thickBot="1">
      <c r="A110" s="172">
        <v>45785</v>
      </c>
      <c r="B110" s="173" t="s">
        <v>154</v>
      </c>
      <c r="C110" s="173" t="s">
        <v>87</v>
      </c>
      <c r="D110" s="174" t="s">
        <v>7</v>
      </c>
      <c r="E110" s="174" t="s">
        <v>167</v>
      </c>
      <c r="F110" s="176">
        <v>48</v>
      </c>
      <c r="G110" s="176">
        <v>49</v>
      </c>
      <c r="H110" s="176">
        <v>30</v>
      </c>
      <c r="I110" s="176">
        <v>0</v>
      </c>
      <c r="J110" s="178">
        <v>308969.09999999998</v>
      </c>
      <c r="K110" s="178">
        <v>-4607.82</v>
      </c>
      <c r="L110" s="178">
        <v>-5304.12</v>
      </c>
      <c r="M110" s="178">
        <v>0</v>
      </c>
      <c r="N110" s="178">
        <v>0</v>
      </c>
      <c r="O110" s="192" t="s">
        <v>161</v>
      </c>
      <c r="P110" s="178">
        <v>0</v>
      </c>
      <c r="Q110" s="178">
        <v>0</v>
      </c>
      <c r="R110" s="178">
        <f>(306441.94-J110)+(307163.98-J110)+(304275.79-J110)</f>
        <v>-9025.5899999999674</v>
      </c>
      <c r="S110" s="178">
        <v>0</v>
      </c>
      <c r="T110" s="179"/>
      <c r="U110" s="180">
        <f t="shared" si="19"/>
        <v>294639.39</v>
      </c>
      <c r="V110" s="180"/>
      <c r="W110" s="234">
        <f t="shared" si="11"/>
        <v>294639.39</v>
      </c>
      <c r="X110" s="180"/>
      <c r="Y110" s="180"/>
      <c r="Z110" s="181">
        <v>45748</v>
      </c>
      <c r="AA110" s="342" cm="1">
        <f t="array" ref="AA110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45778</v>
      </c>
      <c r="AB110" s="182">
        <v>31555.23</v>
      </c>
      <c r="AC110" s="182">
        <v>27190.485812515362</v>
      </c>
      <c r="AD110" s="173"/>
      <c r="AE110" s="183"/>
      <c r="AF110" s="183"/>
      <c r="AG110" s="183"/>
      <c r="AH110" s="183"/>
      <c r="AI110" s="173">
        <f t="shared" si="12"/>
        <v>696.30000000000018</v>
      </c>
      <c r="AJ110" s="173">
        <f t="shared" si="13"/>
        <v>4364.7441874846372</v>
      </c>
      <c r="AK110" s="173">
        <f t="shared" si="14"/>
        <v>14329.709999999963</v>
      </c>
      <c r="AL110" s="183"/>
      <c r="AM110" s="194" t="str">
        <f>_xlfn.XLOOKUP(Tabela1[[#This Row],[Unidade]],tabShoppingsEmails[Shopping],tabShoppingsEmails[E-mails consolidados])</f>
        <v>ricardo.vieira@allos.co; enzo.cremasco@allos.co; vinicius.esteves@allos.co; lais.medeiros@allos.co; filipe.cordeiro@allos.co</v>
      </c>
    </row>
    <row r="111" spans="1:39" ht="20.85" hidden="1" customHeight="1" thickBot="1">
      <c r="A111" s="172">
        <v>45813</v>
      </c>
      <c r="B111" s="173" t="s">
        <v>154</v>
      </c>
      <c r="C111" s="173" t="s">
        <v>87</v>
      </c>
      <c r="D111" s="174" t="s">
        <v>7</v>
      </c>
      <c r="E111" s="174" t="s">
        <v>167</v>
      </c>
      <c r="F111" s="176">
        <v>48</v>
      </c>
      <c r="G111" s="176">
        <v>49</v>
      </c>
      <c r="H111" s="176">
        <v>58</v>
      </c>
      <c r="I111" s="176">
        <v>0</v>
      </c>
      <c r="J111" s="178">
        <v>308969.09999999998</v>
      </c>
      <c r="K111" s="178">
        <v>-9162.84</v>
      </c>
      <c r="L111" s="178">
        <v>-10553.87</v>
      </c>
      <c r="M111" s="178">
        <v>0</v>
      </c>
      <c r="N111" s="178">
        <v>0</v>
      </c>
      <c r="O111" s="192" t="s">
        <v>161</v>
      </c>
      <c r="P111" s="178">
        <v>0</v>
      </c>
      <c r="Q111" s="178">
        <v>0</v>
      </c>
      <c r="R111" s="178">
        <f>303553.747935391-Tabela1[[#This Row],[Valor Planilha]]</f>
        <v>-5415.3520646090037</v>
      </c>
      <c r="S111" s="178">
        <v>0</v>
      </c>
      <c r="T111" s="179"/>
      <c r="U111" s="180">
        <f t="shared" si="19"/>
        <v>292999.87793539098</v>
      </c>
      <c r="V111" s="180"/>
      <c r="W111" s="234">
        <f t="shared" si="11"/>
        <v>292999.87793539098</v>
      </c>
      <c r="X111" s="180"/>
      <c r="Y111" s="180"/>
      <c r="Z111" s="181">
        <v>45778</v>
      </c>
      <c r="AA111" s="342" cm="1">
        <f t="array" ref="AA111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45809</v>
      </c>
      <c r="AB111" s="182">
        <v>16505.259999999998</v>
      </c>
      <c r="AC111" s="182">
        <v>13444.525249413575</v>
      </c>
      <c r="AD111" s="183"/>
      <c r="AE111" s="183"/>
      <c r="AF111" s="173"/>
      <c r="AG111" s="173"/>
      <c r="AH111" s="183"/>
      <c r="AI111" s="173">
        <f t="shared" si="12"/>
        <v>1391.0300000000007</v>
      </c>
      <c r="AJ111" s="173">
        <f t="shared" si="13"/>
        <v>3060.7347505864236</v>
      </c>
      <c r="AK111" s="173">
        <f t="shared" si="14"/>
        <v>15969.222064608999</v>
      </c>
      <c r="AL111" s="183"/>
      <c r="AM111" s="194" t="str">
        <f>_xlfn.XLOOKUP(Tabela1[[#This Row],[Unidade]],tabShoppingsEmails[Shopping],tabShoppingsEmails[E-mails consolidados])</f>
        <v>ricardo.vieira@allos.co; enzo.cremasco@allos.co; vinicius.esteves@allos.co; lais.medeiros@allos.co; filipe.cordeiro@allos.co</v>
      </c>
    </row>
    <row r="112" spans="1:39" ht="20.85" hidden="1" customHeight="1" thickBot="1">
      <c r="A112" s="172">
        <v>45841</v>
      </c>
      <c r="B112" s="173" t="s">
        <v>154</v>
      </c>
      <c r="C112" s="173" t="s">
        <v>87</v>
      </c>
      <c r="D112" s="174" t="s">
        <v>7</v>
      </c>
      <c r="E112" s="174" t="s">
        <v>167</v>
      </c>
      <c r="F112" s="176">
        <v>48</v>
      </c>
      <c r="G112" s="176">
        <v>49</v>
      </c>
      <c r="H112" s="176">
        <v>42</v>
      </c>
      <c r="I112" s="176">
        <v>0</v>
      </c>
      <c r="J112" s="178">
        <v>308969.09999999998</v>
      </c>
      <c r="K112" s="178">
        <v>-6675.81</v>
      </c>
      <c r="L112" s="178">
        <v>-7665</v>
      </c>
      <c r="M112" s="178">
        <v>0</v>
      </c>
      <c r="N112" s="178">
        <v>0</v>
      </c>
      <c r="O112" s="192" t="s">
        <v>161</v>
      </c>
      <c r="P112" s="178">
        <v>0</v>
      </c>
      <c r="Q112" s="178">
        <v>0</v>
      </c>
      <c r="R112" s="180">
        <f>305358.865603085-Tabela1[[#This Row],[Valor Planilha]]</f>
        <v>-3610.2343969149515</v>
      </c>
      <c r="S112" s="178">
        <v>0</v>
      </c>
      <c r="T112" s="179"/>
      <c r="U112" s="180">
        <f t="shared" si="19"/>
        <v>297693.86560308503</v>
      </c>
      <c r="V112" s="180"/>
      <c r="W112" s="234">
        <f t="shared" si="11"/>
        <v>297693.86560308503</v>
      </c>
      <c r="X112" s="180"/>
      <c r="Y112" s="180"/>
      <c r="Z112" s="181">
        <v>45809</v>
      </c>
      <c r="AA112" s="342" cm="1">
        <f t="array" ref="AA112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45839</v>
      </c>
      <c r="AB112" s="205">
        <v>34296.300000000003</v>
      </c>
      <c r="AC112" s="205">
        <v>29275.060253195275</v>
      </c>
      <c r="AD112" s="183"/>
      <c r="AE112" s="183"/>
      <c r="AF112" s="173"/>
      <c r="AG112" s="173"/>
      <c r="AH112" s="183"/>
      <c r="AI112" s="173">
        <f t="shared" si="12"/>
        <v>989.1899999999996</v>
      </c>
      <c r="AJ112" s="173">
        <f t="shared" si="13"/>
        <v>5021.2397468047275</v>
      </c>
      <c r="AK112" s="173">
        <f t="shared" si="14"/>
        <v>11275.234396914952</v>
      </c>
      <c r="AL112" s="183"/>
      <c r="AM112" s="194" t="str">
        <f>_xlfn.XLOOKUP(Tabela1[[#This Row],[Unidade]],tabShoppingsEmails[Shopping],tabShoppingsEmails[E-mails consolidados])</f>
        <v>ricardo.vieira@allos.co; enzo.cremasco@allos.co; vinicius.esteves@allos.co; lais.medeiros@allos.co; filipe.cordeiro@allos.co</v>
      </c>
    </row>
    <row r="113" spans="1:39" ht="20.85" hidden="1" customHeight="1" thickBot="1">
      <c r="A113" s="172">
        <v>45870</v>
      </c>
      <c r="B113" s="206" t="s">
        <v>154</v>
      </c>
      <c r="C113" s="173" t="s">
        <v>87</v>
      </c>
      <c r="D113" s="174" t="s">
        <v>7</v>
      </c>
      <c r="E113" s="174" t="s">
        <v>167</v>
      </c>
      <c r="F113" s="176">
        <v>48</v>
      </c>
      <c r="G113" s="176">
        <v>49</v>
      </c>
      <c r="H113" s="176">
        <v>48</v>
      </c>
      <c r="I113" s="176">
        <v>0</v>
      </c>
      <c r="J113" s="178">
        <v>308969.09999999998</v>
      </c>
      <c r="K113" s="178">
        <v>-7622.52</v>
      </c>
      <c r="L113" s="178">
        <v>-8754.27</v>
      </c>
      <c r="M113" s="178">
        <v>0</v>
      </c>
      <c r="N113" s="178">
        <v>0</v>
      </c>
      <c r="O113" s="192" t="s">
        <v>161</v>
      </c>
      <c r="P113" s="178">
        <v>0</v>
      </c>
      <c r="Q113" s="178">
        <v>0</v>
      </c>
      <c r="R113" s="178">
        <f>303258.92-Tabela1[[#This Row],[Valor Planilha]]</f>
        <v>-5710.179999999993</v>
      </c>
      <c r="S113" s="178">
        <v>0</v>
      </c>
      <c r="T113" s="179"/>
      <c r="U113" s="180">
        <f t="shared" si="19"/>
        <v>294504.64999999997</v>
      </c>
      <c r="V113" s="180"/>
      <c r="W113" s="234">
        <f t="shared" si="11"/>
        <v>294504.64999999997</v>
      </c>
      <c r="X113" s="180"/>
      <c r="Y113" s="180"/>
      <c r="Z113" s="181">
        <v>45839</v>
      </c>
      <c r="AA113" s="342" cm="1">
        <f t="array" ref="AA113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45870</v>
      </c>
      <c r="AB113" s="205">
        <v>15670.17</v>
      </c>
      <c r="AC113" s="205">
        <v>14222.07761238819</v>
      </c>
      <c r="AD113" s="183"/>
      <c r="AE113" s="183"/>
      <c r="AF113" s="173"/>
      <c r="AG113" s="173"/>
      <c r="AH113" s="183"/>
      <c r="AI113" s="173">
        <f t="shared" si="12"/>
        <v>1131.75</v>
      </c>
      <c r="AJ113" s="173">
        <f t="shared" si="13"/>
        <v>1448.0923876118104</v>
      </c>
      <c r="AK113" s="173">
        <f t="shared" si="14"/>
        <v>14464.450000000012</v>
      </c>
      <c r="AL113" s="183"/>
      <c r="AM113" s="194" t="str">
        <f>_xlfn.XLOOKUP(Tabela1[[#This Row],[Unidade]],tabShoppingsEmails[Shopping],tabShoppingsEmails[E-mails consolidados])</f>
        <v>ricardo.vieira@allos.co; enzo.cremasco@allos.co; vinicius.esteves@allos.co; lais.medeiros@allos.co; filipe.cordeiro@allos.co</v>
      </c>
    </row>
    <row r="114" spans="1:39" ht="20.85" hidden="1" customHeight="1" thickBot="1">
      <c r="A114" s="172">
        <v>45904</v>
      </c>
      <c r="B114" s="206" t="s">
        <v>154</v>
      </c>
      <c r="C114" s="173" t="s">
        <v>87</v>
      </c>
      <c r="D114" s="174" t="s">
        <v>7</v>
      </c>
      <c r="E114" s="174" t="s">
        <v>167</v>
      </c>
      <c r="F114" s="176">
        <v>48</v>
      </c>
      <c r="G114" s="176">
        <v>49</v>
      </c>
      <c r="H114" s="176">
        <v>41</v>
      </c>
      <c r="I114" s="176">
        <v>0</v>
      </c>
      <c r="J114" s="178">
        <v>308969.09999999998</v>
      </c>
      <c r="K114" s="178">
        <v>-7202.66</v>
      </c>
      <c r="L114" s="178">
        <v>-7743.94</v>
      </c>
      <c r="M114" s="178">
        <v>0</v>
      </c>
      <c r="N114" s="178">
        <v>0</v>
      </c>
      <c r="O114" s="192" t="s">
        <v>161</v>
      </c>
      <c r="P114" s="178">
        <v>0</v>
      </c>
      <c r="Q114" s="178">
        <v>0</v>
      </c>
      <c r="R114" s="178">
        <f>302902.03-Tabela1[[#This Row],[Valor Planilha]]</f>
        <v>-6067.0699999999488</v>
      </c>
      <c r="S114" s="178">
        <v>7069.03</v>
      </c>
      <c r="T114" s="179" t="s">
        <v>157</v>
      </c>
      <c r="U114" s="180">
        <f t="shared" si="19"/>
        <v>302227.12000000005</v>
      </c>
      <c r="V114" s="180"/>
      <c r="W114" s="234">
        <f t="shared" si="11"/>
        <v>302227.12000000005</v>
      </c>
      <c r="X114" s="180"/>
      <c r="Y114" s="180"/>
      <c r="Z114" s="181">
        <v>45870</v>
      </c>
      <c r="AA114" s="342" cm="1">
        <f t="array" ref="AA114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45901</v>
      </c>
      <c r="AB114" s="183"/>
      <c r="AC114" s="178">
        <v>7980.92</v>
      </c>
      <c r="AD114" s="183"/>
      <c r="AE114" s="183"/>
      <c r="AF114" s="173"/>
      <c r="AG114" s="173"/>
      <c r="AH114" s="183"/>
      <c r="AI114" s="173">
        <f t="shared" si="12"/>
        <v>541.27999999999975</v>
      </c>
      <c r="AJ114" s="173">
        <f t="shared" si="13"/>
        <v>-7980.92</v>
      </c>
      <c r="AK114" s="173">
        <f t="shared" si="14"/>
        <v>6741.9799999999232</v>
      </c>
      <c r="AL114" s="183"/>
      <c r="AM114" s="194" t="str">
        <f>_xlfn.XLOOKUP(Tabela1[[#This Row],[Unidade]],tabShoppingsEmails[Shopping],tabShoppingsEmails[E-mails consolidados])</f>
        <v>ricardo.vieira@allos.co; enzo.cremasco@allos.co; vinicius.esteves@allos.co; lais.medeiros@allos.co; filipe.cordeiro@allos.co</v>
      </c>
    </row>
    <row r="115" spans="1:39" ht="20.85" hidden="1" customHeight="1" thickBot="1">
      <c r="A115" s="172">
        <v>45939</v>
      </c>
      <c r="B115" s="206" t="s">
        <v>154</v>
      </c>
      <c r="C115" s="173" t="s">
        <v>87</v>
      </c>
      <c r="D115" s="174" t="s">
        <v>7</v>
      </c>
      <c r="E115" s="174" t="s">
        <v>167</v>
      </c>
      <c r="F115" s="176">
        <v>48</v>
      </c>
      <c r="G115" s="176">
        <v>49</v>
      </c>
      <c r="H115" s="176">
        <v>26</v>
      </c>
      <c r="I115" s="176">
        <v>0</v>
      </c>
      <c r="J115" s="178">
        <v>309459.43</v>
      </c>
      <c r="K115" s="178">
        <v>-4658.76</v>
      </c>
      <c r="L115" s="178">
        <v>-4688.26</v>
      </c>
      <c r="M115" s="178">
        <v>0</v>
      </c>
      <c r="N115" s="178">
        <v>0</v>
      </c>
      <c r="O115" s="192" t="s">
        <v>161</v>
      </c>
      <c r="P115" s="178">
        <v>0</v>
      </c>
      <c r="Q115" s="178">
        <v>0</v>
      </c>
      <c r="R115" s="178">
        <f>-3925.74999999994</f>
        <v>-3925.74999999994</v>
      </c>
      <c r="S115" s="178">
        <v>0</v>
      </c>
      <c r="T115" s="179" t="s">
        <v>157</v>
      </c>
      <c r="U115" s="180">
        <f t="shared" si="19"/>
        <v>300845.42000000004</v>
      </c>
      <c r="V115" s="180"/>
      <c r="W115" s="234">
        <f t="shared" si="11"/>
        <v>300845.42000000004</v>
      </c>
      <c r="X115" s="180"/>
      <c r="Y115" s="180"/>
      <c r="Z115" s="181">
        <v>45901</v>
      </c>
      <c r="AA115" s="342" cm="1">
        <f t="array" ref="AA115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45931</v>
      </c>
      <c r="AB115" s="205"/>
      <c r="AC115" s="205"/>
      <c r="AD115" s="205"/>
      <c r="AE115" s="183"/>
      <c r="AF115" s="173"/>
      <c r="AG115" s="173"/>
      <c r="AH115" s="183"/>
      <c r="AI115" s="173">
        <f t="shared" si="12"/>
        <v>29.5</v>
      </c>
      <c r="AJ115" s="173">
        <f t="shared" si="13"/>
        <v>0</v>
      </c>
      <c r="AK115" s="173">
        <f t="shared" si="14"/>
        <v>8614.0099999999511</v>
      </c>
      <c r="AL115" s="183"/>
      <c r="AM115" s="194" t="str">
        <f>_xlfn.XLOOKUP(Tabela1[[#This Row],[Unidade]],tabShoppingsEmails[Shopping],tabShoppingsEmails[E-mails consolidados])</f>
        <v>ricardo.vieira@allos.co; enzo.cremasco@allos.co; vinicius.esteves@allos.co; lais.medeiros@allos.co; filipe.cordeiro@allos.co</v>
      </c>
    </row>
    <row r="116" spans="1:39" ht="20.85" hidden="1" customHeight="1" thickBot="1">
      <c r="A116" s="172"/>
      <c r="B116" s="206"/>
      <c r="C116" s="173" t="s">
        <v>87</v>
      </c>
      <c r="D116" s="174" t="s">
        <v>7</v>
      </c>
      <c r="E116" s="174" t="s">
        <v>167</v>
      </c>
      <c r="F116" s="176">
        <v>48</v>
      </c>
      <c r="G116" s="176">
        <v>49</v>
      </c>
      <c r="H116" s="176"/>
      <c r="I116" s="176"/>
      <c r="J116" s="178">
        <v>310807.82</v>
      </c>
      <c r="K116" s="178"/>
      <c r="L116" s="178"/>
      <c r="M116" s="178"/>
      <c r="N116" s="178"/>
      <c r="O116" s="197"/>
      <c r="P116" s="178"/>
      <c r="Q116" s="178"/>
      <c r="R116" s="178"/>
      <c r="S116" s="178"/>
      <c r="T116" s="179"/>
      <c r="U116" s="180">
        <f t="shared" si="19"/>
        <v>310807.82</v>
      </c>
      <c r="V116" s="180"/>
      <c r="W116" s="234">
        <f t="shared" si="11"/>
        <v>310807.82</v>
      </c>
      <c r="X116" s="180"/>
      <c r="Y116" s="180"/>
      <c r="Z116" s="181">
        <v>45931</v>
      </c>
      <c r="AA116" s="342" cm="1">
        <f t="array" ref="AA116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45962</v>
      </c>
      <c r="AB116" s="205"/>
      <c r="AC116" s="205"/>
      <c r="AD116" s="205"/>
      <c r="AE116" s="183"/>
      <c r="AF116" s="173"/>
      <c r="AG116" s="173"/>
      <c r="AH116" s="183"/>
      <c r="AI116" s="173">
        <f t="shared" si="12"/>
        <v>0</v>
      </c>
      <c r="AJ116" s="173">
        <f t="shared" si="13"/>
        <v>0</v>
      </c>
      <c r="AK116" s="173">
        <f t="shared" si="14"/>
        <v>0</v>
      </c>
      <c r="AL116" s="183"/>
      <c r="AM116" s="194" t="str">
        <f>_xlfn.XLOOKUP(Tabela1[[#This Row],[Unidade]],tabShoppingsEmails[Shopping],tabShoppingsEmails[E-mails consolidados])</f>
        <v>ricardo.vieira@allos.co; enzo.cremasco@allos.co; vinicius.esteves@allos.co; lais.medeiros@allos.co; filipe.cordeiro@allos.co</v>
      </c>
    </row>
    <row r="117" spans="1:39" ht="20.85" hidden="1" customHeight="1" thickBot="1">
      <c r="A117" s="172"/>
      <c r="B117" s="206"/>
      <c r="C117" s="173" t="s">
        <v>87</v>
      </c>
      <c r="D117" s="174" t="s">
        <v>7</v>
      </c>
      <c r="E117" s="174" t="s">
        <v>167</v>
      </c>
      <c r="F117" s="176">
        <v>48</v>
      </c>
      <c r="G117" s="176"/>
      <c r="H117" s="176"/>
      <c r="I117" s="176"/>
      <c r="J117" s="178"/>
      <c r="K117" s="178"/>
      <c r="L117" s="178"/>
      <c r="M117" s="178"/>
      <c r="N117" s="178"/>
      <c r="O117" s="197"/>
      <c r="P117" s="178"/>
      <c r="Q117" s="178"/>
      <c r="R117" s="178"/>
      <c r="S117" s="178"/>
      <c r="T117" s="179"/>
      <c r="U117" s="180">
        <f t="shared" si="19"/>
        <v>0</v>
      </c>
      <c r="V117" s="180"/>
      <c r="W117" s="234" t="str">
        <f t="shared" si="11"/>
        <v/>
      </c>
      <c r="X117" s="180"/>
      <c r="Y117" s="180"/>
      <c r="Z117" s="181">
        <v>45962</v>
      </c>
      <c r="AA117" s="342" cm="1">
        <f t="array" ref="AA117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45992</v>
      </c>
      <c r="AB117" s="205"/>
      <c r="AC117" s="205"/>
      <c r="AD117" s="205"/>
      <c r="AE117" s="183"/>
      <c r="AF117" s="173"/>
      <c r="AG117" s="173"/>
      <c r="AH117" s="183"/>
      <c r="AI117" s="173">
        <f t="shared" si="12"/>
        <v>0</v>
      </c>
      <c r="AJ117" s="173">
        <f t="shared" si="13"/>
        <v>0</v>
      </c>
      <c r="AK117" s="173">
        <f t="shared" si="14"/>
        <v>0</v>
      </c>
      <c r="AL117" s="183"/>
      <c r="AM117" s="194" t="str">
        <f>_xlfn.XLOOKUP(Tabela1[[#This Row],[Unidade]],tabShoppingsEmails[Shopping],tabShoppingsEmails[E-mails consolidados])</f>
        <v>ricardo.vieira@allos.co; enzo.cremasco@allos.co; vinicius.esteves@allos.co; lais.medeiros@allos.co; filipe.cordeiro@allos.co</v>
      </c>
    </row>
    <row r="118" spans="1:39" ht="20.85" hidden="1" customHeight="1" thickBot="1">
      <c r="A118" s="172"/>
      <c r="B118" s="206"/>
      <c r="C118" s="173" t="s">
        <v>87</v>
      </c>
      <c r="D118" s="174" t="s">
        <v>7</v>
      </c>
      <c r="E118" s="174" t="s">
        <v>167</v>
      </c>
      <c r="F118" s="176">
        <v>48</v>
      </c>
      <c r="G118" s="176"/>
      <c r="H118" s="176"/>
      <c r="I118" s="176"/>
      <c r="J118" s="178"/>
      <c r="K118" s="178"/>
      <c r="L118" s="178"/>
      <c r="M118" s="178"/>
      <c r="N118" s="178"/>
      <c r="O118" s="178"/>
      <c r="P118" s="178"/>
      <c r="Q118" s="178"/>
      <c r="R118" s="178"/>
      <c r="S118" s="178"/>
      <c r="T118" s="179"/>
      <c r="U118" s="180">
        <f t="shared" si="19"/>
        <v>0</v>
      </c>
      <c r="V118" s="180"/>
      <c r="W118" s="234" t="str">
        <f t="shared" si="11"/>
        <v/>
      </c>
      <c r="X118" s="180"/>
      <c r="Y118" s="180"/>
      <c r="Z118" s="181">
        <v>45992</v>
      </c>
      <c r="AA118" s="342" cm="1">
        <f t="array" ref="AA118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46023</v>
      </c>
      <c r="AB118" s="183"/>
      <c r="AC118" s="183"/>
      <c r="AD118" s="183"/>
      <c r="AE118" s="183"/>
      <c r="AF118" s="173"/>
      <c r="AG118" s="173"/>
      <c r="AH118" s="183"/>
      <c r="AI118" s="173">
        <f t="shared" si="12"/>
        <v>0</v>
      </c>
      <c r="AJ118" s="173">
        <f t="shared" si="13"/>
        <v>0</v>
      </c>
      <c r="AK118" s="173">
        <f t="shared" si="14"/>
        <v>0</v>
      </c>
      <c r="AL118" s="183"/>
      <c r="AM118" s="194" t="str">
        <f>_xlfn.XLOOKUP(Tabela1[[#This Row],[Unidade]],tabShoppingsEmails[Shopping],tabShoppingsEmails[E-mails consolidados])</f>
        <v>ricardo.vieira@allos.co; enzo.cremasco@allos.co; vinicius.esteves@allos.co; lais.medeiros@allos.co; filipe.cordeiro@allos.co</v>
      </c>
    </row>
    <row r="119" spans="1:39" ht="20.85" hidden="1" customHeight="1" thickBot="1">
      <c r="A119" s="172"/>
      <c r="B119" s="206" t="s">
        <v>154</v>
      </c>
      <c r="C119" s="173" t="s">
        <v>87</v>
      </c>
      <c r="D119" s="174" t="s">
        <v>8</v>
      </c>
      <c r="E119" s="174" t="s">
        <v>167</v>
      </c>
      <c r="F119" s="176">
        <v>29</v>
      </c>
      <c r="G119" s="176">
        <v>17</v>
      </c>
      <c r="H119" s="176">
        <v>70</v>
      </c>
      <c r="I119" s="176">
        <v>0</v>
      </c>
      <c r="J119" s="178">
        <v>111363.544522</v>
      </c>
      <c r="K119" s="178">
        <v>-14814.19</v>
      </c>
      <c r="L119" s="178">
        <v>-14814.19</v>
      </c>
      <c r="M119" s="178">
        <v>0</v>
      </c>
      <c r="N119" s="178">
        <v>0</v>
      </c>
      <c r="O119" s="192" t="s">
        <v>161</v>
      </c>
      <c r="P119" s="178">
        <v>0</v>
      </c>
      <c r="Q119" s="178">
        <v>0</v>
      </c>
      <c r="R119" s="178">
        <v>0</v>
      </c>
      <c r="S119" s="178">
        <v>0</v>
      </c>
      <c r="T119" s="179"/>
      <c r="U119" s="180">
        <f t="shared" si="19"/>
        <v>96549.354521999994</v>
      </c>
      <c r="V119" s="180"/>
      <c r="W119" s="234">
        <f t="shared" si="11"/>
        <v>96549.354521999994</v>
      </c>
      <c r="X119" s="180"/>
      <c r="Y119" s="180"/>
      <c r="Z119" s="181">
        <v>45658</v>
      </c>
      <c r="AA119" s="342" cm="1">
        <f t="array" ref="AA119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45689</v>
      </c>
      <c r="AB119" s="182">
        <v>8854.7099999999991</v>
      </c>
      <c r="AC119" s="182">
        <v>8672.4769325490652</v>
      </c>
      <c r="AD119" s="182">
        <v>8672.4769325490652</v>
      </c>
      <c r="AE119" s="183"/>
      <c r="AF119" s="183"/>
      <c r="AG119" s="183"/>
      <c r="AH119" s="183"/>
      <c r="AI119" s="173">
        <f t="shared" si="12"/>
        <v>0</v>
      </c>
      <c r="AJ119" s="173">
        <f t="shared" si="13"/>
        <v>182.23306745093396</v>
      </c>
      <c r="AK119" s="173">
        <f t="shared" si="14"/>
        <v>14814.190000000002</v>
      </c>
      <c r="AL119" s="183"/>
      <c r="AM119" s="194" t="str">
        <f>_xlfn.XLOOKUP(Tabela1[[#This Row],[Unidade]],tabShoppingsEmails[Shopping],tabShoppingsEmails[E-mails consolidados])</f>
        <v>ricardo.vieira@allos.co; enzo.cremasco@allos.co; vinicius.esteves@allos.co; lais.medeiros@allos.co; filipe.cordeiro@allos.co</v>
      </c>
    </row>
    <row r="120" spans="1:39" ht="32.25" hidden="1" thickBot="1">
      <c r="A120" s="172"/>
      <c r="B120" s="206" t="s">
        <v>154</v>
      </c>
      <c r="C120" s="173" t="s">
        <v>87</v>
      </c>
      <c r="D120" s="174" t="s">
        <v>8</v>
      </c>
      <c r="E120" s="174" t="s">
        <v>167</v>
      </c>
      <c r="F120" s="176">
        <v>29</v>
      </c>
      <c r="G120" s="176">
        <v>17</v>
      </c>
      <c r="H120" s="176">
        <v>65</v>
      </c>
      <c r="I120" s="176">
        <v>0</v>
      </c>
      <c r="J120" s="178">
        <v>120959.327655</v>
      </c>
      <c r="K120" s="178">
        <v>-10967.61</v>
      </c>
      <c r="L120" s="178">
        <v>-14547.36</v>
      </c>
      <c r="M120" s="178">
        <v>0</v>
      </c>
      <c r="N120" s="178">
        <v>0</v>
      </c>
      <c r="O120" s="192" t="s">
        <v>161</v>
      </c>
      <c r="P120" s="178">
        <v>0</v>
      </c>
      <c r="Q120" s="178">
        <v>0</v>
      </c>
      <c r="R120" s="178">
        <v>0</v>
      </c>
      <c r="S120" s="178">
        <v>0</v>
      </c>
      <c r="T120" s="179"/>
      <c r="U120" s="180">
        <f t="shared" si="19"/>
        <v>106411.967655</v>
      </c>
      <c r="V120" s="180"/>
      <c r="W120" s="234">
        <f t="shared" si="11"/>
        <v>106411.967655</v>
      </c>
      <c r="X120" s="180"/>
      <c r="Y120" s="180"/>
      <c r="Z120" s="181">
        <v>45689</v>
      </c>
      <c r="AA120" s="342" cm="1">
        <f t="array" ref="AA120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45717</v>
      </c>
      <c r="AB120" s="182">
        <v>1324.9136999999998</v>
      </c>
      <c r="AC120" s="182">
        <v>1324.9136999999998</v>
      </c>
      <c r="AD120" s="182"/>
      <c r="AE120" s="183"/>
      <c r="AF120" s="183"/>
      <c r="AG120" s="183"/>
      <c r="AH120" s="183"/>
      <c r="AI120" s="173">
        <f t="shared" si="12"/>
        <v>3579.75</v>
      </c>
      <c r="AJ120" s="173">
        <f t="shared" si="13"/>
        <v>0</v>
      </c>
      <c r="AK120" s="173">
        <f t="shared" si="14"/>
        <v>14547.36</v>
      </c>
      <c r="AL120" s="183"/>
      <c r="AM120" s="194" t="str">
        <f>_xlfn.XLOOKUP(Tabela1[[#This Row],[Unidade]],tabShoppingsEmails[Shopping],tabShoppingsEmails[E-mails consolidados])</f>
        <v>ricardo.vieira@allos.co; enzo.cremasco@allos.co; vinicius.esteves@allos.co; lais.medeiros@allos.co; filipe.cordeiro@allos.co</v>
      </c>
    </row>
    <row r="121" spans="1:39" ht="20.85" hidden="1" customHeight="1" thickBot="1">
      <c r="A121" s="172"/>
      <c r="B121" s="206" t="s">
        <v>154</v>
      </c>
      <c r="C121" s="173" t="s">
        <v>87</v>
      </c>
      <c r="D121" s="174" t="s">
        <v>8</v>
      </c>
      <c r="E121" s="174" t="s">
        <v>167</v>
      </c>
      <c r="F121" s="176">
        <v>29</v>
      </c>
      <c r="G121" s="176">
        <v>22</v>
      </c>
      <c r="H121" s="176">
        <v>18</v>
      </c>
      <c r="I121" s="176">
        <v>0</v>
      </c>
      <c r="J121" s="178">
        <v>176522.27101500001</v>
      </c>
      <c r="K121" s="178">
        <v>0</v>
      </c>
      <c r="L121" s="178">
        <v>-6975.72</v>
      </c>
      <c r="M121" s="178">
        <v>0</v>
      </c>
      <c r="N121" s="178">
        <v>0</v>
      </c>
      <c r="O121" s="192" t="s">
        <v>161</v>
      </c>
      <c r="P121" s="178">
        <v>0</v>
      </c>
      <c r="Q121" s="178">
        <v>0</v>
      </c>
      <c r="R121" s="178">
        <v>0</v>
      </c>
      <c r="S121" s="178">
        <f>$U$415-$J$415</f>
        <v>-575.20750000000407</v>
      </c>
      <c r="T121" s="179"/>
      <c r="U121" s="180">
        <f t="shared" si="19"/>
        <v>168971.34351500002</v>
      </c>
      <c r="V121" s="180"/>
      <c r="W121" s="234">
        <f t="shared" si="11"/>
        <v>168971.34351500002</v>
      </c>
      <c r="X121" s="180"/>
      <c r="Y121" s="180"/>
      <c r="Z121" s="181">
        <v>45717</v>
      </c>
      <c r="AA121" s="342" cm="1">
        <f t="array" ref="AA121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45748</v>
      </c>
      <c r="AB121" s="182">
        <v>1552.73</v>
      </c>
      <c r="AC121" s="182">
        <v>1197.7871332078648</v>
      </c>
      <c r="AD121" s="182"/>
      <c r="AE121" s="183"/>
      <c r="AF121" s="183"/>
      <c r="AG121" s="183"/>
      <c r="AH121" s="183"/>
      <c r="AI121" s="173">
        <f t="shared" si="12"/>
        <v>6975.72</v>
      </c>
      <c r="AJ121" s="173">
        <f t="shared" si="13"/>
        <v>354.94286679213519</v>
      </c>
      <c r="AK121" s="173">
        <f t="shared" si="14"/>
        <v>7550.9274999999907</v>
      </c>
      <c r="AL121" s="183"/>
      <c r="AM121" s="194" t="str">
        <f>_xlfn.XLOOKUP(Tabela1[[#This Row],[Unidade]],tabShoppingsEmails[Shopping],tabShoppingsEmails[E-mails consolidados])</f>
        <v>ricardo.vieira@allos.co; enzo.cremasco@allos.co; vinicius.esteves@allos.co; lais.medeiros@allos.co; filipe.cordeiro@allos.co</v>
      </c>
    </row>
    <row r="122" spans="1:39" ht="32.25" hidden="1" thickBot="1">
      <c r="A122" s="172"/>
      <c r="B122" s="206" t="s">
        <v>154</v>
      </c>
      <c r="C122" s="173" t="s">
        <v>87</v>
      </c>
      <c r="D122" s="174" t="s">
        <v>8</v>
      </c>
      <c r="E122" s="174" t="s">
        <v>167</v>
      </c>
      <c r="F122" s="176">
        <v>29</v>
      </c>
      <c r="G122" s="176">
        <v>22</v>
      </c>
      <c r="H122" s="176">
        <v>27</v>
      </c>
      <c r="I122" s="176">
        <v>0</v>
      </c>
      <c r="J122" s="178">
        <v>176522.27101500001</v>
      </c>
      <c r="K122" s="178">
        <v>-8166.82</v>
      </c>
      <c r="L122" s="178">
        <v>-9326.7000000000007</v>
      </c>
      <c r="M122" s="178">
        <v>0</v>
      </c>
      <c r="N122" s="178">
        <v>0</v>
      </c>
      <c r="O122" s="192" t="s">
        <v>161</v>
      </c>
      <c r="P122" s="178">
        <v>0</v>
      </c>
      <c r="Q122" s="178">
        <v>0</v>
      </c>
      <c r="R122" s="178">
        <v>0</v>
      </c>
      <c r="S122" s="178">
        <v>0</v>
      </c>
      <c r="T122" s="179"/>
      <c r="U122" s="180">
        <f t="shared" si="19"/>
        <v>167195.57101499999</v>
      </c>
      <c r="V122" s="180"/>
      <c r="W122" s="234">
        <f t="shared" si="11"/>
        <v>167195.57101499999</v>
      </c>
      <c r="X122" s="180">
        <v>9066.57</v>
      </c>
      <c r="Y122" s="180" t="s">
        <v>156</v>
      </c>
      <c r="Z122" s="181">
        <v>45748</v>
      </c>
      <c r="AA122" s="342" cm="1">
        <f t="array" ref="AA122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45778</v>
      </c>
      <c r="AB122" s="182">
        <v>9658.77</v>
      </c>
      <c r="AC122" s="182">
        <v>8332.2537437617411</v>
      </c>
      <c r="AD122" s="182"/>
      <c r="AE122" s="183"/>
      <c r="AF122" s="183"/>
      <c r="AG122" s="183"/>
      <c r="AH122" s="183"/>
      <c r="AI122" s="173">
        <f t="shared" si="12"/>
        <v>1159.880000000001</v>
      </c>
      <c r="AJ122" s="173">
        <f t="shared" si="13"/>
        <v>1326.5162562382593</v>
      </c>
      <c r="AK122" s="173">
        <f t="shared" si="14"/>
        <v>9326.7000000000116</v>
      </c>
      <c r="AL122" s="183"/>
      <c r="AM122" s="194" t="str">
        <f>_xlfn.XLOOKUP(Tabela1[[#This Row],[Unidade]],tabShoppingsEmails[Shopping],tabShoppingsEmails[E-mails consolidados])</f>
        <v>ricardo.vieira@allos.co; enzo.cremasco@allos.co; vinicius.esteves@allos.co; lais.medeiros@allos.co; filipe.cordeiro@allos.co</v>
      </c>
    </row>
    <row r="123" spans="1:39" ht="20.85" hidden="1" customHeight="1" thickBot="1">
      <c r="A123" s="172">
        <v>45816</v>
      </c>
      <c r="B123" s="206" t="s">
        <v>154</v>
      </c>
      <c r="C123" s="173" t="s">
        <v>87</v>
      </c>
      <c r="D123" s="174" t="s">
        <v>8</v>
      </c>
      <c r="E123" s="174" t="s">
        <v>167</v>
      </c>
      <c r="F123" s="176">
        <v>29</v>
      </c>
      <c r="G123" s="176">
        <v>22</v>
      </c>
      <c r="H123" s="176">
        <v>23</v>
      </c>
      <c r="I123" s="176">
        <v>0</v>
      </c>
      <c r="J123" s="178">
        <v>176522.27101500001</v>
      </c>
      <c r="K123" s="178">
        <v>-4984.46</v>
      </c>
      <c r="L123" s="178">
        <v>-4722.88</v>
      </c>
      <c r="M123" s="178">
        <v>0</v>
      </c>
      <c r="N123" s="178">
        <v>0</v>
      </c>
      <c r="O123" s="200" t="s">
        <v>161</v>
      </c>
      <c r="P123" s="178">
        <v>0</v>
      </c>
      <c r="Q123" s="178">
        <v>0</v>
      </c>
      <c r="R123" s="178">
        <v>0</v>
      </c>
      <c r="S123" s="178">
        <v>0</v>
      </c>
      <c r="T123" s="179"/>
      <c r="U123" s="180">
        <f t="shared" si="19"/>
        <v>171799.391015</v>
      </c>
      <c r="V123" s="180"/>
      <c r="W123" s="234">
        <f t="shared" si="11"/>
        <v>171799.391015</v>
      </c>
      <c r="X123" s="180"/>
      <c r="Y123" s="180"/>
      <c r="Z123" s="181">
        <v>45778</v>
      </c>
      <c r="AA123" s="342" cm="1">
        <f t="array" ref="AA123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45809</v>
      </c>
      <c r="AB123" s="182">
        <v>19731.150000000001</v>
      </c>
      <c r="AC123" s="182">
        <v>19712.997721849799</v>
      </c>
      <c r="AD123" s="173"/>
      <c r="AE123" s="183"/>
      <c r="AF123" s="183"/>
      <c r="AG123" s="183"/>
      <c r="AH123" s="183"/>
      <c r="AI123" s="173">
        <f t="shared" si="12"/>
        <v>-261.57999999999993</v>
      </c>
      <c r="AJ123" s="173">
        <f t="shared" si="13"/>
        <v>18.152278150202619</v>
      </c>
      <c r="AK123" s="173">
        <f t="shared" si="14"/>
        <v>4722.8800000000047</v>
      </c>
      <c r="AL123" s="183"/>
      <c r="AM123" s="194" t="str">
        <f>_xlfn.XLOOKUP(Tabela1[[#This Row],[Unidade]],tabShoppingsEmails[Shopping],tabShoppingsEmails[E-mails consolidados])</f>
        <v>ricardo.vieira@allos.co; enzo.cremasco@allos.co; vinicius.esteves@allos.co; lais.medeiros@allos.co; filipe.cordeiro@allos.co</v>
      </c>
    </row>
    <row r="124" spans="1:39" ht="20.85" hidden="1" customHeight="1" thickBot="1">
      <c r="A124" s="172">
        <v>45852</v>
      </c>
      <c r="B124" s="206" t="s">
        <v>154</v>
      </c>
      <c r="C124" s="173" t="s">
        <v>87</v>
      </c>
      <c r="D124" s="174" t="s">
        <v>8</v>
      </c>
      <c r="E124" s="174" t="s">
        <v>167</v>
      </c>
      <c r="F124" s="176">
        <v>29</v>
      </c>
      <c r="G124" s="176">
        <v>22</v>
      </c>
      <c r="H124" s="176">
        <v>8</v>
      </c>
      <c r="I124" s="176">
        <v>0</v>
      </c>
      <c r="J124" s="178">
        <v>176522.27101500001</v>
      </c>
      <c r="K124" s="178">
        <v>-2012.64</v>
      </c>
      <c r="L124" s="178">
        <v>-2012.64</v>
      </c>
      <c r="M124" s="178">
        <v>0</v>
      </c>
      <c r="N124" s="178">
        <v>0</v>
      </c>
      <c r="O124" s="200" t="s">
        <v>161</v>
      </c>
      <c r="P124" s="178">
        <v>0</v>
      </c>
      <c r="Q124" s="178">
        <v>0</v>
      </c>
      <c r="R124" s="178">
        <v>0</v>
      </c>
      <c r="S124" s="178">
        <v>0</v>
      </c>
      <c r="T124" s="179"/>
      <c r="U124" s="180">
        <f t="shared" si="19"/>
        <v>174509.63101499999</v>
      </c>
      <c r="V124" s="180"/>
      <c r="W124" s="234">
        <f t="shared" si="11"/>
        <v>174509.63101499999</v>
      </c>
      <c r="X124" s="180"/>
      <c r="Y124" s="180"/>
      <c r="Z124" s="181">
        <v>45809</v>
      </c>
      <c r="AA124" s="342" cm="1">
        <f t="array" ref="AA124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45839</v>
      </c>
      <c r="AB124" s="182">
        <v>12611.59</v>
      </c>
      <c r="AC124" s="182">
        <v>12372.343149359884</v>
      </c>
      <c r="AD124" s="173"/>
      <c r="AE124" s="183"/>
      <c r="AF124" s="183"/>
      <c r="AG124" s="183"/>
      <c r="AH124" s="183"/>
      <c r="AI124" s="173">
        <f t="shared" si="12"/>
        <v>0</v>
      </c>
      <c r="AJ124" s="173">
        <f t="shared" si="13"/>
        <v>239.24685064011646</v>
      </c>
      <c r="AK124" s="173">
        <f t="shared" si="14"/>
        <v>2012.640000000014</v>
      </c>
      <c r="AL124" s="183"/>
      <c r="AM124" s="194" t="str">
        <f>_xlfn.XLOOKUP(Tabela1[[#This Row],[Unidade]],tabShoppingsEmails[Shopping],tabShoppingsEmails[E-mails consolidados])</f>
        <v>ricardo.vieira@allos.co; enzo.cremasco@allos.co; vinicius.esteves@allos.co; lais.medeiros@allos.co; filipe.cordeiro@allos.co</v>
      </c>
    </row>
    <row r="125" spans="1:39" ht="20.85" hidden="1" customHeight="1" thickBot="1">
      <c r="A125" s="172">
        <v>45874</v>
      </c>
      <c r="B125" s="206" t="s">
        <v>154</v>
      </c>
      <c r="C125" s="173" t="s">
        <v>87</v>
      </c>
      <c r="D125" s="174" t="s">
        <v>8</v>
      </c>
      <c r="E125" s="174" t="s">
        <v>167</v>
      </c>
      <c r="F125" s="176">
        <v>29</v>
      </c>
      <c r="G125" s="176">
        <v>22</v>
      </c>
      <c r="H125" s="176">
        <v>56</v>
      </c>
      <c r="I125" s="176">
        <v>0</v>
      </c>
      <c r="J125" s="178">
        <v>176522.27101500001</v>
      </c>
      <c r="K125" s="178">
        <v>-16141.68</v>
      </c>
      <c r="L125" s="178">
        <v>-16141.68</v>
      </c>
      <c r="M125" s="178">
        <v>0</v>
      </c>
      <c r="N125" s="178">
        <v>0</v>
      </c>
      <c r="O125" s="200" t="s">
        <v>161</v>
      </c>
      <c r="P125" s="178">
        <v>0</v>
      </c>
      <c r="Q125" s="178">
        <v>0</v>
      </c>
      <c r="R125" s="178">
        <v>0</v>
      </c>
      <c r="S125" s="178">
        <v>0</v>
      </c>
      <c r="T125" s="179"/>
      <c r="U125" s="180">
        <f t="shared" si="19"/>
        <v>160380.59101500001</v>
      </c>
      <c r="V125" s="180"/>
      <c r="W125" s="234">
        <f t="shared" si="11"/>
        <v>160380.59101500001</v>
      </c>
      <c r="X125" s="180"/>
      <c r="Y125" s="180"/>
      <c r="Z125" s="181">
        <v>45839</v>
      </c>
      <c r="AA125" s="342" cm="1">
        <f t="array" ref="AA125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45870</v>
      </c>
      <c r="AB125" s="182">
        <v>5854.94</v>
      </c>
      <c r="AC125" s="182">
        <v>5877.5106343843963</v>
      </c>
      <c r="AD125" s="182"/>
      <c r="AE125" s="183"/>
      <c r="AF125" s="183"/>
      <c r="AG125" s="183"/>
      <c r="AH125" s="183"/>
      <c r="AI125" s="173">
        <f t="shared" si="12"/>
        <v>0</v>
      </c>
      <c r="AJ125" s="173">
        <f t="shared" si="13"/>
        <v>-22.570634384396726</v>
      </c>
      <c r="AK125" s="173">
        <f t="shared" si="14"/>
        <v>16141.679999999993</v>
      </c>
      <c r="AL125" s="183"/>
      <c r="AM125" s="194" t="str">
        <f>_xlfn.XLOOKUP(Tabela1[[#This Row],[Unidade]],tabShoppingsEmails[Shopping],tabShoppingsEmails[E-mails consolidados])</f>
        <v>ricardo.vieira@allos.co; enzo.cremasco@allos.co; vinicius.esteves@allos.co; lais.medeiros@allos.co; filipe.cordeiro@allos.co</v>
      </c>
    </row>
    <row r="126" spans="1:39" ht="20.85" hidden="1" customHeight="1" thickBot="1">
      <c r="A126" s="172">
        <v>45909</v>
      </c>
      <c r="B126" s="206" t="s">
        <v>154</v>
      </c>
      <c r="C126" s="173" t="s">
        <v>87</v>
      </c>
      <c r="D126" s="174" t="s">
        <v>8</v>
      </c>
      <c r="E126" s="174" t="s">
        <v>167</v>
      </c>
      <c r="F126" s="176">
        <v>29</v>
      </c>
      <c r="G126" s="176">
        <v>22</v>
      </c>
      <c r="H126" s="176">
        <v>30</v>
      </c>
      <c r="I126" s="176">
        <v>0</v>
      </c>
      <c r="J126" s="178">
        <v>176522.27101500001</v>
      </c>
      <c r="K126" s="178">
        <v>0</v>
      </c>
      <c r="L126" s="178">
        <v>-8320.52</v>
      </c>
      <c r="M126" s="178">
        <v>0</v>
      </c>
      <c r="N126" s="178">
        <v>0</v>
      </c>
      <c r="O126" s="192" t="s">
        <v>161</v>
      </c>
      <c r="P126" s="178">
        <v>0</v>
      </c>
      <c r="Q126" s="178">
        <v>0</v>
      </c>
      <c r="R126" s="178">
        <v>0</v>
      </c>
      <c r="S126" s="178">
        <v>0</v>
      </c>
      <c r="T126" s="179"/>
      <c r="U126" s="180">
        <f t="shared" si="19"/>
        <v>168201.75101500002</v>
      </c>
      <c r="V126" s="180"/>
      <c r="W126" s="234">
        <f t="shared" si="11"/>
        <v>168201.75101500002</v>
      </c>
      <c r="X126" s="180"/>
      <c r="Y126" s="180"/>
      <c r="Z126" s="181">
        <v>45870</v>
      </c>
      <c r="AA126" s="342" cm="1">
        <f t="array" ref="AA126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45901</v>
      </c>
      <c r="AB126" s="182">
        <v>6319.31</v>
      </c>
      <c r="AC126" s="182">
        <v>6289.455427201111</v>
      </c>
      <c r="AD126" s="182"/>
      <c r="AE126" s="183"/>
      <c r="AF126" s="183"/>
      <c r="AG126" s="183"/>
      <c r="AH126" s="183"/>
      <c r="AI126" s="173">
        <f t="shared" si="12"/>
        <v>8320.52</v>
      </c>
      <c r="AJ126" s="173">
        <f t="shared" si="13"/>
        <v>29.854572798889421</v>
      </c>
      <c r="AK126" s="173">
        <f t="shared" si="14"/>
        <v>8320.5199999999895</v>
      </c>
      <c r="AL126" s="183"/>
      <c r="AM126" s="194" t="str">
        <f>_xlfn.XLOOKUP(Tabela1[[#This Row],[Unidade]],tabShoppingsEmails[Shopping],tabShoppingsEmails[E-mails consolidados])</f>
        <v>ricardo.vieira@allos.co; enzo.cremasco@allos.co; vinicius.esteves@allos.co; lais.medeiros@allos.co; filipe.cordeiro@allos.co</v>
      </c>
    </row>
    <row r="127" spans="1:39" ht="20.85" hidden="1" customHeight="1" thickBot="1">
      <c r="A127" s="172">
        <v>45940</v>
      </c>
      <c r="B127" s="206" t="s">
        <v>154</v>
      </c>
      <c r="C127" s="173" t="s">
        <v>87</v>
      </c>
      <c r="D127" s="174" t="s">
        <v>8</v>
      </c>
      <c r="E127" s="174" t="s">
        <v>167</v>
      </c>
      <c r="F127" s="176">
        <v>29</v>
      </c>
      <c r="G127" s="176">
        <v>22</v>
      </c>
      <c r="H127" s="176">
        <v>3</v>
      </c>
      <c r="I127" s="176">
        <v>0</v>
      </c>
      <c r="J127" s="178">
        <v>176522.27101500001</v>
      </c>
      <c r="K127" s="178"/>
      <c r="L127" s="178">
        <v>-1048.54</v>
      </c>
      <c r="M127" s="178"/>
      <c r="N127" s="178">
        <v>0</v>
      </c>
      <c r="O127" s="192" t="s">
        <v>161</v>
      </c>
      <c r="P127" s="178">
        <v>0</v>
      </c>
      <c r="Q127" s="178">
        <v>0</v>
      </c>
      <c r="R127" s="178">
        <v>0</v>
      </c>
      <c r="S127" s="178">
        <v>0</v>
      </c>
      <c r="T127" s="179"/>
      <c r="U127" s="180">
        <f t="shared" si="19"/>
        <v>175473.731015</v>
      </c>
      <c r="V127" s="180"/>
      <c r="W127" s="234">
        <f t="shared" si="11"/>
        <v>175473.731015</v>
      </c>
      <c r="X127" s="180"/>
      <c r="Y127" s="180"/>
      <c r="Z127" s="181">
        <v>45901</v>
      </c>
      <c r="AA127" s="342" cm="1">
        <f t="array" ref="AA127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45931</v>
      </c>
      <c r="AB127" s="205">
        <v>6018.11</v>
      </c>
      <c r="AC127" s="205">
        <v>6184.1523065470792</v>
      </c>
      <c r="AD127" s="173"/>
      <c r="AE127" s="183"/>
      <c r="AF127" s="183"/>
      <c r="AG127" s="183"/>
      <c r="AH127" s="183"/>
      <c r="AI127" s="173">
        <f t="shared" si="12"/>
        <v>1048.54</v>
      </c>
      <c r="AJ127" s="173">
        <f t="shared" si="13"/>
        <v>-166.04230654707953</v>
      </c>
      <c r="AK127" s="173">
        <f t="shared" si="14"/>
        <v>1048.5400000000081</v>
      </c>
      <c r="AL127" s="183"/>
      <c r="AM127" s="194" t="str">
        <f>_xlfn.XLOOKUP(Tabela1[[#This Row],[Unidade]],tabShoppingsEmails[Shopping],tabShoppingsEmails[E-mails consolidados])</f>
        <v>ricardo.vieira@allos.co; enzo.cremasco@allos.co; vinicius.esteves@allos.co; lais.medeiros@allos.co; filipe.cordeiro@allos.co</v>
      </c>
    </row>
    <row r="128" spans="1:39" ht="20.85" hidden="1" customHeight="1" thickBot="1">
      <c r="A128" s="172"/>
      <c r="B128" s="206"/>
      <c r="C128" s="173" t="s">
        <v>87</v>
      </c>
      <c r="D128" s="174" t="s">
        <v>8</v>
      </c>
      <c r="E128" s="174" t="s">
        <v>167</v>
      </c>
      <c r="F128" s="176">
        <v>29</v>
      </c>
      <c r="G128" s="176"/>
      <c r="H128" s="176"/>
      <c r="I128" s="176"/>
      <c r="J128" s="178"/>
      <c r="K128" s="178"/>
      <c r="L128" s="178"/>
      <c r="M128" s="178"/>
      <c r="N128" s="178"/>
      <c r="O128" s="197"/>
      <c r="P128" s="178"/>
      <c r="Q128" s="178"/>
      <c r="R128" s="178"/>
      <c r="S128" s="178"/>
      <c r="T128" s="179"/>
      <c r="U128" s="180">
        <f t="shared" si="19"/>
        <v>0</v>
      </c>
      <c r="V128" s="180"/>
      <c r="W128" s="234" t="str">
        <f t="shared" si="11"/>
        <v/>
      </c>
      <c r="X128" s="180"/>
      <c r="Y128" s="180"/>
      <c r="Z128" s="181">
        <v>45931</v>
      </c>
      <c r="AA128" s="342" cm="1">
        <f t="array" ref="AA128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45962</v>
      </c>
      <c r="AB128" s="182"/>
      <c r="AC128" s="182"/>
      <c r="AD128" s="173"/>
      <c r="AE128" s="183"/>
      <c r="AF128" s="183"/>
      <c r="AG128" s="183"/>
      <c r="AH128" s="183"/>
      <c r="AI128" s="173">
        <f t="shared" si="12"/>
        <v>0</v>
      </c>
      <c r="AJ128" s="173">
        <f t="shared" si="13"/>
        <v>0</v>
      </c>
      <c r="AK128" s="173">
        <f t="shared" si="14"/>
        <v>0</v>
      </c>
      <c r="AL128" s="183"/>
      <c r="AM128" s="194" t="str">
        <f>_xlfn.XLOOKUP(Tabela1[[#This Row],[Unidade]],tabShoppingsEmails[Shopping],tabShoppingsEmails[E-mails consolidados])</f>
        <v>ricardo.vieira@allos.co; enzo.cremasco@allos.co; vinicius.esteves@allos.co; lais.medeiros@allos.co; filipe.cordeiro@allos.co</v>
      </c>
    </row>
    <row r="129" spans="1:39" ht="20.85" hidden="1" customHeight="1" thickBot="1">
      <c r="A129" s="172"/>
      <c r="B129" s="206"/>
      <c r="C129" s="173" t="s">
        <v>87</v>
      </c>
      <c r="D129" s="174" t="s">
        <v>8</v>
      </c>
      <c r="E129" s="174" t="s">
        <v>167</v>
      </c>
      <c r="F129" s="176">
        <v>29</v>
      </c>
      <c r="G129" s="176"/>
      <c r="H129" s="176"/>
      <c r="I129" s="176"/>
      <c r="J129" s="178"/>
      <c r="K129" s="178"/>
      <c r="L129" s="178"/>
      <c r="M129" s="178"/>
      <c r="N129" s="178"/>
      <c r="O129" s="197"/>
      <c r="P129" s="178"/>
      <c r="Q129" s="178"/>
      <c r="R129" s="178"/>
      <c r="S129" s="178"/>
      <c r="T129" s="179"/>
      <c r="U129" s="180">
        <f t="shared" si="19"/>
        <v>0</v>
      </c>
      <c r="V129" s="180"/>
      <c r="W129" s="234" t="str">
        <f t="shared" si="11"/>
        <v/>
      </c>
      <c r="X129" s="180"/>
      <c r="Y129" s="180"/>
      <c r="Z129" s="181">
        <v>45962</v>
      </c>
      <c r="AA129" s="342" cm="1">
        <f t="array" ref="AA129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45992</v>
      </c>
      <c r="AB129" s="182"/>
      <c r="AC129" s="182"/>
      <c r="AD129" s="182"/>
      <c r="AE129" s="183"/>
      <c r="AF129" s="183"/>
      <c r="AG129" s="183"/>
      <c r="AH129" s="183"/>
      <c r="AI129" s="173">
        <f t="shared" si="12"/>
        <v>0</v>
      </c>
      <c r="AJ129" s="173">
        <f t="shared" si="13"/>
        <v>0</v>
      </c>
      <c r="AK129" s="173">
        <f t="shared" si="14"/>
        <v>0</v>
      </c>
      <c r="AL129" s="183"/>
      <c r="AM129" s="194" t="str">
        <f>_xlfn.XLOOKUP(Tabela1[[#This Row],[Unidade]],tabShoppingsEmails[Shopping],tabShoppingsEmails[E-mails consolidados])</f>
        <v>ricardo.vieira@allos.co; enzo.cremasco@allos.co; vinicius.esteves@allos.co; lais.medeiros@allos.co; filipe.cordeiro@allos.co</v>
      </c>
    </row>
    <row r="130" spans="1:39" ht="20.85" hidden="1" customHeight="1" thickBot="1">
      <c r="A130" s="172"/>
      <c r="B130" s="206"/>
      <c r="C130" s="173" t="s">
        <v>87</v>
      </c>
      <c r="D130" s="174" t="s">
        <v>8</v>
      </c>
      <c r="E130" s="174" t="s">
        <v>167</v>
      </c>
      <c r="F130" s="176">
        <v>29</v>
      </c>
      <c r="G130" s="176"/>
      <c r="H130" s="176"/>
      <c r="I130" s="176"/>
      <c r="J130" s="178"/>
      <c r="K130" s="178"/>
      <c r="L130" s="178"/>
      <c r="M130" s="178"/>
      <c r="N130" s="178"/>
      <c r="O130" s="178"/>
      <c r="P130" s="178"/>
      <c r="Q130" s="178"/>
      <c r="R130" s="178"/>
      <c r="S130" s="178"/>
      <c r="T130" s="179"/>
      <c r="U130" s="180">
        <f t="shared" si="19"/>
        <v>0</v>
      </c>
      <c r="V130" s="180"/>
      <c r="W130" s="234" t="str">
        <f t="shared" si="11"/>
        <v/>
      </c>
      <c r="X130" s="180"/>
      <c r="Y130" s="180"/>
      <c r="Z130" s="181">
        <v>45992</v>
      </c>
      <c r="AA130" s="342" cm="1">
        <f t="array" ref="AA130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46023</v>
      </c>
      <c r="AB130" s="182"/>
      <c r="AC130" s="182"/>
      <c r="AD130" s="173"/>
      <c r="AE130" s="183"/>
      <c r="AF130" s="183"/>
      <c r="AG130" s="183"/>
      <c r="AH130" s="183"/>
      <c r="AI130" s="173">
        <f t="shared" si="12"/>
        <v>0</v>
      </c>
      <c r="AJ130" s="173">
        <f t="shared" si="13"/>
        <v>0</v>
      </c>
      <c r="AK130" s="173">
        <f t="shared" si="14"/>
        <v>0</v>
      </c>
      <c r="AL130" s="183"/>
      <c r="AM130" s="194" t="str">
        <f>_xlfn.XLOOKUP(Tabela1[[#This Row],[Unidade]],tabShoppingsEmails[Shopping],tabShoppingsEmails[E-mails consolidados])</f>
        <v>ricardo.vieira@allos.co; enzo.cremasco@allos.co; vinicius.esteves@allos.co; lais.medeiros@allos.co; filipe.cordeiro@allos.co</v>
      </c>
    </row>
    <row r="131" spans="1:39" ht="20.85" hidden="1" customHeight="1" thickBot="1">
      <c r="A131" s="172"/>
      <c r="B131" s="206" t="s">
        <v>154</v>
      </c>
      <c r="C131" s="173" t="s">
        <v>87</v>
      </c>
      <c r="D131" s="174" t="s">
        <v>9</v>
      </c>
      <c r="E131" s="174" t="s">
        <v>167</v>
      </c>
      <c r="F131" s="176">
        <v>4</v>
      </c>
      <c r="G131" s="176">
        <v>3</v>
      </c>
      <c r="H131" s="176">
        <v>1</v>
      </c>
      <c r="I131" s="176">
        <v>0</v>
      </c>
      <c r="J131" s="178">
        <v>20705.85836263949</v>
      </c>
      <c r="K131" s="178">
        <v>-284.13</v>
      </c>
      <c r="L131" s="178">
        <v>-284.13</v>
      </c>
      <c r="M131" s="178">
        <v>0</v>
      </c>
      <c r="N131" s="178">
        <v>0</v>
      </c>
      <c r="O131" s="192" t="s">
        <v>161</v>
      </c>
      <c r="P131" s="178">
        <v>0</v>
      </c>
      <c r="Q131" s="178">
        <v>0</v>
      </c>
      <c r="R131" s="178">
        <v>0</v>
      </c>
      <c r="S131" s="178">
        <v>0</v>
      </c>
      <c r="T131" s="179"/>
      <c r="U131" s="180">
        <f t="shared" si="19"/>
        <v>20421.728362639489</v>
      </c>
      <c r="V131" s="180"/>
      <c r="W131" s="234">
        <f t="shared" si="11"/>
        <v>20421.728362639489</v>
      </c>
      <c r="X131" s="180"/>
      <c r="Y131" s="180"/>
      <c r="Z131" s="181">
        <v>45658</v>
      </c>
      <c r="AA131" s="342" cm="1">
        <f t="array" ref="AA131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45689</v>
      </c>
      <c r="AB131" s="182"/>
      <c r="AC131" s="182"/>
      <c r="AD131" s="173"/>
      <c r="AE131" s="183"/>
      <c r="AF131" s="183"/>
      <c r="AG131" s="183"/>
      <c r="AH131" s="183"/>
      <c r="AI131" s="173">
        <f t="shared" si="12"/>
        <v>0</v>
      </c>
      <c r="AJ131" s="173">
        <f t="shared" si="13"/>
        <v>0</v>
      </c>
      <c r="AK131" s="173">
        <f t="shared" si="14"/>
        <v>284.13000000000102</v>
      </c>
      <c r="AL131" s="183"/>
      <c r="AM131" s="194" t="str">
        <f>_xlfn.XLOOKUP(Tabela1[[#This Row],[Unidade]],tabShoppingsEmails[Shopping],tabShoppingsEmails[E-mails consolidados])</f>
        <v>ricardo.vieira@allos.co; enzo.cremasco@allos.co; vinicius.esteves@allos.co; lais.medeiros@allos.co; filipe.cordeiro@allos.co</v>
      </c>
    </row>
    <row r="132" spans="1:39" ht="20.85" hidden="1" customHeight="1" thickBot="1">
      <c r="A132" s="172"/>
      <c r="B132" s="206" t="s">
        <v>154</v>
      </c>
      <c r="C132" s="173" t="s">
        <v>87</v>
      </c>
      <c r="D132" s="174" t="s">
        <v>9</v>
      </c>
      <c r="E132" s="174" t="s">
        <v>167</v>
      </c>
      <c r="F132" s="176">
        <v>4</v>
      </c>
      <c r="G132" s="176">
        <v>3</v>
      </c>
      <c r="H132" s="176">
        <v>0</v>
      </c>
      <c r="I132" s="176">
        <v>0</v>
      </c>
      <c r="J132" s="178">
        <v>22722.12150134478</v>
      </c>
      <c r="K132" s="178">
        <v>0</v>
      </c>
      <c r="L132" s="178">
        <v>0</v>
      </c>
      <c r="M132" s="178">
        <v>0</v>
      </c>
      <c r="N132" s="178">
        <v>0</v>
      </c>
      <c r="O132" s="192" t="s">
        <v>161</v>
      </c>
      <c r="P132" s="178">
        <v>0</v>
      </c>
      <c r="Q132" s="178">
        <v>0</v>
      </c>
      <c r="R132" s="178">
        <v>0</v>
      </c>
      <c r="S132" s="178">
        <v>0</v>
      </c>
      <c r="T132" s="179"/>
      <c r="U132" s="180">
        <f t="shared" si="19"/>
        <v>22722.12150134478</v>
      </c>
      <c r="V132" s="180"/>
      <c r="W132" s="234">
        <f t="shared" si="11"/>
        <v>22722.12150134478</v>
      </c>
      <c r="X132" s="180"/>
      <c r="Y132" s="180"/>
      <c r="Z132" s="181">
        <v>45689</v>
      </c>
      <c r="AA132" s="342" cm="1">
        <f t="array" ref="AA132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45717</v>
      </c>
      <c r="AB132" s="182"/>
      <c r="AC132" s="182"/>
      <c r="AD132" s="173"/>
      <c r="AE132" s="183"/>
      <c r="AF132" s="183"/>
      <c r="AG132" s="183"/>
      <c r="AH132" s="183"/>
      <c r="AI132" s="173">
        <f t="shared" si="12"/>
        <v>0</v>
      </c>
      <c r="AJ132" s="173">
        <f t="shared" si="13"/>
        <v>0</v>
      </c>
      <c r="AK132" s="173">
        <f t="shared" si="14"/>
        <v>0</v>
      </c>
      <c r="AL132" s="183"/>
      <c r="AM132" s="194" t="str">
        <f>_xlfn.XLOOKUP(Tabela1[[#This Row],[Unidade]],tabShoppingsEmails[Shopping],tabShoppingsEmails[E-mails consolidados])</f>
        <v>ricardo.vieira@allos.co; enzo.cremasco@allos.co; vinicius.esteves@allos.co; lais.medeiros@allos.co; filipe.cordeiro@allos.co</v>
      </c>
    </row>
    <row r="133" spans="1:39" ht="20.85" hidden="1" customHeight="1" thickBot="1">
      <c r="A133" s="172"/>
      <c r="B133" s="173" t="s">
        <v>154</v>
      </c>
      <c r="C133" s="173" t="s">
        <v>87</v>
      </c>
      <c r="D133" s="174" t="s">
        <v>9</v>
      </c>
      <c r="E133" s="174" t="s">
        <v>167</v>
      </c>
      <c r="F133" s="176">
        <v>4</v>
      </c>
      <c r="G133" s="176">
        <v>3</v>
      </c>
      <c r="H133" s="176">
        <v>0</v>
      </c>
      <c r="I133" s="176">
        <v>0</v>
      </c>
      <c r="J133" s="178">
        <v>22722.121501344802</v>
      </c>
      <c r="K133" s="178">
        <v>0</v>
      </c>
      <c r="L133" s="178">
        <v>0</v>
      </c>
      <c r="M133" s="178">
        <v>0</v>
      </c>
      <c r="N133" s="178">
        <v>0</v>
      </c>
      <c r="O133" s="192" t="s">
        <v>161</v>
      </c>
      <c r="P133" s="178">
        <v>0</v>
      </c>
      <c r="Q133" s="178">
        <v>0</v>
      </c>
      <c r="R133" s="178">
        <v>0</v>
      </c>
      <c r="S133" s="178">
        <f>$U$427-$J$427</f>
        <v>0</v>
      </c>
      <c r="T133" s="179"/>
      <c r="U133" s="180">
        <f t="shared" si="19"/>
        <v>22722.121501344802</v>
      </c>
      <c r="V133" s="180"/>
      <c r="W133" s="234">
        <f t="shared" si="11"/>
        <v>22722.121501344802</v>
      </c>
      <c r="X133" s="180"/>
      <c r="Y133" s="180"/>
      <c r="Z133" s="181">
        <v>45717</v>
      </c>
      <c r="AA133" s="342" cm="1">
        <f t="array" ref="AA133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45748</v>
      </c>
      <c r="AB133" s="182"/>
      <c r="AC133" s="182"/>
      <c r="AD133" s="173"/>
      <c r="AE133" s="183"/>
      <c r="AF133" s="183"/>
      <c r="AG133" s="183"/>
      <c r="AH133" s="183"/>
      <c r="AI133" s="173">
        <f t="shared" si="12"/>
        <v>0</v>
      </c>
      <c r="AJ133" s="173">
        <f t="shared" si="13"/>
        <v>0</v>
      </c>
      <c r="AK133" s="173">
        <f t="shared" si="14"/>
        <v>0</v>
      </c>
      <c r="AL133" s="183"/>
      <c r="AM133" s="194" t="str">
        <f>_xlfn.XLOOKUP(Tabela1[[#This Row],[Unidade]],tabShoppingsEmails[Shopping],tabShoppingsEmails[E-mails consolidados])</f>
        <v>ricardo.vieira@allos.co; enzo.cremasco@allos.co; vinicius.esteves@allos.co; lais.medeiros@allos.co; filipe.cordeiro@allos.co</v>
      </c>
    </row>
    <row r="134" spans="1:39" ht="20.85" hidden="1" customHeight="1" thickBot="1">
      <c r="A134" s="172"/>
      <c r="B134" s="173" t="s">
        <v>154</v>
      </c>
      <c r="C134" s="173" t="s">
        <v>87</v>
      </c>
      <c r="D134" s="174" t="s">
        <v>9</v>
      </c>
      <c r="E134" s="174" t="s">
        <v>167</v>
      </c>
      <c r="F134" s="176">
        <v>4</v>
      </c>
      <c r="G134" s="176">
        <v>3</v>
      </c>
      <c r="H134" s="176">
        <v>14</v>
      </c>
      <c r="I134" s="176">
        <v>0</v>
      </c>
      <c r="J134" s="178">
        <v>22722.121501344802</v>
      </c>
      <c r="K134" s="178">
        <v>-2542.54</v>
      </c>
      <c r="L134" s="178">
        <v>-2542.54</v>
      </c>
      <c r="M134" s="178">
        <v>0</v>
      </c>
      <c r="N134" s="178">
        <v>0</v>
      </c>
      <c r="O134" s="192" t="s">
        <v>161</v>
      </c>
      <c r="P134" s="178">
        <v>0</v>
      </c>
      <c r="Q134" s="178">
        <v>0</v>
      </c>
      <c r="R134" s="178">
        <v>0</v>
      </c>
      <c r="S134" s="178">
        <v>0</v>
      </c>
      <c r="T134" s="179"/>
      <c r="U134" s="180">
        <f t="shared" si="19"/>
        <v>20179.581501344801</v>
      </c>
      <c r="V134" s="180"/>
      <c r="W134" s="234">
        <f t="shared" si="11"/>
        <v>20179.581501344801</v>
      </c>
      <c r="X134" s="180">
        <v>1988.6</v>
      </c>
      <c r="Y134" s="180" t="s">
        <v>156</v>
      </c>
      <c r="Z134" s="181">
        <v>45748</v>
      </c>
      <c r="AA134" s="342" cm="1">
        <f t="array" ref="AA134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45778</v>
      </c>
      <c r="AB134" s="182">
        <v>987.66</v>
      </c>
      <c r="AC134" s="182">
        <v>916.10080934361986</v>
      </c>
      <c r="AD134" s="173"/>
      <c r="AE134" s="183"/>
      <c r="AF134" s="183"/>
      <c r="AG134" s="183"/>
      <c r="AH134" s="183"/>
      <c r="AI134" s="173">
        <f t="shared" si="12"/>
        <v>0</v>
      </c>
      <c r="AJ134" s="173">
        <f t="shared" si="13"/>
        <v>71.55919065638011</v>
      </c>
      <c r="AK134" s="173">
        <f t="shared" si="14"/>
        <v>2542.5400000000009</v>
      </c>
      <c r="AL134" s="183"/>
      <c r="AM134" s="194" t="str">
        <f>_xlfn.XLOOKUP(Tabela1[[#This Row],[Unidade]],tabShoppingsEmails[Shopping],tabShoppingsEmails[E-mails consolidados])</f>
        <v>ricardo.vieira@allos.co; enzo.cremasco@allos.co; vinicius.esteves@allos.co; lais.medeiros@allos.co; filipe.cordeiro@allos.co</v>
      </c>
    </row>
    <row r="135" spans="1:39" ht="20.85" hidden="1" customHeight="1" thickBot="1">
      <c r="A135" s="172">
        <v>45816</v>
      </c>
      <c r="B135" s="173" t="s">
        <v>154</v>
      </c>
      <c r="C135" s="173" t="s">
        <v>87</v>
      </c>
      <c r="D135" s="174" t="s">
        <v>9</v>
      </c>
      <c r="E135" s="174" t="s">
        <v>167</v>
      </c>
      <c r="F135" s="176">
        <v>4</v>
      </c>
      <c r="G135" s="176">
        <v>3</v>
      </c>
      <c r="H135" s="176">
        <v>22</v>
      </c>
      <c r="I135" s="176">
        <v>0</v>
      </c>
      <c r="J135" s="178">
        <v>22722.121501344802</v>
      </c>
      <c r="K135" s="187">
        <v>-3995.42</v>
      </c>
      <c r="L135" s="187">
        <v>-3995.42</v>
      </c>
      <c r="M135" s="178">
        <v>0</v>
      </c>
      <c r="N135" s="178">
        <v>0</v>
      </c>
      <c r="O135" s="192" t="s">
        <v>161</v>
      </c>
      <c r="P135" s="178">
        <v>0</v>
      </c>
      <c r="Q135" s="178">
        <v>0</v>
      </c>
      <c r="R135" s="178">
        <v>0</v>
      </c>
      <c r="S135" s="178">
        <v>0</v>
      </c>
      <c r="T135" s="179"/>
      <c r="U135" s="180">
        <f t="shared" si="19"/>
        <v>18726.701501344804</v>
      </c>
      <c r="V135" s="180"/>
      <c r="W135" s="234">
        <f t="shared" si="11"/>
        <v>18726.701501344804</v>
      </c>
      <c r="X135" s="180"/>
      <c r="Y135" s="180"/>
      <c r="Z135" s="181">
        <v>45778</v>
      </c>
      <c r="AA135" s="342" cm="1">
        <f t="array" ref="AA135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45809</v>
      </c>
      <c r="AB135" s="173"/>
      <c r="AC135" s="182"/>
      <c r="AD135" s="173"/>
      <c r="AE135" s="183"/>
      <c r="AF135" s="183"/>
      <c r="AG135" s="183"/>
      <c r="AH135" s="183"/>
      <c r="AI135" s="173">
        <f t="shared" si="12"/>
        <v>0</v>
      </c>
      <c r="AJ135" s="173">
        <f t="shared" si="13"/>
        <v>0</v>
      </c>
      <c r="AK135" s="173">
        <f t="shared" si="14"/>
        <v>3995.4199999999983</v>
      </c>
      <c r="AL135" s="183"/>
      <c r="AM135" s="194" t="str">
        <f>_xlfn.XLOOKUP(Tabela1[[#This Row],[Unidade]],tabShoppingsEmails[Shopping],tabShoppingsEmails[E-mails consolidados])</f>
        <v>ricardo.vieira@allos.co; enzo.cremasco@allos.co; vinicius.esteves@allos.co; lais.medeiros@allos.co; filipe.cordeiro@allos.co</v>
      </c>
    </row>
    <row r="136" spans="1:39" ht="20.85" hidden="1" customHeight="1" thickBot="1">
      <c r="A136" s="172">
        <v>45852</v>
      </c>
      <c r="B136" s="173" t="s">
        <v>154</v>
      </c>
      <c r="C136" s="173" t="s">
        <v>87</v>
      </c>
      <c r="D136" s="174" t="s">
        <v>9</v>
      </c>
      <c r="E136" s="174" t="s">
        <v>167</v>
      </c>
      <c r="F136" s="176">
        <v>4</v>
      </c>
      <c r="G136" s="176">
        <v>3</v>
      </c>
      <c r="H136" s="176">
        <v>22</v>
      </c>
      <c r="I136" s="176">
        <v>0</v>
      </c>
      <c r="J136" s="178">
        <v>22722.121501344802</v>
      </c>
      <c r="K136" s="187">
        <v>-3995.42</v>
      </c>
      <c r="L136" s="187">
        <v>-3995.42</v>
      </c>
      <c r="M136" s="178">
        <v>0</v>
      </c>
      <c r="N136" s="178">
        <v>0</v>
      </c>
      <c r="O136" s="192" t="s">
        <v>161</v>
      </c>
      <c r="P136" s="178">
        <v>0</v>
      </c>
      <c r="Q136" s="178">
        <v>0</v>
      </c>
      <c r="R136" s="178">
        <v>0</v>
      </c>
      <c r="S136" s="178">
        <v>0</v>
      </c>
      <c r="T136" s="179"/>
      <c r="U136" s="180">
        <f t="shared" si="19"/>
        <v>18726.701501344804</v>
      </c>
      <c r="V136" s="180"/>
      <c r="W136" s="234">
        <f t="shared" si="11"/>
        <v>18726.701501344804</v>
      </c>
      <c r="X136" s="180"/>
      <c r="Y136" s="180"/>
      <c r="Z136" s="181">
        <v>45809</v>
      </c>
      <c r="AA136" s="342" cm="1">
        <f t="array" ref="AA136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45839</v>
      </c>
      <c r="AB136" s="173"/>
      <c r="AC136" s="173"/>
      <c r="AD136" s="173"/>
      <c r="AE136" s="183"/>
      <c r="AF136" s="183"/>
      <c r="AG136" s="183"/>
      <c r="AH136" s="183"/>
      <c r="AI136" s="173">
        <f t="shared" si="12"/>
        <v>0</v>
      </c>
      <c r="AJ136" s="173">
        <f t="shared" si="13"/>
        <v>0</v>
      </c>
      <c r="AK136" s="173">
        <f t="shared" si="14"/>
        <v>3995.4199999999983</v>
      </c>
      <c r="AL136" s="183"/>
      <c r="AM136" s="194" t="str">
        <f>_xlfn.XLOOKUP(Tabela1[[#This Row],[Unidade]],tabShoppingsEmails[Shopping],tabShoppingsEmails[E-mails consolidados])</f>
        <v>ricardo.vieira@allos.co; enzo.cremasco@allos.co; vinicius.esteves@allos.co; lais.medeiros@allos.co; filipe.cordeiro@allos.co</v>
      </c>
    </row>
    <row r="137" spans="1:39" ht="20.85" hidden="1" customHeight="1" thickBot="1">
      <c r="A137" s="172">
        <v>45874</v>
      </c>
      <c r="B137" s="173" t="s">
        <v>154</v>
      </c>
      <c r="C137" s="173" t="s">
        <v>87</v>
      </c>
      <c r="D137" s="174" t="s">
        <v>9</v>
      </c>
      <c r="E137" s="174" t="s">
        <v>167</v>
      </c>
      <c r="F137" s="176">
        <v>4</v>
      </c>
      <c r="G137" s="176">
        <v>3</v>
      </c>
      <c r="H137" s="176">
        <v>26</v>
      </c>
      <c r="I137" s="176">
        <v>0</v>
      </c>
      <c r="J137" s="178">
        <v>22722.121501344802</v>
      </c>
      <c r="K137" s="178">
        <v>-4721.8599999999997</v>
      </c>
      <c r="L137" s="178">
        <v>-4721.8599999999997</v>
      </c>
      <c r="M137" s="178">
        <v>0</v>
      </c>
      <c r="N137" s="178">
        <v>0</v>
      </c>
      <c r="O137" s="200" t="s">
        <v>161</v>
      </c>
      <c r="P137" s="178">
        <v>0</v>
      </c>
      <c r="Q137" s="178">
        <v>0</v>
      </c>
      <c r="R137" s="178">
        <v>0</v>
      </c>
      <c r="S137" s="178">
        <v>0</v>
      </c>
      <c r="T137" s="179"/>
      <c r="U137" s="180">
        <f t="shared" si="19"/>
        <v>18000.261501344801</v>
      </c>
      <c r="V137" s="180"/>
      <c r="W137" s="234">
        <f t="shared" si="11"/>
        <v>18000.261501344801</v>
      </c>
      <c r="X137" s="180"/>
      <c r="Y137" s="180"/>
      <c r="Z137" s="181">
        <v>45839</v>
      </c>
      <c r="AA137" s="342" cm="1">
        <f t="array" ref="AA137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45870</v>
      </c>
      <c r="AB137" s="173"/>
      <c r="AC137" s="173"/>
      <c r="AD137" s="173"/>
      <c r="AE137" s="183"/>
      <c r="AF137" s="183"/>
      <c r="AG137" s="183"/>
      <c r="AH137" s="183"/>
      <c r="AI137" s="173">
        <f t="shared" si="12"/>
        <v>0</v>
      </c>
      <c r="AJ137" s="173">
        <f t="shared" si="13"/>
        <v>0</v>
      </c>
      <c r="AK137" s="173">
        <f t="shared" si="14"/>
        <v>4721.8600000000006</v>
      </c>
      <c r="AL137" s="183"/>
      <c r="AM137" s="194" t="str">
        <f>_xlfn.XLOOKUP(Tabela1[[#This Row],[Unidade]],tabShoppingsEmails[Shopping],tabShoppingsEmails[E-mails consolidados])</f>
        <v>ricardo.vieira@allos.co; enzo.cremasco@allos.co; vinicius.esteves@allos.co; lais.medeiros@allos.co; filipe.cordeiro@allos.co</v>
      </c>
    </row>
    <row r="138" spans="1:39" ht="20.85" hidden="1" customHeight="1" thickBot="1">
      <c r="A138" s="172">
        <v>45909</v>
      </c>
      <c r="B138" s="173" t="s">
        <v>154</v>
      </c>
      <c r="C138" s="173" t="s">
        <v>87</v>
      </c>
      <c r="D138" s="174" t="s">
        <v>9</v>
      </c>
      <c r="E138" s="174" t="s">
        <v>167</v>
      </c>
      <c r="F138" s="176">
        <v>4</v>
      </c>
      <c r="G138" s="176">
        <v>3</v>
      </c>
      <c r="H138" s="176">
        <v>0</v>
      </c>
      <c r="I138" s="176">
        <v>0</v>
      </c>
      <c r="J138" s="178">
        <v>22722.121501344802</v>
      </c>
      <c r="K138" s="178">
        <v>0</v>
      </c>
      <c r="L138" s="178">
        <v>0</v>
      </c>
      <c r="M138" s="178">
        <v>0</v>
      </c>
      <c r="N138" s="178">
        <v>0</v>
      </c>
      <c r="O138" s="192" t="s">
        <v>161</v>
      </c>
      <c r="P138" s="178">
        <v>0</v>
      </c>
      <c r="Q138" s="178">
        <v>0</v>
      </c>
      <c r="R138" s="178">
        <v>0</v>
      </c>
      <c r="S138" s="178">
        <v>0</v>
      </c>
      <c r="T138" s="179"/>
      <c r="U138" s="180">
        <f t="shared" si="19"/>
        <v>22722.121501344802</v>
      </c>
      <c r="V138" s="180"/>
      <c r="W138" s="234">
        <f t="shared" si="11"/>
        <v>22722.121501344802</v>
      </c>
      <c r="X138" s="180"/>
      <c r="Y138" s="180"/>
      <c r="Z138" s="181">
        <v>45870</v>
      </c>
      <c r="AA138" s="342" cm="1">
        <f t="array" ref="AA138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45901</v>
      </c>
      <c r="AB138" s="182">
        <v>2146.0100000000002</v>
      </c>
      <c r="AC138" s="182">
        <v>2161.8428197774506</v>
      </c>
      <c r="AD138" s="173"/>
      <c r="AE138" s="183"/>
      <c r="AF138" s="183"/>
      <c r="AG138" s="183"/>
      <c r="AH138" s="183"/>
      <c r="AI138" s="173">
        <f t="shared" si="12"/>
        <v>0</v>
      </c>
      <c r="AJ138" s="173">
        <f t="shared" si="13"/>
        <v>-15.832819777450368</v>
      </c>
      <c r="AK138" s="173">
        <f t="shared" si="14"/>
        <v>0</v>
      </c>
      <c r="AL138" s="183"/>
      <c r="AM138" s="194" t="str">
        <f>_xlfn.XLOOKUP(Tabela1[[#This Row],[Unidade]],tabShoppingsEmails[Shopping],tabShoppingsEmails[E-mails consolidados])</f>
        <v>ricardo.vieira@allos.co; enzo.cremasco@allos.co; vinicius.esteves@allos.co; lais.medeiros@allos.co; filipe.cordeiro@allos.co</v>
      </c>
    </row>
    <row r="139" spans="1:39" ht="20.85" hidden="1" customHeight="1" thickBot="1">
      <c r="A139" s="172">
        <v>45940</v>
      </c>
      <c r="B139" s="173" t="s">
        <v>154</v>
      </c>
      <c r="C139" s="173" t="s">
        <v>87</v>
      </c>
      <c r="D139" s="174" t="s">
        <v>9</v>
      </c>
      <c r="E139" s="174" t="s">
        <v>167</v>
      </c>
      <c r="F139" s="176">
        <v>4</v>
      </c>
      <c r="G139" s="176">
        <v>3</v>
      </c>
      <c r="H139" s="176">
        <v>0</v>
      </c>
      <c r="I139" s="176">
        <v>0</v>
      </c>
      <c r="J139" s="178">
        <v>22722.121501344802</v>
      </c>
      <c r="K139" s="178"/>
      <c r="L139" s="178">
        <v>0</v>
      </c>
      <c r="M139" s="178"/>
      <c r="N139" s="178">
        <v>0</v>
      </c>
      <c r="O139" s="192" t="s">
        <v>161</v>
      </c>
      <c r="P139" s="178">
        <v>0</v>
      </c>
      <c r="Q139" s="178">
        <v>0</v>
      </c>
      <c r="R139" s="178">
        <v>0</v>
      </c>
      <c r="S139" s="178">
        <v>0</v>
      </c>
      <c r="T139" s="179"/>
      <c r="U139" s="180">
        <f t="shared" ref="U139:U142" si="20">(J139+L139+Q139+R139+S139+N139)+IF(T139="Sim",O139+P139,0)</f>
        <v>22722.121501344802</v>
      </c>
      <c r="V139" s="180"/>
      <c r="W139" s="234">
        <f t="shared" ref="W139:W202" si="21">IF(J139="","",U139*(1+V139))</f>
        <v>22722.121501344802</v>
      </c>
      <c r="X139" s="180"/>
      <c r="Y139" s="180"/>
      <c r="Z139" s="181">
        <v>45901</v>
      </c>
      <c r="AA139" s="342" cm="1">
        <f t="array" ref="AA139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45931</v>
      </c>
      <c r="AB139" s="182">
        <v>2959.59</v>
      </c>
      <c r="AC139" s="182">
        <v>2796.1854802739454</v>
      </c>
      <c r="AD139" s="173"/>
      <c r="AE139" s="183"/>
      <c r="AF139" s="183"/>
      <c r="AG139" s="183"/>
      <c r="AH139" s="183"/>
      <c r="AI139" s="173">
        <f t="shared" ref="AI139:AI202" si="22">K139-L139</f>
        <v>0</v>
      </c>
      <c r="AJ139" s="173">
        <f t="shared" ref="AJ139:AJ202" si="23">AB139-AC139</f>
        <v>163.40451972605479</v>
      </c>
      <c r="AK139" s="173">
        <f t="shared" ref="AK139:AK202" si="24">J139-U139</f>
        <v>0</v>
      </c>
      <c r="AL139" s="183"/>
      <c r="AM139" s="194" t="str">
        <f>_xlfn.XLOOKUP(Tabela1[[#This Row],[Unidade]],tabShoppingsEmails[Shopping],tabShoppingsEmails[E-mails consolidados])</f>
        <v>ricardo.vieira@allos.co; enzo.cremasco@allos.co; vinicius.esteves@allos.co; lais.medeiros@allos.co; filipe.cordeiro@allos.co</v>
      </c>
    </row>
    <row r="140" spans="1:39" ht="20.85" hidden="1" customHeight="1" thickBot="1">
      <c r="A140" s="172"/>
      <c r="B140" s="173"/>
      <c r="C140" s="173" t="s">
        <v>87</v>
      </c>
      <c r="D140" s="174" t="s">
        <v>9</v>
      </c>
      <c r="E140" s="174" t="s">
        <v>167</v>
      </c>
      <c r="F140" s="176">
        <v>4</v>
      </c>
      <c r="G140" s="176"/>
      <c r="H140" s="176"/>
      <c r="I140" s="176"/>
      <c r="J140" s="178"/>
      <c r="K140" s="178"/>
      <c r="L140" s="178"/>
      <c r="M140" s="178"/>
      <c r="N140" s="178"/>
      <c r="O140" s="197"/>
      <c r="P140" s="178"/>
      <c r="Q140" s="178"/>
      <c r="R140" s="178"/>
      <c r="S140" s="178"/>
      <c r="T140" s="179"/>
      <c r="U140" s="180">
        <f t="shared" si="20"/>
        <v>0</v>
      </c>
      <c r="V140" s="180"/>
      <c r="W140" s="234" t="str">
        <f t="shared" si="21"/>
        <v/>
      </c>
      <c r="X140" s="180"/>
      <c r="Y140" s="180"/>
      <c r="Z140" s="181">
        <v>45931</v>
      </c>
      <c r="AA140" s="342" cm="1">
        <f t="array" ref="AA140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45962</v>
      </c>
      <c r="AB140" s="173"/>
      <c r="AC140" s="173"/>
      <c r="AD140" s="173"/>
      <c r="AE140" s="183"/>
      <c r="AF140" s="183"/>
      <c r="AG140" s="183"/>
      <c r="AH140" s="183"/>
      <c r="AI140" s="173">
        <f t="shared" si="22"/>
        <v>0</v>
      </c>
      <c r="AJ140" s="173">
        <f t="shared" si="23"/>
        <v>0</v>
      </c>
      <c r="AK140" s="173">
        <f t="shared" si="24"/>
        <v>0</v>
      </c>
      <c r="AL140" s="183"/>
      <c r="AM140" s="194" t="str">
        <f>_xlfn.XLOOKUP(Tabela1[[#This Row],[Unidade]],tabShoppingsEmails[Shopping],tabShoppingsEmails[E-mails consolidados])</f>
        <v>ricardo.vieira@allos.co; enzo.cremasco@allos.co; vinicius.esteves@allos.co; lais.medeiros@allos.co; filipe.cordeiro@allos.co</v>
      </c>
    </row>
    <row r="141" spans="1:39" ht="20.85" hidden="1" customHeight="1" thickBot="1">
      <c r="A141" s="172"/>
      <c r="B141" s="173"/>
      <c r="C141" s="173" t="s">
        <v>87</v>
      </c>
      <c r="D141" s="174" t="s">
        <v>9</v>
      </c>
      <c r="E141" s="174" t="s">
        <v>167</v>
      </c>
      <c r="F141" s="176">
        <v>4</v>
      </c>
      <c r="G141" s="176"/>
      <c r="H141" s="176"/>
      <c r="I141" s="176"/>
      <c r="J141" s="178"/>
      <c r="K141" s="178"/>
      <c r="L141" s="178"/>
      <c r="M141" s="178"/>
      <c r="N141" s="178"/>
      <c r="O141" s="197"/>
      <c r="P141" s="178"/>
      <c r="Q141" s="178"/>
      <c r="R141" s="178"/>
      <c r="S141" s="178"/>
      <c r="T141" s="179"/>
      <c r="U141" s="180">
        <f t="shared" si="20"/>
        <v>0</v>
      </c>
      <c r="V141" s="180"/>
      <c r="W141" s="234" t="str">
        <f t="shared" si="21"/>
        <v/>
      </c>
      <c r="X141" s="180"/>
      <c r="Y141" s="180"/>
      <c r="Z141" s="181">
        <v>45962</v>
      </c>
      <c r="AA141" s="342" cm="1">
        <f t="array" ref="AA141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45992</v>
      </c>
      <c r="AB141" s="182"/>
      <c r="AC141" s="182"/>
      <c r="AD141" s="173"/>
      <c r="AE141" s="183"/>
      <c r="AF141" s="183"/>
      <c r="AG141" s="183"/>
      <c r="AH141" s="183"/>
      <c r="AI141" s="173">
        <f t="shared" si="22"/>
        <v>0</v>
      </c>
      <c r="AJ141" s="173">
        <f t="shared" si="23"/>
        <v>0</v>
      </c>
      <c r="AK141" s="173">
        <f t="shared" si="24"/>
        <v>0</v>
      </c>
      <c r="AL141" s="183"/>
      <c r="AM141" s="194" t="str">
        <f>_xlfn.XLOOKUP(Tabela1[[#This Row],[Unidade]],tabShoppingsEmails[Shopping],tabShoppingsEmails[E-mails consolidados])</f>
        <v>ricardo.vieira@allos.co; enzo.cremasco@allos.co; vinicius.esteves@allos.co; lais.medeiros@allos.co; filipe.cordeiro@allos.co</v>
      </c>
    </row>
    <row r="142" spans="1:39" ht="20.85" hidden="1" customHeight="1" thickBot="1">
      <c r="A142" s="172"/>
      <c r="B142" s="173"/>
      <c r="C142" s="173" t="s">
        <v>87</v>
      </c>
      <c r="D142" s="174" t="s">
        <v>9</v>
      </c>
      <c r="E142" s="174" t="s">
        <v>167</v>
      </c>
      <c r="F142" s="176">
        <v>4</v>
      </c>
      <c r="G142" s="176"/>
      <c r="H142" s="176"/>
      <c r="I142" s="176"/>
      <c r="J142" s="178"/>
      <c r="K142" s="178"/>
      <c r="L142" s="178"/>
      <c r="M142" s="178"/>
      <c r="N142" s="178"/>
      <c r="O142" s="178"/>
      <c r="P142" s="178"/>
      <c r="Q142" s="178"/>
      <c r="R142" s="178"/>
      <c r="S142" s="178"/>
      <c r="T142" s="179"/>
      <c r="U142" s="180">
        <f t="shared" si="20"/>
        <v>0</v>
      </c>
      <c r="V142" s="180"/>
      <c r="W142" s="234" t="str">
        <f t="shared" si="21"/>
        <v/>
      </c>
      <c r="X142" s="180"/>
      <c r="Y142" s="180"/>
      <c r="Z142" s="181">
        <v>45992</v>
      </c>
      <c r="AA142" s="342" cm="1">
        <f t="array" ref="AA142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46023</v>
      </c>
      <c r="AB142" s="173"/>
      <c r="AC142" s="173"/>
      <c r="AD142" s="173"/>
      <c r="AE142" s="183"/>
      <c r="AF142" s="183"/>
      <c r="AG142" s="183"/>
      <c r="AH142" s="183"/>
      <c r="AI142" s="173">
        <f t="shared" si="22"/>
        <v>0</v>
      </c>
      <c r="AJ142" s="173">
        <f t="shared" si="23"/>
        <v>0</v>
      </c>
      <c r="AK142" s="173">
        <f t="shared" si="24"/>
        <v>0</v>
      </c>
      <c r="AL142" s="183"/>
      <c r="AM142" s="194" t="str">
        <f>_xlfn.XLOOKUP(Tabela1[[#This Row],[Unidade]],tabShoppingsEmails[Shopping],tabShoppingsEmails[E-mails consolidados])</f>
        <v>ricardo.vieira@allos.co; enzo.cremasco@allos.co; vinicius.esteves@allos.co; lais.medeiros@allos.co; filipe.cordeiro@allos.co</v>
      </c>
    </row>
    <row r="143" spans="1:39" ht="20.85" hidden="1" customHeight="1" thickBot="1">
      <c r="A143" s="172"/>
      <c r="B143" s="173" t="s">
        <v>154</v>
      </c>
      <c r="C143" s="173" t="s">
        <v>87</v>
      </c>
      <c r="D143" s="174" t="s">
        <v>10</v>
      </c>
      <c r="E143" s="174" t="s">
        <v>171</v>
      </c>
      <c r="F143" s="176">
        <v>10</v>
      </c>
      <c r="G143" s="176">
        <v>10</v>
      </c>
      <c r="H143" s="176">
        <v>12</v>
      </c>
      <c r="I143" s="176">
        <v>0</v>
      </c>
      <c r="J143" s="178">
        <v>50681.68</v>
      </c>
      <c r="K143" s="178">
        <v>0</v>
      </c>
      <c r="L143" s="178">
        <v>-2020.02</v>
      </c>
      <c r="M143" s="178">
        <v>0</v>
      </c>
      <c r="N143" s="178">
        <v>0</v>
      </c>
      <c r="O143" s="192" t="s">
        <v>161</v>
      </c>
      <c r="P143" s="178">
        <v>0</v>
      </c>
      <c r="Q143" s="178">
        <v>0</v>
      </c>
      <c r="R143" s="178">
        <v>0</v>
      </c>
      <c r="S143" s="178">
        <v>0</v>
      </c>
      <c r="T143" s="179"/>
      <c r="U143" s="180">
        <f>(J143+L143+Q143+R143+S143+N144)+IF(T143="Sim",O143+P143,0)</f>
        <v>48542.613333333335</v>
      </c>
      <c r="V143" s="180"/>
      <c r="W143" s="234">
        <f t="shared" si="21"/>
        <v>48542.613333333335</v>
      </c>
      <c r="X143" s="180"/>
      <c r="Y143" s="180"/>
      <c r="Z143" s="181">
        <v>45658</v>
      </c>
      <c r="AA143" s="342" cm="1">
        <f t="array" ref="AA143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45689</v>
      </c>
      <c r="AB143" s="173"/>
      <c r="AC143" s="173"/>
      <c r="AD143" s="173"/>
      <c r="AE143" s="183"/>
      <c r="AF143" s="183"/>
      <c r="AG143" s="183"/>
      <c r="AH143" s="183"/>
      <c r="AI143" s="173">
        <f t="shared" si="22"/>
        <v>2020.02</v>
      </c>
      <c r="AJ143" s="173">
        <f t="shared" si="23"/>
        <v>0</v>
      </c>
      <c r="AK143" s="173">
        <f t="shared" si="24"/>
        <v>2139.0666666666657</v>
      </c>
      <c r="AL143" s="183"/>
      <c r="AM143" s="194" t="str">
        <f>_xlfn.XLOOKUP(Tabela1[[#This Row],[Unidade]],tabShoppingsEmails[Shopping],tabShoppingsEmails[E-mails consolidados])</f>
        <v>ricardo.vieira@allos.co; enzo.cremasco@allos.co; vinicius.esteves@allos.co; lais.medeiros@allos.co; filipe.cordeiro@allos.co</v>
      </c>
    </row>
    <row r="144" spans="1:39" ht="20.85" hidden="1" customHeight="1" thickBot="1">
      <c r="A144" s="172"/>
      <c r="B144" s="173" t="s">
        <v>154</v>
      </c>
      <c r="C144" s="173" t="s">
        <v>87</v>
      </c>
      <c r="D144" s="174" t="s">
        <v>10</v>
      </c>
      <c r="E144" s="174" t="s">
        <v>171</v>
      </c>
      <c r="F144" s="176">
        <v>10</v>
      </c>
      <c r="G144" s="176">
        <v>10</v>
      </c>
      <c r="H144" s="176">
        <v>9</v>
      </c>
      <c r="I144" s="176">
        <v>5.33</v>
      </c>
      <c r="J144" s="178">
        <v>50681.68</v>
      </c>
      <c r="K144" s="178">
        <v>0</v>
      </c>
      <c r="L144" s="207">
        <v>-1477.8</v>
      </c>
      <c r="M144" s="178">
        <v>0</v>
      </c>
      <c r="N144" s="178">
        <v>-119.04666666666699</v>
      </c>
      <c r="O144" s="192" t="s">
        <v>161</v>
      </c>
      <c r="P144" s="178">
        <v>0</v>
      </c>
      <c r="Q144" s="178">
        <v>0</v>
      </c>
      <c r="R144" s="178">
        <v>0</v>
      </c>
      <c r="S144" s="178">
        <v>0</v>
      </c>
      <c r="T144" s="179"/>
      <c r="U144" s="180">
        <f t="shared" ref="U144:U207" si="25">(J144+L144+Q144+R144+S144+N144)+IF(T144="Sim",O144+P144,0)</f>
        <v>49084.833333333328</v>
      </c>
      <c r="V144" s="180"/>
      <c r="W144" s="234">
        <f t="shared" si="21"/>
        <v>49084.833333333328</v>
      </c>
      <c r="X144" s="180"/>
      <c r="Y144" s="180"/>
      <c r="Z144" s="181">
        <v>45689</v>
      </c>
      <c r="AA144" s="342" cm="1">
        <f t="array" ref="AA144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45717</v>
      </c>
      <c r="AB144" s="173"/>
      <c r="AC144" s="173"/>
      <c r="AD144" s="173"/>
      <c r="AE144" s="183"/>
      <c r="AF144" s="183"/>
      <c r="AG144" s="183"/>
      <c r="AH144" s="183"/>
      <c r="AI144" s="173">
        <f t="shared" si="22"/>
        <v>1477.8</v>
      </c>
      <c r="AJ144" s="173">
        <f t="shared" si="23"/>
        <v>0</v>
      </c>
      <c r="AK144" s="173">
        <f t="shared" si="24"/>
        <v>1596.8466666666718</v>
      </c>
      <c r="AL144" s="183"/>
      <c r="AM144" s="194" t="str">
        <f>_xlfn.XLOOKUP(Tabela1[[#This Row],[Unidade]],tabShoppingsEmails[Shopping],tabShoppingsEmails[E-mails consolidados])</f>
        <v>ricardo.vieira@allos.co; enzo.cremasco@allos.co; vinicius.esteves@allos.co; lais.medeiros@allos.co; filipe.cordeiro@allos.co</v>
      </c>
    </row>
    <row r="145" spans="1:39" ht="20.85" hidden="1" customHeight="1" thickBot="1">
      <c r="A145" s="172"/>
      <c r="B145" s="173" t="s">
        <v>154</v>
      </c>
      <c r="C145" s="173" t="s">
        <v>87</v>
      </c>
      <c r="D145" s="174" t="s">
        <v>10</v>
      </c>
      <c r="E145" s="174" t="s">
        <v>171</v>
      </c>
      <c r="F145" s="176">
        <v>10</v>
      </c>
      <c r="G145" s="176">
        <v>10</v>
      </c>
      <c r="H145" s="176">
        <v>19</v>
      </c>
      <c r="I145" s="176">
        <v>12.5</v>
      </c>
      <c r="J145" s="178">
        <v>50681.68</v>
      </c>
      <c r="K145" s="178">
        <v>0</v>
      </c>
      <c r="L145" s="178">
        <v>-3063.32</v>
      </c>
      <c r="M145" s="178">
        <v>0</v>
      </c>
      <c r="N145" s="178">
        <v>-277.875</v>
      </c>
      <c r="O145" s="192" t="s">
        <v>161</v>
      </c>
      <c r="P145" s="178">
        <v>0</v>
      </c>
      <c r="Q145" s="178">
        <v>0</v>
      </c>
      <c r="R145" s="178">
        <v>0</v>
      </c>
      <c r="S145" s="178">
        <v>0</v>
      </c>
      <c r="T145" s="179"/>
      <c r="U145" s="180">
        <f t="shared" si="25"/>
        <v>47340.485000000001</v>
      </c>
      <c r="V145" s="180"/>
      <c r="W145" s="234">
        <f t="shared" si="21"/>
        <v>47340.485000000001</v>
      </c>
      <c r="X145" s="180"/>
      <c r="Y145" s="180"/>
      <c r="Z145" s="181">
        <v>45717</v>
      </c>
      <c r="AA145" s="342" cm="1">
        <f t="array" ref="AA145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45748</v>
      </c>
      <c r="AB145" s="173"/>
      <c r="AC145" s="173"/>
      <c r="AD145" s="173"/>
      <c r="AE145" s="183"/>
      <c r="AF145" s="183"/>
      <c r="AG145" s="183"/>
      <c r="AH145" s="183"/>
      <c r="AI145" s="173">
        <f t="shared" si="22"/>
        <v>3063.32</v>
      </c>
      <c r="AJ145" s="173">
        <f t="shared" si="23"/>
        <v>0</v>
      </c>
      <c r="AK145" s="173">
        <f t="shared" si="24"/>
        <v>3341.1949999999997</v>
      </c>
      <c r="AL145" s="183"/>
      <c r="AM145" s="194" t="str">
        <f>_xlfn.XLOOKUP(Tabela1[[#This Row],[Unidade]],tabShoppingsEmails[Shopping],tabShoppingsEmails[E-mails consolidados])</f>
        <v>ricardo.vieira@allos.co; enzo.cremasco@allos.co; vinicius.esteves@allos.co; lais.medeiros@allos.co; filipe.cordeiro@allos.co</v>
      </c>
    </row>
    <row r="146" spans="1:39" ht="20.85" hidden="1" customHeight="1" thickBot="1">
      <c r="A146" s="172"/>
      <c r="B146" s="173" t="s">
        <v>154</v>
      </c>
      <c r="C146" s="173" t="s">
        <v>87</v>
      </c>
      <c r="D146" s="174" t="s">
        <v>10</v>
      </c>
      <c r="E146" s="174" t="s">
        <v>171</v>
      </c>
      <c r="F146" s="176">
        <v>10</v>
      </c>
      <c r="G146" s="176">
        <v>10</v>
      </c>
      <c r="H146" s="176">
        <v>2</v>
      </c>
      <c r="I146" s="176">
        <v>0</v>
      </c>
      <c r="J146" s="178">
        <v>50681.68</v>
      </c>
      <c r="K146" s="178">
        <v>0</v>
      </c>
      <c r="L146" s="178">
        <v>-331.93</v>
      </c>
      <c r="M146" s="178">
        <v>0</v>
      </c>
      <c r="N146" s="178">
        <v>0</v>
      </c>
      <c r="O146" s="192" t="s">
        <v>161</v>
      </c>
      <c r="P146" s="178">
        <v>0</v>
      </c>
      <c r="Q146" s="178">
        <v>0</v>
      </c>
      <c r="R146" s="178">
        <v>0</v>
      </c>
      <c r="S146" s="178">
        <v>0</v>
      </c>
      <c r="T146" s="179"/>
      <c r="U146" s="180">
        <f t="shared" si="25"/>
        <v>50349.75</v>
      </c>
      <c r="V146" s="180"/>
      <c r="W146" s="234">
        <f t="shared" si="21"/>
        <v>50349.75</v>
      </c>
      <c r="X146" s="180"/>
      <c r="Y146" s="180"/>
      <c r="Z146" s="181">
        <v>45748</v>
      </c>
      <c r="AA146" s="342" cm="1">
        <f t="array" ref="AA146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45778</v>
      </c>
      <c r="AB146" s="173"/>
      <c r="AC146" s="173"/>
      <c r="AD146" s="173"/>
      <c r="AE146" s="183"/>
      <c r="AF146" s="183"/>
      <c r="AG146" s="183"/>
      <c r="AH146" s="183"/>
      <c r="AI146" s="173">
        <f t="shared" si="22"/>
        <v>331.93</v>
      </c>
      <c r="AJ146" s="173">
        <f t="shared" si="23"/>
        <v>0</v>
      </c>
      <c r="AK146" s="173">
        <f t="shared" si="24"/>
        <v>331.93000000000029</v>
      </c>
      <c r="AL146" s="183"/>
      <c r="AM146" s="194" t="str">
        <f>_xlfn.XLOOKUP(Tabela1[[#This Row],[Unidade]],tabShoppingsEmails[Shopping],tabShoppingsEmails[E-mails consolidados])</f>
        <v>ricardo.vieira@allos.co; enzo.cremasco@allos.co; vinicius.esteves@allos.co; lais.medeiros@allos.co; filipe.cordeiro@allos.co</v>
      </c>
    </row>
    <row r="147" spans="1:39" ht="20.85" hidden="1" customHeight="1" thickBot="1">
      <c r="A147" s="172">
        <v>45813</v>
      </c>
      <c r="B147" s="173" t="s">
        <v>154</v>
      </c>
      <c r="C147" s="173" t="s">
        <v>87</v>
      </c>
      <c r="D147" s="174" t="s">
        <v>10</v>
      </c>
      <c r="E147" s="174" t="s">
        <v>171</v>
      </c>
      <c r="F147" s="176">
        <v>10</v>
      </c>
      <c r="G147" s="176">
        <v>10</v>
      </c>
      <c r="H147" s="176">
        <v>0</v>
      </c>
      <c r="I147" s="176">
        <v>0</v>
      </c>
      <c r="J147" s="178">
        <v>50681.68</v>
      </c>
      <c r="K147" s="187">
        <v>0</v>
      </c>
      <c r="L147" s="187">
        <v>0</v>
      </c>
      <c r="M147" s="178">
        <v>0</v>
      </c>
      <c r="N147" s="178">
        <v>0</v>
      </c>
      <c r="O147" s="192" t="s">
        <v>161</v>
      </c>
      <c r="P147" s="178">
        <v>0</v>
      </c>
      <c r="Q147" s="178">
        <v>0</v>
      </c>
      <c r="R147" s="178">
        <v>0</v>
      </c>
      <c r="S147" s="178">
        <v>0</v>
      </c>
      <c r="T147" s="179"/>
      <c r="U147" s="180">
        <f t="shared" si="25"/>
        <v>50681.68</v>
      </c>
      <c r="V147" s="180"/>
      <c r="W147" s="234">
        <f t="shared" si="21"/>
        <v>50681.68</v>
      </c>
      <c r="X147" s="180"/>
      <c r="Y147" s="180"/>
      <c r="Z147" s="181">
        <v>45778</v>
      </c>
      <c r="AA147" s="342" cm="1">
        <f t="array" ref="AA147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45809</v>
      </c>
      <c r="AB147" s="182">
        <v>3055.4270754746003</v>
      </c>
      <c r="AC147" s="182">
        <v>3055.4270754746003</v>
      </c>
      <c r="AD147" s="173"/>
      <c r="AE147" s="183"/>
      <c r="AF147" s="183"/>
      <c r="AG147" s="183"/>
      <c r="AH147" s="183"/>
      <c r="AI147" s="173">
        <f t="shared" si="22"/>
        <v>0</v>
      </c>
      <c r="AJ147" s="173">
        <f t="shared" si="23"/>
        <v>0</v>
      </c>
      <c r="AK147" s="173">
        <f t="shared" si="24"/>
        <v>0</v>
      </c>
      <c r="AL147" s="183"/>
      <c r="AM147" s="194" t="str">
        <f>_xlfn.XLOOKUP(Tabela1[[#This Row],[Unidade]],tabShoppingsEmails[Shopping],tabShoppingsEmails[E-mails consolidados])</f>
        <v>ricardo.vieira@allos.co; enzo.cremasco@allos.co; vinicius.esteves@allos.co; lais.medeiros@allos.co; filipe.cordeiro@allos.co</v>
      </c>
    </row>
    <row r="148" spans="1:39" ht="20.85" hidden="1" customHeight="1" thickBot="1">
      <c r="A148" s="172">
        <v>45841</v>
      </c>
      <c r="B148" s="173" t="s">
        <v>154</v>
      </c>
      <c r="C148" s="173" t="s">
        <v>87</v>
      </c>
      <c r="D148" s="174" t="s">
        <v>10</v>
      </c>
      <c r="E148" s="174" t="s">
        <v>171</v>
      </c>
      <c r="F148" s="176">
        <v>10</v>
      </c>
      <c r="G148" s="176">
        <v>10</v>
      </c>
      <c r="H148" s="176">
        <v>2</v>
      </c>
      <c r="I148" s="176">
        <v>5.5833333333333339</v>
      </c>
      <c r="J148" s="178">
        <v>50681.68</v>
      </c>
      <c r="K148" s="187">
        <v>0</v>
      </c>
      <c r="L148" s="187">
        <v>-331.93</v>
      </c>
      <c r="M148" s="178">
        <v>0</v>
      </c>
      <c r="N148" s="178">
        <v>-132.26916666666699</v>
      </c>
      <c r="O148" s="192" t="s">
        <v>161</v>
      </c>
      <c r="P148" s="178">
        <v>0</v>
      </c>
      <c r="Q148" s="178">
        <v>0</v>
      </c>
      <c r="R148" s="178">
        <v>0</v>
      </c>
      <c r="S148" s="178">
        <v>0</v>
      </c>
      <c r="T148" s="179"/>
      <c r="U148" s="180">
        <f t="shared" si="25"/>
        <v>50217.480833333335</v>
      </c>
      <c r="V148" s="180"/>
      <c r="W148" s="234">
        <f t="shared" si="21"/>
        <v>50217.480833333335</v>
      </c>
      <c r="X148" s="180"/>
      <c r="Y148" s="180"/>
      <c r="Z148" s="181">
        <v>45809</v>
      </c>
      <c r="AA148" s="342" cm="1">
        <f t="array" ref="AA148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45839</v>
      </c>
      <c r="AB148" s="182">
        <v>872.97916442131441</v>
      </c>
      <c r="AC148" s="182">
        <v>872.97916442131441</v>
      </c>
      <c r="AD148" s="182"/>
      <c r="AE148" s="183"/>
      <c r="AF148" s="183"/>
      <c r="AG148" s="183"/>
      <c r="AH148" s="183"/>
      <c r="AI148" s="173">
        <f t="shared" si="22"/>
        <v>331.93</v>
      </c>
      <c r="AJ148" s="173">
        <f t="shared" si="23"/>
        <v>0</v>
      </c>
      <c r="AK148" s="173">
        <f t="shared" si="24"/>
        <v>464.19916666666541</v>
      </c>
      <c r="AL148" s="183"/>
      <c r="AM148" s="194" t="str">
        <f>_xlfn.XLOOKUP(Tabela1[[#This Row],[Unidade]],tabShoppingsEmails[Shopping],tabShoppingsEmails[E-mails consolidados])</f>
        <v>ricardo.vieira@allos.co; enzo.cremasco@allos.co; vinicius.esteves@allos.co; lais.medeiros@allos.co; filipe.cordeiro@allos.co</v>
      </c>
    </row>
    <row r="149" spans="1:39" ht="20.85" hidden="1" customHeight="1" thickBot="1">
      <c r="A149" s="172">
        <v>45875</v>
      </c>
      <c r="B149" s="173" t="s">
        <v>154</v>
      </c>
      <c r="C149" s="173" t="s">
        <v>87</v>
      </c>
      <c r="D149" s="174" t="s">
        <v>10</v>
      </c>
      <c r="E149" s="174" t="s">
        <v>171</v>
      </c>
      <c r="F149" s="176">
        <v>10</v>
      </c>
      <c r="G149" s="176">
        <v>10</v>
      </c>
      <c r="H149" s="176">
        <v>0</v>
      </c>
      <c r="I149" s="176">
        <v>23.58</v>
      </c>
      <c r="J149" s="178">
        <v>50681.68</v>
      </c>
      <c r="K149" s="187">
        <v>0</v>
      </c>
      <c r="L149" s="187">
        <v>0</v>
      </c>
      <c r="M149" s="178">
        <v>0</v>
      </c>
      <c r="N149" s="178">
        <v>-543.72416666666697</v>
      </c>
      <c r="O149" s="187">
        <v>0</v>
      </c>
      <c r="P149" s="178">
        <v>0</v>
      </c>
      <c r="Q149" s="178">
        <v>0</v>
      </c>
      <c r="R149" s="178">
        <v>0</v>
      </c>
      <c r="S149" s="178">
        <v>0</v>
      </c>
      <c r="T149" s="179" t="s">
        <v>154</v>
      </c>
      <c r="U149" s="180">
        <f t="shared" si="25"/>
        <v>50137.955833333333</v>
      </c>
      <c r="V149" s="180"/>
      <c r="W149" s="234">
        <f t="shared" si="21"/>
        <v>50137.955833333333</v>
      </c>
      <c r="X149" s="180"/>
      <c r="Y149" s="180"/>
      <c r="Z149" s="181">
        <v>45839</v>
      </c>
      <c r="AA149" s="342" cm="1">
        <f t="array" ref="AA149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45870</v>
      </c>
      <c r="AB149" s="182">
        <v>436.4895822106572</v>
      </c>
      <c r="AC149" s="182">
        <v>436.4895822106572</v>
      </c>
      <c r="AD149" s="182"/>
      <c r="AE149" s="183"/>
      <c r="AF149" s="183"/>
      <c r="AG149" s="183"/>
      <c r="AH149" s="183"/>
      <c r="AI149" s="173">
        <f t="shared" si="22"/>
        <v>0</v>
      </c>
      <c r="AJ149" s="173">
        <f t="shared" si="23"/>
        <v>0</v>
      </c>
      <c r="AK149" s="173">
        <f t="shared" si="24"/>
        <v>543.72416666666686</v>
      </c>
      <c r="AL149" s="183"/>
      <c r="AM149" s="194" t="str">
        <f>_xlfn.XLOOKUP(Tabela1[[#This Row],[Unidade]],tabShoppingsEmails[Shopping],tabShoppingsEmails[E-mails consolidados])</f>
        <v>ricardo.vieira@allos.co; enzo.cremasco@allos.co; vinicius.esteves@allos.co; lais.medeiros@allos.co; filipe.cordeiro@allos.co</v>
      </c>
    </row>
    <row r="150" spans="1:39" ht="20.85" hidden="1" customHeight="1" thickBot="1">
      <c r="A150" s="172">
        <v>45910</v>
      </c>
      <c r="B150" s="173" t="s">
        <v>154</v>
      </c>
      <c r="C150" s="173" t="s">
        <v>87</v>
      </c>
      <c r="D150" s="174" t="s">
        <v>10</v>
      </c>
      <c r="E150" s="174" t="s">
        <v>171</v>
      </c>
      <c r="F150" s="176">
        <v>10</v>
      </c>
      <c r="G150" s="176">
        <v>10</v>
      </c>
      <c r="H150" s="176">
        <v>1</v>
      </c>
      <c r="I150" s="176">
        <v>6.56</v>
      </c>
      <c r="J150" s="178">
        <v>50681.68</v>
      </c>
      <c r="K150" s="178">
        <v>0</v>
      </c>
      <c r="L150" s="178">
        <v>-160.66999999999999</v>
      </c>
      <c r="M150" s="178">
        <v>0</v>
      </c>
      <c r="N150" s="178">
        <v>-153.03880000000001</v>
      </c>
      <c r="O150" s="192" t="s">
        <v>161</v>
      </c>
      <c r="P150" s="178">
        <v>0</v>
      </c>
      <c r="Q150" s="178">
        <v>0</v>
      </c>
      <c r="R150" s="178">
        <v>0</v>
      </c>
      <c r="S150" s="178">
        <v>0</v>
      </c>
      <c r="T150" s="179"/>
      <c r="U150" s="180">
        <f t="shared" si="25"/>
        <v>50367.9712</v>
      </c>
      <c r="V150" s="180"/>
      <c r="W150" s="234">
        <f t="shared" si="21"/>
        <v>50367.9712</v>
      </c>
      <c r="X150" s="180"/>
      <c r="Y150" s="180"/>
      <c r="Z150" s="181">
        <v>45870</v>
      </c>
      <c r="AA150" s="342" cm="1">
        <f t="array" ref="AA150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45901</v>
      </c>
      <c r="AB150" s="173"/>
      <c r="AC150" s="182"/>
      <c r="AD150" s="182"/>
      <c r="AE150" s="183"/>
      <c r="AF150" s="183"/>
      <c r="AG150" s="183"/>
      <c r="AH150" s="183"/>
      <c r="AI150" s="173">
        <f t="shared" si="22"/>
        <v>160.66999999999999</v>
      </c>
      <c r="AJ150" s="173">
        <f t="shared" si="23"/>
        <v>0</v>
      </c>
      <c r="AK150" s="173">
        <f t="shared" si="24"/>
        <v>313.70880000000034</v>
      </c>
      <c r="AL150" s="183"/>
      <c r="AM150" s="194" t="str">
        <f>_xlfn.XLOOKUP(Tabela1[[#This Row],[Unidade]],tabShoppingsEmails[Shopping],tabShoppingsEmails[E-mails consolidados])</f>
        <v>ricardo.vieira@allos.co; enzo.cremasco@allos.co; vinicius.esteves@allos.co; lais.medeiros@allos.co; filipe.cordeiro@allos.co</v>
      </c>
    </row>
    <row r="151" spans="1:39" ht="20.85" hidden="1" customHeight="1" thickBot="1">
      <c r="A151" s="172">
        <v>45937</v>
      </c>
      <c r="B151" s="173" t="s">
        <v>154</v>
      </c>
      <c r="C151" s="173" t="s">
        <v>87</v>
      </c>
      <c r="D151" s="174" t="s">
        <v>10</v>
      </c>
      <c r="E151" s="174" t="s">
        <v>171</v>
      </c>
      <c r="F151" s="176">
        <v>10</v>
      </c>
      <c r="G151" s="176">
        <v>10</v>
      </c>
      <c r="H151" s="176">
        <v>1</v>
      </c>
      <c r="I151" s="176">
        <v>11.486666666666666</v>
      </c>
      <c r="J151" s="178">
        <v>50694.013170954422</v>
      </c>
      <c r="K151" s="178">
        <v>0</v>
      </c>
      <c r="L151" s="178">
        <v>-160.66999999999999</v>
      </c>
      <c r="M151" s="178">
        <v>0</v>
      </c>
      <c r="N151" s="178">
        <v>-276.13080000000002</v>
      </c>
      <c r="O151" s="192" t="s">
        <v>161</v>
      </c>
      <c r="P151" s="178">
        <v>0</v>
      </c>
      <c r="Q151" s="178">
        <v>0</v>
      </c>
      <c r="R151" s="178">
        <v>0</v>
      </c>
      <c r="S151" s="178">
        <v>36.99</v>
      </c>
      <c r="T151" s="179"/>
      <c r="U151" s="180">
        <f t="shared" si="25"/>
        <v>50294.202370954423</v>
      </c>
      <c r="V151" s="180"/>
      <c r="W151" s="234">
        <f t="shared" si="21"/>
        <v>50294.202370954423</v>
      </c>
      <c r="X151" s="180"/>
      <c r="Y151" s="180"/>
      <c r="Z151" s="181">
        <v>45901</v>
      </c>
      <c r="AA151" s="342" cm="1">
        <f t="array" ref="AA151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45931</v>
      </c>
      <c r="AB151" s="182"/>
      <c r="AC151" s="182"/>
      <c r="AD151" s="182"/>
      <c r="AE151" s="183"/>
      <c r="AF151" s="183"/>
      <c r="AG151" s="183"/>
      <c r="AH151" s="183"/>
      <c r="AI151" s="173">
        <f t="shared" si="22"/>
        <v>160.66999999999999</v>
      </c>
      <c r="AJ151" s="173">
        <f t="shared" si="23"/>
        <v>0</v>
      </c>
      <c r="AK151" s="173">
        <f t="shared" si="24"/>
        <v>399.81079999999929</v>
      </c>
      <c r="AL151" s="183"/>
      <c r="AM151" s="194" t="str">
        <f>_xlfn.XLOOKUP(Tabela1[[#This Row],[Unidade]],tabShoppingsEmails[Shopping],tabShoppingsEmails[E-mails consolidados])</f>
        <v>ricardo.vieira@allos.co; enzo.cremasco@allos.co; vinicius.esteves@allos.co; lais.medeiros@allos.co; filipe.cordeiro@allos.co</v>
      </c>
    </row>
    <row r="152" spans="1:39" ht="20.85" hidden="1" customHeight="1" thickBot="1">
      <c r="A152" s="172"/>
      <c r="B152" s="173"/>
      <c r="C152" s="173" t="s">
        <v>87</v>
      </c>
      <c r="D152" s="174" t="s">
        <v>10</v>
      </c>
      <c r="E152" s="174" t="s">
        <v>171</v>
      </c>
      <c r="F152" s="176">
        <v>10</v>
      </c>
      <c r="G152" s="176"/>
      <c r="H152" s="176"/>
      <c r="I152" s="176"/>
      <c r="J152" s="178"/>
      <c r="K152" s="178"/>
      <c r="L152" s="178"/>
      <c r="M152" s="178"/>
      <c r="N152" s="178"/>
      <c r="O152" s="197"/>
      <c r="P152" s="178"/>
      <c r="Q152" s="178"/>
      <c r="R152" s="178"/>
      <c r="S152" s="178"/>
      <c r="T152" s="179"/>
      <c r="U152" s="180">
        <f t="shared" si="25"/>
        <v>0</v>
      </c>
      <c r="V152" s="180"/>
      <c r="W152" s="234" t="str">
        <f t="shared" si="21"/>
        <v/>
      </c>
      <c r="X152" s="180"/>
      <c r="Y152" s="180"/>
      <c r="Z152" s="181">
        <v>45931</v>
      </c>
      <c r="AA152" s="342" cm="1">
        <f t="array" ref="AA152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45962</v>
      </c>
      <c r="AB152" s="173"/>
      <c r="AC152" s="182"/>
      <c r="AD152" s="173"/>
      <c r="AE152" s="183"/>
      <c r="AF152" s="183"/>
      <c r="AG152" s="183"/>
      <c r="AH152" s="183"/>
      <c r="AI152" s="173">
        <f t="shared" si="22"/>
        <v>0</v>
      </c>
      <c r="AJ152" s="173">
        <f t="shared" si="23"/>
        <v>0</v>
      </c>
      <c r="AK152" s="173">
        <f t="shared" si="24"/>
        <v>0</v>
      </c>
      <c r="AL152" s="183"/>
      <c r="AM152" s="194" t="str">
        <f>_xlfn.XLOOKUP(Tabela1[[#This Row],[Unidade]],tabShoppingsEmails[Shopping],tabShoppingsEmails[E-mails consolidados])</f>
        <v>ricardo.vieira@allos.co; enzo.cremasco@allos.co; vinicius.esteves@allos.co; lais.medeiros@allos.co; filipe.cordeiro@allos.co</v>
      </c>
    </row>
    <row r="153" spans="1:39" ht="20.85" hidden="1" customHeight="1" thickBot="1">
      <c r="A153" s="172"/>
      <c r="B153" s="173"/>
      <c r="C153" s="173" t="s">
        <v>87</v>
      </c>
      <c r="D153" s="174" t="s">
        <v>10</v>
      </c>
      <c r="E153" s="174" t="s">
        <v>171</v>
      </c>
      <c r="F153" s="176">
        <v>10</v>
      </c>
      <c r="G153" s="176"/>
      <c r="H153" s="176"/>
      <c r="I153" s="176"/>
      <c r="J153" s="178"/>
      <c r="K153" s="178"/>
      <c r="L153" s="178"/>
      <c r="M153" s="178"/>
      <c r="N153" s="178"/>
      <c r="O153" s="197"/>
      <c r="P153" s="178"/>
      <c r="Q153" s="178"/>
      <c r="R153" s="178"/>
      <c r="S153" s="178"/>
      <c r="T153" s="179"/>
      <c r="U153" s="180">
        <f t="shared" si="25"/>
        <v>0</v>
      </c>
      <c r="V153" s="180"/>
      <c r="W153" s="234" t="str">
        <f t="shared" si="21"/>
        <v/>
      </c>
      <c r="X153" s="180"/>
      <c r="Y153" s="180"/>
      <c r="Z153" s="181">
        <v>45962</v>
      </c>
      <c r="AA153" s="342" cm="1">
        <f t="array" ref="AA153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45992</v>
      </c>
      <c r="AB153" s="173"/>
      <c r="AC153" s="182"/>
      <c r="AD153" s="173"/>
      <c r="AE153" s="183"/>
      <c r="AF153" s="183"/>
      <c r="AG153" s="183"/>
      <c r="AH153" s="183"/>
      <c r="AI153" s="173">
        <f t="shared" si="22"/>
        <v>0</v>
      </c>
      <c r="AJ153" s="173">
        <f t="shared" si="23"/>
        <v>0</v>
      </c>
      <c r="AK153" s="173">
        <f t="shared" si="24"/>
        <v>0</v>
      </c>
      <c r="AL153" s="183"/>
      <c r="AM153" s="194" t="str">
        <f>_xlfn.XLOOKUP(Tabela1[[#This Row],[Unidade]],tabShoppingsEmails[Shopping],tabShoppingsEmails[E-mails consolidados])</f>
        <v>ricardo.vieira@allos.co; enzo.cremasco@allos.co; vinicius.esteves@allos.co; lais.medeiros@allos.co; filipe.cordeiro@allos.co</v>
      </c>
    </row>
    <row r="154" spans="1:39" ht="20.85" hidden="1" customHeight="1" thickBot="1">
      <c r="A154" s="172"/>
      <c r="B154" s="173"/>
      <c r="C154" s="173" t="s">
        <v>87</v>
      </c>
      <c r="D154" s="174" t="s">
        <v>10</v>
      </c>
      <c r="E154" s="174" t="s">
        <v>171</v>
      </c>
      <c r="F154" s="176">
        <v>10</v>
      </c>
      <c r="G154" s="176"/>
      <c r="H154" s="176"/>
      <c r="I154" s="176"/>
      <c r="J154" s="178"/>
      <c r="K154" s="178"/>
      <c r="L154" s="178"/>
      <c r="M154" s="178"/>
      <c r="N154" s="178"/>
      <c r="O154" s="178"/>
      <c r="P154" s="178"/>
      <c r="Q154" s="178"/>
      <c r="R154" s="178"/>
      <c r="S154" s="178"/>
      <c r="T154" s="179"/>
      <c r="U154" s="180">
        <f t="shared" si="25"/>
        <v>0</v>
      </c>
      <c r="V154" s="180"/>
      <c r="W154" s="234" t="str">
        <f t="shared" si="21"/>
        <v/>
      </c>
      <c r="X154" s="180"/>
      <c r="Y154" s="180"/>
      <c r="Z154" s="181">
        <v>45992</v>
      </c>
      <c r="AA154" s="342" cm="1">
        <f t="array" ref="AA154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46023</v>
      </c>
      <c r="AB154" s="173"/>
      <c r="AC154" s="173"/>
      <c r="AD154" s="173"/>
      <c r="AE154" s="183"/>
      <c r="AF154" s="183"/>
      <c r="AG154" s="183"/>
      <c r="AH154" s="183"/>
      <c r="AI154" s="173">
        <f t="shared" si="22"/>
        <v>0</v>
      </c>
      <c r="AJ154" s="173">
        <f t="shared" si="23"/>
        <v>0</v>
      </c>
      <c r="AK154" s="173">
        <f t="shared" si="24"/>
        <v>0</v>
      </c>
      <c r="AL154" s="183"/>
      <c r="AM154" s="194" t="str">
        <f>_xlfn.XLOOKUP(Tabela1[[#This Row],[Unidade]],tabShoppingsEmails[Shopping],tabShoppingsEmails[E-mails consolidados])</f>
        <v>ricardo.vieira@allos.co; enzo.cremasco@allos.co; vinicius.esteves@allos.co; lais.medeiros@allos.co; filipe.cordeiro@allos.co</v>
      </c>
    </row>
    <row r="155" spans="1:39" ht="20.85" hidden="1" customHeight="1" thickBot="1">
      <c r="A155" s="172"/>
      <c r="B155" s="173" t="s">
        <v>154</v>
      </c>
      <c r="C155" s="173" t="s">
        <v>87</v>
      </c>
      <c r="D155" s="174" t="s">
        <v>11</v>
      </c>
      <c r="E155" s="174" t="s">
        <v>171</v>
      </c>
      <c r="F155" s="176">
        <v>9</v>
      </c>
      <c r="G155" s="176">
        <v>9</v>
      </c>
      <c r="H155" s="176">
        <v>1</v>
      </c>
      <c r="I155" s="176">
        <v>0</v>
      </c>
      <c r="J155" s="178">
        <v>65079.285696192717</v>
      </c>
      <c r="K155" s="178">
        <v>0</v>
      </c>
      <c r="L155" s="178">
        <v>-211.46</v>
      </c>
      <c r="M155" s="178">
        <v>0</v>
      </c>
      <c r="N155" s="178">
        <v>0</v>
      </c>
      <c r="O155" s="192" t="s">
        <v>161</v>
      </c>
      <c r="P155" s="178">
        <v>0</v>
      </c>
      <c r="Q155" s="178">
        <v>0</v>
      </c>
      <c r="R155" s="178">
        <v>0</v>
      </c>
      <c r="S155" s="178">
        <v>0</v>
      </c>
      <c r="T155" s="179"/>
      <c r="U155" s="180">
        <f t="shared" si="25"/>
        <v>64867.825696192718</v>
      </c>
      <c r="V155" s="180"/>
      <c r="W155" s="234">
        <f t="shared" si="21"/>
        <v>64867.825696192718</v>
      </c>
      <c r="X155" s="180"/>
      <c r="Y155" s="180"/>
      <c r="Z155" s="181">
        <v>45658</v>
      </c>
      <c r="AA155" s="342" cm="1">
        <f t="array" ref="AA155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45689</v>
      </c>
      <c r="AB155" s="182">
        <v>2335.4367809020932</v>
      </c>
      <c r="AC155" s="182">
        <v>2335.4367809020932</v>
      </c>
      <c r="AD155" s="173"/>
      <c r="AE155" s="183"/>
      <c r="AF155" s="183"/>
      <c r="AG155" s="183"/>
      <c r="AH155" s="183"/>
      <c r="AI155" s="173">
        <f t="shared" si="22"/>
        <v>211.46</v>
      </c>
      <c r="AJ155" s="173">
        <f t="shared" si="23"/>
        <v>0</v>
      </c>
      <c r="AK155" s="173">
        <f t="shared" si="24"/>
        <v>211.45999999999913</v>
      </c>
      <c r="AL155" s="183"/>
      <c r="AM155" s="194" t="str">
        <f>_xlfn.XLOOKUP(Tabela1[[#This Row],[Unidade]],tabShoppingsEmails[Shopping],tabShoppingsEmails[E-mails consolidados])</f>
        <v>ricardo.vieira@allos.co; enzo.cremasco@allos.co; vinicius.esteves@allos.co; lais.medeiros@allos.co; filipe.cordeiro@allos.co</v>
      </c>
    </row>
    <row r="156" spans="1:39" ht="20.85" hidden="1" customHeight="1" thickBot="1">
      <c r="A156" s="172"/>
      <c r="B156" s="173" t="s">
        <v>154</v>
      </c>
      <c r="C156" s="173" t="s">
        <v>87</v>
      </c>
      <c r="D156" s="174" t="s">
        <v>11</v>
      </c>
      <c r="E156" s="174" t="s">
        <v>171</v>
      </c>
      <c r="F156" s="176">
        <v>9</v>
      </c>
      <c r="G156" s="176">
        <v>9</v>
      </c>
      <c r="H156" s="208">
        <v>2</v>
      </c>
      <c r="I156" s="208">
        <v>14.5</v>
      </c>
      <c r="J156" s="178">
        <v>65079.285696192717</v>
      </c>
      <c r="K156" s="178">
        <v>0</v>
      </c>
      <c r="L156" s="178">
        <v>-461.95</v>
      </c>
      <c r="M156" s="178">
        <v>0</v>
      </c>
      <c r="N156" s="178">
        <v>-424.17051600000002</v>
      </c>
      <c r="O156" s="192" t="s">
        <v>161</v>
      </c>
      <c r="P156" s="178">
        <v>0</v>
      </c>
      <c r="Q156" s="178">
        <v>0</v>
      </c>
      <c r="R156" s="178">
        <v>0</v>
      </c>
      <c r="S156" s="178">
        <v>0</v>
      </c>
      <c r="T156" s="179"/>
      <c r="U156" s="180">
        <f t="shared" si="25"/>
        <v>64193.165180192722</v>
      </c>
      <c r="V156" s="180"/>
      <c r="W156" s="234">
        <f t="shared" si="21"/>
        <v>64193.165180192722</v>
      </c>
      <c r="X156" s="180"/>
      <c r="Y156" s="180"/>
      <c r="Z156" s="181">
        <v>45689</v>
      </c>
      <c r="AA156" s="342" cm="1">
        <f t="array" ref="AA156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45717</v>
      </c>
      <c r="AB156" s="182">
        <v>1167.72</v>
      </c>
      <c r="AC156" s="182">
        <v>1167.72</v>
      </c>
      <c r="AD156" s="173"/>
      <c r="AE156" s="183"/>
      <c r="AF156" s="183"/>
      <c r="AG156" s="183"/>
      <c r="AH156" s="183"/>
      <c r="AI156" s="173">
        <f t="shared" si="22"/>
        <v>461.95</v>
      </c>
      <c r="AJ156" s="173">
        <f t="shared" si="23"/>
        <v>0</v>
      </c>
      <c r="AK156" s="173">
        <f t="shared" si="24"/>
        <v>886.1205159999954</v>
      </c>
      <c r="AL156" s="183"/>
      <c r="AM156" s="194" t="str">
        <f>_xlfn.XLOOKUP(Tabela1[[#This Row],[Unidade]],tabShoppingsEmails[Shopping],tabShoppingsEmails[E-mails consolidados])</f>
        <v>ricardo.vieira@allos.co; enzo.cremasco@allos.co; vinicius.esteves@allos.co; lais.medeiros@allos.co; filipe.cordeiro@allos.co</v>
      </c>
    </row>
    <row r="157" spans="1:39" ht="20.85" hidden="1" customHeight="1" thickBot="1">
      <c r="A157" s="172"/>
      <c r="B157" s="173" t="s">
        <v>154</v>
      </c>
      <c r="C157" s="173" t="s">
        <v>87</v>
      </c>
      <c r="D157" s="174" t="s">
        <v>11</v>
      </c>
      <c r="E157" s="174" t="s">
        <v>171</v>
      </c>
      <c r="F157" s="176">
        <v>9</v>
      </c>
      <c r="G157" s="176">
        <v>9</v>
      </c>
      <c r="H157" s="208">
        <v>2</v>
      </c>
      <c r="I157" s="208">
        <v>3</v>
      </c>
      <c r="J157" s="178">
        <v>65079.285696192717</v>
      </c>
      <c r="K157" s="178">
        <v>0</v>
      </c>
      <c r="L157" s="178">
        <v>-461.95</v>
      </c>
      <c r="M157" s="178">
        <v>0</v>
      </c>
      <c r="N157" s="179">
        <v>-103.98</v>
      </c>
      <c r="O157" s="209" t="s">
        <v>161</v>
      </c>
      <c r="P157" s="178">
        <v>0</v>
      </c>
      <c r="Q157" s="178">
        <v>0</v>
      </c>
      <c r="R157" s="178">
        <v>0</v>
      </c>
      <c r="S157" s="178">
        <v>0</v>
      </c>
      <c r="T157" s="179"/>
      <c r="U157" s="180">
        <f t="shared" si="25"/>
        <v>64513.355696192717</v>
      </c>
      <c r="V157" s="180"/>
      <c r="W157" s="234">
        <f t="shared" si="21"/>
        <v>64513.355696192717</v>
      </c>
      <c r="X157" s="180"/>
      <c r="Y157" s="180"/>
      <c r="Z157" s="181">
        <v>45717</v>
      </c>
      <c r="AA157" s="342" cm="1">
        <f t="array" ref="AA157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45748</v>
      </c>
      <c r="AB157" s="182">
        <v>1167.7183904510466</v>
      </c>
      <c r="AC157" s="182">
        <v>1167.7183904510466</v>
      </c>
      <c r="AD157" s="173"/>
      <c r="AE157" s="183"/>
      <c r="AF157" s="183"/>
      <c r="AG157" s="183"/>
      <c r="AH157" s="183"/>
      <c r="AI157" s="173">
        <f t="shared" si="22"/>
        <v>461.95</v>
      </c>
      <c r="AJ157" s="173">
        <f t="shared" si="23"/>
        <v>0</v>
      </c>
      <c r="AK157" s="173">
        <f t="shared" si="24"/>
        <v>565.93000000000029</v>
      </c>
      <c r="AL157" s="183"/>
      <c r="AM157" s="194" t="str">
        <f>_xlfn.XLOOKUP(Tabela1[[#This Row],[Unidade]],tabShoppingsEmails[Shopping],tabShoppingsEmails[E-mails consolidados])</f>
        <v>ricardo.vieira@allos.co; enzo.cremasco@allos.co; vinicius.esteves@allos.co; lais.medeiros@allos.co; filipe.cordeiro@allos.co</v>
      </c>
    </row>
    <row r="158" spans="1:39" ht="20.85" hidden="1" customHeight="1" thickBot="1">
      <c r="A158" s="172"/>
      <c r="B158" s="173" t="s">
        <v>154</v>
      </c>
      <c r="C158" s="173" t="s">
        <v>87</v>
      </c>
      <c r="D158" s="174" t="s">
        <v>11</v>
      </c>
      <c r="E158" s="174" t="s">
        <v>171</v>
      </c>
      <c r="F158" s="176">
        <v>9</v>
      </c>
      <c r="G158" s="176">
        <v>9</v>
      </c>
      <c r="H158" s="208">
        <v>0</v>
      </c>
      <c r="I158" s="208">
        <v>0</v>
      </c>
      <c r="J158" s="178">
        <v>65079.285696192717</v>
      </c>
      <c r="K158" s="178">
        <v>0</v>
      </c>
      <c r="L158" s="178">
        <v>0</v>
      </c>
      <c r="M158" s="178">
        <v>0</v>
      </c>
      <c r="N158" s="179">
        <v>0</v>
      </c>
      <c r="O158" s="209" t="s">
        <v>161</v>
      </c>
      <c r="P158" s="178">
        <v>0</v>
      </c>
      <c r="Q158" s="178">
        <v>0</v>
      </c>
      <c r="R158" s="178">
        <v>0</v>
      </c>
      <c r="S158" s="178">
        <v>0</v>
      </c>
      <c r="T158" s="179"/>
      <c r="U158" s="180">
        <f t="shared" si="25"/>
        <v>65079.285696192717</v>
      </c>
      <c r="V158" s="180"/>
      <c r="W158" s="234">
        <f t="shared" si="21"/>
        <v>65079.285696192717</v>
      </c>
      <c r="X158" s="180"/>
      <c r="Y158" s="180"/>
      <c r="Z158" s="181">
        <v>45748</v>
      </c>
      <c r="AA158" s="342" cm="1">
        <f t="array" ref="AA158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45778</v>
      </c>
      <c r="AB158" s="182">
        <v>1805.6717769025586</v>
      </c>
      <c r="AC158" s="182">
        <v>1805.6717769025586</v>
      </c>
      <c r="AD158" s="182"/>
      <c r="AE158" s="183"/>
      <c r="AF158" s="183"/>
      <c r="AG158" s="183"/>
      <c r="AH158" s="183"/>
      <c r="AI158" s="173">
        <f t="shared" si="22"/>
        <v>0</v>
      </c>
      <c r="AJ158" s="173">
        <f t="shared" si="23"/>
        <v>0</v>
      </c>
      <c r="AK158" s="173">
        <f t="shared" si="24"/>
        <v>0</v>
      </c>
      <c r="AL158" s="183"/>
      <c r="AM158" s="194" t="str">
        <f>_xlfn.XLOOKUP(Tabela1[[#This Row],[Unidade]],tabShoppingsEmails[Shopping],tabShoppingsEmails[E-mails consolidados])</f>
        <v>ricardo.vieira@allos.co; enzo.cremasco@allos.co; vinicius.esteves@allos.co; lais.medeiros@allos.co; filipe.cordeiro@allos.co</v>
      </c>
    </row>
    <row r="159" spans="1:39" ht="20.85" hidden="1" customHeight="1" thickBot="1">
      <c r="A159" s="172">
        <v>45813</v>
      </c>
      <c r="B159" s="173" t="s">
        <v>154</v>
      </c>
      <c r="C159" s="173" t="s">
        <v>87</v>
      </c>
      <c r="D159" s="174" t="s">
        <v>11</v>
      </c>
      <c r="E159" s="174" t="s">
        <v>171</v>
      </c>
      <c r="F159" s="176">
        <v>9</v>
      </c>
      <c r="G159" s="176">
        <v>9</v>
      </c>
      <c r="H159" s="176">
        <v>0</v>
      </c>
      <c r="I159" s="176">
        <v>0</v>
      </c>
      <c r="J159" s="178">
        <v>65079.285696192717</v>
      </c>
      <c r="K159" s="179">
        <v>0</v>
      </c>
      <c r="L159" s="179">
        <v>0</v>
      </c>
      <c r="M159" s="178">
        <v>0</v>
      </c>
      <c r="N159" s="179">
        <v>0</v>
      </c>
      <c r="O159" s="209" t="s">
        <v>161</v>
      </c>
      <c r="P159" s="178">
        <v>0</v>
      </c>
      <c r="Q159" s="178">
        <v>0</v>
      </c>
      <c r="R159" s="178">
        <v>0</v>
      </c>
      <c r="S159" s="178">
        <v>0</v>
      </c>
      <c r="T159" s="179"/>
      <c r="U159" s="180">
        <f t="shared" si="25"/>
        <v>65079.285696192717</v>
      </c>
      <c r="V159" s="180"/>
      <c r="W159" s="234">
        <f t="shared" si="21"/>
        <v>65079.285696192717</v>
      </c>
      <c r="X159" s="180"/>
      <c r="Y159" s="180"/>
      <c r="Z159" s="181">
        <v>45778</v>
      </c>
      <c r="AA159" s="342" cm="1">
        <f t="array" ref="AA159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45809</v>
      </c>
      <c r="AB159" s="182">
        <v>3611.3435538051172</v>
      </c>
      <c r="AC159" s="182">
        <v>3611.3435538051172</v>
      </c>
      <c r="AD159" s="173"/>
      <c r="AE159" s="183"/>
      <c r="AF159" s="183"/>
      <c r="AG159" s="183"/>
      <c r="AH159" s="183"/>
      <c r="AI159" s="173">
        <f t="shared" si="22"/>
        <v>0</v>
      </c>
      <c r="AJ159" s="173">
        <f t="shared" si="23"/>
        <v>0</v>
      </c>
      <c r="AK159" s="173">
        <f t="shared" si="24"/>
        <v>0</v>
      </c>
      <c r="AL159" s="183"/>
      <c r="AM159" s="194" t="str">
        <f>_xlfn.XLOOKUP(Tabela1[[#This Row],[Unidade]],tabShoppingsEmails[Shopping],tabShoppingsEmails[E-mails consolidados])</f>
        <v>ricardo.vieira@allos.co; enzo.cremasco@allos.co; vinicius.esteves@allos.co; lais.medeiros@allos.co; filipe.cordeiro@allos.co</v>
      </c>
    </row>
    <row r="160" spans="1:39" ht="20.85" hidden="1" customHeight="1" thickBot="1">
      <c r="A160" s="172">
        <v>45841</v>
      </c>
      <c r="B160" s="173" t="s">
        <v>154</v>
      </c>
      <c r="C160" s="173" t="s">
        <v>87</v>
      </c>
      <c r="D160" s="174" t="s">
        <v>11</v>
      </c>
      <c r="E160" s="174" t="s">
        <v>171</v>
      </c>
      <c r="F160" s="176">
        <v>9</v>
      </c>
      <c r="G160" s="176">
        <v>9</v>
      </c>
      <c r="H160" s="176">
        <v>1</v>
      </c>
      <c r="I160" s="176">
        <v>0</v>
      </c>
      <c r="J160" s="178">
        <v>65079.285696192717</v>
      </c>
      <c r="K160" s="179">
        <v>0</v>
      </c>
      <c r="L160" s="179">
        <v>-232.65</v>
      </c>
      <c r="M160" s="178">
        <v>0</v>
      </c>
      <c r="N160" s="179">
        <v>0</v>
      </c>
      <c r="O160" s="209" t="s">
        <v>161</v>
      </c>
      <c r="P160" s="178">
        <v>0</v>
      </c>
      <c r="Q160" s="178">
        <v>0</v>
      </c>
      <c r="R160" s="178">
        <v>0</v>
      </c>
      <c r="S160" s="178">
        <v>0</v>
      </c>
      <c r="T160" s="179"/>
      <c r="U160" s="180">
        <f t="shared" si="25"/>
        <v>64846.635696192716</v>
      </c>
      <c r="V160" s="180"/>
      <c r="W160" s="234">
        <f t="shared" si="21"/>
        <v>64846.635696192716</v>
      </c>
      <c r="X160" s="180"/>
      <c r="Y160" s="180"/>
      <c r="Z160" s="181">
        <v>45809</v>
      </c>
      <c r="AA160" s="342" cm="1">
        <f t="array" ref="AA160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45839</v>
      </c>
      <c r="AB160" s="182">
        <v>3009.4529615042647</v>
      </c>
      <c r="AC160" s="182">
        <v>3009.4529615042647</v>
      </c>
      <c r="AD160" s="173"/>
      <c r="AE160" s="183"/>
      <c r="AF160" s="183"/>
      <c r="AG160" s="183"/>
      <c r="AH160" s="183"/>
      <c r="AI160" s="173">
        <f t="shared" si="22"/>
        <v>232.65</v>
      </c>
      <c r="AJ160" s="173">
        <f t="shared" si="23"/>
        <v>0</v>
      </c>
      <c r="AK160" s="173">
        <f t="shared" si="24"/>
        <v>232.65000000000146</v>
      </c>
      <c r="AL160" s="183"/>
      <c r="AM160" s="194" t="str">
        <f>_xlfn.XLOOKUP(Tabela1[[#This Row],[Unidade]],tabShoppingsEmails[Shopping],tabShoppingsEmails[E-mails consolidados])</f>
        <v>ricardo.vieira@allos.co; enzo.cremasco@allos.co; vinicius.esteves@allos.co; lais.medeiros@allos.co; filipe.cordeiro@allos.co</v>
      </c>
    </row>
    <row r="161" spans="1:39" ht="20.85" hidden="1" customHeight="1" thickBot="1">
      <c r="A161" s="172">
        <v>45875</v>
      </c>
      <c r="B161" s="173" t="s">
        <v>154</v>
      </c>
      <c r="C161" s="173" t="s">
        <v>87</v>
      </c>
      <c r="D161" s="174" t="s">
        <v>11</v>
      </c>
      <c r="E161" s="174" t="s">
        <v>171</v>
      </c>
      <c r="F161" s="176">
        <v>9</v>
      </c>
      <c r="G161" s="176">
        <v>9</v>
      </c>
      <c r="H161" s="176">
        <v>0</v>
      </c>
      <c r="I161" s="176">
        <v>7.13</v>
      </c>
      <c r="J161" s="178">
        <v>65079.285696192717</v>
      </c>
      <c r="K161" s="179">
        <v>0</v>
      </c>
      <c r="L161" s="179">
        <v>0</v>
      </c>
      <c r="M161" s="178">
        <v>0</v>
      </c>
      <c r="N161" s="179">
        <v>-215.02633333333301</v>
      </c>
      <c r="O161" s="187">
        <v>0</v>
      </c>
      <c r="P161" s="178">
        <v>0</v>
      </c>
      <c r="Q161" s="178">
        <v>0</v>
      </c>
      <c r="R161" s="178">
        <v>0</v>
      </c>
      <c r="S161" s="178">
        <v>0</v>
      </c>
      <c r="T161" s="179" t="s">
        <v>154</v>
      </c>
      <c r="U161" s="180">
        <f t="shared" si="25"/>
        <v>64864.259362859382</v>
      </c>
      <c r="V161" s="180"/>
      <c r="W161" s="234">
        <f t="shared" si="21"/>
        <v>64864.259362859382</v>
      </c>
      <c r="X161" s="180"/>
      <c r="Y161" s="180"/>
      <c r="Z161" s="181">
        <v>45839</v>
      </c>
      <c r="AA161" s="342" cm="1">
        <f t="array" ref="AA161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45870</v>
      </c>
      <c r="AB161" s="182">
        <v>2407.5623692034114</v>
      </c>
      <c r="AC161" s="182">
        <v>2407.5623692034114</v>
      </c>
      <c r="AD161" s="182"/>
      <c r="AE161" s="183"/>
      <c r="AF161" s="183"/>
      <c r="AG161" s="183"/>
      <c r="AH161" s="183"/>
      <c r="AI161" s="173">
        <f t="shared" si="22"/>
        <v>0</v>
      </c>
      <c r="AJ161" s="173">
        <f t="shared" si="23"/>
        <v>0</v>
      </c>
      <c r="AK161" s="173">
        <f t="shared" si="24"/>
        <v>215.02633333333506</v>
      </c>
      <c r="AL161" s="183"/>
      <c r="AM161" s="194" t="str">
        <f>_xlfn.XLOOKUP(Tabela1[[#This Row],[Unidade]],tabShoppingsEmails[Shopping],tabShoppingsEmails[E-mails consolidados])</f>
        <v>ricardo.vieira@allos.co; enzo.cremasco@allos.co; vinicius.esteves@allos.co; lais.medeiros@allos.co; filipe.cordeiro@allos.co</v>
      </c>
    </row>
    <row r="162" spans="1:39" ht="20.85" hidden="1" customHeight="1" thickBot="1">
      <c r="A162" s="172">
        <v>45910</v>
      </c>
      <c r="B162" s="173" t="s">
        <v>154</v>
      </c>
      <c r="C162" s="173" t="s">
        <v>87</v>
      </c>
      <c r="D162" s="174" t="s">
        <v>11</v>
      </c>
      <c r="E162" s="174" t="s">
        <v>171</v>
      </c>
      <c r="F162" s="176">
        <v>9</v>
      </c>
      <c r="G162" s="176">
        <v>9</v>
      </c>
      <c r="H162" s="176">
        <v>0</v>
      </c>
      <c r="I162" s="176">
        <v>11.17</v>
      </c>
      <c r="J162" s="178">
        <v>65079.285696192717</v>
      </c>
      <c r="K162" s="179">
        <v>0</v>
      </c>
      <c r="L162" s="179">
        <v>0</v>
      </c>
      <c r="M162" s="179">
        <v>0</v>
      </c>
      <c r="N162" s="179">
        <v>-331.96420000000001</v>
      </c>
      <c r="O162" s="192" t="s">
        <v>161</v>
      </c>
      <c r="P162" s="178">
        <v>0</v>
      </c>
      <c r="Q162" s="178">
        <v>0</v>
      </c>
      <c r="R162" s="178">
        <v>0</v>
      </c>
      <c r="S162" s="178">
        <v>0</v>
      </c>
      <c r="T162" s="179"/>
      <c r="U162" s="180">
        <f t="shared" si="25"/>
        <v>64747.321496192715</v>
      </c>
      <c r="V162" s="180"/>
      <c r="W162" s="234">
        <f t="shared" si="21"/>
        <v>64747.321496192715</v>
      </c>
      <c r="X162" s="180"/>
      <c r="Y162" s="180"/>
      <c r="Z162" s="181">
        <v>45870</v>
      </c>
      <c r="AA162" s="342" cm="1">
        <f t="array" ref="AA162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45901</v>
      </c>
      <c r="AB162" s="173"/>
      <c r="AC162" s="182"/>
      <c r="AD162" s="182"/>
      <c r="AE162" s="183"/>
      <c r="AF162" s="183"/>
      <c r="AG162" s="183"/>
      <c r="AH162" s="183"/>
      <c r="AI162" s="173">
        <f t="shared" si="22"/>
        <v>0</v>
      </c>
      <c r="AJ162" s="173">
        <f t="shared" si="23"/>
        <v>0</v>
      </c>
      <c r="AK162" s="173">
        <f t="shared" si="24"/>
        <v>331.96420000000217</v>
      </c>
      <c r="AL162" s="183"/>
      <c r="AM162" s="194" t="str">
        <f>_xlfn.XLOOKUP(Tabela1[[#This Row],[Unidade]],tabShoppingsEmails[Shopping],tabShoppingsEmails[E-mails consolidados])</f>
        <v>ricardo.vieira@allos.co; enzo.cremasco@allos.co; vinicius.esteves@allos.co; lais.medeiros@allos.co; filipe.cordeiro@allos.co</v>
      </c>
    </row>
    <row r="163" spans="1:39" ht="20.85" hidden="1" customHeight="1" thickBot="1">
      <c r="A163" s="172">
        <v>45937</v>
      </c>
      <c r="B163" s="173" t="s">
        <v>154</v>
      </c>
      <c r="C163" s="173" t="s">
        <v>87</v>
      </c>
      <c r="D163" s="174" t="s">
        <v>11</v>
      </c>
      <c r="E163" s="174" t="s">
        <v>171</v>
      </c>
      <c r="F163" s="176">
        <v>9</v>
      </c>
      <c r="G163" s="176">
        <v>9</v>
      </c>
      <c r="H163" s="176">
        <v>0</v>
      </c>
      <c r="I163" s="176">
        <v>22.25</v>
      </c>
      <c r="J163" s="178">
        <v>65090.79</v>
      </c>
      <c r="K163" s="179">
        <v>0</v>
      </c>
      <c r="L163" s="178">
        <v>0</v>
      </c>
      <c r="M163" s="179">
        <v>0</v>
      </c>
      <c r="N163" s="179">
        <v>-662.41256666666698</v>
      </c>
      <c r="O163" s="192" t="s">
        <v>161</v>
      </c>
      <c r="P163" s="178">
        <v>0</v>
      </c>
      <c r="Q163" s="178">
        <v>0</v>
      </c>
      <c r="R163" s="178">
        <v>0</v>
      </c>
      <c r="S163" s="178">
        <f>11.5*3</f>
        <v>34.5</v>
      </c>
      <c r="T163" s="179"/>
      <c r="U163" s="180">
        <f t="shared" si="25"/>
        <v>64462.877433333335</v>
      </c>
      <c r="V163" s="180"/>
      <c r="W163" s="234">
        <f t="shared" si="21"/>
        <v>64462.877433333335</v>
      </c>
      <c r="X163" s="180"/>
      <c r="Y163" s="180"/>
      <c r="Z163" s="181">
        <v>45901</v>
      </c>
      <c r="AA163" s="342" cm="1">
        <f t="array" ref="AA163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45931</v>
      </c>
      <c r="AB163" s="182"/>
      <c r="AC163" s="182"/>
      <c r="AD163" s="182"/>
      <c r="AE163" s="183"/>
      <c r="AF163" s="183"/>
      <c r="AG163" s="183"/>
      <c r="AH163" s="183"/>
      <c r="AI163" s="173">
        <f t="shared" si="22"/>
        <v>0</v>
      </c>
      <c r="AJ163" s="173">
        <f t="shared" si="23"/>
        <v>0</v>
      </c>
      <c r="AK163" s="173">
        <f t="shared" si="24"/>
        <v>627.91256666666595</v>
      </c>
      <c r="AL163" s="183"/>
      <c r="AM163" s="194" t="str">
        <f>_xlfn.XLOOKUP(Tabela1[[#This Row],[Unidade]],tabShoppingsEmails[Shopping],tabShoppingsEmails[E-mails consolidados])</f>
        <v>ricardo.vieira@allos.co; enzo.cremasco@allos.co; vinicius.esteves@allos.co; lais.medeiros@allos.co; filipe.cordeiro@allos.co</v>
      </c>
    </row>
    <row r="164" spans="1:39" ht="20.85" hidden="1" customHeight="1" thickBot="1">
      <c r="A164" s="172"/>
      <c r="B164" s="173"/>
      <c r="C164" s="173" t="s">
        <v>87</v>
      </c>
      <c r="D164" s="174" t="s">
        <v>11</v>
      </c>
      <c r="E164" s="174" t="s">
        <v>171</v>
      </c>
      <c r="F164" s="176">
        <v>9</v>
      </c>
      <c r="G164" s="176"/>
      <c r="H164" s="176"/>
      <c r="I164" s="176"/>
      <c r="J164" s="178"/>
      <c r="K164" s="179"/>
      <c r="L164" s="178"/>
      <c r="M164" s="179"/>
      <c r="N164" s="179"/>
      <c r="O164" s="210"/>
      <c r="P164" s="178"/>
      <c r="Q164" s="178"/>
      <c r="R164" s="178"/>
      <c r="S164" s="178"/>
      <c r="T164" s="179"/>
      <c r="U164" s="180">
        <f t="shared" si="25"/>
        <v>0</v>
      </c>
      <c r="V164" s="180"/>
      <c r="W164" s="234" t="str">
        <f t="shared" si="21"/>
        <v/>
      </c>
      <c r="X164" s="180"/>
      <c r="Y164" s="180"/>
      <c r="Z164" s="181">
        <v>45931</v>
      </c>
      <c r="AA164" s="342" cm="1">
        <f t="array" ref="AA164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45962</v>
      </c>
      <c r="AB164" s="173"/>
      <c r="AC164" s="182"/>
      <c r="AD164" s="173"/>
      <c r="AE164" s="183"/>
      <c r="AF164" s="183"/>
      <c r="AG164" s="183"/>
      <c r="AH164" s="183"/>
      <c r="AI164" s="173">
        <f t="shared" si="22"/>
        <v>0</v>
      </c>
      <c r="AJ164" s="173">
        <f t="shared" si="23"/>
        <v>0</v>
      </c>
      <c r="AK164" s="173">
        <f t="shared" si="24"/>
        <v>0</v>
      </c>
      <c r="AL164" s="183"/>
      <c r="AM164" s="194" t="str">
        <f>_xlfn.XLOOKUP(Tabela1[[#This Row],[Unidade]],tabShoppingsEmails[Shopping],tabShoppingsEmails[E-mails consolidados])</f>
        <v>ricardo.vieira@allos.co; enzo.cremasco@allos.co; vinicius.esteves@allos.co; lais.medeiros@allos.co; filipe.cordeiro@allos.co</v>
      </c>
    </row>
    <row r="165" spans="1:39" ht="20.85" hidden="1" customHeight="1" thickBot="1">
      <c r="A165" s="172"/>
      <c r="B165" s="173"/>
      <c r="C165" s="173" t="s">
        <v>87</v>
      </c>
      <c r="D165" s="174" t="s">
        <v>11</v>
      </c>
      <c r="E165" s="174" t="s">
        <v>171</v>
      </c>
      <c r="F165" s="176">
        <v>9</v>
      </c>
      <c r="G165" s="176"/>
      <c r="H165" s="176"/>
      <c r="I165" s="176"/>
      <c r="J165" s="178"/>
      <c r="K165" s="179"/>
      <c r="L165" s="178"/>
      <c r="M165" s="179"/>
      <c r="N165" s="179"/>
      <c r="O165" s="197"/>
      <c r="P165" s="178"/>
      <c r="Q165" s="178"/>
      <c r="R165" s="178"/>
      <c r="S165" s="178"/>
      <c r="T165" s="179"/>
      <c r="U165" s="180">
        <f t="shared" si="25"/>
        <v>0</v>
      </c>
      <c r="V165" s="180"/>
      <c r="W165" s="234" t="str">
        <f t="shared" si="21"/>
        <v/>
      </c>
      <c r="X165" s="180"/>
      <c r="Y165" s="180"/>
      <c r="Z165" s="181">
        <v>45962</v>
      </c>
      <c r="AA165" s="342" cm="1">
        <f t="array" ref="AA165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45992</v>
      </c>
      <c r="AB165" s="173"/>
      <c r="AC165" s="182"/>
      <c r="AD165" s="173"/>
      <c r="AE165" s="183"/>
      <c r="AF165" s="183"/>
      <c r="AG165" s="183"/>
      <c r="AH165" s="183"/>
      <c r="AI165" s="173">
        <f t="shared" si="22"/>
        <v>0</v>
      </c>
      <c r="AJ165" s="173">
        <f t="shared" si="23"/>
        <v>0</v>
      </c>
      <c r="AK165" s="173">
        <f t="shared" si="24"/>
        <v>0</v>
      </c>
      <c r="AL165" s="183"/>
      <c r="AM165" s="194" t="str">
        <f>_xlfn.XLOOKUP(Tabela1[[#This Row],[Unidade]],tabShoppingsEmails[Shopping],tabShoppingsEmails[E-mails consolidados])</f>
        <v>ricardo.vieira@allos.co; enzo.cremasco@allos.co; vinicius.esteves@allos.co; lais.medeiros@allos.co; filipe.cordeiro@allos.co</v>
      </c>
    </row>
    <row r="166" spans="1:39" ht="20.85" hidden="1" customHeight="1" thickBot="1">
      <c r="A166" s="172"/>
      <c r="B166" s="173"/>
      <c r="C166" s="173" t="s">
        <v>87</v>
      </c>
      <c r="D166" s="174" t="s">
        <v>11</v>
      </c>
      <c r="E166" s="174" t="s">
        <v>171</v>
      </c>
      <c r="F166" s="176">
        <v>9</v>
      </c>
      <c r="G166" s="176"/>
      <c r="H166" s="176"/>
      <c r="I166" s="176"/>
      <c r="J166" s="178"/>
      <c r="K166" s="179"/>
      <c r="L166" s="179"/>
      <c r="M166" s="179"/>
      <c r="N166" s="179"/>
      <c r="O166" s="178"/>
      <c r="P166" s="178"/>
      <c r="Q166" s="178"/>
      <c r="R166" s="178"/>
      <c r="S166" s="178"/>
      <c r="T166" s="179"/>
      <c r="U166" s="180">
        <f t="shared" si="25"/>
        <v>0</v>
      </c>
      <c r="V166" s="180"/>
      <c r="W166" s="234" t="str">
        <f t="shared" si="21"/>
        <v/>
      </c>
      <c r="X166" s="180"/>
      <c r="Y166" s="180"/>
      <c r="Z166" s="181">
        <v>45992</v>
      </c>
      <c r="AA166" s="342" cm="1">
        <f t="array" ref="AA166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46023</v>
      </c>
      <c r="AB166" s="173"/>
      <c r="AC166" s="173"/>
      <c r="AD166" s="173"/>
      <c r="AE166" s="183"/>
      <c r="AF166" s="183"/>
      <c r="AG166" s="183"/>
      <c r="AH166" s="183"/>
      <c r="AI166" s="173">
        <f t="shared" si="22"/>
        <v>0</v>
      </c>
      <c r="AJ166" s="173">
        <f t="shared" si="23"/>
        <v>0</v>
      </c>
      <c r="AK166" s="173">
        <f t="shared" si="24"/>
        <v>0</v>
      </c>
      <c r="AL166" s="183"/>
      <c r="AM166" s="194" t="str">
        <f>_xlfn.XLOOKUP(Tabela1[[#This Row],[Unidade]],tabShoppingsEmails[Shopping],tabShoppingsEmails[E-mails consolidados])</f>
        <v>ricardo.vieira@allos.co; enzo.cremasco@allos.co; vinicius.esteves@allos.co; lais.medeiros@allos.co; filipe.cordeiro@allos.co</v>
      </c>
    </row>
    <row r="167" spans="1:39" ht="20.85" hidden="1" customHeight="1" thickBot="1">
      <c r="A167" s="172"/>
      <c r="B167" s="173" t="s">
        <v>154</v>
      </c>
      <c r="C167" s="173" t="s">
        <v>12</v>
      </c>
      <c r="D167" s="174" t="s">
        <v>13</v>
      </c>
      <c r="E167" s="174" t="s">
        <v>4</v>
      </c>
      <c r="F167" s="176">
        <v>8</v>
      </c>
      <c r="G167" s="176">
        <v>8</v>
      </c>
      <c r="H167" s="176">
        <v>0</v>
      </c>
      <c r="I167" s="176">
        <v>108</v>
      </c>
      <c r="J167" s="178">
        <v>53520.760346204268</v>
      </c>
      <c r="K167" s="179">
        <v>0</v>
      </c>
      <c r="L167" s="179">
        <v>0</v>
      </c>
      <c r="M167" s="179">
        <v>0</v>
      </c>
      <c r="N167" s="178">
        <v>-3807</v>
      </c>
      <c r="O167" s="178">
        <v>0</v>
      </c>
      <c r="P167" s="178">
        <v>0</v>
      </c>
      <c r="Q167" s="178">
        <v>0</v>
      </c>
      <c r="R167" s="178">
        <v>0</v>
      </c>
      <c r="S167" s="178">
        <v>0</v>
      </c>
      <c r="T167" s="179" t="s">
        <v>154</v>
      </c>
      <c r="U167" s="180">
        <f t="shared" si="25"/>
        <v>49713.760346204268</v>
      </c>
      <c r="V167" s="180"/>
      <c r="W167" s="234">
        <f t="shared" si="21"/>
        <v>49713.760346204268</v>
      </c>
      <c r="X167" s="180">
        <v>48.952423147697118</v>
      </c>
      <c r="Y167" s="180" t="s">
        <v>156</v>
      </c>
      <c r="Z167" s="181">
        <v>45658</v>
      </c>
      <c r="AA167" s="342" cm="1">
        <f t="array" ref="AA167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45689</v>
      </c>
      <c r="AB167" s="173"/>
      <c r="AC167" s="173"/>
      <c r="AD167" s="173"/>
      <c r="AE167" s="183"/>
      <c r="AF167" s="183"/>
      <c r="AG167" s="183"/>
      <c r="AH167" s="183"/>
      <c r="AI167" s="173">
        <f t="shared" si="22"/>
        <v>0</v>
      </c>
      <c r="AJ167" s="173">
        <f t="shared" si="23"/>
        <v>0</v>
      </c>
      <c r="AK167" s="173">
        <f t="shared" si="24"/>
        <v>3807</v>
      </c>
      <c r="AL167" s="183"/>
      <c r="AM167" s="194" t="str">
        <f>_xlfn.XLOOKUP(Tabela1[[#This Row],[Unidade]],tabShoppingsEmails[Shopping],tabShoppingsEmails[E-mails consolidados])</f>
        <v>amanda.tavela@allos.co; carlos.goto@allos.co; felipe.moraes@allos.co</v>
      </c>
    </row>
    <row r="168" spans="1:39" ht="20.85" hidden="1" customHeight="1" thickBot="1">
      <c r="A168" s="172"/>
      <c r="B168" s="173" t="s">
        <v>154</v>
      </c>
      <c r="C168" s="173" t="s">
        <v>12</v>
      </c>
      <c r="D168" s="174" t="s">
        <v>13</v>
      </c>
      <c r="E168" s="174" t="s">
        <v>4</v>
      </c>
      <c r="F168" s="176">
        <v>8</v>
      </c>
      <c r="G168" s="176">
        <v>8</v>
      </c>
      <c r="H168" s="176">
        <v>0</v>
      </c>
      <c r="I168" s="176">
        <v>180</v>
      </c>
      <c r="J168" s="178">
        <v>53520.760346204268</v>
      </c>
      <c r="K168" s="179">
        <v>0</v>
      </c>
      <c r="L168" s="179">
        <v>0</v>
      </c>
      <c r="M168" s="178">
        <v>0</v>
      </c>
      <c r="N168" s="178">
        <v>-6346.8</v>
      </c>
      <c r="O168" s="178">
        <v>0</v>
      </c>
      <c r="P168" s="178">
        <v>0</v>
      </c>
      <c r="Q168" s="178">
        <v>0</v>
      </c>
      <c r="R168" s="178">
        <v>0</v>
      </c>
      <c r="S168" s="178">
        <v>0</v>
      </c>
      <c r="T168" s="179" t="s">
        <v>154</v>
      </c>
      <c r="U168" s="180">
        <f t="shared" si="25"/>
        <v>47173.960346204265</v>
      </c>
      <c r="V168" s="180"/>
      <c r="W168" s="234">
        <f t="shared" si="21"/>
        <v>47173.960346204265</v>
      </c>
      <c r="X168" s="180"/>
      <c r="Y168" s="180"/>
      <c r="Z168" s="181">
        <v>45689</v>
      </c>
      <c r="AA168" s="342" cm="1">
        <f t="array" ref="AA168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45717</v>
      </c>
      <c r="AB168" s="173"/>
      <c r="AC168" s="173"/>
      <c r="AD168" s="173"/>
      <c r="AE168" s="183"/>
      <c r="AF168" s="183"/>
      <c r="AG168" s="183"/>
      <c r="AH168" s="183"/>
      <c r="AI168" s="173">
        <f t="shared" si="22"/>
        <v>0</v>
      </c>
      <c r="AJ168" s="173">
        <f t="shared" si="23"/>
        <v>0</v>
      </c>
      <c r="AK168" s="173">
        <f t="shared" si="24"/>
        <v>6346.8000000000029</v>
      </c>
      <c r="AL168" s="183"/>
      <c r="AM168" s="194" t="str">
        <f>_xlfn.XLOOKUP(Tabela1[[#This Row],[Unidade]],tabShoppingsEmails[Shopping],tabShoppingsEmails[E-mails consolidados])</f>
        <v>amanda.tavela@allos.co; carlos.goto@allos.co; felipe.moraes@allos.co</v>
      </c>
    </row>
    <row r="169" spans="1:39" ht="20.85" hidden="1" customHeight="1" thickBot="1">
      <c r="A169" s="172"/>
      <c r="B169" s="173" t="s">
        <v>154</v>
      </c>
      <c r="C169" s="173" t="s">
        <v>12</v>
      </c>
      <c r="D169" s="174" t="s">
        <v>13</v>
      </c>
      <c r="E169" s="174" t="s">
        <v>4</v>
      </c>
      <c r="F169" s="176">
        <v>8</v>
      </c>
      <c r="G169" s="176">
        <v>8</v>
      </c>
      <c r="H169" s="176">
        <v>0</v>
      </c>
      <c r="I169" s="176">
        <v>192</v>
      </c>
      <c r="J169" s="178">
        <v>53520.760346204268</v>
      </c>
      <c r="K169" s="178">
        <v>0</v>
      </c>
      <c r="L169" s="178">
        <v>0</v>
      </c>
      <c r="M169" s="178">
        <v>0</v>
      </c>
      <c r="N169" s="179">
        <v>-6769.92</v>
      </c>
      <c r="O169" s="179">
        <v>0</v>
      </c>
      <c r="P169" s="178">
        <v>0</v>
      </c>
      <c r="Q169" s="178">
        <v>0</v>
      </c>
      <c r="R169" s="178">
        <v>0</v>
      </c>
      <c r="S169" s="178">
        <v>0</v>
      </c>
      <c r="T169" s="179" t="s">
        <v>154</v>
      </c>
      <c r="U169" s="180">
        <f t="shared" si="25"/>
        <v>46750.84034620427</v>
      </c>
      <c r="V169" s="180"/>
      <c r="W169" s="234">
        <f t="shared" si="21"/>
        <v>46750.84034620427</v>
      </c>
      <c r="X169" s="180"/>
      <c r="Y169" s="180"/>
      <c r="Z169" s="181">
        <v>45717</v>
      </c>
      <c r="AA169" s="342" cm="1">
        <f t="array" ref="AA169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45748</v>
      </c>
      <c r="AB169" s="173"/>
      <c r="AC169" s="173"/>
      <c r="AD169" s="173"/>
      <c r="AE169" s="183"/>
      <c r="AF169" s="183"/>
      <c r="AG169" s="183"/>
      <c r="AH169" s="183"/>
      <c r="AI169" s="173">
        <f t="shared" si="22"/>
        <v>0</v>
      </c>
      <c r="AJ169" s="173">
        <f t="shared" si="23"/>
        <v>0</v>
      </c>
      <c r="AK169" s="173">
        <f t="shared" si="24"/>
        <v>6769.9199999999983</v>
      </c>
      <c r="AL169" s="183"/>
      <c r="AM169" s="194" t="str">
        <f>_xlfn.XLOOKUP(Tabela1[[#This Row],[Unidade]],tabShoppingsEmails[Shopping],tabShoppingsEmails[E-mails consolidados])</f>
        <v>amanda.tavela@allos.co; carlos.goto@allos.co; felipe.moraes@allos.co</v>
      </c>
    </row>
    <row r="170" spans="1:39" ht="20.85" hidden="1" customHeight="1" thickBot="1">
      <c r="A170" s="172"/>
      <c r="B170" s="173" t="s">
        <v>154</v>
      </c>
      <c r="C170" s="173" t="s">
        <v>12</v>
      </c>
      <c r="D170" s="174" t="s">
        <v>13</v>
      </c>
      <c r="E170" s="174" t="s">
        <v>4</v>
      </c>
      <c r="F170" s="176">
        <v>8</v>
      </c>
      <c r="G170" s="176">
        <v>8</v>
      </c>
      <c r="H170" s="176">
        <v>0</v>
      </c>
      <c r="I170" s="176">
        <v>117</v>
      </c>
      <c r="J170" s="178">
        <v>53520.760346204268</v>
      </c>
      <c r="K170" s="178">
        <v>0</v>
      </c>
      <c r="L170" s="178">
        <v>0</v>
      </c>
      <c r="M170" s="178">
        <v>0</v>
      </c>
      <c r="N170" s="179">
        <v>-4125.42</v>
      </c>
      <c r="O170" s="179">
        <v>0</v>
      </c>
      <c r="P170" s="178">
        <v>0</v>
      </c>
      <c r="Q170" s="178">
        <v>0</v>
      </c>
      <c r="R170" s="178">
        <v>0</v>
      </c>
      <c r="S170" s="178">
        <v>0</v>
      </c>
      <c r="T170" s="179" t="s">
        <v>154</v>
      </c>
      <c r="U170" s="180">
        <f t="shared" si="25"/>
        <v>49395.34034620427</v>
      </c>
      <c r="V170" s="180"/>
      <c r="W170" s="234">
        <f t="shared" si="21"/>
        <v>49395.34034620427</v>
      </c>
      <c r="X170" s="180"/>
      <c r="Y170" s="180"/>
      <c r="Z170" s="181">
        <v>45748</v>
      </c>
      <c r="AA170" s="342" cm="1">
        <f t="array" ref="AA170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45778</v>
      </c>
      <c r="AB170" s="173"/>
      <c r="AC170" s="173"/>
      <c r="AD170" s="173"/>
      <c r="AE170" s="183"/>
      <c r="AF170" s="183"/>
      <c r="AG170" s="183"/>
      <c r="AH170" s="183"/>
      <c r="AI170" s="173">
        <f t="shared" si="22"/>
        <v>0</v>
      </c>
      <c r="AJ170" s="173">
        <f t="shared" si="23"/>
        <v>0</v>
      </c>
      <c r="AK170" s="173">
        <f t="shared" si="24"/>
        <v>4125.4199999999983</v>
      </c>
      <c r="AL170" s="183"/>
      <c r="AM170" s="194" t="str">
        <f>_xlfn.XLOOKUP(Tabela1[[#This Row],[Unidade]],tabShoppingsEmails[Shopping],tabShoppingsEmails[E-mails consolidados])</f>
        <v>amanda.tavela@allos.co; carlos.goto@allos.co; felipe.moraes@allos.co</v>
      </c>
    </row>
    <row r="171" spans="1:39" ht="20.85" hidden="1" customHeight="1" thickBot="1">
      <c r="A171" s="172">
        <v>45813</v>
      </c>
      <c r="B171" s="173" t="s">
        <v>154</v>
      </c>
      <c r="C171" s="173" t="s">
        <v>12</v>
      </c>
      <c r="D171" s="174" t="s">
        <v>13</v>
      </c>
      <c r="E171" s="174" t="s">
        <v>4</v>
      </c>
      <c r="F171" s="176">
        <v>8</v>
      </c>
      <c r="G171" s="176">
        <v>8</v>
      </c>
      <c r="H171" s="176">
        <v>0</v>
      </c>
      <c r="I171" s="176">
        <v>320</v>
      </c>
      <c r="J171" s="178">
        <v>53520.760346204268</v>
      </c>
      <c r="K171" s="178">
        <v>0</v>
      </c>
      <c r="L171" s="178">
        <v>0</v>
      </c>
      <c r="M171" s="178">
        <v>0</v>
      </c>
      <c r="N171" s="179">
        <v>-11283.2</v>
      </c>
      <c r="O171" s="178">
        <v>0</v>
      </c>
      <c r="P171" s="178">
        <v>0</v>
      </c>
      <c r="Q171" s="178">
        <v>0</v>
      </c>
      <c r="R171" s="178">
        <v>0</v>
      </c>
      <c r="S171" s="178">
        <v>0</v>
      </c>
      <c r="T171" s="179" t="s">
        <v>154</v>
      </c>
      <c r="U171" s="180">
        <f t="shared" si="25"/>
        <v>42237.560346204264</v>
      </c>
      <c r="V171" s="180"/>
      <c r="W171" s="234">
        <f t="shared" si="21"/>
        <v>42237.560346204264</v>
      </c>
      <c r="X171" s="180"/>
      <c r="Y171" s="180"/>
      <c r="Z171" s="181">
        <v>45778</v>
      </c>
      <c r="AA171" s="342" cm="1">
        <f t="array" ref="AA171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45809</v>
      </c>
      <c r="AB171" s="173"/>
      <c r="AC171" s="173"/>
      <c r="AD171" s="173"/>
      <c r="AE171" s="183"/>
      <c r="AF171" s="183"/>
      <c r="AG171" s="183"/>
      <c r="AH171" s="183"/>
      <c r="AI171" s="173">
        <f t="shared" si="22"/>
        <v>0</v>
      </c>
      <c r="AJ171" s="173">
        <f t="shared" si="23"/>
        <v>0</v>
      </c>
      <c r="AK171" s="173">
        <f t="shared" si="24"/>
        <v>11283.200000000004</v>
      </c>
      <c r="AL171" s="183"/>
      <c r="AM171" s="194" t="str">
        <f>_xlfn.XLOOKUP(Tabela1[[#This Row],[Unidade]],tabShoppingsEmails[Shopping],tabShoppingsEmails[E-mails consolidados])</f>
        <v>amanda.tavela@allos.co; carlos.goto@allos.co; felipe.moraes@allos.co</v>
      </c>
    </row>
    <row r="172" spans="1:39" ht="20.85" hidden="1" customHeight="1" thickBot="1">
      <c r="A172" s="172">
        <v>45842</v>
      </c>
      <c r="B172" s="173" t="s">
        <v>154</v>
      </c>
      <c r="C172" s="173" t="s">
        <v>12</v>
      </c>
      <c r="D172" s="174" t="s">
        <v>13</v>
      </c>
      <c r="E172" s="174" t="s">
        <v>4</v>
      </c>
      <c r="F172" s="176">
        <v>8</v>
      </c>
      <c r="G172" s="176">
        <v>8</v>
      </c>
      <c r="H172" s="176">
        <v>0</v>
      </c>
      <c r="I172" s="176">
        <v>0</v>
      </c>
      <c r="J172" s="178">
        <v>53520.760346204268</v>
      </c>
      <c r="K172" s="178">
        <v>0</v>
      </c>
      <c r="L172" s="178">
        <v>0</v>
      </c>
      <c r="M172" s="178">
        <v>0</v>
      </c>
      <c r="N172" s="179">
        <v>0</v>
      </c>
      <c r="O172" s="178">
        <v>0</v>
      </c>
      <c r="P172" s="178">
        <v>0</v>
      </c>
      <c r="Q172" s="178">
        <v>0</v>
      </c>
      <c r="R172" s="178">
        <v>0</v>
      </c>
      <c r="S172" s="178">
        <v>0</v>
      </c>
      <c r="T172" s="179" t="s">
        <v>154</v>
      </c>
      <c r="U172" s="180">
        <f t="shared" si="25"/>
        <v>53520.760346204268</v>
      </c>
      <c r="V172" s="180"/>
      <c r="W172" s="234">
        <f t="shared" si="21"/>
        <v>53520.760346204268</v>
      </c>
      <c r="X172" s="180"/>
      <c r="Y172" s="180"/>
      <c r="Z172" s="181">
        <v>45809</v>
      </c>
      <c r="AA172" s="342" cm="1">
        <f t="array" ref="AA172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45839</v>
      </c>
      <c r="AB172" s="173"/>
      <c r="AC172" s="173"/>
      <c r="AD172" s="173"/>
      <c r="AE172" s="183"/>
      <c r="AF172" s="183"/>
      <c r="AG172" s="183"/>
      <c r="AH172" s="183"/>
      <c r="AI172" s="173">
        <f t="shared" si="22"/>
        <v>0</v>
      </c>
      <c r="AJ172" s="173">
        <f t="shared" si="23"/>
        <v>0</v>
      </c>
      <c r="AK172" s="173">
        <f t="shared" si="24"/>
        <v>0</v>
      </c>
      <c r="AL172" s="183"/>
      <c r="AM172" s="194" t="str">
        <f>_xlfn.XLOOKUP(Tabela1[[#This Row],[Unidade]],tabShoppingsEmails[Shopping],tabShoppingsEmails[E-mails consolidados])</f>
        <v>amanda.tavela@allos.co; carlos.goto@allos.co; felipe.moraes@allos.co</v>
      </c>
    </row>
    <row r="173" spans="1:39" ht="20.85" hidden="1" customHeight="1" thickBot="1">
      <c r="A173" s="172">
        <v>45870</v>
      </c>
      <c r="B173" s="173" t="s">
        <v>154</v>
      </c>
      <c r="C173" s="173" t="s">
        <v>12</v>
      </c>
      <c r="D173" s="174" t="s">
        <v>13</v>
      </c>
      <c r="E173" s="174" t="s">
        <v>4</v>
      </c>
      <c r="F173" s="176">
        <v>8</v>
      </c>
      <c r="G173" s="176">
        <v>8</v>
      </c>
      <c r="H173" s="176">
        <v>0</v>
      </c>
      <c r="I173" s="176">
        <v>360</v>
      </c>
      <c r="J173" s="178">
        <v>53520.760346204268</v>
      </c>
      <c r="K173" s="178">
        <v>0</v>
      </c>
      <c r="L173" s="178">
        <v>0</v>
      </c>
      <c r="M173" s="178">
        <v>0</v>
      </c>
      <c r="N173" s="179">
        <v>-12693.6</v>
      </c>
      <c r="O173" s="178">
        <v>0</v>
      </c>
      <c r="P173" s="178">
        <v>0</v>
      </c>
      <c r="Q173" s="178">
        <v>0</v>
      </c>
      <c r="R173" s="178">
        <v>0</v>
      </c>
      <c r="S173" s="178">
        <v>0</v>
      </c>
      <c r="T173" s="179" t="s">
        <v>154</v>
      </c>
      <c r="U173" s="180">
        <f t="shared" si="25"/>
        <v>40827.160346204269</v>
      </c>
      <c r="V173" s="180"/>
      <c r="W173" s="234">
        <f t="shared" si="21"/>
        <v>40827.160346204269</v>
      </c>
      <c r="X173" s="180"/>
      <c r="Y173" s="180"/>
      <c r="Z173" s="181">
        <v>45839</v>
      </c>
      <c r="AA173" s="342" cm="1">
        <f t="array" ref="AA173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45870</v>
      </c>
      <c r="AB173" s="173"/>
      <c r="AC173" s="173"/>
      <c r="AD173" s="173"/>
      <c r="AE173" s="183"/>
      <c r="AF173" s="183"/>
      <c r="AG173" s="183"/>
      <c r="AH173" s="183"/>
      <c r="AI173" s="173">
        <f t="shared" si="22"/>
        <v>0</v>
      </c>
      <c r="AJ173" s="173">
        <f t="shared" si="23"/>
        <v>0</v>
      </c>
      <c r="AK173" s="173">
        <f t="shared" si="24"/>
        <v>12693.599999999999</v>
      </c>
      <c r="AL173" s="183"/>
      <c r="AM173" s="194" t="str">
        <f>_xlfn.XLOOKUP(Tabela1[[#This Row],[Unidade]],tabShoppingsEmails[Shopping],tabShoppingsEmails[E-mails consolidados])</f>
        <v>amanda.tavela@allos.co; carlos.goto@allos.co; felipe.moraes@allos.co</v>
      </c>
    </row>
    <row r="174" spans="1:39" ht="20.85" hidden="1" customHeight="1" thickBot="1">
      <c r="A174" s="172">
        <v>45909</v>
      </c>
      <c r="B174" s="173" t="s">
        <v>154</v>
      </c>
      <c r="C174" s="173" t="s">
        <v>12</v>
      </c>
      <c r="D174" s="174" t="s">
        <v>13</v>
      </c>
      <c r="E174" s="174" t="s">
        <v>4</v>
      </c>
      <c r="F174" s="176">
        <v>8</v>
      </c>
      <c r="G174" s="176">
        <v>8</v>
      </c>
      <c r="H174" s="176">
        <v>0</v>
      </c>
      <c r="I174" s="176">
        <v>720</v>
      </c>
      <c r="J174" s="178">
        <v>55962.859599602925</v>
      </c>
      <c r="K174" s="179">
        <v>0</v>
      </c>
      <c r="L174" s="179">
        <v>0</v>
      </c>
      <c r="M174" s="179">
        <v>0</v>
      </c>
      <c r="N174" s="179">
        <v>-26481.599999999999</v>
      </c>
      <c r="O174" s="178">
        <v>0</v>
      </c>
      <c r="P174" s="178">
        <v>0</v>
      </c>
      <c r="Q174" s="178">
        <v>0</v>
      </c>
      <c r="R174" s="178">
        <v>0</v>
      </c>
      <c r="S174" s="178">
        <v>0</v>
      </c>
      <c r="T174" s="179" t="s">
        <v>154</v>
      </c>
      <c r="U174" s="180">
        <f t="shared" si="25"/>
        <v>29481.259599602927</v>
      </c>
      <c r="V174" s="180"/>
      <c r="W174" s="234">
        <f t="shared" si="21"/>
        <v>29481.259599602927</v>
      </c>
      <c r="X174" s="180">
        <v>15156.09</v>
      </c>
      <c r="Y174" s="180" t="s">
        <v>156</v>
      </c>
      <c r="Z174" s="181">
        <v>45870</v>
      </c>
      <c r="AA174" s="342" cm="1">
        <f t="array" ref="AA174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45901</v>
      </c>
      <c r="AB174" s="182"/>
      <c r="AC174" s="182"/>
      <c r="AD174" s="173"/>
      <c r="AE174" s="183"/>
      <c r="AF174" s="183"/>
      <c r="AG174" s="183"/>
      <c r="AH174" s="183"/>
      <c r="AI174" s="173">
        <f t="shared" si="22"/>
        <v>0</v>
      </c>
      <c r="AJ174" s="173">
        <f t="shared" si="23"/>
        <v>0</v>
      </c>
      <c r="AK174" s="173">
        <f t="shared" si="24"/>
        <v>26481.599999999999</v>
      </c>
      <c r="AL174" s="183"/>
      <c r="AM174" s="194" t="str">
        <f>_xlfn.XLOOKUP(Tabela1[[#This Row],[Unidade]],tabShoppingsEmails[Shopping],tabShoppingsEmails[E-mails consolidados])</f>
        <v>amanda.tavela@allos.co; carlos.goto@allos.co; felipe.moraes@allos.co</v>
      </c>
    </row>
    <row r="175" spans="1:39" ht="20.85" hidden="1" customHeight="1" thickBot="1">
      <c r="A175" s="172">
        <v>45934</v>
      </c>
      <c r="B175" s="173" t="s">
        <v>154</v>
      </c>
      <c r="C175" s="173" t="s">
        <v>12</v>
      </c>
      <c r="D175" s="174" t="s">
        <v>13</v>
      </c>
      <c r="E175" s="174" t="s">
        <v>4</v>
      </c>
      <c r="F175" s="176">
        <v>8</v>
      </c>
      <c r="G175" s="176">
        <v>8</v>
      </c>
      <c r="H175" s="176">
        <v>0</v>
      </c>
      <c r="I175" s="176">
        <v>720</v>
      </c>
      <c r="J175" s="178">
        <v>55962.859599602925</v>
      </c>
      <c r="K175" s="179">
        <v>0</v>
      </c>
      <c r="L175" s="179">
        <v>0</v>
      </c>
      <c r="M175" s="179">
        <v>0</v>
      </c>
      <c r="N175" s="179">
        <v>-26481.599999999999</v>
      </c>
      <c r="O175" s="178">
        <v>0</v>
      </c>
      <c r="P175" s="178">
        <v>0</v>
      </c>
      <c r="Q175" s="178">
        <v>0</v>
      </c>
      <c r="R175" s="178">
        <v>0</v>
      </c>
      <c r="S175" s="178">
        <v>0</v>
      </c>
      <c r="T175" s="179" t="s">
        <v>154</v>
      </c>
      <c r="U175" s="180">
        <f t="shared" si="25"/>
        <v>29481.259599602927</v>
      </c>
      <c r="V175" s="180"/>
      <c r="W175" s="234">
        <f t="shared" si="21"/>
        <v>29481.259599602927</v>
      </c>
      <c r="X175" s="180"/>
      <c r="Y175" s="180"/>
      <c r="Z175" s="181">
        <v>45901</v>
      </c>
      <c r="AA175" s="342" cm="1">
        <f t="array" ref="AA175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45931</v>
      </c>
      <c r="AB175" s="173"/>
      <c r="AC175" s="173"/>
      <c r="AD175" s="173"/>
      <c r="AE175" s="183"/>
      <c r="AF175" s="183"/>
      <c r="AG175" s="183"/>
      <c r="AH175" s="183"/>
      <c r="AI175" s="173">
        <f t="shared" si="22"/>
        <v>0</v>
      </c>
      <c r="AJ175" s="173">
        <f t="shared" si="23"/>
        <v>0</v>
      </c>
      <c r="AK175" s="173">
        <f t="shared" si="24"/>
        <v>26481.599999999999</v>
      </c>
      <c r="AL175" s="183"/>
      <c r="AM175" s="194" t="str">
        <f>_xlfn.XLOOKUP(Tabela1[[#This Row],[Unidade]],tabShoppingsEmails[Shopping],tabShoppingsEmails[E-mails consolidados])</f>
        <v>amanda.tavela@allos.co; carlos.goto@allos.co; felipe.moraes@allos.co</v>
      </c>
    </row>
    <row r="176" spans="1:39" ht="20.85" hidden="1" customHeight="1" thickBot="1">
      <c r="A176" s="172"/>
      <c r="B176" s="173"/>
      <c r="C176" s="173" t="s">
        <v>12</v>
      </c>
      <c r="D176" s="174" t="s">
        <v>13</v>
      </c>
      <c r="E176" s="174" t="s">
        <v>4</v>
      </c>
      <c r="F176" s="176">
        <v>8</v>
      </c>
      <c r="G176" s="176"/>
      <c r="H176" s="176"/>
      <c r="I176" s="176"/>
      <c r="J176" s="178"/>
      <c r="K176" s="179"/>
      <c r="L176" s="178"/>
      <c r="M176" s="179"/>
      <c r="N176" s="179"/>
      <c r="O176" s="178"/>
      <c r="P176" s="178"/>
      <c r="Q176" s="178"/>
      <c r="R176" s="178"/>
      <c r="S176" s="178"/>
      <c r="T176" s="179"/>
      <c r="U176" s="180">
        <f t="shared" si="25"/>
        <v>0</v>
      </c>
      <c r="V176" s="180"/>
      <c r="W176" s="234" t="str">
        <f t="shared" si="21"/>
        <v/>
      </c>
      <c r="X176" s="180"/>
      <c r="Y176" s="180"/>
      <c r="Z176" s="181">
        <v>45931</v>
      </c>
      <c r="AA176" s="342" cm="1">
        <f t="array" ref="AA176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45962</v>
      </c>
      <c r="AB176" s="173"/>
      <c r="AC176" s="173"/>
      <c r="AD176" s="173"/>
      <c r="AE176" s="183"/>
      <c r="AF176" s="183"/>
      <c r="AG176" s="183"/>
      <c r="AH176" s="183"/>
      <c r="AI176" s="173">
        <f t="shared" si="22"/>
        <v>0</v>
      </c>
      <c r="AJ176" s="173">
        <f t="shared" si="23"/>
        <v>0</v>
      </c>
      <c r="AK176" s="173">
        <f t="shared" si="24"/>
        <v>0</v>
      </c>
      <c r="AL176" s="183"/>
      <c r="AM176" s="194" t="str">
        <f>_xlfn.XLOOKUP(Tabela1[[#This Row],[Unidade]],tabShoppingsEmails[Shopping],tabShoppingsEmails[E-mails consolidados])</f>
        <v>amanda.tavela@allos.co; carlos.goto@allos.co; felipe.moraes@allos.co</v>
      </c>
    </row>
    <row r="177" spans="1:39" ht="20.85" hidden="1" customHeight="1" thickBot="1">
      <c r="A177" s="172"/>
      <c r="B177" s="173"/>
      <c r="C177" s="173" t="s">
        <v>12</v>
      </c>
      <c r="D177" s="174" t="s">
        <v>13</v>
      </c>
      <c r="E177" s="174" t="s">
        <v>4</v>
      </c>
      <c r="F177" s="176">
        <v>8</v>
      </c>
      <c r="G177" s="176"/>
      <c r="H177" s="176"/>
      <c r="I177" s="176"/>
      <c r="J177" s="178"/>
      <c r="K177" s="179"/>
      <c r="L177" s="178"/>
      <c r="M177" s="179"/>
      <c r="N177" s="179"/>
      <c r="O177" s="178"/>
      <c r="P177" s="178"/>
      <c r="Q177" s="178"/>
      <c r="R177" s="178"/>
      <c r="S177" s="178"/>
      <c r="T177" s="179"/>
      <c r="U177" s="180">
        <f t="shared" si="25"/>
        <v>0</v>
      </c>
      <c r="V177" s="180"/>
      <c r="W177" s="234" t="str">
        <f t="shared" si="21"/>
        <v/>
      </c>
      <c r="X177" s="180"/>
      <c r="Y177" s="180"/>
      <c r="Z177" s="181">
        <v>45962</v>
      </c>
      <c r="AA177" s="342" cm="1">
        <f t="array" ref="AA177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45992</v>
      </c>
      <c r="AB177" s="173"/>
      <c r="AC177" s="173"/>
      <c r="AD177" s="173"/>
      <c r="AE177" s="183"/>
      <c r="AF177" s="183"/>
      <c r="AG177" s="183"/>
      <c r="AH177" s="183"/>
      <c r="AI177" s="173">
        <f t="shared" si="22"/>
        <v>0</v>
      </c>
      <c r="AJ177" s="173">
        <f t="shared" si="23"/>
        <v>0</v>
      </c>
      <c r="AK177" s="173">
        <f t="shared" si="24"/>
        <v>0</v>
      </c>
      <c r="AL177" s="183"/>
      <c r="AM177" s="194" t="str">
        <f>_xlfn.XLOOKUP(Tabela1[[#This Row],[Unidade]],tabShoppingsEmails[Shopping],tabShoppingsEmails[E-mails consolidados])</f>
        <v>amanda.tavela@allos.co; carlos.goto@allos.co; felipe.moraes@allos.co</v>
      </c>
    </row>
    <row r="178" spans="1:39" ht="20.85" hidden="1" customHeight="1" thickBot="1">
      <c r="A178" s="172"/>
      <c r="B178" s="173"/>
      <c r="C178" s="173" t="s">
        <v>12</v>
      </c>
      <c r="D178" s="174" t="s">
        <v>13</v>
      </c>
      <c r="E178" s="174" t="s">
        <v>4</v>
      </c>
      <c r="F178" s="176">
        <v>8</v>
      </c>
      <c r="G178" s="176"/>
      <c r="H178" s="176"/>
      <c r="I178" s="176"/>
      <c r="J178" s="178"/>
      <c r="K178" s="179"/>
      <c r="L178" s="179"/>
      <c r="M178" s="179"/>
      <c r="N178" s="179"/>
      <c r="O178" s="178"/>
      <c r="P178" s="178"/>
      <c r="Q178" s="178"/>
      <c r="R178" s="178"/>
      <c r="S178" s="178"/>
      <c r="T178" s="179"/>
      <c r="U178" s="180">
        <f t="shared" si="25"/>
        <v>0</v>
      </c>
      <c r="V178" s="180"/>
      <c r="W178" s="234" t="str">
        <f t="shared" si="21"/>
        <v/>
      </c>
      <c r="X178" s="180"/>
      <c r="Y178" s="180"/>
      <c r="Z178" s="181">
        <v>45992</v>
      </c>
      <c r="AA178" s="342" cm="1">
        <f t="array" ref="AA178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46023</v>
      </c>
      <c r="AB178" s="173"/>
      <c r="AC178" s="173"/>
      <c r="AD178" s="173"/>
      <c r="AE178" s="183"/>
      <c r="AF178" s="183"/>
      <c r="AG178" s="183"/>
      <c r="AH178" s="183"/>
      <c r="AI178" s="173">
        <f t="shared" si="22"/>
        <v>0</v>
      </c>
      <c r="AJ178" s="173">
        <f t="shared" si="23"/>
        <v>0</v>
      </c>
      <c r="AK178" s="173">
        <f t="shared" si="24"/>
        <v>0</v>
      </c>
      <c r="AL178" s="183"/>
      <c r="AM178" s="194" t="str">
        <f>_xlfn.XLOOKUP(Tabela1[[#This Row],[Unidade]],tabShoppingsEmails[Shopping],tabShoppingsEmails[E-mails consolidados])</f>
        <v>amanda.tavela@allos.co; carlos.goto@allos.co; felipe.moraes@allos.co</v>
      </c>
    </row>
    <row r="179" spans="1:39" ht="16.5" hidden="1" thickBot="1">
      <c r="A179" s="172"/>
      <c r="B179" s="173" t="s">
        <v>154</v>
      </c>
      <c r="C179" s="194" t="s">
        <v>12</v>
      </c>
      <c r="D179" s="175" t="s">
        <v>11</v>
      </c>
      <c r="E179" s="174" t="s">
        <v>4</v>
      </c>
      <c r="F179" s="176">
        <v>50</v>
      </c>
      <c r="G179" s="176">
        <v>50</v>
      </c>
      <c r="H179" s="176">
        <v>0</v>
      </c>
      <c r="I179" s="176">
        <v>45</v>
      </c>
      <c r="J179" s="178">
        <v>377185.17345160909</v>
      </c>
      <c r="K179" s="179">
        <v>0</v>
      </c>
      <c r="L179" s="179">
        <v>0</v>
      </c>
      <c r="M179" s="179">
        <v>0</v>
      </c>
      <c r="N179" s="179">
        <v>-1394.55</v>
      </c>
      <c r="O179" s="178">
        <v>-6281.32</v>
      </c>
      <c r="P179" s="178">
        <v>0</v>
      </c>
      <c r="Q179" s="178">
        <v>0</v>
      </c>
      <c r="R179" s="178">
        <v>0</v>
      </c>
      <c r="S179" s="178">
        <v>0</v>
      </c>
      <c r="T179" s="179" t="s">
        <v>154</v>
      </c>
      <c r="U179" s="180">
        <f t="shared" si="25"/>
        <v>369509.3034516091</v>
      </c>
      <c r="V179" s="180"/>
      <c r="W179" s="234">
        <f t="shared" si="21"/>
        <v>369509.3034516091</v>
      </c>
      <c r="X179" s="180">
        <v>2115.9607325346442</v>
      </c>
      <c r="Y179" s="180" t="s">
        <v>156</v>
      </c>
      <c r="Z179" s="181">
        <v>45658</v>
      </c>
      <c r="AA179" s="342" cm="1">
        <f t="array" ref="AA179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45689</v>
      </c>
      <c r="AB179" s="173"/>
      <c r="AC179" s="173"/>
      <c r="AD179" s="173"/>
      <c r="AE179" s="183"/>
      <c r="AF179" s="183"/>
      <c r="AG179" s="183"/>
      <c r="AH179" s="183"/>
      <c r="AI179" s="173">
        <f t="shared" si="22"/>
        <v>0</v>
      </c>
      <c r="AJ179" s="173">
        <f t="shared" si="23"/>
        <v>0</v>
      </c>
      <c r="AK179" s="173">
        <f t="shared" si="24"/>
        <v>7675.8699999999953</v>
      </c>
      <c r="AL179" s="183"/>
      <c r="AM179" s="194" t="str">
        <f>_xlfn.XLOOKUP(Tabela1[[#This Row],[Unidade]],tabShoppingsEmails[Shopping],tabShoppingsEmails[E-mails consolidados])</f>
        <v>amanda.tavela@allos.co; carlos.goto@allos.co; felipe.moraes@allos.co</v>
      </c>
    </row>
    <row r="180" spans="1:39" ht="16.5" hidden="1" thickBot="1">
      <c r="A180" s="172"/>
      <c r="B180" s="173" t="s">
        <v>154</v>
      </c>
      <c r="C180" s="194" t="s">
        <v>12</v>
      </c>
      <c r="D180" s="175" t="s">
        <v>11</v>
      </c>
      <c r="E180" s="174" t="s">
        <v>4</v>
      </c>
      <c r="F180" s="176">
        <v>50</v>
      </c>
      <c r="G180" s="176">
        <v>50</v>
      </c>
      <c r="H180" s="176">
        <v>0</v>
      </c>
      <c r="I180" s="176">
        <v>174</v>
      </c>
      <c r="J180" s="178">
        <v>377185.17345160909</v>
      </c>
      <c r="K180" s="179">
        <v>0</v>
      </c>
      <c r="L180" s="179">
        <v>0</v>
      </c>
      <c r="M180" s="179">
        <v>0</v>
      </c>
      <c r="N180" s="179">
        <v>-5394.87</v>
      </c>
      <c r="O180" s="178">
        <v>-3771.8517000000002</v>
      </c>
      <c r="P180" s="178">
        <v>0</v>
      </c>
      <c r="Q180" s="178">
        <v>0</v>
      </c>
      <c r="R180" s="178">
        <v>0</v>
      </c>
      <c r="S180" s="178">
        <v>0</v>
      </c>
      <c r="T180" s="179" t="s">
        <v>154</v>
      </c>
      <c r="U180" s="180">
        <f t="shared" si="25"/>
        <v>368018.4517516091</v>
      </c>
      <c r="V180" s="180"/>
      <c r="W180" s="234">
        <f t="shared" si="21"/>
        <v>368018.4517516091</v>
      </c>
      <c r="X180" s="180"/>
      <c r="Y180" s="180"/>
      <c r="Z180" s="181">
        <v>45689</v>
      </c>
      <c r="AA180" s="342" cm="1">
        <f t="array" ref="AA180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45717</v>
      </c>
      <c r="AB180" s="173"/>
      <c r="AC180" s="173"/>
      <c r="AD180" s="173"/>
      <c r="AE180" s="183"/>
      <c r="AF180" s="183"/>
      <c r="AG180" s="183"/>
      <c r="AH180" s="183"/>
      <c r="AI180" s="173">
        <f t="shared" si="22"/>
        <v>0</v>
      </c>
      <c r="AJ180" s="173">
        <f t="shared" si="23"/>
        <v>0</v>
      </c>
      <c r="AK180" s="173">
        <f t="shared" si="24"/>
        <v>9166.7216999999946</v>
      </c>
      <c r="AL180" s="183"/>
      <c r="AM180" s="194" t="str">
        <f>_xlfn.XLOOKUP(Tabela1[[#This Row],[Unidade]],tabShoppingsEmails[Shopping],tabShoppingsEmails[E-mails consolidados])</f>
        <v>amanda.tavela@allos.co; carlos.goto@allos.co; felipe.moraes@allos.co</v>
      </c>
    </row>
    <row r="181" spans="1:39" ht="20.85" hidden="1" customHeight="1" thickBot="1">
      <c r="A181" s="172"/>
      <c r="B181" s="173" t="s">
        <v>154</v>
      </c>
      <c r="C181" s="194" t="s">
        <v>12</v>
      </c>
      <c r="D181" s="175" t="s">
        <v>11</v>
      </c>
      <c r="E181" s="174" t="s">
        <v>4</v>
      </c>
      <c r="F181" s="176">
        <v>50</v>
      </c>
      <c r="G181" s="176">
        <v>50</v>
      </c>
      <c r="H181" s="176">
        <v>0</v>
      </c>
      <c r="I181" s="176">
        <v>121.5</v>
      </c>
      <c r="J181" s="178">
        <v>377185.17345160909</v>
      </c>
      <c r="K181" s="179">
        <v>0</v>
      </c>
      <c r="L181" s="179">
        <v>0</v>
      </c>
      <c r="M181" s="179">
        <v>0</v>
      </c>
      <c r="N181" s="179">
        <v>-3767.1075000000001</v>
      </c>
      <c r="O181" s="179">
        <v>-3771.85</v>
      </c>
      <c r="P181" s="178">
        <v>0</v>
      </c>
      <c r="Q181" s="178">
        <v>0</v>
      </c>
      <c r="R181" s="178">
        <v>0</v>
      </c>
      <c r="S181" s="178">
        <v>0</v>
      </c>
      <c r="T181" s="179" t="s">
        <v>154</v>
      </c>
      <c r="U181" s="180">
        <f t="shared" si="25"/>
        <v>369646.21595160913</v>
      </c>
      <c r="V181" s="180"/>
      <c r="W181" s="234">
        <f t="shared" si="21"/>
        <v>369646.21595160913</v>
      </c>
      <c r="X181" s="180"/>
      <c r="Y181" s="180"/>
      <c r="Z181" s="181">
        <v>45717</v>
      </c>
      <c r="AA181" s="342" cm="1">
        <f t="array" ref="AA181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45748</v>
      </c>
      <c r="AB181" s="173"/>
      <c r="AC181" s="173"/>
      <c r="AD181" s="173"/>
      <c r="AE181" s="183"/>
      <c r="AF181" s="183"/>
      <c r="AG181" s="183"/>
      <c r="AH181" s="183"/>
      <c r="AI181" s="173">
        <f t="shared" si="22"/>
        <v>0</v>
      </c>
      <c r="AJ181" s="173">
        <f t="shared" si="23"/>
        <v>0</v>
      </c>
      <c r="AK181" s="173">
        <f t="shared" si="24"/>
        <v>7538.9574999999604</v>
      </c>
      <c r="AL181" s="183"/>
      <c r="AM181" s="194" t="str">
        <f>_xlfn.XLOOKUP(Tabela1[[#This Row],[Unidade]],tabShoppingsEmails[Shopping],tabShoppingsEmails[E-mails consolidados])</f>
        <v>amanda.tavela@allos.co; carlos.goto@allos.co; felipe.moraes@allos.co</v>
      </c>
    </row>
    <row r="182" spans="1:39" ht="20.85" hidden="1" customHeight="1" thickBot="1">
      <c r="A182" s="172"/>
      <c r="B182" s="173" t="s">
        <v>154</v>
      </c>
      <c r="C182" s="194" t="s">
        <v>12</v>
      </c>
      <c r="D182" s="175" t="s">
        <v>11</v>
      </c>
      <c r="E182" s="174" t="s">
        <v>4</v>
      </c>
      <c r="F182" s="176">
        <v>50</v>
      </c>
      <c r="G182" s="176">
        <v>50</v>
      </c>
      <c r="H182" s="176">
        <v>0</v>
      </c>
      <c r="I182" s="176">
        <v>148.5</v>
      </c>
      <c r="J182" s="178">
        <v>377185.17345160909</v>
      </c>
      <c r="K182" s="179">
        <v>0</v>
      </c>
      <c r="L182" s="179">
        <v>0</v>
      </c>
      <c r="M182" s="179">
        <v>0</v>
      </c>
      <c r="N182" s="179">
        <v>-4604.2425000000003</v>
      </c>
      <c r="O182" s="178">
        <v>-3771.85</v>
      </c>
      <c r="P182" s="178">
        <v>0</v>
      </c>
      <c r="Q182" s="178">
        <v>0</v>
      </c>
      <c r="R182" s="178">
        <v>0</v>
      </c>
      <c r="S182" s="178">
        <v>0</v>
      </c>
      <c r="T182" s="179" t="s">
        <v>154</v>
      </c>
      <c r="U182" s="180">
        <f t="shared" si="25"/>
        <v>368809.08095160912</v>
      </c>
      <c r="V182" s="180"/>
      <c r="W182" s="234">
        <f t="shared" si="21"/>
        <v>368809.08095160912</v>
      </c>
      <c r="X182" s="180"/>
      <c r="Y182" s="180"/>
      <c r="Z182" s="181">
        <v>45748</v>
      </c>
      <c r="AA182" s="342" cm="1">
        <f t="array" ref="AA182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45778</v>
      </c>
      <c r="AB182" s="173"/>
      <c r="AC182" s="173"/>
      <c r="AD182" s="173"/>
      <c r="AE182" s="183"/>
      <c r="AF182" s="183"/>
      <c r="AG182" s="183"/>
      <c r="AH182" s="183"/>
      <c r="AI182" s="173">
        <f t="shared" si="22"/>
        <v>0</v>
      </c>
      <c r="AJ182" s="173">
        <f t="shared" si="23"/>
        <v>0</v>
      </c>
      <c r="AK182" s="173">
        <f t="shared" si="24"/>
        <v>8376.0924999999697</v>
      </c>
      <c r="AL182" s="183"/>
      <c r="AM182" s="194" t="str">
        <f>_xlfn.XLOOKUP(Tabela1[[#This Row],[Unidade]],tabShoppingsEmails[Shopping],tabShoppingsEmails[E-mails consolidados])</f>
        <v>amanda.tavela@allos.co; carlos.goto@allos.co; felipe.moraes@allos.co</v>
      </c>
    </row>
    <row r="183" spans="1:39" ht="20.85" hidden="1" customHeight="1" thickBot="1">
      <c r="A183" s="172">
        <v>45813</v>
      </c>
      <c r="B183" s="173" t="s">
        <v>154</v>
      </c>
      <c r="C183" s="194" t="s">
        <v>12</v>
      </c>
      <c r="D183" s="175" t="s">
        <v>11</v>
      </c>
      <c r="E183" s="174" t="s">
        <v>4</v>
      </c>
      <c r="F183" s="176">
        <v>50</v>
      </c>
      <c r="G183" s="176">
        <v>50</v>
      </c>
      <c r="H183" s="176">
        <v>0</v>
      </c>
      <c r="I183" s="176">
        <v>463</v>
      </c>
      <c r="J183" s="178">
        <v>377185.17345160909</v>
      </c>
      <c r="K183" s="179">
        <v>0</v>
      </c>
      <c r="L183" s="179">
        <v>0</v>
      </c>
      <c r="M183" s="179">
        <v>0</v>
      </c>
      <c r="N183" s="179">
        <v>-14355.315000000001</v>
      </c>
      <c r="O183" s="178">
        <v>-8172.35</v>
      </c>
      <c r="P183" s="178">
        <v>0</v>
      </c>
      <c r="Q183" s="178">
        <v>0</v>
      </c>
      <c r="R183" s="178">
        <v>0</v>
      </c>
      <c r="S183" s="178">
        <v>0</v>
      </c>
      <c r="T183" s="179" t="s">
        <v>154</v>
      </c>
      <c r="U183" s="180">
        <f t="shared" si="25"/>
        <v>354657.50845160912</v>
      </c>
      <c r="V183" s="180"/>
      <c r="W183" s="234">
        <f t="shared" si="21"/>
        <v>354657.50845160912</v>
      </c>
      <c r="X183" s="180"/>
      <c r="Y183" s="180"/>
      <c r="Z183" s="181">
        <v>45778</v>
      </c>
      <c r="AA183" s="342" cm="1">
        <f t="array" ref="AA183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45809</v>
      </c>
      <c r="AB183" s="173"/>
      <c r="AC183" s="173"/>
      <c r="AD183" s="173"/>
      <c r="AE183" s="183"/>
      <c r="AF183" s="183"/>
      <c r="AG183" s="183"/>
      <c r="AH183" s="183"/>
      <c r="AI183" s="173">
        <f t="shared" si="22"/>
        <v>0</v>
      </c>
      <c r="AJ183" s="173">
        <f t="shared" si="23"/>
        <v>0</v>
      </c>
      <c r="AK183" s="173">
        <f t="shared" si="24"/>
        <v>22527.664999999979</v>
      </c>
      <c r="AL183" s="183"/>
      <c r="AM183" s="194" t="str">
        <f>_xlfn.XLOOKUP(Tabela1[[#This Row],[Unidade]],tabShoppingsEmails[Shopping],tabShoppingsEmails[E-mails consolidados])</f>
        <v>amanda.tavela@allos.co; carlos.goto@allos.co; felipe.moraes@allos.co</v>
      </c>
    </row>
    <row r="184" spans="1:39" ht="20.85" hidden="1" customHeight="1" thickBot="1">
      <c r="A184" s="172">
        <v>45842</v>
      </c>
      <c r="B184" s="173" t="s">
        <v>154</v>
      </c>
      <c r="C184" s="194" t="s">
        <v>12</v>
      </c>
      <c r="D184" s="175" t="s">
        <v>11</v>
      </c>
      <c r="E184" s="174" t="s">
        <v>4</v>
      </c>
      <c r="F184" s="176">
        <v>50</v>
      </c>
      <c r="G184" s="176">
        <v>50</v>
      </c>
      <c r="H184" s="176">
        <v>0</v>
      </c>
      <c r="I184" s="176">
        <v>133.5</v>
      </c>
      <c r="J184" s="178">
        <v>377185.17345160909</v>
      </c>
      <c r="K184" s="179">
        <v>0</v>
      </c>
      <c r="L184" s="179">
        <v>0</v>
      </c>
      <c r="M184" s="179">
        <v>0</v>
      </c>
      <c r="N184" s="179">
        <v>-4139.1674999999996</v>
      </c>
      <c r="O184" s="178">
        <v>-3771.85</v>
      </c>
      <c r="P184" s="178">
        <v>0</v>
      </c>
      <c r="Q184" s="178">
        <v>0</v>
      </c>
      <c r="R184" s="178">
        <v>0</v>
      </c>
      <c r="S184" s="178">
        <v>0</v>
      </c>
      <c r="T184" s="179" t="s">
        <v>154</v>
      </c>
      <c r="U184" s="180">
        <f t="shared" si="25"/>
        <v>369274.15595160914</v>
      </c>
      <c r="V184" s="180"/>
      <c r="W184" s="234">
        <f t="shared" si="21"/>
        <v>369274.15595160914</v>
      </c>
      <c r="X184" s="180"/>
      <c r="Y184" s="180"/>
      <c r="Z184" s="181">
        <v>45809</v>
      </c>
      <c r="AA184" s="342" cm="1">
        <f t="array" ref="AA184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45839</v>
      </c>
      <c r="AB184" s="173"/>
      <c r="AC184" s="173"/>
      <c r="AD184" s="173"/>
      <c r="AE184" s="183"/>
      <c r="AF184" s="183"/>
      <c r="AG184" s="183"/>
      <c r="AH184" s="183"/>
      <c r="AI184" s="173">
        <f t="shared" si="22"/>
        <v>0</v>
      </c>
      <c r="AJ184" s="173">
        <f t="shared" si="23"/>
        <v>0</v>
      </c>
      <c r="AK184" s="173">
        <f t="shared" si="24"/>
        <v>7911.0174999999581</v>
      </c>
      <c r="AL184" s="183"/>
      <c r="AM184" s="194" t="str">
        <f>_xlfn.XLOOKUP(Tabela1[[#This Row],[Unidade]],tabShoppingsEmails[Shopping],tabShoppingsEmails[E-mails consolidados])</f>
        <v>amanda.tavela@allos.co; carlos.goto@allos.co; felipe.moraes@allos.co</v>
      </c>
    </row>
    <row r="185" spans="1:39" ht="20.85" hidden="1" customHeight="1" thickBot="1">
      <c r="A185" s="172">
        <v>45870</v>
      </c>
      <c r="B185" s="173" t="s">
        <v>154</v>
      </c>
      <c r="C185" s="194" t="s">
        <v>12</v>
      </c>
      <c r="D185" s="175" t="s">
        <v>11</v>
      </c>
      <c r="E185" s="174" t="s">
        <v>4</v>
      </c>
      <c r="F185" s="176">
        <v>50</v>
      </c>
      <c r="G185" s="176">
        <v>50</v>
      </c>
      <c r="H185" s="176">
        <v>0</v>
      </c>
      <c r="I185" s="176">
        <v>97</v>
      </c>
      <c r="J185" s="178">
        <v>377185.17345160909</v>
      </c>
      <c r="K185" s="179">
        <v>0</v>
      </c>
      <c r="L185" s="179">
        <v>0</v>
      </c>
      <c r="M185" s="179">
        <v>0</v>
      </c>
      <c r="N185" s="179">
        <v>-3007.4850000000001</v>
      </c>
      <c r="O185" s="178">
        <v>-3771.85</v>
      </c>
      <c r="P185" s="178">
        <v>0</v>
      </c>
      <c r="Q185" s="178">
        <v>0</v>
      </c>
      <c r="R185" s="178">
        <v>0</v>
      </c>
      <c r="S185" s="178">
        <v>0</v>
      </c>
      <c r="T185" s="179" t="s">
        <v>154</v>
      </c>
      <c r="U185" s="180">
        <f t="shared" si="25"/>
        <v>370405.83845160913</v>
      </c>
      <c r="V185" s="180"/>
      <c r="W185" s="234">
        <f t="shared" si="21"/>
        <v>370405.83845160913</v>
      </c>
      <c r="X185" s="180"/>
      <c r="Y185" s="180"/>
      <c r="Z185" s="181">
        <v>45839</v>
      </c>
      <c r="AA185" s="342" cm="1">
        <f t="array" ref="AA185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45870</v>
      </c>
      <c r="AB185" s="173"/>
      <c r="AC185" s="173"/>
      <c r="AD185" s="173"/>
      <c r="AE185" s="183"/>
      <c r="AF185" s="183"/>
      <c r="AG185" s="183"/>
      <c r="AH185" s="183"/>
      <c r="AI185" s="173">
        <f t="shared" si="22"/>
        <v>0</v>
      </c>
      <c r="AJ185" s="173">
        <f t="shared" si="23"/>
        <v>0</v>
      </c>
      <c r="AK185" s="173">
        <f t="shared" si="24"/>
        <v>6779.3349999999627</v>
      </c>
      <c r="AL185" s="183"/>
      <c r="AM185" s="194" t="str">
        <f>_xlfn.XLOOKUP(Tabela1[[#This Row],[Unidade]],tabShoppingsEmails[Shopping],tabShoppingsEmails[E-mails consolidados])</f>
        <v>amanda.tavela@allos.co; carlos.goto@allos.co; felipe.moraes@allos.co</v>
      </c>
    </row>
    <row r="186" spans="1:39" ht="20.85" hidden="1" customHeight="1" thickBot="1">
      <c r="A186" s="172">
        <v>45909</v>
      </c>
      <c r="B186" s="173" t="s">
        <v>154</v>
      </c>
      <c r="C186" s="194" t="s">
        <v>12</v>
      </c>
      <c r="D186" s="175" t="s">
        <v>11</v>
      </c>
      <c r="E186" s="174" t="s">
        <v>4</v>
      </c>
      <c r="F186" s="176">
        <v>50</v>
      </c>
      <c r="G186" s="176">
        <v>50</v>
      </c>
      <c r="H186" s="176">
        <v>0</v>
      </c>
      <c r="I186" s="176">
        <v>126</v>
      </c>
      <c r="J186" s="178">
        <v>393334.72937399562</v>
      </c>
      <c r="K186" s="179">
        <v>0</v>
      </c>
      <c r="L186" s="179">
        <v>0</v>
      </c>
      <c r="M186" s="179">
        <v>0</v>
      </c>
      <c r="N186" s="179">
        <v>-4400.55</v>
      </c>
      <c r="O186" s="178">
        <v>-3933.35</v>
      </c>
      <c r="P186" s="178">
        <v>0</v>
      </c>
      <c r="Q186" s="178">
        <v>0</v>
      </c>
      <c r="R186" s="178">
        <v>0</v>
      </c>
      <c r="S186" s="178">
        <v>0</v>
      </c>
      <c r="T186" s="179" t="s">
        <v>154</v>
      </c>
      <c r="U186" s="180">
        <f t="shared" si="25"/>
        <v>385000.82937399566</v>
      </c>
      <c r="V186" s="180"/>
      <c r="W186" s="234">
        <f t="shared" si="21"/>
        <v>385000.82937399566</v>
      </c>
      <c r="X186" s="180">
        <f>110114.65/3</f>
        <v>36704.883333333331</v>
      </c>
      <c r="Y186" s="180" t="s">
        <v>172</v>
      </c>
      <c r="Z186" s="181">
        <v>45870</v>
      </c>
      <c r="AA186" s="342" cm="1">
        <f t="array" ref="AA186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45901</v>
      </c>
      <c r="AB186" s="182"/>
      <c r="AC186" s="182"/>
      <c r="AD186" s="173"/>
      <c r="AE186" s="183"/>
      <c r="AF186" s="183"/>
      <c r="AG186" s="183"/>
      <c r="AH186" s="183"/>
      <c r="AI186" s="173">
        <f t="shared" si="22"/>
        <v>0</v>
      </c>
      <c r="AJ186" s="173">
        <f t="shared" si="23"/>
        <v>0</v>
      </c>
      <c r="AK186" s="173">
        <f t="shared" si="24"/>
        <v>8333.8999999999651</v>
      </c>
      <c r="AL186" s="183"/>
      <c r="AM186" s="194" t="str">
        <f>_xlfn.XLOOKUP(Tabela1[[#This Row],[Unidade]],tabShoppingsEmails[Shopping],tabShoppingsEmails[E-mails consolidados])</f>
        <v>amanda.tavela@allos.co; carlos.goto@allos.co; felipe.moraes@allos.co</v>
      </c>
    </row>
    <row r="187" spans="1:39" ht="20.85" hidden="1" customHeight="1" thickBot="1">
      <c r="A187" s="172">
        <v>45934</v>
      </c>
      <c r="B187" s="173" t="s">
        <v>154</v>
      </c>
      <c r="C187" s="194" t="s">
        <v>12</v>
      </c>
      <c r="D187" s="175" t="s">
        <v>11</v>
      </c>
      <c r="E187" s="174" t="s">
        <v>4</v>
      </c>
      <c r="F187" s="176">
        <v>50</v>
      </c>
      <c r="G187" s="176">
        <v>50</v>
      </c>
      <c r="H187" s="176">
        <v>0</v>
      </c>
      <c r="I187" s="176">
        <v>164</v>
      </c>
      <c r="J187" s="178">
        <v>393334.72937399562</v>
      </c>
      <c r="K187" s="179">
        <v>0</v>
      </c>
      <c r="L187" s="179">
        <v>0</v>
      </c>
      <c r="M187" s="179">
        <v>0</v>
      </c>
      <c r="N187" s="179">
        <v>-5727.7</v>
      </c>
      <c r="O187" s="178">
        <v>-3933.35</v>
      </c>
      <c r="P187" s="178">
        <v>0</v>
      </c>
      <c r="Q187" s="178">
        <v>0</v>
      </c>
      <c r="R187" s="178">
        <v>0</v>
      </c>
      <c r="S187" s="178">
        <v>0</v>
      </c>
      <c r="T187" s="179" t="s">
        <v>154</v>
      </c>
      <c r="U187" s="180">
        <f t="shared" si="25"/>
        <v>383673.67937399563</v>
      </c>
      <c r="V187" s="180"/>
      <c r="W187" s="234">
        <f t="shared" si="21"/>
        <v>383673.67937399563</v>
      </c>
      <c r="X187" s="180">
        <f>110114.65/3</f>
        <v>36704.883333333331</v>
      </c>
      <c r="Y187" s="180" t="s">
        <v>173</v>
      </c>
      <c r="Z187" s="181">
        <v>45901</v>
      </c>
      <c r="AA187" s="342" cm="1">
        <f t="array" ref="AA187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45931</v>
      </c>
      <c r="AB187" s="173"/>
      <c r="AC187" s="173"/>
      <c r="AD187" s="173"/>
      <c r="AE187" s="183"/>
      <c r="AF187" s="183"/>
      <c r="AG187" s="183"/>
      <c r="AH187" s="183"/>
      <c r="AI187" s="173">
        <f t="shared" si="22"/>
        <v>0</v>
      </c>
      <c r="AJ187" s="173">
        <f t="shared" si="23"/>
        <v>0</v>
      </c>
      <c r="AK187" s="173">
        <f t="shared" si="24"/>
        <v>9661.0499999999884</v>
      </c>
      <c r="AL187" s="183"/>
      <c r="AM187" s="194" t="str">
        <f>_xlfn.XLOOKUP(Tabela1[[#This Row],[Unidade]],tabShoppingsEmails[Shopping],tabShoppingsEmails[E-mails consolidados])</f>
        <v>amanda.tavela@allos.co; carlos.goto@allos.co; felipe.moraes@allos.co</v>
      </c>
    </row>
    <row r="188" spans="1:39" ht="20.85" hidden="1" customHeight="1" thickBot="1">
      <c r="A188" s="172"/>
      <c r="B188" s="173"/>
      <c r="C188" s="194" t="s">
        <v>12</v>
      </c>
      <c r="D188" s="175" t="s">
        <v>11</v>
      </c>
      <c r="E188" s="174" t="s">
        <v>4</v>
      </c>
      <c r="F188" s="176">
        <v>50</v>
      </c>
      <c r="G188" s="176"/>
      <c r="H188" s="176"/>
      <c r="I188" s="176"/>
      <c r="J188" s="178"/>
      <c r="K188" s="179"/>
      <c r="L188" s="179"/>
      <c r="M188" s="179"/>
      <c r="N188" s="179"/>
      <c r="O188" s="178"/>
      <c r="P188" s="178"/>
      <c r="Q188" s="178"/>
      <c r="R188" s="178"/>
      <c r="S188" s="178"/>
      <c r="T188" s="179"/>
      <c r="U188" s="180">
        <f t="shared" si="25"/>
        <v>0</v>
      </c>
      <c r="V188" s="180"/>
      <c r="W188" s="234" t="str">
        <f t="shared" si="21"/>
        <v/>
      </c>
      <c r="X188" s="180">
        <f>110114.65/3</f>
        <v>36704.883333333331</v>
      </c>
      <c r="Y188" s="180" t="s">
        <v>174</v>
      </c>
      <c r="Z188" s="181">
        <v>45931</v>
      </c>
      <c r="AA188" s="342" cm="1">
        <f t="array" ref="AA188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45962</v>
      </c>
      <c r="AB188" s="173"/>
      <c r="AC188" s="173"/>
      <c r="AD188" s="173"/>
      <c r="AE188" s="183"/>
      <c r="AF188" s="182"/>
      <c r="AG188" s="183"/>
      <c r="AH188" s="183"/>
      <c r="AI188" s="173">
        <f t="shared" si="22"/>
        <v>0</v>
      </c>
      <c r="AJ188" s="173">
        <f t="shared" si="23"/>
        <v>0</v>
      </c>
      <c r="AK188" s="173">
        <f t="shared" si="24"/>
        <v>0</v>
      </c>
      <c r="AL188" s="183"/>
      <c r="AM188" s="194" t="str">
        <f>_xlfn.XLOOKUP(Tabela1[[#This Row],[Unidade]],tabShoppingsEmails[Shopping],tabShoppingsEmails[E-mails consolidados])</f>
        <v>amanda.tavela@allos.co; carlos.goto@allos.co; felipe.moraes@allos.co</v>
      </c>
    </row>
    <row r="189" spans="1:39" ht="20.85" hidden="1" customHeight="1" thickBot="1">
      <c r="A189" s="172"/>
      <c r="B189" s="173"/>
      <c r="C189" s="194" t="s">
        <v>12</v>
      </c>
      <c r="D189" s="175" t="s">
        <v>11</v>
      </c>
      <c r="E189" s="174" t="s">
        <v>4</v>
      </c>
      <c r="F189" s="176">
        <v>50</v>
      </c>
      <c r="G189" s="176"/>
      <c r="H189" s="176"/>
      <c r="I189" s="176"/>
      <c r="J189" s="178"/>
      <c r="K189" s="179"/>
      <c r="L189" s="179"/>
      <c r="M189" s="179"/>
      <c r="N189" s="179"/>
      <c r="O189" s="178"/>
      <c r="P189" s="178"/>
      <c r="Q189" s="178"/>
      <c r="R189" s="178"/>
      <c r="S189" s="178"/>
      <c r="T189" s="179"/>
      <c r="U189" s="180">
        <f t="shared" si="25"/>
        <v>0</v>
      </c>
      <c r="V189" s="180"/>
      <c r="W189" s="234" t="str">
        <f t="shared" si="21"/>
        <v/>
      </c>
      <c r="X189" s="180"/>
      <c r="Y189" s="180"/>
      <c r="Z189" s="181">
        <v>45962</v>
      </c>
      <c r="AA189" s="342" cm="1">
        <f t="array" ref="AA189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45992</v>
      </c>
      <c r="AB189" s="173"/>
      <c r="AC189" s="182"/>
      <c r="AD189" s="173"/>
      <c r="AE189" s="183"/>
      <c r="AF189" s="182"/>
      <c r="AG189" s="183"/>
      <c r="AH189" s="183"/>
      <c r="AI189" s="173">
        <f t="shared" si="22"/>
        <v>0</v>
      </c>
      <c r="AJ189" s="173">
        <f t="shared" si="23"/>
        <v>0</v>
      </c>
      <c r="AK189" s="173">
        <f t="shared" si="24"/>
        <v>0</v>
      </c>
      <c r="AL189" s="183"/>
      <c r="AM189" s="194" t="str">
        <f>_xlfn.XLOOKUP(Tabela1[[#This Row],[Unidade]],tabShoppingsEmails[Shopping],tabShoppingsEmails[E-mails consolidados])</f>
        <v>amanda.tavela@allos.co; carlos.goto@allos.co; felipe.moraes@allos.co</v>
      </c>
    </row>
    <row r="190" spans="1:39" ht="20.85" hidden="1" customHeight="1" thickBot="1">
      <c r="A190" s="172"/>
      <c r="B190" s="173"/>
      <c r="C190" s="194" t="s">
        <v>12</v>
      </c>
      <c r="D190" s="175" t="s">
        <v>11</v>
      </c>
      <c r="E190" s="174" t="s">
        <v>4</v>
      </c>
      <c r="F190" s="176">
        <v>50</v>
      </c>
      <c r="G190" s="176"/>
      <c r="H190" s="176"/>
      <c r="I190" s="176"/>
      <c r="J190" s="178"/>
      <c r="K190" s="179"/>
      <c r="L190" s="179"/>
      <c r="M190" s="179"/>
      <c r="N190" s="179"/>
      <c r="O190" s="178"/>
      <c r="P190" s="178"/>
      <c r="Q190" s="178"/>
      <c r="R190" s="178"/>
      <c r="S190" s="178"/>
      <c r="T190" s="179"/>
      <c r="U190" s="180">
        <f t="shared" si="25"/>
        <v>0</v>
      </c>
      <c r="V190" s="180"/>
      <c r="W190" s="234" t="str">
        <f t="shared" si="21"/>
        <v/>
      </c>
      <c r="X190" s="180"/>
      <c r="Y190" s="180"/>
      <c r="Z190" s="181">
        <v>45992</v>
      </c>
      <c r="AA190" s="342" cm="1">
        <f t="array" ref="AA190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46023</v>
      </c>
      <c r="AB190" s="173"/>
      <c r="AC190" s="182"/>
      <c r="AD190" s="182"/>
      <c r="AE190" s="183"/>
      <c r="AF190" s="182"/>
      <c r="AG190" s="183"/>
      <c r="AH190" s="183"/>
      <c r="AI190" s="173">
        <f t="shared" si="22"/>
        <v>0</v>
      </c>
      <c r="AJ190" s="173">
        <f t="shared" si="23"/>
        <v>0</v>
      </c>
      <c r="AK190" s="173">
        <f t="shared" si="24"/>
        <v>0</v>
      </c>
      <c r="AL190" s="183"/>
      <c r="AM190" s="194" t="str">
        <f>_xlfn.XLOOKUP(Tabela1[[#This Row],[Unidade]],tabShoppingsEmails[Shopping],tabShoppingsEmails[E-mails consolidados])</f>
        <v>amanda.tavela@allos.co; carlos.goto@allos.co; felipe.moraes@allos.co</v>
      </c>
    </row>
    <row r="191" spans="1:39" ht="32.25" hidden="1" thickBot="1">
      <c r="A191" s="172"/>
      <c r="B191" s="173" t="s">
        <v>154</v>
      </c>
      <c r="C191" s="173" t="s">
        <v>12</v>
      </c>
      <c r="D191" s="174" t="s">
        <v>175</v>
      </c>
      <c r="E191" s="174" t="s">
        <v>176</v>
      </c>
      <c r="F191" s="176">
        <v>10</v>
      </c>
      <c r="G191" s="176">
        <v>10</v>
      </c>
      <c r="H191" s="176">
        <v>18</v>
      </c>
      <c r="I191" s="176">
        <v>0</v>
      </c>
      <c r="J191" s="178">
        <v>69218.122242249461</v>
      </c>
      <c r="K191" s="179">
        <v>0</v>
      </c>
      <c r="L191" s="179">
        <v>-2750.22</v>
      </c>
      <c r="M191" s="179">
        <v>0</v>
      </c>
      <c r="N191" s="179">
        <v>0</v>
      </c>
      <c r="O191" s="178">
        <v>-692.18</v>
      </c>
      <c r="P191" s="178">
        <v>0</v>
      </c>
      <c r="Q191" s="178">
        <v>0</v>
      </c>
      <c r="R191" s="178">
        <v>0</v>
      </c>
      <c r="S191" s="178">
        <v>0</v>
      </c>
      <c r="T191" s="179" t="s">
        <v>154</v>
      </c>
      <c r="U191" s="180">
        <f t="shared" si="25"/>
        <v>65775.722242249467</v>
      </c>
      <c r="V191" s="180"/>
      <c r="W191" s="234">
        <f t="shared" si="21"/>
        <v>65775.722242249467</v>
      </c>
      <c r="X191" s="180"/>
      <c r="Y191" s="180"/>
      <c r="Z191" s="181">
        <v>45658</v>
      </c>
      <c r="AA191" s="342" cm="1">
        <f t="array" ref="AA191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45689</v>
      </c>
      <c r="AB191" s="173"/>
      <c r="AC191" s="182"/>
      <c r="AD191" s="173"/>
      <c r="AE191" s="183"/>
      <c r="AF191" s="183"/>
      <c r="AG191" s="183"/>
      <c r="AH191" s="183"/>
      <c r="AI191" s="173">
        <f t="shared" si="22"/>
        <v>2750.22</v>
      </c>
      <c r="AJ191" s="173">
        <f t="shared" si="23"/>
        <v>0</v>
      </c>
      <c r="AK191" s="173">
        <f t="shared" si="24"/>
        <v>3442.3999999999942</v>
      </c>
      <c r="AL191" s="183"/>
      <c r="AM191" s="194" t="str">
        <f>_xlfn.XLOOKUP(Tabela1[[#This Row],[Unidade]],tabShoppingsEmails[Shopping],tabShoppingsEmails[E-mails consolidados])</f>
        <v>amanda.tavela@allos.co; carlos.goto@allos.co; felipe.moraes@allos.co</v>
      </c>
    </row>
    <row r="192" spans="1:39" ht="32.25" hidden="1" thickBot="1">
      <c r="A192" s="172"/>
      <c r="B192" s="173" t="s">
        <v>154</v>
      </c>
      <c r="C192" s="173" t="s">
        <v>12</v>
      </c>
      <c r="D192" s="174" t="s">
        <v>175</v>
      </c>
      <c r="E192" s="174" t="s">
        <v>176</v>
      </c>
      <c r="F192" s="176">
        <v>10</v>
      </c>
      <c r="G192" s="176">
        <v>10</v>
      </c>
      <c r="H192" s="176">
        <v>13</v>
      </c>
      <c r="I192" s="176">
        <v>0</v>
      </c>
      <c r="J192" s="178">
        <v>69218.122242249461</v>
      </c>
      <c r="K192" s="179">
        <v>0</v>
      </c>
      <c r="L192" s="179">
        <v>-1986.27</v>
      </c>
      <c r="M192" s="179">
        <v>0</v>
      </c>
      <c r="N192" s="179">
        <v>0</v>
      </c>
      <c r="O192" s="178">
        <v>-692.18</v>
      </c>
      <c r="P192" s="178">
        <v>0</v>
      </c>
      <c r="Q192" s="178">
        <v>0</v>
      </c>
      <c r="R192" s="178">
        <v>0</v>
      </c>
      <c r="S192" s="178">
        <v>0</v>
      </c>
      <c r="T192" s="179" t="s">
        <v>154</v>
      </c>
      <c r="U192" s="180">
        <f t="shared" si="25"/>
        <v>66539.672242249464</v>
      </c>
      <c r="V192" s="180"/>
      <c r="W192" s="234">
        <f t="shared" si="21"/>
        <v>66539.672242249464</v>
      </c>
      <c r="X192" s="180"/>
      <c r="Y192" s="180"/>
      <c r="Z192" s="181">
        <v>45689</v>
      </c>
      <c r="AA192" s="342" cm="1">
        <f t="array" ref="AA192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45717</v>
      </c>
      <c r="AB192" s="173"/>
      <c r="AC192" s="182"/>
      <c r="AD192" s="173"/>
      <c r="AE192" s="183"/>
      <c r="AF192" s="182"/>
      <c r="AG192" s="183"/>
      <c r="AH192" s="183"/>
      <c r="AI192" s="173">
        <f t="shared" si="22"/>
        <v>1986.27</v>
      </c>
      <c r="AJ192" s="173">
        <f t="shared" si="23"/>
        <v>0</v>
      </c>
      <c r="AK192" s="173">
        <f t="shared" si="24"/>
        <v>2678.4499999999971</v>
      </c>
      <c r="AL192" s="183"/>
      <c r="AM192" s="194" t="str">
        <f>_xlfn.XLOOKUP(Tabela1[[#This Row],[Unidade]],tabShoppingsEmails[Shopping],tabShoppingsEmails[E-mails consolidados])</f>
        <v>amanda.tavela@allos.co; carlos.goto@allos.co; felipe.moraes@allos.co</v>
      </c>
    </row>
    <row r="193" spans="1:39" ht="32.25" hidden="1" thickBot="1">
      <c r="A193" s="172"/>
      <c r="B193" s="173" t="s">
        <v>154</v>
      </c>
      <c r="C193" s="173" t="s">
        <v>12</v>
      </c>
      <c r="D193" s="174" t="s">
        <v>175</v>
      </c>
      <c r="E193" s="174" t="s">
        <v>176</v>
      </c>
      <c r="F193" s="176">
        <v>10</v>
      </c>
      <c r="G193" s="176">
        <v>10</v>
      </c>
      <c r="H193" s="176">
        <v>42</v>
      </c>
      <c r="I193" s="176">
        <v>0</v>
      </c>
      <c r="J193" s="178">
        <v>72503.407301129613</v>
      </c>
      <c r="K193" s="179">
        <v>0</v>
      </c>
      <c r="L193" s="179">
        <v>-6417.18</v>
      </c>
      <c r="M193" s="179">
        <v>0</v>
      </c>
      <c r="N193" s="179">
        <v>0</v>
      </c>
      <c r="O193" s="178">
        <v>-906.29</v>
      </c>
      <c r="P193" s="178">
        <v>0</v>
      </c>
      <c r="Q193" s="178">
        <v>0</v>
      </c>
      <c r="R193" s="178">
        <v>0</v>
      </c>
      <c r="S193" s="178">
        <v>0</v>
      </c>
      <c r="T193" s="179" t="s">
        <v>154</v>
      </c>
      <c r="U193" s="180">
        <f t="shared" si="25"/>
        <v>65179.937301129605</v>
      </c>
      <c r="V193" s="180"/>
      <c r="W193" s="234">
        <f t="shared" si="21"/>
        <v>65179.937301129605</v>
      </c>
      <c r="X193" s="180">
        <v>21116.386587096873</v>
      </c>
      <c r="Y193" s="180" t="s">
        <v>156</v>
      </c>
      <c r="Z193" s="181">
        <v>45717</v>
      </c>
      <c r="AA193" s="342" cm="1">
        <f t="array" ref="AA193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45748</v>
      </c>
      <c r="AB193" s="173"/>
      <c r="AC193" s="173"/>
      <c r="AD193" s="173"/>
      <c r="AE193" s="183"/>
      <c r="AF193" s="183"/>
      <c r="AG193" s="183"/>
      <c r="AH193" s="183"/>
      <c r="AI193" s="173">
        <f t="shared" si="22"/>
        <v>6417.18</v>
      </c>
      <c r="AJ193" s="173">
        <f t="shared" si="23"/>
        <v>0</v>
      </c>
      <c r="AK193" s="173">
        <f t="shared" si="24"/>
        <v>7323.4700000000084</v>
      </c>
      <c r="AL193" s="183"/>
      <c r="AM193" s="194" t="str">
        <f>_xlfn.XLOOKUP(Tabela1[[#This Row],[Unidade]],tabShoppingsEmails[Shopping],tabShoppingsEmails[E-mails consolidados])</f>
        <v>amanda.tavela@allos.co; carlos.goto@allos.co; felipe.moraes@allos.co</v>
      </c>
    </row>
    <row r="194" spans="1:39" ht="32.25" hidden="1" thickBot="1">
      <c r="A194" s="172">
        <v>45779</v>
      </c>
      <c r="B194" s="173" t="s">
        <v>154</v>
      </c>
      <c r="C194" s="173" t="s">
        <v>12</v>
      </c>
      <c r="D194" s="174" t="s">
        <v>175</v>
      </c>
      <c r="E194" s="174" t="s">
        <v>176</v>
      </c>
      <c r="F194" s="176">
        <v>10</v>
      </c>
      <c r="G194" s="176">
        <v>10</v>
      </c>
      <c r="H194" s="176">
        <v>33</v>
      </c>
      <c r="I194" s="176">
        <v>0</v>
      </c>
      <c r="J194" s="178">
        <v>72503.407301129613</v>
      </c>
      <c r="K194" s="179">
        <v>0</v>
      </c>
      <c r="L194" s="179">
        <v>-5295.51</v>
      </c>
      <c r="M194" s="179">
        <v>0</v>
      </c>
      <c r="N194" s="179">
        <v>0</v>
      </c>
      <c r="O194" s="178">
        <v>-725.03</v>
      </c>
      <c r="P194" s="178">
        <v>0</v>
      </c>
      <c r="Q194" s="178">
        <v>0</v>
      </c>
      <c r="R194" s="178">
        <v>0</v>
      </c>
      <c r="S194" s="178">
        <v>0</v>
      </c>
      <c r="T194" s="179" t="s">
        <v>154</v>
      </c>
      <c r="U194" s="180">
        <f t="shared" si="25"/>
        <v>66482.86730112962</v>
      </c>
      <c r="V194" s="180"/>
      <c r="W194" s="234">
        <f t="shared" si="21"/>
        <v>66482.86730112962</v>
      </c>
      <c r="X194" s="180"/>
      <c r="Y194" s="180"/>
      <c r="Z194" s="181">
        <v>45748</v>
      </c>
      <c r="AA194" s="342" cm="1">
        <f t="array" ref="AA194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45778</v>
      </c>
      <c r="AB194" s="173"/>
      <c r="AC194" s="173"/>
      <c r="AD194" s="173"/>
      <c r="AE194" s="183"/>
      <c r="AF194" s="183"/>
      <c r="AG194" s="183"/>
      <c r="AH194" s="183"/>
      <c r="AI194" s="173">
        <f t="shared" si="22"/>
        <v>5295.51</v>
      </c>
      <c r="AJ194" s="173">
        <f t="shared" si="23"/>
        <v>0</v>
      </c>
      <c r="AK194" s="173">
        <f t="shared" si="24"/>
        <v>6020.5399999999936</v>
      </c>
      <c r="AL194" s="183"/>
      <c r="AM194" s="194" t="str">
        <f>_xlfn.XLOOKUP(Tabela1[[#This Row],[Unidade]],tabShoppingsEmails[Shopping],tabShoppingsEmails[E-mails consolidados])</f>
        <v>amanda.tavela@allos.co; carlos.goto@allos.co; felipe.moraes@allos.co</v>
      </c>
    </row>
    <row r="195" spans="1:39" ht="20.85" hidden="1" customHeight="1" thickBot="1">
      <c r="A195" s="172">
        <v>45810</v>
      </c>
      <c r="B195" s="173" t="s">
        <v>154</v>
      </c>
      <c r="C195" s="173" t="s">
        <v>12</v>
      </c>
      <c r="D195" s="174" t="s">
        <v>175</v>
      </c>
      <c r="E195" s="174" t="s">
        <v>176</v>
      </c>
      <c r="F195" s="176">
        <v>10</v>
      </c>
      <c r="G195" s="176">
        <v>10</v>
      </c>
      <c r="H195" s="176">
        <v>12</v>
      </c>
      <c r="I195" s="176">
        <v>0</v>
      </c>
      <c r="J195" s="178">
        <v>72503.407301129613</v>
      </c>
      <c r="K195" s="179">
        <v>0</v>
      </c>
      <c r="L195" s="178">
        <v>-1925.64</v>
      </c>
      <c r="M195" s="179">
        <v>0</v>
      </c>
      <c r="N195" s="179">
        <v>0</v>
      </c>
      <c r="O195" s="178">
        <v>-725.03</v>
      </c>
      <c r="P195" s="178">
        <v>0</v>
      </c>
      <c r="Q195" s="178">
        <v>0</v>
      </c>
      <c r="R195" s="178">
        <v>0</v>
      </c>
      <c r="S195" s="178">
        <v>0</v>
      </c>
      <c r="T195" s="179" t="s">
        <v>154</v>
      </c>
      <c r="U195" s="180">
        <f t="shared" si="25"/>
        <v>69852.737301129615</v>
      </c>
      <c r="V195" s="180"/>
      <c r="W195" s="234">
        <f t="shared" si="21"/>
        <v>69852.737301129615</v>
      </c>
      <c r="X195" s="180"/>
      <c r="Y195" s="180"/>
      <c r="Z195" s="181">
        <v>45778</v>
      </c>
      <c r="AA195" s="342" cm="1">
        <f t="array" ref="AA195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45809</v>
      </c>
      <c r="AB195" s="173"/>
      <c r="AC195" s="173"/>
      <c r="AD195" s="173"/>
      <c r="AE195" s="183"/>
      <c r="AF195" s="183"/>
      <c r="AG195" s="183"/>
      <c r="AH195" s="183"/>
      <c r="AI195" s="173">
        <f t="shared" si="22"/>
        <v>1925.64</v>
      </c>
      <c r="AJ195" s="173">
        <f t="shared" si="23"/>
        <v>0</v>
      </c>
      <c r="AK195" s="173">
        <f t="shared" si="24"/>
        <v>2650.6699999999983</v>
      </c>
      <c r="AL195" s="183"/>
      <c r="AM195" s="194" t="str">
        <f>_xlfn.XLOOKUP(Tabela1[[#This Row],[Unidade]],tabShoppingsEmails[Shopping],tabShoppingsEmails[E-mails consolidados])</f>
        <v>amanda.tavela@allos.co; carlos.goto@allos.co; felipe.moraes@allos.co</v>
      </c>
    </row>
    <row r="196" spans="1:39" ht="20.85" hidden="1" customHeight="1" thickBot="1">
      <c r="A196" s="172" t="s">
        <v>177</v>
      </c>
      <c r="B196" s="173" t="s">
        <v>154</v>
      </c>
      <c r="C196" s="173" t="s">
        <v>12</v>
      </c>
      <c r="D196" s="174" t="s">
        <v>175</v>
      </c>
      <c r="E196" s="174" t="s">
        <v>178</v>
      </c>
      <c r="F196" s="176">
        <v>10</v>
      </c>
      <c r="G196" s="176">
        <v>11</v>
      </c>
      <c r="H196" s="176">
        <v>0</v>
      </c>
      <c r="I196" s="176">
        <v>0</v>
      </c>
      <c r="J196" s="178">
        <v>92144.67</v>
      </c>
      <c r="K196" s="179">
        <v>0</v>
      </c>
      <c r="L196" s="178">
        <v>0</v>
      </c>
      <c r="M196" s="179">
        <v>0</v>
      </c>
      <c r="N196" s="179">
        <v>0</v>
      </c>
      <c r="O196" s="178">
        <v>0</v>
      </c>
      <c r="P196" s="178">
        <v>0</v>
      </c>
      <c r="Q196" s="178">
        <v>0</v>
      </c>
      <c r="R196" s="178">
        <v>0</v>
      </c>
      <c r="S196" s="178">
        <v>0</v>
      </c>
      <c r="T196" s="179" t="s">
        <v>154</v>
      </c>
      <c r="U196" s="180">
        <f t="shared" si="25"/>
        <v>92144.67</v>
      </c>
      <c r="V196" s="180"/>
      <c r="W196" s="234">
        <f t="shared" si="21"/>
        <v>92144.67</v>
      </c>
      <c r="X196" s="180"/>
      <c r="Y196" s="180"/>
      <c r="Z196" s="181">
        <v>45809</v>
      </c>
      <c r="AA196" s="342" cm="1">
        <f t="array" ref="AA196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45809</v>
      </c>
      <c r="AB196" s="173"/>
      <c r="AC196" s="173"/>
      <c r="AD196" s="173"/>
      <c r="AE196" s="183"/>
      <c r="AF196" s="183"/>
      <c r="AG196" s="183"/>
      <c r="AH196" s="183"/>
      <c r="AI196" s="173">
        <f t="shared" si="22"/>
        <v>0</v>
      </c>
      <c r="AJ196" s="173">
        <f t="shared" si="23"/>
        <v>0</v>
      </c>
      <c r="AK196" s="173">
        <f t="shared" si="24"/>
        <v>0</v>
      </c>
      <c r="AL196" s="183"/>
      <c r="AM196" s="194" t="str">
        <f>_xlfn.XLOOKUP(Tabela1[[#This Row],[Unidade]],tabShoppingsEmails[Shopping],tabShoppingsEmails[E-mails consolidados])</f>
        <v>amanda.tavela@allos.co; carlos.goto@allos.co; felipe.moraes@allos.co</v>
      </c>
    </row>
    <row r="197" spans="1:39" ht="20.85" hidden="1" customHeight="1" thickBot="1">
      <c r="A197" s="172">
        <v>45875</v>
      </c>
      <c r="B197" s="173" t="s">
        <v>154</v>
      </c>
      <c r="C197" s="173" t="s">
        <v>12</v>
      </c>
      <c r="D197" s="174" t="s">
        <v>175</v>
      </c>
      <c r="E197" s="174" t="s">
        <v>178</v>
      </c>
      <c r="F197" s="176">
        <v>10</v>
      </c>
      <c r="G197" s="176">
        <v>11</v>
      </c>
      <c r="H197" s="176">
        <v>21</v>
      </c>
      <c r="I197" s="176">
        <v>0</v>
      </c>
      <c r="J197" s="178">
        <v>92144.67</v>
      </c>
      <c r="K197" s="179">
        <v>0</v>
      </c>
      <c r="L197" s="179">
        <v>-5292.63</v>
      </c>
      <c r="M197" s="179">
        <v>0</v>
      </c>
      <c r="N197" s="179">
        <v>0</v>
      </c>
      <c r="O197" s="178">
        <v>-921.45</v>
      </c>
      <c r="P197" s="178">
        <v>0</v>
      </c>
      <c r="Q197" s="178">
        <v>0</v>
      </c>
      <c r="R197" s="178">
        <v>0</v>
      </c>
      <c r="S197" s="178">
        <v>0</v>
      </c>
      <c r="T197" s="179" t="s">
        <v>154</v>
      </c>
      <c r="U197" s="180">
        <f t="shared" si="25"/>
        <v>85930.59</v>
      </c>
      <c r="V197" s="180"/>
      <c r="W197" s="234">
        <f t="shared" si="21"/>
        <v>85930.59</v>
      </c>
      <c r="X197" s="180"/>
      <c r="Y197" s="180"/>
      <c r="Z197" s="181">
        <v>45839</v>
      </c>
      <c r="AA197" s="342" cm="1">
        <f t="array" ref="AA197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45839</v>
      </c>
      <c r="AB197" s="173"/>
      <c r="AC197" s="173"/>
      <c r="AD197" s="173"/>
      <c r="AE197" s="183"/>
      <c r="AF197" s="183"/>
      <c r="AG197" s="183"/>
      <c r="AH197" s="183"/>
      <c r="AI197" s="173">
        <f t="shared" si="22"/>
        <v>5292.63</v>
      </c>
      <c r="AJ197" s="173">
        <f t="shared" si="23"/>
        <v>0</v>
      </c>
      <c r="AK197" s="173">
        <f t="shared" si="24"/>
        <v>6214.0800000000017</v>
      </c>
      <c r="AL197" s="183"/>
      <c r="AM197" s="194" t="str">
        <f>_xlfn.XLOOKUP(Tabela1[[#This Row],[Unidade]],tabShoppingsEmails[Shopping],tabShoppingsEmails[E-mails consolidados])</f>
        <v>amanda.tavela@allos.co; carlos.goto@allos.co; felipe.moraes@allos.co</v>
      </c>
    </row>
    <row r="198" spans="1:39" ht="20.85" hidden="1" customHeight="1" thickBot="1">
      <c r="A198" s="172">
        <v>45901</v>
      </c>
      <c r="B198" s="173" t="s">
        <v>154</v>
      </c>
      <c r="C198" s="173" t="s">
        <v>12</v>
      </c>
      <c r="D198" s="174" t="s">
        <v>175</v>
      </c>
      <c r="E198" s="174" t="s">
        <v>178</v>
      </c>
      <c r="F198" s="176">
        <v>10</v>
      </c>
      <c r="G198" s="176">
        <v>11</v>
      </c>
      <c r="H198" s="176">
        <v>0</v>
      </c>
      <c r="I198" s="176">
        <v>0</v>
      </c>
      <c r="J198" s="178">
        <v>92144.67</v>
      </c>
      <c r="K198" s="179">
        <v>0</v>
      </c>
      <c r="L198" s="178">
        <v>0</v>
      </c>
      <c r="M198" s="179">
        <v>0</v>
      </c>
      <c r="N198" s="179">
        <v>0</v>
      </c>
      <c r="O198" s="178">
        <v>0</v>
      </c>
      <c r="P198" s="178">
        <v>-921.45</v>
      </c>
      <c r="Q198" s="178">
        <v>0</v>
      </c>
      <c r="R198" s="178">
        <v>0</v>
      </c>
      <c r="S198" s="179">
        <v>-5292.63</v>
      </c>
      <c r="T198" s="179" t="s">
        <v>154</v>
      </c>
      <c r="U198" s="180">
        <f t="shared" si="25"/>
        <v>85930.59</v>
      </c>
      <c r="V198" s="180"/>
      <c r="W198" s="234">
        <f t="shared" si="21"/>
        <v>85930.59</v>
      </c>
      <c r="X198" s="180"/>
      <c r="Y198" s="180"/>
      <c r="Z198" s="181">
        <v>45870</v>
      </c>
      <c r="AA198" s="342" cm="1">
        <f t="array" ref="AA198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45870</v>
      </c>
      <c r="AB198" s="182"/>
      <c r="AC198" s="182"/>
      <c r="AD198" s="173"/>
      <c r="AE198" s="183"/>
      <c r="AF198" s="183"/>
      <c r="AG198" s="183"/>
      <c r="AH198" s="183"/>
      <c r="AI198" s="173">
        <f t="shared" si="22"/>
        <v>0</v>
      </c>
      <c r="AJ198" s="173">
        <f t="shared" si="23"/>
        <v>0</v>
      </c>
      <c r="AK198" s="173">
        <f t="shared" si="24"/>
        <v>6214.0800000000017</v>
      </c>
      <c r="AL198" s="183"/>
      <c r="AM198" s="194" t="str">
        <f>_xlfn.XLOOKUP(Tabela1[[#This Row],[Unidade]],tabShoppingsEmails[Shopping],tabShoppingsEmails[E-mails consolidados])</f>
        <v>amanda.tavela@allos.co; carlos.goto@allos.co; felipe.moraes@allos.co</v>
      </c>
    </row>
    <row r="199" spans="1:39" ht="20.85" hidden="1" customHeight="1" thickBot="1">
      <c r="A199" s="172">
        <v>45931</v>
      </c>
      <c r="B199" s="173" t="s">
        <v>154</v>
      </c>
      <c r="C199" s="173" t="s">
        <v>12</v>
      </c>
      <c r="D199" s="174" t="s">
        <v>175</v>
      </c>
      <c r="E199" s="174" t="s">
        <v>178</v>
      </c>
      <c r="F199" s="176">
        <v>10</v>
      </c>
      <c r="G199" s="176">
        <v>11</v>
      </c>
      <c r="H199" s="176">
        <v>1</v>
      </c>
      <c r="I199" s="176">
        <v>0</v>
      </c>
      <c r="J199" s="178">
        <v>92144.67</v>
      </c>
      <c r="K199" s="179">
        <v>0</v>
      </c>
      <c r="L199" s="179">
        <v>-252.03</v>
      </c>
      <c r="M199" s="179">
        <v>0</v>
      </c>
      <c r="N199" s="179">
        <v>0</v>
      </c>
      <c r="O199" s="178">
        <v>0</v>
      </c>
      <c r="P199" s="178">
        <v>0</v>
      </c>
      <c r="Q199" s="178">
        <v>0</v>
      </c>
      <c r="R199" s="178">
        <v>0</v>
      </c>
      <c r="S199" s="178">
        <v>0</v>
      </c>
      <c r="T199" s="179" t="s">
        <v>154</v>
      </c>
      <c r="U199" s="180">
        <f t="shared" si="25"/>
        <v>91892.64</v>
      </c>
      <c r="V199" s="180"/>
      <c r="W199" s="234">
        <f t="shared" si="21"/>
        <v>91892.64</v>
      </c>
      <c r="X199" s="180"/>
      <c r="Y199" s="180"/>
      <c r="Z199" s="181">
        <v>45901</v>
      </c>
      <c r="AA199" s="342" cm="1">
        <f t="array" ref="AA199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45901</v>
      </c>
      <c r="AB199" s="173"/>
      <c r="AC199" s="173"/>
      <c r="AD199" s="173"/>
      <c r="AE199" s="183"/>
      <c r="AF199" s="183"/>
      <c r="AG199" s="183"/>
      <c r="AH199" s="183"/>
      <c r="AI199" s="173">
        <f t="shared" si="22"/>
        <v>252.03</v>
      </c>
      <c r="AJ199" s="173">
        <f t="shared" si="23"/>
        <v>0</v>
      </c>
      <c r="AK199" s="173">
        <f t="shared" si="24"/>
        <v>252.02999999999884</v>
      </c>
      <c r="AL199" s="183"/>
      <c r="AM199" s="194" t="str">
        <f>_xlfn.XLOOKUP(Tabela1[[#This Row],[Unidade]],tabShoppingsEmails[Shopping],tabShoppingsEmails[E-mails consolidados])</f>
        <v>amanda.tavela@allos.co; carlos.goto@allos.co; felipe.moraes@allos.co</v>
      </c>
    </row>
    <row r="200" spans="1:39" ht="20.85" hidden="1" customHeight="1" thickBot="1">
      <c r="A200" s="172"/>
      <c r="B200" s="173"/>
      <c r="C200" s="173" t="s">
        <v>12</v>
      </c>
      <c r="D200" s="174" t="s">
        <v>175</v>
      </c>
      <c r="E200" s="174" t="s">
        <v>178</v>
      </c>
      <c r="F200" s="176">
        <v>10</v>
      </c>
      <c r="G200" s="176"/>
      <c r="H200" s="176"/>
      <c r="I200" s="176"/>
      <c r="J200" s="178"/>
      <c r="K200" s="179"/>
      <c r="L200" s="179"/>
      <c r="M200" s="179"/>
      <c r="N200" s="179"/>
      <c r="O200" s="178"/>
      <c r="P200" s="178"/>
      <c r="Q200" s="178"/>
      <c r="R200" s="178"/>
      <c r="S200" s="178"/>
      <c r="T200" s="179"/>
      <c r="U200" s="180">
        <f t="shared" si="25"/>
        <v>0</v>
      </c>
      <c r="V200" s="180"/>
      <c r="W200" s="234" t="str">
        <f t="shared" si="21"/>
        <v/>
      </c>
      <c r="X200" s="180"/>
      <c r="Y200" s="180"/>
      <c r="Z200" s="181">
        <v>45931</v>
      </c>
      <c r="AA200" s="342" cm="1">
        <f t="array" ref="AA200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45931</v>
      </c>
      <c r="AB200" s="173"/>
      <c r="AC200" s="173"/>
      <c r="AD200" s="173"/>
      <c r="AE200" s="183"/>
      <c r="AF200" s="182"/>
      <c r="AG200" s="183"/>
      <c r="AH200" s="183"/>
      <c r="AI200" s="173">
        <f t="shared" si="22"/>
        <v>0</v>
      </c>
      <c r="AJ200" s="173">
        <f t="shared" si="23"/>
        <v>0</v>
      </c>
      <c r="AK200" s="173">
        <f t="shared" si="24"/>
        <v>0</v>
      </c>
      <c r="AL200" s="183"/>
      <c r="AM200" s="194" t="str">
        <f>_xlfn.XLOOKUP(Tabela1[[#This Row],[Unidade]],tabShoppingsEmails[Shopping],tabShoppingsEmails[E-mails consolidados])</f>
        <v>amanda.tavela@allos.co; carlos.goto@allos.co; felipe.moraes@allos.co</v>
      </c>
    </row>
    <row r="201" spans="1:39" ht="20.85" hidden="1" customHeight="1" thickBot="1">
      <c r="A201" s="172"/>
      <c r="B201" s="173"/>
      <c r="C201" s="173" t="s">
        <v>12</v>
      </c>
      <c r="D201" s="174" t="s">
        <v>175</v>
      </c>
      <c r="E201" s="174" t="s">
        <v>178</v>
      </c>
      <c r="F201" s="176">
        <v>10</v>
      </c>
      <c r="G201" s="176"/>
      <c r="H201" s="176"/>
      <c r="I201" s="176"/>
      <c r="J201" s="178"/>
      <c r="K201" s="179"/>
      <c r="L201" s="179"/>
      <c r="M201" s="179"/>
      <c r="N201" s="179"/>
      <c r="O201" s="178"/>
      <c r="P201" s="178"/>
      <c r="Q201" s="178"/>
      <c r="R201" s="178"/>
      <c r="S201" s="178"/>
      <c r="T201" s="179"/>
      <c r="U201" s="180">
        <f t="shared" si="25"/>
        <v>0</v>
      </c>
      <c r="V201" s="180"/>
      <c r="W201" s="234" t="str">
        <f t="shared" si="21"/>
        <v/>
      </c>
      <c r="X201" s="180"/>
      <c r="Y201" s="180"/>
      <c r="Z201" s="181">
        <v>45962</v>
      </c>
      <c r="AA201" s="342" cm="1">
        <f t="array" ref="AA201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45962</v>
      </c>
      <c r="AB201" s="173"/>
      <c r="AC201" s="173"/>
      <c r="AD201" s="173"/>
      <c r="AE201" s="183"/>
      <c r="AF201" s="183"/>
      <c r="AG201" s="183"/>
      <c r="AH201" s="183"/>
      <c r="AI201" s="173">
        <f t="shared" si="22"/>
        <v>0</v>
      </c>
      <c r="AJ201" s="173">
        <f t="shared" si="23"/>
        <v>0</v>
      </c>
      <c r="AK201" s="173">
        <f t="shared" si="24"/>
        <v>0</v>
      </c>
      <c r="AL201" s="183"/>
      <c r="AM201" s="194" t="str">
        <f>_xlfn.XLOOKUP(Tabela1[[#This Row],[Unidade]],tabShoppingsEmails[Shopping],tabShoppingsEmails[E-mails consolidados])</f>
        <v>amanda.tavela@allos.co; carlos.goto@allos.co; felipe.moraes@allos.co</v>
      </c>
    </row>
    <row r="202" spans="1:39" ht="20.85" hidden="1" customHeight="1" thickBot="1">
      <c r="A202" s="172"/>
      <c r="B202" s="173"/>
      <c r="C202" s="173" t="s">
        <v>12</v>
      </c>
      <c r="D202" s="174" t="s">
        <v>175</v>
      </c>
      <c r="E202" s="174" t="s">
        <v>178</v>
      </c>
      <c r="F202" s="176">
        <v>10</v>
      </c>
      <c r="G202" s="176"/>
      <c r="H202" s="176"/>
      <c r="I202" s="176"/>
      <c r="J202" s="178"/>
      <c r="K202" s="179"/>
      <c r="L202" s="179"/>
      <c r="M202" s="179"/>
      <c r="N202" s="179"/>
      <c r="O202" s="178"/>
      <c r="P202" s="178"/>
      <c r="Q202" s="178"/>
      <c r="R202" s="178"/>
      <c r="S202" s="178"/>
      <c r="T202" s="179"/>
      <c r="U202" s="180">
        <f t="shared" si="25"/>
        <v>0</v>
      </c>
      <c r="V202" s="180"/>
      <c r="W202" s="234" t="str">
        <f t="shared" si="21"/>
        <v/>
      </c>
      <c r="X202" s="180"/>
      <c r="Y202" s="180"/>
      <c r="Z202" s="181">
        <v>45992</v>
      </c>
      <c r="AA202" s="342" cm="1">
        <f t="array" ref="AA202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45992</v>
      </c>
      <c r="AB202" s="173"/>
      <c r="AC202" s="173"/>
      <c r="AD202" s="173"/>
      <c r="AE202" s="183"/>
      <c r="AF202" s="182"/>
      <c r="AG202" s="183"/>
      <c r="AH202" s="183"/>
      <c r="AI202" s="173">
        <f t="shared" si="22"/>
        <v>0</v>
      </c>
      <c r="AJ202" s="173">
        <f t="shared" si="23"/>
        <v>0</v>
      </c>
      <c r="AK202" s="173">
        <f t="shared" si="24"/>
        <v>0</v>
      </c>
      <c r="AL202" s="183"/>
      <c r="AM202" s="194" t="str">
        <f>_xlfn.XLOOKUP(Tabela1[[#This Row],[Unidade]],tabShoppingsEmails[Shopping],tabShoppingsEmails[E-mails consolidados])</f>
        <v>amanda.tavela@allos.co; carlos.goto@allos.co; felipe.moraes@allos.co</v>
      </c>
    </row>
    <row r="203" spans="1:39" ht="20.85" hidden="1" customHeight="1" thickBot="1">
      <c r="A203" s="172"/>
      <c r="B203" s="173" t="s">
        <v>154</v>
      </c>
      <c r="C203" s="173" t="s">
        <v>12</v>
      </c>
      <c r="D203" s="174" t="s">
        <v>7</v>
      </c>
      <c r="E203" s="174" t="s">
        <v>4</v>
      </c>
      <c r="F203" s="176">
        <v>109</v>
      </c>
      <c r="G203" s="176">
        <v>116</v>
      </c>
      <c r="H203" s="176">
        <v>181</v>
      </c>
      <c r="I203" s="176">
        <v>0</v>
      </c>
      <c r="J203" s="178">
        <v>662121.23364870297</v>
      </c>
      <c r="K203" s="179">
        <v>0</v>
      </c>
      <c r="L203" s="179">
        <v>-28532.81</v>
      </c>
      <c r="M203" s="179">
        <v>0</v>
      </c>
      <c r="N203" s="179">
        <v>0</v>
      </c>
      <c r="O203" s="178">
        <v>-9931.82</v>
      </c>
      <c r="P203" s="178">
        <v>0</v>
      </c>
      <c r="Q203" s="178">
        <v>-1095.6944918576601</v>
      </c>
      <c r="R203" s="178">
        <f>659468.905817454-J203</f>
        <v>-2652.3278312489856</v>
      </c>
      <c r="S203" s="178">
        <v>-98520.12</v>
      </c>
      <c r="T203" s="179" t="s">
        <v>154</v>
      </c>
      <c r="U203" s="180">
        <f t="shared" si="25"/>
        <v>521388.46132559626</v>
      </c>
      <c r="V203" s="180"/>
      <c r="W203" s="234">
        <f t="shared" ref="W203:W266" si="26">IF(J203="","",U203*(1+V203))</f>
        <v>521388.46132559626</v>
      </c>
      <c r="X203" s="180">
        <v>5281.7532975322101</v>
      </c>
      <c r="Y203" s="180" t="s">
        <v>156</v>
      </c>
      <c r="Z203" s="181">
        <v>45658</v>
      </c>
      <c r="AA203" s="342" cm="1">
        <f t="array" ref="AA203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45689</v>
      </c>
      <c r="AB203" s="182">
        <v>13173.89</v>
      </c>
      <c r="AC203" s="182">
        <f>7291.54+5882.35</f>
        <v>13173.89</v>
      </c>
      <c r="AD203" s="173"/>
      <c r="AE203" s="183"/>
      <c r="AF203" s="182"/>
      <c r="AG203" s="183"/>
      <c r="AH203" s="183"/>
      <c r="AI203" s="173">
        <f t="shared" ref="AI203:AI266" si="27">K203-L203</f>
        <v>28532.81</v>
      </c>
      <c r="AJ203" s="173">
        <f t="shared" ref="AJ203:AJ255" si="28">AB203-AC203</f>
        <v>0</v>
      </c>
      <c r="AK203" s="173">
        <f t="shared" ref="AK203:AK266" si="29">J203-U203</f>
        <v>140732.77232310671</v>
      </c>
      <c r="AL203" s="183"/>
      <c r="AM203" s="194" t="str">
        <f>_xlfn.XLOOKUP(Tabela1[[#This Row],[Unidade]],tabShoppingsEmails[Shopping],tabShoppingsEmails[E-mails consolidados])</f>
        <v>amanda.tavela@allos.co; carlos.goto@allos.co; felipe.moraes@allos.co</v>
      </c>
    </row>
    <row r="204" spans="1:39" ht="20.85" hidden="1" customHeight="1" thickBot="1">
      <c r="A204" s="172"/>
      <c r="B204" s="173" t="s">
        <v>154</v>
      </c>
      <c r="C204" s="173" t="s">
        <v>12</v>
      </c>
      <c r="D204" s="174" t="s">
        <v>7</v>
      </c>
      <c r="E204" s="174" t="s">
        <v>4</v>
      </c>
      <c r="F204" s="176">
        <v>109</v>
      </c>
      <c r="G204" s="176">
        <v>116</v>
      </c>
      <c r="H204" s="176">
        <v>223</v>
      </c>
      <c r="I204" s="176">
        <v>0</v>
      </c>
      <c r="J204" s="178">
        <v>662121.23364870332</v>
      </c>
      <c r="K204" s="179">
        <v>0</v>
      </c>
      <c r="L204" s="179">
        <v>-34882.76</v>
      </c>
      <c r="M204" s="179">
        <v>0</v>
      </c>
      <c r="N204" s="179">
        <v>0</v>
      </c>
      <c r="O204" s="178">
        <v>-6621.21</v>
      </c>
      <c r="P204" s="178">
        <v>0</v>
      </c>
      <c r="Q204" s="178">
        <v>-2023.59980076901</v>
      </c>
      <c r="R204" s="178">
        <v>0</v>
      </c>
      <c r="S204" s="178">
        <v>0</v>
      </c>
      <c r="T204" s="179" t="s">
        <v>154</v>
      </c>
      <c r="U204" s="180">
        <f t="shared" si="25"/>
        <v>618593.66384793434</v>
      </c>
      <c r="V204" s="180"/>
      <c r="W204" s="234">
        <f t="shared" si="26"/>
        <v>618593.66384793434</v>
      </c>
      <c r="X204" s="180"/>
      <c r="Y204" s="180"/>
      <c r="Z204" s="181">
        <v>45689</v>
      </c>
      <c r="AA204" s="342" cm="1">
        <f t="array" ref="AA204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45717</v>
      </c>
      <c r="AB204" s="182">
        <v>10028.274938166016</v>
      </c>
      <c r="AC204" s="182">
        <v>10028.274938166016</v>
      </c>
      <c r="AD204" s="173"/>
      <c r="AE204" s="183"/>
      <c r="AF204" s="183"/>
      <c r="AG204" s="183"/>
      <c r="AH204" s="183"/>
      <c r="AI204" s="173">
        <f t="shared" si="27"/>
        <v>34882.76</v>
      </c>
      <c r="AJ204" s="173">
        <f t="shared" si="28"/>
        <v>0</v>
      </c>
      <c r="AK204" s="173">
        <f t="shared" si="29"/>
        <v>43527.569800768979</v>
      </c>
      <c r="AL204" s="183"/>
      <c r="AM204" s="194" t="str">
        <f>_xlfn.XLOOKUP(Tabela1[[#This Row],[Unidade]],tabShoppingsEmails[Shopping],tabShoppingsEmails[E-mails consolidados])</f>
        <v>amanda.tavela@allos.co; carlos.goto@allos.co; felipe.moraes@allos.co</v>
      </c>
    </row>
    <row r="205" spans="1:39" ht="20.85" hidden="1" customHeight="1" thickBot="1">
      <c r="A205" s="172"/>
      <c r="B205" s="173" t="s">
        <v>154</v>
      </c>
      <c r="C205" s="173" t="s">
        <v>12</v>
      </c>
      <c r="D205" s="174" t="s">
        <v>7</v>
      </c>
      <c r="E205" s="174" t="s">
        <v>4</v>
      </c>
      <c r="F205" s="176">
        <v>109</v>
      </c>
      <c r="G205" s="176">
        <v>116</v>
      </c>
      <c r="H205" s="176">
        <v>355</v>
      </c>
      <c r="I205" s="176">
        <v>0</v>
      </c>
      <c r="J205" s="178">
        <v>662121.23364870332</v>
      </c>
      <c r="K205" s="179">
        <v>0</v>
      </c>
      <c r="L205" s="179">
        <v>-57873.86</v>
      </c>
      <c r="M205" s="179">
        <v>0</v>
      </c>
      <c r="N205" s="179">
        <v>0</v>
      </c>
      <c r="O205" s="178">
        <v>-7724.75</v>
      </c>
      <c r="P205" s="178">
        <v>0</v>
      </c>
      <c r="Q205" s="178">
        <v>-538.95130651106604</v>
      </c>
      <c r="R205" s="178">
        <v>0</v>
      </c>
      <c r="S205" s="178">
        <f>$U$349-$J$349</f>
        <v>0</v>
      </c>
      <c r="T205" s="179" t="s">
        <v>154</v>
      </c>
      <c r="U205" s="180">
        <f t="shared" si="25"/>
        <v>595983.67234219227</v>
      </c>
      <c r="V205" s="180"/>
      <c r="W205" s="234">
        <f t="shared" si="26"/>
        <v>595983.67234219227</v>
      </c>
      <c r="X205" s="180"/>
      <c r="Y205" s="180"/>
      <c r="Z205" s="181">
        <v>45717</v>
      </c>
      <c r="AA205" s="342" cm="1">
        <f t="array" ref="AA205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45748</v>
      </c>
      <c r="AB205" s="182">
        <v>14117.893969216286</v>
      </c>
      <c r="AC205" s="182">
        <v>14117.893969216286</v>
      </c>
      <c r="AD205" s="173"/>
      <c r="AE205" s="183"/>
      <c r="AF205" s="183"/>
      <c r="AG205" s="183"/>
      <c r="AH205" s="183"/>
      <c r="AI205" s="173">
        <f t="shared" si="27"/>
        <v>57873.86</v>
      </c>
      <c r="AJ205" s="173">
        <f t="shared" si="28"/>
        <v>0</v>
      </c>
      <c r="AK205" s="173">
        <f t="shared" si="29"/>
        <v>66137.561306511052</v>
      </c>
      <c r="AL205" s="183"/>
      <c r="AM205" s="194" t="str">
        <f>_xlfn.XLOOKUP(Tabela1[[#This Row],[Unidade]],tabShoppingsEmails[Shopping],tabShoppingsEmails[E-mails consolidados])</f>
        <v>amanda.tavela@allos.co; carlos.goto@allos.co; felipe.moraes@allos.co</v>
      </c>
    </row>
    <row r="206" spans="1:39" ht="20.85" hidden="1" customHeight="1" thickBot="1">
      <c r="A206" s="172"/>
      <c r="B206" s="173" t="s">
        <v>154</v>
      </c>
      <c r="C206" s="173" t="s">
        <v>12</v>
      </c>
      <c r="D206" s="174" t="s">
        <v>7</v>
      </c>
      <c r="E206" s="174" t="s">
        <v>4</v>
      </c>
      <c r="F206" s="176">
        <v>109</v>
      </c>
      <c r="G206" s="176">
        <v>116</v>
      </c>
      <c r="H206" s="176">
        <v>329</v>
      </c>
      <c r="I206" s="176">
        <v>0</v>
      </c>
      <c r="J206" s="178">
        <v>737757.83553071495</v>
      </c>
      <c r="K206" s="179">
        <v>0</v>
      </c>
      <c r="L206" s="179">
        <v>-58329.84</v>
      </c>
      <c r="M206" s="179">
        <v>0</v>
      </c>
      <c r="N206" s="179">
        <v>0</v>
      </c>
      <c r="O206" s="179">
        <v>-7377.58</v>
      </c>
      <c r="P206" s="178">
        <v>0</v>
      </c>
      <c r="Q206" s="178">
        <v>-167.78918294597</v>
      </c>
      <c r="R206" s="178">
        <v>0</v>
      </c>
      <c r="S206" s="178">
        <v>0</v>
      </c>
      <c r="T206" s="179" t="s">
        <v>154</v>
      </c>
      <c r="U206" s="180">
        <f t="shared" si="25"/>
        <v>671882.62634776905</v>
      </c>
      <c r="V206" s="180"/>
      <c r="W206" s="234">
        <f t="shared" si="26"/>
        <v>671882.62634776905</v>
      </c>
      <c r="X206" s="180">
        <v>265250.49268997821</v>
      </c>
      <c r="Y206" s="180" t="s">
        <v>156</v>
      </c>
      <c r="Z206" s="181">
        <v>45748</v>
      </c>
      <c r="AA206" s="342" cm="1">
        <f t="array" ref="AA206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45778</v>
      </c>
      <c r="AB206" s="182">
        <v>19696.550948491589</v>
      </c>
      <c r="AC206" s="182">
        <v>19696.550948491589</v>
      </c>
      <c r="AD206" s="173"/>
      <c r="AE206" s="183"/>
      <c r="AF206" s="183"/>
      <c r="AG206" s="183"/>
      <c r="AH206" s="183"/>
      <c r="AI206" s="173">
        <f t="shared" si="27"/>
        <v>58329.84</v>
      </c>
      <c r="AJ206" s="173">
        <f t="shared" si="28"/>
        <v>0</v>
      </c>
      <c r="AK206" s="173">
        <f t="shared" si="29"/>
        <v>65875.209182945895</v>
      </c>
      <c r="AL206" s="183"/>
      <c r="AM206" s="194" t="str">
        <f>_xlfn.XLOOKUP(Tabela1[[#This Row],[Unidade]],tabShoppingsEmails[Shopping],tabShoppingsEmails[E-mails consolidados])</f>
        <v>amanda.tavela@allos.co; carlos.goto@allos.co; felipe.moraes@allos.co</v>
      </c>
    </row>
    <row r="207" spans="1:39" ht="20.85" hidden="1" customHeight="1" thickBot="1">
      <c r="A207" s="172">
        <v>45817</v>
      </c>
      <c r="B207" s="173" t="s">
        <v>154</v>
      </c>
      <c r="C207" s="173" t="s">
        <v>12</v>
      </c>
      <c r="D207" s="174" t="s">
        <v>7</v>
      </c>
      <c r="E207" s="174" t="s">
        <v>4</v>
      </c>
      <c r="F207" s="176">
        <v>109</v>
      </c>
      <c r="G207" s="176">
        <v>116</v>
      </c>
      <c r="H207" s="176">
        <v>296</v>
      </c>
      <c r="I207" s="176">
        <v>0</v>
      </c>
      <c r="J207" s="178">
        <v>737757.83553071495</v>
      </c>
      <c r="K207" s="179">
        <v>0</v>
      </c>
      <c r="L207" s="179">
        <v>-52126.34</v>
      </c>
      <c r="M207" s="179">
        <v>0</v>
      </c>
      <c r="N207" s="179">
        <v>0</v>
      </c>
      <c r="O207" s="179">
        <v>-7377.58</v>
      </c>
      <c r="P207" s="178">
        <v>0</v>
      </c>
      <c r="Q207" s="178">
        <v>-167.78918294597</v>
      </c>
      <c r="R207" s="178">
        <v>0</v>
      </c>
      <c r="S207" s="178">
        <v>0</v>
      </c>
      <c r="T207" s="179" t="s">
        <v>154</v>
      </c>
      <c r="U207" s="180">
        <f t="shared" si="25"/>
        <v>678086.12634776905</v>
      </c>
      <c r="V207" s="180"/>
      <c r="W207" s="234">
        <f t="shared" si="26"/>
        <v>678086.12634776905</v>
      </c>
      <c r="X207" s="180"/>
      <c r="Y207" s="180"/>
      <c r="Z207" s="181">
        <v>45778</v>
      </c>
      <c r="AA207" s="342" cm="1">
        <f t="array" ref="AA207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45809</v>
      </c>
      <c r="AB207" s="182">
        <v>22150.29404815314</v>
      </c>
      <c r="AC207" s="182">
        <v>22150.29404815314</v>
      </c>
      <c r="AD207" s="182"/>
      <c r="AE207" s="183"/>
      <c r="AF207" s="183"/>
      <c r="AG207" s="183"/>
      <c r="AH207" s="183"/>
      <c r="AI207" s="173">
        <f t="shared" si="27"/>
        <v>52126.34</v>
      </c>
      <c r="AJ207" s="173">
        <f t="shared" si="28"/>
        <v>0</v>
      </c>
      <c r="AK207" s="173">
        <f t="shared" si="29"/>
        <v>59671.709182945895</v>
      </c>
      <c r="AL207" s="183"/>
      <c r="AM207" s="194" t="str">
        <f>_xlfn.XLOOKUP(Tabela1[[#This Row],[Unidade]],tabShoppingsEmails[Shopping],tabShoppingsEmails[E-mails consolidados])</f>
        <v>amanda.tavela@allos.co; carlos.goto@allos.co; felipe.moraes@allos.co</v>
      </c>
    </row>
    <row r="208" spans="1:39" ht="20.85" hidden="1" customHeight="1" thickBot="1">
      <c r="A208" s="172">
        <v>45843</v>
      </c>
      <c r="B208" s="173" t="s">
        <v>154</v>
      </c>
      <c r="C208" s="173" t="s">
        <v>12</v>
      </c>
      <c r="D208" s="174" t="s">
        <v>7</v>
      </c>
      <c r="E208" s="174" t="s">
        <v>4</v>
      </c>
      <c r="F208" s="176">
        <v>109</v>
      </c>
      <c r="G208" s="176">
        <v>116</v>
      </c>
      <c r="H208" s="176">
        <v>329</v>
      </c>
      <c r="I208" s="176">
        <v>0</v>
      </c>
      <c r="J208" s="178">
        <v>737757.83553071495</v>
      </c>
      <c r="K208" s="179">
        <v>0</v>
      </c>
      <c r="L208" s="179">
        <v>-67405.350000000006</v>
      </c>
      <c r="M208" s="179">
        <v>0</v>
      </c>
      <c r="N208" s="179">
        <v>0</v>
      </c>
      <c r="O208" s="179">
        <v>-7377.58</v>
      </c>
      <c r="P208" s="178">
        <v>0</v>
      </c>
      <c r="Q208" s="178">
        <v>-1567.9421666985099</v>
      </c>
      <c r="R208" s="178">
        <v>0</v>
      </c>
      <c r="S208" s="178">
        <v>0</v>
      </c>
      <c r="T208" s="179" t="s">
        <v>154</v>
      </c>
      <c r="U208" s="180">
        <f t="shared" ref="U208:U271" si="30">(J208+L208+Q208+R208+S208+N208)+IF(T208="Sim",O208+P208,0)</f>
        <v>661406.9633640165</v>
      </c>
      <c r="V208" s="180"/>
      <c r="W208" s="234">
        <f t="shared" si="26"/>
        <v>661406.9633640165</v>
      </c>
      <c r="X208" s="180"/>
      <c r="Y208" s="180"/>
      <c r="Z208" s="181">
        <v>45809</v>
      </c>
      <c r="AA208" s="342" cm="1">
        <f t="array" ref="AA208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45839</v>
      </c>
      <c r="AB208" s="182">
        <v>19643.656677413728</v>
      </c>
      <c r="AC208" s="182">
        <v>19643.656677413728</v>
      </c>
      <c r="AD208" s="182"/>
      <c r="AE208" s="183"/>
      <c r="AF208" s="183"/>
      <c r="AG208" s="183"/>
      <c r="AH208" s="183"/>
      <c r="AI208" s="173">
        <f t="shared" si="27"/>
        <v>67405.350000000006</v>
      </c>
      <c r="AJ208" s="173">
        <f t="shared" si="28"/>
        <v>0</v>
      </c>
      <c r="AK208" s="173">
        <f t="shared" si="29"/>
        <v>76350.872166698449</v>
      </c>
      <c r="AL208" s="183"/>
      <c r="AM208" s="194" t="str">
        <f>_xlfn.XLOOKUP(Tabela1[[#This Row],[Unidade]],tabShoppingsEmails[Shopping],tabShoppingsEmails[E-mails consolidados])</f>
        <v>amanda.tavela@allos.co; carlos.goto@allos.co; felipe.moraes@allos.co</v>
      </c>
    </row>
    <row r="209" spans="1:39" ht="20.85" hidden="1" customHeight="1" thickBot="1">
      <c r="A209" s="172">
        <v>45876</v>
      </c>
      <c r="B209" s="173" t="s">
        <v>154</v>
      </c>
      <c r="C209" s="173" t="s">
        <v>12</v>
      </c>
      <c r="D209" s="174" t="s">
        <v>7</v>
      </c>
      <c r="E209" s="174" t="s">
        <v>4</v>
      </c>
      <c r="F209" s="176">
        <v>109</v>
      </c>
      <c r="G209" s="176">
        <v>112</v>
      </c>
      <c r="H209" s="176">
        <v>460</v>
      </c>
      <c r="I209" s="176">
        <v>0</v>
      </c>
      <c r="J209" s="178">
        <v>706196.7418976659</v>
      </c>
      <c r="K209" s="179">
        <v>0</v>
      </c>
      <c r="L209" s="179">
        <v>-84233.38</v>
      </c>
      <c r="M209" s="179">
        <v>0</v>
      </c>
      <c r="N209" s="179">
        <v>0</v>
      </c>
      <c r="O209" s="179">
        <v>-7061.97</v>
      </c>
      <c r="P209" s="178">
        <v>0</v>
      </c>
      <c r="Q209" s="178">
        <v>-10040.685998508399</v>
      </c>
      <c r="R209" s="178">
        <f>697800.290420255-Tabela1[[#This Row],[Valor Planilha]]</f>
        <v>-8396.4514774108538</v>
      </c>
      <c r="S209" s="178">
        <v>0</v>
      </c>
      <c r="T209" s="179" t="s">
        <v>154</v>
      </c>
      <c r="U209" s="180">
        <f t="shared" si="30"/>
        <v>596464.25442174671</v>
      </c>
      <c r="V209" s="180"/>
      <c r="W209" s="234">
        <f t="shared" si="26"/>
        <v>596464.25442174671</v>
      </c>
      <c r="X209" s="180"/>
      <c r="Y209" s="180"/>
      <c r="Z209" s="181">
        <v>45839</v>
      </c>
      <c r="AA209" s="342" cm="1">
        <f t="array" ref="AA209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45870</v>
      </c>
      <c r="AB209" s="182">
        <v>8197.890026354602</v>
      </c>
      <c r="AC209" s="182">
        <v>8197.890026354602</v>
      </c>
      <c r="AD209" s="182"/>
      <c r="AE209" s="183"/>
      <c r="AF209" s="183"/>
      <c r="AG209" s="183"/>
      <c r="AH209" s="183"/>
      <c r="AI209" s="173">
        <f t="shared" si="27"/>
        <v>84233.38</v>
      </c>
      <c r="AJ209" s="173">
        <f t="shared" si="28"/>
        <v>0</v>
      </c>
      <c r="AK209" s="173">
        <f t="shared" si="29"/>
        <v>109732.48747591919</v>
      </c>
      <c r="AL209" s="183"/>
      <c r="AM209" s="194" t="str">
        <f>_xlfn.XLOOKUP(Tabela1[[#This Row],[Unidade]],tabShoppingsEmails[Shopping],tabShoppingsEmails[E-mails consolidados])</f>
        <v>amanda.tavela@allos.co; carlos.goto@allos.co; felipe.moraes@allos.co</v>
      </c>
    </row>
    <row r="210" spans="1:39" ht="20.85" hidden="1" customHeight="1" thickBot="1">
      <c r="A210" s="172">
        <v>45910</v>
      </c>
      <c r="B210" s="173" t="s">
        <v>154</v>
      </c>
      <c r="C210" s="173" t="s">
        <v>12</v>
      </c>
      <c r="D210" s="174" t="s">
        <v>7</v>
      </c>
      <c r="E210" s="174" t="s">
        <v>4</v>
      </c>
      <c r="F210" s="176">
        <v>109</v>
      </c>
      <c r="G210" s="176">
        <v>112</v>
      </c>
      <c r="H210" s="176">
        <v>438</v>
      </c>
      <c r="I210" s="176">
        <v>0</v>
      </c>
      <c r="J210" s="178">
        <v>706196.7418976659</v>
      </c>
      <c r="K210" s="179">
        <v>0</v>
      </c>
      <c r="L210" s="179">
        <v>-84233.38</v>
      </c>
      <c r="M210" s="179">
        <v>0</v>
      </c>
      <c r="N210" s="179">
        <v>0</v>
      </c>
      <c r="O210" s="178">
        <v>-7061.97</v>
      </c>
      <c r="P210" s="178">
        <v>0</v>
      </c>
      <c r="Q210" s="178">
        <v>-1567.94</v>
      </c>
      <c r="R210" s="178">
        <v>-15743.3577701458</v>
      </c>
      <c r="S210" s="178">
        <v>0</v>
      </c>
      <c r="T210" s="179" t="s">
        <v>154</v>
      </c>
      <c r="U210" s="180">
        <f t="shared" si="30"/>
        <v>597590.09412752022</v>
      </c>
      <c r="V210" s="180"/>
      <c r="W210" s="234">
        <f t="shared" si="26"/>
        <v>597590.09412752022</v>
      </c>
      <c r="X210" s="180"/>
      <c r="Y210" s="180"/>
      <c r="Z210" s="181">
        <v>45870</v>
      </c>
      <c r="AA210" s="342" cm="1">
        <f t="array" ref="AA210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45901</v>
      </c>
      <c r="AB210" s="182">
        <v>11937.287416518073</v>
      </c>
      <c r="AC210" s="182">
        <v>11937.287416518073</v>
      </c>
      <c r="AD210" s="182"/>
      <c r="AE210" s="183"/>
      <c r="AF210" s="183"/>
      <c r="AG210" s="183"/>
      <c r="AH210" s="183"/>
      <c r="AI210" s="173">
        <f t="shared" si="27"/>
        <v>84233.38</v>
      </c>
      <c r="AJ210" s="173">
        <f t="shared" si="28"/>
        <v>0</v>
      </c>
      <c r="AK210" s="173">
        <f t="shared" si="29"/>
        <v>108606.64777014568</v>
      </c>
      <c r="AL210" s="183"/>
      <c r="AM210" s="194" t="str">
        <f>_xlfn.XLOOKUP(Tabela1[[#This Row],[Unidade]],tabShoppingsEmails[Shopping],tabShoppingsEmails[E-mails consolidados])</f>
        <v>amanda.tavela@allos.co; carlos.goto@allos.co; felipe.moraes@allos.co</v>
      </c>
    </row>
    <row r="211" spans="1:39" ht="20.85" hidden="1" customHeight="1" thickBot="1">
      <c r="A211" s="172">
        <v>45939</v>
      </c>
      <c r="B211" s="173" t="s">
        <v>154</v>
      </c>
      <c r="C211" s="173" t="s">
        <v>12</v>
      </c>
      <c r="D211" s="174" t="s">
        <v>7</v>
      </c>
      <c r="E211" s="174" t="s">
        <v>4</v>
      </c>
      <c r="F211" s="176">
        <v>109</v>
      </c>
      <c r="G211" s="176">
        <v>112</v>
      </c>
      <c r="H211" s="176">
        <v>300</v>
      </c>
      <c r="I211" s="176">
        <v>0</v>
      </c>
      <c r="J211" s="178">
        <v>706196.7418976659</v>
      </c>
      <c r="K211" s="179">
        <v>0</v>
      </c>
      <c r="L211" s="179">
        <v>-53935.15</v>
      </c>
      <c r="M211" s="179">
        <v>0</v>
      </c>
      <c r="N211" s="179">
        <v>0</v>
      </c>
      <c r="O211" s="179">
        <v>-7061.97</v>
      </c>
      <c r="P211" s="178">
        <v>0</v>
      </c>
      <c r="Q211" s="178">
        <v>-167.78918294655199</v>
      </c>
      <c r="R211" s="178">
        <v>-11894.9854263323</v>
      </c>
      <c r="S211" s="178">
        <v>0</v>
      </c>
      <c r="T211" s="179" t="s">
        <v>154</v>
      </c>
      <c r="U211" s="180">
        <f t="shared" si="30"/>
        <v>633136.84728838701</v>
      </c>
      <c r="V211" s="180"/>
      <c r="W211" s="234">
        <f t="shared" si="26"/>
        <v>633136.84728838701</v>
      </c>
      <c r="X211" s="180"/>
      <c r="Y211" s="180"/>
      <c r="Z211" s="181">
        <v>45901</v>
      </c>
      <c r="AA211" s="342" cm="1">
        <f t="array" ref="AA211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45931</v>
      </c>
      <c r="AB211" s="182"/>
      <c r="AC211" s="182"/>
      <c r="AD211" s="182"/>
      <c r="AE211" s="183"/>
      <c r="AF211" s="183"/>
      <c r="AG211" s="183"/>
      <c r="AH211" s="183"/>
      <c r="AI211" s="173">
        <f t="shared" si="27"/>
        <v>53935.15</v>
      </c>
      <c r="AJ211" s="173">
        <f t="shared" si="28"/>
        <v>0</v>
      </c>
      <c r="AK211" s="173">
        <f t="shared" si="29"/>
        <v>73059.894609278883</v>
      </c>
      <c r="AL211" s="183"/>
      <c r="AM211" s="194" t="str">
        <f>_xlfn.XLOOKUP(Tabela1[[#This Row],[Unidade]],tabShoppingsEmails[Shopping],tabShoppingsEmails[E-mails consolidados])</f>
        <v>amanda.tavela@allos.co; carlos.goto@allos.co; felipe.moraes@allos.co</v>
      </c>
    </row>
    <row r="212" spans="1:39" ht="20.85" hidden="1" customHeight="1" thickBot="1">
      <c r="A212" s="172"/>
      <c r="B212" s="173"/>
      <c r="C212" s="173" t="s">
        <v>12</v>
      </c>
      <c r="D212" s="174" t="s">
        <v>7</v>
      </c>
      <c r="E212" s="174" t="s">
        <v>4</v>
      </c>
      <c r="F212" s="176">
        <v>109</v>
      </c>
      <c r="G212" s="176">
        <v>112</v>
      </c>
      <c r="H212" s="176"/>
      <c r="I212" s="176"/>
      <c r="J212" s="178">
        <v>707317.48623163509</v>
      </c>
      <c r="K212" s="179"/>
      <c r="L212" s="179"/>
      <c r="M212" s="179"/>
      <c r="N212" s="179"/>
      <c r="O212" s="178"/>
      <c r="P212" s="178"/>
      <c r="Q212" s="178"/>
      <c r="R212" s="178"/>
      <c r="S212" s="178"/>
      <c r="T212" s="179"/>
      <c r="U212" s="180">
        <f t="shared" si="30"/>
        <v>707317.48623163509</v>
      </c>
      <c r="V212" s="180"/>
      <c r="W212" s="234">
        <f t="shared" si="26"/>
        <v>707317.48623163509</v>
      </c>
      <c r="X212" s="180"/>
      <c r="Y212" s="180"/>
      <c r="Z212" s="181">
        <v>45931</v>
      </c>
      <c r="AA212" s="342" cm="1">
        <f t="array" ref="AA212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45962</v>
      </c>
      <c r="AB212" s="182"/>
      <c r="AC212" s="182"/>
      <c r="AD212" s="182"/>
      <c r="AE212" s="183"/>
      <c r="AF212" s="183"/>
      <c r="AG212" s="183"/>
      <c r="AH212" s="183"/>
      <c r="AI212" s="173">
        <f t="shared" si="27"/>
        <v>0</v>
      </c>
      <c r="AJ212" s="173">
        <f t="shared" si="28"/>
        <v>0</v>
      </c>
      <c r="AK212" s="173">
        <f t="shared" si="29"/>
        <v>0</v>
      </c>
      <c r="AL212" s="183"/>
      <c r="AM212" s="194" t="str">
        <f>_xlfn.XLOOKUP(Tabela1[[#This Row],[Unidade]],tabShoppingsEmails[Shopping],tabShoppingsEmails[E-mails consolidados])</f>
        <v>amanda.tavela@allos.co; carlos.goto@allos.co; felipe.moraes@allos.co</v>
      </c>
    </row>
    <row r="213" spans="1:39" ht="20.85" hidden="1" customHeight="1" thickBot="1">
      <c r="A213" s="172"/>
      <c r="B213" s="173"/>
      <c r="C213" s="173" t="s">
        <v>12</v>
      </c>
      <c r="D213" s="174" t="s">
        <v>7</v>
      </c>
      <c r="E213" s="174" t="s">
        <v>4</v>
      </c>
      <c r="F213" s="176">
        <v>109</v>
      </c>
      <c r="G213" s="176"/>
      <c r="H213" s="176"/>
      <c r="I213" s="176"/>
      <c r="J213" s="178"/>
      <c r="K213" s="179"/>
      <c r="L213" s="179"/>
      <c r="M213" s="179"/>
      <c r="N213" s="179"/>
      <c r="O213" s="178"/>
      <c r="P213" s="178"/>
      <c r="Q213" s="178"/>
      <c r="R213" s="178"/>
      <c r="S213" s="178"/>
      <c r="T213" s="179"/>
      <c r="U213" s="180">
        <f t="shared" si="30"/>
        <v>0</v>
      </c>
      <c r="V213" s="180"/>
      <c r="W213" s="234" t="str">
        <f t="shared" si="26"/>
        <v/>
      </c>
      <c r="X213" s="180"/>
      <c r="Y213" s="180"/>
      <c r="Z213" s="181">
        <v>45962</v>
      </c>
      <c r="AA213" s="342" cm="1">
        <f t="array" ref="AA213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45992</v>
      </c>
      <c r="AB213" s="182"/>
      <c r="AC213" s="182"/>
      <c r="AD213" s="182"/>
      <c r="AE213" s="183"/>
      <c r="AF213" s="183"/>
      <c r="AG213" s="183"/>
      <c r="AH213" s="183"/>
      <c r="AI213" s="173">
        <f t="shared" si="27"/>
        <v>0</v>
      </c>
      <c r="AJ213" s="173">
        <f t="shared" si="28"/>
        <v>0</v>
      </c>
      <c r="AK213" s="173">
        <f t="shared" si="29"/>
        <v>0</v>
      </c>
      <c r="AL213" s="183"/>
      <c r="AM213" s="194" t="str">
        <f>_xlfn.XLOOKUP(Tabela1[[#This Row],[Unidade]],tabShoppingsEmails[Shopping],tabShoppingsEmails[E-mails consolidados])</f>
        <v>amanda.tavela@allos.co; carlos.goto@allos.co; felipe.moraes@allos.co</v>
      </c>
    </row>
    <row r="214" spans="1:39" ht="20.85" hidden="1" customHeight="1" thickBot="1">
      <c r="A214" s="172"/>
      <c r="B214" s="173"/>
      <c r="C214" s="173" t="s">
        <v>12</v>
      </c>
      <c r="D214" s="174" t="s">
        <v>7</v>
      </c>
      <c r="E214" s="174" t="s">
        <v>4</v>
      </c>
      <c r="F214" s="176">
        <v>109</v>
      </c>
      <c r="G214" s="176"/>
      <c r="H214" s="176"/>
      <c r="I214" s="176"/>
      <c r="J214" s="178"/>
      <c r="K214" s="179"/>
      <c r="L214" s="179"/>
      <c r="M214" s="179"/>
      <c r="N214" s="179"/>
      <c r="O214" s="178"/>
      <c r="P214" s="178"/>
      <c r="Q214" s="178"/>
      <c r="R214" s="178"/>
      <c r="S214" s="178"/>
      <c r="T214" s="179"/>
      <c r="U214" s="180">
        <f t="shared" si="30"/>
        <v>0</v>
      </c>
      <c r="V214" s="180"/>
      <c r="W214" s="234" t="str">
        <f t="shared" si="26"/>
        <v/>
      </c>
      <c r="X214" s="180"/>
      <c r="Y214" s="180"/>
      <c r="Z214" s="181">
        <v>45992</v>
      </c>
      <c r="AA214" s="342" cm="1">
        <f t="array" ref="AA214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46023</v>
      </c>
      <c r="AB214" s="182"/>
      <c r="AC214" s="182"/>
      <c r="AD214" s="182"/>
      <c r="AE214" s="183"/>
      <c r="AF214" s="183"/>
      <c r="AG214" s="183"/>
      <c r="AH214" s="183"/>
      <c r="AI214" s="173">
        <f t="shared" si="27"/>
        <v>0</v>
      </c>
      <c r="AJ214" s="173">
        <f t="shared" si="28"/>
        <v>0</v>
      </c>
      <c r="AK214" s="173">
        <f t="shared" si="29"/>
        <v>0</v>
      </c>
      <c r="AL214" s="183"/>
      <c r="AM214" s="194" t="str">
        <f>_xlfn.XLOOKUP(Tabela1[[#This Row],[Unidade]],tabShoppingsEmails[Shopping],tabShoppingsEmails[E-mails consolidados])</f>
        <v>amanda.tavela@allos.co; carlos.goto@allos.co; felipe.moraes@allos.co</v>
      </c>
    </row>
    <row r="215" spans="1:39" ht="16.5" hidden="1" thickBot="1">
      <c r="A215" s="172"/>
      <c r="B215" s="173" t="s">
        <v>154</v>
      </c>
      <c r="C215" s="173" t="s">
        <v>12</v>
      </c>
      <c r="D215" s="174" t="s">
        <v>8</v>
      </c>
      <c r="E215" s="174" t="s">
        <v>4</v>
      </c>
      <c r="F215" s="176">
        <v>38</v>
      </c>
      <c r="G215" s="176">
        <v>24</v>
      </c>
      <c r="H215" s="176">
        <v>8</v>
      </c>
      <c r="I215" s="176">
        <v>44.209999999999994</v>
      </c>
      <c r="J215" s="178">
        <v>206270.62298597681</v>
      </c>
      <c r="K215" s="179">
        <v>-2026.72</v>
      </c>
      <c r="L215" s="179">
        <v>-1949.14</v>
      </c>
      <c r="M215" s="179">
        <v>-1803.538</v>
      </c>
      <c r="N215" s="179">
        <v>-1802.1343999999999</v>
      </c>
      <c r="O215" s="178">
        <v>-1031.3499999999999</v>
      </c>
      <c r="P215" s="178">
        <v>0</v>
      </c>
      <c r="Q215" s="178">
        <v>0</v>
      </c>
      <c r="R215" s="178">
        <v>0</v>
      </c>
      <c r="S215" s="178">
        <v>0</v>
      </c>
      <c r="T215" s="179" t="s">
        <v>157</v>
      </c>
      <c r="U215" s="180">
        <f t="shared" si="30"/>
        <v>202519.34858597678</v>
      </c>
      <c r="V215" s="180"/>
      <c r="W215" s="234">
        <f t="shared" si="26"/>
        <v>202519.34858597678</v>
      </c>
      <c r="X215" s="180"/>
      <c r="Y215" s="180"/>
      <c r="Z215" s="181">
        <v>45658</v>
      </c>
      <c r="AA215" s="342" cm="1">
        <f t="array" ref="AA215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45689</v>
      </c>
      <c r="AB215" s="182">
        <v>33911.4</v>
      </c>
      <c r="AC215" s="182">
        <v>33778.05715891649</v>
      </c>
      <c r="AD215" s="182"/>
      <c r="AE215" s="183"/>
      <c r="AF215" s="183"/>
      <c r="AG215" s="183"/>
      <c r="AH215" s="183"/>
      <c r="AI215" s="173">
        <f t="shared" si="27"/>
        <v>-77.579999999999927</v>
      </c>
      <c r="AJ215" s="173">
        <f t="shared" si="28"/>
        <v>133.3428410835113</v>
      </c>
      <c r="AK215" s="173">
        <f t="shared" si="29"/>
        <v>3751.2744000000239</v>
      </c>
      <c r="AL215" s="183"/>
      <c r="AM215" s="194" t="str">
        <f>_xlfn.XLOOKUP(Tabela1[[#This Row],[Unidade]],tabShoppingsEmails[Shopping],tabShoppingsEmails[E-mails consolidados])</f>
        <v>amanda.tavela@allos.co; carlos.goto@allos.co; felipe.moraes@allos.co</v>
      </c>
    </row>
    <row r="216" spans="1:39" ht="16.5" hidden="1" thickBot="1">
      <c r="A216" s="172"/>
      <c r="B216" s="173" t="s">
        <v>154</v>
      </c>
      <c r="C216" s="173" t="s">
        <v>12</v>
      </c>
      <c r="D216" s="174" t="s">
        <v>8</v>
      </c>
      <c r="E216" s="174" t="s">
        <v>4</v>
      </c>
      <c r="F216" s="176">
        <v>38</v>
      </c>
      <c r="G216" s="176">
        <v>24</v>
      </c>
      <c r="H216" s="176">
        <v>39</v>
      </c>
      <c r="I216" s="176">
        <v>26.199999999999996</v>
      </c>
      <c r="J216" s="178">
        <v>206270.62298597681</v>
      </c>
      <c r="K216" s="179">
        <v>-7050.91</v>
      </c>
      <c r="L216" s="179">
        <v>-7050.91</v>
      </c>
      <c r="M216" s="179">
        <v>-956.22050000000002</v>
      </c>
      <c r="N216" s="179">
        <v>-960.06849999999997</v>
      </c>
      <c r="O216" s="178">
        <v>-2578.3827499999902</v>
      </c>
      <c r="P216" s="178">
        <v>0</v>
      </c>
      <c r="Q216" s="178">
        <v>0</v>
      </c>
      <c r="R216" s="178">
        <v>0</v>
      </c>
      <c r="S216" s="178">
        <v>0</v>
      </c>
      <c r="T216" s="179" t="s">
        <v>157</v>
      </c>
      <c r="U216" s="180">
        <f t="shared" si="30"/>
        <v>198259.64448597681</v>
      </c>
      <c r="V216" s="180"/>
      <c r="W216" s="234">
        <f t="shared" si="26"/>
        <v>198259.64448597681</v>
      </c>
      <c r="X216" s="180"/>
      <c r="Y216" s="180"/>
      <c r="Z216" s="181">
        <v>45689</v>
      </c>
      <c r="AA216" s="342" cm="1">
        <f t="array" ref="AA216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45717</v>
      </c>
      <c r="AB216" s="182">
        <v>27931.273300000001</v>
      </c>
      <c r="AC216" s="182">
        <v>27944.077301014229</v>
      </c>
      <c r="AD216" s="182"/>
      <c r="AE216" s="183"/>
      <c r="AF216" s="183"/>
      <c r="AG216" s="183"/>
      <c r="AH216" s="183"/>
      <c r="AI216" s="173">
        <f t="shared" si="27"/>
        <v>0</v>
      </c>
      <c r="AJ216" s="173">
        <f t="shared" si="28"/>
        <v>-12.804001014228561</v>
      </c>
      <c r="AK216" s="173">
        <f t="shared" si="29"/>
        <v>8010.9784999999974</v>
      </c>
      <c r="AL216" s="183"/>
      <c r="AM216" s="194" t="str">
        <f>_xlfn.XLOOKUP(Tabela1[[#This Row],[Unidade]],tabShoppingsEmails[Shopping],tabShoppingsEmails[E-mails consolidados])</f>
        <v>amanda.tavela@allos.co; carlos.goto@allos.co; felipe.moraes@allos.co</v>
      </c>
    </row>
    <row r="217" spans="1:39" ht="20.85" hidden="1" customHeight="1" thickBot="1">
      <c r="A217" s="172"/>
      <c r="B217" s="173" t="s">
        <v>154</v>
      </c>
      <c r="C217" s="173" t="s">
        <v>12</v>
      </c>
      <c r="D217" s="174" t="s">
        <v>8</v>
      </c>
      <c r="E217" s="174" t="s">
        <v>4</v>
      </c>
      <c r="F217" s="176">
        <v>38</v>
      </c>
      <c r="G217" s="176">
        <v>24</v>
      </c>
      <c r="H217" s="176">
        <v>38</v>
      </c>
      <c r="I217" s="176">
        <v>30.85</v>
      </c>
      <c r="J217" s="178">
        <v>206270.62298597681</v>
      </c>
      <c r="K217" s="179">
        <v>-7634.18</v>
      </c>
      <c r="L217" s="179">
        <v>-7757.8</v>
      </c>
      <c r="M217" s="179">
        <v>-1137.5132000000001</v>
      </c>
      <c r="N217" s="179">
        <v>-1160.9404999999999</v>
      </c>
      <c r="O217" s="178">
        <v>-2922.17</v>
      </c>
      <c r="P217" s="178">
        <v>0</v>
      </c>
      <c r="Q217" s="178">
        <v>0</v>
      </c>
      <c r="R217" s="178">
        <v>0</v>
      </c>
      <c r="S217" s="178">
        <v>0</v>
      </c>
      <c r="T217" s="179" t="s">
        <v>157</v>
      </c>
      <c r="U217" s="180">
        <f t="shared" si="30"/>
        <v>197351.88248597682</v>
      </c>
      <c r="V217" s="180"/>
      <c r="W217" s="234">
        <f t="shared" si="26"/>
        <v>197351.88248597682</v>
      </c>
      <c r="X217" s="180"/>
      <c r="Y217" s="180"/>
      <c r="Z217" s="181">
        <v>45717</v>
      </c>
      <c r="AA217" s="342" cm="1">
        <f t="array" ref="AA217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45748</v>
      </c>
      <c r="AB217" s="182">
        <v>22614.468399999998</v>
      </c>
      <c r="AC217" s="182">
        <v>22611.574557525597</v>
      </c>
      <c r="AD217" s="182"/>
      <c r="AE217" s="183"/>
      <c r="AF217" s="183"/>
      <c r="AG217" s="183"/>
      <c r="AH217" s="183"/>
      <c r="AI217" s="173">
        <f t="shared" si="27"/>
        <v>123.61999999999989</v>
      </c>
      <c r="AJ217" s="173">
        <f t="shared" si="28"/>
        <v>2.8938424744010263</v>
      </c>
      <c r="AK217" s="173">
        <f t="shared" si="29"/>
        <v>8918.7404999999853</v>
      </c>
      <c r="AL217" s="183"/>
      <c r="AM217" s="194" t="str">
        <f>_xlfn.XLOOKUP(Tabela1[[#This Row],[Unidade]],tabShoppingsEmails[Shopping],tabShoppingsEmails[E-mails consolidados])</f>
        <v>amanda.tavela@allos.co; carlos.goto@allos.co; felipe.moraes@allos.co</v>
      </c>
    </row>
    <row r="218" spans="1:39" ht="20.85" hidden="1" customHeight="1" thickBot="1">
      <c r="A218" s="172"/>
      <c r="B218" s="173" t="s">
        <v>154</v>
      </c>
      <c r="C218" s="173" t="s">
        <v>12</v>
      </c>
      <c r="D218" s="174" t="s">
        <v>8</v>
      </c>
      <c r="E218" s="174" t="s">
        <v>4</v>
      </c>
      <c r="F218" s="176">
        <v>38</v>
      </c>
      <c r="G218" s="176">
        <v>24</v>
      </c>
      <c r="H218" s="176">
        <v>65</v>
      </c>
      <c r="I218" s="176">
        <v>27.74</v>
      </c>
      <c r="J218" s="178">
        <v>206270.62298597681</v>
      </c>
      <c r="K218" s="179">
        <v>-14082.83</v>
      </c>
      <c r="L218" s="179">
        <v>-14348.48</v>
      </c>
      <c r="M218" s="179">
        <v>-1060.1887999999999</v>
      </c>
      <c r="N218" s="179">
        <v>-1085.5328</v>
      </c>
      <c r="O218" s="178">
        <v>-2578.38</v>
      </c>
      <c r="P218" s="178">
        <v>0</v>
      </c>
      <c r="Q218" s="178">
        <v>0</v>
      </c>
      <c r="R218" s="178">
        <v>0</v>
      </c>
      <c r="S218" s="178">
        <v>0</v>
      </c>
      <c r="T218" s="179" t="s">
        <v>157</v>
      </c>
      <c r="U218" s="180">
        <f t="shared" si="30"/>
        <v>190836.61018597681</v>
      </c>
      <c r="V218" s="180"/>
      <c r="W218" s="234">
        <f t="shared" si="26"/>
        <v>190836.61018597681</v>
      </c>
      <c r="X218" s="180"/>
      <c r="Y218" s="180"/>
      <c r="Z218" s="181">
        <v>45748</v>
      </c>
      <c r="AA218" s="342" cm="1">
        <f t="array" ref="AA218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45778</v>
      </c>
      <c r="AB218" s="182">
        <v>22579.618600000002</v>
      </c>
      <c r="AC218" s="182">
        <v>22579.665094167285</v>
      </c>
      <c r="AD218" s="182"/>
      <c r="AE218" s="183"/>
      <c r="AF218" s="183"/>
      <c r="AG218" s="183"/>
      <c r="AH218" s="183"/>
      <c r="AI218" s="173">
        <f t="shared" si="27"/>
        <v>265.64999999999964</v>
      </c>
      <c r="AJ218" s="173">
        <f t="shared" si="28"/>
        <v>-4.6494167283526622E-2</v>
      </c>
      <c r="AK218" s="173">
        <f t="shared" si="29"/>
        <v>15434.012799999997</v>
      </c>
      <c r="AL218" s="183"/>
      <c r="AM218" s="194" t="str">
        <f>_xlfn.XLOOKUP(Tabela1[[#This Row],[Unidade]],tabShoppingsEmails[Shopping],tabShoppingsEmails[E-mails consolidados])</f>
        <v>amanda.tavela@allos.co; carlos.goto@allos.co; felipe.moraes@allos.co</v>
      </c>
    </row>
    <row r="219" spans="1:39" ht="20.85" hidden="1" customHeight="1" thickBot="1">
      <c r="A219" s="172">
        <v>45813</v>
      </c>
      <c r="B219" s="173" t="s">
        <v>154</v>
      </c>
      <c r="C219" s="173" t="s">
        <v>12</v>
      </c>
      <c r="D219" s="174" t="s">
        <v>8</v>
      </c>
      <c r="E219" s="174" t="s">
        <v>4</v>
      </c>
      <c r="F219" s="176">
        <v>38</v>
      </c>
      <c r="G219" s="176">
        <v>24</v>
      </c>
      <c r="H219" s="176">
        <v>27</v>
      </c>
      <c r="I219" s="176">
        <v>40.51</v>
      </c>
      <c r="J219" s="178">
        <v>219322.19854093457</v>
      </c>
      <c r="K219" s="179">
        <v>-6963.23</v>
      </c>
      <c r="L219" s="179">
        <v>-7390.28</v>
      </c>
      <c r="M219" s="179">
        <v>-1463.6579999999999</v>
      </c>
      <c r="N219" s="179">
        <v>-1539.1735000000001</v>
      </c>
      <c r="O219" s="179">
        <v>-2741.53</v>
      </c>
      <c r="P219" s="178">
        <v>0</v>
      </c>
      <c r="Q219" s="178">
        <v>0</v>
      </c>
      <c r="R219" s="178">
        <v>0</v>
      </c>
      <c r="S219" s="178">
        <v>0</v>
      </c>
      <c r="T219" s="179" t="s">
        <v>157</v>
      </c>
      <c r="U219" s="180">
        <f t="shared" si="30"/>
        <v>210392.74504093456</v>
      </c>
      <c r="V219" s="180"/>
      <c r="W219" s="234">
        <f t="shared" si="26"/>
        <v>210392.74504093456</v>
      </c>
      <c r="X219" s="180">
        <v>49687.493559967515</v>
      </c>
      <c r="Y219" s="180" t="s">
        <v>156</v>
      </c>
      <c r="Z219" s="181">
        <v>45778</v>
      </c>
      <c r="AA219" s="342" cm="1">
        <f t="array" ref="AA219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45809</v>
      </c>
      <c r="AB219" s="182">
        <v>28736.484799999998</v>
      </c>
      <c r="AC219" s="182">
        <v>30670.568993115059</v>
      </c>
      <c r="AD219" s="182"/>
      <c r="AE219" s="183"/>
      <c r="AF219" s="183"/>
      <c r="AG219" s="183"/>
      <c r="AH219" s="183"/>
      <c r="AI219" s="173">
        <f t="shared" si="27"/>
        <v>427.05000000000018</v>
      </c>
      <c r="AJ219" s="173">
        <f t="shared" si="28"/>
        <v>-1934.0841931150608</v>
      </c>
      <c r="AK219" s="173">
        <f t="shared" si="29"/>
        <v>8929.4535000000033</v>
      </c>
      <c r="AL219" s="183"/>
      <c r="AM219" s="194" t="str">
        <f>_xlfn.XLOOKUP(Tabela1[[#This Row],[Unidade]],tabShoppingsEmails[Shopping],tabShoppingsEmails[E-mails consolidados])</f>
        <v>amanda.tavela@allos.co; carlos.goto@allos.co; felipe.moraes@allos.co</v>
      </c>
    </row>
    <row r="220" spans="1:39" ht="20.85" hidden="1" customHeight="1" thickBot="1">
      <c r="A220" s="172">
        <v>45841</v>
      </c>
      <c r="B220" s="173" t="s">
        <v>154</v>
      </c>
      <c r="C220" s="173" t="s">
        <v>12</v>
      </c>
      <c r="D220" s="174" t="s">
        <v>8</v>
      </c>
      <c r="E220" s="174" t="s">
        <v>4</v>
      </c>
      <c r="F220" s="176">
        <v>38</v>
      </c>
      <c r="G220" s="176">
        <v>24</v>
      </c>
      <c r="H220" s="176">
        <v>47</v>
      </c>
      <c r="I220" s="176">
        <v>49.07</v>
      </c>
      <c r="J220" s="178">
        <v>219322.19854093457</v>
      </c>
      <c r="K220" s="179">
        <v>-9984.65</v>
      </c>
      <c r="L220" s="179">
        <v>-10167.74</v>
      </c>
      <c r="M220" s="179">
        <v>-1782.4584</v>
      </c>
      <c r="N220" s="179">
        <v>-1840.2005999999999</v>
      </c>
      <c r="O220" s="179">
        <v>-2741.53</v>
      </c>
      <c r="P220" s="178">
        <v>0</v>
      </c>
      <c r="Q220" s="178">
        <v>0</v>
      </c>
      <c r="R220" s="178">
        <v>0</v>
      </c>
      <c r="S220" s="178">
        <v>0</v>
      </c>
      <c r="T220" s="179" t="s">
        <v>157</v>
      </c>
      <c r="U220" s="180">
        <f t="shared" si="30"/>
        <v>207314.25794093456</v>
      </c>
      <c r="V220" s="180"/>
      <c r="W220" s="234">
        <f t="shared" si="26"/>
        <v>207314.25794093456</v>
      </c>
      <c r="X220" s="180"/>
      <c r="Y220" s="180"/>
      <c r="Z220" s="181">
        <v>45809</v>
      </c>
      <c r="AA220" s="342" cm="1">
        <f t="array" ref="AA220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45839</v>
      </c>
      <c r="AB220" s="182">
        <v>26660.232400000001</v>
      </c>
      <c r="AC220" s="182">
        <v>28473.063576659799</v>
      </c>
      <c r="AD220" s="182"/>
      <c r="AE220" s="183"/>
      <c r="AF220" s="183"/>
      <c r="AG220" s="183"/>
      <c r="AH220" s="183"/>
      <c r="AI220" s="173">
        <f t="shared" si="27"/>
        <v>183.09000000000015</v>
      </c>
      <c r="AJ220" s="173">
        <f t="shared" si="28"/>
        <v>-1812.8311766597981</v>
      </c>
      <c r="AK220" s="173">
        <f t="shared" si="29"/>
        <v>12007.940600000002</v>
      </c>
      <c r="AL220" s="183"/>
      <c r="AM220" s="194" t="str">
        <f>_xlfn.XLOOKUP(Tabela1[[#This Row],[Unidade]],tabShoppingsEmails[Shopping],tabShoppingsEmails[E-mails consolidados])</f>
        <v>amanda.tavela@allos.co; carlos.goto@allos.co; felipe.moraes@allos.co</v>
      </c>
    </row>
    <row r="221" spans="1:39" ht="20.85" hidden="1" customHeight="1" thickBot="1">
      <c r="A221" s="172">
        <v>45874</v>
      </c>
      <c r="B221" s="173" t="s">
        <v>154</v>
      </c>
      <c r="C221" s="173" t="s">
        <v>12</v>
      </c>
      <c r="D221" s="174" t="s">
        <v>8</v>
      </c>
      <c r="E221" s="174" t="s">
        <v>4</v>
      </c>
      <c r="F221" s="176">
        <v>38</v>
      </c>
      <c r="G221" s="176">
        <v>24</v>
      </c>
      <c r="H221" s="176">
        <v>66</v>
      </c>
      <c r="I221" s="176">
        <v>29.25</v>
      </c>
      <c r="J221" s="178">
        <v>219322.19854093457</v>
      </c>
      <c r="K221" s="179">
        <v>-15817.15</v>
      </c>
      <c r="L221" s="179">
        <v>-16325.04</v>
      </c>
      <c r="M221" s="179">
        <v>-1171.4553000000001</v>
      </c>
      <c r="N221" s="179">
        <v>-1237.1509000000001</v>
      </c>
      <c r="O221" s="179">
        <v>-2741.53</v>
      </c>
      <c r="P221" s="178">
        <v>0</v>
      </c>
      <c r="Q221" s="178">
        <v>0</v>
      </c>
      <c r="R221" s="178">
        <v>0</v>
      </c>
      <c r="S221" s="178">
        <v>0</v>
      </c>
      <c r="T221" s="179" t="s">
        <v>157</v>
      </c>
      <c r="U221" s="180">
        <f t="shared" si="30"/>
        <v>201760.00764093455</v>
      </c>
      <c r="V221" s="180"/>
      <c r="W221" s="234">
        <f t="shared" si="26"/>
        <v>201760.00764093455</v>
      </c>
      <c r="X221" s="180"/>
      <c r="Y221" s="180"/>
      <c r="Z221" s="181">
        <v>45839</v>
      </c>
      <c r="AA221" s="342" cm="1">
        <f t="array" ref="AA221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45870</v>
      </c>
      <c r="AB221" s="182">
        <v>12716.82</v>
      </c>
      <c r="AC221" s="182">
        <v>13580.436354718378</v>
      </c>
      <c r="AD221" s="182"/>
      <c r="AE221" s="183"/>
      <c r="AF221" s="183"/>
      <c r="AG221" s="183"/>
      <c r="AH221" s="183"/>
      <c r="AI221" s="173">
        <f t="shared" si="27"/>
        <v>507.89000000000124</v>
      </c>
      <c r="AJ221" s="173">
        <f t="shared" si="28"/>
        <v>-863.61635471837872</v>
      </c>
      <c r="AK221" s="173">
        <f t="shared" si="29"/>
        <v>17562.190900000016</v>
      </c>
      <c r="AL221" s="183"/>
      <c r="AM221" s="194" t="str">
        <f>_xlfn.XLOOKUP(Tabela1[[#This Row],[Unidade]],tabShoppingsEmails[Shopping],tabShoppingsEmails[E-mails consolidados])</f>
        <v>amanda.tavela@allos.co; carlos.goto@allos.co; felipe.moraes@allos.co</v>
      </c>
    </row>
    <row r="222" spans="1:39" ht="20.85" hidden="1" customHeight="1" thickBot="1">
      <c r="A222" s="172">
        <v>45905</v>
      </c>
      <c r="B222" s="173" t="s">
        <v>154</v>
      </c>
      <c r="C222" s="173" t="s">
        <v>12</v>
      </c>
      <c r="D222" s="174" t="s">
        <v>8</v>
      </c>
      <c r="E222" s="174" t="s">
        <v>4</v>
      </c>
      <c r="F222" s="176">
        <v>38</v>
      </c>
      <c r="G222" s="176">
        <v>24</v>
      </c>
      <c r="H222" s="176">
        <v>28</v>
      </c>
      <c r="I222" s="176">
        <v>52.39</v>
      </c>
      <c r="J222" s="178">
        <v>219322.19854093457</v>
      </c>
      <c r="K222" s="179">
        <v>-6416.2</v>
      </c>
      <c r="L222" s="179">
        <v>-6664.28</v>
      </c>
      <c r="M222" s="179">
        <v>-2040.5669</v>
      </c>
      <c r="N222" s="179">
        <v>-2170.7013000000002</v>
      </c>
      <c r="O222" s="178">
        <v>-2741.53</v>
      </c>
      <c r="P222" s="178">
        <v>0</v>
      </c>
      <c r="Q222" s="178">
        <v>0</v>
      </c>
      <c r="R222" s="178">
        <v>0</v>
      </c>
      <c r="S222" s="178">
        <v>0</v>
      </c>
      <c r="T222" s="179" t="s">
        <v>157</v>
      </c>
      <c r="U222" s="180">
        <f t="shared" si="30"/>
        <v>210487.21724093458</v>
      </c>
      <c r="V222" s="180"/>
      <c r="W222" s="234">
        <f t="shared" si="26"/>
        <v>210487.21724093458</v>
      </c>
      <c r="X222" s="180"/>
      <c r="Y222" s="180"/>
      <c r="Z222" s="181">
        <v>45870</v>
      </c>
      <c r="AA222" s="342" cm="1">
        <f t="array" ref="AA222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45901</v>
      </c>
      <c r="AB222" s="182">
        <v>11448.602199999999</v>
      </c>
      <c r="AC222" s="182">
        <v>12226.051310800121</v>
      </c>
      <c r="AD222" s="173"/>
      <c r="AE222" s="183"/>
      <c r="AF222" s="183"/>
      <c r="AG222" s="183"/>
      <c r="AH222" s="183"/>
      <c r="AI222" s="173">
        <f t="shared" si="27"/>
        <v>248.07999999999993</v>
      </c>
      <c r="AJ222" s="173">
        <f t="shared" si="28"/>
        <v>-777.44911080012207</v>
      </c>
      <c r="AK222" s="173">
        <f t="shared" si="29"/>
        <v>8834.9812999999849</v>
      </c>
      <c r="AL222" s="183"/>
      <c r="AM222" s="194" t="str">
        <f>_xlfn.XLOOKUP(Tabela1[[#This Row],[Unidade]],tabShoppingsEmails[Shopping],tabShoppingsEmails[E-mails consolidados])</f>
        <v>amanda.tavela@allos.co; carlos.goto@allos.co; felipe.moraes@allos.co</v>
      </c>
    </row>
    <row r="223" spans="1:39" ht="20.85" hidden="1" customHeight="1" thickBot="1">
      <c r="A223" s="172">
        <v>45936</v>
      </c>
      <c r="B223" s="173" t="s">
        <v>154</v>
      </c>
      <c r="C223" s="173" t="s">
        <v>12</v>
      </c>
      <c r="D223" s="174" t="s">
        <v>8</v>
      </c>
      <c r="E223" s="174" t="s">
        <v>4</v>
      </c>
      <c r="F223" s="176">
        <v>38</v>
      </c>
      <c r="G223" s="176">
        <v>24</v>
      </c>
      <c r="H223" s="176">
        <v>69</v>
      </c>
      <c r="I223" s="176">
        <v>53.5</v>
      </c>
      <c r="J223" s="178">
        <v>219322.19854093457</v>
      </c>
      <c r="K223" s="179">
        <v>-19382.009999999998</v>
      </c>
      <c r="L223" s="179">
        <v>-20649.78</v>
      </c>
      <c r="M223" s="179">
        <v>-1974.8549</v>
      </c>
      <c r="N223" s="179">
        <v>-2079.0349999999999</v>
      </c>
      <c r="O223" s="178">
        <v>-2741.53</v>
      </c>
      <c r="P223" s="178">
        <v>0</v>
      </c>
      <c r="Q223" s="178">
        <v>0</v>
      </c>
      <c r="R223" s="178">
        <v>0</v>
      </c>
      <c r="S223" s="178">
        <v>0</v>
      </c>
      <c r="T223" s="179" t="s">
        <v>157</v>
      </c>
      <c r="U223" s="180">
        <f t="shared" si="30"/>
        <v>196593.38354093456</v>
      </c>
      <c r="V223" s="180"/>
      <c r="W223" s="234">
        <f t="shared" si="26"/>
        <v>196593.38354093456</v>
      </c>
      <c r="X223" s="180"/>
      <c r="Y223" s="180"/>
      <c r="Z223" s="181">
        <v>45901</v>
      </c>
      <c r="AA223" s="342" cm="1">
        <f t="array" ref="AA223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45931</v>
      </c>
      <c r="AB223" s="182">
        <v>8537.8354999999992</v>
      </c>
      <c r="AC223" s="182">
        <v>9086.8775662215594</v>
      </c>
      <c r="AD223" s="182"/>
      <c r="AE223" s="183"/>
      <c r="AF223" s="183"/>
      <c r="AG223" s="183"/>
      <c r="AH223" s="183"/>
      <c r="AI223" s="173">
        <f t="shared" si="27"/>
        <v>1267.7700000000004</v>
      </c>
      <c r="AJ223" s="173">
        <f t="shared" si="28"/>
        <v>-549.04206622156016</v>
      </c>
      <c r="AK223" s="173">
        <f t="shared" si="29"/>
        <v>22728.815000000002</v>
      </c>
      <c r="AL223" s="183"/>
      <c r="AM223" s="194" t="str">
        <f>_xlfn.XLOOKUP(Tabela1[[#This Row],[Unidade]],tabShoppingsEmails[Shopping],tabShoppingsEmails[E-mails consolidados])</f>
        <v>amanda.tavela@allos.co; carlos.goto@allos.co; felipe.moraes@allos.co</v>
      </c>
    </row>
    <row r="224" spans="1:39" ht="20.85" hidden="1" customHeight="1" thickBot="1">
      <c r="A224" s="172"/>
      <c r="B224" s="173"/>
      <c r="C224" s="173" t="s">
        <v>12</v>
      </c>
      <c r="D224" s="174" t="s">
        <v>8</v>
      </c>
      <c r="E224" s="174" t="s">
        <v>4</v>
      </c>
      <c r="F224" s="176">
        <v>38</v>
      </c>
      <c r="G224" s="176"/>
      <c r="H224" s="176"/>
      <c r="I224" s="176"/>
      <c r="J224" s="178"/>
      <c r="K224" s="179"/>
      <c r="L224" s="179"/>
      <c r="M224" s="179"/>
      <c r="N224" s="179"/>
      <c r="O224" s="178"/>
      <c r="P224" s="178"/>
      <c r="Q224" s="178"/>
      <c r="R224" s="178"/>
      <c r="S224" s="178"/>
      <c r="T224" s="179"/>
      <c r="U224" s="180">
        <f t="shared" si="30"/>
        <v>0</v>
      </c>
      <c r="V224" s="180"/>
      <c r="W224" s="234" t="str">
        <f t="shared" si="26"/>
        <v/>
      </c>
      <c r="X224" s="180"/>
      <c r="Y224" s="180"/>
      <c r="Z224" s="181">
        <v>45931</v>
      </c>
      <c r="AA224" s="342" cm="1">
        <f t="array" ref="AA224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45962</v>
      </c>
      <c r="AB224" s="182"/>
      <c r="AC224" s="182"/>
      <c r="AD224" s="182"/>
      <c r="AE224" s="183"/>
      <c r="AF224" s="183"/>
      <c r="AG224" s="183"/>
      <c r="AH224" s="183"/>
      <c r="AI224" s="173">
        <f t="shared" si="27"/>
        <v>0</v>
      </c>
      <c r="AJ224" s="173">
        <f t="shared" si="28"/>
        <v>0</v>
      </c>
      <c r="AK224" s="173">
        <f t="shared" si="29"/>
        <v>0</v>
      </c>
      <c r="AL224" s="183"/>
      <c r="AM224" s="194" t="str">
        <f>_xlfn.XLOOKUP(Tabela1[[#This Row],[Unidade]],tabShoppingsEmails[Shopping],tabShoppingsEmails[E-mails consolidados])</f>
        <v>amanda.tavela@allos.co; carlos.goto@allos.co; felipe.moraes@allos.co</v>
      </c>
    </row>
    <row r="225" spans="1:39" ht="20.85" hidden="1" customHeight="1" thickBot="1">
      <c r="A225" s="172"/>
      <c r="B225" s="173"/>
      <c r="C225" s="173" t="s">
        <v>12</v>
      </c>
      <c r="D225" s="174" t="s">
        <v>8</v>
      </c>
      <c r="E225" s="174" t="s">
        <v>4</v>
      </c>
      <c r="F225" s="176">
        <v>38</v>
      </c>
      <c r="G225" s="176"/>
      <c r="H225" s="176"/>
      <c r="I225" s="176"/>
      <c r="J225" s="178"/>
      <c r="K225" s="179"/>
      <c r="L225" s="179"/>
      <c r="M225" s="179"/>
      <c r="N225" s="179"/>
      <c r="O225" s="178"/>
      <c r="P225" s="178"/>
      <c r="Q225" s="178"/>
      <c r="R225" s="178"/>
      <c r="S225" s="178"/>
      <c r="T225" s="179"/>
      <c r="U225" s="180">
        <f t="shared" si="30"/>
        <v>0</v>
      </c>
      <c r="V225" s="180"/>
      <c r="W225" s="234" t="str">
        <f t="shared" si="26"/>
        <v/>
      </c>
      <c r="X225" s="180"/>
      <c r="Y225" s="180"/>
      <c r="Z225" s="181">
        <v>45962</v>
      </c>
      <c r="AA225" s="342" cm="1">
        <f t="array" ref="AA225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45992</v>
      </c>
      <c r="AB225" s="182"/>
      <c r="AC225" s="182"/>
      <c r="AD225" s="182"/>
      <c r="AE225" s="183"/>
      <c r="AF225" s="183"/>
      <c r="AG225" s="183"/>
      <c r="AH225" s="183"/>
      <c r="AI225" s="173">
        <f t="shared" si="27"/>
        <v>0</v>
      </c>
      <c r="AJ225" s="173">
        <f t="shared" si="28"/>
        <v>0</v>
      </c>
      <c r="AK225" s="173">
        <f t="shared" si="29"/>
        <v>0</v>
      </c>
      <c r="AL225" s="183"/>
      <c r="AM225" s="194" t="str">
        <f>_xlfn.XLOOKUP(Tabela1[[#This Row],[Unidade]],tabShoppingsEmails[Shopping],tabShoppingsEmails[E-mails consolidados])</f>
        <v>amanda.tavela@allos.co; carlos.goto@allos.co; felipe.moraes@allos.co</v>
      </c>
    </row>
    <row r="226" spans="1:39" ht="20.85" hidden="1" customHeight="1" thickBot="1">
      <c r="A226" s="172"/>
      <c r="B226" s="173"/>
      <c r="C226" s="173" t="s">
        <v>12</v>
      </c>
      <c r="D226" s="174" t="s">
        <v>8</v>
      </c>
      <c r="E226" s="174" t="s">
        <v>4</v>
      </c>
      <c r="F226" s="176">
        <v>38</v>
      </c>
      <c r="G226" s="176"/>
      <c r="H226" s="176"/>
      <c r="I226" s="176"/>
      <c r="J226" s="197"/>
      <c r="K226" s="179"/>
      <c r="L226" s="179"/>
      <c r="M226" s="179"/>
      <c r="N226" s="179"/>
      <c r="O226" s="178"/>
      <c r="P226" s="178"/>
      <c r="Q226" s="178"/>
      <c r="R226" s="178"/>
      <c r="S226" s="178"/>
      <c r="T226" s="179"/>
      <c r="U226" s="180">
        <f t="shared" si="30"/>
        <v>0</v>
      </c>
      <c r="V226" s="180"/>
      <c r="W226" s="234" t="str">
        <f t="shared" si="26"/>
        <v/>
      </c>
      <c r="X226" s="180"/>
      <c r="Y226" s="180"/>
      <c r="Z226" s="181">
        <v>45992</v>
      </c>
      <c r="AA226" s="342" cm="1">
        <f t="array" ref="AA226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46023</v>
      </c>
      <c r="AB226" s="173"/>
      <c r="AC226" s="173"/>
      <c r="AD226" s="173"/>
      <c r="AE226" s="183"/>
      <c r="AF226" s="183"/>
      <c r="AG226" s="183"/>
      <c r="AH226" s="183"/>
      <c r="AI226" s="173">
        <f t="shared" si="27"/>
        <v>0</v>
      </c>
      <c r="AJ226" s="173">
        <f t="shared" si="28"/>
        <v>0</v>
      </c>
      <c r="AK226" s="173">
        <f t="shared" si="29"/>
        <v>0</v>
      </c>
      <c r="AL226" s="183"/>
      <c r="AM226" s="194" t="str">
        <f>_xlfn.XLOOKUP(Tabela1[[#This Row],[Unidade]],tabShoppingsEmails[Shopping],tabShoppingsEmails[E-mails consolidados])</f>
        <v>amanda.tavela@allos.co; carlos.goto@allos.co; felipe.moraes@allos.co</v>
      </c>
    </row>
    <row r="227" spans="1:39" ht="16.5" hidden="1" thickBot="1">
      <c r="A227" s="172"/>
      <c r="B227" s="173" t="s">
        <v>154</v>
      </c>
      <c r="C227" s="189" t="s">
        <v>12</v>
      </c>
      <c r="D227" s="190" t="s">
        <v>9</v>
      </c>
      <c r="E227" s="190" t="s">
        <v>4</v>
      </c>
      <c r="F227" s="176">
        <v>7</v>
      </c>
      <c r="G227" s="176">
        <v>3</v>
      </c>
      <c r="H227" s="176">
        <v>2</v>
      </c>
      <c r="I227" s="176">
        <v>3.85</v>
      </c>
      <c r="J227" s="178">
        <v>29276.418143565359</v>
      </c>
      <c r="K227" s="179">
        <v>-656.87</v>
      </c>
      <c r="L227" s="179">
        <v>-656.87</v>
      </c>
      <c r="M227" s="179">
        <v>-188.74700000000001</v>
      </c>
      <c r="N227" s="179">
        <v>-188.89500000000001</v>
      </c>
      <c r="O227" s="178">
        <v>-292.76</v>
      </c>
      <c r="P227" s="178">
        <v>0</v>
      </c>
      <c r="Q227" s="178">
        <v>0</v>
      </c>
      <c r="R227" s="178">
        <v>0</v>
      </c>
      <c r="S227" s="178">
        <v>0</v>
      </c>
      <c r="T227" s="179" t="s">
        <v>154</v>
      </c>
      <c r="U227" s="180">
        <f t="shared" si="30"/>
        <v>28137.893143565361</v>
      </c>
      <c r="V227" s="180"/>
      <c r="W227" s="234">
        <f t="shared" si="26"/>
        <v>28137.893143565361</v>
      </c>
      <c r="X227" s="180"/>
      <c r="Y227" s="180"/>
      <c r="Z227" s="181">
        <v>45658</v>
      </c>
      <c r="AA227" s="342" cm="1">
        <f t="array" ref="AA227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45689</v>
      </c>
      <c r="AB227" s="182">
        <v>2954.8</v>
      </c>
      <c r="AC227" s="182">
        <v>2965.9068323367696</v>
      </c>
      <c r="AD227" s="182"/>
      <c r="AE227" s="183"/>
      <c r="AF227" s="183"/>
      <c r="AG227" s="183"/>
      <c r="AH227" s="183"/>
      <c r="AI227" s="173">
        <f t="shared" si="27"/>
        <v>0</v>
      </c>
      <c r="AJ227" s="173">
        <f t="shared" si="28"/>
        <v>-11.106832336769457</v>
      </c>
      <c r="AK227" s="173">
        <f t="shared" si="29"/>
        <v>1138.5249999999978</v>
      </c>
      <c r="AL227" s="183"/>
      <c r="AM227" s="194" t="str">
        <f>_xlfn.XLOOKUP(Tabela1[[#This Row],[Unidade]],tabShoppingsEmails[Shopping],tabShoppingsEmails[E-mails consolidados])</f>
        <v>amanda.tavela@allos.co; carlos.goto@allos.co; felipe.moraes@allos.co</v>
      </c>
    </row>
    <row r="228" spans="1:39" ht="16.5" hidden="1" thickBot="1">
      <c r="A228" s="172"/>
      <c r="B228" s="173" t="s">
        <v>154</v>
      </c>
      <c r="C228" s="189" t="s">
        <v>12</v>
      </c>
      <c r="D228" s="190" t="s">
        <v>9</v>
      </c>
      <c r="E228" s="190" t="s">
        <v>4</v>
      </c>
      <c r="F228" s="176">
        <v>7</v>
      </c>
      <c r="G228" s="176">
        <v>3</v>
      </c>
      <c r="H228" s="176">
        <v>18</v>
      </c>
      <c r="I228" s="176">
        <v>1.1599999999999999</v>
      </c>
      <c r="J228" s="178">
        <v>29222.154916967706</v>
      </c>
      <c r="K228" s="179">
        <v>-6561.36</v>
      </c>
      <c r="L228" s="179">
        <v>-6561.36</v>
      </c>
      <c r="M228" s="179">
        <v>-45.514800000000001</v>
      </c>
      <c r="N228" s="179">
        <v>-45.514800000000001</v>
      </c>
      <c r="O228" s="178">
        <v>-365.95524999999901</v>
      </c>
      <c r="P228" s="178">
        <v>0</v>
      </c>
      <c r="Q228" s="178">
        <v>0</v>
      </c>
      <c r="R228" s="178">
        <v>0</v>
      </c>
      <c r="S228" s="178">
        <v>0</v>
      </c>
      <c r="T228" s="179" t="s">
        <v>154</v>
      </c>
      <c r="U228" s="180">
        <f t="shared" si="30"/>
        <v>22249.324866967705</v>
      </c>
      <c r="V228" s="180"/>
      <c r="W228" s="234">
        <f t="shared" si="26"/>
        <v>22249.324866967705</v>
      </c>
      <c r="X228" s="180"/>
      <c r="Y228" s="180"/>
      <c r="Z228" s="181">
        <v>45689</v>
      </c>
      <c r="AA228" s="342" cm="1">
        <f t="array" ref="AA228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45717</v>
      </c>
      <c r="AB228" s="182">
        <v>344.75900000000001</v>
      </c>
      <c r="AC228" s="182">
        <v>345.9425159067182</v>
      </c>
      <c r="AD228" s="182"/>
      <c r="AE228" s="183"/>
      <c r="AF228" s="183"/>
      <c r="AG228" s="183"/>
      <c r="AH228" s="183"/>
      <c r="AI228" s="173">
        <f t="shared" si="27"/>
        <v>0</v>
      </c>
      <c r="AJ228" s="173">
        <f t="shared" si="28"/>
        <v>-1.1835159067181849</v>
      </c>
      <c r="AK228" s="173">
        <f t="shared" si="29"/>
        <v>6972.8300500000005</v>
      </c>
      <c r="AL228" s="183"/>
      <c r="AM228" s="194" t="str">
        <f>_xlfn.XLOOKUP(Tabela1[[#This Row],[Unidade]],tabShoppingsEmails[Shopping],tabShoppingsEmails[E-mails consolidados])</f>
        <v>amanda.tavela@allos.co; carlos.goto@allos.co; felipe.moraes@allos.co</v>
      </c>
    </row>
    <row r="229" spans="1:39" ht="16.5" hidden="1" thickBot="1">
      <c r="A229" s="172"/>
      <c r="B229" s="173" t="s">
        <v>154</v>
      </c>
      <c r="C229" s="189" t="s">
        <v>12</v>
      </c>
      <c r="D229" s="190" t="s">
        <v>9</v>
      </c>
      <c r="E229" s="190" t="s">
        <v>4</v>
      </c>
      <c r="F229" s="176">
        <v>7</v>
      </c>
      <c r="G229" s="176">
        <v>3</v>
      </c>
      <c r="H229" s="176">
        <v>7</v>
      </c>
      <c r="I229" s="176">
        <v>0.28000000000000003</v>
      </c>
      <c r="J229" s="178">
        <v>29222.154916967706</v>
      </c>
      <c r="K229" s="179">
        <v>-1974.28</v>
      </c>
      <c r="L229" s="179">
        <v>-1974.28</v>
      </c>
      <c r="M229" s="179">
        <v>-11.029199999999999</v>
      </c>
      <c r="N229" s="179">
        <v>-11.029199999999999</v>
      </c>
      <c r="O229" s="178">
        <v>-413.98</v>
      </c>
      <c r="P229" s="178">
        <v>0</v>
      </c>
      <c r="Q229" s="178">
        <v>0</v>
      </c>
      <c r="R229" s="178">
        <v>0</v>
      </c>
      <c r="S229" s="178">
        <v>0</v>
      </c>
      <c r="T229" s="179" t="s">
        <v>154</v>
      </c>
      <c r="U229" s="180">
        <f t="shared" si="30"/>
        <v>26822.865716967706</v>
      </c>
      <c r="V229" s="180"/>
      <c r="W229" s="234">
        <f t="shared" si="26"/>
        <v>26822.865716967706</v>
      </c>
      <c r="X229" s="180"/>
      <c r="Y229" s="180"/>
      <c r="Z229" s="181">
        <v>45717</v>
      </c>
      <c r="AA229" s="342" cm="1">
        <f t="array" ref="AA229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45748</v>
      </c>
      <c r="AB229" s="182">
        <v>1110.8188</v>
      </c>
      <c r="AC229" s="182">
        <v>1115.2638376840246</v>
      </c>
      <c r="AD229" s="182"/>
      <c r="AE229" s="183"/>
      <c r="AF229" s="183"/>
      <c r="AG229" s="183"/>
      <c r="AH229" s="183"/>
      <c r="AI229" s="173">
        <f t="shared" si="27"/>
        <v>0</v>
      </c>
      <c r="AJ229" s="173">
        <f t="shared" si="28"/>
        <v>-4.4450376840245553</v>
      </c>
      <c r="AK229" s="173">
        <f t="shared" si="29"/>
        <v>2399.2891999999993</v>
      </c>
      <c r="AL229" s="183"/>
      <c r="AM229" s="194" t="str">
        <f>_xlfn.XLOOKUP(Tabela1[[#This Row],[Unidade]],tabShoppingsEmails[Shopping],tabShoppingsEmails[E-mails consolidados])</f>
        <v>amanda.tavela@allos.co; carlos.goto@allos.co; felipe.moraes@allos.co</v>
      </c>
    </row>
    <row r="230" spans="1:39" ht="20.85" hidden="1" customHeight="1" thickBot="1">
      <c r="A230" s="172"/>
      <c r="B230" s="173" t="s">
        <v>154</v>
      </c>
      <c r="C230" s="189" t="s">
        <v>12</v>
      </c>
      <c r="D230" s="190" t="s">
        <v>9</v>
      </c>
      <c r="E230" s="190" t="s">
        <v>4</v>
      </c>
      <c r="F230" s="176">
        <v>7</v>
      </c>
      <c r="G230" s="176">
        <v>3</v>
      </c>
      <c r="H230" s="176">
        <v>2</v>
      </c>
      <c r="I230" s="176">
        <v>1.61</v>
      </c>
      <c r="J230" s="178">
        <v>29222.154916967706</v>
      </c>
      <c r="K230" s="179">
        <v>-564.08000000000004</v>
      </c>
      <c r="L230" s="179">
        <v>-569.38</v>
      </c>
      <c r="M230" s="179">
        <v>-83.494600000000005</v>
      </c>
      <c r="N230" s="179">
        <v>-83.494600000000005</v>
      </c>
      <c r="O230" s="178">
        <v>-292.22000000000003</v>
      </c>
      <c r="P230" s="178">
        <v>0</v>
      </c>
      <c r="Q230" s="178">
        <v>0</v>
      </c>
      <c r="R230" s="178">
        <v>0</v>
      </c>
      <c r="S230" s="178">
        <v>0</v>
      </c>
      <c r="T230" s="179" t="s">
        <v>154</v>
      </c>
      <c r="U230" s="180">
        <f t="shared" si="30"/>
        <v>28277.060316967702</v>
      </c>
      <c r="V230" s="180"/>
      <c r="W230" s="234">
        <f t="shared" si="26"/>
        <v>28277.060316967702</v>
      </c>
      <c r="X230" s="180"/>
      <c r="Y230" s="180"/>
      <c r="Z230" s="181">
        <v>45748</v>
      </c>
      <c r="AA230" s="342" cm="1">
        <f t="array" ref="AA230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45778</v>
      </c>
      <c r="AB230" s="182">
        <v>1099.9703000000002</v>
      </c>
      <c r="AC230" s="182">
        <v>1099.9714260828587</v>
      </c>
      <c r="AD230" s="182"/>
      <c r="AE230" s="183"/>
      <c r="AF230" s="183"/>
      <c r="AG230" s="183"/>
      <c r="AH230" s="183"/>
      <c r="AI230" s="173">
        <f t="shared" si="27"/>
        <v>5.2999999999999545</v>
      </c>
      <c r="AJ230" s="173">
        <f t="shared" si="28"/>
        <v>-1.1260828584909177E-3</v>
      </c>
      <c r="AK230" s="173">
        <f t="shared" si="29"/>
        <v>945.09460000000399</v>
      </c>
      <c r="AL230" s="183"/>
      <c r="AM230" s="194" t="str">
        <f>_xlfn.XLOOKUP(Tabela1[[#This Row],[Unidade]],tabShoppingsEmails[Shopping],tabShoppingsEmails[E-mails consolidados])</f>
        <v>amanda.tavela@allos.co; carlos.goto@allos.co; felipe.moraes@allos.co</v>
      </c>
    </row>
    <row r="231" spans="1:39" ht="20.85" hidden="1" customHeight="1" thickBot="1">
      <c r="A231" s="172">
        <v>45813</v>
      </c>
      <c r="B231" s="173" t="s">
        <v>154</v>
      </c>
      <c r="C231" s="189" t="s">
        <v>12</v>
      </c>
      <c r="D231" s="190" t="s">
        <v>9</v>
      </c>
      <c r="E231" s="190" t="s">
        <v>4</v>
      </c>
      <c r="F231" s="176">
        <v>7</v>
      </c>
      <c r="G231" s="176">
        <v>3</v>
      </c>
      <c r="H231" s="176">
        <v>1</v>
      </c>
      <c r="I231" s="176">
        <v>1.59</v>
      </c>
      <c r="J231" s="178">
        <v>31114.221361890952</v>
      </c>
      <c r="K231" s="179">
        <v>-282.04000000000002</v>
      </c>
      <c r="L231" s="178">
        <v>-364.36</v>
      </c>
      <c r="M231" s="179">
        <v>-73.087500000000006</v>
      </c>
      <c r="N231" s="179">
        <v>-73.087500000000006</v>
      </c>
      <c r="O231" s="179">
        <v>-311.14</v>
      </c>
      <c r="P231" s="178">
        <v>0</v>
      </c>
      <c r="Q231" s="178">
        <v>0</v>
      </c>
      <c r="R231" s="178">
        <v>0</v>
      </c>
      <c r="S231" s="178">
        <v>0</v>
      </c>
      <c r="T231" s="179" t="s">
        <v>154</v>
      </c>
      <c r="U231" s="180">
        <f t="shared" si="30"/>
        <v>30365.63386189095</v>
      </c>
      <c r="V231" s="180"/>
      <c r="W231" s="234">
        <f t="shared" si="26"/>
        <v>30365.63386189095</v>
      </c>
      <c r="X231" s="180">
        <v>6726.4161889845782</v>
      </c>
      <c r="Y231" s="180" t="s">
        <v>156</v>
      </c>
      <c r="Z231" s="181">
        <v>45778</v>
      </c>
      <c r="AA231" s="342" cm="1">
        <f t="array" ref="AA231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45809</v>
      </c>
      <c r="AB231" s="182">
        <v>797.37349999999992</v>
      </c>
      <c r="AC231" s="182">
        <v>1056.74</v>
      </c>
      <c r="AD231" s="182"/>
      <c r="AE231" s="183"/>
      <c r="AF231" s="183"/>
      <c r="AG231" s="183"/>
      <c r="AH231" s="183"/>
      <c r="AI231" s="173">
        <f t="shared" si="27"/>
        <v>82.32</v>
      </c>
      <c r="AJ231" s="173">
        <f t="shared" si="28"/>
        <v>-259.36650000000009</v>
      </c>
      <c r="AK231" s="173">
        <f t="shared" si="29"/>
        <v>748.58750000000146</v>
      </c>
      <c r="AL231" s="183"/>
      <c r="AM231" s="194" t="str">
        <f>_xlfn.XLOOKUP(Tabela1[[#This Row],[Unidade]],tabShoppingsEmails[Shopping],tabShoppingsEmails[E-mails consolidados])</f>
        <v>amanda.tavela@allos.co; carlos.goto@allos.co; felipe.moraes@allos.co</v>
      </c>
    </row>
    <row r="232" spans="1:39" ht="20.85" hidden="1" customHeight="1" thickBot="1">
      <c r="A232" s="172">
        <v>45841</v>
      </c>
      <c r="B232" s="173" t="s">
        <v>154</v>
      </c>
      <c r="C232" s="189" t="s">
        <v>12</v>
      </c>
      <c r="D232" s="190" t="s">
        <v>9</v>
      </c>
      <c r="E232" s="190" t="s">
        <v>4</v>
      </c>
      <c r="F232" s="176">
        <v>7</v>
      </c>
      <c r="G232" s="176">
        <v>3</v>
      </c>
      <c r="H232" s="176">
        <v>1</v>
      </c>
      <c r="I232" s="176">
        <v>4.13</v>
      </c>
      <c r="J232" s="178">
        <v>31114.221361890952</v>
      </c>
      <c r="K232" s="179">
        <v>-282.04000000000002</v>
      </c>
      <c r="L232" s="179">
        <v>-364.36</v>
      </c>
      <c r="M232" s="179">
        <v>-185.66030000000001</v>
      </c>
      <c r="N232" s="179">
        <v>-185.66030000000001</v>
      </c>
      <c r="O232" s="179">
        <v>-311.14</v>
      </c>
      <c r="P232" s="178">
        <v>0</v>
      </c>
      <c r="Q232" s="178">
        <v>0</v>
      </c>
      <c r="R232" s="178">
        <v>0</v>
      </c>
      <c r="S232" s="178">
        <v>0</v>
      </c>
      <c r="T232" s="179" t="s">
        <v>154</v>
      </c>
      <c r="U232" s="180">
        <f t="shared" si="30"/>
        <v>30253.061061890952</v>
      </c>
      <c r="V232" s="180"/>
      <c r="W232" s="234">
        <f t="shared" si="26"/>
        <v>30253.061061890952</v>
      </c>
      <c r="X232" s="180"/>
      <c r="Y232" s="180"/>
      <c r="Z232" s="181">
        <v>45809</v>
      </c>
      <c r="AA232" s="342" cm="1">
        <f t="array" ref="AA232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45839</v>
      </c>
      <c r="AB232" s="182">
        <v>356.18450000000001</v>
      </c>
      <c r="AC232" s="182">
        <v>472.04088305896516</v>
      </c>
      <c r="AD232" s="182"/>
      <c r="AE232" s="183"/>
      <c r="AF232" s="183"/>
      <c r="AG232" s="183"/>
      <c r="AH232" s="183"/>
      <c r="AI232" s="173">
        <f t="shared" si="27"/>
        <v>82.32</v>
      </c>
      <c r="AJ232" s="173">
        <f t="shared" si="28"/>
        <v>-115.85638305896515</v>
      </c>
      <c r="AK232" s="173">
        <f t="shared" si="29"/>
        <v>861.16029999999955</v>
      </c>
      <c r="AL232" s="183"/>
      <c r="AM232" s="194" t="str">
        <f>_xlfn.XLOOKUP(Tabela1[[#This Row],[Unidade]],tabShoppingsEmails[Shopping],tabShoppingsEmails[E-mails consolidados])</f>
        <v>amanda.tavela@allos.co; carlos.goto@allos.co; felipe.moraes@allos.co</v>
      </c>
    </row>
    <row r="233" spans="1:39" ht="20.85" hidden="1" customHeight="1" thickBot="1">
      <c r="A233" s="172">
        <v>45874</v>
      </c>
      <c r="B233" s="173" t="s">
        <v>154</v>
      </c>
      <c r="C233" s="189" t="s">
        <v>12</v>
      </c>
      <c r="D233" s="190" t="s">
        <v>9</v>
      </c>
      <c r="E233" s="190" t="s">
        <v>4</v>
      </c>
      <c r="F233" s="176">
        <v>7</v>
      </c>
      <c r="G233" s="176">
        <v>3</v>
      </c>
      <c r="H233" s="176">
        <v>38</v>
      </c>
      <c r="I233" s="176">
        <v>1.3</v>
      </c>
      <c r="J233" s="178">
        <v>31114.221361890952</v>
      </c>
      <c r="K233" s="179">
        <v>-10717.52</v>
      </c>
      <c r="L233" s="179">
        <v>-12481.99</v>
      </c>
      <c r="M233" s="179">
        <v>-63.706000000000003</v>
      </c>
      <c r="N233" s="179">
        <v>-63.706000000000003</v>
      </c>
      <c r="O233" s="179">
        <v>-363</v>
      </c>
      <c r="P233" s="178">
        <v>0</v>
      </c>
      <c r="Q233" s="178">
        <v>0</v>
      </c>
      <c r="R233" s="178">
        <v>0</v>
      </c>
      <c r="S233" s="178">
        <v>0</v>
      </c>
      <c r="T233" s="179" t="s">
        <v>154</v>
      </c>
      <c r="U233" s="180">
        <f t="shared" si="30"/>
        <v>18205.525361890956</v>
      </c>
      <c r="V233" s="180"/>
      <c r="W233" s="234">
        <f t="shared" si="26"/>
        <v>18205.525361890956</v>
      </c>
      <c r="X233" s="180"/>
      <c r="Y233" s="180"/>
      <c r="Z233" s="181">
        <v>45839</v>
      </c>
      <c r="AA233" s="342" cm="1">
        <f t="array" ref="AA233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45870</v>
      </c>
      <c r="AB233" s="182">
        <v>304.90626302214838</v>
      </c>
      <c r="AC233" s="182">
        <v>428.95394698556362</v>
      </c>
      <c r="AD233" s="173"/>
      <c r="AE233" s="183"/>
      <c r="AF233" s="183"/>
      <c r="AG233" s="183"/>
      <c r="AH233" s="183"/>
      <c r="AI233" s="173">
        <f t="shared" si="27"/>
        <v>1764.4699999999993</v>
      </c>
      <c r="AJ233" s="173">
        <f t="shared" si="28"/>
        <v>-124.04768396341524</v>
      </c>
      <c r="AK233" s="173">
        <f t="shared" si="29"/>
        <v>12908.695999999996</v>
      </c>
      <c r="AL233" s="183"/>
      <c r="AM233" s="194" t="str">
        <f>_xlfn.XLOOKUP(Tabela1[[#This Row],[Unidade]],tabShoppingsEmails[Shopping],tabShoppingsEmails[E-mails consolidados])</f>
        <v>amanda.tavela@allos.co; carlos.goto@allos.co; felipe.moraes@allos.co</v>
      </c>
    </row>
    <row r="234" spans="1:39" ht="20.85" hidden="1" customHeight="1" thickBot="1">
      <c r="A234" s="172">
        <v>45905</v>
      </c>
      <c r="B234" s="173" t="s">
        <v>154</v>
      </c>
      <c r="C234" s="189" t="s">
        <v>12</v>
      </c>
      <c r="D234" s="190" t="s">
        <v>9</v>
      </c>
      <c r="E234" s="190" t="s">
        <v>4</v>
      </c>
      <c r="F234" s="176">
        <v>7</v>
      </c>
      <c r="G234" s="176">
        <v>3</v>
      </c>
      <c r="H234" s="176">
        <v>7</v>
      </c>
      <c r="I234" s="176">
        <v>1.71</v>
      </c>
      <c r="J234" s="178">
        <v>31114.221361890952</v>
      </c>
      <c r="K234" s="179">
        <v>-1974.28</v>
      </c>
      <c r="L234" s="179">
        <v>-2550.52</v>
      </c>
      <c r="M234" s="179">
        <v>-79.441199999999995</v>
      </c>
      <c r="N234" s="179">
        <v>-79.44</v>
      </c>
      <c r="O234" s="178">
        <v>-388.93</v>
      </c>
      <c r="P234" s="178">
        <v>0</v>
      </c>
      <c r="Q234" s="178">
        <v>0</v>
      </c>
      <c r="R234" s="178">
        <v>0</v>
      </c>
      <c r="S234" s="178">
        <v>0</v>
      </c>
      <c r="T234" s="179" t="s">
        <v>154</v>
      </c>
      <c r="U234" s="180">
        <f t="shared" si="30"/>
        <v>28095.331361890952</v>
      </c>
      <c r="V234" s="180"/>
      <c r="W234" s="234">
        <f t="shared" si="26"/>
        <v>28095.331361890952</v>
      </c>
      <c r="X234" s="180"/>
      <c r="Y234" s="180"/>
      <c r="Z234" s="181">
        <v>45870</v>
      </c>
      <c r="AA234" s="342" cm="1">
        <f t="array" ref="AA234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45901</v>
      </c>
      <c r="AB234" s="182"/>
      <c r="AC234" s="182"/>
      <c r="AD234" s="173"/>
      <c r="AE234" s="183"/>
      <c r="AF234" s="183"/>
      <c r="AG234" s="183"/>
      <c r="AH234" s="183"/>
      <c r="AI234" s="173">
        <f t="shared" si="27"/>
        <v>576.24</v>
      </c>
      <c r="AJ234" s="173">
        <f t="shared" si="28"/>
        <v>0</v>
      </c>
      <c r="AK234" s="173">
        <f t="shared" si="29"/>
        <v>3018.8899999999994</v>
      </c>
      <c r="AL234" s="183"/>
      <c r="AM234" s="194" t="str">
        <f>_xlfn.XLOOKUP(Tabela1[[#This Row],[Unidade]],tabShoppingsEmails[Shopping],tabShoppingsEmails[E-mails consolidados])</f>
        <v>amanda.tavela@allos.co; carlos.goto@allos.co; felipe.moraes@allos.co</v>
      </c>
    </row>
    <row r="235" spans="1:39" ht="20.85" hidden="1" customHeight="1" thickBot="1">
      <c r="A235" s="172">
        <v>45936</v>
      </c>
      <c r="B235" s="173" t="s">
        <v>154</v>
      </c>
      <c r="C235" s="189" t="s">
        <v>12</v>
      </c>
      <c r="D235" s="190" t="s">
        <v>9</v>
      </c>
      <c r="E235" s="190" t="s">
        <v>4</v>
      </c>
      <c r="F235" s="176">
        <v>7</v>
      </c>
      <c r="G235" s="176">
        <v>3</v>
      </c>
      <c r="H235" s="176">
        <v>8</v>
      </c>
      <c r="I235" s="176">
        <v>6.18</v>
      </c>
      <c r="J235" s="178">
        <v>31114.221361890952</v>
      </c>
      <c r="K235" s="179">
        <v>-2256.3200000000002</v>
      </c>
      <c r="L235" s="179">
        <v>-2870.89</v>
      </c>
      <c r="M235" s="179">
        <v>-278.16059999999999</v>
      </c>
      <c r="N235" s="179">
        <v>-278.16000000000003</v>
      </c>
      <c r="O235" s="178">
        <v>-311.14</v>
      </c>
      <c r="P235" s="178">
        <v>0</v>
      </c>
      <c r="Q235" s="178">
        <v>0</v>
      </c>
      <c r="R235" s="178">
        <v>0</v>
      </c>
      <c r="S235" s="178">
        <v>0</v>
      </c>
      <c r="T235" s="179" t="s">
        <v>154</v>
      </c>
      <c r="U235" s="180">
        <f t="shared" si="30"/>
        <v>27654.031361890953</v>
      </c>
      <c r="V235" s="180"/>
      <c r="W235" s="234">
        <f t="shared" si="26"/>
        <v>27654.031361890953</v>
      </c>
      <c r="X235" s="180"/>
      <c r="Y235" s="180"/>
      <c r="Z235" s="181">
        <v>45901</v>
      </c>
      <c r="AA235" s="342" cm="1">
        <f t="array" ref="AA235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45931</v>
      </c>
      <c r="AB235" s="182">
        <v>55.279000000000003</v>
      </c>
      <c r="AC235" s="182">
        <v>73.259639244875999</v>
      </c>
      <c r="AD235" s="182"/>
      <c r="AE235" s="183"/>
      <c r="AF235" s="183"/>
      <c r="AG235" s="183"/>
      <c r="AH235" s="183"/>
      <c r="AI235" s="173">
        <f t="shared" si="27"/>
        <v>614.56999999999971</v>
      </c>
      <c r="AJ235" s="173">
        <f t="shared" si="28"/>
        <v>-17.980639244875995</v>
      </c>
      <c r="AK235" s="173">
        <f t="shared" si="29"/>
        <v>3460.1899999999987</v>
      </c>
      <c r="AL235" s="183"/>
      <c r="AM235" s="194" t="str">
        <f>_xlfn.XLOOKUP(Tabela1[[#This Row],[Unidade]],tabShoppingsEmails[Shopping],tabShoppingsEmails[E-mails consolidados])</f>
        <v>amanda.tavela@allos.co; carlos.goto@allos.co; felipe.moraes@allos.co</v>
      </c>
    </row>
    <row r="236" spans="1:39" ht="20.85" hidden="1" customHeight="1" thickBot="1">
      <c r="A236" s="172"/>
      <c r="B236" s="173"/>
      <c r="C236" s="189" t="s">
        <v>12</v>
      </c>
      <c r="D236" s="190" t="s">
        <v>9</v>
      </c>
      <c r="E236" s="190" t="s">
        <v>4</v>
      </c>
      <c r="F236" s="176">
        <v>7</v>
      </c>
      <c r="G236" s="176"/>
      <c r="H236" s="176"/>
      <c r="I236" s="176"/>
      <c r="J236" s="178"/>
      <c r="K236" s="179"/>
      <c r="L236" s="179"/>
      <c r="M236" s="179"/>
      <c r="N236" s="179"/>
      <c r="O236" s="178"/>
      <c r="P236" s="178"/>
      <c r="Q236" s="178"/>
      <c r="R236" s="178"/>
      <c r="S236" s="178"/>
      <c r="T236" s="179"/>
      <c r="U236" s="180">
        <f t="shared" si="30"/>
        <v>0</v>
      </c>
      <c r="V236" s="180"/>
      <c r="W236" s="234" t="str">
        <f t="shared" si="26"/>
        <v/>
      </c>
      <c r="X236" s="180"/>
      <c r="Y236" s="180"/>
      <c r="Z236" s="181">
        <v>45931</v>
      </c>
      <c r="AA236" s="342" cm="1">
        <f t="array" ref="AA236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45962</v>
      </c>
      <c r="AB236" s="182"/>
      <c r="AC236" s="182"/>
      <c r="AD236" s="182"/>
      <c r="AE236" s="183"/>
      <c r="AF236" s="183"/>
      <c r="AG236" s="183"/>
      <c r="AH236" s="183"/>
      <c r="AI236" s="173">
        <f t="shared" si="27"/>
        <v>0</v>
      </c>
      <c r="AJ236" s="173">
        <f t="shared" si="28"/>
        <v>0</v>
      </c>
      <c r="AK236" s="173">
        <f t="shared" si="29"/>
        <v>0</v>
      </c>
      <c r="AL236" s="183"/>
      <c r="AM236" s="194" t="str">
        <f>_xlfn.XLOOKUP(Tabela1[[#This Row],[Unidade]],tabShoppingsEmails[Shopping],tabShoppingsEmails[E-mails consolidados])</f>
        <v>amanda.tavela@allos.co; carlos.goto@allos.co; felipe.moraes@allos.co</v>
      </c>
    </row>
    <row r="237" spans="1:39" ht="20.85" hidden="1" customHeight="1" thickBot="1">
      <c r="A237" s="172"/>
      <c r="B237" s="173"/>
      <c r="C237" s="189" t="s">
        <v>12</v>
      </c>
      <c r="D237" s="190" t="s">
        <v>9</v>
      </c>
      <c r="E237" s="190" t="s">
        <v>4</v>
      </c>
      <c r="F237" s="176">
        <v>7</v>
      </c>
      <c r="G237" s="176"/>
      <c r="H237" s="176"/>
      <c r="I237" s="176"/>
      <c r="J237" s="178"/>
      <c r="K237" s="179"/>
      <c r="L237" s="179"/>
      <c r="M237" s="179"/>
      <c r="N237" s="179"/>
      <c r="O237" s="178"/>
      <c r="P237" s="178"/>
      <c r="Q237" s="178"/>
      <c r="R237" s="178"/>
      <c r="S237" s="178"/>
      <c r="T237" s="179"/>
      <c r="U237" s="180">
        <f t="shared" si="30"/>
        <v>0</v>
      </c>
      <c r="V237" s="180"/>
      <c r="W237" s="234" t="str">
        <f t="shared" si="26"/>
        <v/>
      </c>
      <c r="X237" s="180"/>
      <c r="Y237" s="180"/>
      <c r="Z237" s="181">
        <v>45962</v>
      </c>
      <c r="AA237" s="342" cm="1">
        <f t="array" ref="AA237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45992</v>
      </c>
      <c r="AB237" s="182"/>
      <c r="AC237" s="182"/>
      <c r="AD237" s="182"/>
      <c r="AE237" s="183"/>
      <c r="AF237" s="183"/>
      <c r="AG237" s="183"/>
      <c r="AH237" s="183"/>
      <c r="AI237" s="173">
        <f t="shared" si="27"/>
        <v>0</v>
      </c>
      <c r="AJ237" s="173">
        <f t="shared" si="28"/>
        <v>0</v>
      </c>
      <c r="AK237" s="173">
        <f t="shared" si="29"/>
        <v>0</v>
      </c>
      <c r="AL237" s="183"/>
      <c r="AM237" s="194" t="str">
        <f>_xlfn.XLOOKUP(Tabela1[[#This Row],[Unidade]],tabShoppingsEmails[Shopping],tabShoppingsEmails[E-mails consolidados])</f>
        <v>amanda.tavela@allos.co; carlos.goto@allos.co; felipe.moraes@allos.co</v>
      </c>
    </row>
    <row r="238" spans="1:39" ht="20.85" hidden="1" customHeight="1" thickBot="1">
      <c r="A238" s="172"/>
      <c r="B238" s="173"/>
      <c r="C238" s="189" t="s">
        <v>12</v>
      </c>
      <c r="D238" s="190" t="s">
        <v>9</v>
      </c>
      <c r="E238" s="190" t="s">
        <v>4</v>
      </c>
      <c r="F238" s="176">
        <v>7</v>
      </c>
      <c r="G238" s="176"/>
      <c r="H238" s="176"/>
      <c r="I238" s="176"/>
      <c r="J238" s="178"/>
      <c r="K238" s="179"/>
      <c r="L238" s="179"/>
      <c r="M238" s="179"/>
      <c r="N238" s="179"/>
      <c r="O238" s="178"/>
      <c r="P238" s="178"/>
      <c r="Q238" s="178"/>
      <c r="R238" s="178"/>
      <c r="S238" s="178"/>
      <c r="T238" s="179"/>
      <c r="U238" s="180">
        <f t="shared" si="30"/>
        <v>0</v>
      </c>
      <c r="V238" s="180"/>
      <c r="W238" s="234" t="str">
        <f t="shared" si="26"/>
        <v/>
      </c>
      <c r="X238" s="180"/>
      <c r="Y238" s="180"/>
      <c r="Z238" s="181">
        <v>45992</v>
      </c>
      <c r="AA238" s="342" cm="1">
        <f t="array" ref="AA238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46023</v>
      </c>
      <c r="AB238" s="173"/>
      <c r="AC238" s="173"/>
      <c r="AD238" s="173"/>
      <c r="AE238" s="183"/>
      <c r="AF238" s="183"/>
      <c r="AG238" s="183"/>
      <c r="AH238" s="183"/>
      <c r="AI238" s="173">
        <f t="shared" si="27"/>
        <v>0</v>
      </c>
      <c r="AJ238" s="173">
        <f t="shared" si="28"/>
        <v>0</v>
      </c>
      <c r="AK238" s="173">
        <f t="shared" si="29"/>
        <v>0</v>
      </c>
      <c r="AL238" s="183"/>
      <c r="AM238" s="194" t="str">
        <f>_xlfn.XLOOKUP(Tabela1[[#This Row],[Unidade]],tabShoppingsEmails[Shopping],tabShoppingsEmails[E-mails consolidados])</f>
        <v>amanda.tavela@allos.co; carlos.goto@allos.co; felipe.moraes@allos.co</v>
      </c>
    </row>
    <row r="239" spans="1:39" ht="16.5" hidden="1" thickBot="1">
      <c r="A239" s="172"/>
      <c r="B239" s="173" t="s">
        <v>154</v>
      </c>
      <c r="C239" s="173" t="s">
        <v>12</v>
      </c>
      <c r="D239" s="174" t="s">
        <v>10</v>
      </c>
      <c r="E239" s="174" t="s">
        <v>4</v>
      </c>
      <c r="F239" s="176">
        <v>32</v>
      </c>
      <c r="G239" s="176">
        <v>32</v>
      </c>
      <c r="H239" s="176">
        <v>0</v>
      </c>
      <c r="I239" s="176">
        <v>222</v>
      </c>
      <c r="J239" s="178">
        <v>154589.282574568</v>
      </c>
      <c r="K239" s="179">
        <v>0</v>
      </c>
      <c r="L239" s="179">
        <v>0</v>
      </c>
      <c r="M239" s="179">
        <v>0</v>
      </c>
      <c r="N239" s="179">
        <v>-4851.8100000000004</v>
      </c>
      <c r="O239" s="178">
        <v>-2579.61</v>
      </c>
      <c r="P239" s="178">
        <v>0</v>
      </c>
      <c r="Q239" s="178">
        <v>0</v>
      </c>
      <c r="R239" s="178">
        <v>0</v>
      </c>
      <c r="S239" s="178">
        <v>0</v>
      </c>
      <c r="T239" s="179" t="s">
        <v>154</v>
      </c>
      <c r="U239" s="180">
        <f t="shared" si="30"/>
        <v>147157.86257456802</v>
      </c>
      <c r="V239" s="180"/>
      <c r="W239" s="234">
        <f t="shared" si="26"/>
        <v>147157.86257456802</v>
      </c>
      <c r="X239" s="180">
        <v>242.11018916399917</v>
      </c>
      <c r="Y239" s="180" t="s">
        <v>156</v>
      </c>
      <c r="Z239" s="181">
        <v>45658</v>
      </c>
      <c r="AA239" s="342" cm="1">
        <f t="array" ref="AA239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45689</v>
      </c>
      <c r="AB239" s="173"/>
      <c r="AC239" s="182"/>
      <c r="AD239" s="182"/>
      <c r="AE239" s="183"/>
      <c r="AF239" s="211"/>
      <c r="AG239" s="183"/>
      <c r="AH239" s="183"/>
      <c r="AI239" s="173">
        <f t="shared" si="27"/>
        <v>0</v>
      </c>
      <c r="AJ239" s="173">
        <f t="shared" si="28"/>
        <v>0</v>
      </c>
      <c r="AK239" s="173">
        <f t="shared" si="29"/>
        <v>7431.4199999999837</v>
      </c>
      <c r="AL239" s="183"/>
      <c r="AM239" s="194" t="str">
        <f>_xlfn.XLOOKUP(Tabela1[[#This Row],[Unidade]],tabShoppingsEmails[Shopping],tabShoppingsEmails[E-mails consolidados])</f>
        <v>amanda.tavela@allos.co; carlos.goto@allos.co; felipe.moraes@allos.co</v>
      </c>
    </row>
    <row r="240" spans="1:39" ht="16.5" hidden="1" thickBot="1">
      <c r="A240" s="172"/>
      <c r="B240" s="173" t="s">
        <v>154</v>
      </c>
      <c r="C240" s="173" t="s">
        <v>12</v>
      </c>
      <c r="D240" s="174" t="s">
        <v>10</v>
      </c>
      <c r="E240" s="174" t="s">
        <v>4</v>
      </c>
      <c r="F240" s="176">
        <v>32</v>
      </c>
      <c r="G240" s="176">
        <v>32</v>
      </c>
      <c r="H240" s="176">
        <v>0</v>
      </c>
      <c r="I240" s="176">
        <v>276</v>
      </c>
      <c r="J240" s="178">
        <v>154589.282574568</v>
      </c>
      <c r="K240" s="179">
        <v>0</v>
      </c>
      <c r="L240" s="179">
        <v>0</v>
      </c>
      <c r="M240" s="179">
        <v>0</v>
      </c>
      <c r="N240" s="179">
        <v>-6031.98</v>
      </c>
      <c r="O240" s="178">
        <v>-1545.8928000000001</v>
      </c>
      <c r="P240" s="178">
        <v>0</v>
      </c>
      <c r="Q240" s="178">
        <v>0</v>
      </c>
      <c r="R240" s="178">
        <v>0</v>
      </c>
      <c r="S240" s="178">
        <v>0</v>
      </c>
      <c r="T240" s="179" t="s">
        <v>154</v>
      </c>
      <c r="U240" s="180">
        <f t="shared" si="30"/>
        <v>147011.40977456799</v>
      </c>
      <c r="V240" s="180"/>
      <c r="W240" s="234">
        <f t="shared" si="26"/>
        <v>147011.40977456799</v>
      </c>
      <c r="X240" s="180"/>
      <c r="Y240" s="180"/>
      <c r="Z240" s="181">
        <v>45689</v>
      </c>
      <c r="AA240" s="342" cm="1">
        <f t="array" ref="AA240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45717</v>
      </c>
      <c r="AB240" s="182"/>
      <c r="AC240" s="182"/>
      <c r="AD240" s="182"/>
      <c r="AE240" s="183"/>
      <c r="AF240" s="212"/>
      <c r="AG240" s="183"/>
      <c r="AH240" s="183"/>
      <c r="AI240" s="173">
        <f t="shared" si="27"/>
        <v>0</v>
      </c>
      <c r="AJ240" s="173">
        <f t="shared" si="28"/>
        <v>0</v>
      </c>
      <c r="AK240" s="173">
        <f t="shared" si="29"/>
        <v>7577.8728000000119</v>
      </c>
      <c r="AL240" s="183"/>
      <c r="AM240" s="194" t="str">
        <f>_xlfn.XLOOKUP(Tabela1[[#This Row],[Unidade]],tabShoppingsEmails[Shopping],tabShoppingsEmails[E-mails consolidados])</f>
        <v>amanda.tavela@allos.co; carlos.goto@allos.co; felipe.moraes@allos.co</v>
      </c>
    </row>
    <row r="241" spans="1:39" ht="20.85" hidden="1" customHeight="1" thickBot="1">
      <c r="A241" s="172"/>
      <c r="B241" s="173" t="s">
        <v>154</v>
      </c>
      <c r="C241" s="173" t="s">
        <v>12</v>
      </c>
      <c r="D241" s="174" t="s">
        <v>10</v>
      </c>
      <c r="E241" s="174" t="s">
        <v>4</v>
      </c>
      <c r="F241" s="176">
        <v>32</v>
      </c>
      <c r="G241" s="176">
        <v>32</v>
      </c>
      <c r="H241" s="176">
        <v>0</v>
      </c>
      <c r="I241" s="176">
        <v>313.5</v>
      </c>
      <c r="J241" s="178">
        <v>154589.282574568</v>
      </c>
      <c r="K241" s="179">
        <v>0</v>
      </c>
      <c r="L241" s="179">
        <v>0</v>
      </c>
      <c r="M241" s="179">
        <v>0</v>
      </c>
      <c r="N241" s="179">
        <v>-6851.5424999999996</v>
      </c>
      <c r="O241" s="178">
        <v>-1545.89</v>
      </c>
      <c r="P241" s="178">
        <v>0</v>
      </c>
      <c r="Q241" s="178">
        <v>0</v>
      </c>
      <c r="R241" s="178">
        <v>0</v>
      </c>
      <c r="S241" s="178">
        <v>0</v>
      </c>
      <c r="T241" s="179" t="s">
        <v>154</v>
      </c>
      <c r="U241" s="180">
        <f t="shared" si="30"/>
        <v>146191.85007456798</v>
      </c>
      <c r="V241" s="180"/>
      <c r="W241" s="234">
        <f t="shared" si="26"/>
        <v>146191.85007456798</v>
      </c>
      <c r="X241" s="180"/>
      <c r="Y241" s="180"/>
      <c r="Z241" s="181">
        <v>45717</v>
      </c>
      <c r="AA241" s="342" cm="1">
        <f t="array" ref="AA241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45748</v>
      </c>
      <c r="AB241" s="182"/>
      <c r="AC241" s="182"/>
      <c r="AD241" s="182"/>
      <c r="AE241" s="183"/>
      <c r="AF241" s="183"/>
      <c r="AG241" s="183"/>
      <c r="AH241" s="183"/>
      <c r="AI241" s="173">
        <f t="shared" si="27"/>
        <v>0</v>
      </c>
      <c r="AJ241" s="173">
        <f t="shared" si="28"/>
        <v>0</v>
      </c>
      <c r="AK241" s="173">
        <f t="shared" si="29"/>
        <v>8397.4325000000244</v>
      </c>
      <c r="AL241" s="183"/>
      <c r="AM241" s="194" t="str">
        <f>_xlfn.XLOOKUP(Tabela1[[#This Row],[Unidade]],tabShoppingsEmails[Shopping],tabShoppingsEmails[E-mails consolidados])</f>
        <v>amanda.tavela@allos.co; carlos.goto@allos.co; felipe.moraes@allos.co</v>
      </c>
    </row>
    <row r="242" spans="1:39" ht="20.85" hidden="1" customHeight="1" thickBot="1">
      <c r="A242" s="172"/>
      <c r="B242" s="173" t="s">
        <v>154</v>
      </c>
      <c r="C242" s="173" t="s">
        <v>12</v>
      </c>
      <c r="D242" s="174" t="s">
        <v>10</v>
      </c>
      <c r="E242" s="174" t="s">
        <v>4</v>
      </c>
      <c r="F242" s="176">
        <v>32</v>
      </c>
      <c r="G242" s="176">
        <v>32</v>
      </c>
      <c r="H242" s="176">
        <v>0</v>
      </c>
      <c r="I242" s="176">
        <v>154.5</v>
      </c>
      <c r="J242" s="178">
        <v>154589.282574568</v>
      </c>
      <c r="K242" s="179">
        <v>0</v>
      </c>
      <c r="L242" s="179">
        <v>0</v>
      </c>
      <c r="M242" s="179">
        <v>0</v>
      </c>
      <c r="N242" s="179">
        <v>-3376.5974999999999</v>
      </c>
      <c r="O242" s="178">
        <v>-1803.54</v>
      </c>
      <c r="P242" s="178">
        <v>0</v>
      </c>
      <c r="Q242" s="178">
        <v>0</v>
      </c>
      <c r="R242" s="178">
        <v>0</v>
      </c>
      <c r="S242" s="178">
        <v>0</v>
      </c>
      <c r="T242" s="179" t="s">
        <v>154</v>
      </c>
      <c r="U242" s="180">
        <f t="shared" si="30"/>
        <v>149409.14507456799</v>
      </c>
      <c r="V242" s="180"/>
      <c r="W242" s="234">
        <f t="shared" si="26"/>
        <v>149409.14507456799</v>
      </c>
      <c r="X242" s="180"/>
      <c r="Y242" s="180"/>
      <c r="Z242" s="181">
        <v>45748</v>
      </c>
      <c r="AA242" s="342" cm="1">
        <f t="array" ref="AA242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45778</v>
      </c>
      <c r="AB242" s="182"/>
      <c r="AC242" s="182"/>
      <c r="AD242" s="182"/>
      <c r="AE242" s="183"/>
      <c r="AF242" s="183"/>
      <c r="AG242" s="183"/>
      <c r="AH242" s="183"/>
      <c r="AI242" s="173">
        <f t="shared" si="27"/>
        <v>0</v>
      </c>
      <c r="AJ242" s="173">
        <f t="shared" si="28"/>
        <v>0</v>
      </c>
      <c r="AK242" s="173">
        <f t="shared" si="29"/>
        <v>5180.1375000000116</v>
      </c>
      <c r="AL242" s="183"/>
      <c r="AM242" s="194" t="str">
        <f>_xlfn.XLOOKUP(Tabela1[[#This Row],[Unidade]],tabShoppingsEmails[Shopping],tabShoppingsEmails[E-mails consolidados])</f>
        <v>amanda.tavela@allos.co; carlos.goto@allos.co; felipe.moraes@allos.co</v>
      </c>
    </row>
    <row r="243" spans="1:39" ht="20.85" hidden="1" customHeight="1" thickBot="1">
      <c r="A243" s="172">
        <v>45813</v>
      </c>
      <c r="B243" s="173" t="s">
        <v>154</v>
      </c>
      <c r="C243" s="173" t="s">
        <v>12</v>
      </c>
      <c r="D243" s="174" t="s">
        <v>10</v>
      </c>
      <c r="E243" s="174" t="s">
        <v>4</v>
      </c>
      <c r="F243" s="176">
        <v>32</v>
      </c>
      <c r="G243" s="176">
        <v>32</v>
      </c>
      <c r="H243" s="176">
        <v>0</v>
      </c>
      <c r="I243" s="176">
        <v>450</v>
      </c>
      <c r="J243" s="178">
        <v>154589.282574568</v>
      </c>
      <c r="K243" s="179">
        <v>0</v>
      </c>
      <c r="L243" s="179">
        <v>0</v>
      </c>
      <c r="M243" s="179">
        <v>0</v>
      </c>
      <c r="N243" s="179">
        <v>-9834.75</v>
      </c>
      <c r="O243" s="178">
        <v>-2576.4899999999998</v>
      </c>
      <c r="P243" s="178">
        <v>0</v>
      </c>
      <c r="Q243" s="178">
        <v>0</v>
      </c>
      <c r="R243" s="178">
        <v>0</v>
      </c>
      <c r="S243" s="178">
        <v>0</v>
      </c>
      <c r="T243" s="179" t="s">
        <v>154</v>
      </c>
      <c r="U243" s="180">
        <f t="shared" si="30"/>
        <v>142178.04257456801</v>
      </c>
      <c r="V243" s="180"/>
      <c r="W243" s="234">
        <f t="shared" si="26"/>
        <v>142178.04257456801</v>
      </c>
      <c r="X243" s="180"/>
      <c r="Y243" s="180"/>
      <c r="Z243" s="181">
        <v>45778</v>
      </c>
      <c r="AA243" s="342" cm="1">
        <f t="array" ref="AA243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45809</v>
      </c>
      <c r="AB243" s="173"/>
      <c r="AC243" s="173"/>
      <c r="AD243" s="173"/>
      <c r="AE243" s="183"/>
      <c r="AF243" s="183"/>
      <c r="AG243" s="183"/>
      <c r="AH243" s="183"/>
      <c r="AI243" s="173">
        <f t="shared" si="27"/>
        <v>0</v>
      </c>
      <c r="AJ243" s="173">
        <f t="shared" si="28"/>
        <v>0</v>
      </c>
      <c r="AK243" s="173">
        <f t="shared" si="29"/>
        <v>12411.239999999991</v>
      </c>
      <c r="AL243" s="183"/>
      <c r="AM243" s="194" t="str">
        <f>_xlfn.XLOOKUP(Tabela1[[#This Row],[Unidade]],tabShoppingsEmails[Shopping],tabShoppingsEmails[E-mails consolidados])</f>
        <v>amanda.tavela@allos.co; carlos.goto@allos.co; felipe.moraes@allos.co</v>
      </c>
    </row>
    <row r="244" spans="1:39" ht="20.85" hidden="1" customHeight="1" thickBot="1">
      <c r="A244" s="172">
        <v>45842</v>
      </c>
      <c r="B244" s="173" t="s">
        <v>154</v>
      </c>
      <c r="C244" s="173" t="s">
        <v>12</v>
      </c>
      <c r="D244" s="174" t="s">
        <v>10</v>
      </c>
      <c r="E244" s="174" t="s">
        <v>4</v>
      </c>
      <c r="F244" s="176">
        <v>32</v>
      </c>
      <c r="G244" s="176">
        <v>32</v>
      </c>
      <c r="H244" s="176">
        <v>0</v>
      </c>
      <c r="I244" s="176">
        <v>354</v>
      </c>
      <c r="J244" s="178">
        <v>154589.282574568</v>
      </c>
      <c r="K244" s="179">
        <v>0</v>
      </c>
      <c r="L244" s="179">
        <v>0</v>
      </c>
      <c r="M244" s="179">
        <v>0</v>
      </c>
      <c r="N244" s="179">
        <v>-7736.67</v>
      </c>
      <c r="O244" s="178">
        <v>-1545.89</v>
      </c>
      <c r="P244" s="178">
        <v>0</v>
      </c>
      <c r="Q244" s="178">
        <v>0</v>
      </c>
      <c r="R244" s="178">
        <v>0</v>
      </c>
      <c r="S244" s="178">
        <v>0</v>
      </c>
      <c r="T244" s="179" t="s">
        <v>154</v>
      </c>
      <c r="U244" s="180">
        <f>(J244+L244+Q244+R244+S244+N244)+IF(T244="Sim",O244+P244,0)</f>
        <v>145306.72257456798</v>
      </c>
      <c r="V244" s="180"/>
      <c r="W244" s="234">
        <f t="shared" si="26"/>
        <v>145306.72257456798</v>
      </c>
      <c r="X244" s="180"/>
      <c r="Y244" s="180"/>
      <c r="Z244" s="181">
        <v>45809</v>
      </c>
      <c r="AA244" s="342" cm="1">
        <f t="array" ref="AA244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45839</v>
      </c>
      <c r="AB244" s="182"/>
      <c r="AC244" s="182"/>
      <c r="AD244" s="182"/>
      <c r="AE244" s="183"/>
      <c r="AF244" s="183"/>
      <c r="AG244" s="183"/>
      <c r="AH244" s="183"/>
      <c r="AI244" s="173">
        <f t="shared" si="27"/>
        <v>0</v>
      </c>
      <c r="AJ244" s="173">
        <f t="shared" si="28"/>
        <v>0</v>
      </c>
      <c r="AK244" s="173">
        <f t="shared" si="29"/>
        <v>9282.5600000000268</v>
      </c>
      <c r="AL244" s="183"/>
      <c r="AM244" s="194" t="str">
        <f>_xlfn.XLOOKUP(Tabela1[[#This Row],[Unidade]],tabShoppingsEmails[Shopping],tabShoppingsEmails[E-mails consolidados])</f>
        <v>amanda.tavela@allos.co; carlos.goto@allos.co; felipe.moraes@allos.co</v>
      </c>
    </row>
    <row r="245" spans="1:39" ht="20.85" hidden="1" customHeight="1" thickBot="1">
      <c r="A245" s="172">
        <v>45870</v>
      </c>
      <c r="B245" s="173" t="s">
        <v>154</v>
      </c>
      <c r="C245" s="173" t="s">
        <v>12</v>
      </c>
      <c r="D245" s="174" t="s">
        <v>10</v>
      </c>
      <c r="E245" s="174" t="s">
        <v>4</v>
      </c>
      <c r="F245" s="176">
        <v>32</v>
      </c>
      <c r="G245" s="176">
        <v>32</v>
      </c>
      <c r="H245" s="176">
        <v>0</v>
      </c>
      <c r="I245" s="176">
        <v>466</v>
      </c>
      <c r="J245" s="178">
        <v>154589.282574568</v>
      </c>
      <c r="K245" s="179">
        <v>0</v>
      </c>
      <c r="L245" s="179">
        <v>0</v>
      </c>
      <c r="M245" s="179">
        <v>0</v>
      </c>
      <c r="N245" s="179">
        <v>-10184.43</v>
      </c>
      <c r="O245" s="178">
        <v>-1545.89</v>
      </c>
      <c r="P245" s="178">
        <v>0</v>
      </c>
      <c r="Q245" s="178">
        <v>0</v>
      </c>
      <c r="R245" s="178">
        <v>0</v>
      </c>
      <c r="S245" s="178">
        <f>U244-143080.76</f>
        <v>2225.9625745679659</v>
      </c>
      <c r="T245" s="179" t="s">
        <v>154</v>
      </c>
      <c r="U245" s="180">
        <f>(J245+L245+Q245+R245+S245+N245)+IF(T245="Sim",O245+P245,0)</f>
        <v>145084.92514913596</v>
      </c>
      <c r="V245" s="180"/>
      <c r="W245" s="234">
        <f t="shared" si="26"/>
        <v>145084.92514913596</v>
      </c>
      <c r="X245" s="180"/>
      <c r="Y245" s="180"/>
      <c r="Z245" s="181">
        <v>45839</v>
      </c>
      <c r="AA245" s="342" cm="1">
        <f t="array" ref="AA245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45870</v>
      </c>
      <c r="AB245" s="173"/>
      <c r="AC245" s="182"/>
      <c r="AD245" s="182"/>
      <c r="AE245" s="183"/>
      <c r="AF245" s="183"/>
      <c r="AG245" s="183"/>
      <c r="AH245" s="183"/>
      <c r="AI245" s="173">
        <f t="shared" si="27"/>
        <v>0</v>
      </c>
      <c r="AJ245" s="173">
        <f t="shared" si="28"/>
        <v>0</v>
      </c>
      <c r="AK245" s="173">
        <f t="shared" si="29"/>
        <v>9504.3574254320411</v>
      </c>
      <c r="AL245" s="183"/>
      <c r="AM245" s="194" t="str">
        <f>_xlfn.XLOOKUP(Tabela1[[#This Row],[Unidade]],tabShoppingsEmails[Shopping],tabShoppingsEmails[E-mails consolidados])</f>
        <v>amanda.tavela@allos.co; carlos.goto@allos.co; felipe.moraes@allos.co</v>
      </c>
    </row>
    <row r="246" spans="1:39" ht="20.85" hidden="1" customHeight="1" thickBot="1">
      <c r="A246" s="172">
        <v>45909</v>
      </c>
      <c r="B246" s="173" t="s">
        <v>154</v>
      </c>
      <c r="C246" s="173" t="s">
        <v>12</v>
      </c>
      <c r="D246" s="174" t="s">
        <v>10</v>
      </c>
      <c r="E246" s="174" t="s">
        <v>4</v>
      </c>
      <c r="F246" s="176">
        <v>32</v>
      </c>
      <c r="G246" s="176">
        <v>32</v>
      </c>
      <c r="H246" s="176">
        <v>0</v>
      </c>
      <c r="I246" s="176">
        <v>459</v>
      </c>
      <c r="J246" s="178">
        <v>164656.51923791648</v>
      </c>
      <c r="K246" s="179">
        <v>0</v>
      </c>
      <c r="L246" s="179">
        <v>0</v>
      </c>
      <c r="M246" s="179">
        <v>0</v>
      </c>
      <c r="N246" s="179">
        <v>-10696.995000000001</v>
      </c>
      <c r="O246" s="178">
        <v>-1646.57</v>
      </c>
      <c r="P246" s="178">
        <v>0</v>
      </c>
      <c r="Q246" s="178">
        <v>0</v>
      </c>
      <c r="R246" s="178">
        <v>0</v>
      </c>
      <c r="S246" s="178">
        <v>0</v>
      </c>
      <c r="T246" s="179" t="s">
        <v>154</v>
      </c>
      <c r="U246" s="180">
        <f t="shared" si="30"/>
        <v>152312.95423791648</v>
      </c>
      <c r="V246" s="180"/>
      <c r="W246" s="234">
        <f t="shared" si="26"/>
        <v>152312.95423791648</v>
      </c>
      <c r="X246" s="180">
        <f>66441.89/3</f>
        <v>22147.296666666665</v>
      </c>
      <c r="Y246" s="180" t="s">
        <v>172</v>
      </c>
      <c r="Z246" s="181">
        <v>45870</v>
      </c>
      <c r="AA246" s="342" cm="1">
        <f t="array" ref="AA246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45901</v>
      </c>
      <c r="AB246" s="182"/>
      <c r="AC246" s="182"/>
      <c r="AD246" s="182"/>
      <c r="AE246" s="183"/>
      <c r="AF246" s="183"/>
      <c r="AG246" s="183"/>
      <c r="AH246" s="183"/>
      <c r="AI246" s="173">
        <f t="shared" si="27"/>
        <v>0</v>
      </c>
      <c r="AJ246" s="173">
        <f t="shared" si="28"/>
        <v>0</v>
      </c>
      <c r="AK246" s="173">
        <f t="shared" si="29"/>
        <v>12343.565000000002</v>
      </c>
      <c r="AL246" s="183"/>
      <c r="AM246" s="194" t="str">
        <f>_xlfn.XLOOKUP(Tabela1[[#This Row],[Unidade]],tabShoppingsEmails[Shopping],tabShoppingsEmails[E-mails consolidados])</f>
        <v>amanda.tavela@allos.co; carlos.goto@allos.co; felipe.moraes@allos.co</v>
      </c>
    </row>
    <row r="247" spans="1:39" ht="20.85" hidden="1" customHeight="1" thickBot="1">
      <c r="A247" s="172">
        <v>45934</v>
      </c>
      <c r="B247" s="173" t="s">
        <v>154</v>
      </c>
      <c r="C247" s="173" t="s">
        <v>12</v>
      </c>
      <c r="D247" s="174" t="s">
        <v>10</v>
      </c>
      <c r="E247" s="174" t="s">
        <v>4</v>
      </c>
      <c r="F247" s="176">
        <v>32</v>
      </c>
      <c r="G247" s="176">
        <v>32</v>
      </c>
      <c r="H247" s="176">
        <v>0</v>
      </c>
      <c r="I247" s="176">
        <v>192</v>
      </c>
      <c r="J247" s="178">
        <v>164656.51923791648</v>
      </c>
      <c r="K247" s="179">
        <v>0</v>
      </c>
      <c r="L247" s="179">
        <v>0</v>
      </c>
      <c r="M247" s="179">
        <v>0</v>
      </c>
      <c r="N247" s="179">
        <v>-4474.5600000000004</v>
      </c>
      <c r="O247" s="178">
        <v>-1646.57</v>
      </c>
      <c r="P247" s="178">
        <v>0</v>
      </c>
      <c r="Q247" s="178">
        <v>0</v>
      </c>
      <c r="R247" s="178">
        <v>0</v>
      </c>
      <c r="S247" s="178">
        <v>0</v>
      </c>
      <c r="T247" s="179" t="s">
        <v>154</v>
      </c>
      <c r="U247" s="180">
        <f t="shared" si="30"/>
        <v>158535.38923791648</v>
      </c>
      <c r="V247" s="180"/>
      <c r="W247" s="234">
        <f t="shared" si="26"/>
        <v>158535.38923791648</v>
      </c>
      <c r="X247" s="180">
        <f>66441.89/3</f>
        <v>22147.296666666665</v>
      </c>
      <c r="Y247" s="180" t="s">
        <v>173</v>
      </c>
      <c r="Z247" s="181">
        <v>45901</v>
      </c>
      <c r="AA247" s="342" cm="1">
        <f t="array" ref="AA247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45931</v>
      </c>
      <c r="AB247" s="182"/>
      <c r="AC247" s="182"/>
      <c r="AD247" s="182"/>
      <c r="AE247" s="183"/>
      <c r="AF247" s="183"/>
      <c r="AG247" s="183"/>
      <c r="AH247" s="183"/>
      <c r="AI247" s="173">
        <f t="shared" si="27"/>
        <v>0</v>
      </c>
      <c r="AJ247" s="173">
        <f t="shared" si="28"/>
        <v>0</v>
      </c>
      <c r="AK247" s="173">
        <f t="shared" si="29"/>
        <v>6121.1300000000047</v>
      </c>
      <c r="AL247" s="183"/>
      <c r="AM247" s="194" t="str">
        <f>_xlfn.XLOOKUP(Tabela1[[#This Row],[Unidade]],tabShoppingsEmails[Shopping],tabShoppingsEmails[E-mails consolidados])</f>
        <v>amanda.tavela@allos.co; carlos.goto@allos.co; felipe.moraes@allos.co</v>
      </c>
    </row>
    <row r="248" spans="1:39" ht="20.85" hidden="1" customHeight="1" thickBot="1">
      <c r="A248" s="172"/>
      <c r="B248" s="173"/>
      <c r="C248" s="173" t="s">
        <v>12</v>
      </c>
      <c r="D248" s="174" t="s">
        <v>10</v>
      </c>
      <c r="E248" s="174" t="s">
        <v>4</v>
      </c>
      <c r="F248" s="176">
        <v>32</v>
      </c>
      <c r="G248" s="176"/>
      <c r="H248" s="176"/>
      <c r="I248" s="176"/>
      <c r="J248" s="178"/>
      <c r="K248" s="179"/>
      <c r="L248" s="179"/>
      <c r="M248" s="179"/>
      <c r="N248" s="179"/>
      <c r="O248" s="178"/>
      <c r="P248" s="178"/>
      <c r="Q248" s="178"/>
      <c r="R248" s="178"/>
      <c r="S248" s="178"/>
      <c r="T248" s="179"/>
      <c r="U248" s="180">
        <f t="shared" si="30"/>
        <v>0</v>
      </c>
      <c r="V248" s="180"/>
      <c r="W248" s="234" t="str">
        <f t="shared" si="26"/>
        <v/>
      </c>
      <c r="X248" s="180">
        <f>66441.89/3</f>
        <v>22147.296666666665</v>
      </c>
      <c r="Y248" s="180" t="s">
        <v>174</v>
      </c>
      <c r="Z248" s="181">
        <v>45931</v>
      </c>
      <c r="AA248" s="342" cm="1">
        <f t="array" ref="AA248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45962</v>
      </c>
      <c r="AB248" s="173"/>
      <c r="AC248" s="173"/>
      <c r="AD248" s="173"/>
      <c r="AE248" s="183"/>
      <c r="AF248" s="183"/>
      <c r="AG248" s="183"/>
      <c r="AH248" s="183"/>
      <c r="AI248" s="173">
        <f t="shared" si="27"/>
        <v>0</v>
      </c>
      <c r="AJ248" s="173">
        <f t="shared" si="28"/>
        <v>0</v>
      </c>
      <c r="AK248" s="173">
        <f t="shared" si="29"/>
        <v>0</v>
      </c>
      <c r="AL248" s="183"/>
      <c r="AM248" s="194" t="str">
        <f>_xlfn.XLOOKUP(Tabela1[[#This Row],[Unidade]],tabShoppingsEmails[Shopping],tabShoppingsEmails[E-mails consolidados])</f>
        <v>amanda.tavela@allos.co; carlos.goto@allos.co; felipe.moraes@allos.co</v>
      </c>
    </row>
    <row r="249" spans="1:39" ht="20.85" hidden="1" customHeight="1" thickBot="1">
      <c r="A249" s="172"/>
      <c r="B249" s="173"/>
      <c r="C249" s="173" t="s">
        <v>12</v>
      </c>
      <c r="D249" s="174" t="s">
        <v>10</v>
      </c>
      <c r="E249" s="174" t="s">
        <v>4</v>
      </c>
      <c r="F249" s="176">
        <v>32</v>
      </c>
      <c r="G249" s="176"/>
      <c r="H249" s="176"/>
      <c r="I249" s="176"/>
      <c r="J249" s="178"/>
      <c r="K249" s="179"/>
      <c r="L249" s="179"/>
      <c r="M249" s="179"/>
      <c r="N249" s="179"/>
      <c r="O249" s="178"/>
      <c r="P249" s="178"/>
      <c r="Q249" s="178"/>
      <c r="R249" s="178"/>
      <c r="S249" s="178"/>
      <c r="T249" s="179"/>
      <c r="U249" s="180">
        <f t="shared" si="30"/>
        <v>0</v>
      </c>
      <c r="V249" s="180"/>
      <c r="W249" s="234" t="str">
        <f t="shared" si="26"/>
        <v/>
      </c>
      <c r="X249" s="180"/>
      <c r="Y249" s="180"/>
      <c r="Z249" s="181">
        <v>45962</v>
      </c>
      <c r="AA249" s="342" cm="1">
        <f t="array" ref="AA249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45992</v>
      </c>
      <c r="AB249" s="173"/>
      <c r="AC249" s="182"/>
      <c r="AD249" s="173"/>
      <c r="AE249" s="183"/>
      <c r="AF249" s="183"/>
      <c r="AG249" s="183"/>
      <c r="AH249" s="183"/>
      <c r="AI249" s="173">
        <f t="shared" si="27"/>
        <v>0</v>
      </c>
      <c r="AJ249" s="173">
        <f t="shared" si="28"/>
        <v>0</v>
      </c>
      <c r="AK249" s="173">
        <f t="shared" si="29"/>
        <v>0</v>
      </c>
      <c r="AL249" s="183"/>
      <c r="AM249" s="194" t="str">
        <f>_xlfn.XLOOKUP(Tabela1[[#This Row],[Unidade]],tabShoppingsEmails[Shopping],tabShoppingsEmails[E-mails consolidados])</f>
        <v>amanda.tavela@allos.co; carlos.goto@allos.co; felipe.moraes@allos.co</v>
      </c>
    </row>
    <row r="250" spans="1:39" ht="20.85" hidden="1" customHeight="1" thickBot="1">
      <c r="A250" s="172"/>
      <c r="B250" s="173"/>
      <c r="C250" s="173" t="s">
        <v>12</v>
      </c>
      <c r="D250" s="174" t="s">
        <v>10</v>
      </c>
      <c r="E250" s="174" t="s">
        <v>4</v>
      </c>
      <c r="F250" s="176">
        <v>32</v>
      </c>
      <c r="G250" s="176"/>
      <c r="H250" s="176"/>
      <c r="I250" s="176"/>
      <c r="J250" s="178"/>
      <c r="K250" s="179"/>
      <c r="L250" s="179"/>
      <c r="M250" s="179"/>
      <c r="N250" s="179"/>
      <c r="O250" s="178"/>
      <c r="P250" s="178"/>
      <c r="Q250" s="178"/>
      <c r="R250" s="178"/>
      <c r="S250" s="178"/>
      <c r="T250" s="179"/>
      <c r="U250" s="180">
        <f t="shared" si="30"/>
        <v>0</v>
      </c>
      <c r="V250" s="180"/>
      <c r="W250" s="234" t="str">
        <f t="shared" si="26"/>
        <v/>
      </c>
      <c r="X250" s="180"/>
      <c r="Y250" s="180"/>
      <c r="Z250" s="181">
        <v>45992</v>
      </c>
      <c r="AA250" s="342" cm="1">
        <f t="array" ref="AA250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46023</v>
      </c>
      <c r="AB250" s="173"/>
      <c r="AC250" s="182"/>
      <c r="AD250" s="182"/>
      <c r="AE250" s="183"/>
      <c r="AF250" s="183"/>
      <c r="AG250" s="183"/>
      <c r="AH250" s="183"/>
      <c r="AI250" s="173">
        <f t="shared" si="27"/>
        <v>0</v>
      </c>
      <c r="AJ250" s="173">
        <f t="shared" si="28"/>
        <v>0</v>
      </c>
      <c r="AK250" s="173">
        <f t="shared" si="29"/>
        <v>0</v>
      </c>
      <c r="AL250" s="183"/>
      <c r="AM250" s="194" t="str">
        <f>_xlfn.XLOOKUP(Tabela1[[#This Row],[Unidade]],tabShoppingsEmails[Shopping],tabShoppingsEmails[E-mails consolidados])</f>
        <v>amanda.tavela@allos.co; carlos.goto@allos.co; felipe.moraes@allos.co</v>
      </c>
    </row>
    <row r="251" spans="1:39" ht="48" hidden="1" thickBot="1">
      <c r="A251" s="172"/>
      <c r="B251" s="173" t="s">
        <v>154</v>
      </c>
      <c r="C251" s="213" t="s">
        <v>34</v>
      </c>
      <c r="D251" s="214" t="s">
        <v>169</v>
      </c>
      <c r="E251" s="214" t="s">
        <v>179</v>
      </c>
      <c r="F251" s="215">
        <v>8</v>
      </c>
      <c r="G251" s="215">
        <v>9.32</v>
      </c>
      <c r="H251" s="215">
        <v>0</v>
      </c>
      <c r="I251" s="215">
        <v>0</v>
      </c>
      <c r="J251" s="216">
        <v>73233.37</v>
      </c>
      <c r="K251" s="217">
        <v>0</v>
      </c>
      <c r="L251" s="217">
        <v>0</v>
      </c>
      <c r="M251" s="217">
        <v>0</v>
      </c>
      <c r="N251" s="217">
        <v>0</v>
      </c>
      <c r="O251" s="218">
        <v>0</v>
      </c>
      <c r="P251" s="218">
        <v>0</v>
      </c>
      <c r="Q251" s="218">
        <v>0</v>
      </c>
      <c r="R251" s="218">
        <v>0</v>
      </c>
      <c r="S251" s="218">
        <v>0</v>
      </c>
      <c r="T251" s="217" t="s">
        <v>154</v>
      </c>
      <c r="U251" s="154">
        <f t="shared" si="30"/>
        <v>73233.37</v>
      </c>
      <c r="V251" s="219"/>
      <c r="W251" s="234">
        <f t="shared" si="26"/>
        <v>73233.37</v>
      </c>
      <c r="X251" s="219"/>
      <c r="Y251" s="219"/>
      <c r="Z251" s="220">
        <v>45658</v>
      </c>
      <c r="AA251" s="342" cm="1">
        <f t="array" ref="AA251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45689</v>
      </c>
      <c r="AB251" s="213"/>
      <c r="AC251" s="213"/>
      <c r="AD251" s="213"/>
      <c r="AE251" s="183"/>
      <c r="AF251" s="183"/>
      <c r="AG251" s="183"/>
      <c r="AH251" s="183"/>
      <c r="AI251" s="173">
        <f t="shared" si="27"/>
        <v>0</v>
      </c>
      <c r="AJ251" s="173">
        <f t="shared" si="28"/>
        <v>0</v>
      </c>
      <c r="AK251" s="173">
        <f t="shared" si="29"/>
        <v>0</v>
      </c>
      <c r="AL251" s="183"/>
      <c r="AM251" s="194" t="str">
        <f>_xlfn.XLOOKUP(Tabela1[[#This Row],[Unidade]],tabShoppingsEmails[Shopping],tabShoppingsEmails[E-mails consolidados])</f>
        <v>vania.assis@allos.co; gabriela.queiroz@allos.co; camila.pontes@allos.co; fabio.gurjao@allos.co; silvia.machado@allos.co; ricardo.santos@allos.co; fabio.correa@allos.co</v>
      </c>
    </row>
    <row r="252" spans="1:39" ht="48" hidden="1" thickBot="1">
      <c r="A252" s="172"/>
      <c r="B252" s="173" t="s">
        <v>154</v>
      </c>
      <c r="C252" s="213" t="s">
        <v>34</v>
      </c>
      <c r="D252" s="214" t="s">
        <v>169</v>
      </c>
      <c r="E252" s="214" t="s">
        <v>179</v>
      </c>
      <c r="F252" s="215">
        <v>8</v>
      </c>
      <c r="G252" s="215">
        <v>9.32</v>
      </c>
      <c r="H252" s="215">
        <v>7</v>
      </c>
      <c r="I252" s="215">
        <v>0</v>
      </c>
      <c r="J252" s="216">
        <f>(76232.98*4)/(365.25/12)</f>
        <v>10018.297166324435</v>
      </c>
      <c r="K252" s="217">
        <v>0</v>
      </c>
      <c r="L252" s="217">
        <v>-1860.24</v>
      </c>
      <c r="M252" s="217">
        <v>0</v>
      </c>
      <c r="N252" s="217">
        <v>0</v>
      </c>
      <c r="O252" s="218">
        <v>-100.18</v>
      </c>
      <c r="P252" s="218">
        <v>0</v>
      </c>
      <c r="Q252" s="218">
        <v>0</v>
      </c>
      <c r="R252" s="218">
        <v>0</v>
      </c>
      <c r="S252" s="218">
        <f>73233.37-70956.72</f>
        <v>2276.6499999999942</v>
      </c>
      <c r="T252" s="217" t="s">
        <v>154</v>
      </c>
      <c r="U252" s="154">
        <f t="shared" si="30"/>
        <v>10334.527166324429</v>
      </c>
      <c r="V252" s="219"/>
      <c r="W252" s="234">
        <f t="shared" si="26"/>
        <v>10334.527166324429</v>
      </c>
      <c r="X252" s="219">
        <v>14646.76</v>
      </c>
      <c r="Y252" s="221" t="s">
        <v>180</v>
      </c>
      <c r="Z252" s="220">
        <v>45689</v>
      </c>
      <c r="AA252" s="342" cm="1">
        <f t="array" ref="AA252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45717</v>
      </c>
      <c r="AB252" s="213"/>
      <c r="AC252" s="213"/>
      <c r="AD252" s="213"/>
      <c r="AE252" s="183"/>
      <c r="AF252" s="183"/>
      <c r="AG252" s="183"/>
      <c r="AH252" s="183"/>
      <c r="AI252" s="173">
        <f t="shared" si="27"/>
        <v>1860.24</v>
      </c>
      <c r="AJ252" s="173">
        <f t="shared" si="28"/>
        <v>0</v>
      </c>
      <c r="AK252" s="173">
        <f t="shared" si="29"/>
        <v>-316.22999999999411</v>
      </c>
      <c r="AL252" s="183"/>
      <c r="AM252" s="194" t="str">
        <f>_xlfn.XLOOKUP(Tabela1[[#This Row],[Unidade]],tabShoppingsEmails[Shopping],tabShoppingsEmails[E-mails consolidados])</f>
        <v>vania.assis@allos.co; gabriela.queiroz@allos.co; camila.pontes@allos.co; fabio.gurjao@allos.co; silvia.machado@allos.co; ricardo.santos@allos.co; fabio.correa@allos.co</v>
      </c>
    </row>
    <row r="253" spans="1:39" ht="20.85" hidden="1" customHeight="1" thickBot="1">
      <c r="A253" s="172"/>
      <c r="B253" s="173" t="s">
        <v>154</v>
      </c>
      <c r="C253" s="213" t="s">
        <v>34</v>
      </c>
      <c r="D253" s="214" t="s">
        <v>169</v>
      </c>
      <c r="E253" s="214" t="s">
        <v>181</v>
      </c>
      <c r="F253" s="215">
        <v>8</v>
      </c>
      <c r="G253" s="215">
        <v>9.32</v>
      </c>
      <c r="H253" s="215">
        <v>0</v>
      </c>
      <c r="I253" s="215">
        <v>0</v>
      </c>
      <c r="J253" s="222">
        <f>(81179.13*23)/(365.25/12)</f>
        <v>61342.75121149898</v>
      </c>
      <c r="K253" s="217">
        <v>0</v>
      </c>
      <c r="L253" s="217">
        <v>0</v>
      </c>
      <c r="M253" s="217">
        <v>0</v>
      </c>
      <c r="N253" s="217">
        <v>0</v>
      </c>
      <c r="O253" s="218">
        <v>0</v>
      </c>
      <c r="P253" s="218">
        <v>0</v>
      </c>
      <c r="Q253" s="218">
        <v>0</v>
      </c>
      <c r="R253" s="218">
        <v>0</v>
      </c>
      <c r="S253" s="218">
        <v>0</v>
      </c>
      <c r="T253" s="217" t="s">
        <v>154</v>
      </c>
      <c r="U253" s="154">
        <f t="shared" si="30"/>
        <v>61342.75121149898</v>
      </c>
      <c r="V253" s="219"/>
      <c r="W253" s="234">
        <f t="shared" si="26"/>
        <v>61342.75121149898</v>
      </c>
      <c r="X253" s="219"/>
      <c r="Y253" s="219"/>
      <c r="Z253" s="220">
        <v>45689</v>
      </c>
      <c r="AA253" s="342" cm="1">
        <f t="array" ref="AA253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45689</v>
      </c>
      <c r="AB253" s="213"/>
      <c r="AC253" s="216"/>
      <c r="AD253" s="216"/>
      <c r="AE253" s="183"/>
      <c r="AF253" s="183"/>
      <c r="AG253" s="183"/>
      <c r="AH253" s="183"/>
      <c r="AI253" s="173">
        <f t="shared" si="27"/>
        <v>0</v>
      </c>
      <c r="AJ253" s="173">
        <f t="shared" si="28"/>
        <v>0</v>
      </c>
      <c r="AK253" s="173">
        <f t="shared" si="29"/>
        <v>0</v>
      </c>
      <c r="AL253" s="183"/>
      <c r="AM253" s="194" t="str">
        <f>_xlfn.XLOOKUP(Tabela1[[#This Row],[Unidade]],tabShoppingsEmails[Shopping],tabShoppingsEmails[E-mails consolidados])</f>
        <v>vania.assis@allos.co; gabriela.queiroz@allos.co; camila.pontes@allos.co; fabio.gurjao@allos.co; silvia.machado@allos.co; ricardo.santos@allos.co; fabio.correa@allos.co</v>
      </c>
    </row>
    <row r="254" spans="1:39" ht="20.85" hidden="1" customHeight="1" thickBot="1">
      <c r="A254" s="172"/>
      <c r="B254" s="173" t="s">
        <v>154</v>
      </c>
      <c r="C254" s="213" t="s">
        <v>34</v>
      </c>
      <c r="D254" s="214" t="s">
        <v>169</v>
      </c>
      <c r="E254" s="214" t="s">
        <v>181</v>
      </c>
      <c r="F254" s="215">
        <v>8</v>
      </c>
      <c r="G254" s="215">
        <v>9.32</v>
      </c>
      <c r="H254" s="215">
        <v>0</v>
      </c>
      <c r="I254" s="215">
        <v>0</v>
      </c>
      <c r="J254" s="218">
        <v>81179.13</v>
      </c>
      <c r="K254" s="217">
        <v>0</v>
      </c>
      <c r="L254" s="217">
        <v>0</v>
      </c>
      <c r="M254" s="217">
        <v>0</v>
      </c>
      <c r="N254" s="217">
        <v>0</v>
      </c>
      <c r="O254" s="216">
        <v>-338.24637500000199</v>
      </c>
      <c r="P254" s="218">
        <v>0</v>
      </c>
      <c r="Q254" s="218">
        <v>0</v>
      </c>
      <c r="R254" s="218">
        <v>0</v>
      </c>
      <c r="S254" s="218">
        <v>0</v>
      </c>
      <c r="T254" s="217" t="s">
        <v>157</v>
      </c>
      <c r="U254" s="154">
        <f t="shared" si="30"/>
        <v>81179.13</v>
      </c>
      <c r="V254" s="219"/>
      <c r="W254" s="234">
        <f t="shared" si="26"/>
        <v>81179.13</v>
      </c>
      <c r="X254" s="219"/>
      <c r="Y254" s="219"/>
      <c r="Z254" s="220">
        <v>45717</v>
      </c>
      <c r="AA254" s="342" cm="1">
        <f t="array" ref="AA254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45717</v>
      </c>
      <c r="AB254" s="213"/>
      <c r="AC254" s="213"/>
      <c r="AD254" s="213"/>
      <c r="AE254" s="183"/>
      <c r="AF254" s="183"/>
      <c r="AG254" s="183"/>
      <c r="AH254" s="183"/>
      <c r="AI254" s="173">
        <f t="shared" si="27"/>
        <v>0</v>
      </c>
      <c r="AJ254" s="173">
        <f t="shared" si="28"/>
        <v>0</v>
      </c>
      <c r="AK254" s="173">
        <f t="shared" si="29"/>
        <v>0</v>
      </c>
      <c r="AL254" s="183"/>
      <c r="AM254" s="194" t="str">
        <f>_xlfn.XLOOKUP(Tabela1[[#This Row],[Unidade]],tabShoppingsEmails[Shopping],tabShoppingsEmails[E-mails consolidados])</f>
        <v>vania.assis@allos.co; gabriela.queiroz@allos.co; camila.pontes@allos.co; fabio.gurjao@allos.co; silvia.machado@allos.co; ricardo.santos@allos.co; fabio.correa@allos.co</v>
      </c>
    </row>
    <row r="255" spans="1:39" ht="20.85" hidden="1" customHeight="1" thickBot="1">
      <c r="A255" s="172"/>
      <c r="B255" s="173" t="s">
        <v>154</v>
      </c>
      <c r="C255" s="213" t="s">
        <v>34</v>
      </c>
      <c r="D255" s="214" t="s">
        <v>169</v>
      </c>
      <c r="E255" s="214" t="s">
        <v>181</v>
      </c>
      <c r="F255" s="215">
        <v>8</v>
      </c>
      <c r="G255" s="215">
        <v>9.32</v>
      </c>
      <c r="H255" s="215">
        <v>0</v>
      </c>
      <c r="I255" s="215">
        <v>0</v>
      </c>
      <c r="J255" s="218">
        <v>81179.13</v>
      </c>
      <c r="K255" s="217">
        <v>0</v>
      </c>
      <c r="L255" s="217">
        <v>0</v>
      </c>
      <c r="M255" s="217">
        <v>0</v>
      </c>
      <c r="N255" s="217">
        <v>0</v>
      </c>
      <c r="O255" s="218">
        <v>-202.95</v>
      </c>
      <c r="P255" s="218">
        <v>0</v>
      </c>
      <c r="Q255" s="218">
        <v>0</v>
      </c>
      <c r="R255" s="218">
        <v>0</v>
      </c>
      <c r="S255" s="218">
        <v>0</v>
      </c>
      <c r="T255" s="217" t="s">
        <v>157</v>
      </c>
      <c r="U255" s="154">
        <f t="shared" si="30"/>
        <v>81179.13</v>
      </c>
      <c r="V255" s="219"/>
      <c r="W255" s="234">
        <f t="shared" si="26"/>
        <v>81179.13</v>
      </c>
      <c r="X255" s="219"/>
      <c r="Y255" s="219"/>
      <c r="Z255" s="220">
        <v>45748</v>
      </c>
      <c r="AA255" s="342" cm="1">
        <f t="array" ref="AA255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45748</v>
      </c>
      <c r="AB255" s="213"/>
      <c r="AC255" s="213"/>
      <c r="AD255" s="213"/>
      <c r="AE255" s="183"/>
      <c r="AF255" s="183"/>
      <c r="AG255" s="183"/>
      <c r="AH255" s="183"/>
      <c r="AI255" s="173">
        <f t="shared" si="27"/>
        <v>0</v>
      </c>
      <c r="AJ255" s="173">
        <f t="shared" si="28"/>
        <v>0</v>
      </c>
      <c r="AK255" s="173">
        <f t="shared" si="29"/>
        <v>0</v>
      </c>
      <c r="AL255" s="183"/>
      <c r="AM255" s="194" t="str">
        <f>_xlfn.XLOOKUP(Tabela1[[#This Row],[Unidade]],tabShoppingsEmails[Shopping],tabShoppingsEmails[E-mails consolidados])</f>
        <v>vania.assis@allos.co; gabriela.queiroz@allos.co; camila.pontes@allos.co; fabio.gurjao@allos.co; silvia.machado@allos.co; ricardo.santos@allos.co; fabio.correa@allos.co</v>
      </c>
    </row>
    <row r="256" spans="1:39" ht="20.85" hidden="1" customHeight="1" thickBot="1">
      <c r="A256" s="172"/>
      <c r="B256" s="173" t="s">
        <v>154</v>
      </c>
      <c r="C256" s="213" t="s">
        <v>34</v>
      </c>
      <c r="D256" s="214" t="s">
        <v>169</v>
      </c>
      <c r="E256" s="214" t="s">
        <v>181</v>
      </c>
      <c r="F256" s="215">
        <v>8</v>
      </c>
      <c r="G256" s="215">
        <v>9.32</v>
      </c>
      <c r="H256" s="215">
        <v>0</v>
      </c>
      <c r="I256" s="215">
        <v>0</v>
      </c>
      <c r="J256" s="218">
        <v>81179.13</v>
      </c>
      <c r="K256" s="217">
        <v>0</v>
      </c>
      <c r="L256" s="217">
        <v>0</v>
      </c>
      <c r="M256" s="217">
        <v>0</v>
      </c>
      <c r="N256" s="217">
        <v>0</v>
      </c>
      <c r="O256" s="218">
        <v>0</v>
      </c>
      <c r="P256" s="218">
        <v>0</v>
      </c>
      <c r="Q256" s="218">
        <v>0</v>
      </c>
      <c r="R256" s="218">
        <v>0</v>
      </c>
      <c r="S256" s="218">
        <v>0</v>
      </c>
      <c r="T256" s="217" t="s">
        <v>154</v>
      </c>
      <c r="U256" s="154">
        <f t="shared" si="30"/>
        <v>81179.13</v>
      </c>
      <c r="V256" s="219"/>
      <c r="W256" s="234">
        <f t="shared" si="26"/>
        <v>81179.13</v>
      </c>
      <c r="X256" s="219"/>
      <c r="Y256" s="219"/>
      <c r="Z256" s="220">
        <v>45778</v>
      </c>
      <c r="AA256" s="342" cm="1">
        <f t="array" ref="AA256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45778</v>
      </c>
      <c r="AB256" s="213"/>
      <c r="AC256" s="213"/>
      <c r="AD256" s="213"/>
      <c r="AE256" s="183"/>
      <c r="AF256" s="183"/>
      <c r="AG256" s="183"/>
      <c r="AH256" s="183"/>
      <c r="AI256" s="173">
        <f t="shared" si="27"/>
        <v>0</v>
      </c>
      <c r="AJ256" s="173">
        <f t="shared" ref="AJ256:AJ287" si="31">AB256-AC256</f>
        <v>0</v>
      </c>
      <c r="AK256" s="173">
        <f t="shared" si="29"/>
        <v>0</v>
      </c>
      <c r="AL256" s="183"/>
      <c r="AM256" s="194" t="str">
        <f>_xlfn.XLOOKUP(Tabela1[[#This Row],[Unidade]],tabShoppingsEmails[Shopping],tabShoppingsEmails[E-mails consolidados])</f>
        <v>vania.assis@allos.co; gabriela.queiroz@allos.co; camila.pontes@allos.co; fabio.gurjao@allos.co; silvia.machado@allos.co; ricardo.santos@allos.co; fabio.correa@allos.co</v>
      </c>
    </row>
    <row r="257" spans="1:39" ht="20.85" hidden="1" customHeight="1" thickBot="1">
      <c r="A257" s="172">
        <v>45814</v>
      </c>
      <c r="B257" s="173" t="s">
        <v>154</v>
      </c>
      <c r="C257" s="213" t="s">
        <v>34</v>
      </c>
      <c r="D257" s="214" t="s">
        <v>169</v>
      </c>
      <c r="E257" s="214" t="s">
        <v>181</v>
      </c>
      <c r="F257" s="223">
        <v>8</v>
      </c>
      <c r="G257" s="215">
        <v>9.32</v>
      </c>
      <c r="H257" s="215">
        <v>0</v>
      </c>
      <c r="I257" s="215">
        <v>0</v>
      </c>
      <c r="J257" s="218">
        <v>81179.13</v>
      </c>
      <c r="K257" s="217">
        <v>0</v>
      </c>
      <c r="L257" s="217">
        <v>0</v>
      </c>
      <c r="M257" s="217">
        <v>0</v>
      </c>
      <c r="N257" s="217">
        <v>0</v>
      </c>
      <c r="O257" s="218">
        <v>0</v>
      </c>
      <c r="P257" s="218">
        <v>0</v>
      </c>
      <c r="Q257" s="218">
        <v>0</v>
      </c>
      <c r="R257" s="218">
        <v>0</v>
      </c>
      <c r="S257" s="218">
        <v>0</v>
      </c>
      <c r="T257" s="217" t="s">
        <v>154</v>
      </c>
      <c r="U257" s="154">
        <f t="shared" si="30"/>
        <v>81179.13</v>
      </c>
      <c r="V257" s="219"/>
      <c r="W257" s="234">
        <f t="shared" si="26"/>
        <v>81179.13</v>
      </c>
      <c r="X257" s="219"/>
      <c r="Y257" s="219"/>
      <c r="Z257" s="220">
        <v>45809</v>
      </c>
      <c r="AA257" s="342" cm="1">
        <f t="array" ref="AA257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45809</v>
      </c>
      <c r="AB257" s="213"/>
      <c r="AC257" s="213"/>
      <c r="AD257" s="213"/>
      <c r="AE257" s="183"/>
      <c r="AF257" s="183"/>
      <c r="AG257" s="183"/>
      <c r="AH257" s="183"/>
      <c r="AI257" s="173">
        <f t="shared" si="27"/>
        <v>0</v>
      </c>
      <c r="AJ257" s="173">
        <f t="shared" si="31"/>
        <v>0</v>
      </c>
      <c r="AK257" s="173">
        <f t="shared" si="29"/>
        <v>0</v>
      </c>
      <c r="AL257" s="183"/>
      <c r="AM257" s="194" t="str">
        <f>_xlfn.XLOOKUP(Tabela1[[#This Row],[Unidade]],tabShoppingsEmails[Shopping],tabShoppingsEmails[E-mails consolidados])</f>
        <v>vania.assis@allos.co; gabriela.queiroz@allos.co; camila.pontes@allos.co; fabio.gurjao@allos.co; silvia.machado@allos.co; ricardo.santos@allos.co; fabio.correa@allos.co</v>
      </c>
    </row>
    <row r="258" spans="1:39" ht="20.85" hidden="1" customHeight="1" thickBot="1">
      <c r="A258" s="172">
        <v>45842</v>
      </c>
      <c r="B258" s="173" t="s">
        <v>154</v>
      </c>
      <c r="C258" s="213" t="s">
        <v>34</v>
      </c>
      <c r="D258" s="214" t="s">
        <v>169</v>
      </c>
      <c r="E258" s="214" t="s">
        <v>181</v>
      </c>
      <c r="F258" s="223">
        <v>8</v>
      </c>
      <c r="G258" s="215">
        <v>9.32</v>
      </c>
      <c r="H258" s="215">
        <v>0</v>
      </c>
      <c r="I258" s="215">
        <v>0</v>
      </c>
      <c r="J258" s="218">
        <v>81179.13</v>
      </c>
      <c r="K258" s="217">
        <v>0</v>
      </c>
      <c r="L258" s="217">
        <v>0</v>
      </c>
      <c r="M258" s="217">
        <v>0</v>
      </c>
      <c r="N258" s="217">
        <v>0</v>
      </c>
      <c r="O258" s="218">
        <v>0</v>
      </c>
      <c r="P258" s="218">
        <v>0</v>
      </c>
      <c r="Q258" s="218">
        <v>0</v>
      </c>
      <c r="R258" s="218">
        <v>0</v>
      </c>
      <c r="S258" s="218">
        <v>0</v>
      </c>
      <c r="T258" s="217" t="s">
        <v>154</v>
      </c>
      <c r="U258" s="154">
        <f t="shared" si="30"/>
        <v>81179.13</v>
      </c>
      <c r="V258" s="219"/>
      <c r="W258" s="234">
        <f t="shared" si="26"/>
        <v>81179.13</v>
      </c>
      <c r="X258" s="219"/>
      <c r="Y258" s="219"/>
      <c r="Z258" s="220">
        <v>45839</v>
      </c>
      <c r="AA258" s="342" cm="1">
        <f t="array" ref="AA258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45839</v>
      </c>
      <c r="AB258" s="213"/>
      <c r="AC258" s="213"/>
      <c r="AD258" s="213"/>
      <c r="AE258" s="183"/>
      <c r="AF258" s="183"/>
      <c r="AG258" s="183"/>
      <c r="AH258" s="183"/>
      <c r="AI258" s="173">
        <f t="shared" si="27"/>
        <v>0</v>
      </c>
      <c r="AJ258" s="173">
        <f t="shared" si="31"/>
        <v>0</v>
      </c>
      <c r="AK258" s="173">
        <f t="shared" si="29"/>
        <v>0</v>
      </c>
      <c r="AL258" s="183"/>
      <c r="AM258" s="194" t="str">
        <f>_xlfn.XLOOKUP(Tabela1[[#This Row],[Unidade]],tabShoppingsEmails[Shopping],tabShoppingsEmails[E-mails consolidados])</f>
        <v>vania.assis@allos.co; gabriela.queiroz@allos.co; camila.pontes@allos.co; fabio.gurjao@allos.co; silvia.machado@allos.co; ricardo.santos@allos.co; fabio.correa@allos.co</v>
      </c>
    </row>
    <row r="259" spans="1:39" ht="20.85" hidden="1" customHeight="1" thickBot="1">
      <c r="A259" s="172">
        <v>45871</v>
      </c>
      <c r="B259" s="173" t="s">
        <v>154</v>
      </c>
      <c r="C259" s="213" t="s">
        <v>34</v>
      </c>
      <c r="D259" s="214" t="s">
        <v>169</v>
      </c>
      <c r="E259" s="214" t="s">
        <v>181</v>
      </c>
      <c r="F259" s="176">
        <v>8</v>
      </c>
      <c r="G259" s="215">
        <v>9.32</v>
      </c>
      <c r="H259" s="215">
        <v>0</v>
      </c>
      <c r="I259" s="215">
        <v>0</v>
      </c>
      <c r="J259" s="218">
        <v>81179.13</v>
      </c>
      <c r="K259" s="217">
        <v>0</v>
      </c>
      <c r="L259" s="217">
        <v>0</v>
      </c>
      <c r="M259" s="217">
        <v>0</v>
      </c>
      <c r="N259" s="217">
        <v>0</v>
      </c>
      <c r="O259" s="218">
        <v>0</v>
      </c>
      <c r="P259" s="218">
        <v>0</v>
      </c>
      <c r="Q259" s="218">
        <v>0</v>
      </c>
      <c r="R259" s="218">
        <v>0</v>
      </c>
      <c r="S259" s="218">
        <v>0</v>
      </c>
      <c r="T259" s="217" t="s">
        <v>154</v>
      </c>
      <c r="U259" s="154">
        <f t="shared" si="30"/>
        <v>81179.13</v>
      </c>
      <c r="V259" s="219"/>
      <c r="W259" s="234">
        <f t="shared" si="26"/>
        <v>81179.13</v>
      </c>
      <c r="X259" s="219"/>
      <c r="Y259" s="219"/>
      <c r="Z259" s="220">
        <v>45870</v>
      </c>
      <c r="AA259" s="342" cm="1">
        <f t="array" ref="AA259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45870</v>
      </c>
      <c r="AB259" s="213"/>
      <c r="AC259" s="213"/>
      <c r="AD259" s="213"/>
      <c r="AE259" s="183"/>
      <c r="AF259" s="183"/>
      <c r="AG259" s="183"/>
      <c r="AH259" s="183"/>
      <c r="AI259" s="173">
        <f t="shared" si="27"/>
        <v>0</v>
      </c>
      <c r="AJ259" s="173">
        <f t="shared" si="31"/>
        <v>0</v>
      </c>
      <c r="AK259" s="173">
        <f t="shared" si="29"/>
        <v>0</v>
      </c>
      <c r="AL259" s="183"/>
      <c r="AM259" s="194" t="str">
        <f>_xlfn.XLOOKUP(Tabela1[[#This Row],[Unidade]],tabShoppingsEmails[Shopping],tabShoppingsEmails[E-mails consolidados])</f>
        <v>vania.assis@allos.co; gabriela.queiroz@allos.co; camila.pontes@allos.co; fabio.gurjao@allos.co; silvia.machado@allos.co; ricardo.santos@allos.co; fabio.correa@allos.co</v>
      </c>
    </row>
    <row r="260" spans="1:39" ht="20.85" hidden="1" customHeight="1" thickBot="1">
      <c r="A260" s="172">
        <v>45905</v>
      </c>
      <c r="B260" s="173" t="s">
        <v>154</v>
      </c>
      <c r="C260" s="213" t="s">
        <v>34</v>
      </c>
      <c r="D260" s="214" t="s">
        <v>169</v>
      </c>
      <c r="E260" s="214" t="s">
        <v>181</v>
      </c>
      <c r="F260" s="215">
        <v>8</v>
      </c>
      <c r="G260" s="215">
        <v>9.32</v>
      </c>
      <c r="H260" s="215">
        <v>0</v>
      </c>
      <c r="I260" s="215">
        <v>0</v>
      </c>
      <c r="J260" s="218">
        <v>81179.13</v>
      </c>
      <c r="K260" s="217">
        <v>0</v>
      </c>
      <c r="L260" s="217">
        <v>0</v>
      </c>
      <c r="M260" s="217">
        <v>0</v>
      </c>
      <c r="N260" s="217">
        <v>0</v>
      </c>
      <c r="O260" s="218">
        <v>0</v>
      </c>
      <c r="P260" s="218">
        <v>0</v>
      </c>
      <c r="Q260" s="218">
        <v>0</v>
      </c>
      <c r="R260" s="218">
        <v>0</v>
      </c>
      <c r="S260" s="218">
        <v>0</v>
      </c>
      <c r="T260" s="217" t="s">
        <v>154</v>
      </c>
      <c r="U260" s="154">
        <f t="shared" si="30"/>
        <v>81179.13</v>
      </c>
      <c r="V260" s="219"/>
      <c r="W260" s="234">
        <f t="shared" si="26"/>
        <v>81179.13</v>
      </c>
      <c r="X260" s="219"/>
      <c r="Y260" s="219"/>
      <c r="Z260" s="220">
        <v>45901</v>
      </c>
      <c r="AA260" s="342" cm="1">
        <f t="array" ref="AA260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45901</v>
      </c>
      <c r="AB260" s="213"/>
      <c r="AC260" s="213"/>
      <c r="AD260" s="213"/>
      <c r="AE260" s="183"/>
      <c r="AF260" s="183"/>
      <c r="AG260" s="183"/>
      <c r="AH260" s="183"/>
      <c r="AI260" s="173">
        <f t="shared" si="27"/>
        <v>0</v>
      </c>
      <c r="AJ260" s="173">
        <f t="shared" si="31"/>
        <v>0</v>
      </c>
      <c r="AK260" s="173">
        <f t="shared" si="29"/>
        <v>0</v>
      </c>
      <c r="AL260" s="183"/>
      <c r="AM260" s="194" t="str">
        <f>_xlfn.XLOOKUP(Tabela1[[#This Row],[Unidade]],tabShoppingsEmails[Shopping],tabShoppingsEmails[E-mails consolidados])</f>
        <v>vania.assis@allos.co; gabriela.queiroz@allos.co; camila.pontes@allos.co; fabio.gurjao@allos.co; silvia.machado@allos.co; ricardo.santos@allos.co; fabio.correa@allos.co</v>
      </c>
    </row>
    <row r="261" spans="1:39" ht="20.85" hidden="1" customHeight="1" thickBot="1">
      <c r="A261" s="172">
        <v>45933</v>
      </c>
      <c r="B261" s="173" t="s">
        <v>154</v>
      </c>
      <c r="C261" s="213" t="s">
        <v>34</v>
      </c>
      <c r="D261" s="214" t="s">
        <v>169</v>
      </c>
      <c r="E261" s="214" t="s">
        <v>181</v>
      </c>
      <c r="F261" s="223">
        <v>8</v>
      </c>
      <c r="G261" s="215">
        <v>9.32</v>
      </c>
      <c r="H261" s="215">
        <v>0</v>
      </c>
      <c r="I261" s="215">
        <v>0</v>
      </c>
      <c r="J261" s="218">
        <v>81179.13</v>
      </c>
      <c r="K261" s="217">
        <v>0</v>
      </c>
      <c r="L261" s="217">
        <v>0</v>
      </c>
      <c r="M261" s="217">
        <v>0</v>
      </c>
      <c r="N261" s="217">
        <v>0</v>
      </c>
      <c r="O261" s="218">
        <v>0</v>
      </c>
      <c r="P261" s="218">
        <v>0</v>
      </c>
      <c r="Q261" s="218">
        <v>0</v>
      </c>
      <c r="R261" s="218">
        <v>0</v>
      </c>
      <c r="S261" s="218">
        <v>0</v>
      </c>
      <c r="T261" s="217" t="s">
        <v>154</v>
      </c>
      <c r="U261" s="154">
        <f t="shared" si="30"/>
        <v>81179.13</v>
      </c>
      <c r="V261" s="219"/>
      <c r="W261" s="234">
        <f t="shared" si="26"/>
        <v>81179.13</v>
      </c>
      <c r="X261" s="219"/>
      <c r="Y261" s="219"/>
      <c r="Z261" s="220">
        <v>45931</v>
      </c>
      <c r="AA261" s="342" cm="1">
        <f t="array" ref="AA261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45931</v>
      </c>
      <c r="AB261" s="213"/>
      <c r="AC261" s="213"/>
      <c r="AD261" s="213"/>
      <c r="AE261" s="183"/>
      <c r="AF261" s="183"/>
      <c r="AG261" s="183"/>
      <c r="AH261" s="183"/>
      <c r="AI261" s="173">
        <f t="shared" si="27"/>
        <v>0</v>
      </c>
      <c r="AJ261" s="173">
        <f t="shared" si="31"/>
        <v>0</v>
      </c>
      <c r="AK261" s="173">
        <f t="shared" si="29"/>
        <v>0</v>
      </c>
      <c r="AL261" s="183"/>
      <c r="AM261" s="194" t="str">
        <f>_xlfn.XLOOKUP(Tabela1[[#This Row],[Unidade]],tabShoppingsEmails[Shopping],tabShoppingsEmails[E-mails consolidados])</f>
        <v>vania.assis@allos.co; gabriela.queiroz@allos.co; camila.pontes@allos.co; fabio.gurjao@allos.co; silvia.machado@allos.co; ricardo.santos@allos.co; fabio.correa@allos.co</v>
      </c>
    </row>
    <row r="262" spans="1:39" ht="20.85" hidden="1" customHeight="1" thickBot="1">
      <c r="A262" s="172"/>
      <c r="B262" s="173"/>
      <c r="C262" s="213" t="s">
        <v>34</v>
      </c>
      <c r="D262" s="214" t="s">
        <v>169</v>
      </c>
      <c r="E262" s="214" t="s">
        <v>181</v>
      </c>
      <c r="F262" s="223">
        <v>8</v>
      </c>
      <c r="G262" s="215"/>
      <c r="H262" s="215"/>
      <c r="I262" s="215"/>
      <c r="J262" s="218"/>
      <c r="K262" s="217"/>
      <c r="L262" s="217"/>
      <c r="M262" s="217"/>
      <c r="N262" s="217"/>
      <c r="O262" s="218"/>
      <c r="P262" s="218"/>
      <c r="Q262" s="218"/>
      <c r="R262" s="218"/>
      <c r="S262" s="218"/>
      <c r="T262" s="217"/>
      <c r="U262" s="154">
        <f t="shared" si="30"/>
        <v>0</v>
      </c>
      <c r="V262" s="219"/>
      <c r="W262" s="234" t="str">
        <f t="shared" si="26"/>
        <v/>
      </c>
      <c r="X262" s="219"/>
      <c r="Y262" s="219"/>
      <c r="Z262" s="220">
        <v>45962</v>
      </c>
      <c r="AA262" s="342" cm="1">
        <f t="array" ref="AA262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45962</v>
      </c>
      <c r="AB262" s="213"/>
      <c r="AC262" s="213"/>
      <c r="AD262" s="213"/>
      <c r="AE262" s="183"/>
      <c r="AF262" s="183"/>
      <c r="AG262" s="183"/>
      <c r="AH262" s="183"/>
      <c r="AI262" s="173">
        <f t="shared" si="27"/>
        <v>0</v>
      </c>
      <c r="AJ262" s="173">
        <f t="shared" si="31"/>
        <v>0</v>
      </c>
      <c r="AK262" s="173">
        <f t="shared" si="29"/>
        <v>0</v>
      </c>
      <c r="AL262" s="183"/>
      <c r="AM262" s="194" t="str">
        <f>_xlfn.XLOOKUP(Tabela1[[#This Row],[Unidade]],tabShoppingsEmails[Shopping],tabShoppingsEmails[E-mails consolidados])</f>
        <v>vania.assis@allos.co; gabriela.queiroz@allos.co; camila.pontes@allos.co; fabio.gurjao@allos.co; silvia.machado@allos.co; ricardo.santos@allos.co; fabio.correa@allos.co</v>
      </c>
    </row>
    <row r="263" spans="1:39" ht="20.85" hidden="1" customHeight="1" thickBot="1">
      <c r="A263" s="172"/>
      <c r="B263" s="173"/>
      <c r="C263" s="213" t="s">
        <v>34</v>
      </c>
      <c r="D263" s="214" t="s">
        <v>169</v>
      </c>
      <c r="E263" s="214" t="s">
        <v>181</v>
      </c>
      <c r="F263" s="223">
        <v>8</v>
      </c>
      <c r="G263" s="215"/>
      <c r="H263" s="215"/>
      <c r="I263" s="215"/>
      <c r="J263" s="218"/>
      <c r="K263" s="217"/>
      <c r="L263" s="217"/>
      <c r="M263" s="217"/>
      <c r="N263" s="217"/>
      <c r="O263" s="218"/>
      <c r="P263" s="218"/>
      <c r="Q263" s="218"/>
      <c r="R263" s="218"/>
      <c r="S263" s="218"/>
      <c r="T263" s="217"/>
      <c r="U263" s="154">
        <f t="shared" si="30"/>
        <v>0</v>
      </c>
      <c r="V263" s="219"/>
      <c r="W263" s="234" t="str">
        <f t="shared" si="26"/>
        <v/>
      </c>
      <c r="X263" s="219"/>
      <c r="Y263" s="219"/>
      <c r="Z263" s="220">
        <v>45992</v>
      </c>
      <c r="AA263" s="342" cm="1">
        <f t="array" ref="AA263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45992</v>
      </c>
      <c r="AB263" s="213"/>
      <c r="AC263" s="213"/>
      <c r="AD263" s="213"/>
      <c r="AE263" s="183"/>
      <c r="AF263" s="183"/>
      <c r="AG263" s="183"/>
      <c r="AH263" s="183"/>
      <c r="AI263" s="173">
        <f t="shared" si="27"/>
        <v>0</v>
      </c>
      <c r="AJ263" s="173">
        <f t="shared" si="31"/>
        <v>0</v>
      </c>
      <c r="AK263" s="173">
        <f t="shared" si="29"/>
        <v>0</v>
      </c>
      <c r="AL263" s="183"/>
      <c r="AM263" s="194" t="str">
        <f>_xlfn.XLOOKUP(Tabela1[[#This Row],[Unidade]],tabShoppingsEmails[Shopping],tabShoppingsEmails[E-mails consolidados])</f>
        <v>vania.assis@allos.co; gabriela.queiroz@allos.co; camila.pontes@allos.co; fabio.gurjao@allos.co; silvia.machado@allos.co; ricardo.santos@allos.co; fabio.correa@allos.co</v>
      </c>
    </row>
    <row r="264" spans="1:39" ht="20.85" hidden="1" customHeight="1" thickBot="1">
      <c r="A264" s="172"/>
      <c r="B264" s="173" t="s">
        <v>154</v>
      </c>
      <c r="C264" s="213" t="s">
        <v>34</v>
      </c>
      <c r="D264" s="214" t="s">
        <v>175</v>
      </c>
      <c r="E264" s="214" t="s">
        <v>182</v>
      </c>
      <c r="F264" s="215">
        <v>2</v>
      </c>
      <c r="G264" s="215">
        <v>2</v>
      </c>
      <c r="H264" s="215">
        <v>1</v>
      </c>
      <c r="I264" s="215">
        <v>0</v>
      </c>
      <c r="J264" s="218">
        <v>10685.98</v>
      </c>
      <c r="K264" s="217">
        <v>0</v>
      </c>
      <c r="L264" s="217">
        <v>-161.72</v>
      </c>
      <c r="M264" s="217">
        <v>0</v>
      </c>
      <c r="N264" s="217">
        <v>0</v>
      </c>
      <c r="O264" s="218">
        <v>-133.57</v>
      </c>
      <c r="P264" s="218">
        <v>0</v>
      </c>
      <c r="Q264" s="218">
        <v>0</v>
      </c>
      <c r="R264" s="218">
        <v>0</v>
      </c>
      <c r="S264" s="218">
        <v>0</v>
      </c>
      <c r="T264" s="217" t="s">
        <v>154</v>
      </c>
      <c r="U264" s="154">
        <f t="shared" si="30"/>
        <v>10390.69</v>
      </c>
      <c r="V264" s="219"/>
      <c r="W264" s="234">
        <f t="shared" si="26"/>
        <v>10390.69</v>
      </c>
      <c r="X264" s="219"/>
      <c r="Y264" s="219"/>
      <c r="Z264" s="220">
        <v>45658</v>
      </c>
      <c r="AA264" s="342" cm="1">
        <f t="array" ref="AA264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45658</v>
      </c>
      <c r="AB264" s="213"/>
      <c r="AC264" s="213"/>
      <c r="AD264" s="213"/>
      <c r="AE264" s="183"/>
      <c r="AF264" s="183"/>
      <c r="AG264" s="183"/>
      <c r="AH264" s="183"/>
      <c r="AI264" s="173">
        <f t="shared" si="27"/>
        <v>161.72</v>
      </c>
      <c r="AJ264" s="173">
        <f t="shared" si="31"/>
        <v>0</v>
      </c>
      <c r="AK264" s="173">
        <f t="shared" si="29"/>
        <v>295.28999999999905</v>
      </c>
      <c r="AL264" s="183"/>
      <c r="AM264" s="194" t="str">
        <f>_xlfn.XLOOKUP(Tabela1[[#This Row],[Unidade]],tabShoppingsEmails[Shopping],tabShoppingsEmails[E-mails consolidados])</f>
        <v>vania.assis@allos.co; gabriela.queiroz@allos.co; camila.pontes@allos.co; fabio.gurjao@allos.co; silvia.machado@allos.co; ricardo.santos@allos.co; fabio.correa@allos.co</v>
      </c>
    </row>
    <row r="265" spans="1:39" ht="20.85" hidden="1" customHeight="1" thickBot="1">
      <c r="A265" s="172"/>
      <c r="B265" s="173" t="s">
        <v>154</v>
      </c>
      <c r="C265" s="213" t="s">
        <v>34</v>
      </c>
      <c r="D265" s="214" t="s">
        <v>175</v>
      </c>
      <c r="E265" s="214" t="s">
        <v>182</v>
      </c>
      <c r="F265" s="215">
        <v>2</v>
      </c>
      <c r="G265" s="215">
        <v>2</v>
      </c>
      <c r="H265" s="215">
        <v>2</v>
      </c>
      <c r="I265" s="215">
        <v>0</v>
      </c>
      <c r="J265" s="218">
        <v>10685.98</v>
      </c>
      <c r="K265" s="217">
        <v>0</v>
      </c>
      <c r="L265" s="217">
        <f>L264*2</f>
        <v>-323.44</v>
      </c>
      <c r="M265" s="217">
        <v>0</v>
      </c>
      <c r="N265" s="217">
        <v>0</v>
      </c>
      <c r="O265" s="217">
        <v>-169.19</v>
      </c>
      <c r="P265" s="218">
        <v>0</v>
      </c>
      <c r="Q265" s="218">
        <v>0</v>
      </c>
      <c r="R265" s="218">
        <v>0</v>
      </c>
      <c r="S265" s="218">
        <v>0</v>
      </c>
      <c r="T265" s="217" t="s">
        <v>154</v>
      </c>
      <c r="U265" s="154">
        <f t="shared" si="30"/>
        <v>10193.349999999999</v>
      </c>
      <c r="V265" s="219"/>
      <c r="W265" s="234">
        <f t="shared" si="26"/>
        <v>10193.349999999999</v>
      </c>
      <c r="X265" s="219"/>
      <c r="Y265" s="219"/>
      <c r="Z265" s="220">
        <v>45689</v>
      </c>
      <c r="AA265" s="342" cm="1">
        <f t="array" ref="AA265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45689</v>
      </c>
      <c r="AB265" s="213"/>
      <c r="AC265" s="213"/>
      <c r="AD265" s="213"/>
      <c r="AE265" s="183"/>
      <c r="AF265" s="183"/>
      <c r="AG265" s="183"/>
      <c r="AH265" s="183"/>
      <c r="AI265" s="173">
        <f t="shared" si="27"/>
        <v>323.44</v>
      </c>
      <c r="AJ265" s="173">
        <f t="shared" si="31"/>
        <v>0</v>
      </c>
      <c r="AK265" s="173">
        <f t="shared" si="29"/>
        <v>492.63000000000102</v>
      </c>
      <c r="AL265" s="183"/>
      <c r="AM265" s="194" t="str">
        <f>_xlfn.XLOOKUP(Tabela1[[#This Row],[Unidade]],tabShoppingsEmails[Shopping],tabShoppingsEmails[E-mails consolidados])</f>
        <v>vania.assis@allos.co; gabriela.queiroz@allos.co; camila.pontes@allos.co; fabio.gurjao@allos.co; silvia.machado@allos.co; ricardo.santos@allos.co; fabio.correa@allos.co</v>
      </c>
    </row>
    <row r="266" spans="1:39" ht="20.85" hidden="1" customHeight="1" thickBot="1">
      <c r="A266" s="172"/>
      <c r="B266" s="173" t="s">
        <v>154</v>
      </c>
      <c r="C266" s="213" t="s">
        <v>34</v>
      </c>
      <c r="D266" s="214" t="s">
        <v>175</v>
      </c>
      <c r="E266" s="214" t="s">
        <v>182</v>
      </c>
      <c r="F266" s="215">
        <v>2</v>
      </c>
      <c r="G266" s="215">
        <v>2</v>
      </c>
      <c r="H266" s="215">
        <v>3</v>
      </c>
      <c r="I266" s="215">
        <v>0</v>
      </c>
      <c r="J266" s="218">
        <v>10685.98</v>
      </c>
      <c r="K266" s="217">
        <v>0</v>
      </c>
      <c r="L266" s="217">
        <v>-485.16</v>
      </c>
      <c r="M266" s="217">
        <v>0</v>
      </c>
      <c r="N266" s="217">
        <v>0</v>
      </c>
      <c r="O266" s="219">
        <v>-258.24</v>
      </c>
      <c r="P266" s="218">
        <v>0</v>
      </c>
      <c r="Q266" s="218">
        <v>0</v>
      </c>
      <c r="R266" s="218">
        <v>0</v>
      </c>
      <c r="S266" s="218">
        <v>0</v>
      </c>
      <c r="T266" s="217" t="s">
        <v>154</v>
      </c>
      <c r="U266" s="154">
        <f t="shared" si="30"/>
        <v>9942.58</v>
      </c>
      <c r="V266" s="219"/>
      <c r="W266" s="234">
        <f t="shared" si="26"/>
        <v>9942.58</v>
      </c>
      <c r="X266" s="219"/>
      <c r="Y266" s="219"/>
      <c r="Z266" s="220">
        <v>45717</v>
      </c>
      <c r="AA266" s="342" cm="1">
        <f t="array" ref="AA266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45717</v>
      </c>
      <c r="AB266" s="213"/>
      <c r="AC266" s="213"/>
      <c r="AD266" s="213"/>
      <c r="AE266" s="183"/>
      <c r="AF266" s="183"/>
      <c r="AG266" s="183"/>
      <c r="AH266" s="183"/>
      <c r="AI266" s="173">
        <f t="shared" si="27"/>
        <v>485.16</v>
      </c>
      <c r="AJ266" s="173">
        <f t="shared" si="31"/>
        <v>0</v>
      </c>
      <c r="AK266" s="173">
        <f t="shared" si="29"/>
        <v>743.39999999999964</v>
      </c>
      <c r="AL266" s="183"/>
      <c r="AM266" s="194" t="str">
        <f>_xlfn.XLOOKUP(Tabela1[[#This Row],[Unidade]],tabShoppingsEmails[Shopping],tabShoppingsEmails[E-mails consolidados])</f>
        <v>vania.assis@allos.co; gabriela.queiroz@allos.co; camila.pontes@allos.co; fabio.gurjao@allos.co; silvia.machado@allos.co; ricardo.santos@allos.co; fabio.correa@allos.co</v>
      </c>
    </row>
    <row r="267" spans="1:39" ht="20.85" hidden="1" customHeight="1" thickBot="1">
      <c r="A267" s="172"/>
      <c r="B267" s="173" t="s">
        <v>154</v>
      </c>
      <c r="C267" s="213" t="s">
        <v>34</v>
      </c>
      <c r="D267" s="214" t="s">
        <v>175</v>
      </c>
      <c r="E267" s="214" t="s">
        <v>182</v>
      </c>
      <c r="F267" s="215">
        <v>2</v>
      </c>
      <c r="G267" s="215">
        <v>2</v>
      </c>
      <c r="H267" s="215">
        <v>3</v>
      </c>
      <c r="I267" s="215">
        <v>0</v>
      </c>
      <c r="J267" s="218">
        <v>10685.98</v>
      </c>
      <c r="K267" s="217">
        <v>0</v>
      </c>
      <c r="L267" s="217">
        <v>-485.16</v>
      </c>
      <c r="M267" s="217">
        <v>0</v>
      </c>
      <c r="N267" s="217">
        <v>0</v>
      </c>
      <c r="O267" s="218">
        <v>-169.19</v>
      </c>
      <c r="P267" s="218">
        <v>0</v>
      </c>
      <c r="Q267" s="218">
        <v>0</v>
      </c>
      <c r="R267" s="218">
        <v>0</v>
      </c>
      <c r="S267" s="218">
        <v>0</v>
      </c>
      <c r="T267" s="217" t="s">
        <v>154</v>
      </c>
      <c r="U267" s="154">
        <f t="shared" si="30"/>
        <v>10031.629999999999</v>
      </c>
      <c r="V267" s="219"/>
      <c r="W267" s="234">
        <f t="shared" ref="W267:W330" si="32">IF(J267="","",U267*(1+V267))</f>
        <v>10031.629999999999</v>
      </c>
      <c r="X267" s="219"/>
      <c r="Y267" s="219"/>
      <c r="Z267" s="220">
        <v>45748</v>
      </c>
      <c r="AA267" s="342" cm="1">
        <f t="array" ref="AA267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45748</v>
      </c>
      <c r="AB267" s="213"/>
      <c r="AC267" s="213"/>
      <c r="AD267" s="213"/>
      <c r="AE267" s="183"/>
      <c r="AF267" s="183"/>
      <c r="AG267" s="183"/>
      <c r="AH267" s="183"/>
      <c r="AI267" s="173">
        <f t="shared" ref="AI267:AI330" si="33">K267-L267</f>
        <v>485.16</v>
      </c>
      <c r="AJ267" s="173">
        <f t="shared" si="31"/>
        <v>0</v>
      </c>
      <c r="AK267" s="173">
        <f t="shared" ref="AK267:AK330" si="34">J267-U267</f>
        <v>654.35000000000036</v>
      </c>
      <c r="AL267" s="183"/>
      <c r="AM267" s="194" t="str">
        <f>_xlfn.XLOOKUP(Tabela1[[#This Row],[Unidade]],tabShoppingsEmails[Shopping],tabShoppingsEmails[E-mails consolidados])</f>
        <v>vania.assis@allos.co; gabriela.queiroz@allos.co; camila.pontes@allos.co; fabio.gurjao@allos.co; silvia.machado@allos.co; ricardo.santos@allos.co; fabio.correa@allos.co</v>
      </c>
    </row>
    <row r="268" spans="1:39" ht="20.85" hidden="1" customHeight="1" thickBot="1">
      <c r="A268" s="172"/>
      <c r="B268" s="173" t="s">
        <v>154</v>
      </c>
      <c r="C268" s="213" t="s">
        <v>34</v>
      </c>
      <c r="D268" s="214" t="s">
        <v>175</v>
      </c>
      <c r="E268" s="214" t="s">
        <v>182</v>
      </c>
      <c r="F268" s="215">
        <v>2</v>
      </c>
      <c r="G268" s="215">
        <v>2</v>
      </c>
      <c r="H268" s="215">
        <v>0</v>
      </c>
      <c r="I268" s="215">
        <v>0</v>
      </c>
      <c r="J268" s="218">
        <v>10685.98</v>
      </c>
      <c r="K268" s="217">
        <v>0</v>
      </c>
      <c r="L268" s="217">
        <v>0</v>
      </c>
      <c r="M268" s="217">
        <v>0</v>
      </c>
      <c r="N268" s="217">
        <v>0</v>
      </c>
      <c r="O268" s="218">
        <v>-151.38</v>
      </c>
      <c r="P268" s="218">
        <v>0</v>
      </c>
      <c r="Q268" s="218">
        <v>0</v>
      </c>
      <c r="R268" s="218">
        <v>0</v>
      </c>
      <c r="S268" s="218">
        <v>0</v>
      </c>
      <c r="T268" s="217" t="s">
        <v>154</v>
      </c>
      <c r="U268" s="154">
        <f t="shared" si="30"/>
        <v>10534.6</v>
      </c>
      <c r="V268" s="219"/>
      <c r="W268" s="234">
        <f t="shared" si="32"/>
        <v>10534.6</v>
      </c>
      <c r="X268" s="219"/>
      <c r="Y268" s="219"/>
      <c r="Z268" s="220">
        <v>45778</v>
      </c>
      <c r="AA268" s="342" cm="1">
        <f t="array" ref="AA268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45778</v>
      </c>
      <c r="AB268" s="213"/>
      <c r="AC268" s="213"/>
      <c r="AD268" s="213"/>
      <c r="AE268" s="183"/>
      <c r="AF268" s="183"/>
      <c r="AG268" s="183"/>
      <c r="AH268" s="183"/>
      <c r="AI268" s="173">
        <f t="shared" si="33"/>
        <v>0</v>
      </c>
      <c r="AJ268" s="173">
        <f t="shared" si="31"/>
        <v>0</v>
      </c>
      <c r="AK268" s="173">
        <f t="shared" si="34"/>
        <v>151.3799999999992</v>
      </c>
      <c r="AL268" s="183"/>
      <c r="AM268" s="194" t="str">
        <f>_xlfn.XLOOKUP(Tabela1[[#This Row],[Unidade]],tabShoppingsEmails[Shopping],tabShoppingsEmails[E-mails consolidados])</f>
        <v>vania.assis@allos.co; gabriela.queiroz@allos.co; camila.pontes@allos.co; fabio.gurjao@allos.co; silvia.machado@allos.co; ricardo.santos@allos.co; fabio.correa@allos.co</v>
      </c>
    </row>
    <row r="269" spans="1:39" ht="20.85" hidden="1" customHeight="1" thickBot="1">
      <c r="A269" s="172">
        <v>45821</v>
      </c>
      <c r="B269" s="173" t="s">
        <v>154</v>
      </c>
      <c r="C269" s="213" t="s">
        <v>34</v>
      </c>
      <c r="D269" s="214" t="s">
        <v>175</v>
      </c>
      <c r="E269" s="214" t="s">
        <v>182</v>
      </c>
      <c r="F269" s="223">
        <v>2</v>
      </c>
      <c r="G269" s="215">
        <v>2</v>
      </c>
      <c r="H269" s="215">
        <v>0</v>
      </c>
      <c r="I269" s="215">
        <v>0</v>
      </c>
      <c r="J269" s="218">
        <v>10685.98</v>
      </c>
      <c r="K269" s="217">
        <v>0</v>
      </c>
      <c r="L269" s="217">
        <v>0</v>
      </c>
      <c r="M269" s="217">
        <v>0</v>
      </c>
      <c r="N269" s="217">
        <v>0</v>
      </c>
      <c r="O269" s="218">
        <v>-124.67</v>
      </c>
      <c r="P269" s="218">
        <v>0</v>
      </c>
      <c r="Q269" s="218">
        <v>0</v>
      </c>
      <c r="R269" s="218">
        <v>0</v>
      </c>
      <c r="S269" s="218">
        <v>0</v>
      </c>
      <c r="T269" s="217" t="s">
        <v>154</v>
      </c>
      <c r="U269" s="154">
        <f t="shared" si="30"/>
        <v>10561.31</v>
      </c>
      <c r="V269" s="219"/>
      <c r="W269" s="234">
        <f t="shared" si="32"/>
        <v>10561.31</v>
      </c>
      <c r="X269" s="219"/>
      <c r="Y269" s="219"/>
      <c r="Z269" s="220">
        <v>45809</v>
      </c>
      <c r="AA269" s="342" cm="1">
        <f t="array" ref="AA269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45809</v>
      </c>
      <c r="AB269" s="213"/>
      <c r="AC269" s="213"/>
      <c r="AD269" s="213"/>
      <c r="AE269" s="183"/>
      <c r="AF269" s="183"/>
      <c r="AG269" s="183"/>
      <c r="AH269" s="183"/>
      <c r="AI269" s="173">
        <f t="shared" si="33"/>
        <v>0</v>
      </c>
      <c r="AJ269" s="173">
        <f t="shared" si="31"/>
        <v>0</v>
      </c>
      <c r="AK269" s="173">
        <f t="shared" si="34"/>
        <v>124.67000000000007</v>
      </c>
      <c r="AL269" s="183"/>
      <c r="AM269" s="194" t="str">
        <f>_xlfn.XLOOKUP(Tabela1[[#This Row],[Unidade]],tabShoppingsEmails[Shopping],tabShoppingsEmails[E-mails consolidados])</f>
        <v>vania.assis@allos.co; gabriela.queiroz@allos.co; camila.pontes@allos.co; fabio.gurjao@allos.co; silvia.machado@allos.co; ricardo.santos@allos.co; fabio.correa@allos.co</v>
      </c>
    </row>
    <row r="270" spans="1:39" ht="20.85" hidden="1" customHeight="1" thickBot="1">
      <c r="A270" s="172">
        <v>45852</v>
      </c>
      <c r="B270" s="173" t="s">
        <v>154</v>
      </c>
      <c r="C270" s="213" t="s">
        <v>34</v>
      </c>
      <c r="D270" s="214" t="s">
        <v>175</v>
      </c>
      <c r="E270" s="214" t="s">
        <v>182</v>
      </c>
      <c r="F270" s="223">
        <v>2</v>
      </c>
      <c r="G270" s="215">
        <v>2</v>
      </c>
      <c r="H270" s="215">
        <v>1</v>
      </c>
      <c r="I270" s="215">
        <v>0</v>
      </c>
      <c r="J270" s="218">
        <v>11280.681864233551</v>
      </c>
      <c r="K270" s="217">
        <v>0</v>
      </c>
      <c r="L270" s="217">
        <v>-171</v>
      </c>
      <c r="M270" s="217">
        <v>0</v>
      </c>
      <c r="N270" s="217">
        <v>0</v>
      </c>
      <c r="O270" s="218">
        <v>-244.41</v>
      </c>
      <c r="P270" s="218">
        <v>0</v>
      </c>
      <c r="Q270" s="218">
        <v>0</v>
      </c>
      <c r="R270" s="218">
        <v>0</v>
      </c>
      <c r="S270" s="218">
        <v>0</v>
      </c>
      <c r="T270" s="217" t="s">
        <v>154</v>
      </c>
      <c r="U270" s="154">
        <f t="shared" si="30"/>
        <v>10865.271864233551</v>
      </c>
      <c r="V270" s="219"/>
      <c r="W270" s="234">
        <f t="shared" si="32"/>
        <v>10865.271864233551</v>
      </c>
      <c r="X270" s="219"/>
      <c r="Y270" s="219"/>
      <c r="Z270" s="220">
        <v>45839</v>
      </c>
      <c r="AA270" s="342" cm="1">
        <f t="array" ref="AA270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45839</v>
      </c>
      <c r="AB270" s="213"/>
      <c r="AC270" s="213"/>
      <c r="AD270" s="213"/>
      <c r="AE270" s="183"/>
      <c r="AF270" s="183"/>
      <c r="AG270" s="183"/>
      <c r="AH270" s="183"/>
      <c r="AI270" s="173">
        <f t="shared" si="33"/>
        <v>171</v>
      </c>
      <c r="AJ270" s="173">
        <f t="shared" si="31"/>
        <v>0</v>
      </c>
      <c r="AK270" s="173">
        <f t="shared" si="34"/>
        <v>415.40999999999985</v>
      </c>
      <c r="AL270" s="183"/>
      <c r="AM270" s="194" t="str">
        <f>_xlfn.XLOOKUP(Tabela1[[#This Row],[Unidade]],tabShoppingsEmails[Shopping],tabShoppingsEmails[E-mails consolidados])</f>
        <v>vania.assis@allos.co; gabriela.queiroz@allos.co; camila.pontes@allos.co; fabio.gurjao@allos.co; silvia.machado@allos.co; ricardo.santos@allos.co; fabio.correa@allos.co</v>
      </c>
    </row>
    <row r="271" spans="1:39" ht="20.85" hidden="1" customHeight="1" thickBot="1">
      <c r="A271" s="172">
        <v>45881</v>
      </c>
      <c r="B271" s="173" t="s">
        <v>154</v>
      </c>
      <c r="C271" s="213" t="s">
        <v>34</v>
      </c>
      <c r="D271" s="214" t="s">
        <v>175</v>
      </c>
      <c r="E271" s="214" t="s">
        <v>182</v>
      </c>
      <c r="F271" s="223">
        <v>2</v>
      </c>
      <c r="G271" s="215">
        <v>2</v>
      </c>
      <c r="H271" s="215">
        <v>0</v>
      </c>
      <c r="I271" s="215">
        <v>0</v>
      </c>
      <c r="J271" s="218">
        <v>11280.681864233551</v>
      </c>
      <c r="K271" s="217">
        <v>0</v>
      </c>
      <c r="L271" s="217">
        <v>0</v>
      </c>
      <c r="M271" s="217">
        <v>0</v>
      </c>
      <c r="N271" s="217">
        <v>0</v>
      </c>
      <c r="O271" s="218">
        <v>-37.6</v>
      </c>
      <c r="P271" s="218">
        <v>0</v>
      </c>
      <c r="Q271" s="218">
        <v>0</v>
      </c>
      <c r="R271" s="218">
        <v>0</v>
      </c>
      <c r="S271" s="218">
        <v>0</v>
      </c>
      <c r="T271" s="217" t="s">
        <v>154</v>
      </c>
      <c r="U271" s="154">
        <f t="shared" si="30"/>
        <v>11243.081864233551</v>
      </c>
      <c r="V271" s="219"/>
      <c r="W271" s="234">
        <f t="shared" si="32"/>
        <v>11243.081864233551</v>
      </c>
      <c r="X271" s="219"/>
      <c r="Y271" s="219"/>
      <c r="Z271" s="220">
        <v>45870</v>
      </c>
      <c r="AA271" s="342" cm="1">
        <f t="array" ref="AA271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45870</v>
      </c>
      <c r="AB271" s="213"/>
      <c r="AC271" s="213"/>
      <c r="AD271" s="213"/>
      <c r="AE271" s="183"/>
      <c r="AF271" s="183"/>
      <c r="AG271" s="183"/>
      <c r="AH271" s="183"/>
      <c r="AI271" s="173">
        <f t="shared" si="33"/>
        <v>0</v>
      </c>
      <c r="AJ271" s="173">
        <f t="shared" si="31"/>
        <v>0</v>
      </c>
      <c r="AK271" s="173">
        <f t="shared" si="34"/>
        <v>37.600000000000364</v>
      </c>
      <c r="AL271" s="183"/>
      <c r="AM271" s="194" t="str">
        <f>_xlfn.XLOOKUP(Tabela1[[#This Row],[Unidade]],tabShoppingsEmails[Shopping],tabShoppingsEmails[E-mails consolidados])</f>
        <v>vania.assis@allos.co; gabriela.queiroz@allos.co; camila.pontes@allos.co; fabio.gurjao@allos.co; silvia.machado@allos.co; ricardo.santos@allos.co; fabio.correa@allos.co</v>
      </c>
    </row>
    <row r="272" spans="1:39" ht="20.85" hidden="1" customHeight="1" thickBot="1">
      <c r="A272" s="172">
        <v>45917</v>
      </c>
      <c r="B272" s="173" t="s">
        <v>154</v>
      </c>
      <c r="C272" s="213" t="s">
        <v>34</v>
      </c>
      <c r="D272" s="214" t="s">
        <v>175</v>
      </c>
      <c r="E272" s="214" t="s">
        <v>182</v>
      </c>
      <c r="F272" s="215">
        <v>2</v>
      </c>
      <c r="G272" s="215">
        <v>2</v>
      </c>
      <c r="H272" s="215">
        <v>0</v>
      </c>
      <c r="I272" s="215">
        <v>0</v>
      </c>
      <c r="J272" s="218">
        <v>11280.681864233551</v>
      </c>
      <c r="K272" s="217">
        <v>0</v>
      </c>
      <c r="L272" s="217">
        <v>0</v>
      </c>
      <c r="M272" s="217">
        <v>0</v>
      </c>
      <c r="N272" s="217">
        <v>0</v>
      </c>
      <c r="O272" s="218">
        <v>-131.61000000000001</v>
      </c>
      <c r="P272" s="218">
        <v>0</v>
      </c>
      <c r="Q272" s="218">
        <v>0</v>
      </c>
      <c r="R272" s="218">
        <v>0</v>
      </c>
      <c r="S272" s="218">
        <v>-4689.95</v>
      </c>
      <c r="T272" s="217" t="s">
        <v>154</v>
      </c>
      <c r="U272" s="154">
        <f t="shared" ref="U272:U335" si="35">(J272+L272+Q272+R272+S272+N272)+IF(T272="Sim",O272+P272,0)</f>
        <v>6459.1218642335516</v>
      </c>
      <c r="V272" s="219"/>
      <c r="W272" s="234">
        <f t="shared" si="32"/>
        <v>6459.1218642335516</v>
      </c>
      <c r="X272" s="219"/>
      <c r="Y272" s="219"/>
      <c r="Z272" s="220">
        <v>45901</v>
      </c>
      <c r="AA272" s="342" cm="1">
        <f t="array" ref="AA272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45901</v>
      </c>
      <c r="AB272" s="213"/>
      <c r="AC272" s="213"/>
      <c r="AD272" s="213"/>
      <c r="AE272" s="183"/>
      <c r="AF272" s="183"/>
      <c r="AG272" s="183"/>
      <c r="AH272" s="183"/>
      <c r="AI272" s="173">
        <f t="shared" si="33"/>
        <v>0</v>
      </c>
      <c r="AJ272" s="173">
        <f t="shared" si="31"/>
        <v>0</v>
      </c>
      <c r="AK272" s="173">
        <f t="shared" si="34"/>
        <v>4821.5599999999995</v>
      </c>
      <c r="AL272" s="183"/>
      <c r="AM272" s="194" t="str">
        <f>_xlfn.XLOOKUP(Tabela1[[#This Row],[Unidade]],tabShoppingsEmails[Shopping],tabShoppingsEmails[E-mails consolidados])</f>
        <v>vania.assis@allos.co; gabriela.queiroz@allos.co; camila.pontes@allos.co; fabio.gurjao@allos.co; silvia.machado@allos.co; ricardo.santos@allos.co; fabio.correa@allos.co</v>
      </c>
    </row>
    <row r="273" spans="1:39" ht="20.85" hidden="1" customHeight="1" thickBot="1">
      <c r="A273" s="172">
        <v>45933</v>
      </c>
      <c r="B273" s="173" t="s">
        <v>154</v>
      </c>
      <c r="C273" s="213" t="s">
        <v>34</v>
      </c>
      <c r="D273" s="214" t="s">
        <v>175</v>
      </c>
      <c r="E273" s="214" t="s">
        <v>182</v>
      </c>
      <c r="F273" s="215">
        <v>2</v>
      </c>
      <c r="G273" s="215">
        <v>2</v>
      </c>
      <c r="H273" s="218">
        <v>0</v>
      </c>
      <c r="I273" s="218">
        <v>0</v>
      </c>
      <c r="J273" s="218">
        <v>11280.681864233551</v>
      </c>
      <c r="K273" s="217"/>
      <c r="L273" s="217">
        <v>0</v>
      </c>
      <c r="M273" s="217"/>
      <c r="N273" s="217">
        <v>0</v>
      </c>
      <c r="O273" s="218">
        <v>-18.8</v>
      </c>
      <c r="P273" s="218"/>
      <c r="Q273" s="218">
        <v>0</v>
      </c>
      <c r="R273" s="218">
        <v>0</v>
      </c>
      <c r="S273" s="218">
        <v>-4689.95</v>
      </c>
      <c r="T273" s="217" t="s">
        <v>154</v>
      </c>
      <c r="U273" s="154">
        <f t="shared" si="35"/>
        <v>6571.9318642335511</v>
      </c>
      <c r="V273" s="219"/>
      <c r="W273" s="234">
        <f t="shared" si="32"/>
        <v>6571.9318642335511</v>
      </c>
      <c r="X273" s="219"/>
      <c r="Y273" s="219"/>
      <c r="Z273" s="220">
        <v>45931</v>
      </c>
      <c r="AA273" s="342" cm="1">
        <f t="array" ref="AA273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45931</v>
      </c>
      <c r="AB273" s="213"/>
      <c r="AC273" s="213"/>
      <c r="AD273" s="213"/>
      <c r="AE273" s="183"/>
      <c r="AF273" s="183"/>
      <c r="AG273" s="183"/>
      <c r="AH273" s="183"/>
      <c r="AI273" s="173">
        <f t="shared" si="33"/>
        <v>0</v>
      </c>
      <c r="AJ273" s="173">
        <f t="shared" si="31"/>
        <v>0</v>
      </c>
      <c r="AK273" s="173">
        <f t="shared" si="34"/>
        <v>4708.75</v>
      </c>
      <c r="AL273" s="183"/>
      <c r="AM273" s="194" t="str">
        <f>_xlfn.XLOOKUP(Tabela1[[#This Row],[Unidade]],tabShoppingsEmails[Shopping],tabShoppingsEmails[E-mails consolidados])</f>
        <v>vania.assis@allos.co; gabriela.queiroz@allos.co; camila.pontes@allos.co; fabio.gurjao@allos.co; silvia.machado@allos.co; ricardo.santos@allos.co; fabio.correa@allos.co</v>
      </c>
    </row>
    <row r="274" spans="1:39" ht="20.85" hidden="1" customHeight="1" thickBot="1">
      <c r="A274" s="172"/>
      <c r="B274" s="173"/>
      <c r="C274" s="213" t="s">
        <v>34</v>
      </c>
      <c r="D274" s="214" t="s">
        <v>175</v>
      </c>
      <c r="E274" s="214" t="s">
        <v>182</v>
      </c>
      <c r="F274" s="223">
        <v>2</v>
      </c>
      <c r="G274" s="215"/>
      <c r="H274" s="218"/>
      <c r="I274" s="218"/>
      <c r="J274" s="218"/>
      <c r="K274" s="217"/>
      <c r="L274" s="217"/>
      <c r="M274" s="217"/>
      <c r="N274" s="217"/>
      <c r="O274" s="218"/>
      <c r="P274" s="218"/>
      <c r="Q274" s="218"/>
      <c r="R274" s="218"/>
      <c r="S274" s="218"/>
      <c r="T274" s="217"/>
      <c r="U274" s="154">
        <f t="shared" si="35"/>
        <v>0</v>
      </c>
      <c r="V274" s="219"/>
      <c r="W274" s="234" t="str">
        <f t="shared" si="32"/>
        <v/>
      </c>
      <c r="X274" s="219"/>
      <c r="Y274" s="219"/>
      <c r="Z274" s="220">
        <v>45962</v>
      </c>
      <c r="AA274" s="342" cm="1">
        <f t="array" ref="AA274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45962</v>
      </c>
      <c r="AB274" s="213"/>
      <c r="AC274" s="213"/>
      <c r="AD274" s="213"/>
      <c r="AE274" s="183"/>
      <c r="AF274" s="183"/>
      <c r="AG274" s="183"/>
      <c r="AH274" s="183"/>
      <c r="AI274" s="173">
        <f t="shared" si="33"/>
        <v>0</v>
      </c>
      <c r="AJ274" s="173">
        <f t="shared" si="31"/>
        <v>0</v>
      </c>
      <c r="AK274" s="173">
        <f t="shared" si="34"/>
        <v>0</v>
      </c>
      <c r="AL274" s="183"/>
      <c r="AM274" s="194" t="str">
        <f>_xlfn.XLOOKUP(Tabela1[[#This Row],[Unidade]],tabShoppingsEmails[Shopping],tabShoppingsEmails[E-mails consolidados])</f>
        <v>vania.assis@allos.co; gabriela.queiroz@allos.co; camila.pontes@allos.co; fabio.gurjao@allos.co; silvia.machado@allos.co; ricardo.santos@allos.co; fabio.correa@allos.co</v>
      </c>
    </row>
    <row r="275" spans="1:39" ht="20.85" hidden="1" customHeight="1" thickBot="1">
      <c r="A275" s="172"/>
      <c r="B275" s="173"/>
      <c r="C275" s="213" t="s">
        <v>34</v>
      </c>
      <c r="D275" s="214" t="s">
        <v>175</v>
      </c>
      <c r="E275" s="214" t="s">
        <v>182</v>
      </c>
      <c r="F275" s="223">
        <v>2</v>
      </c>
      <c r="G275" s="215"/>
      <c r="H275" s="218"/>
      <c r="I275" s="218"/>
      <c r="J275" s="218"/>
      <c r="K275" s="217"/>
      <c r="L275" s="217"/>
      <c r="M275" s="217"/>
      <c r="N275" s="217"/>
      <c r="O275" s="218"/>
      <c r="P275" s="218"/>
      <c r="Q275" s="218"/>
      <c r="R275" s="218"/>
      <c r="S275" s="218"/>
      <c r="T275" s="217"/>
      <c r="U275" s="154">
        <f t="shared" si="35"/>
        <v>0</v>
      </c>
      <c r="V275" s="219"/>
      <c r="W275" s="234" t="str">
        <f t="shared" si="32"/>
        <v/>
      </c>
      <c r="X275" s="219"/>
      <c r="Y275" s="219"/>
      <c r="Z275" s="220">
        <v>45992</v>
      </c>
      <c r="AA275" s="342" cm="1">
        <f t="array" ref="AA275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45992</v>
      </c>
      <c r="AB275" s="213"/>
      <c r="AC275" s="213"/>
      <c r="AD275" s="213"/>
      <c r="AE275" s="183"/>
      <c r="AF275" s="183"/>
      <c r="AG275" s="183"/>
      <c r="AH275" s="183"/>
      <c r="AI275" s="173">
        <f t="shared" si="33"/>
        <v>0</v>
      </c>
      <c r="AJ275" s="173">
        <f t="shared" si="31"/>
        <v>0</v>
      </c>
      <c r="AK275" s="173">
        <f t="shared" si="34"/>
        <v>0</v>
      </c>
      <c r="AL275" s="183"/>
      <c r="AM275" s="194" t="str">
        <f>_xlfn.XLOOKUP(Tabela1[[#This Row],[Unidade]],tabShoppingsEmails[Shopping],tabShoppingsEmails[E-mails consolidados])</f>
        <v>vania.assis@allos.co; gabriela.queiroz@allos.co; camila.pontes@allos.co; fabio.gurjao@allos.co; silvia.machado@allos.co; ricardo.santos@allos.co; fabio.correa@allos.co</v>
      </c>
    </row>
    <row r="276" spans="1:39" ht="48" hidden="1" thickBot="1">
      <c r="A276" s="172"/>
      <c r="B276" s="173" t="s">
        <v>154</v>
      </c>
      <c r="C276" s="213" t="s">
        <v>34</v>
      </c>
      <c r="D276" s="214" t="s">
        <v>7</v>
      </c>
      <c r="E276" s="214" t="s">
        <v>4</v>
      </c>
      <c r="F276" s="215">
        <v>32</v>
      </c>
      <c r="G276" s="215">
        <v>38</v>
      </c>
      <c r="H276" s="215">
        <v>33</v>
      </c>
      <c r="I276" s="215">
        <v>0</v>
      </c>
      <c r="J276" s="218">
        <v>211937.49</v>
      </c>
      <c r="K276" s="217">
        <v>0</v>
      </c>
      <c r="L276" s="217">
        <v>-5820.16</v>
      </c>
      <c r="M276" s="217">
        <v>0</v>
      </c>
      <c r="N276" s="217">
        <v>0</v>
      </c>
      <c r="O276" s="218">
        <v>-2818.77</v>
      </c>
      <c r="P276" s="218">
        <v>0</v>
      </c>
      <c r="Q276" s="218">
        <v>0</v>
      </c>
      <c r="R276" s="218">
        <v>6640</v>
      </c>
      <c r="S276" s="218">
        <v>0</v>
      </c>
      <c r="T276" s="217" t="s">
        <v>154</v>
      </c>
      <c r="U276" s="154">
        <f t="shared" si="35"/>
        <v>209938.56</v>
      </c>
      <c r="V276" s="219"/>
      <c r="W276" s="234">
        <f t="shared" si="32"/>
        <v>209938.56</v>
      </c>
      <c r="X276" s="219"/>
      <c r="Y276" s="219"/>
      <c r="Z276" s="220">
        <v>45658</v>
      </c>
      <c r="AA276" s="342" cm="1">
        <f t="array" ref="AA276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45658</v>
      </c>
      <c r="AB276" s="213"/>
      <c r="AC276" s="213"/>
      <c r="AD276" s="213"/>
      <c r="AE276" s="183"/>
      <c r="AF276" s="183"/>
      <c r="AG276" s="183"/>
      <c r="AH276" s="183"/>
      <c r="AI276" s="173">
        <f t="shared" si="33"/>
        <v>5820.16</v>
      </c>
      <c r="AJ276" s="173">
        <f t="shared" si="31"/>
        <v>0</v>
      </c>
      <c r="AK276" s="173">
        <f t="shared" si="34"/>
        <v>1998.929999999993</v>
      </c>
      <c r="AL276" s="183"/>
      <c r="AM276" s="194" t="str">
        <f>_xlfn.XLOOKUP(Tabela1[[#This Row],[Unidade]],tabShoppingsEmails[Shopping],tabShoppingsEmails[E-mails consolidados])</f>
        <v>vania.assis@allos.co; gabriela.queiroz@allos.co; camila.pontes@allos.co; fabio.gurjao@allos.co; silvia.machado@allos.co; ricardo.santos@allos.co; fabio.correa@allos.co</v>
      </c>
    </row>
    <row r="277" spans="1:39" ht="20.85" hidden="1" customHeight="1" thickBot="1">
      <c r="A277" s="172"/>
      <c r="B277" s="173" t="s">
        <v>154</v>
      </c>
      <c r="C277" s="213" t="s">
        <v>34</v>
      </c>
      <c r="D277" s="214" t="s">
        <v>7</v>
      </c>
      <c r="E277" s="214" t="s">
        <v>4</v>
      </c>
      <c r="F277" s="215">
        <v>32</v>
      </c>
      <c r="G277" s="215">
        <v>38</v>
      </c>
      <c r="H277" s="215">
        <v>16</v>
      </c>
      <c r="I277" s="215">
        <v>0</v>
      </c>
      <c r="J277" s="218">
        <v>241415.96</v>
      </c>
      <c r="K277" s="217">
        <v>0</v>
      </c>
      <c r="L277" s="217">
        <v>-3387.84</v>
      </c>
      <c r="M277" s="217">
        <v>0</v>
      </c>
      <c r="N277" s="217">
        <v>0</v>
      </c>
      <c r="O277" s="218">
        <v>-2816.52</v>
      </c>
      <c r="P277" s="218">
        <v>0</v>
      </c>
      <c r="Q277" s="218">
        <v>0</v>
      </c>
      <c r="R277" s="218">
        <v>5810</v>
      </c>
      <c r="S277" s="218">
        <v>-742.3</v>
      </c>
      <c r="T277" s="217" t="s">
        <v>154</v>
      </c>
      <c r="U277" s="154">
        <f t="shared" si="35"/>
        <v>240279.30000000002</v>
      </c>
      <c r="V277" s="219"/>
      <c r="W277" s="234">
        <f t="shared" si="32"/>
        <v>240279.30000000002</v>
      </c>
      <c r="X277" s="219">
        <v>14748.11</v>
      </c>
      <c r="Y277" s="221" t="s">
        <v>180</v>
      </c>
      <c r="Z277" s="220">
        <v>45689</v>
      </c>
      <c r="AA277" s="342" cm="1">
        <f t="array" ref="AA277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45689</v>
      </c>
      <c r="AB277" s="216"/>
      <c r="AC277" s="216"/>
      <c r="AD277" s="216"/>
      <c r="AE277" s="183"/>
      <c r="AF277" s="183"/>
      <c r="AG277" s="183"/>
      <c r="AH277" s="183"/>
      <c r="AI277" s="173">
        <f t="shared" si="33"/>
        <v>3387.84</v>
      </c>
      <c r="AJ277" s="173">
        <f t="shared" si="31"/>
        <v>0</v>
      </c>
      <c r="AK277" s="173">
        <f t="shared" si="34"/>
        <v>1136.6599999999744</v>
      </c>
      <c r="AL277" s="183"/>
      <c r="AM277" s="194" t="str">
        <f>_xlfn.XLOOKUP(Tabela1[[#This Row],[Unidade]],tabShoppingsEmails[Shopping],tabShoppingsEmails[E-mails consolidados])</f>
        <v>vania.assis@allos.co; gabriela.queiroz@allos.co; camila.pontes@allos.co; fabio.gurjao@allos.co; silvia.machado@allos.co; ricardo.santos@allos.co; fabio.correa@allos.co</v>
      </c>
    </row>
    <row r="278" spans="1:39" ht="20.85" hidden="1" customHeight="1" thickBot="1">
      <c r="A278" s="172"/>
      <c r="B278" s="173" t="s">
        <v>154</v>
      </c>
      <c r="C278" s="213" t="s">
        <v>34</v>
      </c>
      <c r="D278" s="214" t="s">
        <v>7</v>
      </c>
      <c r="E278" s="214" t="s">
        <v>4</v>
      </c>
      <c r="F278" s="215">
        <v>32</v>
      </c>
      <c r="G278" s="215">
        <v>38</v>
      </c>
      <c r="H278" s="215">
        <v>20</v>
      </c>
      <c r="I278" s="215">
        <v>0</v>
      </c>
      <c r="J278" s="218">
        <v>241415.96</v>
      </c>
      <c r="K278" s="217">
        <v>0</v>
      </c>
      <c r="L278" s="217">
        <v>-3879.64</v>
      </c>
      <c r="M278" s="217">
        <v>0</v>
      </c>
      <c r="N278" s="217">
        <v>0</v>
      </c>
      <c r="O278" s="218">
        <v>-2816.52</v>
      </c>
      <c r="P278" s="218">
        <v>0</v>
      </c>
      <c r="Q278" s="218">
        <v>0</v>
      </c>
      <c r="R278" s="218">
        <v>-4082.6417249269998</v>
      </c>
      <c r="S278" s="218">
        <v>0</v>
      </c>
      <c r="T278" s="217" t="s">
        <v>154</v>
      </c>
      <c r="U278" s="154">
        <f t="shared" si="35"/>
        <v>230637.15827507299</v>
      </c>
      <c r="V278" s="219"/>
      <c r="W278" s="234">
        <f t="shared" si="32"/>
        <v>230637.15827507299</v>
      </c>
      <c r="X278" s="219"/>
      <c r="Y278" s="219"/>
      <c r="Z278" s="220">
        <v>45717</v>
      </c>
      <c r="AA278" s="342" cm="1">
        <f t="array" ref="AA278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45717</v>
      </c>
      <c r="AB278" s="216"/>
      <c r="AC278" s="216"/>
      <c r="AD278" s="213"/>
      <c r="AE278" s="183"/>
      <c r="AF278" s="183"/>
      <c r="AG278" s="183"/>
      <c r="AH278" s="183"/>
      <c r="AI278" s="173">
        <f t="shared" si="33"/>
        <v>3879.64</v>
      </c>
      <c r="AJ278" s="173">
        <f t="shared" si="31"/>
        <v>0</v>
      </c>
      <c r="AK278" s="173">
        <f t="shared" si="34"/>
        <v>10778.801724927005</v>
      </c>
      <c r="AL278" s="183"/>
      <c r="AM278" s="194" t="str">
        <f>_xlfn.XLOOKUP(Tabela1[[#This Row],[Unidade]],tabShoppingsEmails[Shopping],tabShoppingsEmails[E-mails consolidados])</f>
        <v>vania.assis@allos.co; gabriela.queiroz@allos.co; camila.pontes@allos.co; fabio.gurjao@allos.co; silvia.machado@allos.co; ricardo.santos@allos.co; fabio.correa@allos.co</v>
      </c>
    </row>
    <row r="279" spans="1:39" ht="20.85" hidden="1" customHeight="1" thickBot="1">
      <c r="A279" s="172"/>
      <c r="B279" s="173" t="s">
        <v>154</v>
      </c>
      <c r="C279" s="213" t="s">
        <v>34</v>
      </c>
      <c r="D279" s="214" t="s">
        <v>7</v>
      </c>
      <c r="E279" s="214" t="s">
        <v>4</v>
      </c>
      <c r="F279" s="215">
        <v>32</v>
      </c>
      <c r="G279" s="215">
        <v>38</v>
      </c>
      <c r="H279" s="215">
        <v>17</v>
      </c>
      <c r="I279" s="215">
        <v>0</v>
      </c>
      <c r="J279" s="218">
        <v>241415.96</v>
      </c>
      <c r="K279" s="217">
        <v>0</v>
      </c>
      <c r="L279" s="217">
        <v>-3316.16</v>
      </c>
      <c r="M279" s="217">
        <v>0</v>
      </c>
      <c r="N279" s="217">
        <v>0</v>
      </c>
      <c r="O279" s="218">
        <v>-2816.52</v>
      </c>
      <c r="P279" s="218">
        <v>0</v>
      </c>
      <c r="Q279" s="218">
        <v>0</v>
      </c>
      <c r="R279" s="218">
        <f>236591.027325109-J279</f>
        <v>-4824.9326748909953</v>
      </c>
      <c r="S279" s="218">
        <v>0</v>
      </c>
      <c r="T279" s="217" t="s">
        <v>154</v>
      </c>
      <c r="U279" s="154">
        <f t="shared" si="35"/>
        <v>230458.347325109</v>
      </c>
      <c r="V279" s="219"/>
      <c r="W279" s="234">
        <f t="shared" si="32"/>
        <v>230458.347325109</v>
      </c>
      <c r="X279" s="219"/>
      <c r="Y279" s="219"/>
      <c r="Z279" s="220">
        <v>45748</v>
      </c>
      <c r="AA279" s="342" cm="1">
        <f t="array" ref="AA279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45748</v>
      </c>
      <c r="AB279" s="216">
        <v>14581.93</v>
      </c>
      <c r="AC279" s="216">
        <v>12889.59</v>
      </c>
      <c r="AD279" s="213"/>
      <c r="AE279" s="183"/>
      <c r="AF279" s="183"/>
      <c r="AG279" s="183"/>
      <c r="AH279" s="183"/>
      <c r="AI279" s="173">
        <f t="shared" si="33"/>
        <v>3316.16</v>
      </c>
      <c r="AJ279" s="173">
        <f t="shared" si="31"/>
        <v>1692.3400000000001</v>
      </c>
      <c r="AK279" s="173">
        <f t="shared" si="34"/>
        <v>10957.612674890988</v>
      </c>
      <c r="AL279" s="183"/>
      <c r="AM279" s="194" t="str">
        <f>_xlfn.XLOOKUP(Tabela1[[#This Row],[Unidade]],tabShoppingsEmails[Shopping],tabShoppingsEmails[E-mails consolidados])</f>
        <v>vania.assis@allos.co; gabriela.queiroz@allos.co; camila.pontes@allos.co; fabio.gurjao@allos.co; silvia.machado@allos.co; ricardo.santos@allos.co; fabio.correa@allos.co</v>
      </c>
    </row>
    <row r="280" spans="1:39" ht="20.85" hidden="1" customHeight="1" thickBot="1">
      <c r="A280" s="172"/>
      <c r="B280" s="173" t="s">
        <v>154</v>
      </c>
      <c r="C280" s="213" t="s">
        <v>34</v>
      </c>
      <c r="D280" s="214" t="s">
        <v>7</v>
      </c>
      <c r="E280" s="214" t="s">
        <v>4</v>
      </c>
      <c r="F280" s="215">
        <v>32</v>
      </c>
      <c r="G280" s="215">
        <v>38</v>
      </c>
      <c r="H280" s="215">
        <v>10</v>
      </c>
      <c r="I280" s="215">
        <v>0</v>
      </c>
      <c r="J280" s="218">
        <v>241415.96</v>
      </c>
      <c r="K280" s="217">
        <v>0</v>
      </c>
      <c r="L280" s="217">
        <v>-2109.1</v>
      </c>
      <c r="M280" s="217">
        <v>0</v>
      </c>
      <c r="N280" s="217">
        <v>0</v>
      </c>
      <c r="O280" s="218">
        <v>-2816.52</v>
      </c>
      <c r="P280" s="218">
        <v>0</v>
      </c>
      <c r="Q280" s="218">
        <v>0</v>
      </c>
      <c r="R280" s="218">
        <f>238075.616134174-J280</f>
        <v>-3340.3438658259984</v>
      </c>
      <c r="S280" s="218">
        <v>0</v>
      </c>
      <c r="T280" s="217" t="s">
        <v>154</v>
      </c>
      <c r="U280" s="154">
        <f t="shared" si="35"/>
        <v>233149.996134174</v>
      </c>
      <c r="V280" s="219"/>
      <c r="W280" s="234">
        <f t="shared" si="32"/>
        <v>233149.996134174</v>
      </c>
      <c r="X280" s="219"/>
      <c r="Y280" s="219"/>
      <c r="Z280" s="220">
        <v>45778</v>
      </c>
      <c r="AA280" s="342" cm="1">
        <f t="array" ref="AA280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45778</v>
      </c>
      <c r="AB280" s="216"/>
      <c r="AC280" s="216"/>
      <c r="AD280" s="213"/>
      <c r="AE280" s="183"/>
      <c r="AF280" s="183"/>
      <c r="AG280" s="183"/>
      <c r="AH280" s="183"/>
      <c r="AI280" s="173">
        <f t="shared" si="33"/>
        <v>2109.1</v>
      </c>
      <c r="AJ280" s="173">
        <f t="shared" si="31"/>
        <v>0</v>
      </c>
      <c r="AK280" s="173">
        <f t="shared" si="34"/>
        <v>8265.9638658259937</v>
      </c>
      <c r="AL280" s="183"/>
      <c r="AM280" s="194" t="str">
        <f>_xlfn.XLOOKUP(Tabela1[[#This Row],[Unidade]],tabShoppingsEmails[Shopping],tabShoppingsEmails[E-mails consolidados])</f>
        <v>vania.assis@allos.co; gabriela.queiroz@allos.co; camila.pontes@allos.co; fabio.gurjao@allos.co; silvia.machado@allos.co; ricardo.santos@allos.co; fabio.correa@allos.co</v>
      </c>
    </row>
    <row r="281" spans="1:39" ht="20.85" hidden="1" customHeight="1" thickBot="1">
      <c r="A281" s="172">
        <v>45821</v>
      </c>
      <c r="B281" s="173" t="s">
        <v>154</v>
      </c>
      <c r="C281" s="213" t="s">
        <v>34</v>
      </c>
      <c r="D281" s="214" t="s">
        <v>7</v>
      </c>
      <c r="E281" s="214" t="s">
        <v>4</v>
      </c>
      <c r="F281" s="215">
        <v>32</v>
      </c>
      <c r="G281" s="215">
        <v>38</v>
      </c>
      <c r="H281" s="215">
        <v>134</v>
      </c>
      <c r="I281" s="215">
        <v>0</v>
      </c>
      <c r="J281" s="218">
        <v>243826.0714705883</v>
      </c>
      <c r="K281" s="217">
        <v>0</v>
      </c>
      <c r="L281" s="217">
        <v>-23950.52</v>
      </c>
      <c r="M281" s="217">
        <v>0</v>
      </c>
      <c r="N281" s="217">
        <v>0</v>
      </c>
      <c r="O281" s="218">
        <v>-2844.64</v>
      </c>
      <c r="P281" s="218">
        <v>0</v>
      </c>
      <c r="Q281" s="218">
        <v>0</v>
      </c>
      <c r="R281" s="218">
        <f>240114.574447927-Tabela1[[#This Row],[Valor Planilha]]</f>
        <v>-3711.4970226612932</v>
      </c>
      <c r="S281" s="218">
        <v>0</v>
      </c>
      <c r="T281" s="217" t="s">
        <v>154</v>
      </c>
      <c r="U281" s="154">
        <f t="shared" si="35"/>
        <v>213319.414447927</v>
      </c>
      <c r="V281" s="219"/>
      <c r="W281" s="234">
        <f t="shared" si="32"/>
        <v>213319.414447927</v>
      </c>
      <c r="X281" s="219"/>
      <c r="Y281" s="219"/>
      <c r="Z281" s="220">
        <v>45809</v>
      </c>
      <c r="AA281" s="342" cm="1">
        <f t="array" ref="AA281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45809</v>
      </c>
      <c r="AB281" s="216"/>
      <c r="AC281" s="216"/>
      <c r="AD281" s="216"/>
      <c r="AE281" s="183"/>
      <c r="AF281" s="183"/>
      <c r="AG281" s="183"/>
      <c r="AH281" s="183"/>
      <c r="AI281" s="173">
        <f t="shared" si="33"/>
        <v>23950.52</v>
      </c>
      <c r="AJ281" s="173">
        <f t="shared" si="31"/>
        <v>0</v>
      </c>
      <c r="AK281" s="173">
        <f t="shared" si="34"/>
        <v>30506.657022661297</v>
      </c>
      <c r="AL281" s="183"/>
      <c r="AM281" s="194" t="str">
        <f>_xlfn.XLOOKUP(Tabela1[[#This Row],[Unidade]],tabShoppingsEmails[Shopping],tabShoppingsEmails[E-mails consolidados])</f>
        <v>vania.assis@allos.co; gabriela.queiroz@allos.co; camila.pontes@allos.co; fabio.gurjao@allos.co; silvia.machado@allos.co; ricardo.santos@allos.co; fabio.correa@allos.co</v>
      </c>
    </row>
    <row r="282" spans="1:39" ht="20.85" hidden="1" customHeight="1" thickBot="1">
      <c r="A282" s="172">
        <v>45849</v>
      </c>
      <c r="B282" s="173" t="s">
        <v>154</v>
      </c>
      <c r="C282" s="213" t="s">
        <v>34</v>
      </c>
      <c r="D282" s="214" t="s">
        <v>7</v>
      </c>
      <c r="E282" s="214" t="s">
        <v>4</v>
      </c>
      <c r="F282" s="215">
        <v>32</v>
      </c>
      <c r="G282" s="215">
        <v>38</v>
      </c>
      <c r="H282" s="215">
        <v>145</v>
      </c>
      <c r="I282" s="215">
        <v>0</v>
      </c>
      <c r="J282" s="218">
        <v>243826.0714705883</v>
      </c>
      <c r="K282" s="217">
        <v>0</v>
      </c>
      <c r="L282" s="217">
        <v>-27954.959999999999</v>
      </c>
      <c r="M282" s="217">
        <v>0</v>
      </c>
      <c r="N282" s="217">
        <v>0</v>
      </c>
      <c r="O282" s="218">
        <v>-3047.83</v>
      </c>
      <c r="P282" s="218">
        <v>0</v>
      </c>
      <c r="Q282" s="218">
        <v>0</v>
      </c>
      <c r="R282" s="218">
        <f>239372.285043395-Tabela1[[#This Row],[Valor Planilha]]</f>
        <v>-4453.7864271932922</v>
      </c>
      <c r="S282" s="218">
        <v>0</v>
      </c>
      <c r="T282" s="217" t="s">
        <v>154</v>
      </c>
      <c r="U282" s="154">
        <f t="shared" si="35"/>
        <v>208369.49504339503</v>
      </c>
      <c r="V282" s="219"/>
      <c r="W282" s="234">
        <f t="shared" si="32"/>
        <v>208369.49504339503</v>
      </c>
      <c r="X282" s="219"/>
      <c r="Y282" s="219"/>
      <c r="Z282" s="220">
        <v>45839</v>
      </c>
      <c r="AA282" s="342" cm="1">
        <f t="array" ref="AA282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45839</v>
      </c>
      <c r="AB282" s="216"/>
      <c r="AC282" s="216"/>
      <c r="AD282" s="213"/>
      <c r="AE282" s="183"/>
      <c r="AF282" s="183"/>
      <c r="AG282" s="183"/>
      <c r="AH282" s="183"/>
      <c r="AI282" s="173">
        <f t="shared" si="33"/>
        <v>27954.959999999999</v>
      </c>
      <c r="AJ282" s="173">
        <f t="shared" si="31"/>
        <v>0</v>
      </c>
      <c r="AK282" s="173">
        <f t="shared" si="34"/>
        <v>35456.576427193271</v>
      </c>
      <c r="AL282" s="183"/>
      <c r="AM282" s="194" t="str">
        <f>_xlfn.XLOOKUP(Tabela1[[#This Row],[Unidade]],tabShoppingsEmails[Shopping],tabShoppingsEmails[E-mails consolidados])</f>
        <v>vania.assis@allos.co; gabriela.queiroz@allos.co; camila.pontes@allos.co; fabio.gurjao@allos.co; silvia.machado@allos.co; ricardo.santos@allos.co; fabio.correa@allos.co</v>
      </c>
    </row>
    <row r="283" spans="1:39" ht="20.85" hidden="1" customHeight="1" thickBot="1">
      <c r="A283" s="172">
        <v>45875</v>
      </c>
      <c r="B283" s="173" t="s">
        <v>154</v>
      </c>
      <c r="C283" s="213" t="s">
        <v>34</v>
      </c>
      <c r="D283" s="214" t="s">
        <v>7</v>
      </c>
      <c r="E283" s="214" t="s">
        <v>4</v>
      </c>
      <c r="F283" s="215">
        <v>32</v>
      </c>
      <c r="G283" s="215">
        <v>38</v>
      </c>
      <c r="H283" s="215">
        <v>45</v>
      </c>
      <c r="I283" s="215">
        <v>0</v>
      </c>
      <c r="J283" s="218">
        <v>243826.0714705883</v>
      </c>
      <c r="K283" s="217">
        <v>0</v>
      </c>
      <c r="L283" s="217">
        <v>-8730.84</v>
      </c>
      <c r="M283" s="217">
        <v>0</v>
      </c>
      <c r="N283" s="217">
        <v>0</v>
      </c>
      <c r="O283" s="218">
        <v>-3454.2</v>
      </c>
      <c r="P283" s="217">
        <v>0</v>
      </c>
      <c r="Q283" s="217">
        <v>0</v>
      </c>
      <c r="R283" s="218">
        <f>238629.985638863-Tabela1[[#This Row],[Valor Planilha]]</f>
        <v>-5196.0858317253005</v>
      </c>
      <c r="S283" s="218">
        <f>(238067.292633737-Tabela1[[#This Row],[Valor Planilha]])+(236258.058732556-Tabela1[[#This Row],[Valor Planilha]])+(238698.417345117-Tabela1[[#This Row],[Valor Planilha]])</f>
        <v>-18454.445700354903</v>
      </c>
      <c r="T283" s="217" t="s">
        <v>154</v>
      </c>
      <c r="U283" s="154">
        <f t="shared" si="35"/>
        <v>207990.49993850809</v>
      </c>
      <c r="V283" s="219"/>
      <c r="W283" s="234">
        <f t="shared" si="32"/>
        <v>207990.49993850809</v>
      </c>
      <c r="X283" s="219"/>
      <c r="Y283" s="219"/>
      <c r="Z283" s="220">
        <v>45870</v>
      </c>
      <c r="AA283" s="342" cm="1">
        <f t="array" ref="AA283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45870</v>
      </c>
      <c r="AB283" s="213"/>
      <c r="AC283" s="213"/>
      <c r="AD283" s="213"/>
      <c r="AE283" s="183"/>
      <c r="AF283" s="183"/>
      <c r="AG283" s="183"/>
      <c r="AH283" s="183"/>
      <c r="AI283" s="173">
        <f t="shared" si="33"/>
        <v>8730.84</v>
      </c>
      <c r="AJ283" s="173">
        <f t="shared" si="31"/>
        <v>0</v>
      </c>
      <c r="AK283" s="173">
        <f t="shared" si="34"/>
        <v>35835.571532080212</v>
      </c>
      <c r="AL283" s="183"/>
      <c r="AM283" s="194" t="str">
        <f>_xlfn.XLOOKUP(Tabela1[[#This Row],[Unidade]],tabShoppingsEmails[Shopping],tabShoppingsEmails[E-mails consolidados])</f>
        <v>vania.assis@allos.co; gabriela.queiroz@allos.co; camila.pontes@allos.co; fabio.gurjao@allos.co; silvia.machado@allos.co; ricardo.santos@allos.co; fabio.correa@allos.co</v>
      </c>
    </row>
    <row r="284" spans="1:39" ht="20.85" hidden="1" customHeight="1" thickBot="1">
      <c r="A284" s="172">
        <v>45903</v>
      </c>
      <c r="B284" s="173" t="s">
        <v>154</v>
      </c>
      <c r="C284" s="213" t="s">
        <v>34</v>
      </c>
      <c r="D284" s="214" t="s">
        <v>7</v>
      </c>
      <c r="E284" s="214" t="s">
        <v>4</v>
      </c>
      <c r="F284" s="215">
        <v>32</v>
      </c>
      <c r="G284" s="215">
        <v>38</v>
      </c>
      <c r="H284" s="215">
        <v>157</v>
      </c>
      <c r="I284" s="215">
        <v>0</v>
      </c>
      <c r="J284" s="218">
        <v>243826.07147058801</v>
      </c>
      <c r="K284" s="217">
        <v>0</v>
      </c>
      <c r="L284" s="217">
        <v>-27537.8</v>
      </c>
      <c r="M284" s="217">
        <v>0</v>
      </c>
      <c r="N284" s="217">
        <v>0</v>
      </c>
      <c r="O284" s="218">
        <v>-3454.2</v>
      </c>
      <c r="P284" s="218">
        <v>0</v>
      </c>
      <c r="Q284" s="218">
        <v>0</v>
      </c>
      <c r="R284" s="218">
        <f>241228.028554726-Tabela1[[#This Row],[Valor Planilha]]</f>
        <v>-2598.0429158619954</v>
      </c>
      <c r="S284" s="218">
        <f>237393.184015835-Tabela1[[#This Row],[Valor Planilha]]</f>
        <v>-6432.887454753014</v>
      </c>
      <c r="T284" s="217" t="s">
        <v>154</v>
      </c>
      <c r="U284" s="154">
        <f t="shared" si="35"/>
        <v>203803.141099973</v>
      </c>
      <c r="V284" s="219"/>
      <c r="W284" s="234">
        <f t="shared" si="32"/>
        <v>203803.141099973</v>
      </c>
      <c r="X284" s="219"/>
      <c r="Y284" s="219"/>
      <c r="Z284" s="220">
        <v>45901</v>
      </c>
      <c r="AA284" s="342" cm="1">
        <f t="array" ref="AA284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45901</v>
      </c>
      <c r="AB284" s="216">
        <v>55497.69</v>
      </c>
      <c r="AC284" s="216">
        <v>55497.69</v>
      </c>
      <c r="AD284" s="224"/>
      <c r="AE284" s="183"/>
      <c r="AF284" s="183"/>
      <c r="AG284" s="183"/>
      <c r="AH284" s="183"/>
      <c r="AI284" s="173">
        <f t="shared" si="33"/>
        <v>27537.8</v>
      </c>
      <c r="AJ284" s="173">
        <f t="shared" si="31"/>
        <v>0</v>
      </c>
      <c r="AK284" s="173">
        <f t="shared" si="34"/>
        <v>40022.930370615009</v>
      </c>
      <c r="AL284" s="183"/>
      <c r="AM284" s="194" t="str">
        <f>_xlfn.XLOOKUP(Tabela1[[#This Row],[Unidade]],tabShoppingsEmails[Shopping],tabShoppingsEmails[E-mails consolidados])</f>
        <v>vania.assis@allos.co; gabriela.queiroz@allos.co; camila.pontes@allos.co; fabio.gurjao@allos.co; silvia.machado@allos.co; ricardo.santos@allos.co; fabio.correa@allos.co</v>
      </c>
    </row>
    <row r="285" spans="1:39" ht="20.85" hidden="1" customHeight="1" thickBot="1">
      <c r="A285" s="172">
        <v>45933</v>
      </c>
      <c r="B285" s="173" t="s">
        <v>154</v>
      </c>
      <c r="C285" s="213" t="s">
        <v>34</v>
      </c>
      <c r="D285" s="214" t="s">
        <v>7</v>
      </c>
      <c r="E285" s="214" t="s">
        <v>4</v>
      </c>
      <c r="F285" s="215">
        <v>32</v>
      </c>
      <c r="G285" s="215">
        <v>38</v>
      </c>
      <c r="H285" s="215">
        <v>102</v>
      </c>
      <c r="I285" s="215">
        <v>0</v>
      </c>
      <c r="J285" s="218">
        <v>243826.07147058801</v>
      </c>
      <c r="K285" s="217">
        <v>0</v>
      </c>
      <c r="L285" s="217">
        <v>-19551.599999999999</v>
      </c>
      <c r="M285" s="217">
        <v>0</v>
      </c>
      <c r="N285" s="217">
        <v>0</v>
      </c>
      <c r="O285" s="218">
        <v>-3454.2</v>
      </c>
      <c r="P285" s="218">
        <v>0</v>
      </c>
      <c r="Q285" s="218">
        <v>0</v>
      </c>
      <c r="R285" s="218">
        <f>241228.028554726-Tabela1[[#This Row],[Valor Planilha]]</f>
        <v>-2598.0429158619954</v>
      </c>
      <c r="S285" s="218">
        <f>(237443.455038345-Tabela1[[#This Row],[Valor Planilha]])+(237443.455038345-Tabela1[[#This Row],[Valor Planilha]])+(238698.417345117-Tabela1[[#This Row],[Valor Planilha]])</f>
        <v>-17892.886989957013</v>
      </c>
      <c r="T285" s="217" t="s">
        <v>154</v>
      </c>
      <c r="U285" s="154">
        <f t="shared" si="35"/>
        <v>200329.34156476898</v>
      </c>
      <c r="V285" s="219"/>
      <c r="W285" s="234">
        <f t="shared" si="32"/>
        <v>200329.34156476898</v>
      </c>
      <c r="X285" s="219"/>
      <c r="Y285" s="219"/>
      <c r="Z285" s="220">
        <v>45931</v>
      </c>
      <c r="AA285" s="342" cm="1">
        <f t="array" ref="AA285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45931</v>
      </c>
      <c r="AB285" s="213"/>
      <c r="AC285" s="213"/>
      <c r="AD285" s="213"/>
      <c r="AE285" s="183"/>
      <c r="AF285" s="183"/>
      <c r="AG285" s="183"/>
      <c r="AH285" s="183"/>
      <c r="AI285" s="173">
        <f t="shared" si="33"/>
        <v>19551.599999999999</v>
      </c>
      <c r="AJ285" s="173">
        <f t="shared" si="31"/>
        <v>0</v>
      </c>
      <c r="AK285" s="173">
        <f t="shared" si="34"/>
        <v>43496.729905819026</v>
      </c>
      <c r="AL285" s="183"/>
      <c r="AM285" s="194" t="str">
        <f>_xlfn.XLOOKUP(Tabela1[[#This Row],[Unidade]],tabShoppingsEmails[Shopping],tabShoppingsEmails[E-mails consolidados])</f>
        <v>vania.assis@allos.co; gabriela.queiroz@allos.co; camila.pontes@allos.co; fabio.gurjao@allos.co; silvia.machado@allos.co; ricardo.santos@allos.co; fabio.correa@allos.co</v>
      </c>
    </row>
    <row r="286" spans="1:39" ht="20.85" hidden="1" customHeight="1" thickBot="1">
      <c r="A286" s="172"/>
      <c r="B286" s="173"/>
      <c r="C286" s="213" t="s">
        <v>34</v>
      </c>
      <c r="D286" s="214" t="s">
        <v>7</v>
      </c>
      <c r="E286" s="214" t="s">
        <v>4</v>
      </c>
      <c r="F286" s="215">
        <v>32</v>
      </c>
      <c r="G286" s="215"/>
      <c r="H286" s="215"/>
      <c r="I286" s="215">
        <v>0</v>
      </c>
      <c r="J286" s="218"/>
      <c r="K286" s="217"/>
      <c r="L286" s="217"/>
      <c r="M286" s="217"/>
      <c r="N286" s="217"/>
      <c r="O286" s="218"/>
      <c r="P286" s="218"/>
      <c r="Q286" s="218"/>
      <c r="R286" s="218"/>
      <c r="S286" s="218"/>
      <c r="T286" s="217"/>
      <c r="U286" s="154">
        <f t="shared" si="35"/>
        <v>0</v>
      </c>
      <c r="V286" s="219"/>
      <c r="W286" s="234" t="str">
        <f t="shared" si="32"/>
        <v/>
      </c>
      <c r="X286" s="219"/>
      <c r="Y286" s="219"/>
      <c r="Z286" s="220">
        <v>45962</v>
      </c>
      <c r="AA286" s="342" cm="1">
        <f t="array" ref="AA286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45962</v>
      </c>
      <c r="AB286" s="213"/>
      <c r="AC286" s="213"/>
      <c r="AD286" s="213"/>
      <c r="AE286" s="183"/>
      <c r="AF286" s="183"/>
      <c r="AG286" s="183"/>
      <c r="AH286" s="183"/>
      <c r="AI286" s="173">
        <f t="shared" si="33"/>
        <v>0</v>
      </c>
      <c r="AJ286" s="173">
        <f t="shared" si="31"/>
        <v>0</v>
      </c>
      <c r="AK286" s="173">
        <f t="shared" si="34"/>
        <v>0</v>
      </c>
      <c r="AL286" s="183"/>
      <c r="AM286" s="194" t="str">
        <f>_xlfn.XLOOKUP(Tabela1[[#This Row],[Unidade]],tabShoppingsEmails[Shopping],tabShoppingsEmails[E-mails consolidados])</f>
        <v>vania.assis@allos.co; gabriela.queiroz@allos.co; camila.pontes@allos.co; fabio.gurjao@allos.co; silvia.machado@allos.co; ricardo.santos@allos.co; fabio.correa@allos.co</v>
      </c>
    </row>
    <row r="287" spans="1:39" ht="20.85" hidden="1" customHeight="1" thickBot="1">
      <c r="A287" s="172"/>
      <c r="B287" s="173"/>
      <c r="C287" s="213" t="s">
        <v>34</v>
      </c>
      <c r="D287" s="214" t="s">
        <v>7</v>
      </c>
      <c r="E287" s="214" t="s">
        <v>4</v>
      </c>
      <c r="F287" s="215">
        <v>32</v>
      </c>
      <c r="G287" s="215"/>
      <c r="H287" s="215"/>
      <c r="I287" s="215">
        <v>0</v>
      </c>
      <c r="J287" s="218"/>
      <c r="K287" s="217"/>
      <c r="L287" s="217"/>
      <c r="M287" s="217"/>
      <c r="N287" s="217"/>
      <c r="O287" s="218"/>
      <c r="P287" s="218"/>
      <c r="Q287" s="218"/>
      <c r="R287" s="218"/>
      <c r="S287" s="218"/>
      <c r="T287" s="217"/>
      <c r="U287" s="154">
        <f t="shared" si="35"/>
        <v>0</v>
      </c>
      <c r="V287" s="219"/>
      <c r="W287" s="234" t="str">
        <f t="shared" si="32"/>
        <v/>
      </c>
      <c r="X287" s="219"/>
      <c r="Y287" s="219"/>
      <c r="Z287" s="220">
        <v>45992</v>
      </c>
      <c r="AA287" s="342" cm="1">
        <f t="array" ref="AA287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45992</v>
      </c>
      <c r="AB287" s="213"/>
      <c r="AC287" s="213"/>
      <c r="AD287" s="213"/>
      <c r="AE287" s="183"/>
      <c r="AF287" s="183"/>
      <c r="AG287" s="183"/>
      <c r="AH287" s="183"/>
      <c r="AI287" s="173">
        <f t="shared" si="33"/>
        <v>0</v>
      </c>
      <c r="AJ287" s="173">
        <f t="shared" si="31"/>
        <v>0</v>
      </c>
      <c r="AK287" s="173">
        <f t="shared" si="34"/>
        <v>0</v>
      </c>
      <c r="AL287" s="183"/>
      <c r="AM287" s="194" t="str">
        <f>_xlfn.XLOOKUP(Tabela1[[#This Row],[Unidade]],tabShoppingsEmails[Shopping],tabShoppingsEmails[E-mails consolidados])</f>
        <v>vania.assis@allos.co; gabriela.queiroz@allos.co; camila.pontes@allos.co; fabio.gurjao@allos.co; silvia.machado@allos.co; ricardo.santos@allos.co; fabio.correa@allos.co</v>
      </c>
    </row>
    <row r="288" spans="1:39" ht="20.85" hidden="1" customHeight="1" thickBot="1">
      <c r="A288" s="172"/>
      <c r="B288" s="173" t="s">
        <v>154</v>
      </c>
      <c r="C288" s="213" t="s">
        <v>34</v>
      </c>
      <c r="D288" s="214" t="s">
        <v>8</v>
      </c>
      <c r="E288" s="214" t="s">
        <v>4</v>
      </c>
      <c r="F288" s="215">
        <v>21</v>
      </c>
      <c r="G288" s="215">
        <v>10</v>
      </c>
      <c r="H288" s="215">
        <v>15</v>
      </c>
      <c r="I288" s="215">
        <v>0</v>
      </c>
      <c r="J288" s="218">
        <v>80059.23</v>
      </c>
      <c r="K288" s="217">
        <v>0</v>
      </c>
      <c r="L288" s="217">
        <v>-2953.58</v>
      </c>
      <c r="M288" s="217">
        <v>0</v>
      </c>
      <c r="N288" s="217">
        <v>0</v>
      </c>
      <c r="O288" s="218">
        <v>0</v>
      </c>
      <c r="P288" s="218">
        <v>0</v>
      </c>
      <c r="Q288" s="218">
        <v>0</v>
      </c>
      <c r="R288" s="218">
        <v>0</v>
      </c>
      <c r="S288" s="218">
        <v>0</v>
      </c>
      <c r="T288" s="217" t="s">
        <v>157</v>
      </c>
      <c r="U288" s="154">
        <f t="shared" si="35"/>
        <v>77105.649999999994</v>
      </c>
      <c r="V288" s="219"/>
      <c r="W288" s="234">
        <f t="shared" si="32"/>
        <v>77105.649999999994</v>
      </c>
      <c r="X288" s="219"/>
      <c r="Y288" s="219"/>
      <c r="Z288" s="220">
        <v>45658</v>
      </c>
      <c r="AA288" s="342" cm="1">
        <f t="array" ref="AA288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45658</v>
      </c>
      <c r="AB288" s="213"/>
      <c r="AC288" s="213"/>
      <c r="AD288" s="213"/>
      <c r="AE288" s="183"/>
      <c r="AF288" s="183"/>
      <c r="AG288" s="183"/>
      <c r="AH288" s="183"/>
      <c r="AI288" s="173">
        <f t="shared" si="33"/>
        <v>2953.58</v>
      </c>
      <c r="AJ288" s="173">
        <f t="shared" ref="AJ288:AJ319" si="36">AB288-AC288</f>
        <v>0</v>
      </c>
      <c r="AK288" s="173">
        <f t="shared" si="34"/>
        <v>2953.5800000000017</v>
      </c>
      <c r="AL288" s="183"/>
      <c r="AM288" s="194" t="str">
        <f>_xlfn.XLOOKUP(Tabela1[[#This Row],[Unidade]],tabShoppingsEmails[Shopping],tabShoppingsEmails[E-mails consolidados])</f>
        <v>vania.assis@allos.co; gabriela.queiroz@allos.co; camila.pontes@allos.co; fabio.gurjao@allos.co; silvia.machado@allos.co; ricardo.santos@allos.co; fabio.correa@allos.co</v>
      </c>
    </row>
    <row r="289" spans="1:39" ht="20.85" hidden="1" customHeight="1" thickBot="1">
      <c r="A289" s="172"/>
      <c r="B289" s="173" t="s">
        <v>154</v>
      </c>
      <c r="C289" s="213" t="s">
        <v>34</v>
      </c>
      <c r="D289" s="214" t="s">
        <v>8</v>
      </c>
      <c r="E289" s="214" t="s">
        <v>4</v>
      </c>
      <c r="F289" s="215">
        <v>21</v>
      </c>
      <c r="G289" s="215">
        <v>10</v>
      </c>
      <c r="H289" s="215">
        <v>6</v>
      </c>
      <c r="I289" s="215">
        <v>0</v>
      </c>
      <c r="J289" s="218">
        <v>81966.710000000006</v>
      </c>
      <c r="K289" s="217">
        <v>0</v>
      </c>
      <c r="L289" s="217">
        <v>-1305.92</v>
      </c>
      <c r="M289" s="217">
        <v>0</v>
      </c>
      <c r="N289" s="217">
        <v>0</v>
      </c>
      <c r="O289" s="218">
        <v>0</v>
      </c>
      <c r="P289" s="218">
        <v>0</v>
      </c>
      <c r="Q289" s="218">
        <v>0</v>
      </c>
      <c r="R289" s="218">
        <v>0</v>
      </c>
      <c r="S289" s="218">
        <v>0</v>
      </c>
      <c r="T289" s="217" t="s">
        <v>157</v>
      </c>
      <c r="U289" s="154">
        <f t="shared" si="35"/>
        <v>80660.790000000008</v>
      </c>
      <c r="V289" s="219"/>
      <c r="W289" s="234">
        <f t="shared" si="32"/>
        <v>80660.790000000008</v>
      </c>
      <c r="X289" s="219"/>
      <c r="Y289" s="219"/>
      <c r="Z289" s="220">
        <v>45689</v>
      </c>
      <c r="AA289" s="342" cm="1">
        <f t="array" ref="AA289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45689</v>
      </c>
      <c r="AB289" s="213"/>
      <c r="AC289" s="213"/>
      <c r="AD289" s="213"/>
      <c r="AE289" s="183"/>
      <c r="AF289" s="183"/>
      <c r="AG289" s="183"/>
      <c r="AH289" s="183"/>
      <c r="AI289" s="173">
        <f t="shared" si="33"/>
        <v>1305.92</v>
      </c>
      <c r="AJ289" s="173">
        <f t="shared" si="36"/>
        <v>0</v>
      </c>
      <c r="AK289" s="173">
        <f t="shared" si="34"/>
        <v>1305.9199999999983</v>
      </c>
      <c r="AL289" s="183"/>
      <c r="AM289" s="194" t="str">
        <f>_xlfn.XLOOKUP(Tabela1[[#This Row],[Unidade]],tabShoppingsEmails[Shopping],tabShoppingsEmails[E-mails consolidados])</f>
        <v>vania.assis@allos.co; gabriela.queiroz@allos.co; camila.pontes@allos.co; fabio.gurjao@allos.co; silvia.machado@allos.co; ricardo.santos@allos.co; fabio.correa@allos.co</v>
      </c>
    </row>
    <row r="290" spans="1:39" ht="20.85" hidden="1" customHeight="1" thickBot="1">
      <c r="A290" s="172"/>
      <c r="B290" s="173" t="s">
        <v>154</v>
      </c>
      <c r="C290" s="213" t="s">
        <v>34</v>
      </c>
      <c r="D290" s="214" t="s">
        <v>8</v>
      </c>
      <c r="E290" s="214" t="s">
        <v>4</v>
      </c>
      <c r="F290" s="215">
        <v>21</v>
      </c>
      <c r="G290" s="215">
        <v>10</v>
      </c>
      <c r="H290" s="215">
        <v>0</v>
      </c>
      <c r="I290" s="215">
        <v>0</v>
      </c>
      <c r="J290" s="218">
        <v>81966.710000000006</v>
      </c>
      <c r="K290" s="217">
        <v>0</v>
      </c>
      <c r="L290" s="217">
        <v>0</v>
      </c>
      <c r="M290" s="217">
        <v>0</v>
      </c>
      <c r="N290" s="217">
        <v>0</v>
      </c>
      <c r="O290" s="218">
        <v>0</v>
      </c>
      <c r="P290" s="218">
        <v>0</v>
      </c>
      <c r="Q290" s="218">
        <v>0</v>
      </c>
      <c r="R290" s="218">
        <v>0</v>
      </c>
      <c r="S290" s="218">
        <v>0</v>
      </c>
      <c r="T290" s="217" t="s">
        <v>157</v>
      </c>
      <c r="U290" s="154">
        <f t="shared" si="35"/>
        <v>81966.710000000006</v>
      </c>
      <c r="V290" s="219"/>
      <c r="W290" s="234">
        <f t="shared" si="32"/>
        <v>81966.710000000006</v>
      </c>
      <c r="X290" s="219"/>
      <c r="Y290" s="219"/>
      <c r="Z290" s="220">
        <v>45717</v>
      </c>
      <c r="AA290" s="342" cm="1">
        <f t="array" ref="AA290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45717</v>
      </c>
      <c r="AB290" s="213"/>
      <c r="AC290" s="213"/>
      <c r="AD290" s="213"/>
      <c r="AE290" s="183"/>
      <c r="AF290" s="183"/>
      <c r="AG290" s="183"/>
      <c r="AH290" s="183"/>
      <c r="AI290" s="173">
        <f t="shared" si="33"/>
        <v>0</v>
      </c>
      <c r="AJ290" s="173">
        <f t="shared" si="36"/>
        <v>0</v>
      </c>
      <c r="AK290" s="173">
        <f t="shared" si="34"/>
        <v>0</v>
      </c>
      <c r="AL290" s="183"/>
      <c r="AM290" s="194" t="str">
        <f>_xlfn.XLOOKUP(Tabela1[[#This Row],[Unidade]],tabShoppingsEmails[Shopping],tabShoppingsEmails[E-mails consolidados])</f>
        <v>vania.assis@allos.co; gabriela.queiroz@allos.co; camila.pontes@allos.co; fabio.gurjao@allos.co; silvia.machado@allos.co; ricardo.santos@allos.co; fabio.correa@allos.co</v>
      </c>
    </row>
    <row r="291" spans="1:39" ht="20.85" hidden="1" customHeight="1" thickBot="1">
      <c r="A291" s="172"/>
      <c r="B291" s="173" t="s">
        <v>154</v>
      </c>
      <c r="C291" s="213" t="s">
        <v>34</v>
      </c>
      <c r="D291" s="214" t="s">
        <v>8</v>
      </c>
      <c r="E291" s="214" t="s">
        <v>4</v>
      </c>
      <c r="F291" s="215">
        <v>21</v>
      </c>
      <c r="G291" s="215">
        <v>10</v>
      </c>
      <c r="H291" s="215">
        <v>2</v>
      </c>
      <c r="I291" s="215">
        <v>0</v>
      </c>
      <c r="J291" s="218">
        <v>81966.710000000006</v>
      </c>
      <c r="K291" s="217">
        <v>0</v>
      </c>
      <c r="L291" s="217">
        <v>-395.6</v>
      </c>
      <c r="M291" s="217">
        <v>0</v>
      </c>
      <c r="N291" s="217">
        <v>0</v>
      </c>
      <c r="O291" s="218">
        <v>0</v>
      </c>
      <c r="P291" s="218">
        <v>0</v>
      </c>
      <c r="Q291" s="218">
        <v>0</v>
      </c>
      <c r="R291" s="218">
        <v>0</v>
      </c>
      <c r="S291" s="218">
        <v>0</v>
      </c>
      <c r="T291" s="217" t="s">
        <v>157</v>
      </c>
      <c r="U291" s="154">
        <f t="shared" si="35"/>
        <v>81571.11</v>
      </c>
      <c r="V291" s="219"/>
      <c r="W291" s="234">
        <f t="shared" si="32"/>
        <v>81571.11</v>
      </c>
      <c r="X291" s="219">
        <v>20334.29</v>
      </c>
      <c r="Y291" s="219" t="s">
        <v>156</v>
      </c>
      <c r="Z291" s="220">
        <v>45748</v>
      </c>
      <c r="AA291" s="342" cm="1">
        <f t="array" ref="AA291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45748</v>
      </c>
      <c r="AB291" s="213"/>
      <c r="AC291" s="213"/>
      <c r="AD291" s="213"/>
      <c r="AE291" s="183"/>
      <c r="AF291" s="183"/>
      <c r="AG291" s="183"/>
      <c r="AH291" s="183"/>
      <c r="AI291" s="173">
        <f t="shared" si="33"/>
        <v>395.6</v>
      </c>
      <c r="AJ291" s="173">
        <f t="shared" si="36"/>
        <v>0</v>
      </c>
      <c r="AK291" s="173">
        <f t="shared" si="34"/>
        <v>395.60000000000582</v>
      </c>
      <c r="AL291" s="183"/>
      <c r="AM291" s="194" t="str">
        <f>_xlfn.XLOOKUP(Tabela1[[#This Row],[Unidade]],tabShoppingsEmails[Shopping],tabShoppingsEmails[E-mails consolidados])</f>
        <v>vania.assis@allos.co; gabriela.queiroz@allos.co; camila.pontes@allos.co; fabio.gurjao@allos.co; silvia.machado@allos.co; ricardo.santos@allos.co; fabio.correa@allos.co</v>
      </c>
    </row>
    <row r="292" spans="1:39" ht="20.85" hidden="1" customHeight="1" thickBot="1">
      <c r="A292" s="172">
        <v>45796</v>
      </c>
      <c r="B292" s="173" t="s">
        <v>154</v>
      </c>
      <c r="C292" s="213" t="s">
        <v>34</v>
      </c>
      <c r="D292" s="214" t="s">
        <v>8</v>
      </c>
      <c r="E292" s="214" t="s">
        <v>4</v>
      </c>
      <c r="F292" s="215">
        <v>21</v>
      </c>
      <c r="G292" s="215">
        <v>10</v>
      </c>
      <c r="H292" s="215">
        <v>7</v>
      </c>
      <c r="I292" s="215">
        <v>0</v>
      </c>
      <c r="J292" s="216">
        <v>87154.11</v>
      </c>
      <c r="K292" s="217">
        <v>0</v>
      </c>
      <c r="L292" s="217">
        <v>-1919.72</v>
      </c>
      <c r="M292" s="217">
        <v>0</v>
      </c>
      <c r="N292" s="217">
        <v>0</v>
      </c>
      <c r="O292" s="218">
        <v>0</v>
      </c>
      <c r="P292" s="218">
        <v>0</v>
      </c>
      <c r="Q292" s="218">
        <v>0</v>
      </c>
      <c r="R292" s="218">
        <v>0</v>
      </c>
      <c r="S292" s="218">
        <v>0</v>
      </c>
      <c r="T292" s="217" t="s">
        <v>157</v>
      </c>
      <c r="U292" s="154">
        <f t="shared" si="35"/>
        <v>85234.39</v>
      </c>
      <c r="V292" s="219"/>
      <c r="W292" s="234">
        <f t="shared" si="32"/>
        <v>85234.39</v>
      </c>
      <c r="X292" s="219"/>
      <c r="Y292" s="219"/>
      <c r="Z292" s="220">
        <v>45778</v>
      </c>
      <c r="AA292" s="342" cm="1">
        <f t="array" ref="AA292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45778</v>
      </c>
      <c r="AB292" s="213"/>
      <c r="AC292" s="213"/>
      <c r="AD292" s="213"/>
      <c r="AE292" s="183"/>
      <c r="AF292" s="183"/>
      <c r="AG292" s="183"/>
      <c r="AH292" s="183"/>
      <c r="AI292" s="173">
        <f t="shared" si="33"/>
        <v>1919.72</v>
      </c>
      <c r="AJ292" s="173">
        <f t="shared" si="36"/>
        <v>0</v>
      </c>
      <c r="AK292" s="173">
        <f t="shared" si="34"/>
        <v>1919.7200000000012</v>
      </c>
      <c r="AL292" s="183"/>
      <c r="AM292" s="194" t="str">
        <f>_xlfn.XLOOKUP(Tabela1[[#This Row],[Unidade]],tabShoppingsEmails[Shopping],tabShoppingsEmails[E-mails consolidados])</f>
        <v>vania.assis@allos.co; gabriela.queiroz@allos.co; camila.pontes@allos.co; fabio.gurjao@allos.co; silvia.machado@allos.co; ricardo.santos@allos.co; fabio.correa@allos.co</v>
      </c>
    </row>
    <row r="293" spans="1:39" ht="20.85" hidden="1" customHeight="1" thickBot="1">
      <c r="A293" s="172">
        <v>45825</v>
      </c>
      <c r="B293" s="173" t="s">
        <v>154</v>
      </c>
      <c r="C293" s="213" t="s">
        <v>34</v>
      </c>
      <c r="D293" s="214" t="s">
        <v>8</v>
      </c>
      <c r="E293" s="214" t="s">
        <v>4</v>
      </c>
      <c r="F293" s="223">
        <v>21</v>
      </c>
      <c r="G293" s="215">
        <v>10</v>
      </c>
      <c r="H293" s="215">
        <v>12</v>
      </c>
      <c r="I293" s="215">
        <v>0</v>
      </c>
      <c r="J293" s="218">
        <v>88217.89</v>
      </c>
      <c r="K293" s="217">
        <v>0</v>
      </c>
      <c r="L293" s="217">
        <v>-2589.41</v>
      </c>
      <c r="M293" s="217">
        <v>0</v>
      </c>
      <c r="N293" s="217">
        <v>0</v>
      </c>
      <c r="O293" s="218">
        <v>0</v>
      </c>
      <c r="P293" s="218">
        <v>0</v>
      </c>
      <c r="Q293" s="218">
        <v>0</v>
      </c>
      <c r="R293" s="218">
        <v>0</v>
      </c>
      <c r="S293" s="218">
        <v>0</v>
      </c>
      <c r="T293" s="217" t="s">
        <v>157</v>
      </c>
      <c r="U293" s="154">
        <f t="shared" si="35"/>
        <v>85628.479999999996</v>
      </c>
      <c r="V293" s="219"/>
      <c r="W293" s="234">
        <f t="shared" si="32"/>
        <v>85628.479999999996</v>
      </c>
      <c r="X293" s="219"/>
      <c r="Y293" s="219"/>
      <c r="Z293" s="220">
        <v>45809</v>
      </c>
      <c r="AA293" s="342" cm="1">
        <f t="array" ref="AA293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45809</v>
      </c>
      <c r="AB293" s="213"/>
      <c r="AC293" s="213"/>
      <c r="AD293" s="213"/>
      <c r="AE293" s="183"/>
      <c r="AF293" s="183"/>
      <c r="AG293" s="183"/>
      <c r="AH293" s="183"/>
      <c r="AI293" s="173">
        <f t="shared" si="33"/>
        <v>2589.41</v>
      </c>
      <c r="AJ293" s="173">
        <f t="shared" si="36"/>
        <v>0</v>
      </c>
      <c r="AK293" s="173">
        <f t="shared" si="34"/>
        <v>2589.4100000000035</v>
      </c>
      <c r="AL293" s="183"/>
      <c r="AM293" s="194" t="str">
        <f>_xlfn.XLOOKUP(Tabela1[[#This Row],[Unidade]],tabShoppingsEmails[Shopping],tabShoppingsEmails[E-mails consolidados])</f>
        <v>vania.assis@allos.co; gabriela.queiroz@allos.co; camila.pontes@allos.co; fabio.gurjao@allos.co; silvia.machado@allos.co; ricardo.santos@allos.co; fabio.correa@allos.co</v>
      </c>
    </row>
    <row r="294" spans="1:39" ht="20.85" hidden="1" customHeight="1" thickBot="1">
      <c r="A294" s="172">
        <v>45852</v>
      </c>
      <c r="B294" s="173" t="s">
        <v>154</v>
      </c>
      <c r="C294" s="213" t="s">
        <v>34</v>
      </c>
      <c r="D294" s="214" t="s">
        <v>8</v>
      </c>
      <c r="E294" s="214" t="s">
        <v>4</v>
      </c>
      <c r="F294" s="223">
        <v>21</v>
      </c>
      <c r="G294" s="215">
        <v>10</v>
      </c>
      <c r="H294" s="215">
        <v>2</v>
      </c>
      <c r="I294" s="215">
        <v>0</v>
      </c>
      <c r="J294" s="218">
        <v>88217.89</v>
      </c>
      <c r="K294" s="217">
        <v>0</v>
      </c>
      <c r="L294" s="217">
        <v>-395.54</v>
      </c>
      <c r="M294" s="217">
        <v>0</v>
      </c>
      <c r="N294" s="217">
        <v>0</v>
      </c>
      <c r="O294" s="218">
        <v>0</v>
      </c>
      <c r="P294" s="218">
        <v>0</v>
      </c>
      <c r="Q294" s="218">
        <v>0</v>
      </c>
      <c r="R294" s="218">
        <v>0</v>
      </c>
      <c r="S294" s="218">
        <v>0</v>
      </c>
      <c r="T294" s="217" t="s">
        <v>157</v>
      </c>
      <c r="U294" s="154">
        <f t="shared" si="35"/>
        <v>87822.35</v>
      </c>
      <c r="V294" s="219"/>
      <c r="W294" s="234">
        <f t="shared" si="32"/>
        <v>87822.35</v>
      </c>
      <c r="X294" s="219"/>
      <c r="Y294" s="219"/>
      <c r="Z294" s="220">
        <v>45839</v>
      </c>
      <c r="AA294" s="342" cm="1">
        <f t="array" ref="AA294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45839</v>
      </c>
      <c r="AB294" s="213"/>
      <c r="AC294" s="213"/>
      <c r="AD294" s="213"/>
      <c r="AE294" s="183"/>
      <c r="AF294" s="183"/>
      <c r="AG294" s="183"/>
      <c r="AH294" s="183"/>
      <c r="AI294" s="173">
        <f t="shared" si="33"/>
        <v>395.54</v>
      </c>
      <c r="AJ294" s="173">
        <f t="shared" si="36"/>
        <v>0</v>
      </c>
      <c r="AK294" s="173">
        <f t="shared" si="34"/>
        <v>395.5399999999936</v>
      </c>
      <c r="AL294" s="183"/>
      <c r="AM294" s="194" t="str">
        <f>_xlfn.XLOOKUP(Tabela1[[#This Row],[Unidade]],tabShoppingsEmails[Shopping],tabShoppingsEmails[E-mails consolidados])</f>
        <v>vania.assis@allos.co; gabriela.queiroz@allos.co; camila.pontes@allos.co; fabio.gurjao@allos.co; silvia.machado@allos.co; ricardo.santos@allos.co; fabio.correa@allos.co</v>
      </c>
    </row>
    <row r="295" spans="1:39" ht="20.85" hidden="1" customHeight="1" thickBot="1">
      <c r="A295" s="172">
        <v>45882</v>
      </c>
      <c r="B295" s="173" t="s">
        <v>154</v>
      </c>
      <c r="C295" s="213" t="s">
        <v>34</v>
      </c>
      <c r="D295" s="214" t="s">
        <v>8</v>
      </c>
      <c r="E295" s="214" t="s">
        <v>4</v>
      </c>
      <c r="F295" s="223">
        <v>21</v>
      </c>
      <c r="G295" s="215">
        <v>10</v>
      </c>
      <c r="H295" s="215">
        <v>1</v>
      </c>
      <c r="I295" s="215">
        <v>0</v>
      </c>
      <c r="J295" s="218">
        <v>88217.89</v>
      </c>
      <c r="K295" s="217">
        <v>0</v>
      </c>
      <c r="L295" s="217">
        <v>-233.5</v>
      </c>
      <c r="M295" s="217">
        <v>0</v>
      </c>
      <c r="N295" s="217">
        <v>0</v>
      </c>
      <c r="O295" s="218">
        <v>0</v>
      </c>
      <c r="P295" s="218">
        <v>0</v>
      </c>
      <c r="Q295" s="218">
        <v>0</v>
      </c>
      <c r="R295" s="218">
        <v>0</v>
      </c>
      <c r="S295" s="218">
        <v>-2490</v>
      </c>
      <c r="T295" s="217" t="s">
        <v>157</v>
      </c>
      <c r="U295" s="154">
        <f t="shared" si="35"/>
        <v>85494.39</v>
      </c>
      <c r="V295" s="219"/>
      <c r="W295" s="234">
        <f t="shared" si="32"/>
        <v>85494.39</v>
      </c>
      <c r="X295" s="219"/>
      <c r="Y295" s="219"/>
      <c r="Z295" s="220">
        <v>45870</v>
      </c>
      <c r="AA295" s="342" cm="1">
        <f t="array" ref="AA295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45870</v>
      </c>
      <c r="AB295" s="216">
        <v>5500</v>
      </c>
      <c r="AC295" s="216">
        <v>5500</v>
      </c>
      <c r="AD295" s="213"/>
      <c r="AE295" s="183"/>
      <c r="AF295" s="183"/>
      <c r="AG295" s="183"/>
      <c r="AH295" s="183"/>
      <c r="AI295" s="173">
        <f t="shared" si="33"/>
        <v>233.5</v>
      </c>
      <c r="AJ295" s="173">
        <f t="shared" si="36"/>
        <v>0</v>
      </c>
      <c r="AK295" s="173">
        <f t="shared" si="34"/>
        <v>2723.5</v>
      </c>
      <c r="AL295" s="183"/>
      <c r="AM295" s="194" t="str">
        <f>_xlfn.XLOOKUP(Tabela1[[#This Row],[Unidade]],tabShoppingsEmails[Shopping],tabShoppingsEmails[E-mails consolidados])</f>
        <v>vania.assis@allos.co; gabriela.queiroz@allos.co; camila.pontes@allos.co; fabio.gurjao@allos.co; silvia.machado@allos.co; ricardo.santos@allos.co; fabio.correa@allos.co</v>
      </c>
    </row>
    <row r="296" spans="1:39" ht="20.85" hidden="1" customHeight="1" thickBot="1">
      <c r="A296" s="172">
        <v>45916</v>
      </c>
      <c r="B296" s="173" t="s">
        <v>154</v>
      </c>
      <c r="C296" s="213" t="s">
        <v>34</v>
      </c>
      <c r="D296" s="214" t="s">
        <v>8</v>
      </c>
      <c r="E296" s="214" t="s">
        <v>4</v>
      </c>
      <c r="F296" s="215">
        <v>21</v>
      </c>
      <c r="G296" s="215">
        <v>10</v>
      </c>
      <c r="H296" s="215">
        <v>3</v>
      </c>
      <c r="I296" s="215">
        <v>0</v>
      </c>
      <c r="J296" s="218">
        <v>88217.89</v>
      </c>
      <c r="K296" s="217">
        <v>0</v>
      </c>
      <c r="L296" s="217">
        <v>-629.04</v>
      </c>
      <c r="M296" s="217">
        <v>0</v>
      </c>
      <c r="N296" s="217">
        <v>0</v>
      </c>
      <c r="O296" s="218">
        <v>0</v>
      </c>
      <c r="P296" s="218">
        <v>0</v>
      </c>
      <c r="Q296" s="218">
        <v>0</v>
      </c>
      <c r="R296" s="218">
        <v>0</v>
      </c>
      <c r="S296" s="218">
        <v>0</v>
      </c>
      <c r="T296" s="217" t="s">
        <v>154</v>
      </c>
      <c r="U296" s="154">
        <f t="shared" si="35"/>
        <v>87588.85</v>
      </c>
      <c r="V296" s="219"/>
      <c r="W296" s="234">
        <f t="shared" si="32"/>
        <v>87588.85</v>
      </c>
      <c r="X296" s="219"/>
      <c r="Y296" s="219"/>
      <c r="Z296" s="220">
        <v>45901</v>
      </c>
      <c r="AA296" s="342" cm="1">
        <f t="array" ref="AA296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45901</v>
      </c>
      <c r="AB296" s="213"/>
      <c r="AC296" s="213"/>
      <c r="AD296" s="213"/>
      <c r="AE296" s="183"/>
      <c r="AF296" s="183"/>
      <c r="AG296" s="183"/>
      <c r="AH296" s="183"/>
      <c r="AI296" s="173">
        <f t="shared" si="33"/>
        <v>629.04</v>
      </c>
      <c r="AJ296" s="173">
        <f t="shared" si="36"/>
        <v>0</v>
      </c>
      <c r="AK296" s="173">
        <f t="shared" si="34"/>
        <v>629.0399999999936</v>
      </c>
      <c r="AL296" s="183"/>
      <c r="AM296" s="194" t="str">
        <f>_xlfn.XLOOKUP(Tabela1[[#This Row],[Unidade]],tabShoppingsEmails[Shopping],tabShoppingsEmails[E-mails consolidados])</f>
        <v>vania.assis@allos.co; gabriela.queiroz@allos.co; camila.pontes@allos.co; fabio.gurjao@allos.co; silvia.machado@allos.co; ricardo.santos@allos.co; fabio.correa@allos.co</v>
      </c>
    </row>
    <row r="297" spans="1:39" ht="20.85" hidden="1" customHeight="1" thickBot="1">
      <c r="A297" s="172">
        <v>45943</v>
      </c>
      <c r="B297" s="173" t="s">
        <v>154</v>
      </c>
      <c r="C297" s="213" t="s">
        <v>34</v>
      </c>
      <c r="D297" s="214" t="s">
        <v>8</v>
      </c>
      <c r="E297" s="214" t="s">
        <v>4</v>
      </c>
      <c r="F297" s="223">
        <v>21</v>
      </c>
      <c r="G297" s="215">
        <v>10</v>
      </c>
      <c r="H297" s="215">
        <v>0</v>
      </c>
      <c r="I297" s="215">
        <v>0</v>
      </c>
      <c r="J297" s="218">
        <v>88217.89</v>
      </c>
      <c r="K297" s="217">
        <v>0</v>
      </c>
      <c r="L297" s="217">
        <v>0</v>
      </c>
      <c r="M297" s="217">
        <v>0</v>
      </c>
      <c r="N297" s="217">
        <v>0</v>
      </c>
      <c r="O297" s="218">
        <v>0</v>
      </c>
      <c r="P297" s="218">
        <v>0</v>
      </c>
      <c r="Q297" s="218">
        <v>0</v>
      </c>
      <c r="R297" s="218">
        <v>0</v>
      </c>
      <c r="S297" s="218">
        <v>0</v>
      </c>
      <c r="T297" s="217" t="s">
        <v>154</v>
      </c>
      <c r="U297" s="154">
        <f t="shared" si="35"/>
        <v>88217.89</v>
      </c>
      <c r="V297" s="219"/>
      <c r="W297" s="234">
        <f t="shared" si="32"/>
        <v>88217.89</v>
      </c>
      <c r="X297" s="219"/>
      <c r="Y297" s="219"/>
      <c r="Z297" s="220">
        <v>45931</v>
      </c>
      <c r="AA297" s="342" cm="1">
        <f t="array" ref="AA297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45931</v>
      </c>
      <c r="AB297" s="213"/>
      <c r="AC297" s="213"/>
      <c r="AD297" s="213"/>
      <c r="AE297" s="183"/>
      <c r="AF297" s="183"/>
      <c r="AG297" s="183"/>
      <c r="AH297" s="183"/>
      <c r="AI297" s="173">
        <f t="shared" si="33"/>
        <v>0</v>
      </c>
      <c r="AJ297" s="173">
        <f t="shared" si="36"/>
        <v>0</v>
      </c>
      <c r="AK297" s="173">
        <f t="shared" si="34"/>
        <v>0</v>
      </c>
      <c r="AL297" s="183"/>
      <c r="AM297" s="194" t="str">
        <f>_xlfn.XLOOKUP(Tabela1[[#This Row],[Unidade]],tabShoppingsEmails[Shopping],tabShoppingsEmails[E-mails consolidados])</f>
        <v>vania.assis@allos.co; gabriela.queiroz@allos.co; camila.pontes@allos.co; fabio.gurjao@allos.co; silvia.machado@allos.co; ricardo.santos@allos.co; fabio.correa@allos.co</v>
      </c>
    </row>
    <row r="298" spans="1:39" ht="20.85" hidden="1" customHeight="1" thickBot="1">
      <c r="A298" s="172"/>
      <c r="B298" s="173"/>
      <c r="C298" s="213" t="s">
        <v>34</v>
      </c>
      <c r="D298" s="214" t="s">
        <v>8</v>
      </c>
      <c r="E298" s="214" t="s">
        <v>4</v>
      </c>
      <c r="F298" s="223">
        <v>21</v>
      </c>
      <c r="G298" s="215"/>
      <c r="H298" s="215"/>
      <c r="I298" s="215"/>
      <c r="J298" s="218"/>
      <c r="K298" s="217"/>
      <c r="L298" s="217"/>
      <c r="M298" s="217"/>
      <c r="N298" s="217"/>
      <c r="O298" s="218"/>
      <c r="P298" s="218"/>
      <c r="Q298" s="218"/>
      <c r="R298" s="218"/>
      <c r="S298" s="218"/>
      <c r="T298" s="217"/>
      <c r="U298" s="154">
        <f t="shared" si="35"/>
        <v>0</v>
      </c>
      <c r="V298" s="219"/>
      <c r="W298" s="234" t="str">
        <f t="shared" si="32"/>
        <v/>
      </c>
      <c r="X298" s="219"/>
      <c r="Y298" s="219"/>
      <c r="Z298" s="220">
        <v>45962</v>
      </c>
      <c r="AA298" s="342" cm="1">
        <f t="array" ref="AA298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45962</v>
      </c>
      <c r="AB298" s="213"/>
      <c r="AC298" s="213"/>
      <c r="AD298" s="213"/>
      <c r="AE298" s="183"/>
      <c r="AF298" s="183"/>
      <c r="AG298" s="183"/>
      <c r="AH298" s="183"/>
      <c r="AI298" s="173">
        <f t="shared" si="33"/>
        <v>0</v>
      </c>
      <c r="AJ298" s="173">
        <f t="shared" si="36"/>
        <v>0</v>
      </c>
      <c r="AK298" s="173">
        <f t="shared" si="34"/>
        <v>0</v>
      </c>
      <c r="AL298" s="183"/>
      <c r="AM298" s="194" t="str">
        <f>_xlfn.XLOOKUP(Tabela1[[#This Row],[Unidade]],tabShoppingsEmails[Shopping],tabShoppingsEmails[E-mails consolidados])</f>
        <v>vania.assis@allos.co; gabriela.queiroz@allos.co; camila.pontes@allos.co; fabio.gurjao@allos.co; silvia.machado@allos.co; ricardo.santos@allos.co; fabio.correa@allos.co</v>
      </c>
    </row>
    <row r="299" spans="1:39" ht="20.85" hidden="1" customHeight="1" thickBot="1">
      <c r="A299" s="172"/>
      <c r="B299" s="173"/>
      <c r="C299" s="213" t="s">
        <v>34</v>
      </c>
      <c r="D299" s="214" t="s">
        <v>8</v>
      </c>
      <c r="E299" s="214" t="s">
        <v>4</v>
      </c>
      <c r="F299" s="223">
        <v>21</v>
      </c>
      <c r="G299" s="215"/>
      <c r="H299" s="215"/>
      <c r="I299" s="215"/>
      <c r="J299" s="218"/>
      <c r="K299" s="217"/>
      <c r="L299" s="217"/>
      <c r="M299" s="217"/>
      <c r="N299" s="217"/>
      <c r="O299" s="218"/>
      <c r="P299" s="218"/>
      <c r="Q299" s="218"/>
      <c r="R299" s="218"/>
      <c r="S299" s="218"/>
      <c r="T299" s="217"/>
      <c r="U299" s="154">
        <f t="shared" si="35"/>
        <v>0</v>
      </c>
      <c r="V299" s="219"/>
      <c r="W299" s="234" t="str">
        <f t="shared" si="32"/>
        <v/>
      </c>
      <c r="X299" s="219"/>
      <c r="Y299" s="219"/>
      <c r="Z299" s="220">
        <v>45992</v>
      </c>
      <c r="AA299" s="342" cm="1">
        <f t="array" ref="AA299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45992</v>
      </c>
      <c r="AB299" s="213"/>
      <c r="AC299" s="213"/>
      <c r="AD299" s="213"/>
      <c r="AE299" s="183"/>
      <c r="AF299" s="183"/>
      <c r="AG299" s="183"/>
      <c r="AH299" s="183"/>
      <c r="AI299" s="173">
        <f t="shared" si="33"/>
        <v>0</v>
      </c>
      <c r="AJ299" s="173">
        <f t="shared" si="36"/>
        <v>0</v>
      </c>
      <c r="AK299" s="173">
        <f t="shared" si="34"/>
        <v>0</v>
      </c>
      <c r="AL299" s="183"/>
      <c r="AM299" s="194" t="str">
        <f>_xlfn.XLOOKUP(Tabela1[[#This Row],[Unidade]],tabShoppingsEmails[Shopping],tabShoppingsEmails[E-mails consolidados])</f>
        <v>vania.assis@allos.co; gabriela.queiroz@allos.co; camila.pontes@allos.co; fabio.gurjao@allos.co; silvia.machado@allos.co; ricardo.santos@allos.co; fabio.correa@allos.co</v>
      </c>
    </row>
    <row r="300" spans="1:39" ht="20.85" hidden="1" customHeight="1" thickBot="1">
      <c r="A300" s="172"/>
      <c r="B300" s="173" t="s">
        <v>154</v>
      </c>
      <c r="C300" s="213" t="s">
        <v>34</v>
      </c>
      <c r="D300" s="214" t="s">
        <v>9</v>
      </c>
      <c r="E300" s="214" t="s">
        <v>4</v>
      </c>
      <c r="F300" s="215">
        <v>3</v>
      </c>
      <c r="G300" s="215">
        <v>1</v>
      </c>
      <c r="H300" s="215">
        <v>1</v>
      </c>
      <c r="I300" s="215">
        <v>0</v>
      </c>
      <c r="J300" s="218">
        <v>6659.66</v>
      </c>
      <c r="K300" s="217">
        <v>0</v>
      </c>
      <c r="L300" s="218">
        <v>-201.89</v>
      </c>
      <c r="M300" s="217">
        <v>0</v>
      </c>
      <c r="N300" s="217">
        <v>0</v>
      </c>
      <c r="O300" s="217">
        <v>-11.1</v>
      </c>
      <c r="P300" s="218">
        <v>0</v>
      </c>
      <c r="Q300" s="218">
        <v>0</v>
      </c>
      <c r="R300" s="218">
        <v>0</v>
      </c>
      <c r="S300" s="218">
        <v>0</v>
      </c>
      <c r="T300" s="217" t="s">
        <v>154</v>
      </c>
      <c r="U300" s="154">
        <f t="shared" si="35"/>
        <v>6446.6699999999992</v>
      </c>
      <c r="V300" s="219"/>
      <c r="W300" s="234">
        <f t="shared" si="32"/>
        <v>6446.6699999999992</v>
      </c>
      <c r="X300" s="219"/>
      <c r="Y300" s="219"/>
      <c r="Z300" s="220">
        <v>45658</v>
      </c>
      <c r="AA300" s="342" cm="1">
        <f t="array" ref="AA300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45658</v>
      </c>
      <c r="AB300" s="213"/>
      <c r="AC300" s="213"/>
      <c r="AD300" s="213"/>
      <c r="AE300" s="183"/>
      <c r="AF300" s="183"/>
      <c r="AG300" s="183"/>
      <c r="AH300" s="183"/>
      <c r="AI300" s="173">
        <f t="shared" si="33"/>
        <v>201.89</v>
      </c>
      <c r="AJ300" s="173">
        <f t="shared" si="36"/>
        <v>0</v>
      </c>
      <c r="AK300" s="173">
        <f t="shared" si="34"/>
        <v>212.99000000000069</v>
      </c>
      <c r="AL300" s="183"/>
      <c r="AM300" s="194" t="str">
        <f>_xlfn.XLOOKUP(Tabela1[[#This Row],[Unidade]],tabShoppingsEmails[Shopping],tabShoppingsEmails[E-mails consolidados])</f>
        <v>vania.assis@allos.co; gabriela.queiroz@allos.co; camila.pontes@allos.co; fabio.gurjao@allos.co; silvia.machado@allos.co; ricardo.santos@allos.co; fabio.correa@allos.co</v>
      </c>
    </row>
    <row r="301" spans="1:39" ht="28.35" hidden="1" customHeight="1" thickBot="1">
      <c r="A301" s="172"/>
      <c r="B301" s="173" t="s">
        <v>154</v>
      </c>
      <c r="C301" s="213" t="s">
        <v>34</v>
      </c>
      <c r="D301" s="214" t="s">
        <v>9</v>
      </c>
      <c r="E301" s="214" t="s">
        <v>4</v>
      </c>
      <c r="F301" s="215">
        <v>3</v>
      </c>
      <c r="G301" s="215">
        <v>1</v>
      </c>
      <c r="H301" s="215">
        <v>0</v>
      </c>
      <c r="I301" s="215">
        <v>0</v>
      </c>
      <c r="J301" s="218">
        <v>6792.5887074650391</v>
      </c>
      <c r="K301" s="217">
        <v>0</v>
      </c>
      <c r="L301" s="217">
        <v>0</v>
      </c>
      <c r="M301" s="217">
        <v>0</v>
      </c>
      <c r="N301" s="217">
        <v>0</v>
      </c>
      <c r="O301" s="218">
        <v>-11.32</v>
      </c>
      <c r="P301" s="218">
        <v>0</v>
      </c>
      <c r="Q301" s="218">
        <v>0</v>
      </c>
      <c r="R301" s="218">
        <v>0</v>
      </c>
      <c r="S301" s="218">
        <v>0</v>
      </c>
      <c r="T301" s="217" t="s">
        <v>154</v>
      </c>
      <c r="U301" s="154">
        <f t="shared" si="35"/>
        <v>6781.2687074650394</v>
      </c>
      <c r="V301" s="219"/>
      <c r="W301" s="234">
        <f t="shared" si="32"/>
        <v>6781.2687074650394</v>
      </c>
      <c r="X301" s="219"/>
      <c r="Y301" s="219"/>
      <c r="Z301" s="220">
        <v>45689</v>
      </c>
      <c r="AA301" s="342" cm="1">
        <f t="array" ref="AA301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45689</v>
      </c>
      <c r="AB301" s="213"/>
      <c r="AC301" s="213"/>
      <c r="AD301" s="213"/>
      <c r="AE301" s="183"/>
      <c r="AF301" s="183"/>
      <c r="AG301" s="183"/>
      <c r="AH301" s="183"/>
      <c r="AI301" s="173">
        <f t="shared" si="33"/>
        <v>0</v>
      </c>
      <c r="AJ301" s="173">
        <f t="shared" si="36"/>
        <v>0</v>
      </c>
      <c r="AK301" s="173">
        <f t="shared" si="34"/>
        <v>11.319999999999709</v>
      </c>
      <c r="AL301" s="183"/>
      <c r="AM301" s="194" t="str">
        <f>_xlfn.XLOOKUP(Tabela1[[#This Row],[Unidade]],tabShoppingsEmails[Shopping],tabShoppingsEmails[E-mails consolidados])</f>
        <v>vania.assis@allos.co; gabriela.queiroz@allos.co; camila.pontes@allos.co; fabio.gurjao@allos.co; silvia.machado@allos.co; ricardo.santos@allos.co; fabio.correa@allos.co</v>
      </c>
    </row>
    <row r="302" spans="1:39" ht="20.85" hidden="1" customHeight="1" thickBot="1">
      <c r="A302" s="172"/>
      <c r="B302" s="173" t="s">
        <v>154</v>
      </c>
      <c r="C302" s="213" t="s">
        <v>34</v>
      </c>
      <c r="D302" s="214" t="s">
        <v>9</v>
      </c>
      <c r="E302" s="214" t="s">
        <v>4</v>
      </c>
      <c r="F302" s="215">
        <v>3</v>
      </c>
      <c r="G302" s="215">
        <v>1</v>
      </c>
      <c r="H302" s="215">
        <v>0</v>
      </c>
      <c r="I302" s="215">
        <v>0</v>
      </c>
      <c r="J302" s="218">
        <v>6792.5887074650391</v>
      </c>
      <c r="K302" s="217">
        <v>0</v>
      </c>
      <c r="L302" s="217">
        <v>0</v>
      </c>
      <c r="M302" s="217">
        <v>0</v>
      </c>
      <c r="N302" s="217">
        <v>0</v>
      </c>
      <c r="O302" s="218">
        <v>-11.32</v>
      </c>
      <c r="P302" s="218">
        <v>0</v>
      </c>
      <c r="Q302" s="218">
        <v>0</v>
      </c>
      <c r="R302" s="218">
        <v>0</v>
      </c>
      <c r="S302" s="218">
        <v>0</v>
      </c>
      <c r="T302" s="217" t="s">
        <v>154</v>
      </c>
      <c r="U302" s="154">
        <f t="shared" si="35"/>
        <v>6781.2687074650394</v>
      </c>
      <c r="V302" s="219"/>
      <c r="W302" s="234">
        <f t="shared" si="32"/>
        <v>6781.2687074650394</v>
      </c>
      <c r="X302" s="219"/>
      <c r="Y302" s="219"/>
      <c r="Z302" s="220">
        <v>45717</v>
      </c>
      <c r="AA302" s="342" cm="1">
        <f t="array" ref="AA302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45717</v>
      </c>
      <c r="AB302" s="213"/>
      <c r="AC302" s="213"/>
      <c r="AD302" s="213"/>
      <c r="AE302" s="183"/>
      <c r="AF302" s="183"/>
      <c r="AG302" s="183"/>
      <c r="AH302" s="183"/>
      <c r="AI302" s="173">
        <f t="shared" si="33"/>
        <v>0</v>
      </c>
      <c r="AJ302" s="173">
        <f t="shared" si="36"/>
        <v>0</v>
      </c>
      <c r="AK302" s="173">
        <f t="shared" si="34"/>
        <v>11.319999999999709</v>
      </c>
      <c r="AL302" s="183"/>
      <c r="AM302" s="194" t="str">
        <f>_xlfn.XLOOKUP(Tabela1[[#This Row],[Unidade]],tabShoppingsEmails[Shopping],tabShoppingsEmails[E-mails consolidados])</f>
        <v>vania.assis@allos.co; gabriela.queiroz@allos.co; camila.pontes@allos.co; fabio.gurjao@allos.co; silvia.machado@allos.co; ricardo.santos@allos.co; fabio.correa@allos.co</v>
      </c>
    </row>
    <row r="303" spans="1:39" ht="20.85" hidden="1" customHeight="1" thickBot="1">
      <c r="A303" s="172"/>
      <c r="B303" s="173" t="s">
        <v>154</v>
      </c>
      <c r="C303" s="213" t="s">
        <v>34</v>
      </c>
      <c r="D303" s="214" t="s">
        <v>9</v>
      </c>
      <c r="E303" s="214" t="s">
        <v>4</v>
      </c>
      <c r="F303" s="215">
        <v>3</v>
      </c>
      <c r="G303" s="215">
        <v>1</v>
      </c>
      <c r="H303" s="215">
        <v>0</v>
      </c>
      <c r="I303" s="215">
        <v>0</v>
      </c>
      <c r="J303" s="218">
        <v>6792.5887074650391</v>
      </c>
      <c r="K303" s="217">
        <v>0</v>
      </c>
      <c r="L303" s="217">
        <v>0</v>
      </c>
      <c r="M303" s="217">
        <v>0</v>
      </c>
      <c r="N303" s="217">
        <v>0</v>
      </c>
      <c r="O303" s="218">
        <v>-11.32</v>
      </c>
      <c r="P303" s="218">
        <v>0</v>
      </c>
      <c r="Q303" s="218">
        <v>0</v>
      </c>
      <c r="R303" s="218">
        <v>0</v>
      </c>
      <c r="S303" s="218">
        <v>0</v>
      </c>
      <c r="T303" s="217" t="s">
        <v>154</v>
      </c>
      <c r="U303" s="154">
        <f t="shared" si="35"/>
        <v>6781.2687074650394</v>
      </c>
      <c r="V303" s="219"/>
      <c r="W303" s="234">
        <f t="shared" si="32"/>
        <v>6781.2687074650394</v>
      </c>
      <c r="X303" s="219">
        <v>2072.84</v>
      </c>
      <c r="Y303" s="219" t="s">
        <v>156</v>
      </c>
      <c r="Z303" s="220">
        <v>45748</v>
      </c>
      <c r="AA303" s="342" cm="1">
        <f t="array" ref="AA303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45748</v>
      </c>
      <c r="AB303" s="213"/>
      <c r="AC303" s="213"/>
      <c r="AD303" s="213"/>
      <c r="AE303" s="183"/>
      <c r="AF303" s="183"/>
      <c r="AG303" s="183"/>
      <c r="AH303" s="183"/>
      <c r="AI303" s="173">
        <f t="shared" si="33"/>
        <v>0</v>
      </c>
      <c r="AJ303" s="173">
        <f t="shared" si="36"/>
        <v>0</v>
      </c>
      <c r="AK303" s="173">
        <f t="shared" si="34"/>
        <v>11.319999999999709</v>
      </c>
      <c r="AL303" s="183"/>
      <c r="AM303" s="194" t="str">
        <f>_xlfn.XLOOKUP(Tabela1[[#This Row],[Unidade]],tabShoppingsEmails[Shopping],tabShoppingsEmails[E-mails consolidados])</f>
        <v>vania.assis@allos.co; gabriela.queiroz@allos.co; camila.pontes@allos.co; fabio.gurjao@allos.co; silvia.machado@allos.co; ricardo.santos@allos.co; fabio.correa@allos.co</v>
      </c>
    </row>
    <row r="304" spans="1:39" ht="20.85" hidden="1" customHeight="1" thickBot="1">
      <c r="A304" s="172">
        <v>45796</v>
      </c>
      <c r="B304" s="173" t="s">
        <v>154</v>
      </c>
      <c r="C304" s="213" t="s">
        <v>34</v>
      </c>
      <c r="D304" s="214" t="s">
        <v>9</v>
      </c>
      <c r="E304" s="214" t="s">
        <v>4</v>
      </c>
      <c r="F304" s="215">
        <v>3</v>
      </c>
      <c r="G304" s="215">
        <v>1</v>
      </c>
      <c r="H304" s="215">
        <v>0</v>
      </c>
      <c r="I304" s="215">
        <v>0</v>
      </c>
      <c r="J304" s="216">
        <v>7318.15</v>
      </c>
      <c r="K304" s="217">
        <v>0</v>
      </c>
      <c r="L304" s="217">
        <v>0</v>
      </c>
      <c r="M304" s="217">
        <v>0</v>
      </c>
      <c r="N304" s="217">
        <v>0</v>
      </c>
      <c r="O304" s="217">
        <v>-85.38</v>
      </c>
      <c r="P304" s="218">
        <v>0</v>
      </c>
      <c r="Q304" s="218">
        <v>0</v>
      </c>
      <c r="R304" s="218">
        <v>0</v>
      </c>
      <c r="S304" s="218">
        <v>0</v>
      </c>
      <c r="T304" s="217" t="s">
        <v>154</v>
      </c>
      <c r="U304" s="154">
        <f t="shared" si="35"/>
        <v>7232.7699999999995</v>
      </c>
      <c r="V304" s="219"/>
      <c r="W304" s="234">
        <f t="shared" si="32"/>
        <v>7232.7699999999995</v>
      </c>
      <c r="X304" s="219"/>
      <c r="Y304" s="219"/>
      <c r="Z304" s="220">
        <v>45778</v>
      </c>
      <c r="AA304" s="342" cm="1">
        <f t="array" ref="AA304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45778</v>
      </c>
      <c r="AB304" s="213"/>
      <c r="AC304" s="213"/>
      <c r="AD304" s="213"/>
      <c r="AE304" s="183"/>
      <c r="AF304" s="183"/>
      <c r="AG304" s="183"/>
      <c r="AH304" s="183"/>
      <c r="AI304" s="173">
        <f t="shared" si="33"/>
        <v>0</v>
      </c>
      <c r="AJ304" s="173">
        <f t="shared" si="36"/>
        <v>0</v>
      </c>
      <c r="AK304" s="173">
        <f t="shared" si="34"/>
        <v>85.380000000000109</v>
      </c>
      <c r="AL304" s="183"/>
      <c r="AM304" s="194" t="str">
        <f>_xlfn.XLOOKUP(Tabela1[[#This Row],[Unidade]],tabShoppingsEmails[Shopping],tabShoppingsEmails[E-mails consolidados])</f>
        <v>vania.assis@allos.co; gabriela.queiroz@allos.co; camila.pontes@allos.co; fabio.gurjao@allos.co; silvia.machado@allos.co; ricardo.santos@allos.co; fabio.correa@allos.co</v>
      </c>
    </row>
    <row r="305" spans="1:39" ht="20.85" hidden="1" customHeight="1" thickBot="1">
      <c r="A305" s="172">
        <v>45825</v>
      </c>
      <c r="B305" s="173" t="s">
        <v>154</v>
      </c>
      <c r="C305" s="213" t="s">
        <v>34</v>
      </c>
      <c r="D305" s="214" t="s">
        <v>9</v>
      </c>
      <c r="E305" s="214" t="s">
        <v>4</v>
      </c>
      <c r="F305" s="223">
        <v>3</v>
      </c>
      <c r="G305" s="215">
        <v>1</v>
      </c>
      <c r="H305" s="215">
        <v>10</v>
      </c>
      <c r="I305" s="215">
        <v>0</v>
      </c>
      <c r="J305" s="216">
        <v>7318.15</v>
      </c>
      <c r="K305" s="217">
        <v>0</v>
      </c>
      <c r="L305" s="217">
        <v>-2235.1999999999998</v>
      </c>
      <c r="M305" s="217">
        <v>0</v>
      </c>
      <c r="N305" s="217">
        <v>0</v>
      </c>
      <c r="O305" s="217">
        <v>-85.38</v>
      </c>
      <c r="P305" s="218">
        <v>0</v>
      </c>
      <c r="Q305" s="218">
        <v>0</v>
      </c>
      <c r="R305" s="218">
        <v>0</v>
      </c>
      <c r="S305" s="218">
        <v>0</v>
      </c>
      <c r="T305" s="217" t="s">
        <v>154</v>
      </c>
      <c r="U305" s="154">
        <f t="shared" si="35"/>
        <v>4997.57</v>
      </c>
      <c r="V305" s="219"/>
      <c r="W305" s="234">
        <f t="shared" si="32"/>
        <v>4997.57</v>
      </c>
      <c r="X305" s="219"/>
      <c r="Y305" s="219"/>
      <c r="Z305" s="220">
        <v>45809</v>
      </c>
      <c r="AA305" s="342" cm="1">
        <f t="array" ref="AA305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45809</v>
      </c>
      <c r="AB305" s="213"/>
      <c r="AC305" s="213"/>
      <c r="AD305" s="213"/>
      <c r="AE305" s="183"/>
      <c r="AF305" s="183"/>
      <c r="AG305" s="183"/>
      <c r="AH305" s="183"/>
      <c r="AI305" s="173">
        <f t="shared" si="33"/>
        <v>2235.1999999999998</v>
      </c>
      <c r="AJ305" s="173">
        <f t="shared" si="36"/>
        <v>0</v>
      </c>
      <c r="AK305" s="173">
        <f t="shared" si="34"/>
        <v>2320.58</v>
      </c>
      <c r="AL305" s="183"/>
      <c r="AM305" s="194" t="str">
        <f>_xlfn.XLOOKUP(Tabela1[[#This Row],[Unidade]],tabShoppingsEmails[Shopping],tabShoppingsEmails[E-mails consolidados])</f>
        <v>vania.assis@allos.co; gabriela.queiroz@allos.co; camila.pontes@allos.co; fabio.gurjao@allos.co; silvia.machado@allos.co; ricardo.santos@allos.co; fabio.correa@allos.co</v>
      </c>
    </row>
    <row r="306" spans="1:39" ht="20.85" hidden="1" customHeight="1" thickBot="1">
      <c r="A306" s="172">
        <v>45852</v>
      </c>
      <c r="B306" s="173" t="s">
        <v>154</v>
      </c>
      <c r="C306" s="213" t="s">
        <v>34</v>
      </c>
      <c r="D306" s="214" t="s">
        <v>9</v>
      </c>
      <c r="E306" s="214" t="s">
        <v>4</v>
      </c>
      <c r="F306" s="223">
        <v>3</v>
      </c>
      <c r="G306" s="215">
        <v>1</v>
      </c>
      <c r="H306" s="215">
        <v>19</v>
      </c>
      <c r="I306" s="215">
        <v>0</v>
      </c>
      <c r="J306" s="216">
        <v>7318.15</v>
      </c>
      <c r="K306" s="217">
        <v>0</v>
      </c>
      <c r="L306" s="217">
        <v>-4246.88</v>
      </c>
      <c r="M306" s="217">
        <v>0</v>
      </c>
      <c r="N306" s="217">
        <v>0</v>
      </c>
      <c r="O306" s="217">
        <v>-85.38</v>
      </c>
      <c r="P306" s="218">
        <v>0</v>
      </c>
      <c r="Q306" s="218">
        <v>0</v>
      </c>
      <c r="R306" s="218">
        <v>0</v>
      </c>
      <c r="S306" s="218">
        <v>0</v>
      </c>
      <c r="T306" s="217" t="s">
        <v>154</v>
      </c>
      <c r="U306" s="154">
        <f t="shared" si="35"/>
        <v>2985.8899999999994</v>
      </c>
      <c r="V306" s="219"/>
      <c r="W306" s="234">
        <f t="shared" si="32"/>
        <v>2985.8899999999994</v>
      </c>
      <c r="X306" s="219"/>
      <c r="Y306" s="219"/>
      <c r="Z306" s="220">
        <v>45839</v>
      </c>
      <c r="AA306" s="342" cm="1">
        <f t="array" ref="AA306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45839</v>
      </c>
      <c r="AB306" s="213"/>
      <c r="AC306" s="213"/>
      <c r="AD306" s="213"/>
      <c r="AE306" s="183"/>
      <c r="AF306" s="183"/>
      <c r="AG306" s="183"/>
      <c r="AH306" s="183"/>
      <c r="AI306" s="173">
        <f t="shared" si="33"/>
        <v>4246.88</v>
      </c>
      <c r="AJ306" s="173">
        <f t="shared" si="36"/>
        <v>0</v>
      </c>
      <c r="AK306" s="173">
        <f t="shared" si="34"/>
        <v>4332.26</v>
      </c>
      <c r="AL306" s="183"/>
      <c r="AM306" s="194" t="str">
        <f>_xlfn.XLOOKUP(Tabela1[[#This Row],[Unidade]],tabShoppingsEmails[Shopping],tabShoppingsEmails[E-mails consolidados])</f>
        <v>vania.assis@allos.co; gabriela.queiroz@allos.co; camila.pontes@allos.co; fabio.gurjao@allos.co; silvia.machado@allos.co; ricardo.santos@allos.co; fabio.correa@allos.co</v>
      </c>
    </row>
    <row r="307" spans="1:39" ht="20.85" hidden="1" customHeight="1" thickBot="1">
      <c r="A307" s="172">
        <v>45882</v>
      </c>
      <c r="B307" s="173" t="s">
        <v>154</v>
      </c>
      <c r="C307" s="213" t="s">
        <v>34</v>
      </c>
      <c r="D307" s="214" t="s">
        <v>9</v>
      </c>
      <c r="E307" s="214" t="s">
        <v>4</v>
      </c>
      <c r="F307" s="223">
        <v>3</v>
      </c>
      <c r="G307" s="215">
        <v>1</v>
      </c>
      <c r="H307" s="215">
        <v>0</v>
      </c>
      <c r="I307" s="215">
        <v>0</v>
      </c>
      <c r="J307" s="216">
        <v>7318.15</v>
      </c>
      <c r="K307" s="217">
        <v>0</v>
      </c>
      <c r="L307" s="217">
        <v>0</v>
      </c>
      <c r="M307" s="217">
        <v>0</v>
      </c>
      <c r="N307" s="217">
        <v>0</v>
      </c>
      <c r="O307" s="217">
        <v>-12.2</v>
      </c>
      <c r="P307" s="218">
        <v>0</v>
      </c>
      <c r="Q307" s="218">
        <v>0</v>
      </c>
      <c r="R307" s="218">
        <v>0</v>
      </c>
      <c r="S307" s="218">
        <v>0</v>
      </c>
      <c r="T307" s="217" t="s">
        <v>154</v>
      </c>
      <c r="U307" s="154">
        <f t="shared" si="35"/>
        <v>7305.95</v>
      </c>
      <c r="V307" s="219"/>
      <c r="W307" s="234">
        <f t="shared" si="32"/>
        <v>7305.95</v>
      </c>
      <c r="X307" s="219"/>
      <c r="Y307" s="219"/>
      <c r="Z307" s="220">
        <v>45870</v>
      </c>
      <c r="AA307" s="342" cm="1">
        <f t="array" ref="AA307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45870</v>
      </c>
      <c r="AB307" s="213"/>
      <c r="AC307" s="213"/>
      <c r="AD307" s="213"/>
      <c r="AE307" s="183"/>
      <c r="AF307" s="183"/>
      <c r="AG307" s="183"/>
      <c r="AH307" s="183"/>
      <c r="AI307" s="173">
        <f t="shared" si="33"/>
        <v>0</v>
      </c>
      <c r="AJ307" s="173">
        <f t="shared" si="36"/>
        <v>0</v>
      </c>
      <c r="AK307" s="173">
        <f t="shared" si="34"/>
        <v>12.199999999999818</v>
      </c>
      <c r="AL307" s="183"/>
      <c r="AM307" s="194" t="str">
        <f>_xlfn.XLOOKUP(Tabela1[[#This Row],[Unidade]],tabShoppingsEmails[Shopping],tabShoppingsEmails[E-mails consolidados])</f>
        <v>vania.assis@allos.co; gabriela.queiroz@allos.co; camila.pontes@allos.co; fabio.gurjao@allos.co; silvia.machado@allos.co; ricardo.santos@allos.co; fabio.correa@allos.co</v>
      </c>
    </row>
    <row r="308" spans="1:39" ht="20.85" hidden="1" customHeight="1" thickBot="1">
      <c r="A308" s="172">
        <v>45916</v>
      </c>
      <c r="B308" s="173" t="s">
        <v>154</v>
      </c>
      <c r="C308" s="213" t="s">
        <v>34</v>
      </c>
      <c r="D308" s="214" t="s">
        <v>9</v>
      </c>
      <c r="E308" s="214" t="s">
        <v>4</v>
      </c>
      <c r="F308" s="215">
        <v>3</v>
      </c>
      <c r="G308" s="215">
        <v>1</v>
      </c>
      <c r="H308" s="215">
        <v>0</v>
      </c>
      <c r="I308" s="215">
        <v>0</v>
      </c>
      <c r="J308" s="216">
        <v>7318.15</v>
      </c>
      <c r="K308" s="217">
        <v>0</v>
      </c>
      <c r="L308" s="217">
        <v>0</v>
      </c>
      <c r="M308" s="217">
        <v>0</v>
      </c>
      <c r="N308" s="217">
        <v>0</v>
      </c>
      <c r="O308" s="217">
        <v>-12.2</v>
      </c>
      <c r="P308" s="218">
        <v>0</v>
      </c>
      <c r="Q308" s="218">
        <v>0</v>
      </c>
      <c r="R308" s="218">
        <v>0</v>
      </c>
      <c r="S308" s="218">
        <v>0</v>
      </c>
      <c r="T308" s="217" t="s">
        <v>154</v>
      </c>
      <c r="U308" s="154">
        <f t="shared" si="35"/>
        <v>7305.95</v>
      </c>
      <c r="V308" s="219"/>
      <c r="W308" s="234">
        <f t="shared" si="32"/>
        <v>7305.95</v>
      </c>
      <c r="X308" s="219"/>
      <c r="Y308" s="219"/>
      <c r="Z308" s="220">
        <v>45901</v>
      </c>
      <c r="AA308" s="342" cm="1">
        <f t="array" ref="AA308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45901</v>
      </c>
      <c r="AB308" s="213"/>
      <c r="AC308" s="213"/>
      <c r="AD308" s="213"/>
      <c r="AE308" s="183"/>
      <c r="AF308" s="183"/>
      <c r="AG308" s="183"/>
      <c r="AH308" s="183"/>
      <c r="AI308" s="173">
        <f t="shared" si="33"/>
        <v>0</v>
      </c>
      <c r="AJ308" s="173">
        <f t="shared" si="36"/>
        <v>0</v>
      </c>
      <c r="AK308" s="173">
        <f t="shared" si="34"/>
        <v>12.199999999999818</v>
      </c>
      <c r="AL308" s="183"/>
      <c r="AM308" s="194" t="str">
        <f>_xlfn.XLOOKUP(Tabela1[[#This Row],[Unidade]],tabShoppingsEmails[Shopping],tabShoppingsEmails[E-mails consolidados])</f>
        <v>vania.assis@allos.co; gabriela.queiroz@allos.co; camila.pontes@allos.co; fabio.gurjao@allos.co; silvia.machado@allos.co; ricardo.santos@allos.co; fabio.correa@allos.co</v>
      </c>
    </row>
    <row r="309" spans="1:39" ht="20.85" hidden="1" customHeight="1" thickBot="1">
      <c r="A309" s="172">
        <v>45943</v>
      </c>
      <c r="B309" s="173" t="s">
        <v>154</v>
      </c>
      <c r="C309" s="213" t="s">
        <v>34</v>
      </c>
      <c r="D309" s="214" t="s">
        <v>9</v>
      </c>
      <c r="E309" s="214" t="s">
        <v>4</v>
      </c>
      <c r="F309" s="223">
        <v>3</v>
      </c>
      <c r="G309" s="215">
        <v>1</v>
      </c>
      <c r="H309" s="215">
        <v>0</v>
      </c>
      <c r="I309" s="215">
        <v>0</v>
      </c>
      <c r="J309" s="216">
        <v>7318.15</v>
      </c>
      <c r="K309" s="217">
        <v>0</v>
      </c>
      <c r="L309" s="217">
        <v>0</v>
      </c>
      <c r="M309" s="217">
        <v>0</v>
      </c>
      <c r="N309" s="217">
        <v>0</v>
      </c>
      <c r="O309" s="218">
        <v>0</v>
      </c>
      <c r="P309" s="218">
        <v>0</v>
      </c>
      <c r="Q309" s="218">
        <v>0</v>
      </c>
      <c r="R309" s="218">
        <v>0</v>
      </c>
      <c r="S309" s="218">
        <v>-12.2</v>
      </c>
      <c r="T309" s="217" t="s">
        <v>154</v>
      </c>
      <c r="U309" s="154">
        <f t="shared" si="35"/>
        <v>7305.95</v>
      </c>
      <c r="V309" s="219"/>
      <c r="W309" s="234">
        <f t="shared" si="32"/>
        <v>7305.95</v>
      </c>
      <c r="X309" s="219"/>
      <c r="Y309" s="219"/>
      <c r="Z309" s="220">
        <v>45931</v>
      </c>
      <c r="AA309" s="342" cm="1">
        <f t="array" ref="AA309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45931</v>
      </c>
      <c r="AB309" s="213"/>
      <c r="AC309" s="213"/>
      <c r="AD309" s="213"/>
      <c r="AE309" s="183"/>
      <c r="AF309" s="183"/>
      <c r="AG309" s="183"/>
      <c r="AH309" s="183"/>
      <c r="AI309" s="173">
        <f t="shared" si="33"/>
        <v>0</v>
      </c>
      <c r="AJ309" s="173">
        <f t="shared" si="36"/>
        <v>0</v>
      </c>
      <c r="AK309" s="173">
        <f t="shared" si="34"/>
        <v>12.199999999999818</v>
      </c>
      <c r="AL309" s="183"/>
      <c r="AM309" s="194" t="str">
        <f>_xlfn.XLOOKUP(Tabela1[[#This Row],[Unidade]],tabShoppingsEmails[Shopping],tabShoppingsEmails[E-mails consolidados])</f>
        <v>vania.assis@allos.co; gabriela.queiroz@allos.co; camila.pontes@allos.co; fabio.gurjao@allos.co; silvia.machado@allos.co; ricardo.santos@allos.co; fabio.correa@allos.co</v>
      </c>
    </row>
    <row r="310" spans="1:39" ht="20.85" hidden="1" customHeight="1" thickBot="1">
      <c r="A310" s="172"/>
      <c r="B310" s="173"/>
      <c r="C310" s="213" t="s">
        <v>34</v>
      </c>
      <c r="D310" s="214" t="s">
        <v>9</v>
      </c>
      <c r="E310" s="214" t="s">
        <v>4</v>
      </c>
      <c r="F310" s="223">
        <v>3</v>
      </c>
      <c r="G310" s="215"/>
      <c r="H310" s="215"/>
      <c r="I310" s="215"/>
      <c r="J310" s="218"/>
      <c r="K310" s="217"/>
      <c r="L310" s="217"/>
      <c r="M310" s="217"/>
      <c r="N310" s="217"/>
      <c r="O310" s="217"/>
      <c r="P310" s="218"/>
      <c r="Q310" s="218"/>
      <c r="R310" s="218"/>
      <c r="S310" s="218"/>
      <c r="T310" s="217"/>
      <c r="U310" s="154">
        <f t="shared" si="35"/>
        <v>0</v>
      </c>
      <c r="V310" s="219"/>
      <c r="W310" s="234" t="str">
        <f t="shared" si="32"/>
        <v/>
      </c>
      <c r="X310" s="219"/>
      <c r="Y310" s="219"/>
      <c r="Z310" s="220">
        <v>45962</v>
      </c>
      <c r="AA310" s="342" cm="1">
        <f t="array" ref="AA310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45962</v>
      </c>
      <c r="AB310" s="213"/>
      <c r="AC310" s="213"/>
      <c r="AD310" s="213"/>
      <c r="AE310" s="183"/>
      <c r="AF310" s="183"/>
      <c r="AG310" s="183"/>
      <c r="AH310" s="183"/>
      <c r="AI310" s="173">
        <f t="shared" si="33"/>
        <v>0</v>
      </c>
      <c r="AJ310" s="173">
        <f t="shared" si="36"/>
        <v>0</v>
      </c>
      <c r="AK310" s="173">
        <f t="shared" si="34"/>
        <v>0</v>
      </c>
      <c r="AL310" s="183"/>
      <c r="AM310" s="194" t="str">
        <f>_xlfn.XLOOKUP(Tabela1[[#This Row],[Unidade]],tabShoppingsEmails[Shopping],tabShoppingsEmails[E-mails consolidados])</f>
        <v>vania.assis@allos.co; gabriela.queiroz@allos.co; camila.pontes@allos.co; fabio.gurjao@allos.co; silvia.machado@allos.co; ricardo.santos@allos.co; fabio.correa@allos.co</v>
      </c>
    </row>
    <row r="311" spans="1:39" ht="20.85" hidden="1" customHeight="1" thickBot="1">
      <c r="A311" s="172"/>
      <c r="B311" s="173"/>
      <c r="C311" s="213" t="s">
        <v>34</v>
      </c>
      <c r="D311" s="214" t="s">
        <v>9</v>
      </c>
      <c r="E311" s="214" t="s">
        <v>4</v>
      </c>
      <c r="F311" s="223">
        <v>3</v>
      </c>
      <c r="G311" s="215"/>
      <c r="H311" s="215"/>
      <c r="I311" s="215"/>
      <c r="J311" s="218"/>
      <c r="K311" s="217"/>
      <c r="L311" s="217"/>
      <c r="M311" s="217"/>
      <c r="N311" s="217"/>
      <c r="O311" s="218"/>
      <c r="P311" s="218"/>
      <c r="Q311" s="218"/>
      <c r="R311" s="218"/>
      <c r="S311" s="218"/>
      <c r="T311" s="217"/>
      <c r="U311" s="154">
        <f t="shared" si="35"/>
        <v>0</v>
      </c>
      <c r="V311" s="219"/>
      <c r="W311" s="234" t="str">
        <f t="shared" si="32"/>
        <v/>
      </c>
      <c r="X311" s="219"/>
      <c r="Y311" s="219"/>
      <c r="Z311" s="220">
        <v>45992</v>
      </c>
      <c r="AA311" s="342" cm="1">
        <f t="array" ref="AA311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45992</v>
      </c>
      <c r="AB311" s="213"/>
      <c r="AC311" s="216"/>
      <c r="AD311" s="216"/>
      <c r="AE311" s="183"/>
      <c r="AF311" s="183"/>
      <c r="AG311" s="183"/>
      <c r="AH311" s="183"/>
      <c r="AI311" s="173">
        <f t="shared" si="33"/>
        <v>0</v>
      </c>
      <c r="AJ311" s="173">
        <f t="shared" si="36"/>
        <v>0</v>
      </c>
      <c r="AK311" s="173">
        <f t="shared" si="34"/>
        <v>0</v>
      </c>
      <c r="AL311" s="183"/>
      <c r="AM311" s="194" t="str">
        <f>_xlfn.XLOOKUP(Tabela1[[#This Row],[Unidade]],tabShoppingsEmails[Shopping],tabShoppingsEmails[E-mails consolidados])</f>
        <v>vania.assis@allos.co; gabriela.queiroz@allos.co; camila.pontes@allos.co; fabio.gurjao@allos.co; silvia.machado@allos.co; ricardo.santos@allos.co; fabio.correa@allos.co</v>
      </c>
    </row>
    <row r="312" spans="1:39" ht="20.85" hidden="1" customHeight="1" thickBot="1">
      <c r="A312" s="172"/>
      <c r="B312" s="173" t="s">
        <v>154</v>
      </c>
      <c r="C312" s="213" t="s">
        <v>34</v>
      </c>
      <c r="D312" s="214" t="s">
        <v>10</v>
      </c>
      <c r="E312" s="214" t="s">
        <v>4</v>
      </c>
      <c r="F312" s="215">
        <v>18</v>
      </c>
      <c r="G312" s="215">
        <v>22</v>
      </c>
      <c r="H312" s="215">
        <v>4</v>
      </c>
      <c r="I312" s="215">
        <v>0</v>
      </c>
      <c r="J312" s="218">
        <v>99497.14</v>
      </c>
      <c r="K312" s="217">
        <v>0</v>
      </c>
      <c r="L312" s="217">
        <v>-595.75</v>
      </c>
      <c r="M312" s="217">
        <v>0</v>
      </c>
      <c r="N312" s="217">
        <v>0</v>
      </c>
      <c r="O312" s="218">
        <v>-497.49</v>
      </c>
      <c r="P312" s="218">
        <v>0</v>
      </c>
      <c r="Q312" s="218">
        <v>0</v>
      </c>
      <c r="R312" s="218">
        <v>0</v>
      </c>
      <c r="S312" s="218">
        <v>0</v>
      </c>
      <c r="T312" s="217" t="s">
        <v>154</v>
      </c>
      <c r="U312" s="154">
        <f t="shared" si="35"/>
        <v>98403.9</v>
      </c>
      <c r="V312" s="219"/>
      <c r="W312" s="234">
        <f t="shared" si="32"/>
        <v>98403.9</v>
      </c>
      <c r="X312" s="219"/>
      <c r="Y312" s="219"/>
      <c r="Z312" s="220">
        <v>45658</v>
      </c>
      <c r="AA312" s="342" cm="1">
        <f t="array" ref="AA312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45658</v>
      </c>
      <c r="AB312" s="213"/>
      <c r="AC312" s="213"/>
      <c r="AD312" s="213"/>
      <c r="AE312" s="183"/>
      <c r="AF312" s="183"/>
      <c r="AG312" s="183"/>
      <c r="AH312" s="183"/>
      <c r="AI312" s="173">
        <f t="shared" si="33"/>
        <v>595.75</v>
      </c>
      <c r="AJ312" s="173">
        <f t="shared" si="36"/>
        <v>0</v>
      </c>
      <c r="AK312" s="173">
        <f t="shared" si="34"/>
        <v>1093.2400000000052</v>
      </c>
      <c r="AL312" s="183"/>
      <c r="AM312" s="194" t="str">
        <f>_xlfn.XLOOKUP(Tabela1[[#This Row],[Unidade]],tabShoppingsEmails[Shopping],tabShoppingsEmails[E-mails consolidados])</f>
        <v>vania.assis@allos.co; gabriela.queiroz@allos.co; camila.pontes@allos.co; fabio.gurjao@allos.co; silvia.machado@allos.co; ricardo.santos@allos.co; fabio.correa@allos.co</v>
      </c>
    </row>
    <row r="313" spans="1:39" ht="20.85" hidden="1" customHeight="1" thickBot="1">
      <c r="A313" s="172"/>
      <c r="B313" s="173" t="s">
        <v>154</v>
      </c>
      <c r="C313" s="213" t="s">
        <v>34</v>
      </c>
      <c r="D313" s="214" t="s">
        <v>10</v>
      </c>
      <c r="E313" s="214" t="s">
        <v>4</v>
      </c>
      <c r="F313" s="215">
        <v>18</v>
      </c>
      <c r="G313" s="215">
        <v>22</v>
      </c>
      <c r="H313" s="215">
        <v>4</v>
      </c>
      <c r="I313" s="215">
        <v>0</v>
      </c>
      <c r="J313" s="218">
        <v>99497.14</v>
      </c>
      <c r="K313" s="217">
        <v>0</v>
      </c>
      <c r="L313" s="217">
        <v>-595.75</v>
      </c>
      <c r="M313" s="217">
        <v>0</v>
      </c>
      <c r="N313" s="217">
        <v>0</v>
      </c>
      <c r="O313" s="218">
        <v>-994.97</v>
      </c>
      <c r="P313" s="218">
        <v>0</v>
      </c>
      <c r="Q313" s="218">
        <v>0</v>
      </c>
      <c r="R313" s="218">
        <v>0</v>
      </c>
      <c r="S313" s="218">
        <v>0</v>
      </c>
      <c r="T313" s="217" t="s">
        <v>154</v>
      </c>
      <c r="U313" s="154">
        <f t="shared" si="35"/>
        <v>97906.42</v>
      </c>
      <c r="V313" s="219"/>
      <c r="W313" s="234">
        <f t="shared" si="32"/>
        <v>97906.42</v>
      </c>
      <c r="X313" s="219"/>
      <c r="Y313" s="219"/>
      <c r="Z313" s="220">
        <v>45689</v>
      </c>
      <c r="AA313" s="342" cm="1">
        <f t="array" ref="AA313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45689</v>
      </c>
      <c r="AB313" s="213"/>
      <c r="AC313" s="213"/>
      <c r="AD313" s="213"/>
      <c r="AE313" s="183"/>
      <c r="AF313" s="183"/>
      <c r="AG313" s="183"/>
      <c r="AH313" s="183"/>
      <c r="AI313" s="173">
        <f t="shared" si="33"/>
        <v>595.75</v>
      </c>
      <c r="AJ313" s="173">
        <f t="shared" si="36"/>
        <v>0</v>
      </c>
      <c r="AK313" s="173">
        <f t="shared" si="34"/>
        <v>1590.7200000000012</v>
      </c>
      <c r="AL313" s="183"/>
      <c r="AM313" s="194" t="str">
        <f>_xlfn.XLOOKUP(Tabela1[[#This Row],[Unidade]],tabShoppingsEmails[Shopping],tabShoppingsEmails[E-mails consolidados])</f>
        <v>vania.assis@allos.co; gabriela.queiroz@allos.co; camila.pontes@allos.co; fabio.gurjao@allos.co; silvia.machado@allos.co; ricardo.santos@allos.co; fabio.correa@allos.co</v>
      </c>
    </row>
    <row r="314" spans="1:39" ht="20.85" hidden="1" customHeight="1" thickBot="1">
      <c r="A314" s="172"/>
      <c r="B314" s="173" t="s">
        <v>154</v>
      </c>
      <c r="C314" s="213" t="s">
        <v>34</v>
      </c>
      <c r="D314" s="214" t="s">
        <v>10</v>
      </c>
      <c r="E314" s="214" t="s">
        <v>4</v>
      </c>
      <c r="F314" s="215">
        <v>18</v>
      </c>
      <c r="G314" s="215">
        <v>22</v>
      </c>
      <c r="H314" s="215">
        <v>4</v>
      </c>
      <c r="I314" s="215">
        <v>0</v>
      </c>
      <c r="J314" s="218">
        <v>99497.14</v>
      </c>
      <c r="K314" s="217">
        <v>0</v>
      </c>
      <c r="L314" s="217">
        <v>-595.75</v>
      </c>
      <c r="M314" s="217">
        <v>0</v>
      </c>
      <c r="N314" s="217">
        <v>0</v>
      </c>
      <c r="O314" s="218">
        <v>-497.48570000000501</v>
      </c>
      <c r="P314" s="218">
        <v>0</v>
      </c>
      <c r="Q314" s="218">
        <v>0</v>
      </c>
      <c r="R314" s="218">
        <v>0</v>
      </c>
      <c r="S314" s="218">
        <v>0</v>
      </c>
      <c r="T314" s="217" t="s">
        <v>154</v>
      </c>
      <c r="U314" s="154">
        <f t="shared" si="35"/>
        <v>98403.904299999995</v>
      </c>
      <c r="V314" s="219"/>
      <c r="W314" s="234">
        <f t="shared" si="32"/>
        <v>98403.904299999995</v>
      </c>
      <c r="X314" s="219"/>
      <c r="Y314" s="219"/>
      <c r="Z314" s="220">
        <v>45717</v>
      </c>
      <c r="AA314" s="342" cm="1">
        <f t="array" ref="AA314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45717</v>
      </c>
      <c r="AB314" s="213"/>
      <c r="AC314" s="216"/>
      <c r="AD314" s="216"/>
      <c r="AE314" s="183"/>
      <c r="AF314" s="183"/>
      <c r="AG314" s="183"/>
      <c r="AH314" s="183"/>
      <c r="AI314" s="173">
        <f t="shared" si="33"/>
        <v>595.75</v>
      </c>
      <c r="AJ314" s="173">
        <f t="shared" si="36"/>
        <v>0</v>
      </c>
      <c r="AK314" s="173">
        <f t="shared" si="34"/>
        <v>1093.2357000000047</v>
      </c>
      <c r="AL314" s="183"/>
      <c r="AM314" s="194" t="str">
        <f>_xlfn.XLOOKUP(Tabela1[[#This Row],[Unidade]],tabShoppingsEmails[Shopping],tabShoppingsEmails[E-mails consolidados])</f>
        <v>vania.assis@allos.co; gabriela.queiroz@allos.co; camila.pontes@allos.co; fabio.gurjao@allos.co; silvia.machado@allos.co; ricardo.santos@allos.co; fabio.correa@allos.co</v>
      </c>
    </row>
    <row r="315" spans="1:39" ht="20.85" hidden="1" customHeight="1" thickBot="1">
      <c r="A315" s="172"/>
      <c r="B315" s="173" t="s">
        <v>154</v>
      </c>
      <c r="C315" s="213" t="s">
        <v>34</v>
      </c>
      <c r="D315" s="214" t="s">
        <v>10</v>
      </c>
      <c r="E315" s="214" t="s">
        <v>4</v>
      </c>
      <c r="F315" s="215">
        <v>18</v>
      </c>
      <c r="G315" s="215">
        <v>22</v>
      </c>
      <c r="H315" s="215">
        <v>5</v>
      </c>
      <c r="I315" s="215">
        <v>0</v>
      </c>
      <c r="J315" s="218">
        <v>109422.91</v>
      </c>
      <c r="K315" s="217">
        <v>0</v>
      </c>
      <c r="L315" s="217">
        <v>-803.78</v>
      </c>
      <c r="M315" s="217">
        <v>0</v>
      </c>
      <c r="N315" s="217">
        <v>0</v>
      </c>
      <c r="O315" s="218">
        <v>-547.11</v>
      </c>
      <c r="P315" s="218">
        <v>0</v>
      </c>
      <c r="Q315" s="218">
        <v>0</v>
      </c>
      <c r="R315" s="218">
        <v>0</v>
      </c>
      <c r="S315" s="218">
        <v>0</v>
      </c>
      <c r="T315" s="217" t="s">
        <v>154</v>
      </c>
      <c r="U315" s="154">
        <f t="shared" si="35"/>
        <v>108072.02</v>
      </c>
      <c r="V315" s="219"/>
      <c r="W315" s="234">
        <f t="shared" si="32"/>
        <v>108072.02</v>
      </c>
      <c r="X315" s="219">
        <v>29400.498983683356</v>
      </c>
      <c r="Y315" s="219" t="s">
        <v>156</v>
      </c>
      <c r="Z315" s="220">
        <v>45748</v>
      </c>
      <c r="AA315" s="342" cm="1">
        <f t="array" ref="AA315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45748</v>
      </c>
      <c r="AB315" s="216">
        <v>18047.490000000002</v>
      </c>
      <c r="AC315" s="216">
        <v>10578.295387136086</v>
      </c>
      <c r="AD315" s="213"/>
      <c r="AE315" s="183"/>
      <c r="AF315" s="183"/>
      <c r="AG315" s="183"/>
      <c r="AH315" s="183"/>
      <c r="AI315" s="173">
        <f t="shared" si="33"/>
        <v>803.78</v>
      </c>
      <c r="AJ315" s="173">
        <f t="shared" si="36"/>
        <v>7469.1946128639156</v>
      </c>
      <c r="AK315" s="173">
        <f t="shared" si="34"/>
        <v>1350.8899999999994</v>
      </c>
      <c r="AL315" s="183"/>
      <c r="AM315" s="194" t="str">
        <f>_xlfn.XLOOKUP(Tabela1[[#This Row],[Unidade]],tabShoppingsEmails[Shopping],tabShoppingsEmails[E-mails consolidados])</f>
        <v>vania.assis@allos.co; gabriela.queiroz@allos.co; camila.pontes@allos.co; fabio.gurjao@allos.co; silvia.machado@allos.co; ricardo.santos@allos.co; fabio.correa@allos.co</v>
      </c>
    </row>
    <row r="316" spans="1:39" ht="20.85" hidden="1" customHeight="1" thickBot="1">
      <c r="A316" s="172"/>
      <c r="B316" s="173" t="s">
        <v>154</v>
      </c>
      <c r="C316" s="213" t="s">
        <v>34</v>
      </c>
      <c r="D316" s="214" t="s">
        <v>10</v>
      </c>
      <c r="E316" s="214" t="s">
        <v>4</v>
      </c>
      <c r="F316" s="215">
        <v>18</v>
      </c>
      <c r="G316" s="215">
        <v>22</v>
      </c>
      <c r="H316" s="215">
        <v>1</v>
      </c>
      <c r="I316" s="215">
        <v>0</v>
      </c>
      <c r="J316" s="218">
        <v>109422.91</v>
      </c>
      <c r="K316" s="217">
        <v>0</v>
      </c>
      <c r="L316" s="217">
        <v>-161.26</v>
      </c>
      <c r="M316" s="217">
        <v>0</v>
      </c>
      <c r="N316" s="217">
        <v>0</v>
      </c>
      <c r="O316" s="218">
        <v>-1094.23</v>
      </c>
      <c r="P316" s="218">
        <v>0</v>
      </c>
      <c r="Q316" s="218">
        <f>109389.392394857-J316</f>
        <v>-33.517605143002584</v>
      </c>
      <c r="R316" s="218">
        <v>0</v>
      </c>
      <c r="S316" s="218">
        <v>0</v>
      </c>
      <c r="T316" s="217" t="s">
        <v>154</v>
      </c>
      <c r="U316" s="154">
        <f t="shared" si="35"/>
        <v>108133.90239485701</v>
      </c>
      <c r="V316" s="219"/>
      <c r="W316" s="234">
        <f t="shared" si="32"/>
        <v>108133.90239485701</v>
      </c>
      <c r="X316" s="219"/>
      <c r="Y316" s="219"/>
      <c r="Z316" s="220">
        <v>45778</v>
      </c>
      <c r="AA316" s="342" cm="1">
        <f t="array" ref="AA316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45778</v>
      </c>
      <c r="AB316" s="216"/>
      <c r="AC316" s="216"/>
      <c r="AD316" s="213"/>
      <c r="AE316" s="183"/>
      <c r="AF316" s="183"/>
      <c r="AG316" s="183"/>
      <c r="AH316" s="183"/>
      <c r="AI316" s="173">
        <f t="shared" si="33"/>
        <v>161.26</v>
      </c>
      <c r="AJ316" s="173">
        <f t="shared" si="36"/>
        <v>0</v>
      </c>
      <c r="AK316" s="173">
        <f t="shared" si="34"/>
        <v>1289.0076051429933</v>
      </c>
      <c r="AL316" s="183"/>
      <c r="AM316" s="194" t="str">
        <f>_xlfn.XLOOKUP(Tabela1[[#This Row],[Unidade]],tabShoppingsEmails[Shopping],tabShoppingsEmails[E-mails consolidados])</f>
        <v>vania.assis@allos.co; gabriela.queiroz@allos.co; camila.pontes@allos.co; fabio.gurjao@allos.co; silvia.machado@allos.co; ricardo.santos@allos.co; fabio.correa@allos.co</v>
      </c>
    </row>
    <row r="317" spans="1:39" ht="20.85" hidden="1" customHeight="1" thickBot="1">
      <c r="A317" s="172">
        <v>45814</v>
      </c>
      <c r="B317" s="173" t="s">
        <v>154</v>
      </c>
      <c r="C317" s="213" t="s">
        <v>34</v>
      </c>
      <c r="D317" s="214" t="s">
        <v>10</v>
      </c>
      <c r="E317" s="214" t="s">
        <v>4</v>
      </c>
      <c r="F317" s="223">
        <v>18</v>
      </c>
      <c r="G317" s="215">
        <v>22</v>
      </c>
      <c r="H317" s="215">
        <v>0</v>
      </c>
      <c r="I317" s="215">
        <v>0</v>
      </c>
      <c r="J317" s="218">
        <v>109422.91</v>
      </c>
      <c r="K317" s="217">
        <v>0</v>
      </c>
      <c r="L317" s="217">
        <v>0</v>
      </c>
      <c r="M317" s="217">
        <v>0</v>
      </c>
      <c r="N317" s="217">
        <v>0</v>
      </c>
      <c r="O317" s="218">
        <v>0</v>
      </c>
      <c r="P317" s="218">
        <v>0</v>
      </c>
      <c r="Q317" s="218">
        <v>0</v>
      </c>
      <c r="R317" s="218">
        <v>0</v>
      </c>
      <c r="S317" s="218">
        <v>0</v>
      </c>
      <c r="T317" s="217" t="s">
        <v>154</v>
      </c>
      <c r="U317" s="154">
        <f t="shared" si="35"/>
        <v>109422.91</v>
      </c>
      <c r="V317" s="219"/>
      <c r="W317" s="234">
        <f t="shared" si="32"/>
        <v>109422.91</v>
      </c>
      <c r="X317" s="219"/>
      <c r="Y317" s="219"/>
      <c r="Z317" s="220">
        <v>45809</v>
      </c>
      <c r="AA317" s="342" cm="1">
        <f t="array" ref="AA317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45809</v>
      </c>
      <c r="AB317" s="213"/>
      <c r="AC317" s="216"/>
      <c r="AD317" s="213"/>
      <c r="AE317" s="183"/>
      <c r="AF317" s="183"/>
      <c r="AG317" s="183"/>
      <c r="AH317" s="183"/>
      <c r="AI317" s="173">
        <f t="shared" si="33"/>
        <v>0</v>
      </c>
      <c r="AJ317" s="173">
        <f t="shared" si="36"/>
        <v>0</v>
      </c>
      <c r="AK317" s="173">
        <f t="shared" si="34"/>
        <v>0</v>
      </c>
      <c r="AL317" s="183"/>
      <c r="AM317" s="194" t="str">
        <f>_xlfn.XLOOKUP(Tabela1[[#This Row],[Unidade]],tabShoppingsEmails[Shopping],tabShoppingsEmails[E-mails consolidados])</f>
        <v>vania.assis@allos.co; gabriela.queiroz@allos.co; camila.pontes@allos.co; fabio.gurjao@allos.co; silvia.machado@allos.co; ricardo.santos@allos.co; fabio.correa@allos.co</v>
      </c>
    </row>
    <row r="318" spans="1:39" ht="20.85" hidden="1" customHeight="1" thickBot="1">
      <c r="A318" s="172">
        <v>45842</v>
      </c>
      <c r="B318" s="173" t="s">
        <v>154</v>
      </c>
      <c r="C318" s="213" t="s">
        <v>34</v>
      </c>
      <c r="D318" s="214" t="s">
        <v>10</v>
      </c>
      <c r="E318" s="214" t="s">
        <v>4</v>
      </c>
      <c r="F318" s="223">
        <v>18</v>
      </c>
      <c r="G318" s="215">
        <v>22</v>
      </c>
      <c r="H318" s="215">
        <v>2</v>
      </c>
      <c r="I318" s="215">
        <v>0</v>
      </c>
      <c r="J318" s="218">
        <v>109422.91</v>
      </c>
      <c r="K318" s="217">
        <v>0</v>
      </c>
      <c r="L318" s="217">
        <v>-320</v>
      </c>
      <c r="M318" s="217">
        <v>0</v>
      </c>
      <c r="N318" s="217">
        <v>0</v>
      </c>
      <c r="O318" s="218">
        <v>-547.11</v>
      </c>
      <c r="P318" s="218">
        <v>0</v>
      </c>
      <c r="Q318" s="218">
        <v>0</v>
      </c>
      <c r="R318" s="218">
        <v>0</v>
      </c>
      <c r="S318" s="218">
        <v>0</v>
      </c>
      <c r="T318" s="217" t="s">
        <v>154</v>
      </c>
      <c r="U318" s="154">
        <f t="shared" si="35"/>
        <v>108555.8</v>
      </c>
      <c r="V318" s="219"/>
      <c r="W318" s="234">
        <f t="shared" si="32"/>
        <v>108555.8</v>
      </c>
      <c r="X318" s="219"/>
      <c r="Y318" s="219"/>
      <c r="Z318" s="220">
        <v>45839</v>
      </c>
      <c r="AA318" s="342" cm="1">
        <f t="array" ref="AA318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45839</v>
      </c>
      <c r="AB318" s="216"/>
      <c r="AC318" s="216"/>
      <c r="AD318" s="213"/>
      <c r="AE318" s="183"/>
      <c r="AF318" s="183"/>
      <c r="AG318" s="183"/>
      <c r="AH318" s="183"/>
      <c r="AI318" s="173">
        <f t="shared" si="33"/>
        <v>320</v>
      </c>
      <c r="AJ318" s="173">
        <f t="shared" si="36"/>
        <v>0</v>
      </c>
      <c r="AK318" s="173">
        <f t="shared" si="34"/>
        <v>867.11000000000058</v>
      </c>
      <c r="AL318" s="183"/>
      <c r="AM318" s="194" t="str">
        <f>_xlfn.XLOOKUP(Tabela1[[#This Row],[Unidade]],tabShoppingsEmails[Shopping],tabShoppingsEmails[E-mails consolidados])</f>
        <v>vania.assis@allos.co; gabriela.queiroz@allos.co; camila.pontes@allos.co; fabio.gurjao@allos.co; silvia.machado@allos.co; ricardo.santos@allos.co; fabio.correa@allos.co</v>
      </c>
    </row>
    <row r="319" spans="1:39" ht="20.85" hidden="1" customHeight="1" thickBot="1">
      <c r="A319" s="172">
        <v>45871</v>
      </c>
      <c r="B319" s="173" t="s">
        <v>154</v>
      </c>
      <c r="C319" s="213" t="s">
        <v>34</v>
      </c>
      <c r="D319" s="214" t="s">
        <v>10</v>
      </c>
      <c r="E319" s="214" t="s">
        <v>4</v>
      </c>
      <c r="F319" s="223">
        <v>18</v>
      </c>
      <c r="G319" s="215">
        <v>22</v>
      </c>
      <c r="H319" s="215">
        <v>0</v>
      </c>
      <c r="I319" s="215">
        <v>0</v>
      </c>
      <c r="J319" s="218">
        <v>109422.91</v>
      </c>
      <c r="K319" s="217">
        <v>0</v>
      </c>
      <c r="L319" s="217">
        <v>0</v>
      </c>
      <c r="M319" s="217">
        <v>0</v>
      </c>
      <c r="N319" s="217">
        <v>0</v>
      </c>
      <c r="O319" s="218">
        <v>0</v>
      </c>
      <c r="P319" s="218">
        <v>0</v>
      </c>
      <c r="Q319" s="218">
        <v>0</v>
      </c>
      <c r="R319" s="218">
        <v>0</v>
      </c>
      <c r="S319" s="218">
        <v>0</v>
      </c>
      <c r="T319" s="217" t="s">
        <v>154</v>
      </c>
      <c r="U319" s="154">
        <f t="shared" si="35"/>
        <v>109422.91</v>
      </c>
      <c r="V319" s="219"/>
      <c r="W319" s="234">
        <f t="shared" si="32"/>
        <v>109422.91</v>
      </c>
      <c r="X319" s="219"/>
      <c r="Y319" s="219"/>
      <c r="Z319" s="220">
        <v>45870</v>
      </c>
      <c r="AA319" s="342" cm="1">
        <f t="array" ref="AA319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45870</v>
      </c>
      <c r="AB319" s="216"/>
      <c r="AC319" s="222"/>
      <c r="AD319" s="216"/>
      <c r="AE319" s="183"/>
      <c r="AF319" s="183"/>
      <c r="AG319" s="183"/>
      <c r="AH319" s="183"/>
      <c r="AI319" s="173">
        <f t="shared" si="33"/>
        <v>0</v>
      </c>
      <c r="AJ319" s="173">
        <f t="shared" si="36"/>
        <v>0</v>
      </c>
      <c r="AK319" s="173">
        <f t="shared" si="34"/>
        <v>0</v>
      </c>
      <c r="AL319" s="183"/>
      <c r="AM319" s="194" t="str">
        <f>_xlfn.XLOOKUP(Tabela1[[#This Row],[Unidade]],tabShoppingsEmails[Shopping],tabShoppingsEmails[E-mails consolidados])</f>
        <v>vania.assis@allos.co; gabriela.queiroz@allos.co; camila.pontes@allos.co; fabio.gurjao@allos.co; silvia.machado@allos.co; ricardo.santos@allos.co; fabio.correa@allos.co</v>
      </c>
    </row>
    <row r="320" spans="1:39" ht="20.85" hidden="1" customHeight="1" thickBot="1">
      <c r="A320" s="172">
        <v>45905</v>
      </c>
      <c r="B320" s="173" t="s">
        <v>154</v>
      </c>
      <c r="C320" s="213" t="s">
        <v>34</v>
      </c>
      <c r="D320" s="214" t="s">
        <v>10</v>
      </c>
      <c r="E320" s="214" t="s">
        <v>4</v>
      </c>
      <c r="F320" s="215">
        <v>18</v>
      </c>
      <c r="G320" s="215">
        <v>22</v>
      </c>
      <c r="H320" s="215">
        <v>0</v>
      </c>
      <c r="I320" s="215">
        <v>0</v>
      </c>
      <c r="J320" s="218">
        <v>109422.91</v>
      </c>
      <c r="K320" s="217">
        <v>0</v>
      </c>
      <c r="L320" s="217">
        <v>0</v>
      </c>
      <c r="M320" s="217">
        <v>0</v>
      </c>
      <c r="N320" s="217">
        <v>0</v>
      </c>
      <c r="O320" s="218">
        <v>0</v>
      </c>
      <c r="P320" s="218">
        <v>0</v>
      </c>
      <c r="Q320" s="218">
        <v>0</v>
      </c>
      <c r="R320" s="218">
        <v>0</v>
      </c>
      <c r="S320" s="218">
        <v>0</v>
      </c>
      <c r="T320" s="217" t="s">
        <v>154</v>
      </c>
      <c r="U320" s="154">
        <f t="shared" si="35"/>
        <v>109422.91</v>
      </c>
      <c r="V320" s="219"/>
      <c r="W320" s="234">
        <f t="shared" si="32"/>
        <v>109422.91</v>
      </c>
      <c r="X320" s="219"/>
      <c r="Y320" s="219"/>
      <c r="Z320" s="220">
        <v>45901</v>
      </c>
      <c r="AA320" s="342" cm="1">
        <f t="array" ref="AA320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45901</v>
      </c>
      <c r="AB320" s="213"/>
      <c r="AC320" s="213"/>
      <c r="AD320" s="213"/>
      <c r="AE320" s="183"/>
      <c r="AF320" s="183"/>
      <c r="AG320" s="183"/>
      <c r="AH320" s="183"/>
      <c r="AI320" s="173">
        <f t="shared" si="33"/>
        <v>0</v>
      </c>
      <c r="AJ320" s="173">
        <f t="shared" ref="AJ320:AJ328" si="37">AB320-AC320</f>
        <v>0</v>
      </c>
      <c r="AK320" s="173">
        <f t="shared" si="34"/>
        <v>0</v>
      </c>
      <c r="AL320" s="183"/>
      <c r="AM320" s="194" t="str">
        <f>_xlfn.XLOOKUP(Tabela1[[#This Row],[Unidade]],tabShoppingsEmails[Shopping],tabShoppingsEmails[E-mails consolidados])</f>
        <v>vania.assis@allos.co; gabriela.queiroz@allos.co; camila.pontes@allos.co; fabio.gurjao@allos.co; silvia.machado@allos.co; ricardo.santos@allos.co; fabio.correa@allos.co</v>
      </c>
    </row>
    <row r="321" spans="1:39" ht="20.85" hidden="1" customHeight="1" thickBot="1">
      <c r="A321" s="172">
        <v>45933</v>
      </c>
      <c r="B321" s="173" t="s">
        <v>154</v>
      </c>
      <c r="C321" s="213" t="s">
        <v>34</v>
      </c>
      <c r="D321" s="214" t="s">
        <v>10</v>
      </c>
      <c r="E321" s="214" t="s">
        <v>4</v>
      </c>
      <c r="F321" s="223">
        <v>18</v>
      </c>
      <c r="G321" s="215">
        <v>22</v>
      </c>
      <c r="H321" s="215">
        <v>2</v>
      </c>
      <c r="I321" s="215">
        <v>0</v>
      </c>
      <c r="J321" s="218">
        <v>109422.91</v>
      </c>
      <c r="K321" s="217">
        <v>0</v>
      </c>
      <c r="L321" s="217">
        <v>-347.7</v>
      </c>
      <c r="M321" s="217">
        <v>0</v>
      </c>
      <c r="N321" s="217">
        <v>0</v>
      </c>
      <c r="O321" s="218">
        <v>0</v>
      </c>
      <c r="P321" s="218">
        <v>0</v>
      </c>
      <c r="Q321" s="218">
        <v>0</v>
      </c>
      <c r="R321" s="218">
        <v>0</v>
      </c>
      <c r="S321" s="218">
        <v>0</v>
      </c>
      <c r="T321" s="217" t="s">
        <v>154</v>
      </c>
      <c r="U321" s="154">
        <f t="shared" si="35"/>
        <v>109075.21</v>
      </c>
      <c r="V321" s="219"/>
      <c r="W321" s="234">
        <f t="shared" si="32"/>
        <v>109075.21</v>
      </c>
      <c r="X321" s="219"/>
      <c r="Y321" s="219"/>
      <c r="Z321" s="220">
        <v>45931</v>
      </c>
      <c r="AA321" s="342" cm="1">
        <f t="array" ref="AA321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45931</v>
      </c>
      <c r="AB321" s="216">
        <v>2830</v>
      </c>
      <c r="AC321" s="216">
        <v>2159.3763157801263</v>
      </c>
      <c r="AD321" s="213"/>
      <c r="AE321" s="183"/>
      <c r="AF321" s="183"/>
      <c r="AG321" s="183"/>
      <c r="AH321" s="183"/>
      <c r="AI321" s="173">
        <f t="shared" si="33"/>
        <v>347.7</v>
      </c>
      <c r="AJ321" s="173">
        <f t="shared" si="37"/>
        <v>670.62368421987367</v>
      </c>
      <c r="AK321" s="173">
        <f t="shared" si="34"/>
        <v>347.69999999999709</v>
      </c>
      <c r="AL321" s="183"/>
      <c r="AM321" s="194" t="str">
        <f>_xlfn.XLOOKUP(Tabela1[[#This Row],[Unidade]],tabShoppingsEmails[Shopping],tabShoppingsEmails[E-mails consolidados])</f>
        <v>vania.assis@allos.co; gabriela.queiroz@allos.co; camila.pontes@allos.co; fabio.gurjao@allos.co; silvia.machado@allos.co; ricardo.santos@allos.co; fabio.correa@allos.co</v>
      </c>
    </row>
    <row r="322" spans="1:39" ht="20.85" hidden="1" customHeight="1" thickBot="1">
      <c r="A322" s="172"/>
      <c r="B322" s="173"/>
      <c r="C322" s="213" t="s">
        <v>34</v>
      </c>
      <c r="D322" s="214" t="s">
        <v>10</v>
      </c>
      <c r="E322" s="214" t="s">
        <v>4</v>
      </c>
      <c r="F322" s="223">
        <v>18</v>
      </c>
      <c r="G322" s="215"/>
      <c r="H322" s="215"/>
      <c r="I322" s="215"/>
      <c r="J322" s="218"/>
      <c r="K322" s="217"/>
      <c r="L322" s="217"/>
      <c r="M322" s="217"/>
      <c r="N322" s="217"/>
      <c r="O322" s="218"/>
      <c r="P322" s="218"/>
      <c r="Q322" s="218"/>
      <c r="R322" s="218"/>
      <c r="S322" s="218"/>
      <c r="T322" s="217"/>
      <c r="U322" s="154">
        <f t="shared" si="35"/>
        <v>0</v>
      </c>
      <c r="V322" s="219"/>
      <c r="W322" s="234" t="str">
        <f t="shared" si="32"/>
        <v/>
      </c>
      <c r="X322" s="219"/>
      <c r="Y322" s="219"/>
      <c r="Z322" s="220">
        <v>45962</v>
      </c>
      <c r="AA322" s="342" cm="1">
        <f t="array" ref="AA322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45962</v>
      </c>
      <c r="AB322" s="213"/>
      <c r="AC322" s="213"/>
      <c r="AD322" s="213"/>
      <c r="AE322" s="183"/>
      <c r="AF322" s="183"/>
      <c r="AG322" s="183"/>
      <c r="AH322" s="183"/>
      <c r="AI322" s="173">
        <f t="shared" si="33"/>
        <v>0</v>
      </c>
      <c r="AJ322" s="173">
        <f t="shared" si="37"/>
        <v>0</v>
      </c>
      <c r="AK322" s="173">
        <f t="shared" si="34"/>
        <v>0</v>
      </c>
      <c r="AL322" s="183"/>
      <c r="AM322" s="194" t="str">
        <f>_xlfn.XLOOKUP(Tabela1[[#This Row],[Unidade]],tabShoppingsEmails[Shopping],tabShoppingsEmails[E-mails consolidados])</f>
        <v>vania.assis@allos.co; gabriela.queiroz@allos.co; camila.pontes@allos.co; fabio.gurjao@allos.co; silvia.machado@allos.co; ricardo.santos@allos.co; fabio.correa@allos.co</v>
      </c>
    </row>
    <row r="323" spans="1:39" ht="20.85" hidden="1" customHeight="1" thickBot="1">
      <c r="A323" s="172"/>
      <c r="B323" s="173"/>
      <c r="C323" s="213" t="s">
        <v>34</v>
      </c>
      <c r="D323" s="214" t="s">
        <v>10</v>
      </c>
      <c r="E323" s="214" t="s">
        <v>4</v>
      </c>
      <c r="F323" s="223">
        <v>18</v>
      </c>
      <c r="G323" s="215"/>
      <c r="H323" s="215"/>
      <c r="I323" s="215"/>
      <c r="J323" s="218"/>
      <c r="K323" s="217"/>
      <c r="L323" s="217"/>
      <c r="M323" s="217"/>
      <c r="N323" s="217"/>
      <c r="O323" s="218"/>
      <c r="P323" s="218"/>
      <c r="Q323" s="218"/>
      <c r="R323" s="218"/>
      <c r="S323" s="218"/>
      <c r="T323" s="217"/>
      <c r="U323" s="154">
        <f t="shared" si="35"/>
        <v>0</v>
      </c>
      <c r="V323" s="219"/>
      <c r="W323" s="234" t="str">
        <f t="shared" si="32"/>
        <v/>
      </c>
      <c r="X323" s="219"/>
      <c r="Y323" s="219"/>
      <c r="Z323" s="220">
        <v>45992</v>
      </c>
      <c r="AA323" s="342" cm="1">
        <f t="array" ref="AA323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45992</v>
      </c>
      <c r="AB323" s="216"/>
      <c r="AC323" s="216"/>
      <c r="AD323" s="213"/>
      <c r="AE323" s="183"/>
      <c r="AF323" s="183"/>
      <c r="AG323" s="183"/>
      <c r="AH323" s="183"/>
      <c r="AI323" s="173">
        <f t="shared" si="33"/>
        <v>0</v>
      </c>
      <c r="AJ323" s="173">
        <f t="shared" si="37"/>
        <v>0</v>
      </c>
      <c r="AK323" s="173">
        <f t="shared" si="34"/>
        <v>0</v>
      </c>
      <c r="AL323" s="183"/>
      <c r="AM323" s="194" t="str">
        <f>_xlfn.XLOOKUP(Tabela1[[#This Row],[Unidade]],tabShoppingsEmails[Shopping],tabShoppingsEmails[E-mails consolidados])</f>
        <v>vania.assis@allos.co; gabriela.queiroz@allos.co; camila.pontes@allos.co; fabio.gurjao@allos.co; silvia.machado@allos.co; ricardo.santos@allos.co; fabio.correa@allos.co</v>
      </c>
    </row>
    <row r="324" spans="1:39" ht="20.85" hidden="1" customHeight="1" thickBot="1">
      <c r="A324" s="172"/>
      <c r="B324" s="173" t="s">
        <v>154</v>
      </c>
      <c r="C324" s="213" t="s">
        <v>34</v>
      </c>
      <c r="D324" s="214" t="s">
        <v>11</v>
      </c>
      <c r="E324" s="214" t="s">
        <v>4</v>
      </c>
      <c r="F324" s="215">
        <v>12</v>
      </c>
      <c r="G324" s="215">
        <v>17</v>
      </c>
      <c r="H324" s="215">
        <v>2</v>
      </c>
      <c r="I324" s="215">
        <v>0</v>
      </c>
      <c r="J324" s="218">
        <v>110625.48</v>
      </c>
      <c r="K324" s="217">
        <v>0</v>
      </c>
      <c r="L324" s="217">
        <v>-422.99</v>
      </c>
      <c r="M324" s="217">
        <v>0</v>
      </c>
      <c r="N324" s="217">
        <v>0</v>
      </c>
      <c r="O324" s="218">
        <v>0</v>
      </c>
      <c r="P324" s="218">
        <v>0</v>
      </c>
      <c r="Q324" s="218">
        <v>0</v>
      </c>
      <c r="R324" s="218">
        <v>0</v>
      </c>
      <c r="S324" s="218">
        <v>0</v>
      </c>
      <c r="T324" s="217" t="s">
        <v>154</v>
      </c>
      <c r="U324" s="154">
        <f t="shared" si="35"/>
        <v>110202.48999999999</v>
      </c>
      <c r="V324" s="219"/>
      <c r="W324" s="234">
        <f t="shared" si="32"/>
        <v>110202.48999999999</v>
      </c>
      <c r="X324" s="219"/>
      <c r="Y324" s="219"/>
      <c r="Z324" s="220">
        <v>45658</v>
      </c>
      <c r="AA324" s="342" cm="1">
        <f t="array" ref="AA324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45658</v>
      </c>
      <c r="AB324" s="213"/>
      <c r="AC324" s="213"/>
      <c r="AD324" s="213"/>
      <c r="AE324" s="183"/>
      <c r="AF324" s="183"/>
      <c r="AG324" s="183"/>
      <c r="AH324" s="183"/>
      <c r="AI324" s="173">
        <f t="shared" si="33"/>
        <v>422.99</v>
      </c>
      <c r="AJ324" s="173">
        <f t="shared" si="37"/>
        <v>0</v>
      </c>
      <c r="AK324" s="173">
        <f t="shared" si="34"/>
        <v>422.99000000000524</v>
      </c>
      <c r="AL324" s="183"/>
      <c r="AM324" s="194" t="str">
        <f>_xlfn.XLOOKUP(Tabela1[[#This Row],[Unidade]],tabShoppingsEmails[Shopping],tabShoppingsEmails[E-mails consolidados])</f>
        <v>vania.assis@allos.co; gabriela.queiroz@allos.co; camila.pontes@allos.co; fabio.gurjao@allos.co; silvia.machado@allos.co; ricardo.santos@allos.co; fabio.correa@allos.co</v>
      </c>
    </row>
    <row r="325" spans="1:39" ht="20.85" hidden="1" customHeight="1" thickBot="1">
      <c r="A325" s="172"/>
      <c r="B325" s="173" t="s">
        <v>154</v>
      </c>
      <c r="C325" s="213" t="s">
        <v>34</v>
      </c>
      <c r="D325" s="214" t="s">
        <v>11</v>
      </c>
      <c r="E325" s="214" t="s">
        <v>4</v>
      </c>
      <c r="F325" s="215">
        <v>12</v>
      </c>
      <c r="G325" s="215">
        <v>17</v>
      </c>
      <c r="H325" s="215">
        <v>5</v>
      </c>
      <c r="I325" s="215">
        <v>0</v>
      </c>
      <c r="J325" s="218">
        <v>110625.48</v>
      </c>
      <c r="K325" s="217">
        <v>0</v>
      </c>
      <c r="L325" s="217">
        <v>-1009.29</v>
      </c>
      <c r="M325" s="217">
        <v>0</v>
      </c>
      <c r="N325" s="217">
        <v>0</v>
      </c>
      <c r="O325" s="218">
        <v>-1106.25</v>
      </c>
      <c r="P325" s="218">
        <v>0</v>
      </c>
      <c r="Q325" s="218">
        <v>0</v>
      </c>
      <c r="R325" s="218">
        <v>0</v>
      </c>
      <c r="S325" s="218">
        <v>0</v>
      </c>
      <c r="T325" s="217" t="s">
        <v>154</v>
      </c>
      <c r="U325" s="154">
        <f t="shared" si="35"/>
        <v>108509.94</v>
      </c>
      <c r="V325" s="219"/>
      <c r="W325" s="234">
        <f t="shared" si="32"/>
        <v>108509.94</v>
      </c>
      <c r="X325" s="219"/>
      <c r="Y325" s="219"/>
      <c r="Z325" s="220">
        <v>45689</v>
      </c>
      <c r="AA325" s="342" cm="1">
        <f t="array" ref="AA325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45689</v>
      </c>
      <c r="AB325" s="216"/>
      <c r="AC325" s="213"/>
      <c r="AD325" s="213"/>
      <c r="AE325" s="183"/>
      <c r="AF325" s="183"/>
      <c r="AG325" s="183"/>
      <c r="AH325" s="183"/>
      <c r="AI325" s="173">
        <f t="shared" si="33"/>
        <v>1009.29</v>
      </c>
      <c r="AJ325" s="173">
        <f t="shared" si="37"/>
        <v>0</v>
      </c>
      <c r="AK325" s="173">
        <f t="shared" si="34"/>
        <v>2115.5399999999936</v>
      </c>
      <c r="AL325" s="183"/>
      <c r="AM325" s="194" t="str">
        <f>_xlfn.XLOOKUP(Tabela1[[#This Row],[Unidade]],tabShoppingsEmails[Shopping],tabShoppingsEmails[E-mails consolidados])</f>
        <v>vania.assis@allos.co; gabriela.queiroz@allos.co; camila.pontes@allos.co; fabio.gurjao@allos.co; silvia.machado@allos.co; ricardo.santos@allos.co; fabio.correa@allos.co</v>
      </c>
    </row>
    <row r="326" spans="1:39" ht="20.85" hidden="1" customHeight="1" thickBot="1">
      <c r="A326" s="172"/>
      <c r="B326" s="173" t="s">
        <v>154</v>
      </c>
      <c r="C326" s="213" t="s">
        <v>34</v>
      </c>
      <c r="D326" s="214" t="s">
        <v>11</v>
      </c>
      <c r="E326" s="214" t="s">
        <v>4</v>
      </c>
      <c r="F326" s="215">
        <v>12</v>
      </c>
      <c r="G326" s="215">
        <v>17</v>
      </c>
      <c r="H326" s="215">
        <v>4</v>
      </c>
      <c r="I326" s="215">
        <v>0</v>
      </c>
      <c r="J326" s="218">
        <v>110625.48</v>
      </c>
      <c r="K326" s="217">
        <v>0</v>
      </c>
      <c r="L326" s="217">
        <v>-819.38</v>
      </c>
      <c r="M326" s="217">
        <v>0</v>
      </c>
      <c r="N326" s="217">
        <v>0</v>
      </c>
      <c r="O326" s="218">
        <v>-553.12739999999803</v>
      </c>
      <c r="P326" s="218">
        <v>0</v>
      </c>
      <c r="Q326" s="218">
        <v>0</v>
      </c>
      <c r="R326" s="218">
        <v>0</v>
      </c>
      <c r="S326" s="218">
        <v>0</v>
      </c>
      <c r="T326" s="217" t="s">
        <v>154</v>
      </c>
      <c r="U326" s="154">
        <f t="shared" si="35"/>
        <v>109252.97259999999</v>
      </c>
      <c r="V326" s="219"/>
      <c r="W326" s="234">
        <f t="shared" si="32"/>
        <v>109252.97259999999</v>
      </c>
      <c r="X326" s="219"/>
      <c r="Y326" s="219"/>
      <c r="Z326" s="220">
        <v>45717</v>
      </c>
      <c r="AA326" s="342" cm="1">
        <f t="array" ref="AA326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45717</v>
      </c>
      <c r="AB326" s="216">
        <v>699.19585464979173</v>
      </c>
      <c r="AC326" s="216">
        <v>699.19585464979173</v>
      </c>
      <c r="AD326" s="213"/>
      <c r="AE326" s="183"/>
      <c r="AF326" s="183"/>
      <c r="AG326" s="183"/>
      <c r="AH326" s="183"/>
      <c r="AI326" s="173">
        <f t="shared" si="33"/>
        <v>819.38</v>
      </c>
      <c r="AJ326" s="173">
        <f t="shared" si="37"/>
        <v>0</v>
      </c>
      <c r="AK326" s="173">
        <f t="shared" si="34"/>
        <v>1372.5074000000022</v>
      </c>
      <c r="AL326" s="183"/>
      <c r="AM326" s="194" t="str">
        <f>_xlfn.XLOOKUP(Tabela1[[#This Row],[Unidade]],tabShoppingsEmails[Shopping],tabShoppingsEmails[E-mails consolidados])</f>
        <v>vania.assis@allos.co; gabriela.queiroz@allos.co; camila.pontes@allos.co; fabio.gurjao@allos.co; silvia.machado@allos.co; ricardo.santos@allos.co; fabio.correa@allos.co</v>
      </c>
    </row>
    <row r="327" spans="1:39" ht="20.85" hidden="1" customHeight="1" thickBot="1">
      <c r="A327" s="172"/>
      <c r="B327" s="173" t="s">
        <v>154</v>
      </c>
      <c r="C327" s="213" t="s">
        <v>34</v>
      </c>
      <c r="D327" s="214" t="s">
        <v>11</v>
      </c>
      <c r="E327" s="214" t="s">
        <v>4</v>
      </c>
      <c r="F327" s="215">
        <v>12</v>
      </c>
      <c r="G327" s="215">
        <v>17</v>
      </c>
      <c r="H327" s="215">
        <v>0</v>
      </c>
      <c r="I327" s="215">
        <v>0</v>
      </c>
      <c r="J327" s="218">
        <v>116800.64</v>
      </c>
      <c r="K327" s="217">
        <v>0</v>
      </c>
      <c r="L327" s="217">
        <v>0</v>
      </c>
      <c r="M327" s="217">
        <v>0</v>
      </c>
      <c r="N327" s="217">
        <v>0</v>
      </c>
      <c r="O327" s="218">
        <v>0</v>
      </c>
      <c r="P327" s="218">
        <v>0</v>
      </c>
      <c r="Q327" s="218">
        <v>0</v>
      </c>
      <c r="R327" s="218">
        <v>0</v>
      </c>
      <c r="S327" s="218">
        <v>0</v>
      </c>
      <c r="T327" s="217" t="s">
        <v>154</v>
      </c>
      <c r="U327" s="154">
        <f t="shared" si="35"/>
        <v>116800.64</v>
      </c>
      <c r="V327" s="219"/>
      <c r="W327" s="234">
        <f t="shared" si="32"/>
        <v>116800.64</v>
      </c>
      <c r="X327" s="219">
        <v>18307.160831085828</v>
      </c>
      <c r="Y327" s="219" t="s">
        <v>156</v>
      </c>
      <c r="Z327" s="220">
        <v>45748</v>
      </c>
      <c r="AA327" s="342" cm="1">
        <f t="array" ref="AA327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45748</v>
      </c>
      <c r="AB327" s="213"/>
      <c r="AC327" s="213"/>
      <c r="AD327" s="213"/>
      <c r="AE327" s="183"/>
      <c r="AF327" s="183"/>
      <c r="AG327" s="183"/>
      <c r="AH327" s="183"/>
      <c r="AI327" s="173">
        <f t="shared" si="33"/>
        <v>0</v>
      </c>
      <c r="AJ327" s="173">
        <f t="shared" si="37"/>
        <v>0</v>
      </c>
      <c r="AK327" s="173">
        <f t="shared" si="34"/>
        <v>0</v>
      </c>
      <c r="AL327" s="183"/>
      <c r="AM327" s="194" t="str">
        <f>_xlfn.XLOOKUP(Tabela1[[#This Row],[Unidade]],tabShoppingsEmails[Shopping],tabShoppingsEmails[E-mails consolidados])</f>
        <v>vania.assis@allos.co; gabriela.queiroz@allos.co; camila.pontes@allos.co; fabio.gurjao@allos.co; silvia.machado@allos.co; ricardo.santos@allos.co; fabio.correa@allos.co</v>
      </c>
    </row>
    <row r="328" spans="1:39" ht="20.85" hidden="1" customHeight="1" thickBot="1">
      <c r="A328" s="172"/>
      <c r="B328" s="173" t="s">
        <v>154</v>
      </c>
      <c r="C328" s="213" t="s">
        <v>34</v>
      </c>
      <c r="D328" s="214" t="s">
        <v>11</v>
      </c>
      <c r="E328" s="214" t="s">
        <v>4</v>
      </c>
      <c r="F328" s="215">
        <v>12</v>
      </c>
      <c r="G328" s="215">
        <v>17</v>
      </c>
      <c r="H328" s="215">
        <v>0</v>
      </c>
      <c r="I328" s="215">
        <v>0</v>
      </c>
      <c r="J328" s="218">
        <v>116800.64</v>
      </c>
      <c r="K328" s="217">
        <v>0</v>
      </c>
      <c r="L328" s="217">
        <v>0</v>
      </c>
      <c r="M328" s="217">
        <v>0</v>
      </c>
      <c r="N328" s="217">
        <v>0</v>
      </c>
      <c r="O328" s="218">
        <v>-1168.01</v>
      </c>
      <c r="P328" s="218">
        <v>0</v>
      </c>
      <c r="Q328" s="218">
        <f>116626.910443134-J328</f>
        <v>-173.72955686600471</v>
      </c>
      <c r="R328" s="218">
        <v>0</v>
      </c>
      <c r="S328" s="218">
        <v>-13669.12</v>
      </c>
      <c r="T328" s="217" t="s">
        <v>154</v>
      </c>
      <c r="U328" s="154">
        <f t="shared" si="35"/>
        <v>101789.780443134</v>
      </c>
      <c r="V328" s="219"/>
      <c r="W328" s="234">
        <f t="shared" si="32"/>
        <v>101789.780443134</v>
      </c>
      <c r="X328" s="219"/>
      <c r="Y328" s="219"/>
      <c r="Z328" s="220">
        <v>45778</v>
      </c>
      <c r="AA328" s="342" cm="1">
        <f t="array" ref="AA328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45778</v>
      </c>
      <c r="AB328" s="213"/>
      <c r="AC328" s="213"/>
      <c r="AD328" s="213"/>
      <c r="AE328" s="183"/>
      <c r="AF328" s="183"/>
      <c r="AG328" s="183"/>
      <c r="AH328" s="183"/>
      <c r="AI328" s="173">
        <f t="shared" si="33"/>
        <v>0</v>
      </c>
      <c r="AJ328" s="173">
        <f t="shared" si="37"/>
        <v>0</v>
      </c>
      <c r="AK328" s="173">
        <f t="shared" si="34"/>
        <v>15010.859556865995</v>
      </c>
      <c r="AL328" s="183"/>
      <c r="AM328" s="194" t="str">
        <f>_xlfn.XLOOKUP(Tabela1[[#This Row],[Unidade]],tabShoppingsEmails[Shopping],tabShoppingsEmails[E-mails consolidados])</f>
        <v>vania.assis@allos.co; gabriela.queiroz@allos.co; camila.pontes@allos.co; fabio.gurjao@allos.co; silvia.machado@allos.co; ricardo.santos@allos.co; fabio.correa@allos.co</v>
      </c>
    </row>
    <row r="329" spans="1:39" ht="20.85" hidden="1" customHeight="1" thickBot="1">
      <c r="A329" s="172">
        <v>45814</v>
      </c>
      <c r="B329" s="173" t="s">
        <v>154</v>
      </c>
      <c r="C329" s="213" t="s">
        <v>34</v>
      </c>
      <c r="D329" s="214" t="s">
        <v>11</v>
      </c>
      <c r="E329" s="214" t="s">
        <v>4</v>
      </c>
      <c r="F329" s="223">
        <v>12</v>
      </c>
      <c r="G329" s="215">
        <v>17</v>
      </c>
      <c r="H329" s="215">
        <v>0</v>
      </c>
      <c r="I329" s="215">
        <v>0</v>
      </c>
      <c r="J329" s="218">
        <v>116800.64</v>
      </c>
      <c r="K329" s="217">
        <v>0</v>
      </c>
      <c r="L329" s="217">
        <v>0</v>
      </c>
      <c r="M329" s="217">
        <v>0</v>
      </c>
      <c r="N329" s="217">
        <v>0</v>
      </c>
      <c r="O329" s="218">
        <v>0</v>
      </c>
      <c r="P329" s="218">
        <v>0</v>
      </c>
      <c r="Q329" s="218">
        <v>0</v>
      </c>
      <c r="R329" s="218">
        <v>0</v>
      </c>
      <c r="S329" s="218">
        <v>0</v>
      </c>
      <c r="T329" s="217" t="s">
        <v>154</v>
      </c>
      <c r="U329" s="154">
        <f t="shared" si="35"/>
        <v>116800.64</v>
      </c>
      <c r="V329" s="219"/>
      <c r="W329" s="234">
        <f t="shared" si="32"/>
        <v>116800.64</v>
      </c>
      <c r="X329" s="219"/>
      <c r="Y329" s="219"/>
      <c r="Z329" s="220">
        <v>45809</v>
      </c>
      <c r="AA329" s="342" cm="1">
        <f t="array" ref="AA329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45809</v>
      </c>
      <c r="AB329" s="213"/>
      <c r="AC329" s="213"/>
      <c r="AD329" s="213"/>
      <c r="AE329" s="183"/>
      <c r="AF329" s="183"/>
      <c r="AG329" s="183"/>
      <c r="AH329" s="183"/>
      <c r="AI329" s="173">
        <f t="shared" si="33"/>
        <v>0</v>
      </c>
      <c r="AJ329" s="173">
        <f t="shared" ref="AJ329:AJ330" si="38">AB329-AC329</f>
        <v>0</v>
      </c>
      <c r="AK329" s="173">
        <f t="shared" si="34"/>
        <v>0</v>
      </c>
      <c r="AL329" s="183"/>
      <c r="AM329" s="194" t="str">
        <f>_xlfn.XLOOKUP(Tabela1[[#This Row],[Unidade]],tabShoppingsEmails[Shopping],tabShoppingsEmails[E-mails consolidados])</f>
        <v>vania.assis@allos.co; gabriela.queiroz@allos.co; camila.pontes@allos.co; fabio.gurjao@allos.co; silvia.machado@allos.co; ricardo.santos@allos.co; fabio.correa@allos.co</v>
      </c>
    </row>
    <row r="330" spans="1:39" ht="20.85" hidden="1" customHeight="1" thickBot="1">
      <c r="A330" s="172">
        <v>45842</v>
      </c>
      <c r="B330" s="173" t="s">
        <v>154</v>
      </c>
      <c r="C330" s="213" t="s">
        <v>34</v>
      </c>
      <c r="D330" s="214" t="s">
        <v>11</v>
      </c>
      <c r="E330" s="214" t="s">
        <v>4</v>
      </c>
      <c r="F330" s="223">
        <v>12</v>
      </c>
      <c r="G330" s="215">
        <v>17</v>
      </c>
      <c r="H330" s="215">
        <v>2</v>
      </c>
      <c r="I330" s="215">
        <v>0</v>
      </c>
      <c r="J330" s="218">
        <v>116800.64</v>
      </c>
      <c r="K330" s="217">
        <v>0</v>
      </c>
      <c r="L330" s="217">
        <v>-424.57</v>
      </c>
      <c r="M330" s="217">
        <v>0</v>
      </c>
      <c r="N330" s="217">
        <v>0</v>
      </c>
      <c r="O330" s="218">
        <v>-1752.01</v>
      </c>
      <c r="P330" s="218">
        <v>0</v>
      </c>
      <c r="Q330" s="218">
        <v>0</v>
      </c>
      <c r="R330" s="218">
        <v>0</v>
      </c>
      <c r="S330" s="218">
        <v>0</v>
      </c>
      <c r="T330" s="217" t="s">
        <v>154</v>
      </c>
      <c r="U330" s="154">
        <f t="shared" si="35"/>
        <v>114624.06</v>
      </c>
      <c r="V330" s="219"/>
      <c r="W330" s="234">
        <f t="shared" si="32"/>
        <v>114624.06</v>
      </c>
      <c r="X330" s="219"/>
      <c r="Y330" s="219"/>
      <c r="Z330" s="220">
        <v>45839</v>
      </c>
      <c r="AA330" s="342" cm="1">
        <f t="array" ref="AA330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45839</v>
      </c>
      <c r="AB330" s="216"/>
      <c r="AC330" s="216"/>
      <c r="AD330" s="213"/>
      <c r="AE330" s="183"/>
      <c r="AF330" s="183"/>
      <c r="AG330" s="183"/>
      <c r="AH330" s="183"/>
      <c r="AI330" s="173">
        <f t="shared" si="33"/>
        <v>424.57</v>
      </c>
      <c r="AJ330" s="173">
        <f t="shared" si="38"/>
        <v>0</v>
      </c>
      <c r="AK330" s="173">
        <f t="shared" si="34"/>
        <v>2176.5800000000017</v>
      </c>
      <c r="AL330" s="183"/>
      <c r="AM330" s="194" t="str">
        <f>_xlfn.XLOOKUP(Tabela1[[#This Row],[Unidade]],tabShoppingsEmails[Shopping],tabShoppingsEmails[E-mails consolidados])</f>
        <v>vania.assis@allos.co; gabriela.queiroz@allos.co; camila.pontes@allos.co; fabio.gurjao@allos.co; silvia.machado@allos.co; ricardo.santos@allos.co; fabio.correa@allos.co</v>
      </c>
    </row>
    <row r="331" spans="1:39" ht="20.85" hidden="1" customHeight="1" thickBot="1">
      <c r="A331" s="172">
        <v>45871</v>
      </c>
      <c r="B331" s="173" t="s">
        <v>154</v>
      </c>
      <c r="C331" s="213" t="s">
        <v>34</v>
      </c>
      <c r="D331" s="214" t="s">
        <v>11</v>
      </c>
      <c r="E331" s="214" t="s">
        <v>4</v>
      </c>
      <c r="F331" s="223">
        <v>12</v>
      </c>
      <c r="G331" s="215">
        <v>16</v>
      </c>
      <c r="H331" s="215">
        <v>0</v>
      </c>
      <c r="I331" s="215">
        <v>0</v>
      </c>
      <c r="J331" s="218">
        <v>109885.49908672838</v>
      </c>
      <c r="K331" s="217">
        <v>0</v>
      </c>
      <c r="L331" s="217">
        <v>0</v>
      </c>
      <c r="M331" s="217">
        <v>0</v>
      </c>
      <c r="N331" s="217">
        <v>0</v>
      </c>
      <c r="O331" s="218">
        <v>0</v>
      </c>
      <c r="P331" s="218">
        <v>0</v>
      </c>
      <c r="Q331" s="218">
        <v>0</v>
      </c>
      <c r="R331" s="218">
        <v>0</v>
      </c>
      <c r="S331" s="218">
        <v>0</v>
      </c>
      <c r="T331" s="217" t="s">
        <v>154</v>
      </c>
      <c r="U331" s="154">
        <f t="shared" si="35"/>
        <v>109885.49908672838</v>
      </c>
      <c r="V331" s="219"/>
      <c r="W331" s="234">
        <f t="shared" ref="W331:W400" si="39">IF(J331="","",U331*(1+V331))</f>
        <v>109885.49908672838</v>
      </c>
      <c r="X331" s="219"/>
      <c r="Y331" s="219"/>
      <c r="Z331" s="220">
        <v>45870</v>
      </c>
      <c r="AA331" s="342" cm="1">
        <f t="array" ref="AA331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45870</v>
      </c>
      <c r="AB331" s="216"/>
      <c r="AC331" s="216"/>
      <c r="AD331" s="213"/>
      <c r="AE331" s="183"/>
      <c r="AF331" s="183"/>
      <c r="AG331" s="183"/>
      <c r="AH331" s="183"/>
      <c r="AI331" s="173">
        <f t="shared" ref="AI331:AI400" si="40">K331-L331</f>
        <v>0</v>
      </c>
      <c r="AJ331" s="173">
        <f t="shared" ref="AJ331:AJ400" si="41">AB331-AC331</f>
        <v>0</v>
      </c>
      <c r="AK331" s="173">
        <f t="shared" ref="AK331:AK400" si="42">J331-U331</f>
        <v>0</v>
      </c>
      <c r="AL331" s="183"/>
      <c r="AM331" s="194" t="str">
        <f>_xlfn.XLOOKUP(Tabela1[[#This Row],[Unidade]],tabShoppingsEmails[Shopping],tabShoppingsEmails[E-mails consolidados])</f>
        <v>vania.assis@allos.co; gabriela.queiroz@allos.co; camila.pontes@allos.co; fabio.gurjao@allos.co; silvia.machado@allos.co; ricardo.santos@allos.co; fabio.correa@allos.co</v>
      </c>
    </row>
    <row r="332" spans="1:39" ht="20.85" hidden="1" customHeight="1" thickBot="1">
      <c r="A332" s="172">
        <v>45905</v>
      </c>
      <c r="B332" s="173" t="s">
        <v>154</v>
      </c>
      <c r="C332" s="213" t="s">
        <v>34</v>
      </c>
      <c r="D332" s="214" t="s">
        <v>11</v>
      </c>
      <c r="E332" s="214" t="s">
        <v>4</v>
      </c>
      <c r="F332" s="215">
        <v>12</v>
      </c>
      <c r="G332" s="215">
        <v>16</v>
      </c>
      <c r="H332" s="215">
        <v>0</v>
      </c>
      <c r="I332" s="215">
        <v>0</v>
      </c>
      <c r="J332" s="218">
        <v>109885.49908672838</v>
      </c>
      <c r="K332" s="217">
        <v>0</v>
      </c>
      <c r="L332" s="217">
        <v>0</v>
      </c>
      <c r="M332" s="217">
        <v>0</v>
      </c>
      <c r="N332" s="217">
        <v>0</v>
      </c>
      <c r="O332" s="218">
        <v>-1098.8599999999999</v>
      </c>
      <c r="P332" s="218">
        <v>0</v>
      </c>
      <c r="Q332" s="218">
        <v>0</v>
      </c>
      <c r="R332" s="218">
        <v>0</v>
      </c>
      <c r="S332" s="218">
        <v>0</v>
      </c>
      <c r="T332" s="217" t="s">
        <v>154</v>
      </c>
      <c r="U332" s="154">
        <f t="shared" si="35"/>
        <v>108786.63908672838</v>
      </c>
      <c r="V332" s="219"/>
      <c r="W332" s="234">
        <f t="shared" si="39"/>
        <v>108786.63908672838</v>
      </c>
      <c r="X332" s="219"/>
      <c r="Y332" s="219"/>
      <c r="Z332" s="220">
        <v>45901</v>
      </c>
      <c r="AA332" s="342" cm="1">
        <f t="array" ref="AA332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45901</v>
      </c>
      <c r="AB332" s="216"/>
      <c r="AC332" s="216"/>
      <c r="AD332" s="213"/>
      <c r="AE332" s="183"/>
      <c r="AF332" s="183"/>
      <c r="AG332" s="183"/>
      <c r="AH332" s="183"/>
      <c r="AI332" s="173">
        <f t="shared" si="40"/>
        <v>0</v>
      </c>
      <c r="AJ332" s="173">
        <f t="shared" si="41"/>
        <v>0</v>
      </c>
      <c r="AK332" s="173">
        <f t="shared" si="42"/>
        <v>1098.8600000000006</v>
      </c>
      <c r="AL332" s="183"/>
      <c r="AM332" s="194" t="str">
        <f>_xlfn.XLOOKUP(Tabela1[[#This Row],[Unidade]],tabShoppingsEmails[Shopping],tabShoppingsEmails[E-mails consolidados])</f>
        <v>vania.assis@allos.co; gabriela.queiroz@allos.co; camila.pontes@allos.co; fabio.gurjao@allos.co; silvia.machado@allos.co; ricardo.santos@allos.co; fabio.correa@allos.co</v>
      </c>
    </row>
    <row r="333" spans="1:39" ht="20.85" hidden="1" customHeight="1" thickBot="1">
      <c r="A333" s="172">
        <v>45933</v>
      </c>
      <c r="B333" s="173" t="s">
        <v>154</v>
      </c>
      <c r="C333" s="213" t="s">
        <v>34</v>
      </c>
      <c r="D333" s="214" t="s">
        <v>11</v>
      </c>
      <c r="E333" s="214" t="s">
        <v>4</v>
      </c>
      <c r="F333" s="223">
        <v>12</v>
      </c>
      <c r="G333" s="215">
        <v>16</v>
      </c>
      <c r="H333" s="215">
        <v>2</v>
      </c>
      <c r="I333" s="215">
        <v>0</v>
      </c>
      <c r="J333" s="218">
        <v>109885.49908672838</v>
      </c>
      <c r="K333" s="217">
        <v>0</v>
      </c>
      <c r="L333" s="217">
        <v>-463.04</v>
      </c>
      <c r="M333" s="217">
        <v>0</v>
      </c>
      <c r="N333" s="217">
        <v>0</v>
      </c>
      <c r="O333" s="218">
        <v>0</v>
      </c>
      <c r="P333" s="218">
        <v>0</v>
      </c>
      <c r="Q333" s="218">
        <v>0</v>
      </c>
      <c r="R333" s="218">
        <v>0</v>
      </c>
      <c r="S333" s="218">
        <v>0</v>
      </c>
      <c r="T333" s="217" t="s">
        <v>154</v>
      </c>
      <c r="U333" s="154">
        <f t="shared" si="35"/>
        <v>109422.45908672838</v>
      </c>
      <c r="V333" s="219"/>
      <c r="W333" s="234">
        <f t="shared" si="39"/>
        <v>109422.45908672838</v>
      </c>
      <c r="X333" s="219"/>
      <c r="Y333" s="219"/>
      <c r="Z333" s="220">
        <v>45931</v>
      </c>
      <c r="AA333" s="342" cm="1">
        <f t="array" ref="AA333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45931</v>
      </c>
      <c r="AB333" s="216">
        <v>3590.14</v>
      </c>
      <c r="AC333" s="216">
        <v>3046.5056101241639</v>
      </c>
      <c r="AD333" s="213"/>
      <c r="AE333" s="183"/>
      <c r="AF333" s="183"/>
      <c r="AG333" s="183"/>
      <c r="AH333" s="183"/>
      <c r="AI333" s="173">
        <f t="shared" si="40"/>
        <v>463.04</v>
      </c>
      <c r="AJ333" s="173">
        <f t="shared" si="41"/>
        <v>543.63438987583595</v>
      </c>
      <c r="AK333" s="173">
        <f t="shared" si="42"/>
        <v>463.0399999999936</v>
      </c>
      <c r="AL333" s="183"/>
      <c r="AM333" s="194" t="str">
        <f>_xlfn.XLOOKUP(Tabela1[[#This Row],[Unidade]],tabShoppingsEmails[Shopping],tabShoppingsEmails[E-mails consolidados])</f>
        <v>vania.assis@allos.co; gabriela.queiroz@allos.co; camila.pontes@allos.co; fabio.gurjao@allos.co; silvia.machado@allos.co; ricardo.santos@allos.co; fabio.correa@allos.co</v>
      </c>
    </row>
    <row r="334" spans="1:39" ht="20.85" hidden="1" customHeight="1" thickBot="1">
      <c r="A334" s="172"/>
      <c r="B334" s="173"/>
      <c r="C334" s="213" t="s">
        <v>34</v>
      </c>
      <c r="D334" s="214" t="s">
        <v>11</v>
      </c>
      <c r="E334" s="214" t="s">
        <v>4</v>
      </c>
      <c r="F334" s="223">
        <v>12</v>
      </c>
      <c r="G334" s="215"/>
      <c r="H334" s="215"/>
      <c r="I334" s="215"/>
      <c r="J334" s="218"/>
      <c r="K334" s="217"/>
      <c r="L334" s="217"/>
      <c r="M334" s="217"/>
      <c r="N334" s="217"/>
      <c r="O334" s="218"/>
      <c r="P334" s="218"/>
      <c r="Q334" s="218"/>
      <c r="R334" s="218"/>
      <c r="S334" s="218"/>
      <c r="T334" s="217"/>
      <c r="U334" s="154">
        <f t="shared" si="35"/>
        <v>0</v>
      </c>
      <c r="V334" s="219"/>
      <c r="W334" s="234" t="str">
        <f t="shared" si="39"/>
        <v/>
      </c>
      <c r="X334" s="219"/>
      <c r="Y334" s="219"/>
      <c r="Z334" s="220">
        <v>45962</v>
      </c>
      <c r="AA334" s="342" cm="1">
        <f t="array" ref="AA334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45962</v>
      </c>
      <c r="AB334" s="213"/>
      <c r="AC334" s="213"/>
      <c r="AD334" s="213"/>
      <c r="AE334" s="183"/>
      <c r="AF334" s="183"/>
      <c r="AG334" s="183"/>
      <c r="AH334" s="183"/>
      <c r="AI334" s="173">
        <f t="shared" si="40"/>
        <v>0</v>
      </c>
      <c r="AJ334" s="173">
        <f t="shared" si="41"/>
        <v>0</v>
      </c>
      <c r="AK334" s="173">
        <f t="shared" si="42"/>
        <v>0</v>
      </c>
      <c r="AL334" s="183"/>
      <c r="AM334" s="194" t="str">
        <f>_xlfn.XLOOKUP(Tabela1[[#This Row],[Unidade]],tabShoppingsEmails[Shopping],tabShoppingsEmails[E-mails consolidados])</f>
        <v>vania.assis@allos.co; gabriela.queiroz@allos.co; camila.pontes@allos.co; fabio.gurjao@allos.co; silvia.machado@allos.co; ricardo.santos@allos.co; fabio.correa@allos.co</v>
      </c>
    </row>
    <row r="335" spans="1:39" ht="20.85" hidden="1" customHeight="1" thickBot="1">
      <c r="A335" s="172"/>
      <c r="B335" s="173"/>
      <c r="C335" s="213" t="s">
        <v>34</v>
      </c>
      <c r="D335" s="214" t="s">
        <v>11</v>
      </c>
      <c r="E335" s="214" t="s">
        <v>4</v>
      </c>
      <c r="F335" s="223">
        <v>12</v>
      </c>
      <c r="G335" s="215"/>
      <c r="H335" s="215"/>
      <c r="I335" s="215"/>
      <c r="J335" s="218"/>
      <c r="K335" s="217"/>
      <c r="L335" s="217"/>
      <c r="M335" s="217"/>
      <c r="N335" s="217"/>
      <c r="O335" s="218"/>
      <c r="P335" s="218"/>
      <c r="Q335" s="218"/>
      <c r="R335" s="218"/>
      <c r="S335" s="218"/>
      <c r="T335" s="217"/>
      <c r="U335" s="154">
        <f t="shared" si="35"/>
        <v>0</v>
      </c>
      <c r="V335" s="219"/>
      <c r="W335" s="234" t="str">
        <f t="shared" si="39"/>
        <v/>
      </c>
      <c r="X335" s="219"/>
      <c r="Y335" s="219"/>
      <c r="Z335" s="220">
        <v>45992</v>
      </c>
      <c r="AA335" s="342" cm="1">
        <f t="array" ref="AA335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45992</v>
      </c>
      <c r="AB335" s="216"/>
      <c r="AC335" s="216"/>
      <c r="AD335" s="213"/>
      <c r="AE335" s="183"/>
      <c r="AF335" s="183"/>
      <c r="AG335" s="183"/>
      <c r="AH335" s="183"/>
      <c r="AI335" s="173">
        <f t="shared" si="40"/>
        <v>0</v>
      </c>
      <c r="AJ335" s="173">
        <f t="shared" si="41"/>
        <v>0</v>
      </c>
      <c r="AK335" s="173">
        <f t="shared" si="42"/>
        <v>0</v>
      </c>
      <c r="AL335" s="183"/>
      <c r="AM335" s="194" t="str">
        <f>_xlfn.XLOOKUP(Tabela1[[#This Row],[Unidade]],tabShoppingsEmails[Shopping],tabShoppingsEmails[E-mails consolidados])</f>
        <v>vania.assis@allos.co; gabriela.queiroz@allos.co; camila.pontes@allos.co; fabio.gurjao@allos.co; silvia.machado@allos.co; ricardo.santos@allos.co; fabio.correa@allos.co</v>
      </c>
    </row>
    <row r="336" spans="1:39" ht="29.85" hidden="1" customHeight="1" thickBot="1">
      <c r="A336" s="172"/>
      <c r="B336" s="173" t="s">
        <v>154</v>
      </c>
      <c r="C336" s="173" t="s">
        <v>95</v>
      </c>
      <c r="D336" s="174" t="s">
        <v>169</v>
      </c>
      <c r="E336" s="174" t="s">
        <v>183</v>
      </c>
      <c r="F336" s="176">
        <v>9.32</v>
      </c>
      <c r="G336" s="176">
        <v>9.32</v>
      </c>
      <c r="H336" s="176">
        <v>0</v>
      </c>
      <c r="I336" s="176">
        <v>0</v>
      </c>
      <c r="J336" s="178">
        <v>79503.360000000001</v>
      </c>
      <c r="K336" s="179">
        <v>0</v>
      </c>
      <c r="L336" s="179">
        <v>0</v>
      </c>
      <c r="M336" s="179">
        <v>0</v>
      </c>
      <c r="N336" s="179">
        <v>0</v>
      </c>
      <c r="O336" s="178">
        <v>-814.11</v>
      </c>
      <c r="P336" s="178">
        <v>0</v>
      </c>
      <c r="Q336" s="178">
        <v>0</v>
      </c>
      <c r="R336" s="178">
        <v>0</v>
      </c>
      <c r="S336" s="178">
        <v>0</v>
      </c>
      <c r="T336" s="179" t="s">
        <v>154</v>
      </c>
      <c r="U336" s="180">
        <f t="shared" ref="U336:U405" si="43">(J336+L336+Q336+R336+S336+N336)+IF(T336="Sim",O336+P336,0)</f>
        <v>78689.25</v>
      </c>
      <c r="V336" s="180"/>
      <c r="W336" s="234">
        <f t="shared" si="39"/>
        <v>78689.25</v>
      </c>
      <c r="X336" s="180"/>
      <c r="Y336" s="180"/>
      <c r="Z336" s="181">
        <v>45658</v>
      </c>
      <c r="AA336" s="342" cm="1">
        <f t="array" ref="AA336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45689</v>
      </c>
      <c r="AB336" s="173"/>
      <c r="AC336" s="173"/>
      <c r="AD336" s="173"/>
      <c r="AE336" s="183"/>
      <c r="AF336" s="182"/>
      <c r="AG336" s="183"/>
      <c r="AH336" s="183"/>
      <c r="AI336" s="173">
        <f t="shared" si="40"/>
        <v>0</v>
      </c>
      <c r="AJ336" s="173">
        <f t="shared" si="41"/>
        <v>0</v>
      </c>
      <c r="AK336" s="173">
        <f t="shared" si="42"/>
        <v>814.11000000000058</v>
      </c>
      <c r="AL336" s="183"/>
      <c r="AM336" s="194" t="str">
        <f>_xlfn.XLOOKUP(Tabela1[[#This Row],[Unidade]],tabShoppingsEmails[Shopping],tabShoppingsEmails[E-mails consolidados])</f>
        <v>camila.jaques@pracanovashopping.com.br; alessandro.gomes@pracanovashopping.com.br</v>
      </c>
    </row>
    <row r="337" spans="1:39" ht="32.25" hidden="1" thickBot="1">
      <c r="A337" s="172"/>
      <c r="B337" s="173" t="s">
        <v>154</v>
      </c>
      <c r="C337" s="173" t="s">
        <v>95</v>
      </c>
      <c r="D337" s="174" t="s">
        <v>169</v>
      </c>
      <c r="E337" s="174" t="s">
        <v>183</v>
      </c>
      <c r="F337" s="176">
        <v>9.32</v>
      </c>
      <c r="G337" s="176">
        <v>9.32</v>
      </c>
      <c r="H337" s="176">
        <v>7</v>
      </c>
      <c r="I337" s="176">
        <v>0</v>
      </c>
      <c r="J337" s="178">
        <v>79503.360000000001</v>
      </c>
      <c r="K337" s="179">
        <v>0</v>
      </c>
      <c r="L337" s="179">
        <v>-1909.6</v>
      </c>
      <c r="M337" s="179">
        <v>0</v>
      </c>
      <c r="N337" s="179">
        <v>0</v>
      </c>
      <c r="O337" s="178">
        <v>-1523.8144</v>
      </c>
      <c r="P337" s="178">
        <v>0</v>
      </c>
      <c r="Q337" s="178">
        <v>0</v>
      </c>
      <c r="R337" s="178">
        <v>0</v>
      </c>
      <c r="S337" s="178">
        <v>0</v>
      </c>
      <c r="T337" s="179" t="s">
        <v>154</v>
      </c>
      <c r="U337" s="180">
        <f t="shared" si="43"/>
        <v>76069.945599999992</v>
      </c>
      <c r="V337" s="180"/>
      <c r="W337" s="234">
        <f t="shared" si="39"/>
        <v>76069.945599999992</v>
      </c>
      <c r="X337" s="180"/>
      <c r="Y337" s="180"/>
      <c r="Z337" s="181">
        <v>45689</v>
      </c>
      <c r="AA337" s="342" cm="1">
        <f t="array" ref="AA337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45717</v>
      </c>
      <c r="AB337" s="173"/>
      <c r="AC337" s="173"/>
      <c r="AD337" s="173"/>
      <c r="AE337" s="183"/>
      <c r="AF337" s="182"/>
      <c r="AG337" s="183"/>
      <c r="AH337" s="183"/>
      <c r="AI337" s="173">
        <f t="shared" si="40"/>
        <v>1909.6</v>
      </c>
      <c r="AJ337" s="173">
        <f t="shared" si="41"/>
        <v>0</v>
      </c>
      <c r="AK337" s="173">
        <f t="shared" si="42"/>
        <v>3433.4144000000088</v>
      </c>
      <c r="AL337" s="183"/>
      <c r="AM337" s="194" t="str">
        <f>_xlfn.XLOOKUP(Tabela1[[#This Row],[Unidade]],tabShoppingsEmails[Shopping],tabShoppingsEmails[E-mails consolidados])</f>
        <v>camila.jaques@pracanovashopping.com.br; alessandro.gomes@pracanovashopping.com.br</v>
      </c>
    </row>
    <row r="338" spans="1:39" ht="20.85" hidden="1" customHeight="1" thickBot="1">
      <c r="A338" s="172">
        <v>45777</v>
      </c>
      <c r="B338" s="173" t="s">
        <v>154</v>
      </c>
      <c r="C338" s="173" t="s">
        <v>95</v>
      </c>
      <c r="D338" s="174" t="s">
        <v>169</v>
      </c>
      <c r="E338" s="174" t="s">
        <v>183</v>
      </c>
      <c r="F338" s="176">
        <v>9.32</v>
      </c>
      <c r="G338" s="176">
        <v>9.32</v>
      </c>
      <c r="H338" s="176">
        <v>9</v>
      </c>
      <c r="I338" s="176">
        <v>0</v>
      </c>
      <c r="J338" s="178">
        <f>(79503.36/(365.25/12))*12</f>
        <v>31344.24049281314</v>
      </c>
      <c r="K338" s="179">
        <v>-2455.1999999999998</v>
      </c>
      <c r="L338" s="179">
        <v>-2455.1999999999998</v>
      </c>
      <c r="M338" s="179">
        <v>0</v>
      </c>
      <c r="N338" s="179">
        <v>0</v>
      </c>
      <c r="O338" s="179">
        <v>0</v>
      </c>
      <c r="P338" s="178">
        <v>0</v>
      </c>
      <c r="Q338" s="178">
        <v>0</v>
      </c>
      <c r="R338" s="178">
        <v>0</v>
      </c>
      <c r="S338" s="178">
        <v>0</v>
      </c>
      <c r="T338" s="179" t="s">
        <v>154</v>
      </c>
      <c r="U338" s="180">
        <f t="shared" si="43"/>
        <v>28889.040492813139</v>
      </c>
      <c r="V338" s="180"/>
      <c r="W338" s="234">
        <f t="shared" si="39"/>
        <v>28889.040492813139</v>
      </c>
      <c r="X338" s="180"/>
      <c r="Y338" s="180"/>
      <c r="Z338" s="181">
        <v>45717</v>
      </c>
      <c r="AA338" s="342" cm="1">
        <f t="array" ref="AA338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45748</v>
      </c>
      <c r="AB338" s="173"/>
      <c r="AC338" s="173"/>
      <c r="AD338" s="173"/>
      <c r="AE338" s="183"/>
      <c r="AF338" s="182"/>
      <c r="AG338" s="183"/>
      <c r="AH338" s="183"/>
      <c r="AI338" s="173">
        <f t="shared" si="40"/>
        <v>0</v>
      </c>
      <c r="AJ338" s="173">
        <f t="shared" si="41"/>
        <v>0</v>
      </c>
      <c r="AK338" s="173">
        <f t="shared" si="42"/>
        <v>2455.2000000000007</v>
      </c>
      <c r="AL338" s="183"/>
      <c r="AM338" s="194" t="str">
        <f>_xlfn.XLOOKUP(Tabela1[[#This Row],[Unidade]],tabShoppingsEmails[Shopping],tabShoppingsEmails[E-mails consolidados])</f>
        <v>camila.jaques@pracanovashopping.com.br; alessandro.gomes@pracanovashopping.com.br</v>
      </c>
    </row>
    <row r="339" spans="1:39" ht="20.85" hidden="1" customHeight="1" thickBot="1">
      <c r="A339" s="172"/>
      <c r="B339" s="173" t="s">
        <v>154</v>
      </c>
      <c r="C339" s="173" t="s">
        <v>95</v>
      </c>
      <c r="D339" s="174" t="s">
        <v>169</v>
      </c>
      <c r="E339" s="174" t="s">
        <v>184</v>
      </c>
      <c r="F339" s="176">
        <v>9.32</v>
      </c>
      <c r="G339" s="176">
        <v>10</v>
      </c>
      <c r="H339" s="176">
        <v>0</v>
      </c>
      <c r="I339" s="176">
        <v>0</v>
      </c>
      <c r="J339" s="178">
        <f>(78887.1008996298/(365.25/12))*20</f>
        <v>51835.466710229026</v>
      </c>
      <c r="K339" s="179">
        <v>0</v>
      </c>
      <c r="L339" s="179">
        <v>0</v>
      </c>
      <c r="M339" s="179">
        <v>0</v>
      </c>
      <c r="N339" s="179">
        <v>0</v>
      </c>
      <c r="O339" s="178">
        <v>0</v>
      </c>
      <c r="P339" s="178">
        <v>0</v>
      </c>
      <c r="Q339" s="178">
        <v>0</v>
      </c>
      <c r="R339" s="178">
        <v>0</v>
      </c>
      <c r="S339" s="178">
        <v>0</v>
      </c>
      <c r="T339" s="179" t="s">
        <v>154</v>
      </c>
      <c r="U339" s="180">
        <f t="shared" si="43"/>
        <v>51835.466710229026</v>
      </c>
      <c r="V339" s="180"/>
      <c r="W339" s="234">
        <f t="shared" si="39"/>
        <v>51835.466710229026</v>
      </c>
      <c r="X339" s="180"/>
      <c r="Y339" s="180"/>
      <c r="Z339" s="181">
        <v>45717</v>
      </c>
      <c r="AA339" s="342" cm="1">
        <f t="array" ref="AA339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45748</v>
      </c>
      <c r="AB339" s="173"/>
      <c r="AC339" s="173"/>
      <c r="AD339" s="173"/>
      <c r="AE339" s="183"/>
      <c r="AF339" s="182"/>
      <c r="AG339" s="183"/>
      <c r="AH339" s="183"/>
      <c r="AI339" s="173">
        <f t="shared" si="40"/>
        <v>0</v>
      </c>
      <c r="AJ339" s="173">
        <f t="shared" si="41"/>
        <v>0</v>
      </c>
      <c r="AK339" s="173">
        <f t="shared" si="42"/>
        <v>0</v>
      </c>
      <c r="AL339" s="183"/>
      <c r="AM339" s="194" t="str">
        <f>_xlfn.XLOOKUP(Tabela1[[#This Row],[Unidade]],tabShoppingsEmails[Shopping],tabShoppingsEmails[E-mails consolidados])</f>
        <v>camila.jaques@pracanovashopping.com.br; alessandro.gomes@pracanovashopping.com.br</v>
      </c>
    </row>
    <row r="340" spans="1:39" ht="20.85" hidden="1" customHeight="1" thickBot="1">
      <c r="A340" s="172"/>
      <c r="B340" s="173" t="s">
        <v>154</v>
      </c>
      <c r="C340" s="173" t="s">
        <v>95</v>
      </c>
      <c r="D340" s="174" t="s">
        <v>169</v>
      </c>
      <c r="E340" s="174" t="s">
        <v>184</v>
      </c>
      <c r="F340" s="176">
        <v>9.32</v>
      </c>
      <c r="G340" s="176">
        <v>10</v>
      </c>
      <c r="H340" s="176">
        <v>0</v>
      </c>
      <c r="I340" s="176">
        <v>0</v>
      </c>
      <c r="J340" s="178">
        <v>78887.100899629775</v>
      </c>
      <c r="K340" s="179">
        <v>0</v>
      </c>
      <c r="L340" s="179">
        <v>0</v>
      </c>
      <c r="M340" s="179">
        <v>0</v>
      </c>
      <c r="N340" s="179">
        <v>0</v>
      </c>
      <c r="O340" s="178">
        <v>-131.47999999999999</v>
      </c>
      <c r="P340" s="178">
        <v>0</v>
      </c>
      <c r="Q340" s="178">
        <v>0</v>
      </c>
      <c r="R340" s="178">
        <v>0</v>
      </c>
      <c r="S340" s="178">
        <v>0</v>
      </c>
      <c r="T340" s="179" t="s">
        <v>154</v>
      </c>
      <c r="U340" s="180">
        <f t="shared" si="43"/>
        <v>78755.620899629779</v>
      </c>
      <c r="V340" s="180"/>
      <c r="W340" s="234">
        <f t="shared" si="39"/>
        <v>78755.620899629779</v>
      </c>
      <c r="X340" s="180"/>
      <c r="Y340" s="180"/>
      <c r="Z340" s="181">
        <v>45748</v>
      </c>
      <c r="AA340" s="342" cm="1">
        <f t="array" ref="AA340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45778</v>
      </c>
      <c r="AB340" s="173"/>
      <c r="AC340" s="173"/>
      <c r="AD340" s="173"/>
      <c r="AE340" s="183"/>
      <c r="AF340" s="182"/>
      <c r="AG340" s="183"/>
      <c r="AH340" s="183"/>
      <c r="AI340" s="173">
        <f t="shared" si="40"/>
        <v>0</v>
      </c>
      <c r="AJ340" s="173">
        <f t="shared" si="41"/>
        <v>0</v>
      </c>
      <c r="AK340" s="173">
        <f t="shared" si="42"/>
        <v>131.47999999999593</v>
      </c>
      <c r="AL340" s="183"/>
      <c r="AM340" s="194" t="str">
        <f>_xlfn.XLOOKUP(Tabela1[[#This Row],[Unidade]],tabShoppingsEmails[Shopping],tabShoppingsEmails[E-mails consolidados])</f>
        <v>camila.jaques@pracanovashopping.com.br; alessandro.gomes@pracanovashopping.com.br</v>
      </c>
    </row>
    <row r="341" spans="1:39" ht="20.85" hidden="1" customHeight="1" thickBot="1">
      <c r="A341" s="172">
        <v>45814</v>
      </c>
      <c r="B341" s="173" t="s">
        <v>154</v>
      </c>
      <c r="C341" s="173" t="s">
        <v>95</v>
      </c>
      <c r="D341" s="174" t="s">
        <v>169</v>
      </c>
      <c r="E341" s="174" t="s">
        <v>184</v>
      </c>
      <c r="F341" s="176">
        <v>9.32</v>
      </c>
      <c r="G341" s="176">
        <v>10</v>
      </c>
      <c r="H341" s="176">
        <v>0</v>
      </c>
      <c r="I341" s="176">
        <v>0</v>
      </c>
      <c r="J341" s="178">
        <v>78887.100899629775</v>
      </c>
      <c r="K341" s="179">
        <v>0</v>
      </c>
      <c r="L341" s="179">
        <v>0</v>
      </c>
      <c r="M341" s="179">
        <v>0</v>
      </c>
      <c r="N341" s="179">
        <v>0</v>
      </c>
      <c r="O341" s="178">
        <v>0</v>
      </c>
      <c r="P341" s="178">
        <v>0</v>
      </c>
      <c r="Q341" s="178">
        <v>0</v>
      </c>
      <c r="R341" s="178">
        <v>0</v>
      </c>
      <c r="S341" s="178">
        <v>0</v>
      </c>
      <c r="T341" s="179" t="s">
        <v>154</v>
      </c>
      <c r="U341" s="180">
        <f t="shared" si="43"/>
        <v>78887.100899629775</v>
      </c>
      <c r="V341" s="180"/>
      <c r="W341" s="234">
        <f t="shared" si="39"/>
        <v>78887.100899629775</v>
      </c>
      <c r="X341" s="180"/>
      <c r="Y341" s="180"/>
      <c r="Z341" s="181">
        <v>45778</v>
      </c>
      <c r="AA341" s="342" cm="1">
        <f t="array" ref="AA341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45809</v>
      </c>
      <c r="AB341" s="173"/>
      <c r="AC341" s="173"/>
      <c r="AD341" s="173"/>
      <c r="AE341" s="183"/>
      <c r="AF341" s="182"/>
      <c r="AG341" s="183"/>
      <c r="AH341" s="183"/>
      <c r="AI341" s="173">
        <f t="shared" si="40"/>
        <v>0</v>
      </c>
      <c r="AJ341" s="173">
        <f t="shared" si="41"/>
        <v>0</v>
      </c>
      <c r="AK341" s="173">
        <f t="shared" si="42"/>
        <v>0</v>
      </c>
      <c r="AL341" s="183"/>
      <c r="AM341" s="194" t="str">
        <f>_xlfn.XLOOKUP(Tabela1[[#This Row],[Unidade]],tabShoppingsEmails[Shopping],tabShoppingsEmails[E-mails consolidados])</f>
        <v>camila.jaques@pracanovashopping.com.br; alessandro.gomes@pracanovashopping.com.br</v>
      </c>
    </row>
    <row r="342" spans="1:39" ht="20.85" hidden="1" customHeight="1" thickBot="1">
      <c r="A342" s="172">
        <v>45841</v>
      </c>
      <c r="B342" s="173" t="s">
        <v>154</v>
      </c>
      <c r="C342" s="173" t="s">
        <v>95</v>
      </c>
      <c r="D342" s="174" t="s">
        <v>169</v>
      </c>
      <c r="E342" s="174" t="s">
        <v>184</v>
      </c>
      <c r="F342" s="176">
        <v>9.32</v>
      </c>
      <c r="G342" s="176">
        <v>10</v>
      </c>
      <c r="H342" s="176">
        <v>0</v>
      </c>
      <c r="I342" s="176">
        <v>0</v>
      </c>
      <c r="J342" s="178">
        <v>78887.100899629775</v>
      </c>
      <c r="K342" s="179">
        <v>0</v>
      </c>
      <c r="L342" s="179">
        <v>0</v>
      </c>
      <c r="M342" s="179">
        <v>0</v>
      </c>
      <c r="N342" s="179">
        <v>0</v>
      </c>
      <c r="O342" s="178">
        <v>0</v>
      </c>
      <c r="P342" s="178">
        <v>0</v>
      </c>
      <c r="Q342" s="178">
        <v>0</v>
      </c>
      <c r="R342" s="178">
        <v>0</v>
      </c>
      <c r="S342" s="178">
        <v>0</v>
      </c>
      <c r="T342" s="179" t="s">
        <v>154</v>
      </c>
      <c r="U342" s="180">
        <f t="shared" si="43"/>
        <v>78887.100899629775</v>
      </c>
      <c r="V342" s="180"/>
      <c r="W342" s="234">
        <f t="shared" si="39"/>
        <v>78887.100899629775</v>
      </c>
      <c r="X342" s="180"/>
      <c r="Y342" s="180"/>
      <c r="Z342" s="181">
        <v>45809</v>
      </c>
      <c r="AA342" s="342" cm="1">
        <f t="array" ref="AA342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45839</v>
      </c>
      <c r="AB342" s="173"/>
      <c r="AC342" s="173"/>
      <c r="AD342" s="173"/>
      <c r="AE342" s="183"/>
      <c r="AF342" s="182"/>
      <c r="AG342" s="183"/>
      <c r="AH342" s="183"/>
      <c r="AI342" s="173">
        <f t="shared" si="40"/>
        <v>0</v>
      </c>
      <c r="AJ342" s="173">
        <f t="shared" si="41"/>
        <v>0</v>
      </c>
      <c r="AK342" s="173">
        <f t="shared" si="42"/>
        <v>0</v>
      </c>
      <c r="AL342" s="183"/>
      <c r="AM342" s="194" t="str">
        <f>_xlfn.XLOOKUP(Tabela1[[#This Row],[Unidade]],tabShoppingsEmails[Shopping],tabShoppingsEmails[E-mails consolidados])</f>
        <v>camila.jaques@pracanovashopping.com.br; alessandro.gomes@pracanovashopping.com.br</v>
      </c>
    </row>
    <row r="343" spans="1:39" ht="20.85" hidden="1" customHeight="1" thickBot="1">
      <c r="A343" s="172">
        <v>45874</v>
      </c>
      <c r="B343" s="173" t="s">
        <v>154</v>
      </c>
      <c r="C343" s="173" t="s">
        <v>95</v>
      </c>
      <c r="D343" s="174" t="s">
        <v>169</v>
      </c>
      <c r="E343" s="174" t="s">
        <v>184</v>
      </c>
      <c r="F343" s="176">
        <v>9.32</v>
      </c>
      <c r="G343" s="176">
        <v>10</v>
      </c>
      <c r="H343" s="176">
        <v>0</v>
      </c>
      <c r="I343" s="176">
        <v>0</v>
      </c>
      <c r="J343" s="178">
        <v>78887.100899629775</v>
      </c>
      <c r="K343" s="179">
        <v>0</v>
      </c>
      <c r="L343" s="179">
        <v>0</v>
      </c>
      <c r="M343" s="179">
        <v>0</v>
      </c>
      <c r="N343" s="179">
        <v>0</v>
      </c>
      <c r="O343" s="178">
        <v>0</v>
      </c>
      <c r="P343" s="178">
        <v>0</v>
      </c>
      <c r="Q343" s="178">
        <v>0</v>
      </c>
      <c r="R343" s="178">
        <v>0</v>
      </c>
      <c r="S343" s="178">
        <v>0</v>
      </c>
      <c r="T343" s="179" t="s">
        <v>154</v>
      </c>
      <c r="U343" s="180">
        <f>(J343+L343+Q343+R343+S343+N343)+IF(T343="Sim",O343+P343,0)</f>
        <v>78887.100899629775</v>
      </c>
      <c r="V343" s="180"/>
      <c r="W343" s="234">
        <f>IF(J343="","",U343*(1+V343))</f>
        <v>78887.100899629775</v>
      </c>
      <c r="X343" s="180"/>
      <c r="Y343" s="180"/>
      <c r="Z343" s="181">
        <v>45839</v>
      </c>
      <c r="AA343" s="342" cm="1">
        <f t="array" ref="AA343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45870</v>
      </c>
      <c r="AB343" s="173"/>
      <c r="AC343" s="173"/>
      <c r="AD343" s="173"/>
      <c r="AE343" s="183"/>
      <c r="AF343" s="182"/>
      <c r="AG343" s="183"/>
      <c r="AH343" s="183"/>
      <c r="AI343" s="173">
        <f>K343-L343</f>
        <v>0</v>
      </c>
      <c r="AJ343" s="173">
        <f t="shared" si="41"/>
        <v>0</v>
      </c>
      <c r="AK343" s="173">
        <f>J343-U343</f>
        <v>0</v>
      </c>
      <c r="AL343" s="183"/>
      <c r="AM343" s="194" t="str">
        <f>_xlfn.XLOOKUP(Tabela1[[#This Row],[Unidade]],tabShoppingsEmails[Shopping],tabShoppingsEmails[E-mails consolidados])</f>
        <v>camila.jaques@pracanovashopping.com.br; alessandro.gomes@pracanovashopping.com.br</v>
      </c>
    </row>
    <row r="344" spans="1:39" ht="20.85" hidden="1" customHeight="1" thickBot="1">
      <c r="A344" s="172">
        <v>45903</v>
      </c>
      <c r="B344" s="173" t="s">
        <v>154</v>
      </c>
      <c r="C344" s="173" t="s">
        <v>95</v>
      </c>
      <c r="D344" s="174" t="s">
        <v>169</v>
      </c>
      <c r="E344" s="174" t="s">
        <v>184</v>
      </c>
      <c r="F344" s="176">
        <v>9.32</v>
      </c>
      <c r="G344" s="176">
        <v>10</v>
      </c>
      <c r="H344" s="176">
        <v>0</v>
      </c>
      <c r="I344" s="176">
        <v>0</v>
      </c>
      <c r="J344" s="178">
        <v>79110.536850666394</v>
      </c>
      <c r="K344" s="179">
        <v>0</v>
      </c>
      <c r="L344" s="179">
        <v>0</v>
      </c>
      <c r="M344" s="179">
        <v>0</v>
      </c>
      <c r="N344" s="179">
        <v>0</v>
      </c>
      <c r="O344" s="178">
        <v>-394.44</v>
      </c>
      <c r="P344" s="178">
        <v>0</v>
      </c>
      <c r="Q344" s="178">
        <v>0</v>
      </c>
      <c r="R344" s="178">
        <v>0</v>
      </c>
      <c r="S344" s="178">
        <f>Tabela1[[#This Row],[Valor Planilha]]-J343</f>
        <v>223.43595103661937</v>
      </c>
      <c r="T344" s="179" t="s">
        <v>154</v>
      </c>
      <c r="U344" s="180">
        <f>(J344+L344+Q344+R344+S344+N344)+IF(T344="Sim",O344+P344,0)</f>
        <v>78939.532801703012</v>
      </c>
      <c r="V344" s="180"/>
      <c r="W344" s="234">
        <f>IF(J344="","",U344*(1+V344))</f>
        <v>78939.532801703012</v>
      </c>
      <c r="X344" s="180"/>
      <c r="Y344" s="180"/>
      <c r="Z344" s="181">
        <v>45870</v>
      </c>
      <c r="AA344" s="342" cm="1">
        <f t="array" ref="AA344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45901</v>
      </c>
      <c r="AB344" s="173"/>
      <c r="AC344" s="173"/>
      <c r="AD344" s="173"/>
      <c r="AE344" s="183"/>
      <c r="AF344" s="182"/>
      <c r="AG344" s="183"/>
      <c r="AH344" s="183"/>
      <c r="AI344" s="173">
        <f>K344-L344</f>
        <v>0</v>
      </c>
      <c r="AJ344" s="173">
        <f t="shared" si="41"/>
        <v>0</v>
      </c>
      <c r="AK344" s="173">
        <f>J344-U344</f>
        <v>171.00404896338296</v>
      </c>
      <c r="AL344" s="183"/>
      <c r="AM344" s="194" t="str">
        <f>_xlfn.XLOOKUP(Tabela1[[#This Row],[Unidade]],tabShoppingsEmails[Shopping],tabShoppingsEmails[E-mails consolidados])</f>
        <v>camila.jaques@pracanovashopping.com.br; alessandro.gomes@pracanovashopping.com.br</v>
      </c>
    </row>
    <row r="345" spans="1:39" ht="20.85" hidden="1" customHeight="1" thickBot="1">
      <c r="A345" s="172">
        <v>45936</v>
      </c>
      <c r="B345" s="173" t="s">
        <v>154</v>
      </c>
      <c r="C345" s="173" t="s">
        <v>95</v>
      </c>
      <c r="D345" s="174" t="s">
        <v>169</v>
      </c>
      <c r="E345" s="174" t="s">
        <v>184</v>
      </c>
      <c r="F345" s="176">
        <v>9.32</v>
      </c>
      <c r="G345" s="176">
        <v>10</v>
      </c>
      <c r="H345" s="176">
        <v>0</v>
      </c>
      <c r="I345" s="176">
        <v>0</v>
      </c>
      <c r="J345" s="178">
        <v>79110.536850666394</v>
      </c>
      <c r="K345" s="179">
        <v>0</v>
      </c>
      <c r="L345" s="179">
        <v>0</v>
      </c>
      <c r="M345" s="179">
        <v>0</v>
      </c>
      <c r="N345" s="179">
        <v>0</v>
      </c>
      <c r="O345" s="178">
        <v>0</v>
      </c>
      <c r="P345" s="178">
        <v>0</v>
      </c>
      <c r="Q345" s="178">
        <v>0</v>
      </c>
      <c r="R345" s="178">
        <v>0</v>
      </c>
      <c r="S345" s="178">
        <v>0</v>
      </c>
      <c r="T345" s="179" t="s">
        <v>154</v>
      </c>
      <c r="U345" s="180">
        <f t="shared" si="43"/>
        <v>79110.536850666394</v>
      </c>
      <c r="V345" s="180"/>
      <c r="W345" s="234">
        <f t="shared" si="39"/>
        <v>79110.536850666394</v>
      </c>
      <c r="X345" s="180"/>
      <c r="Y345" s="180"/>
      <c r="Z345" s="181">
        <v>45901</v>
      </c>
      <c r="AA345" s="342" cm="1">
        <f t="array" ref="AA345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45931</v>
      </c>
      <c r="AB345" s="173"/>
      <c r="AC345" s="173"/>
      <c r="AD345" s="173"/>
      <c r="AE345" s="183"/>
      <c r="AF345" s="182"/>
      <c r="AG345" s="183"/>
      <c r="AH345" s="183"/>
      <c r="AI345" s="173">
        <f t="shared" si="40"/>
        <v>0</v>
      </c>
      <c r="AJ345" s="173">
        <f t="shared" si="41"/>
        <v>0</v>
      </c>
      <c r="AK345" s="173">
        <f t="shared" si="42"/>
        <v>0</v>
      </c>
      <c r="AL345" s="183"/>
      <c r="AM345" s="194" t="str">
        <f>_xlfn.XLOOKUP(Tabela1[[#This Row],[Unidade]],tabShoppingsEmails[Shopping],tabShoppingsEmails[E-mails consolidados])</f>
        <v>camila.jaques@pracanovashopping.com.br; alessandro.gomes@pracanovashopping.com.br</v>
      </c>
    </row>
    <row r="346" spans="1:39" ht="20.85" hidden="1" customHeight="1" thickBot="1">
      <c r="A346" s="172"/>
      <c r="B346" s="173"/>
      <c r="C346" s="173" t="s">
        <v>95</v>
      </c>
      <c r="D346" s="174" t="s">
        <v>169</v>
      </c>
      <c r="E346" s="174" t="s">
        <v>184</v>
      </c>
      <c r="F346" s="176">
        <v>9.32</v>
      </c>
      <c r="G346" s="176"/>
      <c r="H346" s="176"/>
      <c r="I346" s="176"/>
      <c r="J346" s="178"/>
      <c r="K346" s="179"/>
      <c r="L346" s="179"/>
      <c r="M346" s="179"/>
      <c r="N346" s="179"/>
      <c r="O346" s="178"/>
      <c r="P346" s="178"/>
      <c r="Q346" s="178"/>
      <c r="R346" s="178"/>
      <c r="S346" s="178"/>
      <c r="T346" s="179"/>
      <c r="U346" s="180">
        <f t="shared" si="43"/>
        <v>0</v>
      </c>
      <c r="V346" s="180"/>
      <c r="W346" s="234" t="str">
        <f t="shared" si="39"/>
        <v/>
      </c>
      <c r="X346" s="180"/>
      <c r="Y346" s="180"/>
      <c r="Z346" s="181">
        <v>45931</v>
      </c>
      <c r="AA346" s="342" cm="1">
        <f t="array" ref="AA346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45962</v>
      </c>
      <c r="AB346" s="173"/>
      <c r="AC346" s="173"/>
      <c r="AD346" s="173"/>
      <c r="AE346" s="183"/>
      <c r="AF346" s="182"/>
      <c r="AG346" s="183"/>
      <c r="AH346" s="183"/>
      <c r="AI346" s="173">
        <f t="shared" si="40"/>
        <v>0</v>
      </c>
      <c r="AJ346" s="173">
        <f t="shared" si="41"/>
        <v>0</v>
      </c>
      <c r="AK346" s="173">
        <f t="shared" si="42"/>
        <v>0</v>
      </c>
      <c r="AL346" s="183"/>
      <c r="AM346" s="194" t="str">
        <f>_xlfn.XLOOKUP(Tabela1[[#This Row],[Unidade]],tabShoppingsEmails[Shopping],tabShoppingsEmails[E-mails consolidados])</f>
        <v>camila.jaques@pracanovashopping.com.br; alessandro.gomes@pracanovashopping.com.br</v>
      </c>
    </row>
    <row r="347" spans="1:39" ht="20.85" hidden="1" customHeight="1" thickBot="1">
      <c r="A347" s="172"/>
      <c r="B347" s="173"/>
      <c r="C347" s="173" t="s">
        <v>95</v>
      </c>
      <c r="D347" s="174" t="s">
        <v>169</v>
      </c>
      <c r="E347" s="174" t="s">
        <v>184</v>
      </c>
      <c r="F347" s="176">
        <v>9.32</v>
      </c>
      <c r="G347" s="176"/>
      <c r="H347" s="176"/>
      <c r="I347" s="176"/>
      <c r="J347" s="178"/>
      <c r="K347" s="179"/>
      <c r="L347" s="179"/>
      <c r="M347" s="179"/>
      <c r="N347" s="179"/>
      <c r="O347" s="178"/>
      <c r="P347" s="178"/>
      <c r="Q347" s="178"/>
      <c r="R347" s="178"/>
      <c r="S347" s="178"/>
      <c r="T347" s="179"/>
      <c r="U347" s="180">
        <f t="shared" si="43"/>
        <v>0</v>
      </c>
      <c r="V347" s="180"/>
      <c r="W347" s="234" t="str">
        <f t="shared" si="39"/>
        <v/>
      </c>
      <c r="X347" s="180"/>
      <c r="Y347" s="180"/>
      <c r="Z347" s="181">
        <v>45962</v>
      </c>
      <c r="AA347" s="342" cm="1">
        <f t="array" ref="AA347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45992</v>
      </c>
      <c r="AB347" s="173"/>
      <c r="AC347" s="173"/>
      <c r="AD347" s="173"/>
      <c r="AE347" s="183"/>
      <c r="AF347" s="182"/>
      <c r="AG347" s="183"/>
      <c r="AH347" s="183"/>
      <c r="AI347" s="173">
        <f t="shared" si="40"/>
        <v>0</v>
      </c>
      <c r="AJ347" s="173">
        <f t="shared" si="41"/>
        <v>0</v>
      </c>
      <c r="AK347" s="173">
        <f t="shared" si="42"/>
        <v>0</v>
      </c>
      <c r="AL347" s="183"/>
      <c r="AM347" s="194" t="str">
        <f>_xlfn.XLOOKUP(Tabela1[[#This Row],[Unidade]],tabShoppingsEmails[Shopping],tabShoppingsEmails[E-mails consolidados])</f>
        <v>camila.jaques@pracanovashopping.com.br; alessandro.gomes@pracanovashopping.com.br</v>
      </c>
    </row>
    <row r="348" spans="1:39" ht="20.85" hidden="1" customHeight="1" thickBot="1">
      <c r="A348" s="172"/>
      <c r="B348" s="173"/>
      <c r="C348" s="173" t="s">
        <v>95</v>
      </c>
      <c r="D348" s="174" t="s">
        <v>169</v>
      </c>
      <c r="E348" s="174" t="s">
        <v>184</v>
      </c>
      <c r="F348" s="176">
        <v>9.32</v>
      </c>
      <c r="G348" s="176"/>
      <c r="H348" s="176"/>
      <c r="I348" s="176"/>
      <c r="J348" s="178"/>
      <c r="K348" s="179"/>
      <c r="L348" s="179"/>
      <c r="M348" s="179"/>
      <c r="N348" s="179"/>
      <c r="O348" s="178"/>
      <c r="P348" s="178"/>
      <c r="Q348" s="178"/>
      <c r="R348" s="178"/>
      <c r="S348" s="178"/>
      <c r="T348" s="179"/>
      <c r="U348" s="180">
        <f t="shared" si="43"/>
        <v>0</v>
      </c>
      <c r="V348" s="180"/>
      <c r="W348" s="234" t="str">
        <f t="shared" si="39"/>
        <v/>
      </c>
      <c r="X348" s="180"/>
      <c r="Y348" s="180"/>
      <c r="Z348" s="181">
        <v>45992</v>
      </c>
      <c r="AA348" s="342" cm="1">
        <f t="array" ref="AA348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46023</v>
      </c>
      <c r="AB348" s="173"/>
      <c r="AC348" s="173"/>
      <c r="AD348" s="173"/>
      <c r="AE348" s="183"/>
      <c r="AF348" s="182"/>
      <c r="AG348" s="183"/>
      <c r="AH348" s="183"/>
      <c r="AI348" s="173">
        <f t="shared" si="40"/>
        <v>0</v>
      </c>
      <c r="AJ348" s="173">
        <f t="shared" si="41"/>
        <v>0</v>
      </c>
      <c r="AK348" s="173">
        <f t="shared" si="42"/>
        <v>0</v>
      </c>
      <c r="AL348" s="183"/>
      <c r="AM348" s="194" t="str">
        <f>_xlfn.XLOOKUP(Tabela1[[#This Row],[Unidade]],tabShoppingsEmails[Shopping],tabShoppingsEmails[E-mails consolidados])</f>
        <v>camila.jaques@pracanovashopping.com.br; alessandro.gomes@pracanovashopping.com.br</v>
      </c>
    </row>
    <row r="349" spans="1:39" ht="20.85" hidden="1" customHeight="1" thickBot="1">
      <c r="A349" s="172"/>
      <c r="B349" s="173" t="s">
        <v>157</v>
      </c>
      <c r="C349" s="173" t="s">
        <v>95</v>
      </c>
      <c r="D349" s="174" t="s">
        <v>175</v>
      </c>
      <c r="E349" s="174" t="s">
        <v>185</v>
      </c>
      <c r="F349" s="176">
        <v>3</v>
      </c>
      <c r="G349" s="176">
        <v>3</v>
      </c>
      <c r="H349" s="198" t="s">
        <v>165</v>
      </c>
      <c r="I349" s="176">
        <v>0</v>
      </c>
      <c r="J349" s="178">
        <v>10956</v>
      </c>
      <c r="K349" s="179">
        <v>0</v>
      </c>
      <c r="L349" s="209"/>
      <c r="M349" s="179">
        <v>0</v>
      </c>
      <c r="N349" s="179">
        <v>0</v>
      </c>
      <c r="O349" s="192" t="s">
        <v>161</v>
      </c>
      <c r="P349" s="178">
        <v>0</v>
      </c>
      <c r="Q349" s="178">
        <v>0</v>
      </c>
      <c r="R349" s="178">
        <v>0</v>
      </c>
      <c r="S349" s="178">
        <v>0</v>
      </c>
      <c r="T349" s="179"/>
      <c r="U349" s="180">
        <f t="shared" si="43"/>
        <v>10956</v>
      </c>
      <c r="V349" s="180"/>
      <c r="W349" s="234">
        <f t="shared" si="39"/>
        <v>10956</v>
      </c>
      <c r="X349" s="180"/>
      <c r="Y349" s="180"/>
      <c r="Z349" s="181">
        <v>45658</v>
      </c>
      <c r="AA349" s="342" cm="1">
        <f t="array" ref="AA349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45689</v>
      </c>
      <c r="AB349" s="173"/>
      <c r="AC349" s="173"/>
      <c r="AD349" s="173"/>
      <c r="AE349" s="183"/>
      <c r="AF349" s="182"/>
      <c r="AG349" s="183"/>
      <c r="AH349" s="183"/>
      <c r="AI349" s="173">
        <f t="shared" si="40"/>
        <v>0</v>
      </c>
      <c r="AJ349" s="173">
        <f t="shared" si="41"/>
        <v>0</v>
      </c>
      <c r="AK349" s="173">
        <f t="shared" si="42"/>
        <v>0</v>
      </c>
      <c r="AL349" s="183"/>
      <c r="AM349" s="194" t="str">
        <f>_xlfn.XLOOKUP(Tabela1[[#This Row],[Unidade]],tabShoppingsEmails[Shopping],tabShoppingsEmails[E-mails consolidados])</f>
        <v>camila.jaques@pracanovashopping.com.br; alessandro.gomes@pracanovashopping.com.br</v>
      </c>
    </row>
    <row r="350" spans="1:39" ht="20.85" hidden="1" customHeight="1" thickBot="1">
      <c r="A350" s="172"/>
      <c r="B350" s="173" t="s">
        <v>154</v>
      </c>
      <c r="C350" s="173" t="s">
        <v>95</v>
      </c>
      <c r="D350" s="174" t="s">
        <v>175</v>
      </c>
      <c r="E350" s="174" t="s">
        <v>185</v>
      </c>
      <c r="F350" s="176">
        <v>3</v>
      </c>
      <c r="G350" s="176">
        <v>3</v>
      </c>
      <c r="H350" s="176">
        <v>0</v>
      </c>
      <c r="I350" s="176">
        <v>0</v>
      </c>
      <c r="J350" s="178">
        <v>10956</v>
      </c>
      <c r="K350" s="179">
        <v>0</v>
      </c>
      <c r="L350" s="179">
        <v>0</v>
      </c>
      <c r="M350" s="179">
        <v>0</v>
      </c>
      <c r="N350" s="179">
        <v>0</v>
      </c>
      <c r="O350" s="178">
        <v>-91.3</v>
      </c>
      <c r="P350" s="178">
        <v>0</v>
      </c>
      <c r="Q350" s="178">
        <v>0</v>
      </c>
      <c r="R350" s="178">
        <v>0</v>
      </c>
      <c r="S350" s="178">
        <v>0</v>
      </c>
      <c r="T350" s="179" t="s">
        <v>154</v>
      </c>
      <c r="U350" s="180">
        <f t="shared" si="43"/>
        <v>10864.7</v>
      </c>
      <c r="V350" s="180"/>
      <c r="W350" s="234">
        <f t="shared" si="39"/>
        <v>10864.7</v>
      </c>
      <c r="X350" s="180"/>
      <c r="Y350" s="180"/>
      <c r="Z350" s="181">
        <v>45689</v>
      </c>
      <c r="AA350" s="342" cm="1">
        <f t="array" ref="AA350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45717</v>
      </c>
      <c r="AB350" s="173"/>
      <c r="AC350" s="173"/>
      <c r="AD350" s="173"/>
      <c r="AE350" s="183"/>
      <c r="AF350" s="182"/>
      <c r="AG350" s="183"/>
      <c r="AH350" s="183"/>
      <c r="AI350" s="173">
        <f t="shared" si="40"/>
        <v>0</v>
      </c>
      <c r="AJ350" s="173">
        <f t="shared" si="41"/>
        <v>0</v>
      </c>
      <c r="AK350" s="173">
        <f t="shared" si="42"/>
        <v>91.299999999999272</v>
      </c>
      <c r="AL350" s="183"/>
      <c r="AM350" s="194" t="str">
        <f>_xlfn.XLOOKUP(Tabela1[[#This Row],[Unidade]],tabShoppingsEmails[Shopping],tabShoppingsEmails[E-mails consolidados])</f>
        <v>camila.jaques@pracanovashopping.com.br; alessandro.gomes@pracanovashopping.com.br</v>
      </c>
    </row>
    <row r="351" spans="1:39" ht="20.85" hidden="1" customHeight="1" thickBot="1">
      <c r="A351" s="172"/>
      <c r="B351" s="173" t="s">
        <v>154</v>
      </c>
      <c r="C351" s="173" t="s">
        <v>95</v>
      </c>
      <c r="D351" s="174" t="s">
        <v>175</v>
      </c>
      <c r="E351" s="174" t="s">
        <v>185</v>
      </c>
      <c r="F351" s="176">
        <v>3</v>
      </c>
      <c r="G351" s="176">
        <v>3</v>
      </c>
      <c r="H351" s="176">
        <v>0</v>
      </c>
      <c r="I351" s="176">
        <v>0</v>
      </c>
      <c r="J351" s="178">
        <v>10956</v>
      </c>
      <c r="K351" s="179">
        <v>0</v>
      </c>
      <c r="L351" s="179">
        <v>0</v>
      </c>
      <c r="M351" s="179">
        <v>0</v>
      </c>
      <c r="N351" s="179">
        <v>0</v>
      </c>
      <c r="O351" s="178">
        <v>-91.3</v>
      </c>
      <c r="P351" s="178">
        <v>0</v>
      </c>
      <c r="Q351" s="178">
        <v>0</v>
      </c>
      <c r="R351" s="178">
        <v>0</v>
      </c>
      <c r="S351" s="178">
        <v>0</v>
      </c>
      <c r="T351" s="179" t="s">
        <v>154</v>
      </c>
      <c r="U351" s="180">
        <f t="shared" si="43"/>
        <v>10864.7</v>
      </c>
      <c r="V351" s="180"/>
      <c r="W351" s="234">
        <f t="shared" si="39"/>
        <v>10864.7</v>
      </c>
      <c r="X351" s="180"/>
      <c r="Y351" s="180"/>
      <c r="Z351" s="181">
        <v>45717</v>
      </c>
      <c r="AA351" s="342" cm="1">
        <f t="array" ref="AA351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45748</v>
      </c>
      <c r="AB351" s="173"/>
      <c r="AC351" s="173"/>
      <c r="AD351" s="173"/>
      <c r="AE351" s="183"/>
      <c r="AF351" s="182"/>
      <c r="AG351" s="183"/>
      <c r="AH351" s="183"/>
      <c r="AI351" s="173">
        <f t="shared" si="40"/>
        <v>0</v>
      </c>
      <c r="AJ351" s="173">
        <f t="shared" si="41"/>
        <v>0</v>
      </c>
      <c r="AK351" s="173">
        <f t="shared" si="42"/>
        <v>91.299999999999272</v>
      </c>
      <c r="AL351" s="183"/>
      <c r="AM351" s="194" t="str">
        <f>_xlfn.XLOOKUP(Tabela1[[#This Row],[Unidade]],tabShoppingsEmails[Shopping],tabShoppingsEmails[E-mails consolidados])</f>
        <v>camila.jaques@pracanovashopping.com.br; alessandro.gomes@pracanovashopping.com.br</v>
      </c>
    </row>
    <row r="352" spans="1:39" ht="32.25" hidden="1" thickBot="1">
      <c r="A352" s="172"/>
      <c r="B352" s="173" t="s">
        <v>157</v>
      </c>
      <c r="C352" s="173" t="s">
        <v>95</v>
      </c>
      <c r="D352" s="174" t="s">
        <v>175</v>
      </c>
      <c r="E352" s="174" t="s">
        <v>186</v>
      </c>
      <c r="F352" s="176">
        <v>3</v>
      </c>
      <c r="G352" s="176">
        <v>3</v>
      </c>
      <c r="H352" s="198" t="s">
        <v>165</v>
      </c>
      <c r="I352" s="176">
        <v>0</v>
      </c>
      <c r="J352" s="178">
        <v>10520</v>
      </c>
      <c r="K352" s="179">
        <v>0</v>
      </c>
      <c r="L352" s="209"/>
      <c r="M352" s="179">
        <v>0</v>
      </c>
      <c r="N352" s="179">
        <v>0</v>
      </c>
      <c r="O352" s="192" t="s">
        <v>161</v>
      </c>
      <c r="P352" s="178">
        <v>0</v>
      </c>
      <c r="Q352" s="178">
        <v>0</v>
      </c>
      <c r="R352" s="178">
        <v>0</v>
      </c>
      <c r="S352" s="178">
        <v>0</v>
      </c>
      <c r="T352" s="179"/>
      <c r="U352" s="180">
        <f t="shared" si="43"/>
        <v>10520</v>
      </c>
      <c r="V352" s="180"/>
      <c r="W352" s="234">
        <f t="shared" si="39"/>
        <v>10520</v>
      </c>
      <c r="X352" s="180"/>
      <c r="Y352" s="180"/>
      <c r="Z352" s="181">
        <v>45748</v>
      </c>
      <c r="AA352" s="342" cm="1">
        <f t="array" ref="AA352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45778</v>
      </c>
      <c r="AB352" s="173"/>
      <c r="AC352" s="173"/>
      <c r="AD352" s="173"/>
      <c r="AE352" s="183"/>
      <c r="AF352" s="182"/>
      <c r="AG352" s="183"/>
      <c r="AH352" s="183"/>
      <c r="AI352" s="173">
        <f t="shared" si="40"/>
        <v>0</v>
      </c>
      <c r="AJ352" s="173">
        <f t="shared" si="41"/>
        <v>0</v>
      </c>
      <c r="AK352" s="173">
        <f t="shared" si="42"/>
        <v>0</v>
      </c>
      <c r="AL352" s="183"/>
      <c r="AM352" s="194" t="str">
        <f>_xlfn.XLOOKUP(Tabela1[[#This Row],[Unidade]],tabShoppingsEmails[Shopping],tabShoppingsEmails[E-mails consolidados])</f>
        <v>camila.jaques@pracanovashopping.com.br; alessandro.gomes@pracanovashopping.com.br</v>
      </c>
    </row>
    <row r="353" spans="1:39" ht="20.85" hidden="1" customHeight="1" thickBot="1">
      <c r="A353" s="172"/>
      <c r="B353" s="173" t="s">
        <v>154</v>
      </c>
      <c r="C353" s="173" t="s">
        <v>95</v>
      </c>
      <c r="D353" s="174" t="s">
        <v>175</v>
      </c>
      <c r="E353" s="174" t="s">
        <v>186</v>
      </c>
      <c r="F353" s="176">
        <v>3</v>
      </c>
      <c r="G353" s="176">
        <v>3</v>
      </c>
      <c r="H353" s="176">
        <v>0</v>
      </c>
      <c r="I353" s="176">
        <v>0</v>
      </c>
      <c r="J353" s="178">
        <v>10520</v>
      </c>
      <c r="K353" s="179">
        <v>0</v>
      </c>
      <c r="L353" s="179">
        <v>0</v>
      </c>
      <c r="M353" s="179">
        <v>0</v>
      </c>
      <c r="N353" s="179">
        <v>0</v>
      </c>
      <c r="O353" s="179">
        <v>-52.6</v>
      </c>
      <c r="P353" s="178">
        <v>0</v>
      </c>
      <c r="Q353" s="178">
        <v>0</v>
      </c>
      <c r="R353" s="178">
        <v>0</v>
      </c>
      <c r="S353" s="178">
        <v>0</v>
      </c>
      <c r="T353" s="179" t="s">
        <v>154</v>
      </c>
      <c r="U353" s="180">
        <f t="shared" si="43"/>
        <v>10467.4</v>
      </c>
      <c r="V353" s="180"/>
      <c r="W353" s="234">
        <f t="shared" si="39"/>
        <v>10467.4</v>
      </c>
      <c r="X353" s="180"/>
      <c r="Y353" s="180"/>
      <c r="Z353" s="181">
        <v>45778</v>
      </c>
      <c r="AA353" s="342" cm="1">
        <f t="array" ref="AA353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45809</v>
      </c>
      <c r="AB353" s="173"/>
      <c r="AC353" s="173"/>
      <c r="AD353" s="173"/>
      <c r="AE353" s="183"/>
      <c r="AF353" s="182"/>
      <c r="AG353" s="183"/>
      <c r="AH353" s="183"/>
      <c r="AI353" s="173">
        <f t="shared" si="40"/>
        <v>0</v>
      </c>
      <c r="AJ353" s="173">
        <f t="shared" si="41"/>
        <v>0</v>
      </c>
      <c r="AK353" s="173">
        <f t="shared" si="42"/>
        <v>52.600000000000364</v>
      </c>
      <c r="AL353" s="183"/>
      <c r="AM353" s="194" t="str">
        <f>_xlfn.XLOOKUP(Tabela1[[#This Row],[Unidade]],tabShoppingsEmails[Shopping],tabShoppingsEmails[E-mails consolidados])</f>
        <v>camila.jaques@pracanovashopping.com.br; alessandro.gomes@pracanovashopping.com.br</v>
      </c>
    </row>
    <row r="354" spans="1:39" ht="20.85" hidden="1" customHeight="1" thickBot="1">
      <c r="A354" s="172">
        <v>45841</v>
      </c>
      <c r="B354" s="173" t="s">
        <v>154</v>
      </c>
      <c r="C354" s="173" t="s">
        <v>95</v>
      </c>
      <c r="D354" s="174" t="s">
        <v>175</v>
      </c>
      <c r="E354" s="174" t="s">
        <v>186</v>
      </c>
      <c r="F354" s="176">
        <v>3</v>
      </c>
      <c r="G354" s="176">
        <v>3</v>
      </c>
      <c r="H354" s="176">
        <v>0</v>
      </c>
      <c r="I354" s="176">
        <v>0</v>
      </c>
      <c r="J354" s="178">
        <v>10520</v>
      </c>
      <c r="K354" s="179">
        <v>0</v>
      </c>
      <c r="L354" s="179">
        <v>0</v>
      </c>
      <c r="M354" s="179">
        <v>0</v>
      </c>
      <c r="N354" s="179">
        <v>0</v>
      </c>
      <c r="O354" s="179">
        <v>-52.6</v>
      </c>
      <c r="P354" s="178">
        <v>0</v>
      </c>
      <c r="Q354" s="178">
        <v>0</v>
      </c>
      <c r="R354" s="178">
        <v>0</v>
      </c>
      <c r="S354" s="178">
        <v>0</v>
      </c>
      <c r="T354" s="179" t="s">
        <v>154</v>
      </c>
      <c r="U354" s="180">
        <f t="shared" si="43"/>
        <v>10467.4</v>
      </c>
      <c r="V354" s="180"/>
      <c r="W354" s="234">
        <f t="shared" si="39"/>
        <v>10467.4</v>
      </c>
      <c r="X354" s="180"/>
      <c r="Y354" s="180"/>
      <c r="Z354" s="181">
        <v>45809</v>
      </c>
      <c r="AA354" s="342" cm="1">
        <f t="array" ref="AA354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45839</v>
      </c>
      <c r="AB354" s="173"/>
      <c r="AC354" s="173"/>
      <c r="AD354" s="173"/>
      <c r="AE354" s="183"/>
      <c r="AF354" s="182"/>
      <c r="AG354" s="183"/>
      <c r="AH354" s="183"/>
      <c r="AI354" s="173">
        <f t="shared" si="40"/>
        <v>0</v>
      </c>
      <c r="AJ354" s="173">
        <f t="shared" si="41"/>
        <v>0</v>
      </c>
      <c r="AK354" s="173">
        <f t="shared" si="42"/>
        <v>52.600000000000364</v>
      </c>
      <c r="AL354" s="183"/>
      <c r="AM354" s="194" t="str">
        <f>_xlfn.XLOOKUP(Tabela1[[#This Row],[Unidade]],tabShoppingsEmails[Shopping],tabShoppingsEmails[E-mails consolidados])</f>
        <v>camila.jaques@pracanovashopping.com.br; alessandro.gomes@pracanovashopping.com.br</v>
      </c>
    </row>
    <row r="355" spans="1:39" ht="20.85" hidden="1" customHeight="1" thickBot="1">
      <c r="A355" s="172">
        <v>45874</v>
      </c>
      <c r="B355" s="173" t="s">
        <v>154</v>
      </c>
      <c r="C355" s="173" t="s">
        <v>95</v>
      </c>
      <c r="D355" s="174" t="s">
        <v>175</v>
      </c>
      <c r="E355" s="174" t="s">
        <v>186</v>
      </c>
      <c r="F355" s="176">
        <v>3</v>
      </c>
      <c r="G355" s="176">
        <v>3</v>
      </c>
      <c r="H355" s="176">
        <v>0</v>
      </c>
      <c r="I355" s="176">
        <v>0</v>
      </c>
      <c r="J355" s="178">
        <v>10520</v>
      </c>
      <c r="K355" s="179">
        <v>0</v>
      </c>
      <c r="L355" s="179">
        <v>0</v>
      </c>
      <c r="M355" s="179">
        <v>0</v>
      </c>
      <c r="N355" s="179">
        <v>0</v>
      </c>
      <c r="O355" s="179">
        <v>-52.6</v>
      </c>
      <c r="P355" s="178">
        <v>0</v>
      </c>
      <c r="Q355" s="178">
        <v>0</v>
      </c>
      <c r="R355" s="178">
        <v>0</v>
      </c>
      <c r="S355" s="178">
        <v>0</v>
      </c>
      <c r="T355" s="179" t="s">
        <v>154</v>
      </c>
      <c r="U355" s="180">
        <f t="shared" si="43"/>
        <v>10467.4</v>
      </c>
      <c r="V355" s="180"/>
      <c r="W355" s="234">
        <f t="shared" si="39"/>
        <v>10467.4</v>
      </c>
      <c r="X355" s="180"/>
      <c r="Y355" s="180"/>
      <c r="Z355" s="181">
        <v>45839</v>
      </c>
      <c r="AA355" s="342" cm="1">
        <f t="array" ref="AA355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45870</v>
      </c>
      <c r="AB355" s="173"/>
      <c r="AC355" s="173"/>
      <c r="AD355" s="173"/>
      <c r="AE355" s="183"/>
      <c r="AF355" s="182"/>
      <c r="AG355" s="183"/>
      <c r="AH355" s="183"/>
      <c r="AI355" s="173">
        <f t="shared" si="40"/>
        <v>0</v>
      </c>
      <c r="AJ355" s="173">
        <f t="shared" si="41"/>
        <v>0</v>
      </c>
      <c r="AK355" s="173">
        <f t="shared" si="42"/>
        <v>52.600000000000364</v>
      </c>
      <c r="AL355" s="183"/>
      <c r="AM355" s="194" t="str">
        <f>_xlfn.XLOOKUP(Tabela1[[#This Row],[Unidade]],tabShoppingsEmails[Shopping],tabShoppingsEmails[E-mails consolidados])</f>
        <v>camila.jaques@pracanovashopping.com.br; alessandro.gomes@pracanovashopping.com.br</v>
      </c>
    </row>
    <row r="356" spans="1:39" ht="20.85" hidden="1" customHeight="1" thickBot="1">
      <c r="A356" s="172">
        <v>45903</v>
      </c>
      <c r="B356" s="173" t="s">
        <v>154</v>
      </c>
      <c r="C356" s="173" t="s">
        <v>95</v>
      </c>
      <c r="D356" s="174" t="s">
        <v>175</v>
      </c>
      <c r="E356" s="174" t="s">
        <v>186</v>
      </c>
      <c r="F356" s="176">
        <v>3</v>
      </c>
      <c r="G356" s="176">
        <v>3</v>
      </c>
      <c r="H356" s="176">
        <v>0</v>
      </c>
      <c r="I356" s="176">
        <v>0</v>
      </c>
      <c r="J356" s="178">
        <v>10520</v>
      </c>
      <c r="K356" s="179">
        <v>0</v>
      </c>
      <c r="L356" s="179">
        <v>0</v>
      </c>
      <c r="M356" s="179">
        <v>0</v>
      </c>
      <c r="N356" s="179">
        <v>0</v>
      </c>
      <c r="O356" s="179">
        <v>-52.6</v>
      </c>
      <c r="P356" s="178">
        <v>0</v>
      </c>
      <c r="Q356" s="178">
        <v>0</v>
      </c>
      <c r="R356" s="178">
        <v>0</v>
      </c>
      <c r="S356" s="178">
        <v>0</v>
      </c>
      <c r="T356" s="179" t="s">
        <v>154</v>
      </c>
      <c r="U356" s="180">
        <f t="shared" si="43"/>
        <v>10467.4</v>
      </c>
      <c r="V356" s="180"/>
      <c r="W356" s="234">
        <f t="shared" si="39"/>
        <v>10467.4</v>
      </c>
      <c r="X356" s="180"/>
      <c r="Y356" s="180"/>
      <c r="Z356" s="181">
        <v>45870</v>
      </c>
      <c r="AA356" s="342" cm="1">
        <f t="array" ref="AA356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45901</v>
      </c>
      <c r="AB356" s="173"/>
      <c r="AC356" s="173"/>
      <c r="AD356" s="173"/>
      <c r="AE356" s="183"/>
      <c r="AF356" s="182"/>
      <c r="AG356" s="183"/>
      <c r="AH356" s="183"/>
      <c r="AI356" s="173">
        <f t="shared" si="40"/>
        <v>0</v>
      </c>
      <c r="AJ356" s="173">
        <f t="shared" si="41"/>
        <v>0</v>
      </c>
      <c r="AK356" s="173">
        <f t="shared" si="42"/>
        <v>52.600000000000364</v>
      </c>
      <c r="AL356" s="183"/>
      <c r="AM356" s="194" t="str">
        <f>_xlfn.XLOOKUP(Tabela1[[#This Row],[Unidade]],tabShoppingsEmails[Shopping],tabShoppingsEmails[E-mails consolidados])</f>
        <v>camila.jaques@pracanovashopping.com.br; alessandro.gomes@pracanovashopping.com.br</v>
      </c>
    </row>
    <row r="357" spans="1:39" ht="20.85" hidden="1" customHeight="1" thickBot="1">
      <c r="A357" s="172">
        <v>45936</v>
      </c>
      <c r="B357" s="173" t="s">
        <v>154</v>
      </c>
      <c r="C357" s="173" t="s">
        <v>95</v>
      </c>
      <c r="D357" s="174" t="s">
        <v>175</v>
      </c>
      <c r="E357" s="174" t="s">
        <v>186</v>
      </c>
      <c r="F357" s="176">
        <v>3</v>
      </c>
      <c r="G357" s="176">
        <v>3</v>
      </c>
      <c r="H357" s="176">
        <v>0</v>
      </c>
      <c r="I357" s="176">
        <v>0</v>
      </c>
      <c r="J357" s="178">
        <v>10520</v>
      </c>
      <c r="K357" s="179">
        <v>0</v>
      </c>
      <c r="L357" s="179">
        <v>0</v>
      </c>
      <c r="M357" s="179">
        <v>0</v>
      </c>
      <c r="N357" s="179">
        <v>0</v>
      </c>
      <c r="O357" s="178">
        <v>-52.6</v>
      </c>
      <c r="P357" s="178">
        <v>0</v>
      </c>
      <c r="Q357" s="178">
        <v>0</v>
      </c>
      <c r="R357" s="178">
        <v>0</v>
      </c>
      <c r="S357" s="178">
        <v>0</v>
      </c>
      <c r="T357" s="179" t="s">
        <v>154</v>
      </c>
      <c r="U357" s="180">
        <f t="shared" si="43"/>
        <v>10467.4</v>
      </c>
      <c r="V357" s="180"/>
      <c r="W357" s="234">
        <f t="shared" si="39"/>
        <v>10467.4</v>
      </c>
      <c r="X357" s="180"/>
      <c r="Y357" s="180"/>
      <c r="Z357" s="181">
        <v>45901</v>
      </c>
      <c r="AA357" s="342" cm="1">
        <f t="array" ref="AA357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45931</v>
      </c>
      <c r="AB357" s="173"/>
      <c r="AC357" s="173"/>
      <c r="AD357" s="173"/>
      <c r="AE357" s="183"/>
      <c r="AF357" s="182"/>
      <c r="AG357" s="183"/>
      <c r="AH357" s="183"/>
      <c r="AI357" s="173">
        <f t="shared" si="40"/>
        <v>0</v>
      </c>
      <c r="AJ357" s="173">
        <f t="shared" si="41"/>
        <v>0</v>
      </c>
      <c r="AK357" s="173">
        <f t="shared" si="42"/>
        <v>52.600000000000364</v>
      </c>
      <c r="AL357" s="183"/>
      <c r="AM357" s="194" t="str">
        <f>_xlfn.XLOOKUP(Tabela1[[#This Row],[Unidade]],tabShoppingsEmails[Shopping],tabShoppingsEmails[E-mails consolidados])</f>
        <v>camila.jaques@pracanovashopping.com.br; alessandro.gomes@pracanovashopping.com.br</v>
      </c>
    </row>
    <row r="358" spans="1:39" ht="20.85" hidden="1" customHeight="1" thickBot="1">
      <c r="A358" s="172"/>
      <c r="B358" s="173"/>
      <c r="C358" s="173" t="s">
        <v>95</v>
      </c>
      <c r="D358" s="174" t="s">
        <v>175</v>
      </c>
      <c r="E358" s="174" t="s">
        <v>186</v>
      </c>
      <c r="F358" s="176">
        <v>3</v>
      </c>
      <c r="G358" s="176"/>
      <c r="H358" s="176"/>
      <c r="I358" s="176"/>
      <c r="J358" s="178"/>
      <c r="K358" s="179"/>
      <c r="L358" s="179"/>
      <c r="M358" s="179"/>
      <c r="N358" s="179"/>
      <c r="O358" s="178"/>
      <c r="P358" s="178"/>
      <c r="Q358" s="178"/>
      <c r="R358" s="178"/>
      <c r="S358" s="178"/>
      <c r="T358" s="179"/>
      <c r="U358" s="180">
        <f t="shared" si="43"/>
        <v>0</v>
      </c>
      <c r="V358" s="180"/>
      <c r="W358" s="234" t="str">
        <f t="shared" si="39"/>
        <v/>
      </c>
      <c r="X358" s="180"/>
      <c r="Y358" s="180"/>
      <c r="Z358" s="181">
        <v>45931</v>
      </c>
      <c r="AA358" s="342" cm="1">
        <f t="array" ref="AA358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45962</v>
      </c>
      <c r="AB358" s="173"/>
      <c r="AC358" s="173"/>
      <c r="AD358" s="173"/>
      <c r="AE358" s="183"/>
      <c r="AF358" s="182"/>
      <c r="AG358" s="183"/>
      <c r="AH358" s="183"/>
      <c r="AI358" s="173">
        <f t="shared" si="40"/>
        <v>0</v>
      </c>
      <c r="AJ358" s="173">
        <f t="shared" si="41"/>
        <v>0</v>
      </c>
      <c r="AK358" s="173">
        <f t="shared" si="42"/>
        <v>0</v>
      </c>
      <c r="AL358" s="183"/>
      <c r="AM358" s="194" t="str">
        <f>_xlfn.XLOOKUP(Tabela1[[#This Row],[Unidade]],tabShoppingsEmails[Shopping],tabShoppingsEmails[E-mails consolidados])</f>
        <v>camila.jaques@pracanovashopping.com.br; alessandro.gomes@pracanovashopping.com.br</v>
      </c>
    </row>
    <row r="359" spans="1:39" ht="20.85" hidden="1" customHeight="1" thickBot="1">
      <c r="A359" s="172"/>
      <c r="B359" s="173"/>
      <c r="C359" s="173" t="s">
        <v>95</v>
      </c>
      <c r="D359" s="174" t="s">
        <v>175</v>
      </c>
      <c r="E359" s="174" t="s">
        <v>186</v>
      </c>
      <c r="F359" s="176">
        <v>3</v>
      </c>
      <c r="G359" s="176"/>
      <c r="H359" s="176"/>
      <c r="I359" s="176"/>
      <c r="J359" s="178"/>
      <c r="K359" s="179"/>
      <c r="L359" s="179"/>
      <c r="M359" s="179"/>
      <c r="N359" s="179"/>
      <c r="O359" s="178"/>
      <c r="P359" s="178"/>
      <c r="Q359" s="178"/>
      <c r="R359" s="178"/>
      <c r="S359" s="178"/>
      <c r="T359" s="179"/>
      <c r="U359" s="180">
        <f t="shared" si="43"/>
        <v>0</v>
      </c>
      <c r="V359" s="180"/>
      <c r="W359" s="234" t="str">
        <f t="shared" si="39"/>
        <v/>
      </c>
      <c r="X359" s="180"/>
      <c r="Y359" s="180"/>
      <c r="Z359" s="181">
        <v>45962</v>
      </c>
      <c r="AA359" s="342" cm="1">
        <f t="array" ref="AA359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45992</v>
      </c>
      <c r="AB359" s="173"/>
      <c r="AC359" s="173"/>
      <c r="AD359" s="173"/>
      <c r="AE359" s="183"/>
      <c r="AF359" s="182"/>
      <c r="AG359" s="183"/>
      <c r="AH359" s="183"/>
      <c r="AI359" s="173">
        <f t="shared" si="40"/>
        <v>0</v>
      </c>
      <c r="AJ359" s="173">
        <f t="shared" si="41"/>
        <v>0</v>
      </c>
      <c r="AK359" s="173">
        <f t="shared" si="42"/>
        <v>0</v>
      </c>
      <c r="AL359" s="183"/>
      <c r="AM359" s="194" t="str">
        <f>_xlfn.XLOOKUP(Tabela1[[#This Row],[Unidade]],tabShoppingsEmails[Shopping],tabShoppingsEmails[E-mails consolidados])</f>
        <v>camila.jaques@pracanovashopping.com.br; alessandro.gomes@pracanovashopping.com.br</v>
      </c>
    </row>
    <row r="360" spans="1:39" ht="20.85" hidden="1" customHeight="1" thickBot="1">
      <c r="A360" s="172"/>
      <c r="B360" s="173"/>
      <c r="C360" s="173" t="s">
        <v>95</v>
      </c>
      <c r="D360" s="174" t="s">
        <v>175</v>
      </c>
      <c r="E360" s="174" t="s">
        <v>186</v>
      </c>
      <c r="F360" s="176">
        <v>3</v>
      </c>
      <c r="G360" s="176"/>
      <c r="H360" s="176"/>
      <c r="I360" s="176"/>
      <c r="J360" s="178"/>
      <c r="K360" s="179"/>
      <c r="L360" s="179"/>
      <c r="M360" s="179"/>
      <c r="N360" s="179"/>
      <c r="O360" s="178"/>
      <c r="P360" s="178"/>
      <c r="Q360" s="178"/>
      <c r="R360" s="178"/>
      <c r="S360" s="178"/>
      <c r="T360" s="179"/>
      <c r="U360" s="180">
        <f t="shared" si="43"/>
        <v>0</v>
      </c>
      <c r="V360" s="180"/>
      <c r="W360" s="234" t="str">
        <f t="shared" si="39"/>
        <v/>
      </c>
      <c r="X360" s="180"/>
      <c r="Y360" s="180"/>
      <c r="Z360" s="181">
        <v>45992</v>
      </c>
      <c r="AA360" s="342" cm="1">
        <f t="array" ref="AA360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46023</v>
      </c>
      <c r="AB360" s="173"/>
      <c r="AC360" s="173"/>
      <c r="AD360" s="173"/>
      <c r="AE360" s="183"/>
      <c r="AF360" s="182"/>
      <c r="AG360" s="183"/>
      <c r="AH360" s="183"/>
      <c r="AI360" s="173">
        <f t="shared" si="40"/>
        <v>0</v>
      </c>
      <c r="AJ360" s="173">
        <f t="shared" si="41"/>
        <v>0</v>
      </c>
      <c r="AK360" s="173">
        <f t="shared" si="42"/>
        <v>0</v>
      </c>
      <c r="AL360" s="183"/>
      <c r="AM360" s="194" t="str">
        <f>_xlfn.XLOOKUP(Tabela1[[#This Row],[Unidade]],tabShoppingsEmails[Shopping],tabShoppingsEmails[E-mails consolidados])</f>
        <v>camila.jaques@pracanovashopping.com.br; alessandro.gomes@pracanovashopping.com.br</v>
      </c>
    </row>
    <row r="361" spans="1:39" ht="32.25" hidden="1" thickBot="1">
      <c r="A361" s="172"/>
      <c r="B361" s="173" t="s">
        <v>154</v>
      </c>
      <c r="C361" s="173" t="s">
        <v>95</v>
      </c>
      <c r="D361" s="174" t="s">
        <v>7</v>
      </c>
      <c r="E361" s="174" t="s">
        <v>184</v>
      </c>
      <c r="F361" s="176">
        <v>22</v>
      </c>
      <c r="G361" s="176">
        <v>21</v>
      </c>
      <c r="H361" s="176">
        <v>0</v>
      </c>
      <c r="I361" s="176">
        <v>0</v>
      </c>
      <c r="J361" s="178">
        <v>134176.01999999999</v>
      </c>
      <c r="K361" s="179">
        <v>0</v>
      </c>
      <c r="L361" s="179">
        <v>0</v>
      </c>
      <c r="M361" s="179">
        <v>0</v>
      </c>
      <c r="N361" s="179">
        <v>0</v>
      </c>
      <c r="O361" s="178">
        <v>0</v>
      </c>
      <c r="P361" s="178">
        <v>0</v>
      </c>
      <c r="Q361" s="178">
        <v>0</v>
      </c>
      <c r="R361" s="178">
        <v>0</v>
      </c>
      <c r="S361" s="178">
        <v>0</v>
      </c>
      <c r="T361" s="179" t="s">
        <v>154</v>
      </c>
      <c r="U361" s="180">
        <f t="shared" si="43"/>
        <v>134176.01999999999</v>
      </c>
      <c r="V361" s="180"/>
      <c r="W361" s="234">
        <f t="shared" si="39"/>
        <v>134176.01999999999</v>
      </c>
      <c r="X361" s="180"/>
      <c r="Y361" s="180"/>
      <c r="Z361" s="181">
        <v>45658</v>
      </c>
      <c r="AA361" s="342" cm="1">
        <f t="array" ref="AA361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45689</v>
      </c>
      <c r="AB361" s="182"/>
      <c r="AC361" s="182"/>
      <c r="AD361" s="182"/>
      <c r="AE361" s="183"/>
      <c r="AF361" s="182"/>
      <c r="AG361" s="183"/>
      <c r="AH361" s="183"/>
      <c r="AI361" s="173">
        <f t="shared" si="40"/>
        <v>0</v>
      </c>
      <c r="AJ361" s="173">
        <f t="shared" si="41"/>
        <v>0</v>
      </c>
      <c r="AK361" s="173">
        <f t="shared" si="42"/>
        <v>0</v>
      </c>
      <c r="AL361" s="183"/>
      <c r="AM361" s="194" t="str">
        <f>_xlfn.XLOOKUP(Tabela1[[#This Row],[Unidade]],tabShoppingsEmails[Shopping],tabShoppingsEmails[E-mails consolidados])</f>
        <v>camila.jaques@pracanovashopping.com.br; alessandro.gomes@pracanovashopping.com.br</v>
      </c>
    </row>
    <row r="362" spans="1:39" ht="32.25" hidden="1" thickBot="1">
      <c r="A362" s="172"/>
      <c r="B362" s="173" t="s">
        <v>154</v>
      </c>
      <c r="C362" s="173" t="s">
        <v>95</v>
      </c>
      <c r="D362" s="174" t="s">
        <v>7</v>
      </c>
      <c r="E362" s="174" t="s">
        <v>184</v>
      </c>
      <c r="F362" s="176">
        <v>22</v>
      </c>
      <c r="G362" s="176">
        <v>21</v>
      </c>
      <c r="H362" s="176">
        <v>0</v>
      </c>
      <c r="I362" s="176">
        <v>0</v>
      </c>
      <c r="J362" s="178">
        <v>134301.81384150343</v>
      </c>
      <c r="K362" s="179">
        <v>0</v>
      </c>
      <c r="L362" s="179">
        <v>0</v>
      </c>
      <c r="M362" s="179">
        <v>0</v>
      </c>
      <c r="N362" s="179">
        <v>0</v>
      </c>
      <c r="O362" s="178">
        <v>0</v>
      </c>
      <c r="P362" s="178">
        <v>0</v>
      </c>
      <c r="Q362" s="178">
        <v>0</v>
      </c>
      <c r="R362" s="178">
        <v>0</v>
      </c>
      <c r="S362" s="178">
        <v>0</v>
      </c>
      <c r="T362" s="179" t="s">
        <v>154</v>
      </c>
      <c r="U362" s="180">
        <f t="shared" si="43"/>
        <v>134301.81384150343</v>
      </c>
      <c r="V362" s="180"/>
      <c r="W362" s="234">
        <f t="shared" si="39"/>
        <v>134301.81384150343</v>
      </c>
      <c r="X362" s="180"/>
      <c r="Y362" s="180"/>
      <c r="Z362" s="181">
        <v>45689</v>
      </c>
      <c r="AA362" s="342" cm="1">
        <f t="array" ref="AA362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45717</v>
      </c>
      <c r="AB362" s="182"/>
      <c r="AC362" s="182"/>
      <c r="AD362" s="182"/>
      <c r="AE362" s="183"/>
      <c r="AF362" s="182"/>
      <c r="AG362" s="183"/>
      <c r="AH362" s="183"/>
      <c r="AI362" s="173">
        <f t="shared" si="40"/>
        <v>0</v>
      </c>
      <c r="AJ362" s="173">
        <f t="shared" si="41"/>
        <v>0</v>
      </c>
      <c r="AK362" s="173">
        <f t="shared" si="42"/>
        <v>0</v>
      </c>
      <c r="AL362" s="183"/>
      <c r="AM362" s="194" t="str">
        <f>_xlfn.XLOOKUP(Tabela1[[#This Row],[Unidade]],tabShoppingsEmails[Shopping],tabShoppingsEmails[E-mails consolidados])</f>
        <v>camila.jaques@pracanovashopping.com.br; alessandro.gomes@pracanovashopping.com.br</v>
      </c>
    </row>
    <row r="363" spans="1:39" ht="32.25" hidden="1" thickBot="1">
      <c r="A363" s="172"/>
      <c r="B363" s="173" t="s">
        <v>154</v>
      </c>
      <c r="C363" s="173" t="s">
        <v>95</v>
      </c>
      <c r="D363" s="174" t="s">
        <v>7</v>
      </c>
      <c r="E363" s="174" t="s">
        <v>184</v>
      </c>
      <c r="F363" s="176">
        <v>22</v>
      </c>
      <c r="G363" s="176">
        <v>21</v>
      </c>
      <c r="H363" s="176">
        <v>0</v>
      </c>
      <c r="I363" s="176">
        <v>0</v>
      </c>
      <c r="J363" s="178">
        <v>134301.81384150343</v>
      </c>
      <c r="K363" s="179">
        <v>0</v>
      </c>
      <c r="L363" s="179">
        <v>0</v>
      </c>
      <c r="M363" s="179">
        <v>0</v>
      </c>
      <c r="N363" s="179">
        <v>0</v>
      </c>
      <c r="O363" s="178">
        <v>0</v>
      </c>
      <c r="P363" s="178">
        <v>0</v>
      </c>
      <c r="Q363" s="178">
        <v>0</v>
      </c>
      <c r="R363" s="178">
        <v>0</v>
      </c>
      <c r="S363" s="178">
        <v>0</v>
      </c>
      <c r="T363" s="179" t="s">
        <v>154</v>
      </c>
      <c r="U363" s="180">
        <f t="shared" si="43"/>
        <v>134301.81384150343</v>
      </c>
      <c r="V363" s="180"/>
      <c r="W363" s="234">
        <f t="shared" si="39"/>
        <v>134301.81384150343</v>
      </c>
      <c r="X363" s="180"/>
      <c r="Y363" s="180"/>
      <c r="Z363" s="181">
        <v>45717</v>
      </c>
      <c r="AA363" s="342" cm="1">
        <f t="array" ref="AA363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45748</v>
      </c>
      <c r="AB363" s="173"/>
      <c r="AC363" s="173"/>
      <c r="AD363" s="182"/>
      <c r="AE363" s="183"/>
      <c r="AF363" s="225"/>
      <c r="AG363" s="183"/>
      <c r="AH363" s="183"/>
      <c r="AI363" s="173">
        <f t="shared" si="40"/>
        <v>0</v>
      </c>
      <c r="AJ363" s="173">
        <f t="shared" si="41"/>
        <v>0</v>
      </c>
      <c r="AK363" s="173">
        <f t="shared" si="42"/>
        <v>0</v>
      </c>
      <c r="AL363" s="183"/>
      <c r="AM363" s="194" t="str">
        <f>_xlfn.XLOOKUP(Tabela1[[#This Row],[Unidade]],tabShoppingsEmails[Shopping],tabShoppingsEmails[E-mails consolidados])</f>
        <v>camila.jaques@pracanovashopping.com.br; alessandro.gomes@pracanovashopping.com.br</v>
      </c>
    </row>
    <row r="364" spans="1:39" ht="20.85" hidden="1" customHeight="1" thickBot="1">
      <c r="A364" s="172"/>
      <c r="B364" s="173" t="s">
        <v>154</v>
      </c>
      <c r="C364" s="173" t="s">
        <v>95</v>
      </c>
      <c r="D364" s="174" t="s">
        <v>7</v>
      </c>
      <c r="E364" s="174" t="s">
        <v>184</v>
      </c>
      <c r="F364" s="176">
        <v>22</v>
      </c>
      <c r="G364" s="176">
        <v>21</v>
      </c>
      <c r="H364" s="176">
        <v>0</v>
      </c>
      <c r="I364" s="176">
        <v>0</v>
      </c>
      <c r="J364" s="178">
        <v>134301.81384150343</v>
      </c>
      <c r="K364" s="179">
        <v>0</v>
      </c>
      <c r="L364" s="179">
        <v>0</v>
      </c>
      <c r="M364" s="179">
        <v>0</v>
      </c>
      <c r="N364" s="179">
        <v>0</v>
      </c>
      <c r="O364" s="178">
        <v>0</v>
      </c>
      <c r="P364" s="178">
        <v>0</v>
      </c>
      <c r="Q364" s="178">
        <v>0</v>
      </c>
      <c r="R364" s="178">
        <v>0</v>
      </c>
      <c r="S364" s="178">
        <v>0</v>
      </c>
      <c r="T364" s="179" t="s">
        <v>154</v>
      </c>
      <c r="U364" s="180">
        <f t="shared" si="43"/>
        <v>134301.81384150343</v>
      </c>
      <c r="V364" s="180"/>
      <c r="W364" s="234">
        <f t="shared" si="39"/>
        <v>134301.81384150343</v>
      </c>
      <c r="X364" s="180"/>
      <c r="Y364" s="180"/>
      <c r="Z364" s="181">
        <v>45748</v>
      </c>
      <c r="AA364" s="342" cm="1">
        <f t="array" ref="AA364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45778</v>
      </c>
      <c r="AB364" s="173"/>
      <c r="AC364" s="226"/>
      <c r="AD364" s="182"/>
      <c r="AE364" s="183"/>
      <c r="AF364" s="183"/>
      <c r="AG364" s="183"/>
      <c r="AH364" s="183"/>
      <c r="AI364" s="173">
        <f t="shared" si="40"/>
        <v>0</v>
      </c>
      <c r="AJ364" s="173">
        <f t="shared" si="41"/>
        <v>0</v>
      </c>
      <c r="AK364" s="173">
        <f t="shared" si="42"/>
        <v>0</v>
      </c>
      <c r="AL364" s="183"/>
      <c r="AM364" s="194" t="str">
        <f>_xlfn.XLOOKUP(Tabela1[[#This Row],[Unidade]],tabShoppingsEmails[Shopping],tabShoppingsEmails[E-mails consolidados])</f>
        <v>camila.jaques@pracanovashopping.com.br; alessandro.gomes@pracanovashopping.com.br</v>
      </c>
    </row>
    <row r="365" spans="1:39" ht="20.85" hidden="1" customHeight="1" thickBot="1">
      <c r="A365" s="172">
        <v>45814</v>
      </c>
      <c r="B365" s="173" t="s">
        <v>154</v>
      </c>
      <c r="C365" s="173" t="s">
        <v>95</v>
      </c>
      <c r="D365" s="174" t="s">
        <v>7</v>
      </c>
      <c r="E365" s="174" t="s">
        <v>184</v>
      </c>
      <c r="F365" s="176">
        <v>22</v>
      </c>
      <c r="G365" s="176">
        <v>21</v>
      </c>
      <c r="H365" s="176">
        <v>0</v>
      </c>
      <c r="I365" s="176">
        <v>0</v>
      </c>
      <c r="J365" s="178">
        <v>134301.81384150343</v>
      </c>
      <c r="K365" s="179">
        <v>0</v>
      </c>
      <c r="L365" s="179">
        <v>0</v>
      </c>
      <c r="M365" s="179">
        <v>0</v>
      </c>
      <c r="N365" s="179">
        <v>0</v>
      </c>
      <c r="O365" s="178">
        <v>0</v>
      </c>
      <c r="P365" s="178">
        <v>0</v>
      </c>
      <c r="Q365" s="178">
        <v>0</v>
      </c>
      <c r="R365" s="178">
        <v>0</v>
      </c>
      <c r="S365" s="178">
        <v>0</v>
      </c>
      <c r="T365" s="179" t="s">
        <v>154</v>
      </c>
      <c r="U365" s="180">
        <f t="shared" si="43"/>
        <v>134301.81384150343</v>
      </c>
      <c r="V365" s="180"/>
      <c r="W365" s="234">
        <f t="shared" si="39"/>
        <v>134301.81384150343</v>
      </c>
      <c r="X365" s="180"/>
      <c r="Y365" s="180"/>
      <c r="Z365" s="181">
        <v>45778</v>
      </c>
      <c r="AA365" s="342" cm="1">
        <f t="array" ref="AA365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45809</v>
      </c>
      <c r="AB365" s="173"/>
      <c r="AC365" s="173"/>
      <c r="AD365" s="182"/>
      <c r="AE365" s="183"/>
      <c r="AF365" s="183"/>
      <c r="AG365" s="183"/>
      <c r="AH365" s="183"/>
      <c r="AI365" s="173">
        <f t="shared" si="40"/>
        <v>0</v>
      </c>
      <c r="AJ365" s="173">
        <f t="shared" si="41"/>
        <v>0</v>
      </c>
      <c r="AK365" s="173">
        <f t="shared" si="42"/>
        <v>0</v>
      </c>
      <c r="AL365" s="183"/>
      <c r="AM365" s="194" t="str">
        <f>_xlfn.XLOOKUP(Tabela1[[#This Row],[Unidade]],tabShoppingsEmails[Shopping],tabShoppingsEmails[E-mails consolidados])</f>
        <v>camila.jaques@pracanovashopping.com.br; alessandro.gomes@pracanovashopping.com.br</v>
      </c>
    </row>
    <row r="366" spans="1:39" ht="32.25" hidden="1" thickBot="1">
      <c r="A366" s="172">
        <v>45841</v>
      </c>
      <c r="B366" s="173" t="s">
        <v>154</v>
      </c>
      <c r="C366" s="173" t="s">
        <v>95</v>
      </c>
      <c r="D366" s="174" t="s">
        <v>7</v>
      </c>
      <c r="E366" s="174" t="s">
        <v>184</v>
      </c>
      <c r="F366" s="176">
        <v>22</v>
      </c>
      <c r="G366" s="176">
        <v>21</v>
      </c>
      <c r="H366" s="176">
        <v>0</v>
      </c>
      <c r="I366" s="176">
        <v>0</v>
      </c>
      <c r="J366" s="178">
        <v>134301.81384150343</v>
      </c>
      <c r="K366" s="179">
        <v>0</v>
      </c>
      <c r="L366" s="179">
        <v>0</v>
      </c>
      <c r="M366" s="179">
        <v>0</v>
      </c>
      <c r="N366" s="179">
        <v>0</v>
      </c>
      <c r="O366" s="178">
        <v>0</v>
      </c>
      <c r="P366" s="178">
        <v>0</v>
      </c>
      <c r="Q366" s="178">
        <v>0</v>
      </c>
      <c r="R366" s="178">
        <v>0</v>
      </c>
      <c r="S366" s="178">
        <v>0</v>
      </c>
      <c r="T366" s="179" t="s">
        <v>154</v>
      </c>
      <c r="U366" s="180">
        <f t="shared" si="43"/>
        <v>134301.81384150343</v>
      </c>
      <c r="V366" s="180"/>
      <c r="W366" s="234">
        <f t="shared" si="39"/>
        <v>134301.81384150343</v>
      </c>
      <c r="X366" s="180"/>
      <c r="Y366" s="180"/>
      <c r="Z366" s="181">
        <v>45809</v>
      </c>
      <c r="AA366" s="342" cm="1">
        <f t="array" ref="AA366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45839</v>
      </c>
      <c r="AB366" s="173"/>
      <c r="AC366" s="173"/>
      <c r="AD366" s="182"/>
      <c r="AE366" s="183"/>
      <c r="AF366" s="183"/>
      <c r="AG366" s="183"/>
      <c r="AH366" s="183"/>
      <c r="AI366" s="173">
        <f t="shared" si="40"/>
        <v>0</v>
      </c>
      <c r="AJ366" s="173">
        <f t="shared" si="41"/>
        <v>0</v>
      </c>
      <c r="AK366" s="173">
        <f t="shared" si="42"/>
        <v>0</v>
      </c>
      <c r="AL366" s="183"/>
      <c r="AM366" s="194" t="str">
        <f>_xlfn.XLOOKUP(Tabela1[[#This Row],[Unidade]],tabShoppingsEmails[Shopping],tabShoppingsEmails[E-mails consolidados])</f>
        <v>camila.jaques@pracanovashopping.com.br; alessandro.gomes@pracanovashopping.com.br</v>
      </c>
    </row>
    <row r="367" spans="1:39" ht="20.85" hidden="1" customHeight="1" thickBot="1">
      <c r="A367" s="172">
        <v>45874</v>
      </c>
      <c r="B367" s="173" t="s">
        <v>154</v>
      </c>
      <c r="C367" s="173" t="s">
        <v>95</v>
      </c>
      <c r="D367" s="174" t="s">
        <v>7</v>
      </c>
      <c r="E367" s="174" t="s">
        <v>184</v>
      </c>
      <c r="F367" s="176">
        <v>22</v>
      </c>
      <c r="G367" s="176">
        <v>21</v>
      </c>
      <c r="H367" s="176">
        <v>0</v>
      </c>
      <c r="I367" s="176">
        <v>0</v>
      </c>
      <c r="J367" s="178">
        <v>134301.81384150343</v>
      </c>
      <c r="K367" s="179">
        <v>0</v>
      </c>
      <c r="L367" s="179">
        <v>0</v>
      </c>
      <c r="M367" s="179">
        <v>0</v>
      </c>
      <c r="N367" s="179">
        <v>0</v>
      </c>
      <c r="O367" s="178">
        <v>0</v>
      </c>
      <c r="P367" s="178">
        <v>0</v>
      </c>
      <c r="Q367" s="178">
        <v>0</v>
      </c>
      <c r="R367" s="178">
        <v>0</v>
      </c>
      <c r="S367" s="178">
        <v>0</v>
      </c>
      <c r="T367" s="179" t="s">
        <v>154</v>
      </c>
      <c r="U367" s="180">
        <f t="shared" si="43"/>
        <v>134301.81384150343</v>
      </c>
      <c r="V367" s="180"/>
      <c r="W367" s="234">
        <f t="shared" si="39"/>
        <v>134301.81384150343</v>
      </c>
      <c r="X367" s="180"/>
      <c r="Y367" s="180"/>
      <c r="Z367" s="181">
        <v>45839</v>
      </c>
      <c r="AA367" s="342" cm="1">
        <f t="array" ref="AA367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45870</v>
      </c>
      <c r="AB367" s="173"/>
      <c r="AC367" s="173"/>
      <c r="AD367" s="227"/>
      <c r="AE367" s="183"/>
      <c r="AF367" s="183"/>
      <c r="AG367" s="183"/>
      <c r="AH367" s="183"/>
      <c r="AI367" s="173">
        <f t="shared" si="40"/>
        <v>0</v>
      </c>
      <c r="AJ367" s="173">
        <f t="shared" si="41"/>
        <v>0</v>
      </c>
      <c r="AK367" s="173">
        <f t="shared" si="42"/>
        <v>0</v>
      </c>
      <c r="AL367" s="183"/>
      <c r="AM367" s="194" t="str">
        <f>_xlfn.XLOOKUP(Tabela1[[#This Row],[Unidade]],tabShoppingsEmails[Shopping],tabShoppingsEmails[E-mails consolidados])</f>
        <v>camila.jaques@pracanovashopping.com.br; alessandro.gomes@pracanovashopping.com.br</v>
      </c>
    </row>
    <row r="368" spans="1:39" ht="20.85" hidden="1" customHeight="1" thickBot="1">
      <c r="A368" s="172">
        <v>45903</v>
      </c>
      <c r="B368" s="173" t="s">
        <v>154</v>
      </c>
      <c r="C368" s="173" t="s">
        <v>95</v>
      </c>
      <c r="D368" s="174" t="s">
        <v>7</v>
      </c>
      <c r="E368" s="174" t="s">
        <v>184</v>
      </c>
      <c r="F368" s="176">
        <v>22</v>
      </c>
      <c r="G368" s="176">
        <v>21</v>
      </c>
      <c r="H368" s="176">
        <v>0</v>
      </c>
      <c r="I368" s="176">
        <v>0</v>
      </c>
      <c r="J368" s="178">
        <v>135455.48825839322</v>
      </c>
      <c r="K368" s="179">
        <v>0</v>
      </c>
      <c r="L368" s="179">
        <v>0</v>
      </c>
      <c r="M368" s="179">
        <v>0</v>
      </c>
      <c r="N368" s="179">
        <v>0</v>
      </c>
      <c r="O368" s="178">
        <v>0</v>
      </c>
      <c r="P368" s="178">
        <v>0</v>
      </c>
      <c r="Q368" s="178">
        <v>0</v>
      </c>
      <c r="R368" s="178">
        <v>0</v>
      </c>
      <c r="S368" s="178">
        <f>Tabela1[[#This Row],[Valor Planilha]]-J367</f>
        <v>1153.6744168897858</v>
      </c>
      <c r="T368" s="179" t="s">
        <v>154</v>
      </c>
      <c r="U368" s="180">
        <f t="shared" si="43"/>
        <v>136609.16267528301</v>
      </c>
      <c r="V368" s="180"/>
      <c r="W368" s="234">
        <f t="shared" si="39"/>
        <v>136609.16267528301</v>
      </c>
      <c r="X368" s="180"/>
      <c r="Y368" s="180"/>
      <c r="Z368" s="181">
        <v>45870</v>
      </c>
      <c r="AA368" s="342" cm="1">
        <f t="array" ref="AA368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45901</v>
      </c>
      <c r="AB368" s="182">
        <f>487.37+247.11</f>
        <v>734.48</v>
      </c>
      <c r="AC368" s="182">
        <f>487.37+247.11</f>
        <v>734.48</v>
      </c>
      <c r="AD368" s="182"/>
      <c r="AE368" s="183"/>
      <c r="AF368" s="183"/>
      <c r="AG368" s="183"/>
      <c r="AH368" s="183"/>
      <c r="AI368" s="173">
        <f t="shared" si="40"/>
        <v>0</v>
      </c>
      <c r="AJ368" s="173">
        <f t="shared" si="41"/>
        <v>0</v>
      </c>
      <c r="AK368" s="173">
        <f t="shared" si="42"/>
        <v>-1153.6744168897858</v>
      </c>
      <c r="AL368" s="183"/>
      <c r="AM368" s="194" t="str">
        <f>_xlfn.XLOOKUP(Tabela1[[#This Row],[Unidade]],tabShoppingsEmails[Shopping],tabShoppingsEmails[E-mails consolidados])</f>
        <v>camila.jaques@pracanovashopping.com.br; alessandro.gomes@pracanovashopping.com.br</v>
      </c>
    </row>
    <row r="369" spans="1:39" ht="20.85" hidden="1" customHeight="1" thickBot="1">
      <c r="A369" s="172">
        <v>45936</v>
      </c>
      <c r="B369" s="173" t="s">
        <v>154</v>
      </c>
      <c r="C369" s="173" t="s">
        <v>95</v>
      </c>
      <c r="D369" s="174" t="s">
        <v>7</v>
      </c>
      <c r="E369" s="174" t="s">
        <v>184</v>
      </c>
      <c r="F369" s="176">
        <v>22</v>
      </c>
      <c r="G369" s="176">
        <v>21</v>
      </c>
      <c r="H369" s="176">
        <v>0</v>
      </c>
      <c r="I369" s="176">
        <v>0</v>
      </c>
      <c r="J369" s="178">
        <v>135455.48825839322</v>
      </c>
      <c r="K369" s="179">
        <v>0</v>
      </c>
      <c r="L369" s="179">
        <v>0</v>
      </c>
      <c r="M369" s="179">
        <v>0</v>
      </c>
      <c r="N369" s="179">
        <v>0</v>
      </c>
      <c r="O369" s="179">
        <v>0</v>
      </c>
      <c r="P369" s="178">
        <v>0</v>
      </c>
      <c r="Q369" s="178">
        <v>0</v>
      </c>
      <c r="R369" s="178">
        <v>0</v>
      </c>
      <c r="S369" s="178">
        <v>0</v>
      </c>
      <c r="T369" s="179" t="s">
        <v>154</v>
      </c>
      <c r="U369" s="180">
        <f t="shared" si="43"/>
        <v>135455.48825839322</v>
      </c>
      <c r="V369" s="180"/>
      <c r="W369" s="234">
        <f t="shared" si="39"/>
        <v>135455.48825839322</v>
      </c>
      <c r="X369" s="180"/>
      <c r="Y369" s="180"/>
      <c r="Z369" s="181">
        <v>45901</v>
      </c>
      <c r="AA369" s="342" cm="1">
        <f t="array" ref="AA369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45931</v>
      </c>
      <c r="AB369" s="182">
        <v>741.4310952496885</v>
      </c>
      <c r="AC369" s="182">
        <v>741.4310952496885</v>
      </c>
      <c r="AD369" s="182"/>
      <c r="AE369" s="183"/>
      <c r="AF369" s="183"/>
      <c r="AG369" s="183"/>
      <c r="AH369" s="183"/>
      <c r="AI369" s="173">
        <f t="shared" si="40"/>
        <v>0</v>
      </c>
      <c r="AJ369" s="173">
        <f t="shared" si="41"/>
        <v>0</v>
      </c>
      <c r="AK369" s="173">
        <f t="shared" si="42"/>
        <v>0</v>
      </c>
      <c r="AL369" s="183"/>
      <c r="AM369" s="194" t="str">
        <f>_xlfn.XLOOKUP(Tabela1[[#This Row],[Unidade]],tabShoppingsEmails[Shopping],tabShoppingsEmails[E-mails consolidados])</f>
        <v>camila.jaques@pracanovashopping.com.br; alessandro.gomes@pracanovashopping.com.br</v>
      </c>
    </row>
    <row r="370" spans="1:39" ht="20.85" hidden="1" customHeight="1" thickBot="1">
      <c r="A370" s="172"/>
      <c r="B370" s="173"/>
      <c r="C370" s="173" t="s">
        <v>95</v>
      </c>
      <c r="D370" s="174" t="s">
        <v>7</v>
      </c>
      <c r="E370" s="174" t="s">
        <v>184</v>
      </c>
      <c r="F370" s="176">
        <v>22</v>
      </c>
      <c r="G370" s="176"/>
      <c r="H370" s="176"/>
      <c r="I370" s="176"/>
      <c r="J370" s="178"/>
      <c r="K370" s="179"/>
      <c r="L370" s="179"/>
      <c r="M370" s="179"/>
      <c r="N370" s="179"/>
      <c r="O370" s="179"/>
      <c r="P370" s="178"/>
      <c r="Q370" s="178"/>
      <c r="R370" s="178"/>
      <c r="S370" s="178"/>
      <c r="T370" s="179"/>
      <c r="U370" s="180">
        <f t="shared" si="43"/>
        <v>0</v>
      </c>
      <c r="V370" s="180"/>
      <c r="W370" s="234" t="str">
        <f t="shared" si="39"/>
        <v/>
      </c>
      <c r="X370" s="180"/>
      <c r="Y370" s="180"/>
      <c r="Z370" s="181">
        <v>45931</v>
      </c>
      <c r="AA370" s="342" cm="1">
        <f t="array" ref="AA370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45962</v>
      </c>
      <c r="AB370" s="182">
        <f>1004.68+748.32</f>
        <v>1753</v>
      </c>
      <c r="AC370" s="182">
        <f>1004.68+748.32</f>
        <v>1753</v>
      </c>
      <c r="AD370" s="182"/>
      <c r="AE370" s="183"/>
      <c r="AF370" s="183"/>
      <c r="AG370" s="183"/>
      <c r="AH370" s="183"/>
      <c r="AI370" s="173">
        <f t="shared" si="40"/>
        <v>0</v>
      </c>
      <c r="AJ370" s="173">
        <f t="shared" si="41"/>
        <v>0</v>
      </c>
      <c r="AK370" s="173">
        <f t="shared" si="42"/>
        <v>0</v>
      </c>
      <c r="AL370" s="183"/>
      <c r="AM370" s="194" t="str">
        <f>_xlfn.XLOOKUP(Tabela1[[#This Row],[Unidade]],tabShoppingsEmails[Shopping],tabShoppingsEmails[E-mails consolidados])</f>
        <v>camila.jaques@pracanovashopping.com.br; alessandro.gomes@pracanovashopping.com.br</v>
      </c>
    </row>
    <row r="371" spans="1:39" ht="20.85" hidden="1" customHeight="1" thickBot="1">
      <c r="A371" s="172"/>
      <c r="B371" s="173"/>
      <c r="C371" s="173" t="s">
        <v>95</v>
      </c>
      <c r="D371" s="174" t="s">
        <v>7</v>
      </c>
      <c r="E371" s="174" t="s">
        <v>184</v>
      </c>
      <c r="F371" s="176">
        <v>22</v>
      </c>
      <c r="G371" s="176"/>
      <c r="H371" s="176"/>
      <c r="I371" s="176"/>
      <c r="J371" s="178"/>
      <c r="K371" s="179"/>
      <c r="L371" s="179"/>
      <c r="M371" s="179"/>
      <c r="N371" s="179"/>
      <c r="O371" s="179"/>
      <c r="P371" s="178"/>
      <c r="Q371" s="178"/>
      <c r="R371" s="178"/>
      <c r="S371" s="178"/>
      <c r="T371" s="179"/>
      <c r="U371" s="180">
        <f t="shared" si="43"/>
        <v>0</v>
      </c>
      <c r="V371" s="180"/>
      <c r="W371" s="234" t="str">
        <f t="shared" si="39"/>
        <v/>
      </c>
      <c r="X371" s="180"/>
      <c r="Y371" s="180"/>
      <c r="Z371" s="181">
        <v>45962</v>
      </c>
      <c r="AA371" s="342" cm="1">
        <f t="array" ref="AA371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45992</v>
      </c>
      <c r="AB371" s="182"/>
      <c r="AC371" s="182"/>
      <c r="AD371" s="182"/>
      <c r="AE371" s="183"/>
      <c r="AF371" s="182"/>
      <c r="AG371" s="183"/>
      <c r="AH371" s="183"/>
      <c r="AI371" s="173">
        <f t="shared" si="40"/>
        <v>0</v>
      </c>
      <c r="AJ371" s="173">
        <f t="shared" si="41"/>
        <v>0</v>
      </c>
      <c r="AK371" s="173">
        <f t="shared" si="42"/>
        <v>0</v>
      </c>
      <c r="AL371" s="183"/>
      <c r="AM371" s="194" t="str">
        <f>_xlfn.XLOOKUP(Tabela1[[#This Row],[Unidade]],tabShoppingsEmails[Shopping],tabShoppingsEmails[E-mails consolidados])</f>
        <v>camila.jaques@pracanovashopping.com.br; alessandro.gomes@pracanovashopping.com.br</v>
      </c>
    </row>
    <row r="372" spans="1:39" ht="20.85" hidden="1" customHeight="1" thickBot="1">
      <c r="A372" s="172"/>
      <c r="B372" s="173"/>
      <c r="C372" s="173" t="s">
        <v>95</v>
      </c>
      <c r="D372" s="174" t="s">
        <v>7</v>
      </c>
      <c r="E372" s="174" t="s">
        <v>184</v>
      </c>
      <c r="F372" s="176">
        <v>22</v>
      </c>
      <c r="G372" s="176"/>
      <c r="H372" s="176"/>
      <c r="I372" s="176"/>
      <c r="J372" s="178"/>
      <c r="K372" s="179"/>
      <c r="L372" s="179"/>
      <c r="M372" s="179"/>
      <c r="N372" s="179"/>
      <c r="O372" s="179"/>
      <c r="P372" s="178"/>
      <c r="Q372" s="178"/>
      <c r="R372" s="178"/>
      <c r="S372" s="178"/>
      <c r="T372" s="179"/>
      <c r="U372" s="180">
        <f t="shared" si="43"/>
        <v>0</v>
      </c>
      <c r="V372" s="180"/>
      <c r="W372" s="234" t="str">
        <f t="shared" si="39"/>
        <v/>
      </c>
      <c r="X372" s="180"/>
      <c r="Y372" s="180"/>
      <c r="Z372" s="181">
        <v>45992</v>
      </c>
      <c r="AA372" s="342" cm="1">
        <f t="array" ref="AA372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46023</v>
      </c>
      <c r="AB372" s="182"/>
      <c r="AC372" s="182"/>
      <c r="AD372" s="182"/>
      <c r="AE372" s="183"/>
      <c r="AF372" s="182"/>
      <c r="AG372" s="183"/>
      <c r="AH372" s="183"/>
      <c r="AI372" s="173">
        <f t="shared" si="40"/>
        <v>0</v>
      </c>
      <c r="AJ372" s="173">
        <f t="shared" si="41"/>
        <v>0</v>
      </c>
      <c r="AK372" s="173">
        <f t="shared" si="42"/>
        <v>0</v>
      </c>
      <c r="AL372" s="183"/>
      <c r="AM372" s="194" t="str">
        <f>_xlfn.XLOOKUP(Tabela1[[#This Row],[Unidade]],tabShoppingsEmails[Shopping],tabShoppingsEmails[E-mails consolidados])</f>
        <v>camila.jaques@pracanovashopping.com.br; alessandro.gomes@pracanovashopping.com.br</v>
      </c>
    </row>
    <row r="373" spans="1:39" ht="20.85" hidden="1" customHeight="1" thickBot="1">
      <c r="A373" s="172"/>
      <c r="B373" s="173" t="s">
        <v>157</v>
      </c>
      <c r="C373" s="173" t="s">
        <v>95</v>
      </c>
      <c r="D373" s="174" t="s">
        <v>8</v>
      </c>
      <c r="E373" s="174" t="s">
        <v>187</v>
      </c>
      <c r="F373" s="176">
        <v>18</v>
      </c>
      <c r="G373" s="176">
        <v>4</v>
      </c>
      <c r="H373" s="176">
        <v>0</v>
      </c>
      <c r="I373" s="176">
        <v>0</v>
      </c>
      <c r="J373" s="178">
        <f>(35813.6097663811/(365.25/12))*10</f>
        <v>11766.27836267141</v>
      </c>
      <c r="K373" s="179">
        <v>0</v>
      </c>
      <c r="L373" s="179">
        <v>0</v>
      </c>
      <c r="M373" s="179">
        <v>0</v>
      </c>
      <c r="N373" s="179">
        <v>0</v>
      </c>
      <c r="O373" s="179">
        <v>-19.61</v>
      </c>
      <c r="P373" s="178">
        <v>0</v>
      </c>
      <c r="Q373" s="178">
        <v>0</v>
      </c>
      <c r="R373" s="178">
        <v>0</v>
      </c>
      <c r="S373" s="178">
        <v>0</v>
      </c>
      <c r="T373" s="179" t="s">
        <v>154</v>
      </c>
      <c r="U373" s="180">
        <f t="shared" ref="U373" si="44">(J373+L373+Q373+R373+S373+N373)+IF(T373="Sim",O373+P373,0)</f>
        <v>11746.668362671409</v>
      </c>
      <c r="V373" s="180"/>
      <c r="W373" s="234">
        <f t="shared" si="39"/>
        <v>11746.668362671409</v>
      </c>
      <c r="X373" s="180"/>
      <c r="Y373" s="180"/>
      <c r="Z373" s="181">
        <v>45839</v>
      </c>
      <c r="AA373" s="342" cm="1">
        <f t="array" ref="AA373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45870</v>
      </c>
      <c r="AB373" s="173"/>
      <c r="AC373" s="173"/>
      <c r="AD373" s="173"/>
      <c r="AE373" s="183"/>
      <c r="AF373" s="182"/>
      <c r="AG373" s="183"/>
      <c r="AH373" s="183"/>
      <c r="AI373" s="173">
        <f t="shared" ref="AI373:AI375" si="45">K373-L373</f>
        <v>0</v>
      </c>
      <c r="AJ373" s="173">
        <f t="shared" ref="AJ373:AJ375" si="46">AB373-AC373</f>
        <v>0</v>
      </c>
      <c r="AK373" s="173">
        <f t="shared" ref="AK373" si="47">J373-U373</f>
        <v>19.610000000000582</v>
      </c>
      <c r="AL373" s="289"/>
      <c r="AM373" s="194" t="str">
        <f>_xlfn.XLOOKUP(Tabela1[[#This Row],[Unidade]],tabShoppingsEmails[Shopping],tabShoppingsEmails[E-mails consolidados])</f>
        <v>camila.jaques@pracanovashopping.com.br; alessandro.gomes@pracanovashopping.com.br</v>
      </c>
    </row>
    <row r="374" spans="1:39" ht="20.85" hidden="1" customHeight="1" thickBot="1">
      <c r="A374" s="172">
        <v>45903</v>
      </c>
      <c r="B374" s="173" t="s">
        <v>154</v>
      </c>
      <c r="C374" s="173" t="s">
        <v>95</v>
      </c>
      <c r="D374" s="174" t="s">
        <v>8</v>
      </c>
      <c r="E374" s="174" t="s">
        <v>187</v>
      </c>
      <c r="F374" s="176">
        <v>18</v>
      </c>
      <c r="G374" s="176">
        <v>4</v>
      </c>
      <c r="H374" s="176">
        <v>0</v>
      </c>
      <c r="I374" s="176">
        <v>0</v>
      </c>
      <c r="J374" s="178">
        <v>35813.609766381094</v>
      </c>
      <c r="K374" s="179">
        <v>0</v>
      </c>
      <c r="L374" s="179">
        <v>0</v>
      </c>
      <c r="M374" s="179">
        <v>0</v>
      </c>
      <c r="N374" s="179">
        <v>0</v>
      </c>
      <c r="O374" s="179">
        <v>-59.69</v>
      </c>
      <c r="P374" s="178">
        <v>0</v>
      </c>
      <c r="Q374" s="178">
        <v>0</v>
      </c>
      <c r="R374" s="178">
        <v>0</v>
      </c>
      <c r="S374" s="178">
        <v>0</v>
      </c>
      <c r="T374" s="179" t="s">
        <v>154</v>
      </c>
      <c r="U374" s="180">
        <f>(J374+L374+Q374+R374+S374+N374)+IF(T374="Sim",O374+P374,0)</f>
        <v>35753.919766381092</v>
      </c>
      <c r="V374" s="180"/>
      <c r="W374" s="234">
        <f>IF(J374="","",U374*(1+V374))</f>
        <v>35753.919766381092</v>
      </c>
      <c r="X374" s="180"/>
      <c r="Y374" s="180"/>
      <c r="Z374" s="181">
        <v>45870</v>
      </c>
      <c r="AA374" s="342" cm="1">
        <f t="array" ref="AA374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45901</v>
      </c>
      <c r="AB374" s="173"/>
      <c r="AC374" s="173"/>
      <c r="AD374" s="173"/>
      <c r="AE374" s="183"/>
      <c r="AF374" s="182"/>
      <c r="AG374" s="183"/>
      <c r="AH374" s="183"/>
      <c r="AI374" s="173">
        <f t="shared" si="45"/>
        <v>0</v>
      </c>
      <c r="AJ374" s="173">
        <f t="shared" si="46"/>
        <v>0</v>
      </c>
      <c r="AK374" s="173">
        <f>J374-U374</f>
        <v>59.690000000002328</v>
      </c>
      <c r="AL374" s="289"/>
      <c r="AM374" s="194" t="str">
        <f>_xlfn.XLOOKUP(Tabela1[[#This Row],[Unidade]],tabShoppingsEmails[Shopping],tabShoppingsEmails[E-mails consolidados])</f>
        <v>camila.jaques@pracanovashopping.com.br; alessandro.gomes@pracanovashopping.com.br</v>
      </c>
    </row>
    <row r="375" spans="1:39" ht="20.85" hidden="1" customHeight="1" thickBot="1">
      <c r="A375" s="172">
        <v>45917</v>
      </c>
      <c r="B375" s="173" t="s">
        <v>154</v>
      </c>
      <c r="C375" s="173" t="s">
        <v>95</v>
      </c>
      <c r="D375" s="174" t="s">
        <v>8</v>
      </c>
      <c r="E375" s="174" t="s">
        <v>187</v>
      </c>
      <c r="F375" s="176">
        <v>18</v>
      </c>
      <c r="G375" s="176">
        <v>4</v>
      </c>
      <c r="H375" s="176">
        <v>0</v>
      </c>
      <c r="I375" s="176">
        <v>0</v>
      </c>
      <c r="J375" s="178">
        <v>35813.609766381094</v>
      </c>
      <c r="K375" s="178">
        <v>0</v>
      </c>
      <c r="L375" s="178">
        <v>0</v>
      </c>
      <c r="M375" s="178">
        <v>0</v>
      </c>
      <c r="N375" s="178">
        <v>0</v>
      </c>
      <c r="O375" s="178">
        <v>0</v>
      </c>
      <c r="P375" s="178">
        <v>0</v>
      </c>
      <c r="Q375" s="178">
        <v>0</v>
      </c>
      <c r="R375" s="178">
        <v>0</v>
      </c>
      <c r="S375" s="178">
        <v>0</v>
      </c>
      <c r="T375" s="179" t="s">
        <v>154</v>
      </c>
      <c r="U375" s="180">
        <f>(J375+L375+Q375+R375+S375+N375)+IF(T375="Sim",O375+P375,0)</f>
        <v>35813.609766381094</v>
      </c>
      <c r="V375" s="180"/>
      <c r="W375" s="234">
        <f>IF(J375="","",U375*(1+V375))</f>
        <v>35813.609766381094</v>
      </c>
      <c r="X375" s="180"/>
      <c r="Y375" s="180"/>
      <c r="Z375" s="181">
        <v>45901</v>
      </c>
      <c r="AA375" s="342" cm="1">
        <f t="array" ref="AA375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45931</v>
      </c>
      <c r="AB375" s="173"/>
      <c r="AC375" s="173"/>
      <c r="AD375" s="173"/>
      <c r="AE375" s="183"/>
      <c r="AF375" s="182"/>
      <c r="AG375" s="183"/>
      <c r="AH375" s="183"/>
      <c r="AI375" s="173">
        <f t="shared" si="45"/>
        <v>0</v>
      </c>
      <c r="AJ375" s="173">
        <f t="shared" si="46"/>
        <v>0</v>
      </c>
      <c r="AK375" s="173">
        <f>J375-U375</f>
        <v>0</v>
      </c>
      <c r="AL375" s="289"/>
      <c r="AM375" s="194" t="str">
        <f>_xlfn.XLOOKUP(Tabela1[[#This Row],[Unidade]],tabShoppingsEmails[Shopping],tabShoppingsEmails[E-mails consolidados])</f>
        <v>camila.jaques@pracanovashopping.com.br; alessandro.gomes@pracanovashopping.com.br</v>
      </c>
    </row>
    <row r="376" spans="1:39" ht="20.85" hidden="1" customHeight="1" thickBot="1">
      <c r="A376" s="172"/>
      <c r="B376" s="173"/>
      <c r="C376" s="173" t="s">
        <v>95</v>
      </c>
      <c r="D376" s="174" t="s">
        <v>8</v>
      </c>
      <c r="E376" s="174" t="s">
        <v>187</v>
      </c>
      <c r="F376" s="176">
        <v>18</v>
      </c>
      <c r="G376" s="176">
        <v>4</v>
      </c>
      <c r="H376" s="176"/>
      <c r="I376" s="176"/>
      <c r="J376" s="178"/>
      <c r="K376" s="178"/>
      <c r="L376" s="178"/>
      <c r="M376" s="178"/>
      <c r="N376" s="178"/>
      <c r="O376" s="178"/>
      <c r="P376" s="178"/>
      <c r="Q376" s="178"/>
      <c r="R376" s="178"/>
      <c r="S376" s="178"/>
      <c r="T376" s="179"/>
      <c r="U376" s="180">
        <f>(J376+L376+Q376+R376+S376+N376)+IF(T376="Sim",O376+P376,0)</f>
        <v>0</v>
      </c>
      <c r="V376" s="180"/>
      <c r="W376" s="234" t="str">
        <f t="shared" si="39"/>
        <v/>
      </c>
      <c r="X376" s="180"/>
      <c r="Y376" s="180"/>
      <c r="Z376" s="181">
        <v>45931</v>
      </c>
      <c r="AA376" s="342" cm="1">
        <f t="array" ref="AA376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45962</v>
      </c>
      <c r="AB376" s="173"/>
      <c r="AC376" s="173"/>
      <c r="AD376" s="173"/>
      <c r="AE376" s="183"/>
      <c r="AF376" s="182"/>
      <c r="AG376" s="183"/>
      <c r="AH376" s="183"/>
      <c r="AI376" s="173">
        <f>K376-L376</f>
        <v>0</v>
      </c>
      <c r="AJ376" s="173">
        <f>AB376-AC376</f>
        <v>0</v>
      </c>
      <c r="AK376" s="173">
        <f>J376-U376</f>
        <v>0</v>
      </c>
      <c r="AL376" s="289"/>
      <c r="AM376" s="194" t="str">
        <f>_xlfn.XLOOKUP(Tabela1[[#This Row],[Unidade]],tabShoppingsEmails[Shopping],tabShoppingsEmails[E-mails consolidados])</f>
        <v>camila.jaques@pracanovashopping.com.br; alessandro.gomes@pracanovashopping.com.br</v>
      </c>
    </row>
    <row r="377" spans="1:39" ht="20.85" hidden="1" customHeight="1" thickBot="1">
      <c r="A377" s="172"/>
      <c r="B377" s="173"/>
      <c r="C377" s="173" t="s">
        <v>95</v>
      </c>
      <c r="D377" s="174" t="s">
        <v>8</v>
      </c>
      <c r="E377" s="174" t="s">
        <v>187</v>
      </c>
      <c r="F377" s="176">
        <v>18</v>
      </c>
      <c r="G377" s="176">
        <v>4</v>
      </c>
      <c r="H377" s="176"/>
      <c r="I377" s="176"/>
      <c r="J377" s="178"/>
      <c r="K377" s="178"/>
      <c r="L377" s="178"/>
      <c r="M377" s="178"/>
      <c r="N377" s="178"/>
      <c r="O377" s="178"/>
      <c r="P377" s="178"/>
      <c r="Q377" s="178"/>
      <c r="R377" s="178"/>
      <c r="S377" s="178"/>
      <c r="T377" s="179"/>
      <c r="U377" s="180">
        <f>(J377+L377+Q377+R377+S377+N377)+IF(T377="Sim",O377+P377,0)</f>
        <v>0</v>
      </c>
      <c r="V377" s="180"/>
      <c r="W377" s="234" t="str">
        <f t="shared" si="39"/>
        <v/>
      </c>
      <c r="X377" s="180"/>
      <c r="Y377" s="180"/>
      <c r="Z377" s="181">
        <v>45962</v>
      </c>
      <c r="AA377" s="342" cm="1">
        <f t="array" ref="AA377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45992</v>
      </c>
      <c r="AB377" s="173"/>
      <c r="AC377" s="173"/>
      <c r="AD377" s="173"/>
      <c r="AE377" s="183"/>
      <c r="AF377" s="182"/>
      <c r="AG377" s="183"/>
      <c r="AH377" s="183"/>
      <c r="AI377" s="173">
        <f>K377-L377</f>
        <v>0</v>
      </c>
      <c r="AJ377" s="173">
        <f>AB377-AC377</f>
        <v>0</v>
      </c>
      <c r="AK377" s="173">
        <f>J377-U377</f>
        <v>0</v>
      </c>
      <c r="AL377" s="289"/>
      <c r="AM377" s="194" t="str">
        <f>_xlfn.XLOOKUP(Tabela1[[#This Row],[Unidade]],tabShoppingsEmails[Shopping],tabShoppingsEmails[E-mails consolidados])</f>
        <v>camila.jaques@pracanovashopping.com.br; alessandro.gomes@pracanovashopping.com.br</v>
      </c>
    </row>
    <row r="378" spans="1:39" ht="20.85" hidden="1" customHeight="1" thickBot="1">
      <c r="A378" s="172"/>
      <c r="B378" s="173"/>
      <c r="C378" s="173" t="s">
        <v>95</v>
      </c>
      <c r="D378" s="174" t="s">
        <v>8</v>
      </c>
      <c r="E378" s="174" t="s">
        <v>187</v>
      </c>
      <c r="F378" s="176">
        <v>18</v>
      </c>
      <c r="G378" s="176">
        <v>4</v>
      </c>
      <c r="H378" s="176"/>
      <c r="I378" s="176"/>
      <c r="J378" s="178"/>
      <c r="K378" s="178"/>
      <c r="L378" s="178"/>
      <c r="M378" s="178"/>
      <c r="N378" s="178"/>
      <c r="O378" s="178"/>
      <c r="P378" s="178"/>
      <c r="Q378" s="178"/>
      <c r="R378" s="178"/>
      <c r="S378" s="178"/>
      <c r="T378" s="179"/>
      <c r="U378" s="180">
        <f>(J378+L378+Q378+R378+S378+N378)+IF(T378="Sim",O378+P378,0)</f>
        <v>0</v>
      </c>
      <c r="V378" s="180"/>
      <c r="W378" s="234" t="str">
        <f t="shared" si="39"/>
        <v/>
      </c>
      <c r="X378" s="180"/>
      <c r="Y378" s="180"/>
      <c r="Z378" s="181">
        <v>45992</v>
      </c>
      <c r="AA378" s="342" cm="1">
        <f t="array" ref="AA378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46023</v>
      </c>
      <c r="AB378" s="173"/>
      <c r="AC378" s="173"/>
      <c r="AD378" s="173"/>
      <c r="AE378" s="183"/>
      <c r="AF378" s="182"/>
      <c r="AG378" s="183"/>
      <c r="AH378" s="183"/>
      <c r="AI378" s="173">
        <f>K378-L378</f>
        <v>0</v>
      </c>
      <c r="AJ378" s="173">
        <f>AB378-AC378</f>
        <v>0</v>
      </c>
      <c r="AK378" s="173">
        <f>J378-U378</f>
        <v>0</v>
      </c>
      <c r="AL378" s="289"/>
      <c r="AM378" s="194" t="str">
        <f>_xlfn.XLOOKUP(Tabela1[[#This Row],[Unidade]],tabShoppingsEmails[Shopping],tabShoppingsEmails[E-mails consolidados])</f>
        <v>camila.jaques@pracanovashopping.com.br; alessandro.gomes@pracanovashopping.com.br</v>
      </c>
    </row>
    <row r="379" spans="1:39" ht="32.25" hidden="1" thickBot="1">
      <c r="A379" s="172"/>
      <c r="B379" s="173" t="s">
        <v>154</v>
      </c>
      <c r="C379" s="173" t="s">
        <v>95</v>
      </c>
      <c r="D379" s="174" t="s">
        <v>9</v>
      </c>
      <c r="E379" s="174" t="s">
        <v>168</v>
      </c>
      <c r="F379" s="176">
        <v>2</v>
      </c>
      <c r="G379" s="176">
        <v>2</v>
      </c>
      <c r="H379" s="176">
        <v>5</v>
      </c>
      <c r="I379" s="176">
        <v>0</v>
      </c>
      <c r="J379" s="178">
        <v>12074.58</v>
      </c>
      <c r="K379" s="179">
        <v>-892.54</v>
      </c>
      <c r="L379" s="179">
        <v>-925.25</v>
      </c>
      <c r="M379" s="179">
        <v>0</v>
      </c>
      <c r="N379" s="179">
        <v>0</v>
      </c>
      <c r="O379" s="179">
        <v>-140.87</v>
      </c>
      <c r="P379" s="178">
        <v>0</v>
      </c>
      <c r="Q379" s="178">
        <v>0</v>
      </c>
      <c r="R379" s="178">
        <v>0</v>
      </c>
      <c r="S379" s="178">
        <v>0</v>
      </c>
      <c r="T379" s="179" t="s">
        <v>154</v>
      </c>
      <c r="U379" s="180">
        <f t="shared" si="43"/>
        <v>11008.46</v>
      </c>
      <c r="V379" s="180"/>
      <c r="W379" s="234">
        <f t="shared" si="39"/>
        <v>11008.46</v>
      </c>
      <c r="X379" s="180"/>
      <c r="Y379" s="180"/>
      <c r="Z379" s="181">
        <v>45658</v>
      </c>
      <c r="AA379" s="342" cm="1">
        <f t="array" ref="AA379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45689</v>
      </c>
      <c r="AB379" s="173"/>
      <c r="AC379" s="173"/>
      <c r="AD379" s="173"/>
      <c r="AE379" s="183"/>
      <c r="AF379" s="183"/>
      <c r="AG379" s="183"/>
      <c r="AH379" s="183"/>
      <c r="AI379" s="173">
        <f t="shared" si="40"/>
        <v>32.710000000000036</v>
      </c>
      <c r="AJ379" s="173">
        <f t="shared" si="41"/>
        <v>0</v>
      </c>
      <c r="AK379" s="173">
        <f t="shared" si="42"/>
        <v>1066.1200000000008</v>
      </c>
      <c r="AL379" s="183"/>
      <c r="AM379" s="194" t="str">
        <f>_xlfn.XLOOKUP(Tabela1[[#This Row],[Unidade]],tabShoppingsEmails[Shopping],tabShoppingsEmails[E-mails consolidados])</f>
        <v>camila.jaques@pracanovashopping.com.br; alessandro.gomes@pracanovashopping.com.br</v>
      </c>
    </row>
    <row r="380" spans="1:39" ht="32.25" hidden="1" thickBot="1">
      <c r="A380" s="172"/>
      <c r="B380" s="173" t="s">
        <v>154</v>
      </c>
      <c r="C380" s="173" t="s">
        <v>95</v>
      </c>
      <c r="D380" s="174" t="s">
        <v>9</v>
      </c>
      <c r="E380" s="174" t="s">
        <v>168</v>
      </c>
      <c r="F380" s="176">
        <v>2</v>
      </c>
      <c r="G380" s="176">
        <v>2</v>
      </c>
      <c r="H380" s="176">
        <v>9</v>
      </c>
      <c r="I380" s="176">
        <v>0</v>
      </c>
      <c r="J380" s="178">
        <v>13035.73</v>
      </c>
      <c r="K380" s="179">
        <v>-1699.61</v>
      </c>
      <c r="L380" s="179">
        <v>-1699.61</v>
      </c>
      <c r="M380" s="179">
        <v>0</v>
      </c>
      <c r="N380" s="179">
        <v>0</v>
      </c>
      <c r="O380" s="179">
        <v>-152.08351666666701</v>
      </c>
      <c r="P380" s="178">
        <v>0</v>
      </c>
      <c r="Q380" s="178">
        <v>0</v>
      </c>
      <c r="R380" s="178">
        <v>0</v>
      </c>
      <c r="S380" s="178">
        <v>0</v>
      </c>
      <c r="T380" s="179" t="s">
        <v>154</v>
      </c>
      <c r="U380" s="180">
        <f t="shared" si="43"/>
        <v>11184.036483333331</v>
      </c>
      <c r="V380" s="180"/>
      <c r="W380" s="234">
        <f t="shared" si="39"/>
        <v>11184.036483333331</v>
      </c>
      <c r="X380" s="180"/>
      <c r="Y380" s="180"/>
      <c r="Z380" s="181">
        <v>45689</v>
      </c>
      <c r="AA380" s="342" cm="1">
        <f t="array" ref="AA380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45717</v>
      </c>
      <c r="AB380" s="173"/>
      <c r="AC380" s="173"/>
      <c r="AD380" s="173"/>
      <c r="AE380" s="183"/>
      <c r="AF380" s="183"/>
      <c r="AG380" s="183"/>
      <c r="AH380" s="183"/>
      <c r="AI380" s="173">
        <f t="shared" si="40"/>
        <v>0</v>
      </c>
      <c r="AJ380" s="173">
        <f t="shared" si="41"/>
        <v>0</v>
      </c>
      <c r="AK380" s="173">
        <f t="shared" si="42"/>
        <v>1851.6935166666681</v>
      </c>
      <c r="AL380" s="183"/>
      <c r="AM380" s="194" t="str">
        <f>_xlfn.XLOOKUP(Tabela1[[#This Row],[Unidade]],tabShoppingsEmails[Shopping],tabShoppingsEmails[E-mails consolidados])</f>
        <v>camila.jaques@pracanovashopping.com.br; alessandro.gomes@pracanovashopping.com.br</v>
      </c>
    </row>
    <row r="381" spans="1:39" ht="32.25" hidden="1" thickBot="1">
      <c r="A381" s="172"/>
      <c r="B381" s="173" t="s">
        <v>154</v>
      </c>
      <c r="C381" s="173" t="s">
        <v>95</v>
      </c>
      <c r="D381" s="174" t="s">
        <v>9</v>
      </c>
      <c r="E381" s="174" t="s">
        <v>168</v>
      </c>
      <c r="F381" s="176">
        <v>2</v>
      </c>
      <c r="G381" s="176">
        <v>2</v>
      </c>
      <c r="H381" s="176">
        <v>9</v>
      </c>
      <c r="I381" s="176">
        <v>0</v>
      </c>
      <c r="J381" s="178">
        <v>13035.73</v>
      </c>
      <c r="K381" s="179">
        <v>-2013.85</v>
      </c>
      <c r="L381" s="179">
        <v>-2013.85</v>
      </c>
      <c r="M381" s="179">
        <v>0</v>
      </c>
      <c r="N381" s="179">
        <v>0</v>
      </c>
      <c r="O381" s="178">
        <v>-152.08351666666701</v>
      </c>
      <c r="P381" s="178">
        <v>0</v>
      </c>
      <c r="Q381" s="178">
        <v>0</v>
      </c>
      <c r="R381" s="178">
        <v>0</v>
      </c>
      <c r="S381" s="178">
        <v>0</v>
      </c>
      <c r="T381" s="179" t="s">
        <v>154</v>
      </c>
      <c r="U381" s="180">
        <f t="shared" si="43"/>
        <v>10869.796483333332</v>
      </c>
      <c r="V381" s="180"/>
      <c r="W381" s="234">
        <f t="shared" si="39"/>
        <v>10869.796483333332</v>
      </c>
      <c r="X381" s="180"/>
      <c r="Y381" s="180"/>
      <c r="Z381" s="181">
        <v>45717</v>
      </c>
      <c r="AA381" s="342" cm="1">
        <f t="array" ref="AA381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45748</v>
      </c>
      <c r="AB381" s="173"/>
      <c r="AC381" s="173"/>
      <c r="AD381" s="173"/>
      <c r="AE381" s="183"/>
      <c r="AF381" s="183"/>
      <c r="AG381" s="183"/>
      <c r="AH381" s="183"/>
      <c r="AI381" s="173">
        <f t="shared" si="40"/>
        <v>0</v>
      </c>
      <c r="AJ381" s="173">
        <f t="shared" si="41"/>
        <v>0</v>
      </c>
      <c r="AK381" s="173">
        <f t="shared" si="42"/>
        <v>2165.9335166666679</v>
      </c>
      <c r="AL381" s="183"/>
      <c r="AM381" s="194" t="str">
        <f>_xlfn.XLOOKUP(Tabela1[[#This Row],[Unidade]],tabShoppingsEmails[Shopping],tabShoppingsEmails[E-mails consolidados])</f>
        <v>camila.jaques@pracanovashopping.com.br; alessandro.gomes@pracanovashopping.com.br</v>
      </c>
    </row>
    <row r="382" spans="1:39" ht="20.85" hidden="1" customHeight="1" thickBot="1">
      <c r="A382" s="172">
        <v>45797</v>
      </c>
      <c r="B382" s="173" t="s">
        <v>154</v>
      </c>
      <c r="C382" s="173" t="s">
        <v>95</v>
      </c>
      <c r="D382" s="174" t="s">
        <v>9</v>
      </c>
      <c r="E382" s="174" t="s">
        <v>168</v>
      </c>
      <c r="F382" s="176">
        <v>2</v>
      </c>
      <c r="G382" s="176">
        <v>2</v>
      </c>
      <c r="H382" s="176">
        <v>0</v>
      </c>
      <c r="I382" s="176">
        <v>0</v>
      </c>
      <c r="J382" s="178">
        <v>13529.333758699668</v>
      </c>
      <c r="K382" s="179">
        <v>0</v>
      </c>
      <c r="L382" s="179">
        <v>0</v>
      </c>
      <c r="M382" s="179">
        <v>0</v>
      </c>
      <c r="N382" s="179">
        <v>0</v>
      </c>
      <c r="O382" s="179">
        <v>-22.55</v>
      </c>
      <c r="P382" s="178">
        <v>0</v>
      </c>
      <c r="Q382" s="178">
        <v>0</v>
      </c>
      <c r="R382" s="178">
        <v>0</v>
      </c>
      <c r="S382" s="178">
        <v>0</v>
      </c>
      <c r="T382" s="179" t="s">
        <v>154</v>
      </c>
      <c r="U382" s="180">
        <f t="shared" si="43"/>
        <v>13506.783758699668</v>
      </c>
      <c r="V382" s="180"/>
      <c r="W382" s="234">
        <f t="shared" si="39"/>
        <v>13506.783758699668</v>
      </c>
      <c r="X382" s="180"/>
      <c r="Y382" s="180"/>
      <c r="Z382" s="181">
        <v>45748</v>
      </c>
      <c r="AA382" s="342" cm="1">
        <f t="array" ref="AA382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45778</v>
      </c>
      <c r="AB382" s="182">
        <v>444.92</v>
      </c>
      <c r="AC382" s="182">
        <v>504.73607266215373</v>
      </c>
      <c r="AD382" s="173"/>
      <c r="AE382" s="183"/>
      <c r="AF382" s="183"/>
      <c r="AG382" s="183"/>
      <c r="AH382" s="183"/>
      <c r="AI382" s="173">
        <f t="shared" si="40"/>
        <v>0</v>
      </c>
      <c r="AJ382" s="173">
        <f t="shared" si="41"/>
        <v>-59.816072662153715</v>
      </c>
      <c r="AK382" s="173">
        <f t="shared" si="42"/>
        <v>22.549999999999272</v>
      </c>
      <c r="AL382" s="183"/>
      <c r="AM382" s="194" t="str">
        <f>_xlfn.XLOOKUP(Tabela1[[#This Row],[Unidade]],tabShoppingsEmails[Shopping],tabShoppingsEmails[E-mails consolidados])</f>
        <v>camila.jaques@pracanovashopping.com.br; alessandro.gomes@pracanovashopping.com.br</v>
      </c>
    </row>
    <row r="383" spans="1:39" ht="20.85" hidden="1" customHeight="1" thickBot="1">
      <c r="A383" s="172">
        <v>45831</v>
      </c>
      <c r="B383" s="173" t="s">
        <v>154</v>
      </c>
      <c r="C383" s="173" t="s">
        <v>95</v>
      </c>
      <c r="D383" s="174" t="s">
        <v>9</v>
      </c>
      <c r="E383" s="174" t="s">
        <v>168</v>
      </c>
      <c r="F383" s="176">
        <v>2</v>
      </c>
      <c r="G383" s="176">
        <v>2</v>
      </c>
      <c r="H383" s="176">
        <v>0</v>
      </c>
      <c r="I383" s="176">
        <v>0</v>
      </c>
      <c r="J383" s="178">
        <v>13529.333758699668</v>
      </c>
      <c r="K383" s="179">
        <v>0</v>
      </c>
      <c r="L383" s="179">
        <v>0</v>
      </c>
      <c r="M383" s="179">
        <v>0</v>
      </c>
      <c r="N383" s="179">
        <v>0</v>
      </c>
      <c r="O383" s="179">
        <v>-22.55</v>
      </c>
      <c r="P383" s="178">
        <v>0</v>
      </c>
      <c r="Q383" s="178">
        <v>0</v>
      </c>
      <c r="R383" s="178">
        <v>0</v>
      </c>
      <c r="S383" s="178">
        <v>0</v>
      </c>
      <c r="T383" s="179" t="s">
        <v>154</v>
      </c>
      <c r="U383" s="180">
        <f t="shared" si="43"/>
        <v>13506.783758699668</v>
      </c>
      <c r="V383" s="180"/>
      <c r="W383" s="234">
        <f t="shared" si="39"/>
        <v>13506.783758699668</v>
      </c>
      <c r="X383" s="180"/>
      <c r="Y383" s="180"/>
      <c r="Z383" s="181">
        <v>45778</v>
      </c>
      <c r="AA383" s="342" cm="1">
        <f t="array" ref="AA383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45809</v>
      </c>
      <c r="AB383" s="173"/>
      <c r="AC383" s="173"/>
      <c r="AD383" s="173"/>
      <c r="AE383" s="183"/>
      <c r="AF383" s="183"/>
      <c r="AG383" s="183"/>
      <c r="AH383" s="183"/>
      <c r="AI383" s="173">
        <f t="shared" si="40"/>
        <v>0</v>
      </c>
      <c r="AJ383" s="173">
        <f t="shared" si="41"/>
        <v>0</v>
      </c>
      <c r="AK383" s="173">
        <f t="shared" si="42"/>
        <v>22.549999999999272</v>
      </c>
      <c r="AL383" s="183"/>
      <c r="AM383" s="194" t="str">
        <f>_xlfn.XLOOKUP(Tabela1[[#This Row],[Unidade]],tabShoppingsEmails[Shopping],tabShoppingsEmails[E-mails consolidados])</f>
        <v>camila.jaques@pracanovashopping.com.br; alessandro.gomes@pracanovashopping.com.br</v>
      </c>
    </row>
    <row r="384" spans="1:39" ht="32.25" hidden="1" thickBot="1">
      <c r="A384" s="172">
        <v>45841</v>
      </c>
      <c r="B384" s="173" t="s">
        <v>154</v>
      </c>
      <c r="C384" s="173" t="s">
        <v>95</v>
      </c>
      <c r="D384" s="174" t="s">
        <v>9</v>
      </c>
      <c r="E384" s="174" t="s">
        <v>168</v>
      </c>
      <c r="F384" s="176">
        <v>2</v>
      </c>
      <c r="G384" s="176">
        <v>2</v>
      </c>
      <c r="H384" s="176">
        <v>0</v>
      </c>
      <c r="I384" s="176">
        <v>0</v>
      </c>
      <c r="J384" s="178">
        <v>13529.333758699668</v>
      </c>
      <c r="K384" s="179">
        <v>0</v>
      </c>
      <c r="L384" s="179">
        <v>0</v>
      </c>
      <c r="M384" s="179">
        <v>0</v>
      </c>
      <c r="N384" s="179">
        <v>0</v>
      </c>
      <c r="O384" s="179">
        <v>-22.55</v>
      </c>
      <c r="P384" s="178">
        <v>0</v>
      </c>
      <c r="Q384" s="178">
        <v>0</v>
      </c>
      <c r="R384" s="178">
        <v>0</v>
      </c>
      <c r="S384" s="178">
        <v>0</v>
      </c>
      <c r="T384" s="179" t="s">
        <v>154</v>
      </c>
      <c r="U384" s="180">
        <f t="shared" si="43"/>
        <v>13506.783758699668</v>
      </c>
      <c r="V384" s="180"/>
      <c r="W384" s="234">
        <f t="shared" si="39"/>
        <v>13506.783758699668</v>
      </c>
      <c r="X384" s="180"/>
      <c r="Y384" s="180"/>
      <c r="Z384" s="181">
        <v>45809</v>
      </c>
      <c r="AA384" s="342" cm="1">
        <f t="array" ref="AA384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45839</v>
      </c>
      <c r="AB384" s="182"/>
      <c r="AC384" s="182"/>
      <c r="AD384" s="182"/>
      <c r="AE384" s="183"/>
      <c r="AF384" s="183"/>
      <c r="AG384" s="183"/>
      <c r="AH384" s="183"/>
      <c r="AI384" s="173">
        <f t="shared" si="40"/>
        <v>0</v>
      </c>
      <c r="AJ384" s="173">
        <f t="shared" si="41"/>
        <v>0</v>
      </c>
      <c r="AK384" s="173">
        <f t="shared" si="42"/>
        <v>22.549999999999272</v>
      </c>
      <c r="AL384" s="183"/>
      <c r="AM384" s="194" t="str">
        <f>_xlfn.XLOOKUP(Tabela1[[#This Row],[Unidade]],tabShoppingsEmails[Shopping],tabShoppingsEmails[E-mails consolidados])</f>
        <v>camila.jaques@pracanovashopping.com.br; alessandro.gomes@pracanovashopping.com.br</v>
      </c>
    </row>
    <row r="385" spans="1:39" ht="20.85" hidden="1" customHeight="1" thickBot="1">
      <c r="A385" s="172">
        <v>45859</v>
      </c>
      <c r="B385" s="173" t="s">
        <v>154</v>
      </c>
      <c r="C385" s="173" t="s">
        <v>95</v>
      </c>
      <c r="D385" s="174" t="s">
        <v>9</v>
      </c>
      <c r="E385" s="174" t="s">
        <v>168</v>
      </c>
      <c r="F385" s="176">
        <v>2</v>
      </c>
      <c r="G385" s="176">
        <v>2</v>
      </c>
      <c r="H385" s="176">
        <v>0</v>
      </c>
      <c r="I385" s="176">
        <v>0</v>
      </c>
      <c r="J385" s="178">
        <v>13774.27</v>
      </c>
      <c r="K385" s="179">
        <v>0</v>
      </c>
      <c r="L385" s="179">
        <v>0</v>
      </c>
      <c r="M385" s="179">
        <v>0</v>
      </c>
      <c r="N385" s="179">
        <v>0</v>
      </c>
      <c r="O385" s="179">
        <v>-22.55</v>
      </c>
      <c r="P385" s="178">
        <v>0</v>
      </c>
      <c r="Q385" s="178">
        <v>0</v>
      </c>
      <c r="R385" s="178">
        <v>0</v>
      </c>
      <c r="S385" s="178">
        <v>0</v>
      </c>
      <c r="T385" s="179" t="s">
        <v>154</v>
      </c>
      <c r="U385" s="180">
        <f t="shared" si="43"/>
        <v>13751.720000000001</v>
      </c>
      <c r="V385" s="180"/>
      <c r="W385" s="234">
        <f t="shared" si="39"/>
        <v>13751.720000000001</v>
      </c>
      <c r="X385" s="180"/>
      <c r="Y385" s="180"/>
      <c r="Z385" s="181">
        <v>45839</v>
      </c>
      <c r="AA385" s="342" cm="1">
        <f t="array" ref="AA385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45870</v>
      </c>
      <c r="AB385" s="173"/>
      <c r="AC385" s="173"/>
      <c r="AD385" s="173"/>
      <c r="AE385" s="183"/>
      <c r="AF385" s="183"/>
      <c r="AG385" s="183"/>
      <c r="AH385" s="183"/>
      <c r="AI385" s="173">
        <f t="shared" si="40"/>
        <v>0</v>
      </c>
      <c r="AJ385" s="173">
        <f t="shared" si="41"/>
        <v>0</v>
      </c>
      <c r="AK385" s="173">
        <f t="shared" si="42"/>
        <v>22.549999999999272</v>
      </c>
      <c r="AL385" s="183"/>
      <c r="AM385" s="194" t="str">
        <f>_xlfn.XLOOKUP(Tabela1[[#This Row],[Unidade]],tabShoppingsEmails[Shopping],tabShoppingsEmails[E-mails consolidados])</f>
        <v>camila.jaques@pracanovashopping.com.br; alessandro.gomes@pracanovashopping.com.br</v>
      </c>
    </row>
    <row r="386" spans="1:39" ht="20.85" hidden="1" customHeight="1" thickBot="1">
      <c r="A386" s="172">
        <v>45890</v>
      </c>
      <c r="B386" s="173" t="s">
        <v>154</v>
      </c>
      <c r="C386" s="173" t="s">
        <v>95</v>
      </c>
      <c r="D386" s="174" t="s">
        <v>9</v>
      </c>
      <c r="E386" s="174" t="s">
        <v>168</v>
      </c>
      <c r="F386" s="176">
        <v>2</v>
      </c>
      <c r="G386" s="176">
        <v>2</v>
      </c>
      <c r="H386" s="176">
        <v>1</v>
      </c>
      <c r="I386" s="176">
        <v>0</v>
      </c>
      <c r="J386" s="178">
        <v>13774.27</v>
      </c>
      <c r="K386" s="179">
        <v>-232.49</v>
      </c>
      <c r="L386" s="179">
        <v>-253.67</v>
      </c>
      <c r="M386" s="179">
        <v>0</v>
      </c>
      <c r="N386" s="179">
        <v>0</v>
      </c>
      <c r="O386" s="179">
        <v>-160.69999999999999</v>
      </c>
      <c r="P386" s="178">
        <v>0</v>
      </c>
      <c r="Q386" s="178">
        <v>0</v>
      </c>
      <c r="R386" s="178">
        <v>0</v>
      </c>
      <c r="S386" s="178">
        <v>0</v>
      </c>
      <c r="T386" s="179" t="s">
        <v>154</v>
      </c>
      <c r="U386" s="180">
        <f t="shared" si="43"/>
        <v>13359.9</v>
      </c>
      <c r="V386" s="180"/>
      <c r="W386" s="234">
        <f t="shared" si="39"/>
        <v>13359.9</v>
      </c>
      <c r="X386" s="180"/>
      <c r="Y386" s="180"/>
      <c r="Z386" s="181">
        <v>45870</v>
      </c>
      <c r="AA386" s="342" cm="1">
        <f t="array" ref="AA386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45901</v>
      </c>
      <c r="AB386" s="173"/>
      <c r="AC386" s="173"/>
      <c r="AD386" s="173"/>
      <c r="AE386" s="183"/>
      <c r="AF386" s="183"/>
      <c r="AG386" s="183"/>
      <c r="AH386" s="183"/>
      <c r="AI386" s="173">
        <f t="shared" si="40"/>
        <v>21.179999999999978</v>
      </c>
      <c r="AJ386" s="173">
        <f t="shared" si="41"/>
        <v>0</v>
      </c>
      <c r="AK386" s="173">
        <f t="shared" si="42"/>
        <v>414.3700000000008</v>
      </c>
      <c r="AL386" s="183"/>
      <c r="AM386" s="194" t="str">
        <f>_xlfn.XLOOKUP(Tabela1[[#This Row],[Unidade]],tabShoppingsEmails[Shopping],tabShoppingsEmails[E-mails consolidados])</f>
        <v>camila.jaques@pracanovashopping.com.br; alessandro.gomes@pracanovashopping.com.br</v>
      </c>
    </row>
    <row r="387" spans="1:39" ht="20.85" hidden="1" customHeight="1" thickBot="1">
      <c r="A387" s="172">
        <v>45917</v>
      </c>
      <c r="B387" s="173" t="s">
        <v>154</v>
      </c>
      <c r="C387" s="173" t="s">
        <v>95</v>
      </c>
      <c r="D387" s="174" t="s">
        <v>9</v>
      </c>
      <c r="E387" s="174" t="s">
        <v>168</v>
      </c>
      <c r="F387" s="176">
        <v>2</v>
      </c>
      <c r="G387" s="176">
        <v>2</v>
      </c>
      <c r="H387" s="176">
        <v>0</v>
      </c>
      <c r="I387" s="176">
        <v>0</v>
      </c>
      <c r="J387" s="178">
        <v>13774.27</v>
      </c>
      <c r="K387" s="179">
        <v>0</v>
      </c>
      <c r="L387" s="179">
        <v>0</v>
      </c>
      <c r="M387" s="179">
        <v>0</v>
      </c>
      <c r="N387" s="179">
        <v>0</v>
      </c>
      <c r="O387" s="179">
        <v>-22.6</v>
      </c>
      <c r="P387" s="178">
        <v>0</v>
      </c>
      <c r="Q387" s="178">
        <v>0</v>
      </c>
      <c r="R387" s="178">
        <v>0</v>
      </c>
      <c r="S387" s="178">
        <v>0</v>
      </c>
      <c r="T387" s="179" t="s">
        <v>154</v>
      </c>
      <c r="U387" s="180">
        <f t="shared" si="43"/>
        <v>13751.67</v>
      </c>
      <c r="V387" s="180"/>
      <c r="W387" s="234">
        <f t="shared" si="39"/>
        <v>13751.67</v>
      </c>
      <c r="X387" s="180"/>
      <c r="Y387" s="180"/>
      <c r="Z387" s="181">
        <v>45901</v>
      </c>
      <c r="AA387" s="342" cm="1">
        <f t="array" ref="AA387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45931</v>
      </c>
      <c r="AB387" s="173"/>
      <c r="AC387" s="173"/>
      <c r="AD387" s="173"/>
      <c r="AE387" s="183"/>
      <c r="AF387" s="183"/>
      <c r="AG387" s="183"/>
      <c r="AH387" s="183"/>
      <c r="AI387" s="173">
        <f t="shared" si="40"/>
        <v>0</v>
      </c>
      <c r="AJ387" s="173">
        <f t="shared" si="41"/>
        <v>0</v>
      </c>
      <c r="AK387" s="173">
        <f t="shared" si="42"/>
        <v>22.600000000000364</v>
      </c>
      <c r="AL387" s="183"/>
      <c r="AM387" s="194" t="str">
        <f>_xlfn.XLOOKUP(Tabela1[[#This Row],[Unidade]],tabShoppingsEmails[Shopping],tabShoppingsEmails[E-mails consolidados])</f>
        <v>camila.jaques@pracanovashopping.com.br; alessandro.gomes@pracanovashopping.com.br</v>
      </c>
    </row>
    <row r="388" spans="1:39" ht="20.85" hidden="1" customHeight="1" thickBot="1">
      <c r="A388" s="172">
        <v>45951</v>
      </c>
      <c r="B388" s="173" t="s">
        <v>154</v>
      </c>
      <c r="C388" s="173" t="s">
        <v>95</v>
      </c>
      <c r="D388" s="174" t="s">
        <v>9</v>
      </c>
      <c r="E388" s="174" t="s">
        <v>168</v>
      </c>
      <c r="F388" s="176">
        <v>2</v>
      </c>
      <c r="G388" s="176">
        <v>2</v>
      </c>
      <c r="H388" s="176">
        <v>0</v>
      </c>
      <c r="I388" s="176">
        <v>0</v>
      </c>
      <c r="J388" s="178">
        <v>13774.27</v>
      </c>
      <c r="K388" s="179"/>
      <c r="L388" s="179">
        <v>0</v>
      </c>
      <c r="M388" s="179"/>
      <c r="N388" s="179">
        <v>0</v>
      </c>
      <c r="O388" s="179">
        <v>-22.6</v>
      </c>
      <c r="P388" s="178"/>
      <c r="Q388" s="178">
        <v>0</v>
      </c>
      <c r="R388" s="178">
        <v>0</v>
      </c>
      <c r="S388" s="178">
        <v>0</v>
      </c>
      <c r="T388" s="179" t="s">
        <v>154</v>
      </c>
      <c r="U388" s="180">
        <f t="shared" si="43"/>
        <v>13751.67</v>
      </c>
      <c r="V388" s="180"/>
      <c r="W388" s="234">
        <f t="shared" si="39"/>
        <v>13751.67</v>
      </c>
      <c r="X388" s="180"/>
      <c r="Y388" s="180"/>
      <c r="Z388" s="181">
        <v>45931</v>
      </c>
      <c r="AA388" s="342" cm="1">
        <f t="array" ref="AA388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45962</v>
      </c>
      <c r="AB388" s="173"/>
      <c r="AC388" s="173"/>
      <c r="AD388" s="173"/>
      <c r="AE388" s="183"/>
      <c r="AF388" s="183"/>
      <c r="AG388" s="183"/>
      <c r="AH388" s="183"/>
      <c r="AI388" s="173">
        <f t="shared" si="40"/>
        <v>0</v>
      </c>
      <c r="AJ388" s="173">
        <f t="shared" si="41"/>
        <v>0</v>
      </c>
      <c r="AK388" s="173">
        <f t="shared" si="42"/>
        <v>22.600000000000364</v>
      </c>
      <c r="AL388" s="183"/>
      <c r="AM388" s="194" t="str">
        <f>_xlfn.XLOOKUP(Tabela1[[#This Row],[Unidade]],tabShoppingsEmails[Shopping],tabShoppingsEmails[E-mails consolidados])</f>
        <v>camila.jaques@pracanovashopping.com.br; alessandro.gomes@pracanovashopping.com.br</v>
      </c>
    </row>
    <row r="389" spans="1:39" ht="20.85" hidden="1" customHeight="1" thickBot="1">
      <c r="A389" s="172"/>
      <c r="B389" s="173"/>
      <c r="C389" s="173" t="s">
        <v>95</v>
      </c>
      <c r="D389" s="174" t="s">
        <v>9</v>
      </c>
      <c r="E389" s="174" t="s">
        <v>168</v>
      </c>
      <c r="F389" s="176">
        <v>2</v>
      </c>
      <c r="G389" s="176"/>
      <c r="H389" s="176"/>
      <c r="I389" s="176"/>
      <c r="J389" s="178"/>
      <c r="K389" s="179"/>
      <c r="L389" s="179"/>
      <c r="M389" s="179"/>
      <c r="N389" s="179"/>
      <c r="O389" s="178"/>
      <c r="P389" s="178"/>
      <c r="Q389" s="178"/>
      <c r="R389" s="178"/>
      <c r="S389" s="178"/>
      <c r="T389" s="179"/>
      <c r="U389" s="180">
        <f t="shared" si="43"/>
        <v>0</v>
      </c>
      <c r="V389" s="180"/>
      <c r="W389" s="234" t="str">
        <f t="shared" si="39"/>
        <v/>
      </c>
      <c r="X389" s="180"/>
      <c r="Y389" s="180"/>
      <c r="Z389" s="181">
        <v>45962</v>
      </c>
      <c r="AA389" s="342" cm="1">
        <f t="array" ref="AA389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45992</v>
      </c>
      <c r="AB389" s="173"/>
      <c r="AC389" s="173"/>
      <c r="AD389" s="173"/>
      <c r="AE389" s="183"/>
      <c r="AF389" s="182"/>
      <c r="AG389" s="183"/>
      <c r="AH389" s="183"/>
      <c r="AI389" s="173">
        <f t="shared" si="40"/>
        <v>0</v>
      </c>
      <c r="AJ389" s="173">
        <f t="shared" si="41"/>
        <v>0</v>
      </c>
      <c r="AK389" s="173">
        <f t="shared" si="42"/>
        <v>0</v>
      </c>
      <c r="AL389" s="183"/>
      <c r="AM389" s="194" t="str">
        <f>_xlfn.XLOOKUP(Tabela1[[#This Row],[Unidade]],tabShoppingsEmails[Shopping],tabShoppingsEmails[E-mails consolidados])</f>
        <v>camila.jaques@pracanovashopping.com.br; alessandro.gomes@pracanovashopping.com.br</v>
      </c>
    </row>
    <row r="390" spans="1:39" ht="32.25" hidden="1" thickBot="1">
      <c r="A390" s="172"/>
      <c r="B390" s="173"/>
      <c r="C390" s="194" t="s">
        <v>95</v>
      </c>
      <c r="D390" s="175" t="s">
        <v>9</v>
      </c>
      <c r="E390" s="174" t="s">
        <v>168</v>
      </c>
      <c r="F390" s="176">
        <v>2</v>
      </c>
      <c r="G390" s="176"/>
      <c r="H390" s="176"/>
      <c r="I390" s="176"/>
      <c r="J390" s="178"/>
      <c r="K390" s="179"/>
      <c r="L390" s="179"/>
      <c r="M390" s="179"/>
      <c r="N390" s="179"/>
      <c r="O390" s="178"/>
      <c r="P390" s="178"/>
      <c r="Q390" s="178"/>
      <c r="R390" s="178"/>
      <c r="S390" s="178"/>
      <c r="T390" s="179"/>
      <c r="U390" s="180">
        <f t="shared" si="43"/>
        <v>0</v>
      </c>
      <c r="V390" s="180"/>
      <c r="W390" s="234" t="str">
        <f t="shared" si="39"/>
        <v/>
      </c>
      <c r="X390" s="180"/>
      <c r="Y390" s="180"/>
      <c r="Z390" s="181">
        <v>45992</v>
      </c>
      <c r="AA390" s="342" cm="1">
        <f t="array" ref="AA390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46023</v>
      </c>
      <c r="AB390" s="173"/>
      <c r="AC390" s="173"/>
      <c r="AD390" s="173"/>
      <c r="AE390" s="183"/>
      <c r="AF390" s="183"/>
      <c r="AG390" s="183"/>
      <c r="AH390" s="183"/>
      <c r="AI390" s="173">
        <f t="shared" si="40"/>
        <v>0</v>
      </c>
      <c r="AJ390" s="173">
        <f t="shared" si="41"/>
        <v>0</v>
      </c>
      <c r="AK390" s="173">
        <f t="shared" si="42"/>
        <v>0</v>
      </c>
      <c r="AL390" s="183"/>
      <c r="AM390" s="194" t="str">
        <f>_xlfn.XLOOKUP(Tabela1[[#This Row],[Unidade]],tabShoppingsEmails[Shopping],tabShoppingsEmails[E-mails consolidados])</f>
        <v>camila.jaques@pracanovashopping.com.br; alessandro.gomes@pracanovashopping.com.br</v>
      </c>
    </row>
    <row r="391" spans="1:39" ht="32.25" hidden="1" thickBot="1">
      <c r="A391" s="172"/>
      <c r="B391" s="173" t="s">
        <v>154</v>
      </c>
      <c r="C391" s="194" t="s">
        <v>95</v>
      </c>
      <c r="D391" s="175" t="s">
        <v>10</v>
      </c>
      <c r="E391" s="174" t="s">
        <v>184</v>
      </c>
      <c r="F391" s="176">
        <v>14</v>
      </c>
      <c r="G391" s="176">
        <v>12</v>
      </c>
      <c r="H391" s="176">
        <v>0</v>
      </c>
      <c r="I391" s="176">
        <v>0</v>
      </c>
      <c r="J391" s="178">
        <v>58515.533766516339</v>
      </c>
      <c r="K391" s="179">
        <v>0</v>
      </c>
      <c r="L391" s="179">
        <v>0</v>
      </c>
      <c r="M391" s="179">
        <v>0</v>
      </c>
      <c r="N391" s="179">
        <v>0</v>
      </c>
      <c r="O391" s="178">
        <v>0</v>
      </c>
      <c r="P391" s="178">
        <v>0</v>
      </c>
      <c r="Q391" s="178">
        <v>0</v>
      </c>
      <c r="R391" s="178">
        <v>0</v>
      </c>
      <c r="S391" s="178">
        <v>0</v>
      </c>
      <c r="T391" s="179" t="s">
        <v>154</v>
      </c>
      <c r="U391" s="180">
        <f t="shared" si="43"/>
        <v>58515.533766516339</v>
      </c>
      <c r="V391" s="180"/>
      <c r="W391" s="234">
        <f t="shared" si="39"/>
        <v>58515.533766516339</v>
      </c>
      <c r="X391" s="180"/>
      <c r="Y391" s="180"/>
      <c r="Z391" s="181">
        <v>45658</v>
      </c>
      <c r="AA391" s="342" cm="1">
        <f t="array" ref="AA391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45689</v>
      </c>
      <c r="AB391" s="173"/>
      <c r="AC391" s="173"/>
      <c r="AD391" s="173"/>
      <c r="AE391" s="183"/>
      <c r="AF391" s="183"/>
      <c r="AG391" s="183"/>
      <c r="AH391" s="183"/>
      <c r="AI391" s="173">
        <f t="shared" si="40"/>
        <v>0</v>
      </c>
      <c r="AJ391" s="173">
        <f t="shared" si="41"/>
        <v>0</v>
      </c>
      <c r="AK391" s="173">
        <f t="shared" si="42"/>
        <v>0</v>
      </c>
      <c r="AL391" s="183"/>
      <c r="AM391" s="194" t="str">
        <f>_xlfn.XLOOKUP(Tabela1[[#This Row],[Unidade]],tabShoppingsEmails[Shopping],tabShoppingsEmails[E-mails consolidados])</f>
        <v>camila.jaques@pracanovashopping.com.br; alessandro.gomes@pracanovashopping.com.br</v>
      </c>
    </row>
    <row r="392" spans="1:39" ht="32.25" hidden="1" thickBot="1">
      <c r="A392" s="172"/>
      <c r="B392" s="173" t="s">
        <v>154</v>
      </c>
      <c r="C392" s="194" t="s">
        <v>95</v>
      </c>
      <c r="D392" s="175" t="s">
        <v>10</v>
      </c>
      <c r="E392" s="174" t="s">
        <v>184</v>
      </c>
      <c r="F392" s="176">
        <v>14</v>
      </c>
      <c r="G392" s="176">
        <v>12</v>
      </c>
      <c r="H392" s="176">
        <v>0</v>
      </c>
      <c r="I392" s="176">
        <v>0</v>
      </c>
      <c r="J392" s="178">
        <v>58515.533766516339</v>
      </c>
      <c r="K392" s="179">
        <v>0</v>
      </c>
      <c r="L392" s="179">
        <v>0</v>
      </c>
      <c r="M392" s="179">
        <v>0</v>
      </c>
      <c r="N392" s="179">
        <v>0</v>
      </c>
      <c r="O392" s="178">
        <v>0</v>
      </c>
      <c r="P392" s="178">
        <v>0</v>
      </c>
      <c r="Q392" s="178">
        <v>0</v>
      </c>
      <c r="R392" s="178">
        <v>0</v>
      </c>
      <c r="S392" s="178">
        <v>0</v>
      </c>
      <c r="T392" s="179" t="s">
        <v>154</v>
      </c>
      <c r="U392" s="180">
        <f t="shared" si="43"/>
        <v>58515.533766516339</v>
      </c>
      <c r="V392" s="180"/>
      <c r="W392" s="234">
        <f t="shared" si="39"/>
        <v>58515.533766516339</v>
      </c>
      <c r="X392" s="180"/>
      <c r="Y392" s="180"/>
      <c r="Z392" s="181">
        <v>45689</v>
      </c>
      <c r="AA392" s="342" cm="1">
        <f t="array" ref="AA392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45717</v>
      </c>
      <c r="AB392" s="173"/>
      <c r="AC392" s="173"/>
      <c r="AD392" s="173"/>
      <c r="AE392" s="183"/>
      <c r="AF392" s="183"/>
      <c r="AG392" s="183"/>
      <c r="AH392" s="183"/>
      <c r="AI392" s="173">
        <f t="shared" si="40"/>
        <v>0</v>
      </c>
      <c r="AJ392" s="173">
        <f t="shared" si="41"/>
        <v>0</v>
      </c>
      <c r="AK392" s="173">
        <f t="shared" si="42"/>
        <v>0</v>
      </c>
      <c r="AL392" s="183"/>
      <c r="AM392" s="194" t="str">
        <f>_xlfn.XLOOKUP(Tabela1[[#This Row],[Unidade]],tabShoppingsEmails[Shopping],tabShoppingsEmails[E-mails consolidados])</f>
        <v>camila.jaques@pracanovashopping.com.br; alessandro.gomes@pracanovashopping.com.br</v>
      </c>
    </row>
    <row r="393" spans="1:39" ht="32.25" hidden="1" thickBot="1">
      <c r="A393" s="172"/>
      <c r="B393" s="173" t="s">
        <v>154</v>
      </c>
      <c r="C393" s="194" t="s">
        <v>95</v>
      </c>
      <c r="D393" s="175" t="s">
        <v>10</v>
      </c>
      <c r="E393" s="174" t="s">
        <v>184</v>
      </c>
      <c r="F393" s="176">
        <v>14</v>
      </c>
      <c r="G393" s="176">
        <v>12</v>
      </c>
      <c r="H393" s="176">
        <v>0</v>
      </c>
      <c r="I393" s="176">
        <v>0</v>
      </c>
      <c r="J393" s="178">
        <v>64680.61601741692</v>
      </c>
      <c r="K393" s="179">
        <v>0</v>
      </c>
      <c r="L393" s="179">
        <v>0</v>
      </c>
      <c r="M393" s="179">
        <v>0</v>
      </c>
      <c r="N393" s="179">
        <v>0</v>
      </c>
      <c r="O393" s="178">
        <v>-646.80999999999995</v>
      </c>
      <c r="P393" s="178">
        <v>0</v>
      </c>
      <c r="Q393" s="178">
        <v>0</v>
      </c>
      <c r="R393" s="178">
        <v>0</v>
      </c>
      <c r="S393" s="178">
        <v>0</v>
      </c>
      <c r="T393" s="179" t="s">
        <v>154</v>
      </c>
      <c r="U393" s="180">
        <f t="shared" si="43"/>
        <v>64033.806017416922</v>
      </c>
      <c r="V393" s="180"/>
      <c r="W393" s="234">
        <f t="shared" si="39"/>
        <v>64033.806017416922</v>
      </c>
      <c r="X393" s="180">
        <v>6165.0818540677819</v>
      </c>
      <c r="Y393" s="180" t="s">
        <v>156</v>
      </c>
      <c r="Z393" s="181">
        <v>45717</v>
      </c>
      <c r="AA393" s="342" cm="1">
        <f t="array" ref="AA393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45748</v>
      </c>
      <c r="AB393" s="173"/>
      <c r="AC393" s="182"/>
      <c r="AD393" s="173"/>
      <c r="AE393" s="183"/>
      <c r="AF393" s="183"/>
      <c r="AG393" s="183"/>
      <c r="AH393" s="183"/>
      <c r="AI393" s="173">
        <f t="shared" si="40"/>
        <v>0</v>
      </c>
      <c r="AJ393" s="173">
        <f t="shared" si="41"/>
        <v>0</v>
      </c>
      <c r="AK393" s="173">
        <f t="shared" si="42"/>
        <v>646.80999999999767</v>
      </c>
      <c r="AL393" s="183"/>
      <c r="AM393" s="194" t="str">
        <f>_xlfn.XLOOKUP(Tabela1[[#This Row],[Unidade]],tabShoppingsEmails[Shopping],tabShoppingsEmails[E-mails consolidados])</f>
        <v>camila.jaques@pracanovashopping.com.br; alessandro.gomes@pracanovashopping.com.br</v>
      </c>
    </row>
    <row r="394" spans="1:39" ht="20.85" hidden="1" customHeight="1" thickBot="1">
      <c r="A394" s="172"/>
      <c r="B394" s="173" t="s">
        <v>154</v>
      </c>
      <c r="C394" s="194" t="s">
        <v>95</v>
      </c>
      <c r="D394" s="175" t="s">
        <v>10</v>
      </c>
      <c r="E394" s="174" t="s">
        <v>184</v>
      </c>
      <c r="F394" s="176">
        <v>14</v>
      </c>
      <c r="G394" s="176">
        <v>12</v>
      </c>
      <c r="H394" s="176">
        <v>0</v>
      </c>
      <c r="I394" s="176">
        <v>0</v>
      </c>
      <c r="J394" s="178">
        <v>64680.61601741692</v>
      </c>
      <c r="K394" s="179">
        <v>0</v>
      </c>
      <c r="L394" s="179">
        <v>0</v>
      </c>
      <c r="M394" s="179">
        <v>0</v>
      </c>
      <c r="N394" s="179">
        <v>0</v>
      </c>
      <c r="O394" s="178">
        <v>0</v>
      </c>
      <c r="P394" s="178">
        <v>0</v>
      </c>
      <c r="Q394" s="178">
        <v>0</v>
      </c>
      <c r="R394" s="178">
        <v>0</v>
      </c>
      <c r="S394" s="178">
        <v>0</v>
      </c>
      <c r="T394" s="179" t="s">
        <v>154</v>
      </c>
      <c r="U394" s="180">
        <f t="shared" si="43"/>
        <v>64680.61601741692</v>
      </c>
      <c r="V394" s="180"/>
      <c r="W394" s="234">
        <f t="shared" si="39"/>
        <v>64680.61601741692</v>
      </c>
      <c r="X394" s="180"/>
      <c r="Y394" s="180"/>
      <c r="Z394" s="181">
        <v>45748</v>
      </c>
      <c r="AA394" s="342" cm="1">
        <f t="array" ref="AA394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45778</v>
      </c>
      <c r="AB394" s="173"/>
      <c r="AC394" s="173"/>
      <c r="AD394" s="173"/>
      <c r="AE394" s="183"/>
      <c r="AF394" s="183"/>
      <c r="AG394" s="183"/>
      <c r="AH394" s="183"/>
      <c r="AI394" s="173">
        <f t="shared" si="40"/>
        <v>0</v>
      </c>
      <c r="AJ394" s="173">
        <f t="shared" si="41"/>
        <v>0</v>
      </c>
      <c r="AK394" s="173">
        <f t="shared" si="42"/>
        <v>0</v>
      </c>
      <c r="AL394" s="183"/>
      <c r="AM394" s="194" t="str">
        <f>_xlfn.XLOOKUP(Tabela1[[#This Row],[Unidade]],tabShoppingsEmails[Shopping],tabShoppingsEmails[E-mails consolidados])</f>
        <v>camila.jaques@pracanovashopping.com.br; alessandro.gomes@pracanovashopping.com.br</v>
      </c>
    </row>
    <row r="395" spans="1:39" ht="20.85" hidden="1" customHeight="1" thickBot="1">
      <c r="A395" s="172">
        <v>45814</v>
      </c>
      <c r="B395" s="173" t="s">
        <v>154</v>
      </c>
      <c r="C395" s="194" t="s">
        <v>95</v>
      </c>
      <c r="D395" s="175" t="s">
        <v>10</v>
      </c>
      <c r="E395" s="174" t="s">
        <v>184</v>
      </c>
      <c r="F395" s="176">
        <v>14</v>
      </c>
      <c r="G395" s="176">
        <v>12</v>
      </c>
      <c r="H395" s="176">
        <v>0</v>
      </c>
      <c r="I395" s="176">
        <v>0</v>
      </c>
      <c r="J395" s="178">
        <v>64680.61601741692</v>
      </c>
      <c r="K395" s="179">
        <v>0</v>
      </c>
      <c r="L395" s="179">
        <v>0</v>
      </c>
      <c r="M395" s="179">
        <v>0</v>
      </c>
      <c r="N395" s="179">
        <v>0</v>
      </c>
      <c r="O395" s="178">
        <v>0</v>
      </c>
      <c r="P395" s="178">
        <v>0</v>
      </c>
      <c r="Q395" s="178">
        <v>0</v>
      </c>
      <c r="R395" s="178">
        <v>0</v>
      </c>
      <c r="S395" s="178">
        <v>0</v>
      </c>
      <c r="T395" s="179" t="s">
        <v>154</v>
      </c>
      <c r="U395" s="180">
        <f t="shared" si="43"/>
        <v>64680.61601741692</v>
      </c>
      <c r="V395" s="180"/>
      <c r="W395" s="234">
        <f t="shared" si="39"/>
        <v>64680.61601741692</v>
      </c>
      <c r="X395" s="180"/>
      <c r="Y395" s="180"/>
      <c r="Z395" s="181">
        <v>45778</v>
      </c>
      <c r="AA395" s="342" cm="1">
        <f t="array" ref="AA395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45809</v>
      </c>
      <c r="AB395" s="173"/>
      <c r="AC395" s="173"/>
      <c r="AD395" s="173"/>
      <c r="AE395" s="183"/>
      <c r="AF395" s="183"/>
      <c r="AG395" s="183"/>
      <c r="AH395" s="183"/>
      <c r="AI395" s="173">
        <f t="shared" si="40"/>
        <v>0</v>
      </c>
      <c r="AJ395" s="173">
        <f t="shared" si="41"/>
        <v>0</v>
      </c>
      <c r="AK395" s="173">
        <f t="shared" si="42"/>
        <v>0</v>
      </c>
      <c r="AL395" s="183"/>
      <c r="AM395" s="194" t="str">
        <f>_xlfn.XLOOKUP(Tabela1[[#This Row],[Unidade]],tabShoppingsEmails[Shopping],tabShoppingsEmails[E-mails consolidados])</f>
        <v>camila.jaques@pracanovashopping.com.br; alessandro.gomes@pracanovashopping.com.br</v>
      </c>
    </row>
    <row r="396" spans="1:39" ht="32.25" hidden="1" thickBot="1">
      <c r="A396" s="172">
        <v>45841</v>
      </c>
      <c r="B396" s="173" t="s">
        <v>154</v>
      </c>
      <c r="C396" s="194" t="s">
        <v>95</v>
      </c>
      <c r="D396" s="175" t="s">
        <v>10</v>
      </c>
      <c r="E396" s="174" t="s">
        <v>184</v>
      </c>
      <c r="F396" s="176">
        <v>14</v>
      </c>
      <c r="G396" s="176">
        <v>12</v>
      </c>
      <c r="H396" s="176">
        <v>0</v>
      </c>
      <c r="I396" s="176">
        <v>0</v>
      </c>
      <c r="J396" s="178">
        <v>64680.61601741692</v>
      </c>
      <c r="K396" s="179">
        <v>0</v>
      </c>
      <c r="L396" s="179">
        <v>0</v>
      </c>
      <c r="M396" s="179">
        <v>0</v>
      </c>
      <c r="N396" s="179">
        <v>0</v>
      </c>
      <c r="O396" s="178">
        <v>0</v>
      </c>
      <c r="P396" s="178">
        <v>0</v>
      </c>
      <c r="Q396" s="178">
        <v>0</v>
      </c>
      <c r="R396" s="178">
        <v>0</v>
      </c>
      <c r="S396" s="178">
        <v>0</v>
      </c>
      <c r="T396" s="179" t="s">
        <v>154</v>
      </c>
      <c r="U396" s="180">
        <f t="shared" si="43"/>
        <v>64680.61601741692</v>
      </c>
      <c r="V396" s="180"/>
      <c r="W396" s="234">
        <f t="shared" si="39"/>
        <v>64680.61601741692</v>
      </c>
      <c r="X396" s="180"/>
      <c r="Y396" s="180"/>
      <c r="Z396" s="181">
        <v>45809</v>
      </c>
      <c r="AA396" s="342" cm="1">
        <f t="array" ref="AA396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45839</v>
      </c>
      <c r="AB396" s="173"/>
      <c r="AC396" s="173"/>
      <c r="AD396" s="173"/>
      <c r="AE396" s="183"/>
      <c r="AF396" s="183"/>
      <c r="AG396" s="183"/>
      <c r="AH396" s="183"/>
      <c r="AI396" s="173">
        <f t="shared" si="40"/>
        <v>0</v>
      </c>
      <c r="AJ396" s="173">
        <f t="shared" si="41"/>
        <v>0</v>
      </c>
      <c r="AK396" s="173">
        <f t="shared" si="42"/>
        <v>0</v>
      </c>
      <c r="AL396" s="183"/>
      <c r="AM396" s="194" t="str">
        <f>_xlfn.XLOOKUP(Tabela1[[#This Row],[Unidade]],tabShoppingsEmails[Shopping],tabShoppingsEmails[E-mails consolidados])</f>
        <v>camila.jaques@pracanovashopping.com.br; alessandro.gomes@pracanovashopping.com.br</v>
      </c>
    </row>
    <row r="397" spans="1:39" ht="20.85" hidden="1" customHeight="1" thickBot="1">
      <c r="A397" s="172">
        <v>45874</v>
      </c>
      <c r="B397" s="173" t="s">
        <v>154</v>
      </c>
      <c r="C397" s="194" t="s">
        <v>95</v>
      </c>
      <c r="D397" s="175" t="s">
        <v>10</v>
      </c>
      <c r="E397" s="174" t="s">
        <v>184</v>
      </c>
      <c r="F397" s="176">
        <v>14</v>
      </c>
      <c r="G397" s="176">
        <v>12</v>
      </c>
      <c r="H397" s="176">
        <v>0</v>
      </c>
      <c r="I397" s="176">
        <v>0</v>
      </c>
      <c r="J397" s="178">
        <v>64680.61601741692</v>
      </c>
      <c r="K397" s="179">
        <v>0</v>
      </c>
      <c r="L397" s="179">
        <v>0</v>
      </c>
      <c r="M397" s="179">
        <v>0</v>
      </c>
      <c r="N397" s="179">
        <v>0</v>
      </c>
      <c r="O397" s="178">
        <v>0</v>
      </c>
      <c r="P397" s="178">
        <v>0</v>
      </c>
      <c r="Q397" s="178">
        <v>0</v>
      </c>
      <c r="R397" s="178">
        <v>0</v>
      </c>
      <c r="S397" s="178">
        <v>0</v>
      </c>
      <c r="T397" s="179" t="s">
        <v>154</v>
      </c>
      <c r="U397" s="180">
        <f t="shared" si="43"/>
        <v>64680.61601741692</v>
      </c>
      <c r="V397" s="180"/>
      <c r="W397" s="234">
        <f t="shared" si="39"/>
        <v>64680.61601741692</v>
      </c>
      <c r="X397" s="180"/>
      <c r="Y397" s="180"/>
      <c r="Z397" s="181">
        <v>45839</v>
      </c>
      <c r="AA397" s="342" cm="1">
        <f t="array" ref="AA397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45870</v>
      </c>
      <c r="AB397" s="173"/>
      <c r="AC397" s="173"/>
      <c r="AD397" s="173"/>
      <c r="AE397" s="183"/>
      <c r="AF397" s="183"/>
      <c r="AG397" s="183"/>
      <c r="AH397" s="183"/>
      <c r="AI397" s="173">
        <f t="shared" si="40"/>
        <v>0</v>
      </c>
      <c r="AJ397" s="173">
        <f t="shared" si="41"/>
        <v>0</v>
      </c>
      <c r="AK397" s="173">
        <f t="shared" si="42"/>
        <v>0</v>
      </c>
      <c r="AL397" s="183"/>
      <c r="AM397" s="194" t="str">
        <f>_xlfn.XLOOKUP(Tabela1[[#This Row],[Unidade]],tabShoppingsEmails[Shopping],tabShoppingsEmails[E-mails consolidados])</f>
        <v>camila.jaques@pracanovashopping.com.br; alessandro.gomes@pracanovashopping.com.br</v>
      </c>
    </row>
    <row r="398" spans="1:39" ht="32.25" hidden="1" thickBot="1">
      <c r="A398" s="172">
        <v>45903</v>
      </c>
      <c r="B398" s="173" t="s">
        <v>154</v>
      </c>
      <c r="C398" s="194" t="s">
        <v>95</v>
      </c>
      <c r="D398" s="175" t="s">
        <v>10</v>
      </c>
      <c r="E398" s="174" t="s">
        <v>184</v>
      </c>
      <c r="F398" s="176">
        <v>14</v>
      </c>
      <c r="G398" s="176">
        <v>12</v>
      </c>
      <c r="H398" s="176">
        <v>0</v>
      </c>
      <c r="I398" s="176">
        <v>0</v>
      </c>
      <c r="J398" s="178">
        <v>65067.568236181418</v>
      </c>
      <c r="K398" s="179">
        <v>0</v>
      </c>
      <c r="L398" s="179">
        <v>0</v>
      </c>
      <c r="M398" s="179">
        <v>0</v>
      </c>
      <c r="N398" s="179">
        <v>0</v>
      </c>
      <c r="O398" s="178">
        <v>0</v>
      </c>
      <c r="P398" s="178">
        <v>0</v>
      </c>
      <c r="Q398" s="178">
        <v>0</v>
      </c>
      <c r="R398" s="178">
        <v>0</v>
      </c>
      <c r="S398" s="178">
        <f>Tabela1[[#This Row],[Valor Planilha]]-J397</f>
        <v>386.95221876449796</v>
      </c>
      <c r="T398" s="179" t="s">
        <v>154</v>
      </c>
      <c r="U398" s="180">
        <f t="shared" si="43"/>
        <v>65454.520454945916</v>
      </c>
      <c r="V398" s="180"/>
      <c r="W398" s="234">
        <f t="shared" si="39"/>
        <v>65454.520454945916</v>
      </c>
      <c r="X398" s="180"/>
      <c r="Y398" s="180"/>
      <c r="Z398" s="181">
        <v>45870</v>
      </c>
      <c r="AA398" s="342" cm="1">
        <f t="array" ref="AA398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45901</v>
      </c>
      <c r="AB398" s="173"/>
      <c r="AC398" s="173"/>
      <c r="AD398" s="173"/>
      <c r="AE398" s="183"/>
      <c r="AF398" s="183"/>
      <c r="AG398" s="183"/>
      <c r="AH398" s="183"/>
      <c r="AI398" s="173">
        <f t="shared" si="40"/>
        <v>0</v>
      </c>
      <c r="AJ398" s="173">
        <f t="shared" si="41"/>
        <v>0</v>
      </c>
      <c r="AK398" s="173">
        <f t="shared" si="42"/>
        <v>-386.95221876449796</v>
      </c>
      <c r="AL398" s="183"/>
      <c r="AM398" s="194" t="str">
        <f>_xlfn.XLOOKUP(Tabela1[[#This Row],[Unidade]],tabShoppingsEmails[Shopping],tabShoppingsEmails[E-mails consolidados])</f>
        <v>camila.jaques@pracanovashopping.com.br; alessandro.gomes@pracanovashopping.com.br</v>
      </c>
    </row>
    <row r="399" spans="1:39" ht="32.25" hidden="1" thickBot="1">
      <c r="A399" s="172">
        <v>45936</v>
      </c>
      <c r="B399" s="173" t="s">
        <v>154</v>
      </c>
      <c r="C399" s="194" t="s">
        <v>95</v>
      </c>
      <c r="D399" s="175" t="s">
        <v>10</v>
      </c>
      <c r="E399" s="174" t="s">
        <v>184</v>
      </c>
      <c r="F399" s="176">
        <v>14</v>
      </c>
      <c r="G399" s="176">
        <v>12</v>
      </c>
      <c r="H399" s="176">
        <v>0</v>
      </c>
      <c r="I399" s="176">
        <v>0</v>
      </c>
      <c r="J399" s="178">
        <v>65067.568236181418</v>
      </c>
      <c r="K399" s="179">
        <v>0</v>
      </c>
      <c r="L399" s="179">
        <v>0</v>
      </c>
      <c r="M399" s="179">
        <v>0</v>
      </c>
      <c r="N399" s="179">
        <v>0</v>
      </c>
      <c r="O399" s="178">
        <v>0</v>
      </c>
      <c r="P399" s="178">
        <v>0</v>
      </c>
      <c r="Q399" s="178">
        <v>0</v>
      </c>
      <c r="R399" s="178">
        <v>0</v>
      </c>
      <c r="S399" s="178">
        <v>0</v>
      </c>
      <c r="T399" s="179" t="s">
        <v>154</v>
      </c>
      <c r="U399" s="180">
        <f t="shared" si="43"/>
        <v>65067.568236181418</v>
      </c>
      <c r="V399" s="180"/>
      <c r="W399" s="234">
        <f t="shared" si="39"/>
        <v>65067.568236181418</v>
      </c>
      <c r="X399" s="180"/>
      <c r="Y399" s="180"/>
      <c r="Z399" s="181">
        <v>45901</v>
      </c>
      <c r="AA399" s="342" cm="1">
        <f t="array" ref="AA399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45931</v>
      </c>
      <c r="AB399" s="173"/>
      <c r="AC399" s="173"/>
      <c r="AD399" s="173"/>
      <c r="AE399" s="183"/>
      <c r="AF399" s="183"/>
      <c r="AG399" s="183"/>
      <c r="AH399" s="183"/>
      <c r="AI399" s="173">
        <f t="shared" si="40"/>
        <v>0</v>
      </c>
      <c r="AJ399" s="173">
        <f t="shared" si="41"/>
        <v>0</v>
      </c>
      <c r="AK399" s="173">
        <f t="shared" si="42"/>
        <v>0</v>
      </c>
      <c r="AL399" s="183"/>
      <c r="AM399" s="194" t="str">
        <f>_xlfn.XLOOKUP(Tabela1[[#This Row],[Unidade]],tabShoppingsEmails[Shopping],tabShoppingsEmails[E-mails consolidados])</f>
        <v>camila.jaques@pracanovashopping.com.br; alessandro.gomes@pracanovashopping.com.br</v>
      </c>
    </row>
    <row r="400" spans="1:39" ht="20.85" hidden="1" customHeight="1" thickBot="1">
      <c r="A400" s="172"/>
      <c r="B400" s="173"/>
      <c r="C400" s="194" t="s">
        <v>95</v>
      </c>
      <c r="D400" s="175" t="s">
        <v>10</v>
      </c>
      <c r="E400" s="174" t="s">
        <v>184</v>
      </c>
      <c r="F400" s="176">
        <v>14</v>
      </c>
      <c r="G400" s="176"/>
      <c r="H400" s="176"/>
      <c r="I400" s="176"/>
      <c r="J400" s="178"/>
      <c r="K400" s="179"/>
      <c r="L400" s="179"/>
      <c r="M400" s="179"/>
      <c r="N400" s="179"/>
      <c r="O400" s="178"/>
      <c r="P400" s="178"/>
      <c r="Q400" s="178"/>
      <c r="R400" s="178"/>
      <c r="S400" s="178"/>
      <c r="T400" s="179"/>
      <c r="U400" s="180">
        <f t="shared" si="43"/>
        <v>0</v>
      </c>
      <c r="V400" s="180"/>
      <c r="W400" s="234" t="str">
        <f t="shared" si="39"/>
        <v/>
      </c>
      <c r="X400" s="180"/>
      <c r="Y400" s="180"/>
      <c r="Z400" s="181">
        <v>45931</v>
      </c>
      <c r="AA400" s="342" cm="1">
        <f t="array" ref="AA400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45962</v>
      </c>
      <c r="AB400" s="173"/>
      <c r="AC400" s="173"/>
      <c r="AD400" s="173"/>
      <c r="AE400" s="183"/>
      <c r="AF400" s="183"/>
      <c r="AG400" s="183"/>
      <c r="AH400" s="183"/>
      <c r="AI400" s="173">
        <f t="shared" si="40"/>
        <v>0</v>
      </c>
      <c r="AJ400" s="173">
        <f t="shared" si="41"/>
        <v>0</v>
      </c>
      <c r="AK400" s="173">
        <f t="shared" si="42"/>
        <v>0</v>
      </c>
      <c r="AL400" s="183"/>
      <c r="AM400" s="194" t="str">
        <f>_xlfn.XLOOKUP(Tabela1[[#This Row],[Unidade]],tabShoppingsEmails[Shopping],tabShoppingsEmails[E-mails consolidados])</f>
        <v>camila.jaques@pracanovashopping.com.br; alessandro.gomes@pracanovashopping.com.br</v>
      </c>
    </row>
    <row r="401" spans="1:39" ht="20.85" hidden="1" customHeight="1" thickBot="1">
      <c r="A401" s="172"/>
      <c r="B401" s="173"/>
      <c r="C401" s="194" t="s">
        <v>95</v>
      </c>
      <c r="D401" s="175" t="s">
        <v>10</v>
      </c>
      <c r="E401" s="174" t="s">
        <v>184</v>
      </c>
      <c r="F401" s="176">
        <v>14</v>
      </c>
      <c r="G401" s="176"/>
      <c r="H401" s="176"/>
      <c r="I401" s="176"/>
      <c r="J401" s="178"/>
      <c r="K401" s="179"/>
      <c r="L401" s="179"/>
      <c r="M401" s="179"/>
      <c r="N401" s="179"/>
      <c r="O401" s="178"/>
      <c r="P401" s="178"/>
      <c r="Q401" s="178"/>
      <c r="R401" s="178"/>
      <c r="S401" s="178"/>
      <c r="T401" s="179"/>
      <c r="U401" s="180">
        <f t="shared" si="43"/>
        <v>0</v>
      </c>
      <c r="V401" s="180"/>
      <c r="W401" s="234" t="str">
        <f t="shared" ref="W401:W464" si="48">IF(J401="","",U401*(1+V401))</f>
        <v/>
      </c>
      <c r="X401" s="180"/>
      <c r="Y401" s="180"/>
      <c r="Z401" s="181">
        <v>45962</v>
      </c>
      <c r="AA401" s="342" cm="1">
        <f t="array" ref="AA401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45992</v>
      </c>
      <c r="AB401" s="173"/>
      <c r="AC401" s="173"/>
      <c r="AD401" s="173"/>
      <c r="AE401" s="183"/>
      <c r="AF401" s="183"/>
      <c r="AG401" s="183"/>
      <c r="AH401" s="183"/>
      <c r="AI401" s="173">
        <f t="shared" ref="AI401:AI464" si="49">K401-L401</f>
        <v>0</v>
      </c>
      <c r="AJ401" s="173">
        <f t="shared" ref="AJ401:AJ464" si="50">AB401-AC401</f>
        <v>0</v>
      </c>
      <c r="AK401" s="173">
        <f t="shared" ref="AK401:AK464" si="51">J401-U401</f>
        <v>0</v>
      </c>
      <c r="AL401" s="183"/>
      <c r="AM401" s="194" t="str">
        <f>_xlfn.XLOOKUP(Tabela1[[#This Row],[Unidade]],tabShoppingsEmails[Shopping],tabShoppingsEmails[E-mails consolidados])</f>
        <v>camila.jaques@pracanovashopping.com.br; alessandro.gomes@pracanovashopping.com.br</v>
      </c>
    </row>
    <row r="402" spans="1:39" ht="32.25" hidden="1" thickBot="1">
      <c r="A402" s="172"/>
      <c r="B402" s="173"/>
      <c r="C402" s="194" t="s">
        <v>95</v>
      </c>
      <c r="D402" s="175" t="s">
        <v>10</v>
      </c>
      <c r="E402" s="174" t="s">
        <v>184</v>
      </c>
      <c r="F402" s="176">
        <v>14</v>
      </c>
      <c r="G402" s="176"/>
      <c r="H402" s="176"/>
      <c r="I402" s="176"/>
      <c r="J402" s="178"/>
      <c r="K402" s="179"/>
      <c r="L402" s="179"/>
      <c r="M402" s="179"/>
      <c r="N402" s="179"/>
      <c r="O402" s="178"/>
      <c r="P402" s="178"/>
      <c r="Q402" s="178"/>
      <c r="R402" s="178"/>
      <c r="S402" s="178"/>
      <c r="T402" s="179"/>
      <c r="U402" s="180">
        <f t="shared" si="43"/>
        <v>0</v>
      </c>
      <c r="V402" s="180"/>
      <c r="W402" s="234" t="str">
        <f t="shared" si="48"/>
        <v/>
      </c>
      <c r="X402" s="180"/>
      <c r="Y402" s="180"/>
      <c r="Z402" s="181">
        <v>45992</v>
      </c>
      <c r="AA402" s="342" cm="1">
        <f t="array" ref="AA402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46023</v>
      </c>
      <c r="AB402" s="173"/>
      <c r="AC402" s="173"/>
      <c r="AD402" s="173"/>
      <c r="AE402" s="183"/>
      <c r="AF402" s="183"/>
      <c r="AG402" s="183"/>
      <c r="AH402" s="183"/>
      <c r="AI402" s="173">
        <f t="shared" si="49"/>
        <v>0</v>
      </c>
      <c r="AJ402" s="173">
        <f t="shared" si="50"/>
        <v>0</v>
      </c>
      <c r="AK402" s="173">
        <f t="shared" si="51"/>
        <v>0</v>
      </c>
      <c r="AL402" s="183"/>
      <c r="AM402" s="194" t="str">
        <f>_xlfn.XLOOKUP(Tabela1[[#This Row],[Unidade]],tabShoppingsEmails[Shopping],tabShoppingsEmails[E-mails consolidados])</f>
        <v>camila.jaques@pracanovashopping.com.br; alessandro.gomes@pracanovashopping.com.br</v>
      </c>
    </row>
    <row r="403" spans="1:39" ht="32.25" hidden="1" thickBot="1">
      <c r="A403" s="172"/>
      <c r="B403" s="173" t="s">
        <v>154</v>
      </c>
      <c r="C403" s="173" t="s">
        <v>95</v>
      </c>
      <c r="D403" s="174" t="s">
        <v>11</v>
      </c>
      <c r="E403" s="174" t="s">
        <v>184</v>
      </c>
      <c r="F403" s="176">
        <v>2</v>
      </c>
      <c r="G403" s="176">
        <v>2</v>
      </c>
      <c r="H403" s="176">
        <v>0</v>
      </c>
      <c r="I403" s="176">
        <v>0</v>
      </c>
      <c r="J403" s="178">
        <v>7746.1869011266735</v>
      </c>
      <c r="K403" s="179">
        <v>0</v>
      </c>
      <c r="L403" s="178">
        <v>0</v>
      </c>
      <c r="M403" s="179">
        <v>0</v>
      </c>
      <c r="N403" s="179">
        <v>0</v>
      </c>
      <c r="O403" s="178">
        <v>0</v>
      </c>
      <c r="P403" s="178">
        <v>0</v>
      </c>
      <c r="Q403" s="178">
        <v>0</v>
      </c>
      <c r="R403" s="178">
        <v>0</v>
      </c>
      <c r="S403" s="178">
        <v>0</v>
      </c>
      <c r="T403" s="179" t="s">
        <v>154</v>
      </c>
      <c r="U403" s="180">
        <f t="shared" si="43"/>
        <v>7746.1869011266735</v>
      </c>
      <c r="V403" s="180"/>
      <c r="W403" s="234">
        <f t="shared" si="48"/>
        <v>7746.1869011266735</v>
      </c>
      <c r="X403" s="180"/>
      <c r="Y403" s="180"/>
      <c r="Z403" s="181">
        <v>45658</v>
      </c>
      <c r="AA403" s="342" cm="1">
        <f t="array" ref="AA403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45689</v>
      </c>
      <c r="AB403" s="182">
        <v>9980.33</v>
      </c>
      <c r="AC403" s="182">
        <f>6102.19+3878.14</f>
        <v>9980.33</v>
      </c>
      <c r="AD403" s="182">
        <v>6102.19</v>
      </c>
      <c r="AE403" s="183"/>
      <c r="AF403" s="183"/>
      <c r="AG403" s="183"/>
      <c r="AH403" s="183"/>
      <c r="AI403" s="173">
        <f t="shared" si="49"/>
        <v>0</v>
      </c>
      <c r="AJ403" s="173">
        <f t="shared" si="50"/>
        <v>0</v>
      </c>
      <c r="AK403" s="173">
        <f t="shared" si="51"/>
        <v>0</v>
      </c>
      <c r="AL403" s="183"/>
      <c r="AM403" s="194" t="str">
        <f>_xlfn.XLOOKUP(Tabela1[[#This Row],[Unidade]],tabShoppingsEmails[Shopping],tabShoppingsEmails[E-mails consolidados])</f>
        <v>camila.jaques@pracanovashopping.com.br; alessandro.gomes@pracanovashopping.com.br</v>
      </c>
    </row>
    <row r="404" spans="1:39" ht="32.25" hidden="1" thickBot="1">
      <c r="A404" s="172"/>
      <c r="B404" s="173" t="s">
        <v>154</v>
      </c>
      <c r="C404" s="173" t="s">
        <v>95</v>
      </c>
      <c r="D404" s="174" t="s">
        <v>11</v>
      </c>
      <c r="E404" s="174" t="s">
        <v>184</v>
      </c>
      <c r="F404" s="176">
        <v>2</v>
      </c>
      <c r="G404" s="176">
        <v>2</v>
      </c>
      <c r="H404" s="176">
        <v>0</v>
      </c>
      <c r="I404" s="176">
        <v>0</v>
      </c>
      <c r="J404" s="178">
        <v>7746.1869011266735</v>
      </c>
      <c r="K404" s="179">
        <v>0</v>
      </c>
      <c r="L404" s="179">
        <v>0</v>
      </c>
      <c r="M404" s="179">
        <v>0</v>
      </c>
      <c r="N404" s="179">
        <v>0</v>
      </c>
      <c r="O404" s="178">
        <v>0</v>
      </c>
      <c r="P404" s="178">
        <v>0</v>
      </c>
      <c r="Q404" s="178">
        <v>0</v>
      </c>
      <c r="R404" s="178">
        <v>0</v>
      </c>
      <c r="S404" s="178">
        <v>0</v>
      </c>
      <c r="T404" s="179" t="s">
        <v>154</v>
      </c>
      <c r="U404" s="180">
        <f t="shared" si="43"/>
        <v>7746.1869011266735</v>
      </c>
      <c r="V404" s="180"/>
      <c r="W404" s="234">
        <f t="shared" si="48"/>
        <v>7746.1869011266735</v>
      </c>
      <c r="X404" s="180"/>
      <c r="Y404" s="180"/>
      <c r="Z404" s="181">
        <v>45689</v>
      </c>
      <c r="AA404" s="342" cm="1">
        <f t="array" ref="AA404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45717</v>
      </c>
      <c r="AB404" s="182">
        <v>4448.084772594103</v>
      </c>
      <c r="AC404" s="182">
        <v>4448.084772594103</v>
      </c>
      <c r="AD404" s="182"/>
      <c r="AE404" s="183"/>
      <c r="AF404" s="183"/>
      <c r="AG404" s="183"/>
      <c r="AH404" s="183"/>
      <c r="AI404" s="173">
        <f t="shared" si="49"/>
        <v>0</v>
      </c>
      <c r="AJ404" s="173">
        <f t="shared" si="50"/>
        <v>0</v>
      </c>
      <c r="AK404" s="173">
        <f t="shared" si="51"/>
        <v>0</v>
      </c>
      <c r="AL404" s="183"/>
      <c r="AM404" s="194" t="str">
        <f>_xlfn.XLOOKUP(Tabela1[[#This Row],[Unidade]],tabShoppingsEmails[Shopping],tabShoppingsEmails[E-mails consolidados])</f>
        <v>camila.jaques@pracanovashopping.com.br; alessandro.gomes@pracanovashopping.com.br</v>
      </c>
    </row>
    <row r="405" spans="1:39" ht="32.25" hidden="1" thickBot="1">
      <c r="A405" s="172"/>
      <c r="B405" s="173" t="s">
        <v>154</v>
      </c>
      <c r="C405" s="173" t="s">
        <v>95</v>
      </c>
      <c r="D405" s="174" t="s">
        <v>11</v>
      </c>
      <c r="E405" s="174" t="s">
        <v>184</v>
      </c>
      <c r="F405" s="176">
        <v>2</v>
      </c>
      <c r="G405" s="176">
        <v>2</v>
      </c>
      <c r="H405" s="176">
        <v>0</v>
      </c>
      <c r="I405" s="176">
        <v>0</v>
      </c>
      <c r="J405" s="178">
        <v>8056.8165599415697</v>
      </c>
      <c r="K405" s="179">
        <v>0</v>
      </c>
      <c r="L405" s="179">
        <v>0</v>
      </c>
      <c r="M405" s="179">
        <v>0</v>
      </c>
      <c r="N405" s="179">
        <v>0</v>
      </c>
      <c r="O405" s="178">
        <v>0</v>
      </c>
      <c r="P405" s="178">
        <v>0</v>
      </c>
      <c r="Q405" s="178">
        <v>0</v>
      </c>
      <c r="R405" s="178">
        <v>0</v>
      </c>
      <c r="S405" s="178">
        <v>0</v>
      </c>
      <c r="T405" s="179" t="s">
        <v>154</v>
      </c>
      <c r="U405" s="180">
        <f t="shared" si="43"/>
        <v>8056.8165599415697</v>
      </c>
      <c r="V405" s="180"/>
      <c r="W405" s="234">
        <f t="shared" si="48"/>
        <v>8056.8165599415697</v>
      </c>
      <c r="X405" s="180">
        <v>310.62978308274256</v>
      </c>
      <c r="Y405" s="180" t="s">
        <v>156</v>
      </c>
      <c r="Z405" s="181">
        <v>45717</v>
      </c>
      <c r="AA405" s="342" cm="1">
        <f t="array" ref="AA405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45748</v>
      </c>
      <c r="AB405" s="182">
        <v>7206.8328205158396</v>
      </c>
      <c r="AC405" s="182">
        <v>7206.8328205158396</v>
      </c>
      <c r="AD405" s="182"/>
      <c r="AE405" s="183"/>
      <c r="AF405" s="183"/>
      <c r="AG405" s="183"/>
      <c r="AH405" s="183"/>
      <c r="AI405" s="173">
        <f t="shared" si="49"/>
        <v>0</v>
      </c>
      <c r="AJ405" s="173">
        <f t="shared" si="50"/>
        <v>0</v>
      </c>
      <c r="AK405" s="173">
        <f t="shared" si="51"/>
        <v>0</v>
      </c>
      <c r="AL405" s="183"/>
      <c r="AM405" s="194" t="str">
        <f>_xlfn.XLOOKUP(Tabela1[[#This Row],[Unidade]],tabShoppingsEmails[Shopping],tabShoppingsEmails[E-mails consolidados])</f>
        <v>camila.jaques@pracanovashopping.com.br; alessandro.gomes@pracanovashopping.com.br</v>
      </c>
    </row>
    <row r="406" spans="1:39" ht="32.25" hidden="1" thickBot="1">
      <c r="A406" s="172"/>
      <c r="B406" s="173" t="s">
        <v>154</v>
      </c>
      <c r="C406" s="173" t="s">
        <v>95</v>
      </c>
      <c r="D406" s="174" t="s">
        <v>11</v>
      </c>
      <c r="E406" s="174" t="s">
        <v>184</v>
      </c>
      <c r="F406" s="176">
        <v>2</v>
      </c>
      <c r="G406" s="176">
        <v>2</v>
      </c>
      <c r="H406" s="176">
        <v>0</v>
      </c>
      <c r="I406" s="176">
        <v>0</v>
      </c>
      <c r="J406" s="178">
        <v>8056.8165599415697</v>
      </c>
      <c r="K406" s="179">
        <v>0</v>
      </c>
      <c r="L406" s="179">
        <v>0</v>
      </c>
      <c r="M406" s="179">
        <v>0</v>
      </c>
      <c r="N406" s="179">
        <v>0</v>
      </c>
      <c r="O406" s="178">
        <v>0</v>
      </c>
      <c r="P406" s="178">
        <v>0</v>
      </c>
      <c r="Q406" s="178">
        <v>0</v>
      </c>
      <c r="R406" s="178">
        <v>0</v>
      </c>
      <c r="S406" s="178">
        <v>0</v>
      </c>
      <c r="T406" s="179" t="s">
        <v>154</v>
      </c>
      <c r="U406" s="180">
        <f t="shared" ref="U406:U469" si="52">(J406+L406+Q406+R406+S406+N406)+IF(T406="Sim",O406+P406,0)</f>
        <v>8056.8165599415697</v>
      </c>
      <c r="V406" s="180"/>
      <c r="W406" s="234">
        <f t="shared" si="48"/>
        <v>8056.8165599415697</v>
      </c>
      <c r="X406" s="180"/>
      <c r="Y406" s="180"/>
      <c r="Z406" s="181">
        <v>45748</v>
      </c>
      <c r="AA406" s="342" cm="1">
        <f t="array" ref="AA406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45778</v>
      </c>
      <c r="AB406" s="182">
        <v>5037.3040320747477</v>
      </c>
      <c r="AC406" s="182">
        <v>5037.3040320747477</v>
      </c>
      <c r="AD406" s="182"/>
      <c r="AE406" s="183"/>
      <c r="AF406" s="183"/>
      <c r="AG406" s="183"/>
      <c r="AH406" s="183"/>
      <c r="AI406" s="173">
        <f t="shared" si="49"/>
        <v>0</v>
      </c>
      <c r="AJ406" s="173">
        <f t="shared" si="50"/>
        <v>0</v>
      </c>
      <c r="AK406" s="173">
        <f t="shared" si="51"/>
        <v>0</v>
      </c>
      <c r="AL406" s="183"/>
      <c r="AM406" s="194" t="str">
        <f>_xlfn.XLOOKUP(Tabela1[[#This Row],[Unidade]],tabShoppingsEmails[Shopping],tabShoppingsEmails[E-mails consolidados])</f>
        <v>camila.jaques@pracanovashopping.com.br; alessandro.gomes@pracanovashopping.com.br</v>
      </c>
    </row>
    <row r="407" spans="1:39" ht="32.25" hidden="1" thickBot="1">
      <c r="A407" s="172">
        <v>45814</v>
      </c>
      <c r="B407" s="173" t="s">
        <v>154</v>
      </c>
      <c r="C407" s="173" t="s">
        <v>95</v>
      </c>
      <c r="D407" s="174" t="s">
        <v>11</v>
      </c>
      <c r="E407" s="174" t="s">
        <v>184</v>
      </c>
      <c r="F407" s="176">
        <v>2</v>
      </c>
      <c r="G407" s="176">
        <v>2</v>
      </c>
      <c r="H407" s="176">
        <v>0</v>
      </c>
      <c r="I407" s="176">
        <v>0</v>
      </c>
      <c r="J407" s="178">
        <v>8056.8165599415697</v>
      </c>
      <c r="K407" s="179">
        <v>0</v>
      </c>
      <c r="L407" s="179">
        <v>0</v>
      </c>
      <c r="M407" s="179">
        <v>0</v>
      </c>
      <c r="N407" s="179">
        <v>0</v>
      </c>
      <c r="O407" s="178">
        <v>0</v>
      </c>
      <c r="P407" s="178">
        <v>0</v>
      </c>
      <c r="Q407" s="178">
        <v>0</v>
      </c>
      <c r="R407" s="178">
        <v>0</v>
      </c>
      <c r="S407" s="178">
        <v>0</v>
      </c>
      <c r="T407" s="179" t="s">
        <v>154</v>
      </c>
      <c r="U407" s="180">
        <f t="shared" si="52"/>
        <v>8056.8165599415697</v>
      </c>
      <c r="V407" s="180"/>
      <c r="W407" s="234">
        <f t="shared" si="48"/>
        <v>8056.8165599415697</v>
      </c>
      <c r="X407" s="180"/>
      <c r="Y407" s="180"/>
      <c r="Z407" s="181">
        <v>45778</v>
      </c>
      <c r="AA407" s="342" cm="1">
        <f t="array" ref="AA407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45809</v>
      </c>
      <c r="AB407" s="182">
        <v>5289.1692336784845</v>
      </c>
      <c r="AC407" s="182">
        <v>5289.1692336784845</v>
      </c>
      <c r="AD407" s="182"/>
      <c r="AE407" s="183"/>
      <c r="AF407" s="183"/>
      <c r="AG407" s="183"/>
      <c r="AH407" s="183"/>
      <c r="AI407" s="173">
        <f t="shared" si="49"/>
        <v>0</v>
      </c>
      <c r="AJ407" s="173">
        <f t="shared" si="50"/>
        <v>0</v>
      </c>
      <c r="AK407" s="173">
        <f t="shared" si="51"/>
        <v>0</v>
      </c>
      <c r="AL407" s="183"/>
      <c r="AM407" s="194" t="str">
        <f>_xlfn.XLOOKUP(Tabela1[[#This Row],[Unidade]],tabShoppingsEmails[Shopping],tabShoppingsEmails[E-mails consolidados])</f>
        <v>camila.jaques@pracanovashopping.com.br; alessandro.gomes@pracanovashopping.com.br</v>
      </c>
    </row>
    <row r="408" spans="1:39" ht="32.25" hidden="1" thickBot="1">
      <c r="A408" s="172">
        <v>45841</v>
      </c>
      <c r="B408" s="173" t="s">
        <v>154</v>
      </c>
      <c r="C408" s="173" t="s">
        <v>95</v>
      </c>
      <c r="D408" s="174" t="s">
        <v>11</v>
      </c>
      <c r="E408" s="174" t="s">
        <v>184</v>
      </c>
      <c r="F408" s="176">
        <v>2</v>
      </c>
      <c r="G408" s="176">
        <v>2</v>
      </c>
      <c r="H408" s="176">
        <v>0</v>
      </c>
      <c r="I408" s="176">
        <v>0</v>
      </c>
      <c r="J408" s="178">
        <v>8056.8165599415697</v>
      </c>
      <c r="K408" s="179">
        <v>0</v>
      </c>
      <c r="L408" s="179">
        <v>0</v>
      </c>
      <c r="M408" s="179">
        <v>0</v>
      </c>
      <c r="N408" s="179">
        <v>0</v>
      </c>
      <c r="O408" s="178">
        <v>0</v>
      </c>
      <c r="P408" s="178">
        <v>0</v>
      </c>
      <c r="Q408" s="178">
        <v>0</v>
      </c>
      <c r="R408" s="178">
        <v>0</v>
      </c>
      <c r="S408" s="178">
        <v>0</v>
      </c>
      <c r="T408" s="179" t="s">
        <v>154</v>
      </c>
      <c r="U408" s="180">
        <f t="shared" si="52"/>
        <v>8056.8165599415697</v>
      </c>
      <c r="V408" s="180"/>
      <c r="W408" s="234">
        <f t="shared" si="48"/>
        <v>8056.8165599415697</v>
      </c>
      <c r="X408" s="180"/>
      <c r="Y408" s="180"/>
      <c r="Z408" s="181">
        <v>45809</v>
      </c>
      <c r="AA408" s="342" cm="1">
        <f t="array" ref="AA408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45839</v>
      </c>
      <c r="AB408" s="173"/>
      <c r="AC408" s="182"/>
      <c r="AD408" s="182"/>
      <c r="AE408" s="183"/>
      <c r="AF408" s="183"/>
      <c r="AG408" s="183"/>
      <c r="AH408" s="183"/>
      <c r="AI408" s="173">
        <f t="shared" si="49"/>
        <v>0</v>
      </c>
      <c r="AJ408" s="173">
        <f t="shared" si="50"/>
        <v>0</v>
      </c>
      <c r="AK408" s="173">
        <f t="shared" si="51"/>
        <v>0</v>
      </c>
      <c r="AL408" s="183"/>
      <c r="AM408" s="194" t="str">
        <f>_xlfn.XLOOKUP(Tabela1[[#This Row],[Unidade]],tabShoppingsEmails[Shopping],tabShoppingsEmails[E-mails consolidados])</f>
        <v>camila.jaques@pracanovashopping.com.br; alessandro.gomes@pracanovashopping.com.br</v>
      </c>
    </row>
    <row r="409" spans="1:39" ht="20.85" hidden="1" customHeight="1" thickBot="1">
      <c r="A409" s="172">
        <v>45874</v>
      </c>
      <c r="B409" s="228" t="s">
        <v>154</v>
      </c>
      <c r="C409" s="173" t="s">
        <v>95</v>
      </c>
      <c r="D409" s="174" t="s">
        <v>11</v>
      </c>
      <c r="E409" s="174" t="s">
        <v>184</v>
      </c>
      <c r="F409" s="176">
        <v>2</v>
      </c>
      <c r="G409" s="176">
        <v>2</v>
      </c>
      <c r="H409" s="176">
        <v>0</v>
      </c>
      <c r="I409" s="176">
        <v>0</v>
      </c>
      <c r="J409" s="178">
        <v>8056.8165599415697</v>
      </c>
      <c r="K409" s="179">
        <v>0</v>
      </c>
      <c r="L409" s="179">
        <v>0</v>
      </c>
      <c r="M409" s="179">
        <v>0</v>
      </c>
      <c r="N409" s="179">
        <v>0</v>
      </c>
      <c r="O409" s="178">
        <v>0</v>
      </c>
      <c r="P409" s="178">
        <v>0</v>
      </c>
      <c r="Q409" s="178">
        <v>0</v>
      </c>
      <c r="R409" s="178">
        <v>0</v>
      </c>
      <c r="S409" s="178">
        <v>0</v>
      </c>
      <c r="T409" s="179" t="s">
        <v>154</v>
      </c>
      <c r="U409" s="180">
        <f t="shared" si="52"/>
        <v>8056.8165599415697</v>
      </c>
      <c r="V409" s="180"/>
      <c r="W409" s="234">
        <f t="shared" si="48"/>
        <v>8056.8165599415697</v>
      </c>
      <c r="X409" s="180"/>
      <c r="Y409" s="180"/>
      <c r="Z409" s="181">
        <v>45839</v>
      </c>
      <c r="AA409" s="342" cm="1">
        <f t="array" ref="AA409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45870</v>
      </c>
      <c r="AB409" s="182">
        <v>5037.3040320747477</v>
      </c>
      <c r="AC409" s="182">
        <v>5037.3040320747477</v>
      </c>
      <c r="AD409" s="182"/>
      <c r="AE409" s="183"/>
      <c r="AF409" s="183"/>
      <c r="AG409" s="183"/>
      <c r="AH409" s="183"/>
      <c r="AI409" s="173">
        <f t="shared" si="49"/>
        <v>0</v>
      </c>
      <c r="AJ409" s="173">
        <f t="shared" si="50"/>
        <v>0</v>
      </c>
      <c r="AK409" s="173">
        <f t="shared" si="51"/>
        <v>0</v>
      </c>
      <c r="AL409" s="183"/>
      <c r="AM409" s="194" t="str">
        <f>_xlfn.XLOOKUP(Tabela1[[#This Row],[Unidade]],tabShoppingsEmails[Shopping],tabShoppingsEmails[E-mails consolidados])</f>
        <v>camila.jaques@pracanovashopping.com.br; alessandro.gomes@pracanovashopping.com.br</v>
      </c>
    </row>
    <row r="410" spans="1:39" ht="20.85" hidden="1" customHeight="1" thickBot="1">
      <c r="A410" s="172">
        <v>45903</v>
      </c>
      <c r="B410" s="230" t="s">
        <v>154</v>
      </c>
      <c r="C410" s="173" t="s">
        <v>95</v>
      </c>
      <c r="D410" s="174" t="s">
        <v>11</v>
      </c>
      <c r="E410" s="174" t="s">
        <v>184</v>
      </c>
      <c r="F410" s="176">
        <v>2</v>
      </c>
      <c r="G410" s="176">
        <v>2</v>
      </c>
      <c r="H410" s="176">
        <v>0</v>
      </c>
      <c r="I410" s="176">
        <v>0</v>
      </c>
      <c r="J410" s="178">
        <v>8142.8835343668788</v>
      </c>
      <c r="K410" s="179">
        <v>0</v>
      </c>
      <c r="L410" s="179">
        <v>0</v>
      </c>
      <c r="M410" s="179">
        <v>0</v>
      </c>
      <c r="N410" s="179">
        <v>0</v>
      </c>
      <c r="O410" s="178">
        <v>0</v>
      </c>
      <c r="P410" s="178">
        <v>0</v>
      </c>
      <c r="Q410" s="178">
        <v>0</v>
      </c>
      <c r="R410" s="178">
        <v>0</v>
      </c>
      <c r="S410" s="178">
        <f>Tabela1[[#This Row],[Valor Planilha]]-J409</f>
        <v>86.066974425309127</v>
      </c>
      <c r="T410" s="179" t="s">
        <v>154</v>
      </c>
      <c r="U410" s="180">
        <f t="shared" si="52"/>
        <v>8228.950508792188</v>
      </c>
      <c r="V410" s="180"/>
      <c r="W410" s="234">
        <f t="shared" si="48"/>
        <v>8228.950508792188</v>
      </c>
      <c r="X410" s="180"/>
      <c r="Y410" s="180"/>
      <c r="Z410" s="181">
        <v>45870</v>
      </c>
      <c r="AA410" s="342" cm="1">
        <f t="array" ref="AA410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45901</v>
      </c>
      <c r="AB410" s="182">
        <v>6296.63</v>
      </c>
      <c r="AC410" s="182">
        <v>6296.63</v>
      </c>
      <c r="AD410" s="182"/>
      <c r="AE410" s="183"/>
      <c r="AF410" s="183"/>
      <c r="AG410" s="183"/>
      <c r="AH410" s="183"/>
      <c r="AI410" s="173">
        <f t="shared" si="49"/>
        <v>0</v>
      </c>
      <c r="AJ410" s="173">
        <f t="shared" si="50"/>
        <v>0</v>
      </c>
      <c r="AK410" s="173">
        <f t="shared" si="51"/>
        <v>-86.066974425309127</v>
      </c>
      <c r="AL410" s="183"/>
      <c r="AM410" s="194" t="str">
        <f>_xlfn.XLOOKUP(Tabela1[[#This Row],[Unidade]],tabShoppingsEmails[Shopping],tabShoppingsEmails[E-mails consolidados])</f>
        <v>camila.jaques@pracanovashopping.com.br; alessandro.gomes@pracanovashopping.com.br</v>
      </c>
    </row>
    <row r="411" spans="1:39" ht="20.85" hidden="1" customHeight="1" thickBot="1">
      <c r="A411" s="172">
        <v>45936</v>
      </c>
      <c r="B411" s="173" t="s">
        <v>154</v>
      </c>
      <c r="C411" s="173" t="s">
        <v>95</v>
      </c>
      <c r="D411" s="174" t="s">
        <v>11</v>
      </c>
      <c r="E411" s="174" t="s">
        <v>184</v>
      </c>
      <c r="F411" s="176">
        <v>2</v>
      </c>
      <c r="G411" s="176">
        <v>2</v>
      </c>
      <c r="H411" s="176">
        <v>0</v>
      </c>
      <c r="I411" s="176">
        <v>0</v>
      </c>
      <c r="J411" s="178">
        <v>8142.8835343668788</v>
      </c>
      <c r="K411" s="179">
        <v>0</v>
      </c>
      <c r="L411" s="179">
        <v>0</v>
      </c>
      <c r="M411" s="179">
        <v>0</v>
      </c>
      <c r="N411" s="179">
        <v>0</v>
      </c>
      <c r="O411" s="178">
        <v>0</v>
      </c>
      <c r="P411" s="178">
        <v>0</v>
      </c>
      <c r="Q411" s="178">
        <v>0</v>
      </c>
      <c r="R411" s="178">
        <v>0</v>
      </c>
      <c r="S411" s="178">
        <v>0</v>
      </c>
      <c r="T411" s="179" t="s">
        <v>154</v>
      </c>
      <c r="U411" s="180">
        <f t="shared" si="52"/>
        <v>8142.8835343668788</v>
      </c>
      <c r="V411" s="180"/>
      <c r="W411" s="234">
        <f t="shared" si="48"/>
        <v>8142.8835343668788</v>
      </c>
      <c r="X411" s="180"/>
      <c r="Y411" s="180"/>
      <c r="Z411" s="181">
        <v>45901</v>
      </c>
      <c r="AA411" s="342" cm="1">
        <f t="array" ref="AA411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45931</v>
      </c>
      <c r="AB411" s="173"/>
      <c r="AC411" s="182"/>
      <c r="AD411" s="182"/>
      <c r="AE411" s="183"/>
      <c r="AF411" s="183"/>
      <c r="AG411" s="183"/>
      <c r="AH411" s="183"/>
      <c r="AI411" s="173">
        <f t="shared" si="49"/>
        <v>0</v>
      </c>
      <c r="AJ411" s="173">
        <f t="shared" si="50"/>
        <v>0</v>
      </c>
      <c r="AK411" s="173">
        <f t="shared" si="51"/>
        <v>0</v>
      </c>
      <c r="AL411" s="183"/>
      <c r="AM411" s="194" t="str">
        <f>_xlfn.XLOOKUP(Tabela1[[#This Row],[Unidade]],tabShoppingsEmails[Shopping],tabShoppingsEmails[E-mails consolidados])</f>
        <v>camila.jaques@pracanovashopping.com.br; alessandro.gomes@pracanovashopping.com.br</v>
      </c>
    </row>
    <row r="412" spans="1:39" ht="20.85" hidden="1" customHeight="1" thickBot="1">
      <c r="A412" s="172"/>
      <c r="B412" s="231"/>
      <c r="C412" s="173" t="s">
        <v>95</v>
      </c>
      <c r="D412" s="174" t="s">
        <v>11</v>
      </c>
      <c r="E412" s="174" t="s">
        <v>184</v>
      </c>
      <c r="F412" s="176">
        <v>2</v>
      </c>
      <c r="G412" s="176"/>
      <c r="H412" s="176"/>
      <c r="I412" s="176"/>
      <c r="J412" s="178"/>
      <c r="K412" s="179"/>
      <c r="L412" s="179"/>
      <c r="M412" s="179"/>
      <c r="N412" s="179"/>
      <c r="O412" s="178"/>
      <c r="P412" s="178"/>
      <c r="Q412" s="178"/>
      <c r="R412" s="178"/>
      <c r="S412" s="178"/>
      <c r="T412" s="179"/>
      <c r="U412" s="180">
        <f t="shared" si="52"/>
        <v>0</v>
      </c>
      <c r="V412" s="180"/>
      <c r="W412" s="234" t="str">
        <f t="shared" si="48"/>
        <v/>
      </c>
      <c r="X412" s="180"/>
      <c r="Y412" s="180"/>
      <c r="Z412" s="181">
        <v>45931</v>
      </c>
      <c r="AA412" s="342" cm="1">
        <f t="array" ref="AA412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45962</v>
      </c>
      <c r="AB412" s="182">
        <v>4499.1029378705589</v>
      </c>
      <c r="AC412" s="182">
        <v>4499.1029378705589</v>
      </c>
      <c r="AD412" s="182"/>
      <c r="AE412" s="183"/>
      <c r="AF412" s="183"/>
      <c r="AG412" s="183"/>
      <c r="AH412" s="183"/>
      <c r="AI412" s="173">
        <f t="shared" si="49"/>
        <v>0</v>
      </c>
      <c r="AJ412" s="173">
        <f t="shared" si="50"/>
        <v>0</v>
      </c>
      <c r="AK412" s="173">
        <f t="shared" si="51"/>
        <v>0</v>
      </c>
      <c r="AL412" s="183"/>
      <c r="AM412" s="194" t="str">
        <f>_xlfn.XLOOKUP(Tabela1[[#This Row],[Unidade]],tabShoppingsEmails[Shopping],tabShoppingsEmails[E-mails consolidados])</f>
        <v>camila.jaques@pracanovashopping.com.br; alessandro.gomes@pracanovashopping.com.br</v>
      </c>
    </row>
    <row r="413" spans="1:39" ht="20.85" hidden="1" customHeight="1" thickBot="1">
      <c r="A413" s="172"/>
      <c r="B413" s="228"/>
      <c r="C413" s="173" t="s">
        <v>95</v>
      </c>
      <c r="D413" s="174" t="s">
        <v>11</v>
      </c>
      <c r="E413" s="174" t="s">
        <v>184</v>
      </c>
      <c r="F413" s="176">
        <v>2</v>
      </c>
      <c r="G413" s="176"/>
      <c r="H413" s="176"/>
      <c r="I413" s="176"/>
      <c r="J413" s="178"/>
      <c r="K413" s="179"/>
      <c r="L413" s="179"/>
      <c r="M413" s="179"/>
      <c r="N413" s="179"/>
      <c r="O413" s="178"/>
      <c r="P413" s="178"/>
      <c r="Q413" s="178"/>
      <c r="R413" s="178"/>
      <c r="S413" s="178"/>
      <c r="T413" s="179"/>
      <c r="U413" s="180">
        <f t="shared" si="52"/>
        <v>0</v>
      </c>
      <c r="V413" s="180"/>
      <c r="W413" s="234" t="str">
        <f t="shared" si="48"/>
        <v/>
      </c>
      <c r="X413" s="180"/>
      <c r="Y413" s="180"/>
      <c r="Z413" s="181">
        <v>45962</v>
      </c>
      <c r="AA413" s="342" cm="1">
        <f t="array" ref="AA413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45992</v>
      </c>
      <c r="AB413" s="173"/>
      <c r="AC413" s="182"/>
      <c r="AD413" s="182"/>
      <c r="AE413" s="183"/>
      <c r="AF413" s="183"/>
      <c r="AG413" s="183"/>
      <c r="AH413" s="183"/>
      <c r="AI413" s="173">
        <f t="shared" si="49"/>
        <v>0</v>
      </c>
      <c r="AJ413" s="173">
        <f t="shared" si="50"/>
        <v>0</v>
      </c>
      <c r="AK413" s="173">
        <f t="shared" si="51"/>
        <v>0</v>
      </c>
      <c r="AL413" s="183"/>
      <c r="AM413" s="194" t="str">
        <f>_xlfn.XLOOKUP(Tabela1[[#This Row],[Unidade]],tabShoppingsEmails[Shopping],tabShoppingsEmails[E-mails consolidados])</f>
        <v>camila.jaques@pracanovashopping.com.br; alessandro.gomes@pracanovashopping.com.br</v>
      </c>
    </row>
    <row r="414" spans="1:39" ht="32.25" hidden="1" thickBot="1">
      <c r="A414" s="172"/>
      <c r="B414" s="230"/>
      <c r="C414" s="173" t="s">
        <v>95</v>
      </c>
      <c r="D414" s="174" t="s">
        <v>11</v>
      </c>
      <c r="E414" s="174" t="s">
        <v>184</v>
      </c>
      <c r="F414" s="176">
        <v>2</v>
      </c>
      <c r="G414" s="176"/>
      <c r="H414" s="176"/>
      <c r="I414" s="176"/>
      <c r="J414" s="178"/>
      <c r="K414" s="179"/>
      <c r="L414" s="179"/>
      <c r="M414" s="179"/>
      <c r="N414" s="179"/>
      <c r="O414" s="178"/>
      <c r="P414" s="178"/>
      <c r="Q414" s="178"/>
      <c r="R414" s="178"/>
      <c r="S414" s="178"/>
      <c r="T414" s="179"/>
      <c r="U414" s="180">
        <f t="shared" si="52"/>
        <v>0</v>
      </c>
      <c r="V414" s="180"/>
      <c r="W414" s="234" t="str">
        <f t="shared" si="48"/>
        <v/>
      </c>
      <c r="X414" s="180"/>
      <c r="Y414" s="180"/>
      <c r="Z414" s="181">
        <v>45992</v>
      </c>
      <c r="AA414" s="342" cm="1">
        <f t="array" ref="AA414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46023</v>
      </c>
      <c r="AB414" s="173"/>
      <c r="AC414" s="182"/>
      <c r="AD414" s="182"/>
      <c r="AE414" s="183"/>
      <c r="AF414" s="183"/>
      <c r="AG414" s="183"/>
      <c r="AH414" s="183"/>
      <c r="AI414" s="173">
        <f t="shared" si="49"/>
        <v>0</v>
      </c>
      <c r="AJ414" s="173">
        <f t="shared" si="50"/>
        <v>0</v>
      </c>
      <c r="AK414" s="173">
        <f t="shared" si="51"/>
        <v>0</v>
      </c>
      <c r="AL414" s="183"/>
      <c r="AM414" s="194" t="str">
        <f>_xlfn.XLOOKUP(Tabela1[[#This Row],[Unidade]],tabShoppingsEmails[Shopping],tabShoppingsEmails[E-mails consolidados])</f>
        <v>camila.jaques@pracanovashopping.com.br; alessandro.gomes@pracanovashopping.com.br</v>
      </c>
    </row>
    <row r="415" spans="1:39" ht="48" hidden="1" thickBot="1">
      <c r="A415" s="172"/>
      <c r="B415" s="230" t="s">
        <v>154</v>
      </c>
      <c r="C415" s="173" t="s">
        <v>93</v>
      </c>
      <c r="D415" s="174" t="s">
        <v>169</v>
      </c>
      <c r="E415" s="174" t="s">
        <v>188</v>
      </c>
      <c r="F415" s="176">
        <v>9.32</v>
      </c>
      <c r="G415" s="176">
        <v>9.32</v>
      </c>
      <c r="H415" s="176">
        <v>0</v>
      </c>
      <c r="I415" s="176">
        <v>12.25</v>
      </c>
      <c r="J415" s="178">
        <v>71956.62</v>
      </c>
      <c r="K415" s="179">
        <v>0</v>
      </c>
      <c r="L415" s="179">
        <v>0</v>
      </c>
      <c r="M415" s="179">
        <v>0</v>
      </c>
      <c r="N415" s="179">
        <v>-575.20749999999998</v>
      </c>
      <c r="O415" s="178">
        <v>0</v>
      </c>
      <c r="P415" s="178">
        <v>0</v>
      </c>
      <c r="Q415" s="178">
        <v>0</v>
      </c>
      <c r="R415" s="178">
        <v>0</v>
      </c>
      <c r="S415" s="178">
        <v>0</v>
      </c>
      <c r="T415" s="179" t="s">
        <v>154</v>
      </c>
      <c r="U415" s="180">
        <f t="shared" si="52"/>
        <v>71381.412499999991</v>
      </c>
      <c r="V415" s="180"/>
      <c r="W415" s="234">
        <f t="shared" si="48"/>
        <v>71381.412499999991</v>
      </c>
      <c r="X415" s="180"/>
      <c r="Y415" s="180"/>
      <c r="Z415" s="181">
        <v>45658</v>
      </c>
      <c r="AA415" s="342" cm="1">
        <f t="array" ref="AA415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45689</v>
      </c>
      <c r="AB415" s="173"/>
      <c r="AC415" s="173"/>
      <c r="AD415" s="173"/>
      <c r="AE415" s="183"/>
      <c r="AF415" s="183"/>
      <c r="AG415" s="183"/>
      <c r="AH415" s="183"/>
      <c r="AI415" s="173">
        <f t="shared" si="49"/>
        <v>0</v>
      </c>
      <c r="AJ415" s="173">
        <f t="shared" si="50"/>
        <v>0</v>
      </c>
      <c r="AK415" s="173">
        <f t="shared" si="51"/>
        <v>575.20750000000407</v>
      </c>
      <c r="AL415" s="229"/>
      <c r="AM415" s="194" t="str">
        <f>_xlfn.XLOOKUP(Tabela1[[#This Row],[Unidade]],tabShoppingsEmails[Shopping],tabShoppingsEmails[E-mails consolidados])</f>
        <v>rita.marques@pracanovaaracatuba.com.br; guilherme@pracanovaaracatuba.com.br; jesse.nogueira@pracanovaaracatuba.com.br; islauane@pracanovaaracatuba.com.br; danielle.ohira@pracanovaaracatuba.com.br; thales@pracanovaaracatuba.com.br</v>
      </c>
    </row>
    <row r="416" spans="1:39" ht="48" hidden="1" thickBot="1">
      <c r="A416" s="172"/>
      <c r="B416" s="230" t="s">
        <v>157</v>
      </c>
      <c r="C416" s="173" t="s">
        <v>93</v>
      </c>
      <c r="D416" s="174" t="s">
        <v>169</v>
      </c>
      <c r="E416" s="174" t="s">
        <v>188</v>
      </c>
      <c r="F416" s="176">
        <v>9.32</v>
      </c>
      <c r="G416" s="176">
        <v>9.32</v>
      </c>
      <c r="H416" s="176">
        <v>0</v>
      </c>
      <c r="I416" s="176">
        <v>0</v>
      </c>
      <c r="J416" s="178">
        <v>78212.740000000005</v>
      </c>
      <c r="K416" s="179">
        <v>0</v>
      </c>
      <c r="L416" s="179">
        <v>0</v>
      </c>
      <c r="M416" s="179">
        <v>0</v>
      </c>
      <c r="N416" s="179">
        <v>0</v>
      </c>
      <c r="O416" s="178">
        <v>0</v>
      </c>
      <c r="P416" s="178">
        <v>0</v>
      </c>
      <c r="Q416" s="178">
        <v>0</v>
      </c>
      <c r="R416" s="178">
        <v>0</v>
      </c>
      <c r="S416" s="178">
        <v>0</v>
      </c>
      <c r="T416" s="179" t="s">
        <v>154</v>
      </c>
      <c r="U416" s="180">
        <f t="shared" si="52"/>
        <v>78212.740000000005</v>
      </c>
      <c r="V416" s="180"/>
      <c r="W416" s="234">
        <f t="shared" si="48"/>
        <v>78212.740000000005</v>
      </c>
      <c r="X416" s="180"/>
      <c r="Y416" s="180"/>
      <c r="Z416" s="181">
        <v>45689</v>
      </c>
      <c r="AA416" s="342" cm="1">
        <f t="array" ref="AA416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45717</v>
      </c>
      <c r="AB416" s="173"/>
      <c r="AC416" s="173"/>
      <c r="AD416" s="173"/>
      <c r="AE416" s="183"/>
      <c r="AF416" s="183"/>
      <c r="AG416" s="183">
        <f>H416-I416</f>
        <v>0</v>
      </c>
      <c r="AH416" s="183" t="s">
        <v>189</v>
      </c>
      <c r="AI416" s="173">
        <f t="shared" si="49"/>
        <v>0</v>
      </c>
      <c r="AJ416" s="173">
        <f t="shared" si="50"/>
        <v>0</v>
      </c>
      <c r="AK416" s="173">
        <f t="shared" si="51"/>
        <v>0</v>
      </c>
      <c r="AL416" s="229"/>
      <c r="AM416" s="194" t="str">
        <f>_xlfn.XLOOKUP(Tabela1[[#This Row],[Unidade]],tabShoppingsEmails[Shopping],tabShoppingsEmails[E-mails consolidados])</f>
        <v>rita.marques@pracanovaaracatuba.com.br; guilherme@pracanovaaracatuba.com.br; jesse.nogueira@pracanovaaracatuba.com.br; islauane@pracanovaaracatuba.com.br; danielle.ohira@pracanovaaracatuba.com.br; thales@pracanovaaracatuba.com.br</v>
      </c>
    </row>
    <row r="417" spans="1:39" ht="48" hidden="1" thickBot="1">
      <c r="A417" s="172"/>
      <c r="B417" s="230" t="s">
        <v>154</v>
      </c>
      <c r="C417" s="173" t="s">
        <v>93</v>
      </c>
      <c r="D417" s="174" t="s">
        <v>169</v>
      </c>
      <c r="E417" s="174" t="s">
        <v>188</v>
      </c>
      <c r="F417" s="176">
        <v>9.32</v>
      </c>
      <c r="G417" s="176">
        <v>9.32</v>
      </c>
      <c r="H417" s="176">
        <v>0</v>
      </c>
      <c r="I417" s="176">
        <v>9.75</v>
      </c>
      <c r="J417" s="178">
        <v>78212.740000000005</v>
      </c>
      <c r="K417" s="179">
        <v>0</v>
      </c>
      <c r="L417" s="179">
        <v>0</v>
      </c>
      <c r="M417" s="179">
        <v>0</v>
      </c>
      <c r="N417" s="179">
        <v>-513.24</v>
      </c>
      <c r="O417" s="178">
        <v>0</v>
      </c>
      <c r="P417" s="178">
        <v>0</v>
      </c>
      <c r="Q417" s="178">
        <v>0</v>
      </c>
      <c r="R417" s="178">
        <v>0</v>
      </c>
      <c r="S417" s="178">
        <v>0</v>
      </c>
      <c r="T417" s="179" t="s">
        <v>154</v>
      </c>
      <c r="U417" s="180">
        <f t="shared" si="52"/>
        <v>77699.5</v>
      </c>
      <c r="V417" s="180"/>
      <c r="W417" s="234">
        <f t="shared" si="48"/>
        <v>77699.5</v>
      </c>
      <c r="X417" s="180"/>
      <c r="Y417" s="180"/>
      <c r="Z417" s="181">
        <v>45717</v>
      </c>
      <c r="AA417" s="342" cm="1">
        <f t="array" ref="AA417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45748</v>
      </c>
      <c r="AB417" s="173"/>
      <c r="AC417" s="173"/>
      <c r="AD417" s="173"/>
      <c r="AE417" s="183"/>
      <c r="AF417" s="183"/>
      <c r="AG417" s="183"/>
      <c r="AH417" s="183"/>
      <c r="AI417" s="173">
        <f t="shared" si="49"/>
        <v>0</v>
      </c>
      <c r="AJ417" s="173">
        <f t="shared" si="50"/>
        <v>0</v>
      </c>
      <c r="AK417" s="173">
        <f t="shared" si="51"/>
        <v>513.24000000000524</v>
      </c>
      <c r="AL417" s="229"/>
      <c r="AM417" s="194" t="str">
        <f>_xlfn.XLOOKUP(Tabela1[[#This Row],[Unidade]],tabShoppingsEmails[Shopping],tabShoppingsEmails[E-mails consolidados])</f>
        <v>rita.marques@pracanovaaracatuba.com.br; guilherme@pracanovaaracatuba.com.br; jesse.nogueira@pracanovaaracatuba.com.br; islauane@pracanovaaracatuba.com.br; danielle.ohira@pracanovaaracatuba.com.br; thales@pracanovaaracatuba.com.br</v>
      </c>
    </row>
    <row r="418" spans="1:39" ht="48" hidden="1" thickBot="1">
      <c r="A418" s="172"/>
      <c r="B418" s="230" t="s">
        <v>154</v>
      </c>
      <c r="C418" s="173" t="s">
        <v>93</v>
      </c>
      <c r="D418" s="174" t="s">
        <v>169</v>
      </c>
      <c r="E418" s="174" t="s">
        <v>188</v>
      </c>
      <c r="F418" s="176">
        <v>9.32</v>
      </c>
      <c r="G418" s="176">
        <v>9.32</v>
      </c>
      <c r="H418" s="176">
        <v>0</v>
      </c>
      <c r="I418" s="176">
        <v>0</v>
      </c>
      <c r="J418" s="178">
        <v>78212.740000000005</v>
      </c>
      <c r="K418" s="179">
        <v>0</v>
      </c>
      <c r="L418" s="179">
        <v>0</v>
      </c>
      <c r="M418" s="179">
        <v>0</v>
      </c>
      <c r="N418" s="179">
        <v>0</v>
      </c>
      <c r="O418" s="178">
        <v>0</v>
      </c>
      <c r="P418" s="178">
        <v>0</v>
      </c>
      <c r="Q418" s="178">
        <v>0</v>
      </c>
      <c r="R418" s="178">
        <v>0</v>
      </c>
      <c r="S418" s="178">
        <v>0</v>
      </c>
      <c r="T418" s="179" t="s">
        <v>154</v>
      </c>
      <c r="U418" s="180">
        <f t="shared" si="52"/>
        <v>78212.740000000005</v>
      </c>
      <c r="V418" s="180"/>
      <c r="W418" s="234">
        <f t="shared" si="48"/>
        <v>78212.740000000005</v>
      </c>
      <c r="X418" s="180"/>
      <c r="Y418" s="180"/>
      <c r="Z418" s="181">
        <v>45748</v>
      </c>
      <c r="AA418" s="342" cm="1">
        <f t="array" ref="AA418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45778</v>
      </c>
      <c r="AB418" s="173"/>
      <c r="AC418" s="173"/>
      <c r="AD418" s="173"/>
      <c r="AE418" s="183"/>
      <c r="AF418" s="183"/>
      <c r="AG418" s="183"/>
      <c r="AH418" s="183"/>
      <c r="AI418" s="173">
        <f t="shared" si="49"/>
        <v>0</v>
      </c>
      <c r="AJ418" s="173">
        <f t="shared" si="50"/>
        <v>0</v>
      </c>
      <c r="AK418" s="173">
        <f t="shared" si="51"/>
        <v>0</v>
      </c>
      <c r="AL418" s="229"/>
      <c r="AM418" s="194" t="str">
        <f>_xlfn.XLOOKUP(Tabela1[[#This Row],[Unidade]],tabShoppingsEmails[Shopping],tabShoppingsEmails[E-mails consolidados])</f>
        <v>rita.marques@pracanovaaracatuba.com.br; guilherme@pracanovaaracatuba.com.br; jesse.nogueira@pracanovaaracatuba.com.br; islauane@pracanovaaracatuba.com.br; danielle.ohira@pracanovaaracatuba.com.br; thales@pracanovaaracatuba.com.br</v>
      </c>
    </row>
    <row r="419" spans="1:39" ht="48" hidden="1" thickBot="1">
      <c r="A419" s="172">
        <v>45811</v>
      </c>
      <c r="B419" s="230" t="s">
        <v>154</v>
      </c>
      <c r="C419" s="173" t="s">
        <v>93</v>
      </c>
      <c r="D419" s="174" t="s">
        <v>169</v>
      </c>
      <c r="E419" s="174" t="s">
        <v>188</v>
      </c>
      <c r="F419" s="176">
        <v>9.32</v>
      </c>
      <c r="G419" s="176">
        <v>9.32</v>
      </c>
      <c r="H419" s="176">
        <v>0</v>
      </c>
      <c r="I419" s="176">
        <v>0</v>
      </c>
      <c r="J419" s="178">
        <v>78212.740000000005</v>
      </c>
      <c r="K419" s="179">
        <v>0</v>
      </c>
      <c r="L419" s="179">
        <v>0</v>
      </c>
      <c r="M419" s="179">
        <v>0</v>
      </c>
      <c r="N419" s="179">
        <v>0</v>
      </c>
      <c r="O419" s="178">
        <v>0</v>
      </c>
      <c r="P419" s="178">
        <v>0</v>
      </c>
      <c r="Q419" s="178">
        <v>0</v>
      </c>
      <c r="R419" s="178">
        <v>0</v>
      </c>
      <c r="S419" s="178">
        <v>0</v>
      </c>
      <c r="T419" s="179" t="s">
        <v>154</v>
      </c>
      <c r="U419" s="180">
        <f t="shared" si="52"/>
        <v>78212.740000000005</v>
      </c>
      <c r="V419" s="180"/>
      <c r="W419" s="234">
        <f t="shared" si="48"/>
        <v>78212.740000000005</v>
      </c>
      <c r="X419" s="180"/>
      <c r="Y419" s="180"/>
      <c r="Z419" s="181">
        <v>45778</v>
      </c>
      <c r="AA419" s="342" cm="1">
        <f t="array" ref="AA419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45809</v>
      </c>
      <c r="AB419" s="173"/>
      <c r="AC419" s="173"/>
      <c r="AD419" s="173"/>
      <c r="AE419" s="183"/>
      <c r="AF419" s="183"/>
      <c r="AG419" s="183"/>
      <c r="AH419" s="183"/>
      <c r="AI419" s="173">
        <f t="shared" si="49"/>
        <v>0</v>
      </c>
      <c r="AJ419" s="173">
        <f t="shared" si="50"/>
        <v>0</v>
      </c>
      <c r="AK419" s="173">
        <f t="shared" si="51"/>
        <v>0</v>
      </c>
      <c r="AL419" s="229"/>
      <c r="AM419" s="194" t="str">
        <f>_xlfn.XLOOKUP(Tabela1[[#This Row],[Unidade]],tabShoppingsEmails[Shopping],tabShoppingsEmails[E-mails consolidados])</f>
        <v>rita.marques@pracanovaaracatuba.com.br; guilherme@pracanovaaracatuba.com.br; jesse.nogueira@pracanovaaracatuba.com.br; islauane@pracanovaaracatuba.com.br; danielle.ohira@pracanovaaracatuba.com.br; thales@pracanovaaracatuba.com.br</v>
      </c>
    </row>
    <row r="420" spans="1:39" ht="48" hidden="1" thickBot="1">
      <c r="A420" s="172">
        <v>45843</v>
      </c>
      <c r="B420" s="230" t="s">
        <v>154</v>
      </c>
      <c r="C420" s="173" t="s">
        <v>93</v>
      </c>
      <c r="D420" s="174" t="s">
        <v>169</v>
      </c>
      <c r="E420" s="174" t="s">
        <v>188</v>
      </c>
      <c r="F420" s="176">
        <v>9.32</v>
      </c>
      <c r="G420" s="176">
        <v>9.32</v>
      </c>
      <c r="H420" s="176">
        <v>0</v>
      </c>
      <c r="I420" s="176">
        <v>0</v>
      </c>
      <c r="J420" s="178">
        <v>78212.740000000005</v>
      </c>
      <c r="K420" s="179">
        <v>0</v>
      </c>
      <c r="L420" s="179">
        <v>0</v>
      </c>
      <c r="M420" s="179">
        <v>0</v>
      </c>
      <c r="N420" s="179">
        <v>0</v>
      </c>
      <c r="O420" s="178">
        <v>0</v>
      </c>
      <c r="P420" s="178">
        <v>0</v>
      </c>
      <c r="Q420" s="178">
        <v>0</v>
      </c>
      <c r="R420" s="178">
        <v>0</v>
      </c>
      <c r="S420" s="178">
        <v>0</v>
      </c>
      <c r="T420" s="179" t="s">
        <v>154</v>
      </c>
      <c r="U420" s="180">
        <f t="shared" si="52"/>
        <v>78212.740000000005</v>
      </c>
      <c r="V420" s="180"/>
      <c r="W420" s="234">
        <f t="shared" si="48"/>
        <v>78212.740000000005</v>
      </c>
      <c r="X420" s="180"/>
      <c r="Y420" s="180"/>
      <c r="Z420" s="181">
        <v>45809</v>
      </c>
      <c r="AA420" s="342" cm="1">
        <f t="array" ref="AA420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45839</v>
      </c>
      <c r="AB420" s="173"/>
      <c r="AC420" s="173"/>
      <c r="AD420" s="173"/>
      <c r="AE420" s="183"/>
      <c r="AF420" s="183"/>
      <c r="AG420" s="183"/>
      <c r="AH420" s="183"/>
      <c r="AI420" s="173">
        <f t="shared" si="49"/>
        <v>0</v>
      </c>
      <c r="AJ420" s="173">
        <f t="shared" si="50"/>
        <v>0</v>
      </c>
      <c r="AK420" s="173">
        <f t="shared" si="51"/>
        <v>0</v>
      </c>
      <c r="AL420" s="229"/>
      <c r="AM420" s="194" t="str">
        <f>_xlfn.XLOOKUP(Tabela1[[#This Row],[Unidade]],tabShoppingsEmails[Shopping],tabShoppingsEmails[E-mails consolidados])</f>
        <v>rita.marques@pracanovaaracatuba.com.br; guilherme@pracanovaaracatuba.com.br; jesse.nogueira@pracanovaaracatuba.com.br; islauane@pracanovaaracatuba.com.br; danielle.ohira@pracanovaaracatuba.com.br; thales@pracanovaaracatuba.com.br</v>
      </c>
    </row>
    <row r="421" spans="1:39" ht="48" hidden="1" thickBot="1">
      <c r="A421" s="172">
        <v>45874</v>
      </c>
      <c r="B421" s="230" t="s">
        <v>154</v>
      </c>
      <c r="C421" s="173" t="s">
        <v>93</v>
      </c>
      <c r="D421" s="174" t="s">
        <v>169</v>
      </c>
      <c r="E421" s="174" t="s">
        <v>188</v>
      </c>
      <c r="F421" s="176">
        <v>9.32</v>
      </c>
      <c r="G421" s="176">
        <v>9.32</v>
      </c>
      <c r="H421" s="176">
        <v>0</v>
      </c>
      <c r="I421" s="176">
        <v>0</v>
      </c>
      <c r="J421" s="178">
        <v>78212.740000000005</v>
      </c>
      <c r="K421" s="179">
        <v>0</v>
      </c>
      <c r="L421" s="179">
        <v>0</v>
      </c>
      <c r="M421" s="179">
        <v>0</v>
      </c>
      <c r="N421" s="179">
        <v>0</v>
      </c>
      <c r="O421" s="178">
        <v>0</v>
      </c>
      <c r="P421" s="178">
        <v>0</v>
      </c>
      <c r="Q421" s="178">
        <v>0</v>
      </c>
      <c r="R421" s="178">
        <v>0</v>
      </c>
      <c r="S421" s="178">
        <v>0</v>
      </c>
      <c r="T421" s="179" t="s">
        <v>154</v>
      </c>
      <c r="U421" s="180">
        <f t="shared" si="52"/>
        <v>78212.740000000005</v>
      </c>
      <c r="V421" s="180"/>
      <c r="W421" s="234">
        <f t="shared" si="48"/>
        <v>78212.740000000005</v>
      </c>
      <c r="X421" s="180"/>
      <c r="Y421" s="180"/>
      <c r="Z421" s="181">
        <v>45839</v>
      </c>
      <c r="AA421" s="342" cm="1">
        <f t="array" ref="AA421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45870</v>
      </c>
      <c r="AB421" s="173"/>
      <c r="AC421" s="173"/>
      <c r="AD421" s="173"/>
      <c r="AE421" s="183"/>
      <c r="AF421" s="183"/>
      <c r="AG421" s="183"/>
      <c r="AH421" s="183"/>
      <c r="AI421" s="173">
        <f t="shared" si="49"/>
        <v>0</v>
      </c>
      <c r="AJ421" s="173">
        <f t="shared" si="50"/>
        <v>0</v>
      </c>
      <c r="AK421" s="173">
        <f t="shared" si="51"/>
        <v>0</v>
      </c>
      <c r="AL421" s="229"/>
      <c r="AM421" s="194" t="str">
        <f>_xlfn.XLOOKUP(Tabela1[[#This Row],[Unidade]],tabShoppingsEmails[Shopping],tabShoppingsEmails[E-mails consolidados])</f>
        <v>rita.marques@pracanovaaracatuba.com.br; guilherme@pracanovaaracatuba.com.br; jesse.nogueira@pracanovaaracatuba.com.br; islauane@pracanovaaracatuba.com.br; danielle.ohira@pracanovaaracatuba.com.br; thales@pracanovaaracatuba.com.br</v>
      </c>
    </row>
    <row r="422" spans="1:39" ht="23.25" hidden="1" customHeight="1" thickBot="1">
      <c r="A422" s="172">
        <v>45903</v>
      </c>
      <c r="B422" s="230" t="s">
        <v>154</v>
      </c>
      <c r="C422" s="173" t="s">
        <v>93</v>
      </c>
      <c r="D422" s="174" t="s">
        <v>169</v>
      </c>
      <c r="E422" s="174" t="s">
        <v>188</v>
      </c>
      <c r="F422" s="176">
        <v>9.32</v>
      </c>
      <c r="G422" s="176">
        <v>9.32</v>
      </c>
      <c r="H422" s="176">
        <v>0</v>
      </c>
      <c r="I422" s="176">
        <v>0</v>
      </c>
      <c r="J422" s="178">
        <v>78212.740000000005</v>
      </c>
      <c r="K422" s="179">
        <v>0</v>
      </c>
      <c r="L422" s="179">
        <v>0</v>
      </c>
      <c r="M422" s="179">
        <v>0</v>
      </c>
      <c r="N422" s="179">
        <v>0</v>
      </c>
      <c r="O422" s="178">
        <v>-391.06</v>
      </c>
      <c r="P422" s="178">
        <v>0</v>
      </c>
      <c r="Q422" s="178">
        <v>0</v>
      </c>
      <c r="R422" s="178">
        <v>0</v>
      </c>
      <c r="S422" s="178">
        <v>0</v>
      </c>
      <c r="T422" s="179" t="s">
        <v>154</v>
      </c>
      <c r="U422" s="180">
        <f t="shared" si="52"/>
        <v>77821.680000000008</v>
      </c>
      <c r="V422" s="180"/>
      <c r="W422" s="234">
        <f t="shared" si="48"/>
        <v>77821.680000000008</v>
      </c>
      <c r="X422" s="180"/>
      <c r="Y422" s="180"/>
      <c r="Z422" s="181">
        <v>45870</v>
      </c>
      <c r="AA422" s="342" cm="1">
        <f t="array" ref="AA422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45901</v>
      </c>
      <c r="AB422" s="173"/>
      <c r="AC422" s="173"/>
      <c r="AD422" s="173"/>
      <c r="AE422" s="183"/>
      <c r="AF422" s="183"/>
      <c r="AG422" s="183"/>
      <c r="AH422" s="183"/>
      <c r="AI422" s="173">
        <f t="shared" si="49"/>
        <v>0</v>
      </c>
      <c r="AJ422" s="173">
        <f t="shared" si="50"/>
        <v>0</v>
      </c>
      <c r="AK422" s="173">
        <f t="shared" si="51"/>
        <v>391.05999999999767</v>
      </c>
      <c r="AL422" s="229"/>
      <c r="AM422" s="194" t="str">
        <f>_xlfn.XLOOKUP(Tabela1[[#This Row],[Unidade]],tabShoppingsEmails[Shopping],tabShoppingsEmails[E-mails consolidados])</f>
        <v>rita.marques@pracanovaaracatuba.com.br; guilherme@pracanovaaracatuba.com.br; jesse.nogueira@pracanovaaracatuba.com.br; islauane@pracanovaaracatuba.com.br; danielle.ohira@pracanovaaracatuba.com.br; thales@pracanovaaracatuba.com.br</v>
      </c>
    </row>
    <row r="423" spans="1:39" ht="19.5" hidden="1" customHeight="1" thickBot="1">
      <c r="A423" s="172">
        <v>45932</v>
      </c>
      <c r="B423" s="230" t="s">
        <v>154</v>
      </c>
      <c r="C423" s="173" t="s">
        <v>93</v>
      </c>
      <c r="D423" s="174" t="s">
        <v>169</v>
      </c>
      <c r="E423" s="174" t="s">
        <v>188</v>
      </c>
      <c r="F423" s="176">
        <v>9.32</v>
      </c>
      <c r="G423" s="176">
        <v>9.32</v>
      </c>
      <c r="H423" s="176">
        <v>0</v>
      </c>
      <c r="I423" s="176">
        <v>0</v>
      </c>
      <c r="J423" s="178">
        <v>78212.740000000005</v>
      </c>
      <c r="K423" s="179">
        <v>0</v>
      </c>
      <c r="L423" s="179">
        <v>0</v>
      </c>
      <c r="M423" s="179">
        <v>0</v>
      </c>
      <c r="N423" s="179">
        <v>0</v>
      </c>
      <c r="O423" s="178">
        <v>-391.06</v>
      </c>
      <c r="P423" s="178">
        <v>0</v>
      </c>
      <c r="Q423" s="178">
        <v>0</v>
      </c>
      <c r="R423" s="178">
        <v>0</v>
      </c>
      <c r="S423" s="178">
        <v>0</v>
      </c>
      <c r="T423" s="179" t="s">
        <v>154</v>
      </c>
      <c r="U423" s="180">
        <f t="shared" si="52"/>
        <v>77821.680000000008</v>
      </c>
      <c r="V423" s="180"/>
      <c r="W423" s="234">
        <f t="shared" si="48"/>
        <v>77821.680000000008</v>
      </c>
      <c r="X423" s="180"/>
      <c r="Y423" s="180"/>
      <c r="Z423" s="181">
        <v>45901</v>
      </c>
      <c r="AA423" s="342" cm="1">
        <f t="array" ref="AA423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45931</v>
      </c>
      <c r="AB423" s="173"/>
      <c r="AC423" s="173"/>
      <c r="AD423" s="173"/>
      <c r="AE423" s="183"/>
      <c r="AF423" s="183"/>
      <c r="AG423" s="183"/>
      <c r="AH423" s="183"/>
      <c r="AI423" s="173">
        <f t="shared" si="49"/>
        <v>0</v>
      </c>
      <c r="AJ423" s="173">
        <f t="shared" si="50"/>
        <v>0</v>
      </c>
      <c r="AK423" s="173">
        <f t="shared" si="51"/>
        <v>391.05999999999767</v>
      </c>
      <c r="AL423" s="229"/>
      <c r="AM423" s="194" t="str">
        <f>_xlfn.XLOOKUP(Tabela1[[#This Row],[Unidade]],tabShoppingsEmails[Shopping],tabShoppingsEmails[E-mails consolidados])</f>
        <v>rita.marques@pracanovaaracatuba.com.br; guilherme@pracanovaaracatuba.com.br; jesse.nogueira@pracanovaaracatuba.com.br; islauane@pracanovaaracatuba.com.br; danielle.ohira@pracanovaaracatuba.com.br; thales@pracanovaaracatuba.com.br</v>
      </c>
    </row>
    <row r="424" spans="1:39" ht="48" hidden="1" thickBot="1">
      <c r="A424" s="172"/>
      <c r="B424" s="230"/>
      <c r="C424" s="173" t="s">
        <v>93</v>
      </c>
      <c r="D424" s="174" t="s">
        <v>169</v>
      </c>
      <c r="E424" s="174" t="s">
        <v>188</v>
      </c>
      <c r="F424" s="176">
        <v>9.32</v>
      </c>
      <c r="G424" s="176"/>
      <c r="H424" s="176"/>
      <c r="I424" s="176"/>
      <c r="J424" s="178"/>
      <c r="K424" s="179"/>
      <c r="L424" s="179"/>
      <c r="M424" s="179"/>
      <c r="N424" s="179"/>
      <c r="O424" s="178"/>
      <c r="P424" s="178"/>
      <c r="Q424" s="178"/>
      <c r="R424" s="178"/>
      <c r="S424" s="178"/>
      <c r="T424" s="179"/>
      <c r="U424" s="180">
        <f t="shared" si="52"/>
        <v>0</v>
      </c>
      <c r="V424" s="180"/>
      <c r="W424" s="234" t="str">
        <f t="shared" si="48"/>
        <v/>
      </c>
      <c r="X424" s="180"/>
      <c r="Y424" s="180"/>
      <c r="Z424" s="181">
        <v>45931</v>
      </c>
      <c r="AA424" s="342" cm="1">
        <f t="array" ref="AA424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45962</v>
      </c>
      <c r="AB424" s="182"/>
      <c r="AC424" s="182"/>
      <c r="AD424" s="173"/>
      <c r="AE424" s="183"/>
      <c r="AF424" s="182"/>
      <c r="AG424" s="183"/>
      <c r="AH424" s="183"/>
      <c r="AI424" s="173">
        <f t="shared" si="49"/>
        <v>0</v>
      </c>
      <c r="AJ424" s="173">
        <f t="shared" si="50"/>
        <v>0</v>
      </c>
      <c r="AK424" s="173">
        <f t="shared" si="51"/>
        <v>0</v>
      </c>
      <c r="AL424" s="229"/>
      <c r="AM424" s="194" t="str">
        <f>_xlfn.XLOOKUP(Tabela1[[#This Row],[Unidade]],tabShoppingsEmails[Shopping],tabShoppingsEmails[E-mails consolidados])</f>
        <v>rita.marques@pracanovaaracatuba.com.br; guilherme@pracanovaaracatuba.com.br; jesse.nogueira@pracanovaaracatuba.com.br; islauane@pracanovaaracatuba.com.br; danielle.ohira@pracanovaaracatuba.com.br; thales@pracanovaaracatuba.com.br</v>
      </c>
    </row>
    <row r="425" spans="1:39" ht="48" hidden="1" thickBot="1">
      <c r="A425" s="172"/>
      <c r="B425" s="230"/>
      <c r="C425" s="173" t="s">
        <v>93</v>
      </c>
      <c r="D425" s="174" t="s">
        <v>169</v>
      </c>
      <c r="E425" s="174" t="s">
        <v>188</v>
      </c>
      <c r="F425" s="176">
        <v>9.32</v>
      </c>
      <c r="G425" s="176"/>
      <c r="H425" s="176"/>
      <c r="I425" s="176"/>
      <c r="J425" s="178"/>
      <c r="K425" s="179"/>
      <c r="L425" s="179"/>
      <c r="M425" s="179"/>
      <c r="N425" s="179"/>
      <c r="O425" s="178"/>
      <c r="P425" s="178"/>
      <c r="Q425" s="178"/>
      <c r="R425" s="178"/>
      <c r="S425" s="178"/>
      <c r="T425" s="179"/>
      <c r="U425" s="180">
        <f t="shared" si="52"/>
        <v>0</v>
      </c>
      <c r="V425" s="180"/>
      <c r="W425" s="234" t="str">
        <f t="shared" si="48"/>
        <v/>
      </c>
      <c r="X425" s="180"/>
      <c r="Y425" s="180"/>
      <c r="Z425" s="181">
        <v>45962</v>
      </c>
      <c r="AA425" s="342" cm="1">
        <f t="array" ref="AA425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45992</v>
      </c>
      <c r="AB425" s="173"/>
      <c r="AC425" s="173"/>
      <c r="AD425" s="173"/>
      <c r="AE425" s="183"/>
      <c r="AF425" s="182"/>
      <c r="AG425" s="183"/>
      <c r="AH425" s="183"/>
      <c r="AI425" s="173">
        <f t="shared" si="49"/>
        <v>0</v>
      </c>
      <c r="AJ425" s="173">
        <f t="shared" si="50"/>
        <v>0</v>
      </c>
      <c r="AK425" s="173">
        <f t="shared" si="51"/>
        <v>0</v>
      </c>
      <c r="AL425" s="229"/>
      <c r="AM425" s="194" t="str">
        <f>_xlfn.XLOOKUP(Tabela1[[#This Row],[Unidade]],tabShoppingsEmails[Shopping],tabShoppingsEmails[E-mails consolidados])</f>
        <v>rita.marques@pracanovaaracatuba.com.br; guilherme@pracanovaaracatuba.com.br; jesse.nogueira@pracanovaaracatuba.com.br; islauane@pracanovaaracatuba.com.br; danielle.ohira@pracanovaaracatuba.com.br; thales@pracanovaaracatuba.com.br</v>
      </c>
    </row>
    <row r="426" spans="1:39" ht="48" hidden="1" thickBot="1">
      <c r="A426" s="172"/>
      <c r="B426" s="230"/>
      <c r="C426" s="173" t="s">
        <v>93</v>
      </c>
      <c r="D426" s="174" t="s">
        <v>169</v>
      </c>
      <c r="E426" s="174" t="s">
        <v>188</v>
      </c>
      <c r="F426" s="176">
        <v>9.32</v>
      </c>
      <c r="G426" s="176"/>
      <c r="H426" s="176"/>
      <c r="I426" s="176"/>
      <c r="J426" s="178"/>
      <c r="K426" s="179"/>
      <c r="L426" s="179"/>
      <c r="M426" s="179"/>
      <c r="N426" s="179"/>
      <c r="O426" s="178"/>
      <c r="P426" s="178"/>
      <c r="Q426" s="178"/>
      <c r="R426" s="178"/>
      <c r="S426" s="178"/>
      <c r="T426" s="179"/>
      <c r="U426" s="180">
        <f t="shared" si="52"/>
        <v>0</v>
      </c>
      <c r="V426" s="180"/>
      <c r="W426" s="234" t="str">
        <f t="shared" si="48"/>
        <v/>
      </c>
      <c r="X426" s="180"/>
      <c r="Y426" s="180"/>
      <c r="Z426" s="181">
        <v>45992</v>
      </c>
      <c r="AA426" s="342" cm="1">
        <f t="array" ref="AA426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46023</v>
      </c>
      <c r="AB426" s="173"/>
      <c r="AC426" s="173"/>
      <c r="AD426" s="173"/>
      <c r="AE426" s="183"/>
      <c r="AF426" s="182"/>
      <c r="AG426" s="183"/>
      <c r="AH426" s="183"/>
      <c r="AI426" s="173">
        <f t="shared" si="49"/>
        <v>0</v>
      </c>
      <c r="AJ426" s="173">
        <f t="shared" si="50"/>
        <v>0</v>
      </c>
      <c r="AK426" s="173">
        <f t="shared" si="51"/>
        <v>0</v>
      </c>
      <c r="AL426" s="229"/>
      <c r="AM426" s="194" t="str">
        <f>_xlfn.XLOOKUP(Tabela1[[#This Row],[Unidade]],tabShoppingsEmails[Shopping],tabShoppingsEmails[E-mails consolidados])</f>
        <v>rita.marques@pracanovaaracatuba.com.br; guilherme@pracanovaaracatuba.com.br; jesse.nogueira@pracanovaaracatuba.com.br; islauane@pracanovaaracatuba.com.br; danielle.ohira@pracanovaaracatuba.com.br; thales@pracanovaaracatuba.com.br</v>
      </c>
    </row>
    <row r="427" spans="1:39" ht="48" hidden="1" thickBot="1">
      <c r="A427" s="172"/>
      <c r="B427" s="230" t="s">
        <v>157</v>
      </c>
      <c r="C427" s="173" t="s">
        <v>93</v>
      </c>
      <c r="D427" s="174" t="s">
        <v>175</v>
      </c>
      <c r="E427" s="174" t="s">
        <v>190</v>
      </c>
      <c r="F427" s="176">
        <v>3</v>
      </c>
      <c r="G427" s="176">
        <v>2</v>
      </c>
      <c r="H427" s="198" t="s">
        <v>165</v>
      </c>
      <c r="I427" s="176">
        <v>0</v>
      </c>
      <c r="J427" s="178">
        <v>12067</v>
      </c>
      <c r="K427" s="179">
        <v>0</v>
      </c>
      <c r="L427" s="209"/>
      <c r="M427" s="179">
        <v>0</v>
      </c>
      <c r="N427" s="179">
        <v>0</v>
      </c>
      <c r="O427" s="192" t="s">
        <v>161</v>
      </c>
      <c r="P427" s="178">
        <v>0</v>
      </c>
      <c r="Q427" s="178">
        <v>0</v>
      </c>
      <c r="R427" s="178">
        <v>0</v>
      </c>
      <c r="S427" s="178">
        <v>0</v>
      </c>
      <c r="T427" s="179"/>
      <c r="U427" s="180">
        <f t="shared" si="52"/>
        <v>12067</v>
      </c>
      <c r="V427" s="180"/>
      <c r="W427" s="234">
        <f t="shared" si="48"/>
        <v>12067</v>
      </c>
      <c r="X427" s="180"/>
      <c r="Y427" s="180"/>
      <c r="Z427" s="181">
        <v>45658</v>
      </c>
      <c r="AA427" s="342" cm="1">
        <f t="array" ref="AA427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45689</v>
      </c>
      <c r="AB427" s="173"/>
      <c r="AC427" s="173"/>
      <c r="AD427" s="173"/>
      <c r="AE427" s="183"/>
      <c r="AF427" s="183"/>
      <c r="AG427" s="183"/>
      <c r="AH427" s="183"/>
      <c r="AI427" s="173">
        <f t="shared" si="49"/>
        <v>0</v>
      </c>
      <c r="AJ427" s="173">
        <f t="shared" si="50"/>
        <v>0</v>
      </c>
      <c r="AK427" s="173">
        <f t="shared" si="51"/>
        <v>0</v>
      </c>
      <c r="AL427" s="229"/>
      <c r="AM427" s="194" t="str">
        <f>_xlfn.XLOOKUP(Tabela1[[#This Row],[Unidade]],tabShoppingsEmails[Shopping],tabShoppingsEmails[E-mails consolidados])</f>
        <v>rita.marques@pracanovaaracatuba.com.br; guilherme@pracanovaaracatuba.com.br; jesse.nogueira@pracanovaaracatuba.com.br; islauane@pracanovaaracatuba.com.br; danielle.ohira@pracanovaaracatuba.com.br; thales@pracanovaaracatuba.com.br</v>
      </c>
    </row>
    <row r="428" spans="1:39" ht="48" hidden="1" thickBot="1">
      <c r="A428" s="172"/>
      <c r="B428" s="230" t="s">
        <v>157</v>
      </c>
      <c r="C428" s="173" t="s">
        <v>93</v>
      </c>
      <c r="D428" s="174" t="s">
        <v>175</v>
      </c>
      <c r="E428" s="174" t="s">
        <v>190</v>
      </c>
      <c r="F428" s="176">
        <v>3</v>
      </c>
      <c r="G428" s="176">
        <v>2</v>
      </c>
      <c r="H428" s="198" t="s">
        <v>165</v>
      </c>
      <c r="I428" s="186">
        <v>0</v>
      </c>
      <c r="J428" s="178">
        <v>12067</v>
      </c>
      <c r="K428" s="179">
        <v>0</v>
      </c>
      <c r="L428" s="209"/>
      <c r="M428" s="179">
        <v>0</v>
      </c>
      <c r="N428" s="179">
        <v>0</v>
      </c>
      <c r="O428" s="192" t="s">
        <v>161</v>
      </c>
      <c r="P428" s="178">
        <v>0</v>
      </c>
      <c r="Q428" s="178">
        <v>0</v>
      </c>
      <c r="R428" s="178">
        <v>0</v>
      </c>
      <c r="S428" s="178">
        <v>0</v>
      </c>
      <c r="T428" s="179"/>
      <c r="U428" s="180">
        <f t="shared" si="52"/>
        <v>12067</v>
      </c>
      <c r="V428" s="180"/>
      <c r="W428" s="234">
        <f t="shared" si="48"/>
        <v>12067</v>
      </c>
      <c r="X428" s="180"/>
      <c r="Y428" s="180"/>
      <c r="Z428" s="181">
        <v>45689</v>
      </c>
      <c r="AA428" s="342" cm="1">
        <f t="array" ref="AA428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45717</v>
      </c>
      <c r="AB428" s="173"/>
      <c r="AC428" s="173"/>
      <c r="AD428" s="173"/>
      <c r="AE428" s="183"/>
      <c r="AF428" s="183"/>
      <c r="AG428" s="183"/>
      <c r="AH428" s="183"/>
      <c r="AI428" s="173">
        <f t="shared" si="49"/>
        <v>0</v>
      </c>
      <c r="AJ428" s="173">
        <f t="shared" si="50"/>
        <v>0</v>
      </c>
      <c r="AK428" s="173">
        <f t="shared" si="51"/>
        <v>0</v>
      </c>
      <c r="AL428" s="229"/>
      <c r="AM428" s="194" t="str">
        <f>_xlfn.XLOOKUP(Tabela1[[#This Row],[Unidade]],tabShoppingsEmails[Shopping],tabShoppingsEmails[E-mails consolidados])</f>
        <v>rita.marques@pracanovaaracatuba.com.br; guilherme@pracanovaaracatuba.com.br; jesse.nogueira@pracanovaaracatuba.com.br; islauane@pracanovaaracatuba.com.br; danielle.ohira@pracanovaaracatuba.com.br; thales@pracanovaaracatuba.com.br</v>
      </c>
    </row>
    <row r="429" spans="1:39" ht="48" hidden="1" thickBot="1">
      <c r="A429" s="172"/>
      <c r="B429" s="230" t="s">
        <v>157</v>
      </c>
      <c r="C429" s="173" t="s">
        <v>93</v>
      </c>
      <c r="D429" s="174" t="s">
        <v>175</v>
      </c>
      <c r="E429" s="174" t="s">
        <v>190</v>
      </c>
      <c r="F429" s="176">
        <v>3</v>
      </c>
      <c r="G429" s="176">
        <v>2</v>
      </c>
      <c r="H429" s="198" t="s">
        <v>165</v>
      </c>
      <c r="I429" s="186">
        <v>0</v>
      </c>
      <c r="J429" s="178">
        <v>12067</v>
      </c>
      <c r="K429" s="179">
        <v>0</v>
      </c>
      <c r="L429" s="209"/>
      <c r="M429" s="179">
        <v>0</v>
      </c>
      <c r="N429" s="179">
        <v>0</v>
      </c>
      <c r="O429" s="192" t="s">
        <v>161</v>
      </c>
      <c r="P429" s="178">
        <v>0</v>
      </c>
      <c r="Q429" s="178">
        <v>0</v>
      </c>
      <c r="R429" s="178">
        <v>0</v>
      </c>
      <c r="S429" s="178">
        <v>0</v>
      </c>
      <c r="T429" s="179"/>
      <c r="U429" s="180">
        <f t="shared" si="52"/>
        <v>12067</v>
      </c>
      <c r="V429" s="180"/>
      <c r="W429" s="234">
        <f t="shared" si="48"/>
        <v>12067</v>
      </c>
      <c r="X429" s="180"/>
      <c r="Y429" s="180"/>
      <c r="Z429" s="181">
        <v>45717</v>
      </c>
      <c r="AA429" s="342" cm="1">
        <f t="array" ref="AA429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45748</v>
      </c>
      <c r="AB429" s="173"/>
      <c r="AC429" s="173"/>
      <c r="AD429" s="173"/>
      <c r="AE429" s="183"/>
      <c r="AF429" s="183"/>
      <c r="AG429" s="183"/>
      <c r="AH429" s="183"/>
      <c r="AI429" s="173">
        <f t="shared" si="49"/>
        <v>0</v>
      </c>
      <c r="AJ429" s="173">
        <f t="shared" si="50"/>
        <v>0</v>
      </c>
      <c r="AK429" s="173">
        <f t="shared" si="51"/>
        <v>0</v>
      </c>
      <c r="AL429" s="183"/>
      <c r="AM429" s="194" t="str">
        <f>_xlfn.XLOOKUP(Tabela1[[#This Row],[Unidade]],tabShoppingsEmails[Shopping],tabShoppingsEmails[E-mails consolidados])</f>
        <v>rita.marques@pracanovaaracatuba.com.br; guilherme@pracanovaaracatuba.com.br; jesse.nogueira@pracanovaaracatuba.com.br; islauane@pracanovaaracatuba.com.br; danielle.ohira@pracanovaaracatuba.com.br; thales@pracanovaaracatuba.com.br</v>
      </c>
    </row>
    <row r="430" spans="1:39" ht="48" hidden="1" thickBot="1">
      <c r="A430" s="172"/>
      <c r="B430" s="230" t="s">
        <v>157</v>
      </c>
      <c r="C430" s="173" t="s">
        <v>93</v>
      </c>
      <c r="D430" s="174" t="s">
        <v>175</v>
      </c>
      <c r="E430" s="174" t="s">
        <v>190</v>
      </c>
      <c r="F430" s="176">
        <v>3</v>
      </c>
      <c r="G430" s="176">
        <v>2</v>
      </c>
      <c r="H430" s="198" t="s">
        <v>165</v>
      </c>
      <c r="I430" s="186">
        <v>0</v>
      </c>
      <c r="J430" s="178">
        <v>13273</v>
      </c>
      <c r="K430" s="179">
        <v>0</v>
      </c>
      <c r="L430" s="209"/>
      <c r="M430" s="179">
        <v>0</v>
      </c>
      <c r="N430" s="179">
        <v>0</v>
      </c>
      <c r="O430" s="192" t="s">
        <v>161</v>
      </c>
      <c r="P430" s="178">
        <v>0</v>
      </c>
      <c r="Q430" s="178">
        <v>0</v>
      </c>
      <c r="R430" s="178">
        <v>0</v>
      </c>
      <c r="S430" s="178">
        <v>0</v>
      </c>
      <c r="T430" s="179"/>
      <c r="U430" s="180">
        <f t="shared" si="52"/>
        <v>13273</v>
      </c>
      <c r="V430" s="180"/>
      <c r="W430" s="234">
        <f t="shared" si="48"/>
        <v>13273</v>
      </c>
      <c r="X430" s="180"/>
      <c r="Y430" s="180"/>
      <c r="Z430" s="181">
        <v>45748</v>
      </c>
      <c r="AA430" s="342" cm="1">
        <f t="array" ref="AA430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45778</v>
      </c>
      <c r="AB430" s="173"/>
      <c r="AC430" s="173"/>
      <c r="AD430" s="173"/>
      <c r="AE430" s="183"/>
      <c r="AF430" s="183"/>
      <c r="AG430" s="183"/>
      <c r="AH430" s="183"/>
      <c r="AI430" s="173">
        <f t="shared" si="49"/>
        <v>0</v>
      </c>
      <c r="AJ430" s="173">
        <f t="shared" si="50"/>
        <v>0</v>
      </c>
      <c r="AK430" s="173">
        <f t="shared" si="51"/>
        <v>0</v>
      </c>
      <c r="AL430" s="183"/>
      <c r="AM430" s="194" t="str">
        <f>_xlfn.XLOOKUP(Tabela1[[#This Row],[Unidade]],tabShoppingsEmails[Shopping],tabShoppingsEmails[E-mails consolidados])</f>
        <v>rita.marques@pracanovaaracatuba.com.br; guilherme@pracanovaaracatuba.com.br; jesse.nogueira@pracanovaaracatuba.com.br; islauane@pracanovaaracatuba.com.br; danielle.ohira@pracanovaaracatuba.com.br; thales@pracanovaaracatuba.com.br</v>
      </c>
    </row>
    <row r="431" spans="1:39" ht="20.85" hidden="1" customHeight="1" thickBot="1">
      <c r="A431" s="172">
        <v>45841</v>
      </c>
      <c r="B431" s="230" t="s">
        <v>154</v>
      </c>
      <c r="C431" s="173" t="s">
        <v>93</v>
      </c>
      <c r="D431" s="174" t="s">
        <v>175</v>
      </c>
      <c r="E431" s="174" t="s">
        <v>190</v>
      </c>
      <c r="F431" s="176">
        <v>3</v>
      </c>
      <c r="G431" s="176">
        <v>2</v>
      </c>
      <c r="H431" s="186">
        <v>0</v>
      </c>
      <c r="I431" s="186">
        <v>0</v>
      </c>
      <c r="J431" s="178">
        <v>13273</v>
      </c>
      <c r="K431" s="179">
        <v>0</v>
      </c>
      <c r="L431" s="179">
        <v>0</v>
      </c>
      <c r="M431" s="179">
        <v>0</v>
      </c>
      <c r="N431" s="179">
        <v>0</v>
      </c>
      <c r="O431" s="179">
        <v>0</v>
      </c>
      <c r="P431" s="178">
        <v>0</v>
      </c>
      <c r="Q431" s="178">
        <v>0</v>
      </c>
      <c r="R431" s="178">
        <v>0</v>
      </c>
      <c r="S431" s="178">
        <v>0</v>
      </c>
      <c r="T431" s="179" t="s">
        <v>154</v>
      </c>
      <c r="U431" s="180">
        <f t="shared" si="52"/>
        <v>13273</v>
      </c>
      <c r="V431" s="180"/>
      <c r="W431" s="234">
        <f t="shared" si="48"/>
        <v>13273</v>
      </c>
      <c r="X431" s="180"/>
      <c r="Y431" s="180"/>
      <c r="Z431" s="181">
        <v>45778</v>
      </c>
      <c r="AA431" s="342" cm="1">
        <f t="array" ref="AA431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45809</v>
      </c>
      <c r="AB431" s="173"/>
      <c r="AC431" s="173"/>
      <c r="AD431" s="173"/>
      <c r="AE431" s="183"/>
      <c r="AF431" s="183"/>
      <c r="AG431" s="183"/>
      <c r="AH431" s="183"/>
      <c r="AI431" s="173">
        <f t="shared" si="49"/>
        <v>0</v>
      </c>
      <c r="AJ431" s="173">
        <f t="shared" si="50"/>
        <v>0</v>
      </c>
      <c r="AK431" s="173">
        <f t="shared" si="51"/>
        <v>0</v>
      </c>
      <c r="AL431" s="183"/>
      <c r="AM431" s="194" t="str">
        <f>_xlfn.XLOOKUP(Tabela1[[#This Row],[Unidade]],tabShoppingsEmails[Shopping],tabShoppingsEmails[E-mails consolidados])</f>
        <v>rita.marques@pracanovaaracatuba.com.br; guilherme@pracanovaaracatuba.com.br; jesse.nogueira@pracanovaaracatuba.com.br; islauane@pracanovaaracatuba.com.br; danielle.ohira@pracanovaaracatuba.com.br; thales@pracanovaaracatuba.com.br</v>
      </c>
    </row>
    <row r="432" spans="1:39" ht="48" hidden="1" thickBot="1">
      <c r="A432" s="172">
        <v>45841</v>
      </c>
      <c r="B432" s="173" t="s">
        <v>154</v>
      </c>
      <c r="C432" s="173" t="s">
        <v>93</v>
      </c>
      <c r="D432" s="174" t="s">
        <v>175</v>
      </c>
      <c r="E432" s="174" t="s">
        <v>190</v>
      </c>
      <c r="F432" s="176">
        <v>3</v>
      </c>
      <c r="G432" s="176">
        <v>2</v>
      </c>
      <c r="H432" s="186">
        <v>0</v>
      </c>
      <c r="I432" s="186">
        <v>0</v>
      </c>
      <c r="J432" s="178">
        <v>13273</v>
      </c>
      <c r="K432" s="179">
        <v>0</v>
      </c>
      <c r="L432" s="179">
        <v>0</v>
      </c>
      <c r="M432" s="179">
        <v>0</v>
      </c>
      <c r="N432" s="179">
        <v>0</v>
      </c>
      <c r="O432" s="179">
        <v>0</v>
      </c>
      <c r="P432" s="178">
        <v>0</v>
      </c>
      <c r="Q432" s="178">
        <v>0</v>
      </c>
      <c r="R432" s="178">
        <v>0</v>
      </c>
      <c r="S432" s="178">
        <v>0</v>
      </c>
      <c r="T432" s="179" t="s">
        <v>154</v>
      </c>
      <c r="U432" s="180">
        <f t="shared" si="52"/>
        <v>13273</v>
      </c>
      <c r="V432" s="180"/>
      <c r="W432" s="234">
        <f t="shared" si="48"/>
        <v>13273</v>
      </c>
      <c r="X432" s="180"/>
      <c r="Y432" s="180"/>
      <c r="Z432" s="181">
        <v>45809</v>
      </c>
      <c r="AA432" s="342" cm="1">
        <f t="array" ref="AA432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45839</v>
      </c>
      <c r="AB432" s="173"/>
      <c r="AC432" s="173"/>
      <c r="AD432" s="173"/>
      <c r="AE432" s="183"/>
      <c r="AF432" s="183"/>
      <c r="AG432" s="183"/>
      <c r="AH432" s="183"/>
      <c r="AI432" s="173">
        <f t="shared" si="49"/>
        <v>0</v>
      </c>
      <c r="AJ432" s="173">
        <f t="shared" si="50"/>
        <v>0</v>
      </c>
      <c r="AK432" s="173">
        <f t="shared" si="51"/>
        <v>0</v>
      </c>
      <c r="AL432" s="183"/>
      <c r="AM432" s="194" t="str">
        <f>_xlfn.XLOOKUP(Tabela1[[#This Row],[Unidade]],tabShoppingsEmails[Shopping],tabShoppingsEmails[E-mails consolidados])</f>
        <v>rita.marques@pracanovaaracatuba.com.br; guilherme@pracanovaaracatuba.com.br; jesse.nogueira@pracanovaaracatuba.com.br; islauane@pracanovaaracatuba.com.br; danielle.ohira@pracanovaaracatuba.com.br; thales@pracanovaaracatuba.com.br</v>
      </c>
    </row>
    <row r="433" spans="1:39" ht="20.85" hidden="1" customHeight="1" thickBot="1">
      <c r="A433" s="172">
        <v>45869</v>
      </c>
      <c r="B433" s="173" t="s">
        <v>154</v>
      </c>
      <c r="C433" s="173" t="s">
        <v>93</v>
      </c>
      <c r="D433" s="174" t="s">
        <v>175</v>
      </c>
      <c r="E433" s="174" t="s">
        <v>190</v>
      </c>
      <c r="F433" s="176">
        <v>3</v>
      </c>
      <c r="G433" s="176">
        <v>2</v>
      </c>
      <c r="H433" s="186">
        <v>0</v>
      </c>
      <c r="I433" s="186">
        <v>0</v>
      </c>
      <c r="J433" s="178">
        <v>13273</v>
      </c>
      <c r="K433" s="179">
        <v>0</v>
      </c>
      <c r="L433" s="179">
        <v>0</v>
      </c>
      <c r="M433" s="179">
        <v>0</v>
      </c>
      <c r="N433" s="179">
        <v>0</v>
      </c>
      <c r="O433" s="179">
        <v>0</v>
      </c>
      <c r="P433" s="178">
        <v>0</v>
      </c>
      <c r="Q433" s="178">
        <v>0</v>
      </c>
      <c r="R433" s="178">
        <v>0</v>
      </c>
      <c r="S433" s="178">
        <v>0</v>
      </c>
      <c r="T433" s="179" t="s">
        <v>154</v>
      </c>
      <c r="U433" s="180">
        <f t="shared" si="52"/>
        <v>13273</v>
      </c>
      <c r="V433" s="180"/>
      <c r="W433" s="234">
        <f t="shared" si="48"/>
        <v>13273</v>
      </c>
      <c r="X433" s="180"/>
      <c r="Y433" s="180"/>
      <c r="Z433" s="181">
        <v>45839</v>
      </c>
      <c r="AA433" s="342" cm="1">
        <f t="array" ref="AA433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45870</v>
      </c>
      <c r="AB433" s="173"/>
      <c r="AC433" s="173"/>
      <c r="AD433" s="173"/>
      <c r="AE433" s="183"/>
      <c r="AF433" s="183"/>
      <c r="AG433" s="183"/>
      <c r="AH433" s="183"/>
      <c r="AI433" s="173">
        <f t="shared" si="49"/>
        <v>0</v>
      </c>
      <c r="AJ433" s="173">
        <f t="shared" si="50"/>
        <v>0</v>
      </c>
      <c r="AK433" s="173">
        <f t="shared" si="51"/>
        <v>0</v>
      </c>
      <c r="AL433" s="183"/>
      <c r="AM433" s="194" t="str">
        <f>_xlfn.XLOOKUP(Tabela1[[#This Row],[Unidade]],tabShoppingsEmails[Shopping],tabShoppingsEmails[E-mails consolidados])</f>
        <v>rita.marques@pracanovaaracatuba.com.br; guilherme@pracanovaaracatuba.com.br; jesse.nogueira@pracanovaaracatuba.com.br; islauane@pracanovaaracatuba.com.br; danielle.ohira@pracanovaaracatuba.com.br; thales@pracanovaaracatuba.com.br</v>
      </c>
    </row>
    <row r="434" spans="1:39" ht="20.85" hidden="1" customHeight="1" thickBot="1">
      <c r="A434" s="172">
        <v>45901</v>
      </c>
      <c r="B434" s="173" t="s">
        <v>154</v>
      </c>
      <c r="C434" s="173" t="s">
        <v>93</v>
      </c>
      <c r="D434" s="174" t="s">
        <v>175</v>
      </c>
      <c r="E434" s="174" t="s">
        <v>190</v>
      </c>
      <c r="F434" s="176">
        <v>3</v>
      </c>
      <c r="G434" s="176">
        <v>2</v>
      </c>
      <c r="H434" s="186">
        <v>0</v>
      </c>
      <c r="I434" s="186">
        <v>0</v>
      </c>
      <c r="J434" s="178">
        <v>13273</v>
      </c>
      <c r="K434" s="179">
        <v>0</v>
      </c>
      <c r="L434" s="179">
        <v>0</v>
      </c>
      <c r="M434" s="179">
        <v>0</v>
      </c>
      <c r="N434" s="179">
        <v>0</v>
      </c>
      <c r="O434" s="179">
        <v>0</v>
      </c>
      <c r="P434" s="178">
        <v>0</v>
      </c>
      <c r="Q434" s="178">
        <v>0</v>
      </c>
      <c r="R434" s="178">
        <v>0</v>
      </c>
      <c r="S434" s="178">
        <v>0</v>
      </c>
      <c r="T434" s="179" t="s">
        <v>154</v>
      </c>
      <c r="U434" s="180">
        <f t="shared" si="52"/>
        <v>13273</v>
      </c>
      <c r="V434" s="180"/>
      <c r="W434" s="234">
        <f t="shared" si="48"/>
        <v>13273</v>
      </c>
      <c r="X434" s="180"/>
      <c r="Y434" s="180"/>
      <c r="Z434" s="181">
        <v>45870</v>
      </c>
      <c r="AA434" s="342" cm="1">
        <f t="array" ref="AA434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45901</v>
      </c>
      <c r="AB434" s="173"/>
      <c r="AC434" s="173"/>
      <c r="AD434" s="173"/>
      <c r="AE434" s="183"/>
      <c r="AF434" s="183"/>
      <c r="AG434" s="183"/>
      <c r="AH434" s="183"/>
      <c r="AI434" s="173">
        <f t="shared" si="49"/>
        <v>0</v>
      </c>
      <c r="AJ434" s="173">
        <f t="shared" si="50"/>
        <v>0</v>
      </c>
      <c r="AK434" s="173">
        <f t="shared" si="51"/>
        <v>0</v>
      </c>
      <c r="AL434" s="183"/>
      <c r="AM434" s="194" t="str">
        <f>_xlfn.XLOOKUP(Tabela1[[#This Row],[Unidade]],tabShoppingsEmails[Shopping],tabShoppingsEmails[E-mails consolidados])</f>
        <v>rita.marques@pracanovaaracatuba.com.br; guilherme@pracanovaaracatuba.com.br; jesse.nogueira@pracanovaaracatuba.com.br; islauane@pracanovaaracatuba.com.br; danielle.ohira@pracanovaaracatuba.com.br; thales@pracanovaaracatuba.com.br</v>
      </c>
    </row>
    <row r="435" spans="1:39" ht="24.75" hidden="1" customHeight="1" thickBot="1">
      <c r="A435" s="172">
        <v>45931</v>
      </c>
      <c r="B435" s="173" t="s">
        <v>154</v>
      </c>
      <c r="C435" s="173" t="s">
        <v>93</v>
      </c>
      <c r="D435" s="174" t="s">
        <v>175</v>
      </c>
      <c r="E435" s="174" t="s">
        <v>190</v>
      </c>
      <c r="F435" s="176">
        <v>3</v>
      </c>
      <c r="G435" s="176">
        <v>2</v>
      </c>
      <c r="H435" s="186">
        <v>0</v>
      </c>
      <c r="I435" s="186">
        <v>0</v>
      </c>
      <c r="J435" s="178">
        <v>13273</v>
      </c>
      <c r="K435" s="179">
        <v>0</v>
      </c>
      <c r="L435" s="179">
        <v>0</v>
      </c>
      <c r="M435" s="179">
        <v>0</v>
      </c>
      <c r="N435" s="179">
        <v>0</v>
      </c>
      <c r="O435" s="179">
        <v>0</v>
      </c>
      <c r="P435" s="178">
        <v>0</v>
      </c>
      <c r="Q435" s="178">
        <v>0</v>
      </c>
      <c r="R435" s="178">
        <v>0</v>
      </c>
      <c r="S435" s="178">
        <v>0</v>
      </c>
      <c r="T435" s="179" t="s">
        <v>154</v>
      </c>
      <c r="U435" s="180">
        <f t="shared" si="52"/>
        <v>13273</v>
      </c>
      <c r="V435" s="180"/>
      <c r="W435" s="234">
        <f t="shared" si="48"/>
        <v>13273</v>
      </c>
      <c r="X435" s="180"/>
      <c r="Y435" s="180"/>
      <c r="Z435" s="181">
        <v>45901</v>
      </c>
      <c r="AA435" s="342" cm="1">
        <f t="array" ref="AA435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45931</v>
      </c>
      <c r="AB435" s="173"/>
      <c r="AC435" s="182"/>
      <c r="AD435" s="182"/>
      <c r="AE435" s="183"/>
      <c r="AF435" s="183"/>
      <c r="AG435" s="183"/>
      <c r="AH435" s="183"/>
      <c r="AI435" s="173">
        <f t="shared" si="49"/>
        <v>0</v>
      </c>
      <c r="AJ435" s="173">
        <f t="shared" si="50"/>
        <v>0</v>
      </c>
      <c r="AK435" s="173">
        <f t="shared" si="51"/>
        <v>0</v>
      </c>
      <c r="AL435" s="183"/>
      <c r="AM435" s="194" t="str">
        <f>_xlfn.XLOOKUP(Tabela1[[#This Row],[Unidade]],tabShoppingsEmails[Shopping],tabShoppingsEmails[E-mails consolidados])</f>
        <v>rita.marques@pracanovaaracatuba.com.br; guilherme@pracanovaaracatuba.com.br; jesse.nogueira@pracanovaaracatuba.com.br; islauane@pracanovaaracatuba.com.br; danielle.ohira@pracanovaaracatuba.com.br; thales@pracanovaaracatuba.com.br</v>
      </c>
    </row>
    <row r="436" spans="1:39" ht="20.85" hidden="1" customHeight="1" thickBot="1">
      <c r="A436" s="172"/>
      <c r="B436" s="173"/>
      <c r="C436" s="173" t="s">
        <v>93</v>
      </c>
      <c r="D436" s="174" t="s">
        <v>175</v>
      </c>
      <c r="E436" s="174" t="s">
        <v>190</v>
      </c>
      <c r="F436" s="176">
        <v>3</v>
      </c>
      <c r="G436" s="176"/>
      <c r="H436" s="195"/>
      <c r="I436" s="176"/>
      <c r="J436" s="178"/>
      <c r="K436" s="179"/>
      <c r="L436" s="210"/>
      <c r="M436" s="179"/>
      <c r="N436" s="179"/>
      <c r="O436" s="197"/>
      <c r="P436" s="178"/>
      <c r="Q436" s="178"/>
      <c r="R436" s="178"/>
      <c r="S436" s="178"/>
      <c r="T436" s="179"/>
      <c r="U436" s="180">
        <f t="shared" si="52"/>
        <v>0</v>
      </c>
      <c r="V436" s="180"/>
      <c r="W436" s="234" t="str">
        <f t="shared" si="48"/>
        <v/>
      </c>
      <c r="X436" s="180"/>
      <c r="Y436" s="180"/>
      <c r="Z436" s="181">
        <v>45931</v>
      </c>
      <c r="AA436" s="342" cm="1">
        <f t="array" ref="AA436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45962</v>
      </c>
      <c r="AB436" s="173"/>
      <c r="AC436" s="173"/>
      <c r="AD436" s="173"/>
      <c r="AE436" s="183"/>
      <c r="AF436" s="183"/>
      <c r="AG436" s="183"/>
      <c r="AH436" s="183"/>
      <c r="AI436" s="173">
        <f t="shared" si="49"/>
        <v>0</v>
      </c>
      <c r="AJ436" s="173">
        <f t="shared" si="50"/>
        <v>0</v>
      </c>
      <c r="AK436" s="173">
        <f t="shared" si="51"/>
        <v>0</v>
      </c>
      <c r="AL436" s="183"/>
      <c r="AM436" s="194" t="str">
        <f>_xlfn.XLOOKUP(Tabela1[[#This Row],[Unidade]],tabShoppingsEmails[Shopping],tabShoppingsEmails[E-mails consolidados])</f>
        <v>rita.marques@pracanovaaracatuba.com.br; guilherme@pracanovaaracatuba.com.br; jesse.nogueira@pracanovaaracatuba.com.br; islauane@pracanovaaracatuba.com.br; danielle.ohira@pracanovaaracatuba.com.br; thales@pracanovaaracatuba.com.br</v>
      </c>
    </row>
    <row r="437" spans="1:39" ht="20.85" hidden="1" customHeight="1" thickBot="1">
      <c r="A437" s="172"/>
      <c r="B437" s="173"/>
      <c r="C437" s="173" t="s">
        <v>93</v>
      </c>
      <c r="D437" s="174" t="s">
        <v>175</v>
      </c>
      <c r="E437" s="174" t="s">
        <v>190</v>
      </c>
      <c r="F437" s="176">
        <v>3</v>
      </c>
      <c r="G437" s="176"/>
      <c r="H437" s="195"/>
      <c r="I437" s="176"/>
      <c r="J437" s="178"/>
      <c r="K437" s="179"/>
      <c r="L437" s="210"/>
      <c r="M437" s="179"/>
      <c r="N437" s="179"/>
      <c r="O437" s="197"/>
      <c r="P437" s="178"/>
      <c r="Q437" s="178"/>
      <c r="R437" s="178"/>
      <c r="S437" s="178"/>
      <c r="T437" s="179"/>
      <c r="U437" s="180">
        <f t="shared" si="52"/>
        <v>0</v>
      </c>
      <c r="V437" s="180"/>
      <c r="W437" s="234" t="str">
        <f t="shared" si="48"/>
        <v/>
      </c>
      <c r="X437" s="180"/>
      <c r="Y437" s="180"/>
      <c r="Z437" s="181">
        <v>45962</v>
      </c>
      <c r="AA437" s="342" cm="1">
        <f t="array" ref="AA437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45992</v>
      </c>
      <c r="AB437" s="173"/>
      <c r="AC437" s="173"/>
      <c r="AD437" s="173"/>
      <c r="AE437" s="183"/>
      <c r="AF437" s="183"/>
      <c r="AG437" s="183"/>
      <c r="AH437" s="183"/>
      <c r="AI437" s="173">
        <f t="shared" si="49"/>
        <v>0</v>
      </c>
      <c r="AJ437" s="173">
        <f t="shared" si="50"/>
        <v>0</v>
      </c>
      <c r="AK437" s="173">
        <f t="shared" si="51"/>
        <v>0</v>
      </c>
      <c r="AL437" s="183"/>
      <c r="AM437" s="194" t="str">
        <f>_xlfn.XLOOKUP(Tabela1[[#This Row],[Unidade]],tabShoppingsEmails[Shopping],tabShoppingsEmails[E-mails consolidados])</f>
        <v>rita.marques@pracanovaaracatuba.com.br; guilherme@pracanovaaracatuba.com.br; jesse.nogueira@pracanovaaracatuba.com.br; islauane@pracanovaaracatuba.com.br; danielle.ohira@pracanovaaracatuba.com.br; thales@pracanovaaracatuba.com.br</v>
      </c>
    </row>
    <row r="438" spans="1:39" ht="48" hidden="1" thickBot="1">
      <c r="A438" s="172"/>
      <c r="B438" s="173"/>
      <c r="C438" s="173" t="s">
        <v>93</v>
      </c>
      <c r="D438" s="174" t="s">
        <v>175</v>
      </c>
      <c r="E438" s="174" t="s">
        <v>190</v>
      </c>
      <c r="F438" s="176">
        <v>3</v>
      </c>
      <c r="G438" s="176"/>
      <c r="H438" s="176"/>
      <c r="I438" s="176"/>
      <c r="J438" s="178"/>
      <c r="K438" s="179"/>
      <c r="L438" s="179"/>
      <c r="M438" s="179"/>
      <c r="N438" s="179"/>
      <c r="O438" s="178"/>
      <c r="P438" s="178"/>
      <c r="Q438" s="178"/>
      <c r="R438" s="178"/>
      <c r="S438" s="178"/>
      <c r="T438" s="179"/>
      <c r="U438" s="180">
        <f t="shared" si="52"/>
        <v>0</v>
      </c>
      <c r="V438" s="180"/>
      <c r="W438" s="234" t="str">
        <f t="shared" si="48"/>
        <v/>
      </c>
      <c r="X438" s="180"/>
      <c r="Y438" s="180"/>
      <c r="Z438" s="181">
        <v>45992</v>
      </c>
      <c r="AA438" s="342" cm="1">
        <f t="array" ref="AA438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46023</v>
      </c>
      <c r="AB438" s="173"/>
      <c r="AC438" s="173"/>
      <c r="AD438" s="173"/>
      <c r="AE438" s="183"/>
      <c r="AF438" s="183"/>
      <c r="AG438" s="183"/>
      <c r="AH438" s="183"/>
      <c r="AI438" s="173">
        <f t="shared" si="49"/>
        <v>0</v>
      </c>
      <c r="AJ438" s="173">
        <f t="shared" si="50"/>
        <v>0</v>
      </c>
      <c r="AK438" s="173">
        <f t="shared" si="51"/>
        <v>0</v>
      </c>
      <c r="AL438" s="183"/>
      <c r="AM438" s="194" t="str">
        <f>_xlfn.XLOOKUP(Tabela1[[#This Row],[Unidade]],tabShoppingsEmails[Shopping],tabShoppingsEmails[E-mails consolidados])</f>
        <v>rita.marques@pracanovaaracatuba.com.br; guilherme@pracanovaaracatuba.com.br; jesse.nogueira@pracanovaaracatuba.com.br; islauane@pracanovaaracatuba.com.br; danielle.ohira@pracanovaaracatuba.com.br; thales@pracanovaaracatuba.com.br</v>
      </c>
    </row>
    <row r="439" spans="1:39" ht="48" hidden="1" thickBot="1">
      <c r="A439" s="172"/>
      <c r="B439" s="173" t="s">
        <v>154</v>
      </c>
      <c r="C439" s="173" t="s">
        <v>93</v>
      </c>
      <c r="D439" s="174" t="s">
        <v>191</v>
      </c>
      <c r="E439" s="174" t="s">
        <v>179</v>
      </c>
      <c r="F439" s="176">
        <v>1</v>
      </c>
      <c r="G439" s="176">
        <v>1</v>
      </c>
      <c r="H439" s="176">
        <v>0</v>
      </c>
      <c r="I439" s="176">
        <v>0</v>
      </c>
      <c r="J439" s="178">
        <v>5633.472940171675</v>
      </c>
      <c r="K439" s="179">
        <v>0</v>
      </c>
      <c r="L439" s="179">
        <v>0</v>
      </c>
      <c r="M439" s="179">
        <v>0</v>
      </c>
      <c r="N439" s="179">
        <v>0</v>
      </c>
      <c r="O439" s="178">
        <v>0</v>
      </c>
      <c r="P439" s="178">
        <v>0</v>
      </c>
      <c r="Q439" s="178">
        <v>0</v>
      </c>
      <c r="R439" s="178">
        <v>0</v>
      </c>
      <c r="S439" s="178">
        <v>0</v>
      </c>
      <c r="T439" s="179" t="s">
        <v>154</v>
      </c>
      <c r="U439" s="180">
        <f t="shared" si="52"/>
        <v>5633.472940171675</v>
      </c>
      <c r="V439" s="180"/>
      <c r="W439" s="234">
        <f t="shared" si="48"/>
        <v>5633.472940171675</v>
      </c>
      <c r="X439" s="180"/>
      <c r="Y439" s="180"/>
      <c r="Z439" s="181">
        <v>45658</v>
      </c>
      <c r="AA439" s="342" cm="1">
        <f t="array" ref="AA439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45689</v>
      </c>
      <c r="AB439" s="173"/>
      <c r="AC439" s="173"/>
      <c r="AD439" s="173"/>
      <c r="AE439" s="183"/>
      <c r="AF439" s="183"/>
      <c r="AG439" s="183"/>
      <c r="AH439" s="183"/>
      <c r="AI439" s="173">
        <f t="shared" si="49"/>
        <v>0</v>
      </c>
      <c r="AJ439" s="173">
        <f t="shared" si="50"/>
        <v>0</v>
      </c>
      <c r="AK439" s="173">
        <f t="shared" si="51"/>
        <v>0</v>
      </c>
      <c r="AL439" s="183"/>
      <c r="AM439" s="194" t="str">
        <f>_xlfn.XLOOKUP(Tabela1[[#This Row],[Unidade]],tabShoppingsEmails[Shopping],tabShoppingsEmails[E-mails consolidados])</f>
        <v>rita.marques@pracanovaaracatuba.com.br; guilherme@pracanovaaracatuba.com.br; jesse.nogueira@pracanovaaracatuba.com.br; islauane@pracanovaaracatuba.com.br; danielle.ohira@pracanovaaracatuba.com.br; thales@pracanovaaracatuba.com.br</v>
      </c>
    </row>
    <row r="440" spans="1:39" ht="48" hidden="1" thickBot="1">
      <c r="A440" s="172"/>
      <c r="B440" s="173" t="s">
        <v>157</v>
      </c>
      <c r="C440" s="173" t="s">
        <v>93</v>
      </c>
      <c r="D440" s="174" t="s">
        <v>191</v>
      </c>
      <c r="E440" s="174" t="s">
        <v>179</v>
      </c>
      <c r="F440" s="176">
        <v>1</v>
      </c>
      <c r="G440" s="176">
        <v>1</v>
      </c>
      <c r="H440" s="198" t="s">
        <v>165</v>
      </c>
      <c r="I440" s="176">
        <v>0</v>
      </c>
      <c r="J440" s="178">
        <v>5633.472940171675</v>
      </c>
      <c r="K440" s="179">
        <v>0</v>
      </c>
      <c r="L440" s="209"/>
      <c r="M440" s="179">
        <v>0</v>
      </c>
      <c r="N440" s="179">
        <v>0</v>
      </c>
      <c r="O440" s="192" t="s">
        <v>161</v>
      </c>
      <c r="P440" s="178">
        <v>0</v>
      </c>
      <c r="Q440" s="178">
        <v>0</v>
      </c>
      <c r="R440" s="178">
        <v>0</v>
      </c>
      <c r="S440" s="178">
        <v>0</v>
      </c>
      <c r="T440" s="179"/>
      <c r="U440" s="180">
        <f t="shared" si="52"/>
        <v>5633.472940171675</v>
      </c>
      <c r="V440" s="180"/>
      <c r="W440" s="234">
        <f t="shared" si="48"/>
        <v>5633.472940171675</v>
      </c>
      <c r="X440" s="180"/>
      <c r="Y440" s="180"/>
      <c r="Z440" s="181">
        <v>45689</v>
      </c>
      <c r="AA440" s="342" cm="1">
        <f t="array" ref="AA440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45717</v>
      </c>
      <c r="AB440" s="173"/>
      <c r="AC440" s="173"/>
      <c r="AD440" s="173"/>
      <c r="AE440" s="183"/>
      <c r="AF440" s="183"/>
      <c r="AG440" s="183"/>
      <c r="AH440" s="183"/>
      <c r="AI440" s="173">
        <f t="shared" si="49"/>
        <v>0</v>
      </c>
      <c r="AJ440" s="173">
        <f t="shared" si="50"/>
        <v>0</v>
      </c>
      <c r="AK440" s="173">
        <f t="shared" si="51"/>
        <v>0</v>
      </c>
      <c r="AL440" s="183"/>
      <c r="AM440" s="194" t="str">
        <f>_xlfn.XLOOKUP(Tabela1[[#This Row],[Unidade]],tabShoppingsEmails[Shopping],tabShoppingsEmails[E-mails consolidados])</f>
        <v>rita.marques@pracanovaaracatuba.com.br; guilherme@pracanovaaracatuba.com.br; jesse.nogueira@pracanovaaracatuba.com.br; islauane@pracanovaaracatuba.com.br; danielle.ohira@pracanovaaracatuba.com.br; thales@pracanovaaracatuba.com.br</v>
      </c>
    </row>
    <row r="441" spans="1:39" ht="48" hidden="1" thickBot="1">
      <c r="A441" s="172"/>
      <c r="B441" s="230" t="s">
        <v>157</v>
      </c>
      <c r="C441" s="173" t="s">
        <v>93</v>
      </c>
      <c r="D441" s="174" t="s">
        <v>191</v>
      </c>
      <c r="E441" s="174" t="s">
        <v>179</v>
      </c>
      <c r="F441" s="176">
        <v>1</v>
      </c>
      <c r="G441" s="176">
        <v>1</v>
      </c>
      <c r="H441" s="198" t="s">
        <v>165</v>
      </c>
      <c r="I441" s="176">
        <v>0</v>
      </c>
      <c r="J441" s="178">
        <v>5633.472940171675</v>
      </c>
      <c r="K441" s="179">
        <v>0</v>
      </c>
      <c r="L441" s="209"/>
      <c r="M441" s="179">
        <v>0</v>
      </c>
      <c r="N441" s="179">
        <v>0</v>
      </c>
      <c r="O441" s="192" t="s">
        <v>161</v>
      </c>
      <c r="P441" s="178">
        <v>0</v>
      </c>
      <c r="Q441" s="178">
        <v>0</v>
      </c>
      <c r="R441" s="178">
        <v>0</v>
      </c>
      <c r="S441" s="178">
        <v>0</v>
      </c>
      <c r="T441" s="179"/>
      <c r="U441" s="180">
        <f t="shared" si="52"/>
        <v>5633.472940171675</v>
      </c>
      <c r="V441" s="180"/>
      <c r="W441" s="234">
        <f t="shared" si="48"/>
        <v>5633.472940171675</v>
      </c>
      <c r="X441" s="180"/>
      <c r="Y441" s="180"/>
      <c r="Z441" s="181">
        <v>45717</v>
      </c>
      <c r="AA441" s="342" cm="1">
        <f t="array" ref="AA441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45748</v>
      </c>
      <c r="AB441" s="173"/>
      <c r="AC441" s="173"/>
      <c r="AD441" s="173"/>
      <c r="AE441" s="183"/>
      <c r="AF441" s="183"/>
      <c r="AG441" s="183"/>
      <c r="AH441" s="183"/>
      <c r="AI441" s="173">
        <f t="shared" si="49"/>
        <v>0</v>
      </c>
      <c r="AJ441" s="173">
        <f t="shared" si="50"/>
        <v>0</v>
      </c>
      <c r="AK441" s="173">
        <f t="shared" si="51"/>
        <v>0</v>
      </c>
      <c r="AL441" s="183"/>
      <c r="AM441" s="194" t="str">
        <f>_xlfn.XLOOKUP(Tabela1[[#This Row],[Unidade]],tabShoppingsEmails[Shopping],tabShoppingsEmails[E-mails consolidados])</f>
        <v>rita.marques@pracanovaaracatuba.com.br; guilherme@pracanovaaracatuba.com.br; jesse.nogueira@pracanovaaracatuba.com.br; islauane@pracanovaaracatuba.com.br; danielle.ohira@pracanovaaracatuba.com.br; thales@pracanovaaracatuba.com.br</v>
      </c>
    </row>
    <row r="442" spans="1:39" ht="48" hidden="1" thickBot="1">
      <c r="A442" s="172"/>
      <c r="B442" s="173" t="s">
        <v>154</v>
      </c>
      <c r="C442" s="173" t="s">
        <v>93</v>
      </c>
      <c r="D442" s="174" t="s">
        <v>191</v>
      </c>
      <c r="E442" s="174" t="s">
        <v>179</v>
      </c>
      <c r="F442" s="176">
        <v>1</v>
      </c>
      <c r="G442" s="176">
        <v>1</v>
      </c>
      <c r="H442" s="176">
        <v>0</v>
      </c>
      <c r="I442" s="176">
        <v>0</v>
      </c>
      <c r="J442" s="178">
        <v>6395.9273725314761</v>
      </c>
      <c r="K442" s="179">
        <v>0</v>
      </c>
      <c r="L442" s="179">
        <v>0</v>
      </c>
      <c r="M442" s="179">
        <v>0</v>
      </c>
      <c r="N442" s="179">
        <v>0</v>
      </c>
      <c r="O442" s="178">
        <v>0</v>
      </c>
      <c r="P442" s="178">
        <v>0</v>
      </c>
      <c r="Q442" s="178">
        <v>0</v>
      </c>
      <c r="R442" s="178">
        <v>0</v>
      </c>
      <c r="S442" s="178">
        <v>0</v>
      </c>
      <c r="T442" s="179" t="s">
        <v>154</v>
      </c>
      <c r="U442" s="180">
        <f t="shared" si="52"/>
        <v>6395.9273725314761</v>
      </c>
      <c r="V442" s="180"/>
      <c r="W442" s="234">
        <f t="shared" si="48"/>
        <v>6395.9273725314761</v>
      </c>
      <c r="X442" s="180"/>
      <c r="Y442" s="180"/>
      <c r="Z442" s="181">
        <v>45748</v>
      </c>
      <c r="AA442" s="342" cm="1">
        <f t="array" ref="AA442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45778</v>
      </c>
      <c r="AB442" s="173"/>
      <c r="AC442" s="173"/>
      <c r="AD442" s="173"/>
      <c r="AE442" s="183"/>
      <c r="AF442" s="183"/>
      <c r="AG442" s="183"/>
      <c r="AH442" s="183"/>
      <c r="AI442" s="173">
        <f t="shared" si="49"/>
        <v>0</v>
      </c>
      <c r="AJ442" s="173">
        <f t="shared" si="50"/>
        <v>0</v>
      </c>
      <c r="AK442" s="173">
        <f t="shared" si="51"/>
        <v>0</v>
      </c>
      <c r="AL442" s="183"/>
      <c r="AM442" s="194" t="str">
        <f>_xlfn.XLOOKUP(Tabela1[[#This Row],[Unidade]],tabShoppingsEmails[Shopping],tabShoppingsEmails[E-mails consolidados])</f>
        <v>rita.marques@pracanovaaracatuba.com.br; guilherme@pracanovaaracatuba.com.br; jesse.nogueira@pracanovaaracatuba.com.br; islauane@pracanovaaracatuba.com.br; danielle.ohira@pracanovaaracatuba.com.br; thales@pracanovaaracatuba.com.br</v>
      </c>
    </row>
    <row r="443" spans="1:39" ht="48" hidden="1" thickBot="1">
      <c r="A443" s="172">
        <v>45813</v>
      </c>
      <c r="B443" s="173" t="s">
        <v>154</v>
      </c>
      <c r="C443" s="173" t="s">
        <v>93</v>
      </c>
      <c r="D443" s="174" t="s">
        <v>191</v>
      </c>
      <c r="E443" s="174" t="s">
        <v>179</v>
      </c>
      <c r="F443" s="176">
        <v>1</v>
      </c>
      <c r="G443" s="176">
        <v>1</v>
      </c>
      <c r="H443" s="176">
        <v>0</v>
      </c>
      <c r="I443" s="176">
        <v>0</v>
      </c>
      <c r="J443" s="178">
        <v>6395.9273725314761</v>
      </c>
      <c r="K443" s="179">
        <v>0</v>
      </c>
      <c r="L443" s="179">
        <v>0</v>
      </c>
      <c r="M443" s="179">
        <v>0</v>
      </c>
      <c r="N443" s="179">
        <v>0</v>
      </c>
      <c r="O443" s="178">
        <v>0</v>
      </c>
      <c r="P443" s="178">
        <v>0</v>
      </c>
      <c r="Q443" s="178">
        <v>0</v>
      </c>
      <c r="R443" s="178">
        <v>0</v>
      </c>
      <c r="S443" s="178">
        <v>0</v>
      </c>
      <c r="T443" s="179" t="s">
        <v>154</v>
      </c>
      <c r="U443" s="180">
        <f t="shared" si="52"/>
        <v>6395.9273725314761</v>
      </c>
      <c r="V443" s="180"/>
      <c r="W443" s="234">
        <f t="shared" si="48"/>
        <v>6395.9273725314761</v>
      </c>
      <c r="X443" s="180">
        <f t="shared" ref="X443:X449" si="53">2287.37211759443/7</f>
        <v>326.76744537063286</v>
      </c>
      <c r="Y443" s="180" t="s">
        <v>192</v>
      </c>
      <c r="Z443" s="181">
        <v>45778</v>
      </c>
      <c r="AA443" s="342" cm="1">
        <f t="array" ref="AA443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45809</v>
      </c>
      <c r="AB443" s="173"/>
      <c r="AC443" s="173"/>
      <c r="AD443" s="173"/>
      <c r="AE443" s="183"/>
      <c r="AF443" s="183"/>
      <c r="AG443" s="183"/>
      <c r="AH443" s="183"/>
      <c r="AI443" s="173">
        <f t="shared" si="49"/>
        <v>0</v>
      </c>
      <c r="AJ443" s="173">
        <f t="shared" si="50"/>
        <v>0</v>
      </c>
      <c r="AK443" s="173">
        <f t="shared" si="51"/>
        <v>0</v>
      </c>
      <c r="AL443" s="183"/>
      <c r="AM443" s="194" t="str">
        <f>_xlfn.XLOOKUP(Tabela1[[#This Row],[Unidade]],tabShoppingsEmails[Shopping],tabShoppingsEmails[E-mails consolidados])</f>
        <v>rita.marques@pracanovaaracatuba.com.br; guilherme@pracanovaaracatuba.com.br; jesse.nogueira@pracanovaaracatuba.com.br; islauane@pracanovaaracatuba.com.br; danielle.ohira@pracanovaaracatuba.com.br; thales@pracanovaaracatuba.com.br</v>
      </c>
    </row>
    <row r="444" spans="1:39" ht="20.85" hidden="1" customHeight="1" thickBot="1">
      <c r="A444" s="172">
        <v>45841</v>
      </c>
      <c r="B444" s="173" t="s">
        <v>154</v>
      </c>
      <c r="C444" s="173" t="s">
        <v>93</v>
      </c>
      <c r="D444" s="174" t="s">
        <v>191</v>
      </c>
      <c r="E444" s="174" t="s">
        <v>179</v>
      </c>
      <c r="F444" s="176">
        <v>1</v>
      </c>
      <c r="G444" s="176">
        <v>1</v>
      </c>
      <c r="H444" s="176">
        <v>0</v>
      </c>
      <c r="I444" s="176">
        <v>0</v>
      </c>
      <c r="J444" s="178">
        <v>6395.9273725314761</v>
      </c>
      <c r="K444" s="179">
        <v>0</v>
      </c>
      <c r="L444" s="179">
        <v>0</v>
      </c>
      <c r="M444" s="179">
        <v>0</v>
      </c>
      <c r="N444" s="179">
        <v>0</v>
      </c>
      <c r="O444" s="178">
        <v>0</v>
      </c>
      <c r="P444" s="178">
        <v>0</v>
      </c>
      <c r="Q444" s="178">
        <v>0</v>
      </c>
      <c r="R444" s="178">
        <v>0</v>
      </c>
      <c r="S444" s="178">
        <v>0</v>
      </c>
      <c r="T444" s="179" t="s">
        <v>154</v>
      </c>
      <c r="U444" s="180">
        <f t="shared" si="52"/>
        <v>6395.9273725314761</v>
      </c>
      <c r="V444" s="180"/>
      <c r="W444" s="234">
        <f t="shared" si="48"/>
        <v>6395.9273725314761</v>
      </c>
      <c r="X444" s="180">
        <f t="shared" si="53"/>
        <v>326.76744537063286</v>
      </c>
      <c r="Y444" s="180" t="s">
        <v>193</v>
      </c>
      <c r="Z444" s="181">
        <v>45809</v>
      </c>
      <c r="AA444" s="342" cm="1">
        <f t="array" ref="AA444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45839</v>
      </c>
      <c r="AB444" s="173"/>
      <c r="AC444" s="173"/>
      <c r="AD444" s="173"/>
      <c r="AE444" s="183"/>
      <c r="AF444" s="182"/>
      <c r="AG444" s="183"/>
      <c r="AH444" s="183"/>
      <c r="AI444" s="173">
        <f t="shared" si="49"/>
        <v>0</v>
      </c>
      <c r="AJ444" s="173">
        <f t="shared" si="50"/>
        <v>0</v>
      </c>
      <c r="AK444" s="173">
        <f t="shared" si="51"/>
        <v>0</v>
      </c>
      <c r="AL444" s="183"/>
      <c r="AM444" s="194" t="str">
        <f>_xlfn.XLOOKUP(Tabela1[[#This Row],[Unidade]],tabShoppingsEmails[Shopping],tabShoppingsEmails[E-mails consolidados])</f>
        <v>rita.marques@pracanovaaracatuba.com.br; guilherme@pracanovaaracatuba.com.br; jesse.nogueira@pracanovaaracatuba.com.br; islauane@pracanovaaracatuba.com.br; danielle.ohira@pracanovaaracatuba.com.br; thales@pracanovaaracatuba.com.br</v>
      </c>
    </row>
    <row r="445" spans="1:39" ht="20.85" hidden="1" customHeight="1" thickBot="1">
      <c r="A445" s="172">
        <v>45870</v>
      </c>
      <c r="B445" s="173" t="s">
        <v>154</v>
      </c>
      <c r="C445" s="173" t="s">
        <v>93</v>
      </c>
      <c r="D445" s="174" t="s">
        <v>191</v>
      </c>
      <c r="E445" s="174" t="s">
        <v>179</v>
      </c>
      <c r="F445" s="176">
        <v>1</v>
      </c>
      <c r="G445" s="176">
        <v>1</v>
      </c>
      <c r="H445" s="176">
        <v>0</v>
      </c>
      <c r="I445" s="176">
        <v>0</v>
      </c>
      <c r="J445" s="178">
        <v>6395.9273725314761</v>
      </c>
      <c r="K445" s="179">
        <v>0</v>
      </c>
      <c r="L445" s="179">
        <v>0</v>
      </c>
      <c r="M445" s="179">
        <v>0</v>
      </c>
      <c r="N445" s="179">
        <v>0</v>
      </c>
      <c r="O445" s="178">
        <v>0</v>
      </c>
      <c r="P445" s="178">
        <v>0</v>
      </c>
      <c r="Q445" s="178">
        <v>0</v>
      </c>
      <c r="R445" s="178">
        <v>0</v>
      </c>
      <c r="S445" s="178">
        <v>0</v>
      </c>
      <c r="T445" s="179" t="s">
        <v>154</v>
      </c>
      <c r="U445" s="180">
        <f t="shared" si="52"/>
        <v>6395.9273725314761</v>
      </c>
      <c r="V445" s="180"/>
      <c r="W445" s="234">
        <f t="shared" si="48"/>
        <v>6395.9273725314761</v>
      </c>
      <c r="X445" s="180">
        <f t="shared" si="53"/>
        <v>326.76744537063286</v>
      </c>
      <c r="Y445" s="180" t="s">
        <v>194</v>
      </c>
      <c r="Z445" s="181">
        <v>45839</v>
      </c>
      <c r="AA445" s="342" cm="1">
        <f t="array" ref="AA445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45870</v>
      </c>
      <c r="AB445" s="173"/>
      <c r="AC445" s="173"/>
      <c r="AD445" s="173"/>
      <c r="AE445" s="183"/>
      <c r="AF445" s="182"/>
      <c r="AG445" s="183"/>
      <c r="AH445" s="183"/>
      <c r="AI445" s="173">
        <f t="shared" si="49"/>
        <v>0</v>
      </c>
      <c r="AJ445" s="173">
        <f t="shared" si="50"/>
        <v>0</v>
      </c>
      <c r="AK445" s="173">
        <f t="shared" si="51"/>
        <v>0</v>
      </c>
      <c r="AL445" s="183"/>
      <c r="AM445" s="194" t="str">
        <f>_xlfn.XLOOKUP(Tabela1[[#This Row],[Unidade]],tabShoppingsEmails[Shopping],tabShoppingsEmails[E-mails consolidados])</f>
        <v>rita.marques@pracanovaaracatuba.com.br; guilherme@pracanovaaracatuba.com.br; jesse.nogueira@pracanovaaracatuba.com.br; islauane@pracanovaaracatuba.com.br; danielle.ohira@pracanovaaracatuba.com.br; thales@pracanovaaracatuba.com.br</v>
      </c>
    </row>
    <row r="446" spans="1:39" ht="20.85" hidden="1" customHeight="1" thickBot="1">
      <c r="A446" s="172">
        <v>45910</v>
      </c>
      <c r="B446" s="173" t="s">
        <v>154</v>
      </c>
      <c r="C446" s="173" t="s">
        <v>93</v>
      </c>
      <c r="D446" s="174" t="s">
        <v>191</v>
      </c>
      <c r="E446" s="174" t="s">
        <v>179</v>
      </c>
      <c r="F446" s="176">
        <v>1</v>
      </c>
      <c r="G446" s="176">
        <v>1</v>
      </c>
      <c r="H446" s="176">
        <v>0</v>
      </c>
      <c r="I446" s="176">
        <v>0</v>
      </c>
      <c r="J446" s="178">
        <v>6395.9273725314761</v>
      </c>
      <c r="K446" s="179">
        <v>0</v>
      </c>
      <c r="L446" s="179">
        <v>0</v>
      </c>
      <c r="M446" s="179">
        <v>0</v>
      </c>
      <c r="N446" s="179">
        <v>0</v>
      </c>
      <c r="O446" s="178">
        <v>0</v>
      </c>
      <c r="P446" s="178">
        <v>0</v>
      </c>
      <c r="Q446" s="178">
        <v>0</v>
      </c>
      <c r="R446" s="178">
        <v>0</v>
      </c>
      <c r="S446" s="178">
        <v>0</v>
      </c>
      <c r="T446" s="179" t="s">
        <v>154</v>
      </c>
      <c r="U446" s="180">
        <f t="shared" si="52"/>
        <v>6395.9273725314761</v>
      </c>
      <c r="V446" s="180"/>
      <c r="W446" s="234">
        <f t="shared" si="48"/>
        <v>6395.9273725314761</v>
      </c>
      <c r="X446" s="180">
        <f t="shared" si="53"/>
        <v>326.76744537063286</v>
      </c>
      <c r="Y446" s="180" t="s">
        <v>195</v>
      </c>
      <c r="Z446" s="181">
        <v>45870</v>
      </c>
      <c r="AA446" s="342" cm="1">
        <f t="array" ref="AA446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45901</v>
      </c>
      <c r="AB446" s="173"/>
      <c r="AC446" s="173"/>
      <c r="AD446" s="173"/>
      <c r="AE446" s="183"/>
      <c r="AF446" s="182"/>
      <c r="AG446" s="183"/>
      <c r="AH446" s="183"/>
      <c r="AI446" s="173">
        <f t="shared" si="49"/>
        <v>0</v>
      </c>
      <c r="AJ446" s="173">
        <f t="shared" si="50"/>
        <v>0</v>
      </c>
      <c r="AK446" s="173">
        <f t="shared" si="51"/>
        <v>0</v>
      </c>
      <c r="AL446" s="183"/>
      <c r="AM446" s="194" t="str">
        <f>_xlfn.XLOOKUP(Tabela1[[#This Row],[Unidade]],tabShoppingsEmails[Shopping],tabShoppingsEmails[E-mails consolidados])</f>
        <v>rita.marques@pracanovaaracatuba.com.br; guilherme@pracanovaaracatuba.com.br; jesse.nogueira@pracanovaaracatuba.com.br; islauane@pracanovaaracatuba.com.br; danielle.ohira@pracanovaaracatuba.com.br; thales@pracanovaaracatuba.com.br</v>
      </c>
    </row>
    <row r="447" spans="1:39" ht="20.85" hidden="1" customHeight="1" thickBot="1">
      <c r="A447" s="172"/>
      <c r="B447" s="173" t="s">
        <v>157</v>
      </c>
      <c r="C447" s="173" t="s">
        <v>93</v>
      </c>
      <c r="D447" s="174" t="s">
        <v>191</v>
      </c>
      <c r="E447" s="174" t="s">
        <v>179</v>
      </c>
      <c r="F447" s="176">
        <v>1</v>
      </c>
      <c r="G447" s="176">
        <v>1</v>
      </c>
      <c r="H447" s="363" t="s">
        <v>165</v>
      </c>
      <c r="I447" s="363" t="s">
        <v>165</v>
      </c>
      <c r="J447" s="178">
        <v>6395.9273725314761</v>
      </c>
      <c r="K447" s="179"/>
      <c r="L447" s="338"/>
      <c r="M447" s="179"/>
      <c r="N447" s="338"/>
      <c r="O447" s="178">
        <v>0</v>
      </c>
      <c r="P447" s="178"/>
      <c r="Q447" s="178">
        <v>0</v>
      </c>
      <c r="R447" s="178">
        <v>0</v>
      </c>
      <c r="S447" s="178">
        <v>0</v>
      </c>
      <c r="T447" s="179"/>
      <c r="U447" s="180">
        <f t="shared" si="52"/>
        <v>6395.9273725314761</v>
      </c>
      <c r="V447" s="180"/>
      <c r="W447" s="234">
        <f t="shared" si="48"/>
        <v>6395.9273725314761</v>
      </c>
      <c r="X447" s="180">
        <f t="shared" si="53"/>
        <v>326.76744537063286</v>
      </c>
      <c r="Y447" s="180" t="s">
        <v>196</v>
      </c>
      <c r="Z447" s="181">
        <v>45901</v>
      </c>
      <c r="AA447" s="342" cm="1">
        <f t="array" ref="AA447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45931</v>
      </c>
      <c r="AB447" s="173"/>
      <c r="AC447" s="173"/>
      <c r="AD447" s="173"/>
      <c r="AE447" s="183"/>
      <c r="AF447" s="182"/>
      <c r="AG447" s="183"/>
      <c r="AH447" s="183"/>
      <c r="AI447" s="173">
        <f t="shared" si="49"/>
        <v>0</v>
      </c>
      <c r="AJ447" s="173">
        <f t="shared" si="50"/>
        <v>0</v>
      </c>
      <c r="AK447" s="173">
        <f t="shared" si="51"/>
        <v>0</v>
      </c>
      <c r="AL447" s="183"/>
      <c r="AM447" s="194" t="str">
        <f>_xlfn.XLOOKUP(Tabela1[[#This Row],[Unidade]],tabShoppingsEmails[Shopping],tabShoppingsEmails[E-mails consolidados])</f>
        <v>rita.marques@pracanovaaracatuba.com.br; guilherme@pracanovaaracatuba.com.br; jesse.nogueira@pracanovaaracatuba.com.br; islauane@pracanovaaracatuba.com.br; danielle.ohira@pracanovaaracatuba.com.br; thales@pracanovaaracatuba.com.br</v>
      </c>
    </row>
    <row r="448" spans="1:39" ht="20.85" hidden="1" customHeight="1" thickBot="1">
      <c r="A448" s="172"/>
      <c r="B448" s="173"/>
      <c r="C448" s="173" t="s">
        <v>93</v>
      </c>
      <c r="D448" s="174" t="s">
        <v>191</v>
      </c>
      <c r="E448" s="174" t="s">
        <v>179</v>
      </c>
      <c r="F448" s="176">
        <v>1</v>
      </c>
      <c r="G448" s="176"/>
      <c r="H448" s="176"/>
      <c r="I448" s="176"/>
      <c r="J448" s="178"/>
      <c r="K448" s="179"/>
      <c r="L448" s="179"/>
      <c r="M448" s="179"/>
      <c r="N448" s="179"/>
      <c r="O448" s="178"/>
      <c r="P448" s="178"/>
      <c r="Q448" s="178"/>
      <c r="R448" s="178"/>
      <c r="S448" s="178"/>
      <c r="T448" s="179"/>
      <c r="U448" s="180">
        <f t="shared" si="52"/>
        <v>0</v>
      </c>
      <c r="V448" s="180"/>
      <c r="W448" s="234" t="str">
        <f t="shared" si="48"/>
        <v/>
      </c>
      <c r="X448" s="180">
        <f t="shared" si="53"/>
        <v>326.76744537063286</v>
      </c>
      <c r="Y448" s="180" t="s">
        <v>197</v>
      </c>
      <c r="Z448" s="181">
        <v>45931</v>
      </c>
      <c r="AA448" s="342" cm="1">
        <f t="array" ref="AA448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45962</v>
      </c>
      <c r="AB448" s="173"/>
      <c r="AC448" s="173"/>
      <c r="AD448" s="173"/>
      <c r="AE448" s="183"/>
      <c r="AF448" s="183"/>
      <c r="AG448" s="183"/>
      <c r="AH448" s="183"/>
      <c r="AI448" s="173">
        <f t="shared" si="49"/>
        <v>0</v>
      </c>
      <c r="AJ448" s="173">
        <f t="shared" si="50"/>
        <v>0</v>
      </c>
      <c r="AK448" s="173">
        <f t="shared" si="51"/>
        <v>0</v>
      </c>
      <c r="AL448" s="183"/>
      <c r="AM448" s="194" t="str">
        <f>_xlfn.XLOOKUP(Tabela1[[#This Row],[Unidade]],tabShoppingsEmails[Shopping],tabShoppingsEmails[E-mails consolidados])</f>
        <v>rita.marques@pracanovaaracatuba.com.br; guilherme@pracanovaaracatuba.com.br; jesse.nogueira@pracanovaaracatuba.com.br; islauane@pracanovaaracatuba.com.br; danielle.ohira@pracanovaaracatuba.com.br; thales@pracanovaaracatuba.com.br</v>
      </c>
    </row>
    <row r="449" spans="1:39" ht="20.85" hidden="1" customHeight="1" thickBot="1">
      <c r="A449" s="172"/>
      <c r="B449" s="173"/>
      <c r="C449" s="173" t="s">
        <v>93</v>
      </c>
      <c r="D449" s="174" t="s">
        <v>191</v>
      </c>
      <c r="E449" s="174" t="s">
        <v>179</v>
      </c>
      <c r="F449" s="176">
        <v>1</v>
      </c>
      <c r="G449" s="176"/>
      <c r="H449" s="176"/>
      <c r="I449" s="176"/>
      <c r="J449" s="178"/>
      <c r="K449" s="179"/>
      <c r="L449" s="179"/>
      <c r="M449" s="179"/>
      <c r="N449" s="179"/>
      <c r="O449" s="178"/>
      <c r="P449" s="178"/>
      <c r="Q449" s="178"/>
      <c r="R449" s="178"/>
      <c r="S449" s="178"/>
      <c r="T449" s="179"/>
      <c r="U449" s="180">
        <f t="shared" si="52"/>
        <v>0</v>
      </c>
      <c r="V449" s="180"/>
      <c r="W449" s="234" t="str">
        <f t="shared" si="48"/>
        <v/>
      </c>
      <c r="X449" s="180">
        <f t="shared" si="53"/>
        <v>326.76744537063286</v>
      </c>
      <c r="Y449" s="180" t="s">
        <v>198</v>
      </c>
      <c r="Z449" s="181">
        <v>45962</v>
      </c>
      <c r="AA449" s="342" cm="1">
        <f t="array" ref="AA449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45992</v>
      </c>
      <c r="AB449" s="173"/>
      <c r="AC449" s="173"/>
      <c r="AD449" s="173"/>
      <c r="AE449" s="183"/>
      <c r="AF449" s="183"/>
      <c r="AG449" s="183"/>
      <c r="AH449" s="183"/>
      <c r="AI449" s="173">
        <f t="shared" si="49"/>
        <v>0</v>
      </c>
      <c r="AJ449" s="173">
        <f t="shared" si="50"/>
        <v>0</v>
      </c>
      <c r="AK449" s="173">
        <f t="shared" si="51"/>
        <v>0</v>
      </c>
      <c r="AL449" s="183"/>
      <c r="AM449" s="194" t="str">
        <f>_xlfn.XLOOKUP(Tabela1[[#This Row],[Unidade]],tabShoppingsEmails[Shopping],tabShoppingsEmails[E-mails consolidados])</f>
        <v>rita.marques@pracanovaaracatuba.com.br; guilherme@pracanovaaracatuba.com.br; jesse.nogueira@pracanovaaracatuba.com.br; islauane@pracanovaaracatuba.com.br; danielle.ohira@pracanovaaracatuba.com.br; thales@pracanovaaracatuba.com.br</v>
      </c>
    </row>
    <row r="450" spans="1:39" ht="48" hidden="1" thickBot="1">
      <c r="A450" s="172"/>
      <c r="B450" s="173"/>
      <c r="C450" s="189" t="s">
        <v>93</v>
      </c>
      <c r="D450" s="190" t="s">
        <v>191</v>
      </c>
      <c r="E450" s="174" t="s">
        <v>179</v>
      </c>
      <c r="F450" s="176">
        <v>1</v>
      </c>
      <c r="G450" s="176"/>
      <c r="H450" s="176"/>
      <c r="I450" s="176"/>
      <c r="J450" s="178"/>
      <c r="K450" s="179"/>
      <c r="L450" s="179"/>
      <c r="M450" s="179"/>
      <c r="N450" s="179"/>
      <c r="O450" s="178"/>
      <c r="P450" s="178"/>
      <c r="Q450" s="178"/>
      <c r="R450" s="178"/>
      <c r="S450" s="178"/>
      <c r="T450" s="179"/>
      <c r="U450" s="180">
        <f t="shared" si="52"/>
        <v>0</v>
      </c>
      <c r="V450" s="180"/>
      <c r="W450" s="234" t="str">
        <f t="shared" si="48"/>
        <v/>
      </c>
      <c r="X450" s="180"/>
      <c r="Y450" s="180"/>
      <c r="Z450" s="181">
        <v>45992</v>
      </c>
      <c r="AA450" s="342" cm="1">
        <f t="array" ref="AA450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46023</v>
      </c>
      <c r="AB450" s="173"/>
      <c r="AC450" s="173"/>
      <c r="AD450" s="173"/>
      <c r="AE450" s="183"/>
      <c r="AF450" s="183"/>
      <c r="AG450" s="183"/>
      <c r="AH450" s="183"/>
      <c r="AI450" s="173">
        <f t="shared" si="49"/>
        <v>0</v>
      </c>
      <c r="AJ450" s="173">
        <f t="shared" si="50"/>
        <v>0</v>
      </c>
      <c r="AK450" s="173">
        <f t="shared" si="51"/>
        <v>0</v>
      </c>
      <c r="AL450" s="183"/>
      <c r="AM450" s="194" t="str">
        <f>_xlfn.XLOOKUP(Tabela1[[#This Row],[Unidade]],tabShoppingsEmails[Shopping],tabShoppingsEmails[E-mails consolidados])</f>
        <v>rita.marques@pracanovaaracatuba.com.br; guilherme@pracanovaaracatuba.com.br; jesse.nogueira@pracanovaaracatuba.com.br; islauane@pracanovaaracatuba.com.br; danielle.ohira@pracanovaaracatuba.com.br; thales@pracanovaaracatuba.com.br</v>
      </c>
    </row>
    <row r="451" spans="1:39" ht="48" hidden="1" thickBot="1">
      <c r="A451" s="172"/>
      <c r="B451" s="173" t="s">
        <v>154</v>
      </c>
      <c r="C451" s="189" t="s">
        <v>93</v>
      </c>
      <c r="D451" s="190" t="s">
        <v>7</v>
      </c>
      <c r="E451" s="174" t="s">
        <v>179</v>
      </c>
      <c r="F451" s="176">
        <v>19</v>
      </c>
      <c r="G451" s="176">
        <v>21</v>
      </c>
      <c r="H451" s="176">
        <v>0</v>
      </c>
      <c r="I451" s="176">
        <v>0</v>
      </c>
      <c r="J451" s="178">
        <v>119660.06365933199</v>
      </c>
      <c r="K451" s="179">
        <v>0</v>
      </c>
      <c r="L451" s="179">
        <v>0</v>
      </c>
      <c r="M451" s="179">
        <v>0</v>
      </c>
      <c r="N451" s="179">
        <v>-598.29999999999995</v>
      </c>
      <c r="O451" s="178">
        <v>0</v>
      </c>
      <c r="P451" s="178">
        <v>0</v>
      </c>
      <c r="Q451" s="178">
        <v>0</v>
      </c>
      <c r="R451" s="178">
        <v>0</v>
      </c>
      <c r="S451" s="178">
        <v>0</v>
      </c>
      <c r="T451" s="179" t="s">
        <v>154</v>
      </c>
      <c r="U451" s="180">
        <f t="shared" si="52"/>
        <v>119061.76365933199</v>
      </c>
      <c r="V451" s="180"/>
      <c r="W451" s="234">
        <f t="shared" si="48"/>
        <v>119061.76365933199</v>
      </c>
      <c r="X451" s="180"/>
      <c r="Y451" s="180"/>
      <c r="Z451" s="181">
        <v>45658</v>
      </c>
      <c r="AA451" s="342" cm="1">
        <f t="array" ref="AA451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45689</v>
      </c>
      <c r="AB451" s="173"/>
      <c r="AC451" s="173"/>
      <c r="AD451" s="173"/>
      <c r="AE451" s="183"/>
      <c r="AF451" s="183"/>
      <c r="AG451" s="183"/>
      <c r="AH451" s="183"/>
      <c r="AI451" s="173">
        <f t="shared" si="49"/>
        <v>0</v>
      </c>
      <c r="AJ451" s="173">
        <f t="shared" si="50"/>
        <v>0</v>
      </c>
      <c r="AK451" s="173">
        <f t="shared" si="51"/>
        <v>598.30000000000291</v>
      </c>
      <c r="AL451" s="183"/>
      <c r="AM451" s="194" t="str">
        <f>_xlfn.XLOOKUP(Tabela1[[#This Row],[Unidade]],tabShoppingsEmails[Shopping],tabShoppingsEmails[E-mails consolidados])</f>
        <v>rita.marques@pracanovaaracatuba.com.br; guilherme@pracanovaaracatuba.com.br; jesse.nogueira@pracanovaaracatuba.com.br; islauane@pracanovaaracatuba.com.br; danielle.ohira@pracanovaaracatuba.com.br; thales@pracanovaaracatuba.com.br</v>
      </c>
    </row>
    <row r="452" spans="1:39" ht="48" hidden="1" thickBot="1">
      <c r="A452" s="172"/>
      <c r="B452" s="173" t="s">
        <v>154</v>
      </c>
      <c r="C452" s="189" t="s">
        <v>93</v>
      </c>
      <c r="D452" s="190" t="s">
        <v>7</v>
      </c>
      <c r="E452" s="174" t="s">
        <v>179</v>
      </c>
      <c r="F452" s="176">
        <v>19</v>
      </c>
      <c r="G452" s="176">
        <v>21</v>
      </c>
      <c r="H452" s="176">
        <v>0</v>
      </c>
      <c r="I452" s="176">
        <v>0</v>
      </c>
      <c r="J452" s="178">
        <v>119660.06365933199</v>
      </c>
      <c r="K452" s="179">
        <v>0</v>
      </c>
      <c r="L452" s="179">
        <v>0</v>
      </c>
      <c r="M452" s="179">
        <v>0</v>
      </c>
      <c r="N452" s="179">
        <v>0</v>
      </c>
      <c r="O452" s="178">
        <v>0</v>
      </c>
      <c r="P452" s="178">
        <v>0</v>
      </c>
      <c r="Q452" s="178">
        <v>0</v>
      </c>
      <c r="R452" s="178">
        <v>0</v>
      </c>
      <c r="S452" s="178">
        <v>0</v>
      </c>
      <c r="T452" s="179" t="s">
        <v>154</v>
      </c>
      <c r="U452" s="180">
        <f t="shared" si="52"/>
        <v>119660.06365933199</v>
      </c>
      <c r="V452" s="180"/>
      <c r="W452" s="234">
        <f t="shared" si="48"/>
        <v>119660.06365933199</v>
      </c>
      <c r="X452" s="180"/>
      <c r="Y452" s="180"/>
      <c r="Z452" s="181">
        <v>45689</v>
      </c>
      <c r="AA452" s="342" cm="1">
        <f t="array" ref="AA452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45717</v>
      </c>
      <c r="AB452" s="182">
        <v>2233.3279056003898</v>
      </c>
      <c r="AC452" s="182">
        <v>2724.8</v>
      </c>
      <c r="AD452" s="182"/>
      <c r="AE452" s="183"/>
      <c r="AF452" s="183"/>
      <c r="AG452" s="183"/>
      <c r="AH452" s="183"/>
      <c r="AI452" s="173">
        <f t="shared" si="49"/>
        <v>0</v>
      </c>
      <c r="AJ452" s="173">
        <f t="shared" si="50"/>
        <v>-491.47209439961034</v>
      </c>
      <c r="AK452" s="173">
        <f t="shared" si="51"/>
        <v>0</v>
      </c>
      <c r="AL452" s="183"/>
      <c r="AM452" s="194" t="str">
        <f>_xlfn.XLOOKUP(Tabela1[[#This Row],[Unidade]],tabShoppingsEmails[Shopping],tabShoppingsEmails[E-mails consolidados])</f>
        <v>rita.marques@pracanovaaracatuba.com.br; guilherme@pracanovaaracatuba.com.br; jesse.nogueira@pracanovaaracatuba.com.br; islauane@pracanovaaracatuba.com.br; danielle.ohira@pracanovaaracatuba.com.br; thales@pracanovaaracatuba.com.br</v>
      </c>
    </row>
    <row r="453" spans="1:39" ht="48" hidden="1" thickBot="1">
      <c r="A453" s="172"/>
      <c r="B453" s="173" t="s">
        <v>154</v>
      </c>
      <c r="C453" s="189" t="s">
        <v>93</v>
      </c>
      <c r="D453" s="190" t="s">
        <v>7</v>
      </c>
      <c r="E453" s="174" t="s">
        <v>179</v>
      </c>
      <c r="F453" s="176">
        <v>19</v>
      </c>
      <c r="G453" s="176">
        <v>21</v>
      </c>
      <c r="H453" s="176">
        <v>0</v>
      </c>
      <c r="I453" s="176">
        <v>0</v>
      </c>
      <c r="J453" s="178">
        <v>119660.06365933199</v>
      </c>
      <c r="K453" s="179">
        <v>0</v>
      </c>
      <c r="L453" s="179">
        <v>0</v>
      </c>
      <c r="M453" s="179">
        <v>0</v>
      </c>
      <c r="N453" s="179">
        <v>0</v>
      </c>
      <c r="O453" s="178">
        <v>0</v>
      </c>
      <c r="P453" s="178">
        <v>0</v>
      </c>
      <c r="Q453" s="178">
        <v>0</v>
      </c>
      <c r="R453" s="178">
        <v>0</v>
      </c>
      <c r="S453" s="178">
        <v>0</v>
      </c>
      <c r="T453" s="179" t="s">
        <v>154</v>
      </c>
      <c r="U453" s="180">
        <f t="shared" si="52"/>
        <v>119660.06365933199</v>
      </c>
      <c r="V453" s="180"/>
      <c r="W453" s="234">
        <f t="shared" si="48"/>
        <v>119660.06365933199</v>
      </c>
      <c r="X453" s="180"/>
      <c r="Y453" s="180"/>
      <c r="Z453" s="181">
        <v>45717</v>
      </c>
      <c r="AA453" s="342" cm="1">
        <f t="array" ref="AA453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45748</v>
      </c>
      <c r="AB453" s="182"/>
      <c r="AC453" s="182"/>
      <c r="AD453" s="173"/>
      <c r="AE453" s="183"/>
      <c r="AF453" s="183"/>
      <c r="AG453" s="183"/>
      <c r="AH453" s="183"/>
      <c r="AI453" s="173">
        <f t="shared" si="49"/>
        <v>0</v>
      </c>
      <c r="AJ453" s="173">
        <f t="shared" si="50"/>
        <v>0</v>
      </c>
      <c r="AK453" s="173">
        <f t="shared" si="51"/>
        <v>0</v>
      </c>
      <c r="AL453" s="183"/>
      <c r="AM453" s="194" t="str">
        <f>_xlfn.XLOOKUP(Tabela1[[#This Row],[Unidade]],tabShoppingsEmails[Shopping],tabShoppingsEmails[E-mails consolidados])</f>
        <v>rita.marques@pracanovaaracatuba.com.br; guilherme@pracanovaaracatuba.com.br; jesse.nogueira@pracanovaaracatuba.com.br; islauane@pracanovaaracatuba.com.br; danielle.ohira@pracanovaaracatuba.com.br; thales@pracanovaaracatuba.com.br</v>
      </c>
    </row>
    <row r="454" spans="1:39" ht="48" hidden="1" thickBot="1">
      <c r="A454" s="172"/>
      <c r="B454" s="173" t="s">
        <v>154</v>
      </c>
      <c r="C454" s="189" t="s">
        <v>93</v>
      </c>
      <c r="D454" s="190" t="s">
        <v>7</v>
      </c>
      <c r="E454" s="174" t="s">
        <v>179</v>
      </c>
      <c r="F454" s="176">
        <v>19</v>
      </c>
      <c r="G454" s="176">
        <v>19</v>
      </c>
      <c r="H454" s="176">
        <v>0</v>
      </c>
      <c r="I454" s="176">
        <v>0</v>
      </c>
      <c r="J454" s="178">
        <v>124524.54817293618</v>
      </c>
      <c r="K454" s="179">
        <v>0</v>
      </c>
      <c r="L454" s="179">
        <v>0</v>
      </c>
      <c r="M454" s="179">
        <v>0</v>
      </c>
      <c r="N454" s="179">
        <v>0</v>
      </c>
      <c r="O454" s="178">
        <v>0</v>
      </c>
      <c r="P454" s="178">
        <v>0</v>
      </c>
      <c r="Q454" s="178">
        <v>0</v>
      </c>
      <c r="R454" s="178">
        <v>0</v>
      </c>
      <c r="S454" s="178">
        <v>0</v>
      </c>
      <c r="T454" s="179" t="s">
        <v>154</v>
      </c>
      <c r="U454" s="180">
        <f t="shared" si="52"/>
        <v>124524.54817293618</v>
      </c>
      <c r="V454" s="180"/>
      <c r="W454" s="234">
        <f t="shared" si="48"/>
        <v>124524.54817293618</v>
      </c>
      <c r="X454" s="180"/>
      <c r="Y454" s="180"/>
      <c r="Z454" s="181">
        <v>45748</v>
      </c>
      <c r="AA454" s="342" cm="1">
        <f t="array" ref="AA454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45778</v>
      </c>
      <c r="AB454" s="182"/>
      <c r="AC454" s="182"/>
      <c r="AD454" s="182"/>
      <c r="AE454" s="183"/>
      <c r="AF454" s="183"/>
      <c r="AG454" s="183"/>
      <c r="AH454" s="183"/>
      <c r="AI454" s="173">
        <f t="shared" si="49"/>
        <v>0</v>
      </c>
      <c r="AJ454" s="173">
        <f t="shared" si="50"/>
        <v>0</v>
      </c>
      <c r="AK454" s="173">
        <f t="shared" si="51"/>
        <v>0</v>
      </c>
      <c r="AL454" s="183"/>
      <c r="AM454" s="194" t="str">
        <f>_xlfn.XLOOKUP(Tabela1[[#This Row],[Unidade]],tabShoppingsEmails[Shopping],tabShoppingsEmails[E-mails consolidados])</f>
        <v>rita.marques@pracanovaaracatuba.com.br; guilherme@pracanovaaracatuba.com.br; jesse.nogueira@pracanovaaracatuba.com.br; islauane@pracanovaaracatuba.com.br; danielle.ohira@pracanovaaracatuba.com.br; thales@pracanovaaracatuba.com.br</v>
      </c>
    </row>
    <row r="455" spans="1:39" ht="48" hidden="1" thickBot="1">
      <c r="A455" s="172">
        <v>45813</v>
      </c>
      <c r="B455" s="173" t="s">
        <v>154</v>
      </c>
      <c r="C455" s="189" t="s">
        <v>93</v>
      </c>
      <c r="D455" s="190" t="s">
        <v>7</v>
      </c>
      <c r="E455" s="174" t="s">
        <v>179</v>
      </c>
      <c r="F455" s="176">
        <v>19</v>
      </c>
      <c r="G455" s="176">
        <v>19</v>
      </c>
      <c r="H455" s="176">
        <v>3</v>
      </c>
      <c r="I455" s="176">
        <v>0</v>
      </c>
      <c r="J455" s="178">
        <v>124524.54817293618</v>
      </c>
      <c r="K455" s="179">
        <v>0</v>
      </c>
      <c r="L455" s="179">
        <v>-500.25</v>
      </c>
      <c r="M455" s="179">
        <v>0</v>
      </c>
      <c r="N455" s="179">
        <v>0</v>
      </c>
      <c r="O455" s="178">
        <v>-622.62</v>
      </c>
      <c r="P455" s="178">
        <v>0</v>
      </c>
      <c r="Q455" s="178">
        <v>0</v>
      </c>
      <c r="R455" s="178">
        <v>0</v>
      </c>
      <c r="S455" s="178">
        <v>0</v>
      </c>
      <c r="T455" s="179" t="s">
        <v>154</v>
      </c>
      <c r="U455" s="180">
        <f t="shared" si="52"/>
        <v>123401.67817293618</v>
      </c>
      <c r="V455" s="180"/>
      <c r="W455" s="234">
        <f t="shared" si="48"/>
        <v>123401.67817293618</v>
      </c>
      <c r="X455" s="180">
        <f t="shared" ref="X455:X461" si="54">45439.5606872442/7</f>
        <v>6491.3658124634576</v>
      </c>
      <c r="Y455" s="180" t="s">
        <v>192</v>
      </c>
      <c r="Z455" s="181">
        <v>45778</v>
      </c>
      <c r="AA455" s="342" cm="1">
        <f t="array" ref="AA455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45809</v>
      </c>
      <c r="AB455" s="182">
        <v>1297.7796018163911</v>
      </c>
      <c r="AC455" s="182">
        <v>1297.7796018163911</v>
      </c>
      <c r="AD455" s="182"/>
      <c r="AE455" s="183"/>
      <c r="AF455" s="183"/>
      <c r="AG455" s="183"/>
      <c r="AH455" s="183"/>
      <c r="AI455" s="173">
        <f t="shared" si="49"/>
        <v>500.25</v>
      </c>
      <c r="AJ455" s="173">
        <f t="shared" si="50"/>
        <v>0</v>
      </c>
      <c r="AK455" s="173">
        <f t="shared" si="51"/>
        <v>1122.8699999999953</v>
      </c>
      <c r="AL455" s="183"/>
      <c r="AM455" s="194" t="str">
        <f>_xlfn.XLOOKUP(Tabela1[[#This Row],[Unidade]],tabShoppingsEmails[Shopping],tabShoppingsEmails[E-mails consolidados])</f>
        <v>rita.marques@pracanovaaracatuba.com.br; guilherme@pracanovaaracatuba.com.br; jesse.nogueira@pracanovaaracatuba.com.br; islauane@pracanovaaracatuba.com.br; danielle.ohira@pracanovaaracatuba.com.br; thales@pracanovaaracatuba.com.br</v>
      </c>
    </row>
    <row r="456" spans="1:39" ht="20.85" hidden="1" customHeight="1" thickBot="1">
      <c r="A456" s="172">
        <v>45841</v>
      </c>
      <c r="B456" s="173" t="s">
        <v>154</v>
      </c>
      <c r="C456" s="189" t="s">
        <v>93</v>
      </c>
      <c r="D456" s="190" t="s">
        <v>7</v>
      </c>
      <c r="E456" s="174" t="s">
        <v>179</v>
      </c>
      <c r="F456" s="176">
        <v>19</v>
      </c>
      <c r="G456" s="176">
        <v>19</v>
      </c>
      <c r="H456" s="176">
        <v>0</v>
      </c>
      <c r="I456" s="176">
        <v>0</v>
      </c>
      <c r="J456" s="178">
        <v>124524.54817293618</v>
      </c>
      <c r="K456" s="179">
        <v>0</v>
      </c>
      <c r="L456" s="179">
        <v>0</v>
      </c>
      <c r="M456" s="179">
        <v>0</v>
      </c>
      <c r="N456" s="179">
        <v>0</v>
      </c>
      <c r="O456" s="179">
        <v>0</v>
      </c>
      <c r="P456" s="178">
        <v>0</v>
      </c>
      <c r="Q456" s="178">
        <v>0</v>
      </c>
      <c r="R456" s="178">
        <v>0</v>
      </c>
      <c r="S456" s="178">
        <v>0</v>
      </c>
      <c r="T456" s="179" t="s">
        <v>154</v>
      </c>
      <c r="U456" s="180">
        <f t="shared" si="52"/>
        <v>124524.54817293618</v>
      </c>
      <c r="V456" s="180"/>
      <c r="W456" s="234">
        <f t="shared" si="48"/>
        <v>124524.54817293618</v>
      </c>
      <c r="X456" s="180">
        <f t="shared" si="54"/>
        <v>6491.3658124634576</v>
      </c>
      <c r="Y456" s="180" t="s">
        <v>193</v>
      </c>
      <c r="Z456" s="181">
        <v>45809</v>
      </c>
      <c r="AA456" s="342" cm="1">
        <f t="array" ref="AA456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45839</v>
      </c>
      <c r="AB456" s="182"/>
      <c r="AC456" s="182"/>
      <c r="AD456" s="182"/>
      <c r="AE456" s="183"/>
      <c r="AF456" s="183"/>
      <c r="AG456" s="183"/>
      <c r="AH456" s="183"/>
      <c r="AI456" s="173">
        <f t="shared" si="49"/>
        <v>0</v>
      </c>
      <c r="AJ456" s="173">
        <f t="shared" si="50"/>
        <v>0</v>
      </c>
      <c r="AK456" s="173">
        <f t="shared" si="51"/>
        <v>0</v>
      </c>
      <c r="AL456" s="183"/>
      <c r="AM456" s="194" t="str">
        <f>_xlfn.XLOOKUP(Tabela1[[#This Row],[Unidade]],tabShoppingsEmails[Shopping],tabShoppingsEmails[E-mails consolidados])</f>
        <v>rita.marques@pracanovaaracatuba.com.br; guilherme@pracanovaaracatuba.com.br; jesse.nogueira@pracanovaaracatuba.com.br; islauane@pracanovaaracatuba.com.br; danielle.ohira@pracanovaaracatuba.com.br; thales@pracanovaaracatuba.com.br</v>
      </c>
    </row>
    <row r="457" spans="1:39" ht="20.85" hidden="1" customHeight="1" thickBot="1">
      <c r="A457" s="172">
        <v>45870</v>
      </c>
      <c r="B457" s="173" t="s">
        <v>154</v>
      </c>
      <c r="C457" s="189" t="s">
        <v>93</v>
      </c>
      <c r="D457" s="190" t="s">
        <v>7</v>
      </c>
      <c r="E457" s="174" t="s">
        <v>179</v>
      </c>
      <c r="F457" s="176">
        <v>19</v>
      </c>
      <c r="G457" s="176">
        <v>19</v>
      </c>
      <c r="H457" s="176">
        <v>0</v>
      </c>
      <c r="I457" s="176">
        <v>0</v>
      </c>
      <c r="J457" s="178">
        <v>124524.54817293618</v>
      </c>
      <c r="K457" s="179">
        <v>0</v>
      </c>
      <c r="L457" s="179">
        <v>0</v>
      </c>
      <c r="M457" s="179">
        <v>0</v>
      </c>
      <c r="N457" s="179">
        <v>0</v>
      </c>
      <c r="O457" s="179">
        <v>0</v>
      </c>
      <c r="P457" s="178">
        <v>0</v>
      </c>
      <c r="Q457" s="178">
        <v>0</v>
      </c>
      <c r="R457" s="178">
        <v>0</v>
      </c>
      <c r="S457" s="178">
        <v>0</v>
      </c>
      <c r="T457" s="179" t="s">
        <v>154</v>
      </c>
      <c r="U457" s="180">
        <f t="shared" si="52"/>
        <v>124524.54817293618</v>
      </c>
      <c r="V457" s="180"/>
      <c r="W457" s="234">
        <f t="shared" si="48"/>
        <v>124524.54817293618</v>
      </c>
      <c r="X457" s="180">
        <f t="shared" si="54"/>
        <v>6491.3658124634576</v>
      </c>
      <c r="Y457" s="180" t="s">
        <v>194</v>
      </c>
      <c r="Z457" s="181">
        <v>45839</v>
      </c>
      <c r="AA457" s="342" cm="1">
        <f t="array" ref="AA457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45870</v>
      </c>
      <c r="AB457" s="182">
        <v>1414.3243882602967</v>
      </c>
      <c r="AC457" s="182">
        <v>1414.3243882602967</v>
      </c>
      <c r="AD457" s="173"/>
      <c r="AE457" s="183"/>
      <c r="AF457" s="182"/>
      <c r="AG457" s="183"/>
      <c r="AH457" s="183"/>
      <c r="AI457" s="173">
        <f t="shared" si="49"/>
        <v>0</v>
      </c>
      <c r="AJ457" s="173">
        <f t="shared" si="50"/>
        <v>0</v>
      </c>
      <c r="AK457" s="173">
        <f t="shared" si="51"/>
        <v>0</v>
      </c>
      <c r="AL457" s="183"/>
      <c r="AM457" s="194" t="str">
        <f>_xlfn.XLOOKUP(Tabela1[[#This Row],[Unidade]],tabShoppingsEmails[Shopping],tabShoppingsEmails[E-mails consolidados])</f>
        <v>rita.marques@pracanovaaracatuba.com.br; guilherme@pracanovaaracatuba.com.br; jesse.nogueira@pracanovaaracatuba.com.br; islauane@pracanovaaracatuba.com.br; danielle.ohira@pracanovaaracatuba.com.br; thales@pracanovaaracatuba.com.br</v>
      </c>
    </row>
    <row r="458" spans="1:39" ht="20.85" hidden="1" customHeight="1" thickBot="1">
      <c r="A458" s="172">
        <v>45910</v>
      </c>
      <c r="B458" s="173" t="s">
        <v>154</v>
      </c>
      <c r="C458" s="189" t="s">
        <v>93</v>
      </c>
      <c r="D458" s="190" t="s">
        <v>7</v>
      </c>
      <c r="E458" s="174" t="s">
        <v>179</v>
      </c>
      <c r="F458" s="176">
        <v>19</v>
      </c>
      <c r="G458" s="176">
        <v>19</v>
      </c>
      <c r="H458" s="176">
        <v>4</v>
      </c>
      <c r="I458" s="176">
        <v>0</v>
      </c>
      <c r="J458" s="178">
        <v>124524.54817293618</v>
      </c>
      <c r="K458" s="179">
        <v>0</v>
      </c>
      <c r="L458" s="179">
        <v>-663.4</v>
      </c>
      <c r="M458" s="179">
        <v>0</v>
      </c>
      <c r="N458" s="179">
        <v>0</v>
      </c>
      <c r="O458" s="178">
        <v>-622.62</v>
      </c>
      <c r="P458" s="178">
        <v>0</v>
      </c>
      <c r="Q458" s="178">
        <v>0</v>
      </c>
      <c r="R458" s="178">
        <v>0</v>
      </c>
      <c r="S458" s="178">
        <v>0</v>
      </c>
      <c r="T458" s="179" t="s">
        <v>154</v>
      </c>
      <c r="U458" s="180">
        <f t="shared" si="52"/>
        <v>123238.52817293619</v>
      </c>
      <c r="V458" s="180"/>
      <c r="W458" s="234">
        <f t="shared" si="48"/>
        <v>123238.52817293619</v>
      </c>
      <c r="X458" s="180">
        <f t="shared" si="54"/>
        <v>6491.3658124634576</v>
      </c>
      <c r="Y458" s="180" t="s">
        <v>195</v>
      </c>
      <c r="Z458" s="181">
        <v>45870</v>
      </c>
      <c r="AA458" s="342" cm="1">
        <f t="array" ref="AA458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45901</v>
      </c>
      <c r="AB458" s="173"/>
      <c r="AC458" s="173"/>
      <c r="AD458" s="173"/>
      <c r="AE458" s="183"/>
      <c r="AF458" s="182"/>
      <c r="AG458" s="183"/>
      <c r="AH458" s="183"/>
      <c r="AI458" s="173">
        <f t="shared" si="49"/>
        <v>663.4</v>
      </c>
      <c r="AJ458" s="173">
        <f t="shared" si="50"/>
        <v>0</v>
      </c>
      <c r="AK458" s="173">
        <f t="shared" si="51"/>
        <v>1286.0199999999895</v>
      </c>
      <c r="AL458" s="183"/>
      <c r="AM458" s="194" t="str">
        <f>_xlfn.XLOOKUP(Tabela1[[#This Row],[Unidade]],tabShoppingsEmails[Shopping],tabShoppingsEmails[E-mails consolidados])</f>
        <v>rita.marques@pracanovaaracatuba.com.br; guilherme@pracanovaaracatuba.com.br; jesse.nogueira@pracanovaaracatuba.com.br; islauane@pracanovaaracatuba.com.br; danielle.ohira@pracanovaaracatuba.com.br; thales@pracanovaaracatuba.com.br</v>
      </c>
    </row>
    <row r="459" spans="1:39" ht="20.85" hidden="1" customHeight="1" thickBot="1">
      <c r="A459" s="172">
        <v>45937</v>
      </c>
      <c r="B459" s="173" t="s">
        <v>154</v>
      </c>
      <c r="C459" s="189" t="s">
        <v>93</v>
      </c>
      <c r="D459" s="190" t="s">
        <v>7</v>
      </c>
      <c r="E459" s="174" t="s">
        <v>179</v>
      </c>
      <c r="F459" s="176">
        <v>19</v>
      </c>
      <c r="G459" s="176">
        <v>19</v>
      </c>
      <c r="H459" s="176">
        <v>9</v>
      </c>
      <c r="I459" s="176">
        <v>0</v>
      </c>
      <c r="J459" s="178">
        <v>124524.54817293618</v>
      </c>
      <c r="K459" s="179">
        <v>0</v>
      </c>
      <c r="L459" s="179">
        <v>-1822.73</v>
      </c>
      <c r="M459" s="179">
        <v>0</v>
      </c>
      <c r="N459" s="179">
        <v>0</v>
      </c>
      <c r="O459" s="178">
        <v>-1867.87</v>
      </c>
      <c r="P459" s="178">
        <v>0</v>
      </c>
      <c r="Q459" s="178">
        <v>0</v>
      </c>
      <c r="R459" s="178">
        <v>0</v>
      </c>
      <c r="S459" s="178">
        <v>0</v>
      </c>
      <c r="T459" s="179" t="s">
        <v>154</v>
      </c>
      <c r="U459" s="180">
        <f t="shared" si="52"/>
        <v>120833.94817293619</v>
      </c>
      <c r="V459" s="180"/>
      <c r="W459" s="234">
        <f t="shared" si="48"/>
        <v>120833.94817293619</v>
      </c>
      <c r="X459" s="180">
        <f t="shared" si="54"/>
        <v>6491.3658124634576</v>
      </c>
      <c r="Y459" s="180" t="s">
        <v>196</v>
      </c>
      <c r="Z459" s="181">
        <v>45901</v>
      </c>
      <c r="AA459" s="342" cm="1">
        <f t="array" ref="AA459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45931</v>
      </c>
      <c r="AB459" s="182">
        <v>619.29999999999995</v>
      </c>
      <c r="AC459" s="182">
        <v>565.7321982786591</v>
      </c>
      <c r="AD459" s="173"/>
      <c r="AE459" s="183"/>
      <c r="AF459" s="182"/>
      <c r="AG459" s="183"/>
      <c r="AH459" s="183"/>
      <c r="AI459" s="173">
        <f t="shared" si="49"/>
        <v>1822.73</v>
      </c>
      <c r="AJ459" s="173">
        <f t="shared" si="50"/>
        <v>53.567801721340857</v>
      </c>
      <c r="AK459" s="173">
        <f t="shared" si="51"/>
        <v>3690.5999999999913</v>
      </c>
      <c r="AL459" s="183"/>
      <c r="AM459" s="194" t="str">
        <f>_xlfn.XLOOKUP(Tabela1[[#This Row],[Unidade]],tabShoppingsEmails[Shopping],tabShoppingsEmails[E-mails consolidados])</f>
        <v>rita.marques@pracanovaaracatuba.com.br; guilherme@pracanovaaracatuba.com.br; jesse.nogueira@pracanovaaracatuba.com.br; islauane@pracanovaaracatuba.com.br; danielle.ohira@pracanovaaracatuba.com.br; thales@pracanovaaracatuba.com.br</v>
      </c>
    </row>
    <row r="460" spans="1:39" ht="20.85" hidden="1" customHeight="1" thickBot="1">
      <c r="A460" s="172"/>
      <c r="B460" s="173"/>
      <c r="C460" s="189" t="s">
        <v>93</v>
      </c>
      <c r="D460" s="190" t="s">
        <v>7</v>
      </c>
      <c r="E460" s="174" t="s">
        <v>179</v>
      </c>
      <c r="F460" s="176">
        <v>19</v>
      </c>
      <c r="G460" s="176"/>
      <c r="H460" s="176"/>
      <c r="I460" s="176"/>
      <c r="J460" s="178"/>
      <c r="K460" s="179"/>
      <c r="L460" s="179"/>
      <c r="M460" s="179"/>
      <c r="N460" s="179"/>
      <c r="O460" s="178"/>
      <c r="P460" s="178"/>
      <c r="Q460" s="178"/>
      <c r="R460" s="178"/>
      <c r="S460" s="178"/>
      <c r="T460" s="179"/>
      <c r="U460" s="180">
        <f t="shared" si="52"/>
        <v>0</v>
      </c>
      <c r="V460" s="180"/>
      <c r="W460" s="234" t="str">
        <f t="shared" si="48"/>
        <v/>
      </c>
      <c r="X460" s="180">
        <f t="shared" si="54"/>
        <v>6491.3658124634576</v>
      </c>
      <c r="Y460" s="180" t="s">
        <v>197</v>
      </c>
      <c r="Z460" s="181">
        <v>45931</v>
      </c>
      <c r="AA460" s="342" cm="1">
        <f t="array" ref="AA460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45962</v>
      </c>
      <c r="AB460" s="173"/>
      <c r="AC460" s="182">
        <v>434.36</v>
      </c>
      <c r="AD460" s="173"/>
      <c r="AE460" s="183"/>
      <c r="AF460" s="182"/>
      <c r="AG460" s="183"/>
      <c r="AH460" s="183"/>
      <c r="AI460" s="173">
        <f t="shared" si="49"/>
        <v>0</v>
      </c>
      <c r="AJ460" s="173">
        <f t="shared" si="50"/>
        <v>-434.36</v>
      </c>
      <c r="AK460" s="173">
        <f t="shared" si="51"/>
        <v>0</v>
      </c>
      <c r="AL460" s="183"/>
      <c r="AM460" s="194" t="str">
        <f>_xlfn.XLOOKUP(Tabela1[[#This Row],[Unidade]],tabShoppingsEmails[Shopping],tabShoppingsEmails[E-mails consolidados])</f>
        <v>rita.marques@pracanovaaracatuba.com.br; guilherme@pracanovaaracatuba.com.br; jesse.nogueira@pracanovaaracatuba.com.br; islauane@pracanovaaracatuba.com.br; danielle.ohira@pracanovaaracatuba.com.br; thales@pracanovaaracatuba.com.br</v>
      </c>
    </row>
    <row r="461" spans="1:39" ht="20.85" hidden="1" customHeight="1" thickBot="1">
      <c r="A461" s="172"/>
      <c r="B461" s="173"/>
      <c r="C461" s="189" t="s">
        <v>93</v>
      </c>
      <c r="D461" s="190" t="s">
        <v>7</v>
      </c>
      <c r="E461" s="174" t="s">
        <v>179</v>
      </c>
      <c r="F461" s="176">
        <v>19</v>
      </c>
      <c r="G461" s="176"/>
      <c r="H461" s="176"/>
      <c r="I461" s="176"/>
      <c r="J461" s="178"/>
      <c r="K461" s="179"/>
      <c r="L461" s="179"/>
      <c r="M461" s="179"/>
      <c r="N461" s="179"/>
      <c r="O461" s="178"/>
      <c r="P461" s="178"/>
      <c r="Q461" s="178"/>
      <c r="R461" s="178"/>
      <c r="S461" s="178"/>
      <c r="T461" s="179"/>
      <c r="U461" s="180">
        <f t="shared" si="52"/>
        <v>0</v>
      </c>
      <c r="V461" s="180"/>
      <c r="W461" s="234" t="str">
        <f t="shared" si="48"/>
        <v/>
      </c>
      <c r="X461" s="180">
        <f t="shared" si="54"/>
        <v>6491.3658124634576</v>
      </c>
      <c r="Y461" s="180" t="s">
        <v>198</v>
      </c>
      <c r="Z461" s="181">
        <v>45962</v>
      </c>
      <c r="AA461" s="342" cm="1">
        <f t="array" ref="AA461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45992</v>
      </c>
      <c r="AB461" s="173"/>
      <c r="AC461" s="173"/>
      <c r="AD461" s="173"/>
      <c r="AE461" s="183"/>
      <c r="AF461" s="183"/>
      <c r="AG461" s="183"/>
      <c r="AH461" s="183"/>
      <c r="AI461" s="173">
        <f t="shared" si="49"/>
        <v>0</v>
      </c>
      <c r="AJ461" s="173">
        <f t="shared" si="50"/>
        <v>0</v>
      </c>
      <c r="AK461" s="173">
        <f t="shared" si="51"/>
        <v>0</v>
      </c>
      <c r="AL461" s="183"/>
      <c r="AM461" s="194" t="str">
        <f>_xlfn.XLOOKUP(Tabela1[[#This Row],[Unidade]],tabShoppingsEmails[Shopping],tabShoppingsEmails[E-mails consolidados])</f>
        <v>rita.marques@pracanovaaracatuba.com.br; guilherme@pracanovaaracatuba.com.br; jesse.nogueira@pracanovaaracatuba.com.br; islauane@pracanovaaracatuba.com.br; danielle.ohira@pracanovaaracatuba.com.br; thales@pracanovaaracatuba.com.br</v>
      </c>
    </row>
    <row r="462" spans="1:39" ht="48" hidden="1" thickBot="1">
      <c r="A462" s="172"/>
      <c r="B462" s="173"/>
      <c r="C462" s="173" t="s">
        <v>93</v>
      </c>
      <c r="D462" s="174" t="s">
        <v>7</v>
      </c>
      <c r="E462" s="174" t="s">
        <v>179</v>
      </c>
      <c r="F462" s="176">
        <v>19</v>
      </c>
      <c r="G462" s="176"/>
      <c r="H462" s="176"/>
      <c r="I462" s="176"/>
      <c r="J462" s="178"/>
      <c r="K462" s="179"/>
      <c r="L462" s="179"/>
      <c r="M462" s="179"/>
      <c r="N462" s="179"/>
      <c r="O462" s="178"/>
      <c r="P462" s="178"/>
      <c r="Q462" s="178"/>
      <c r="R462" s="178"/>
      <c r="S462" s="178"/>
      <c r="T462" s="179"/>
      <c r="U462" s="180">
        <f t="shared" si="52"/>
        <v>0</v>
      </c>
      <c r="V462" s="180"/>
      <c r="W462" s="234" t="str">
        <f t="shared" si="48"/>
        <v/>
      </c>
      <c r="X462" s="180"/>
      <c r="Y462" s="180"/>
      <c r="Z462" s="181">
        <v>45992</v>
      </c>
      <c r="AA462" s="342" cm="1">
        <f t="array" ref="AA462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46023</v>
      </c>
      <c r="AB462" s="182"/>
      <c r="AC462" s="182"/>
      <c r="AD462" s="182"/>
      <c r="AE462" s="183"/>
      <c r="AF462" s="183"/>
      <c r="AG462" s="183"/>
      <c r="AH462" s="183"/>
      <c r="AI462" s="173">
        <f t="shared" si="49"/>
        <v>0</v>
      </c>
      <c r="AJ462" s="173">
        <f t="shared" si="50"/>
        <v>0</v>
      </c>
      <c r="AK462" s="173">
        <f t="shared" si="51"/>
        <v>0</v>
      </c>
      <c r="AL462" s="183"/>
      <c r="AM462" s="194" t="str">
        <f>_xlfn.XLOOKUP(Tabela1[[#This Row],[Unidade]],tabShoppingsEmails[Shopping],tabShoppingsEmails[E-mails consolidados])</f>
        <v>rita.marques@pracanovaaracatuba.com.br; guilherme@pracanovaaracatuba.com.br; jesse.nogueira@pracanovaaracatuba.com.br; islauane@pracanovaaracatuba.com.br; danielle.ohira@pracanovaaracatuba.com.br; thales@pracanovaaracatuba.com.br</v>
      </c>
    </row>
    <row r="463" spans="1:39" ht="48" hidden="1" thickBot="1">
      <c r="A463" s="172"/>
      <c r="B463" s="173" t="s">
        <v>157</v>
      </c>
      <c r="C463" s="173" t="s">
        <v>93</v>
      </c>
      <c r="D463" s="174" t="s">
        <v>9</v>
      </c>
      <c r="E463" s="174" t="s">
        <v>199</v>
      </c>
      <c r="F463" s="176">
        <v>2</v>
      </c>
      <c r="G463" s="176">
        <v>1</v>
      </c>
      <c r="H463" s="198" t="s">
        <v>165</v>
      </c>
      <c r="I463" s="176">
        <v>0</v>
      </c>
      <c r="J463" s="178">
        <v>8541.569071982929</v>
      </c>
      <c r="K463" s="179">
        <v>0</v>
      </c>
      <c r="L463" s="209"/>
      <c r="M463" s="179">
        <v>0</v>
      </c>
      <c r="N463" s="179">
        <v>0</v>
      </c>
      <c r="O463" s="192" t="s">
        <v>161</v>
      </c>
      <c r="P463" s="178">
        <v>0</v>
      </c>
      <c r="Q463" s="178">
        <v>0</v>
      </c>
      <c r="R463" s="178">
        <v>0</v>
      </c>
      <c r="S463" s="178">
        <v>0</v>
      </c>
      <c r="T463" s="179"/>
      <c r="U463" s="180">
        <f t="shared" si="52"/>
        <v>8541.569071982929</v>
      </c>
      <c r="V463" s="180"/>
      <c r="W463" s="234">
        <f t="shared" si="48"/>
        <v>8541.569071982929</v>
      </c>
      <c r="X463" s="180"/>
      <c r="Y463" s="180"/>
      <c r="Z463" s="181">
        <v>45658</v>
      </c>
      <c r="AA463" s="342" cm="1">
        <f t="array" ref="AA463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45689</v>
      </c>
      <c r="AB463" s="173"/>
      <c r="AC463" s="173"/>
      <c r="AD463" s="173"/>
      <c r="AE463" s="183"/>
      <c r="AF463" s="183"/>
      <c r="AG463" s="183"/>
      <c r="AH463" s="183"/>
      <c r="AI463" s="173">
        <f t="shared" si="49"/>
        <v>0</v>
      </c>
      <c r="AJ463" s="173">
        <f t="shared" si="50"/>
        <v>0</v>
      </c>
      <c r="AK463" s="173">
        <f t="shared" si="51"/>
        <v>0</v>
      </c>
      <c r="AL463" s="183"/>
      <c r="AM463" s="194" t="str">
        <f>_xlfn.XLOOKUP(Tabela1[[#This Row],[Unidade]],tabShoppingsEmails[Shopping],tabShoppingsEmails[E-mails consolidados])</f>
        <v>rita.marques@pracanovaaracatuba.com.br; guilherme@pracanovaaracatuba.com.br; jesse.nogueira@pracanovaaracatuba.com.br; islauane@pracanovaaracatuba.com.br; danielle.ohira@pracanovaaracatuba.com.br; thales@pracanovaaracatuba.com.br</v>
      </c>
    </row>
    <row r="464" spans="1:39" ht="48" hidden="1" thickBot="1">
      <c r="A464" s="172"/>
      <c r="B464" s="173" t="s">
        <v>157</v>
      </c>
      <c r="C464" s="173" t="s">
        <v>93</v>
      </c>
      <c r="D464" s="174" t="s">
        <v>9</v>
      </c>
      <c r="E464" s="174" t="s">
        <v>199</v>
      </c>
      <c r="F464" s="176">
        <v>2</v>
      </c>
      <c r="G464" s="176">
        <v>1</v>
      </c>
      <c r="H464" s="198" t="s">
        <v>165</v>
      </c>
      <c r="I464" s="176">
        <v>0</v>
      </c>
      <c r="J464" s="178">
        <v>8541.569071982929</v>
      </c>
      <c r="K464" s="179">
        <v>0</v>
      </c>
      <c r="L464" s="192"/>
      <c r="M464" s="179">
        <v>0</v>
      </c>
      <c r="N464" s="179">
        <v>0</v>
      </c>
      <c r="O464" s="192" t="s">
        <v>161</v>
      </c>
      <c r="P464" s="178">
        <v>0</v>
      </c>
      <c r="Q464" s="178">
        <v>0</v>
      </c>
      <c r="R464" s="178">
        <v>0</v>
      </c>
      <c r="S464" s="178">
        <v>0</v>
      </c>
      <c r="T464" s="179"/>
      <c r="U464" s="180">
        <f t="shared" si="52"/>
        <v>8541.569071982929</v>
      </c>
      <c r="V464" s="180"/>
      <c r="W464" s="234">
        <f t="shared" si="48"/>
        <v>8541.569071982929</v>
      </c>
      <c r="X464" s="180"/>
      <c r="Y464" s="180"/>
      <c r="Z464" s="181">
        <v>45689</v>
      </c>
      <c r="AA464" s="342" cm="1">
        <f t="array" ref="AA464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45717</v>
      </c>
      <c r="AB464" s="173"/>
      <c r="AC464" s="173"/>
      <c r="AD464" s="173"/>
      <c r="AE464" s="183"/>
      <c r="AF464" s="183"/>
      <c r="AG464" s="183"/>
      <c r="AH464" s="183"/>
      <c r="AI464" s="173">
        <f t="shared" si="49"/>
        <v>0</v>
      </c>
      <c r="AJ464" s="173">
        <f t="shared" si="50"/>
        <v>0</v>
      </c>
      <c r="AK464" s="173">
        <f t="shared" si="51"/>
        <v>0</v>
      </c>
      <c r="AL464" s="183"/>
      <c r="AM464" s="194" t="str">
        <f>_xlfn.XLOOKUP(Tabela1[[#This Row],[Unidade]],tabShoppingsEmails[Shopping],tabShoppingsEmails[E-mails consolidados])</f>
        <v>rita.marques@pracanovaaracatuba.com.br; guilherme@pracanovaaracatuba.com.br; jesse.nogueira@pracanovaaracatuba.com.br; islauane@pracanovaaracatuba.com.br; danielle.ohira@pracanovaaracatuba.com.br; thales@pracanovaaracatuba.com.br</v>
      </c>
    </row>
    <row r="465" spans="1:39" ht="48" hidden="1" thickBot="1">
      <c r="A465" s="172"/>
      <c r="B465" s="173" t="s">
        <v>157</v>
      </c>
      <c r="C465" s="173" t="s">
        <v>93</v>
      </c>
      <c r="D465" s="174" t="s">
        <v>9</v>
      </c>
      <c r="E465" s="174" t="s">
        <v>199</v>
      </c>
      <c r="F465" s="176">
        <v>2</v>
      </c>
      <c r="G465" s="176">
        <v>1</v>
      </c>
      <c r="H465" s="198" t="s">
        <v>165</v>
      </c>
      <c r="I465" s="176">
        <v>0</v>
      </c>
      <c r="J465" s="178">
        <v>8541.569071982929</v>
      </c>
      <c r="K465" s="179">
        <v>0</v>
      </c>
      <c r="L465" s="209"/>
      <c r="M465" s="179">
        <v>0</v>
      </c>
      <c r="N465" s="179">
        <v>0</v>
      </c>
      <c r="O465" s="192" t="s">
        <v>161</v>
      </c>
      <c r="P465" s="178">
        <v>0</v>
      </c>
      <c r="Q465" s="178">
        <v>0</v>
      </c>
      <c r="R465" s="178">
        <v>0</v>
      </c>
      <c r="S465" s="178">
        <v>0</v>
      </c>
      <c r="T465" s="179"/>
      <c r="U465" s="180">
        <f t="shared" si="52"/>
        <v>8541.569071982929</v>
      </c>
      <c r="V465" s="180"/>
      <c r="W465" s="234">
        <f t="shared" ref="W465:W528" si="55">IF(J465="","",U465*(1+V465))</f>
        <v>8541.569071982929</v>
      </c>
      <c r="X465" s="180"/>
      <c r="Y465" s="180"/>
      <c r="Z465" s="181">
        <v>45717</v>
      </c>
      <c r="AA465" s="342" cm="1">
        <f t="array" ref="AA465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45748</v>
      </c>
      <c r="AB465" s="173"/>
      <c r="AC465" s="173"/>
      <c r="AD465" s="173"/>
      <c r="AE465" s="183"/>
      <c r="AF465" s="183"/>
      <c r="AG465" s="183"/>
      <c r="AH465" s="183"/>
      <c r="AI465" s="173">
        <f t="shared" ref="AI465:AI528" si="56">K465-L465</f>
        <v>0</v>
      </c>
      <c r="AJ465" s="173">
        <f t="shared" ref="AJ465:AJ528" si="57">AB465-AC465</f>
        <v>0</v>
      </c>
      <c r="AK465" s="173">
        <f t="shared" ref="AK465:AK528" si="58">J465-U465</f>
        <v>0</v>
      </c>
      <c r="AL465" s="183"/>
      <c r="AM465" s="194" t="str">
        <f>_xlfn.XLOOKUP(Tabela1[[#This Row],[Unidade]],tabShoppingsEmails[Shopping],tabShoppingsEmails[E-mails consolidados])</f>
        <v>rita.marques@pracanovaaracatuba.com.br; guilherme@pracanovaaracatuba.com.br; jesse.nogueira@pracanovaaracatuba.com.br; islauane@pracanovaaracatuba.com.br; danielle.ohira@pracanovaaracatuba.com.br; thales@pracanovaaracatuba.com.br</v>
      </c>
    </row>
    <row r="466" spans="1:39" ht="29.1" hidden="1" customHeight="1" thickBot="1">
      <c r="A466" s="172"/>
      <c r="B466" s="173" t="s">
        <v>157</v>
      </c>
      <c r="C466" s="173" t="s">
        <v>93</v>
      </c>
      <c r="D466" s="174" t="s">
        <v>9</v>
      </c>
      <c r="E466" s="174" t="s">
        <v>199</v>
      </c>
      <c r="F466" s="176">
        <v>2</v>
      </c>
      <c r="G466" s="176">
        <v>1</v>
      </c>
      <c r="H466" s="198" t="s">
        <v>165</v>
      </c>
      <c r="I466" s="176">
        <v>0</v>
      </c>
      <c r="J466" s="178">
        <v>8541.569071982929</v>
      </c>
      <c r="K466" s="179">
        <v>0</v>
      </c>
      <c r="L466" s="209"/>
      <c r="M466" s="179">
        <v>0</v>
      </c>
      <c r="N466" s="179">
        <v>0</v>
      </c>
      <c r="O466" s="192" t="s">
        <v>161</v>
      </c>
      <c r="P466" s="178">
        <v>0</v>
      </c>
      <c r="Q466" s="178">
        <v>0</v>
      </c>
      <c r="R466" s="178">
        <v>0</v>
      </c>
      <c r="S466" s="178">
        <v>0</v>
      </c>
      <c r="T466" s="179"/>
      <c r="U466" s="180">
        <f t="shared" si="52"/>
        <v>8541.569071982929</v>
      </c>
      <c r="V466" s="180"/>
      <c r="W466" s="234">
        <f t="shared" si="55"/>
        <v>8541.569071982929</v>
      </c>
      <c r="X466" s="180"/>
      <c r="Y466" s="180"/>
      <c r="Z466" s="181">
        <v>45748</v>
      </c>
      <c r="AA466" s="342" cm="1">
        <f t="array" ref="AA466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45778</v>
      </c>
      <c r="AB466" s="173"/>
      <c r="AC466" s="173"/>
      <c r="AD466" s="173"/>
      <c r="AE466" s="183"/>
      <c r="AF466" s="183"/>
      <c r="AG466" s="183"/>
      <c r="AH466" s="183"/>
      <c r="AI466" s="173">
        <f t="shared" si="56"/>
        <v>0</v>
      </c>
      <c r="AJ466" s="173">
        <f t="shared" si="57"/>
        <v>0</v>
      </c>
      <c r="AK466" s="173">
        <f t="shared" si="58"/>
        <v>0</v>
      </c>
      <c r="AL466" s="183"/>
      <c r="AM466" s="194" t="str">
        <f>_xlfn.XLOOKUP(Tabela1[[#This Row],[Unidade]],tabShoppingsEmails[Shopping],tabShoppingsEmails[E-mails consolidados])</f>
        <v>rita.marques@pracanovaaracatuba.com.br; guilherme@pracanovaaracatuba.com.br; jesse.nogueira@pracanovaaracatuba.com.br; islauane@pracanovaaracatuba.com.br; danielle.ohira@pracanovaaracatuba.com.br; thales@pracanovaaracatuba.com.br</v>
      </c>
    </row>
    <row r="467" spans="1:39" ht="20.85" hidden="1" customHeight="1" thickBot="1">
      <c r="A467" s="172">
        <v>45813</v>
      </c>
      <c r="B467" s="173" t="s">
        <v>154</v>
      </c>
      <c r="C467" s="173" t="s">
        <v>93</v>
      </c>
      <c r="D467" s="174" t="s">
        <v>9</v>
      </c>
      <c r="E467" s="174" t="s">
        <v>199</v>
      </c>
      <c r="F467" s="176">
        <v>2</v>
      </c>
      <c r="G467" s="176">
        <v>1</v>
      </c>
      <c r="H467" s="176">
        <v>0</v>
      </c>
      <c r="I467" s="176">
        <v>0</v>
      </c>
      <c r="J467" s="178">
        <v>9060.193223383756</v>
      </c>
      <c r="K467" s="179">
        <v>0</v>
      </c>
      <c r="L467" s="179">
        <v>0</v>
      </c>
      <c r="M467" s="179">
        <v>0</v>
      </c>
      <c r="N467" s="179">
        <v>0</v>
      </c>
      <c r="O467" s="192" t="s">
        <v>161</v>
      </c>
      <c r="P467" s="178">
        <v>0</v>
      </c>
      <c r="Q467" s="178">
        <v>0</v>
      </c>
      <c r="R467" s="178">
        <v>0</v>
      </c>
      <c r="S467" s="178">
        <v>0</v>
      </c>
      <c r="T467" s="179"/>
      <c r="U467" s="180">
        <f t="shared" si="52"/>
        <v>9060.193223383756</v>
      </c>
      <c r="V467" s="180"/>
      <c r="W467" s="234">
        <f t="shared" si="55"/>
        <v>9060.193223383756</v>
      </c>
      <c r="X467" s="180">
        <v>891.44161578048636</v>
      </c>
      <c r="Y467" s="180" t="s">
        <v>156</v>
      </c>
      <c r="Z467" s="181">
        <v>45778</v>
      </c>
      <c r="AA467" s="342" cm="1">
        <f t="array" ref="AA467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45809</v>
      </c>
      <c r="AB467" s="173"/>
      <c r="AC467" s="173"/>
      <c r="AD467" s="173"/>
      <c r="AE467" s="183"/>
      <c r="AF467" s="182"/>
      <c r="AG467" s="183"/>
      <c r="AH467" s="183"/>
      <c r="AI467" s="173">
        <f t="shared" si="56"/>
        <v>0</v>
      </c>
      <c r="AJ467" s="173">
        <f t="shared" si="57"/>
        <v>0</v>
      </c>
      <c r="AK467" s="173">
        <f t="shared" si="58"/>
        <v>0</v>
      </c>
      <c r="AL467" s="183"/>
      <c r="AM467" s="194" t="str">
        <f>_xlfn.XLOOKUP(Tabela1[[#This Row],[Unidade]],tabShoppingsEmails[Shopping],tabShoppingsEmails[E-mails consolidados])</f>
        <v>rita.marques@pracanovaaracatuba.com.br; guilherme@pracanovaaracatuba.com.br; jesse.nogueira@pracanovaaracatuba.com.br; islauane@pracanovaaracatuba.com.br; danielle.ohira@pracanovaaracatuba.com.br; thales@pracanovaaracatuba.com.br</v>
      </c>
    </row>
    <row r="468" spans="1:39" ht="20.85" hidden="1" customHeight="1" thickBot="1">
      <c r="A468" s="172"/>
      <c r="B468" s="173" t="s">
        <v>157</v>
      </c>
      <c r="C468" s="173" t="s">
        <v>93</v>
      </c>
      <c r="D468" s="174" t="s">
        <v>9</v>
      </c>
      <c r="E468" s="174" t="s">
        <v>199</v>
      </c>
      <c r="F468" s="176">
        <v>2</v>
      </c>
      <c r="G468" s="176">
        <v>1</v>
      </c>
      <c r="H468" s="198" t="s">
        <v>165</v>
      </c>
      <c r="I468" s="176">
        <v>0</v>
      </c>
      <c r="J468" s="178">
        <v>9060.193223383756</v>
      </c>
      <c r="K468" s="179">
        <v>0</v>
      </c>
      <c r="L468" s="209"/>
      <c r="M468" s="179">
        <v>0</v>
      </c>
      <c r="N468" s="179">
        <v>0</v>
      </c>
      <c r="O468" s="192" t="s">
        <v>161</v>
      </c>
      <c r="P468" s="178">
        <v>0</v>
      </c>
      <c r="Q468" s="178">
        <v>0</v>
      </c>
      <c r="R468" s="178">
        <v>0</v>
      </c>
      <c r="S468" s="178">
        <v>0</v>
      </c>
      <c r="T468" s="179"/>
      <c r="U468" s="180">
        <f t="shared" si="52"/>
        <v>9060.193223383756</v>
      </c>
      <c r="V468" s="180"/>
      <c r="W468" s="234">
        <f t="shared" si="55"/>
        <v>9060.193223383756</v>
      </c>
      <c r="X468" s="180"/>
      <c r="Y468" s="180"/>
      <c r="Z468" s="181">
        <v>45809</v>
      </c>
      <c r="AA468" s="342" cm="1">
        <f t="array" ref="AA468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45839</v>
      </c>
      <c r="AB468" s="173"/>
      <c r="AC468" s="173"/>
      <c r="AD468" s="173"/>
      <c r="AE468" s="183"/>
      <c r="AF468" s="182"/>
      <c r="AG468" s="183"/>
      <c r="AH468" s="183"/>
      <c r="AI468" s="173">
        <f t="shared" si="56"/>
        <v>0</v>
      </c>
      <c r="AJ468" s="173">
        <f t="shared" si="57"/>
        <v>0</v>
      </c>
      <c r="AK468" s="173">
        <f t="shared" si="58"/>
        <v>0</v>
      </c>
      <c r="AL468" s="183"/>
      <c r="AM468" s="194" t="str">
        <f>_xlfn.XLOOKUP(Tabela1[[#This Row],[Unidade]],tabShoppingsEmails[Shopping],tabShoppingsEmails[E-mails consolidados])</f>
        <v>rita.marques@pracanovaaracatuba.com.br; guilherme@pracanovaaracatuba.com.br; jesse.nogueira@pracanovaaracatuba.com.br; islauane@pracanovaaracatuba.com.br; danielle.ohira@pracanovaaracatuba.com.br; thales@pracanovaaracatuba.com.br</v>
      </c>
    </row>
    <row r="469" spans="1:39" ht="20.85" hidden="1" customHeight="1" thickBot="1">
      <c r="A469" s="172"/>
      <c r="B469" s="173" t="s">
        <v>157</v>
      </c>
      <c r="C469" s="173" t="s">
        <v>93</v>
      </c>
      <c r="D469" s="174" t="s">
        <v>9</v>
      </c>
      <c r="E469" s="174" t="s">
        <v>199</v>
      </c>
      <c r="F469" s="176">
        <v>2</v>
      </c>
      <c r="G469" s="176">
        <v>1</v>
      </c>
      <c r="H469" s="198" t="s">
        <v>165</v>
      </c>
      <c r="I469" s="198" t="s">
        <v>165</v>
      </c>
      <c r="J469" s="178">
        <v>9060.193223383756</v>
      </c>
      <c r="K469" s="179">
        <v>0</v>
      </c>
      <c r="L469" s="209"/>
      <c r="M469" s="179">
        <v>0</v>
      </c>
      <c r="N469" s="209"/>
      <c r="O469" s="192" t="s">
        <v>161</v>
      </c>
      <c r="P469" s="178">
        <v>0</v>
      </c>
      <c r="Q469" s="178">
        <v>0</v>
      </c>
      <c r="R469" s="178">
        <v>0</v>
      </c>
      <c r="S469" s="178">
        <v>0</v>
      </c>
      <c r="T469" s="179"/>
      <c r="U469" s="180">
        <f t="shared" si="52"/>
        <v>9060.193223383756</v>
      </c>
      <c r="V469" s="180"/>
      <c r="W469" s="234">
        <f t="shared" si="55"/>
        <v>9060.193223383756</v>
      </c>
      <c r="X469" s="180"/>
      <c r="Y469" s="180"/>
      <c r="Z469" s="181">
        <v>45839</v>
      </c>
      <c r="AA469" s="342" cm="1">
        <f t="array" ref="AA469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45870</v>
      </c>
      <c r="AB469" s="173"/>
      <c r="AC469" s="173"/>
      <c r="AD469" s="173"/>
      <c r="AE469" s="183"/>
      <c r="AF469" s="182"/>
      <c r="AG469" s="183"/>
      <c r="AH469" s="183"/>
      <c r="AI469" s="173">
        <f t="shared" si="56"/>
        <v>0</v>
      </c>
      <c r="AJ469" s="173">
        <f t="shared" si="57"/>
        <v>0</v>
      </c>
      <c r="AK469" s="173">
        <f t="shared" si="58"/>
        <v>0</v>
      </c>
      <c r="AL469" s="183"/>
      <c r="AM469" s="194" t="str">
        <f>_xlfn.XLOOKUP(Tabela1[[#This Row],[Unidade]],tabShoppingsEmails[Shopping],tabShoppingsEmails[E-mails consolidados])</f>
        <v>rita.marques@pracanovaaracatuba.com.br; guilherme@pracanovaaracatuba.com.br; jesse.nogueira@pracanovaaracatuba.com.br; islauane@pracanovaaracatuba.com.br; danielle.ohira@pracanovaaracatuba.com.br; thales@pracanovaaracatuba.com.br</v>
      </c>
    </row>
    <row r="470" spans="1:39" ht="20.85" hidden="1" customHeight="1" thickBot="1">
      <c r="A470" s="172">
        <v>45902</v>
      </c>
      <c r="B470" s="173" t="s">
        <v>154</v>
      </c>
      <c r="C470" s="173" t="s">
        <v>93</v>
      </c>
      <c r="D470" s="174" t="s">
        <v>9</v>
      </c>
      <c r="E470" s="174" t="s">
        <v>168</v>
      </c>
      <c r="F470" s="176">
        <v>2</v>
      </c>
      <c r="G470" s="176">
        <v>1</v>
      </c>
      <c r="H470" s="176">
        <v>0</v>
      </c>
      <c r="I470" s="176">
        <v>0</v>
      </c>
      <c r="J470" s="178">
        <v>9711.76</v>
      </c>
      <c r="K470" s="179">
        <v>0</v>
      </c>
      <c r="L470" s="179">
        <v>0</v>
      </c>
      <c r="M470" s="179">
        <v>0</v>
      </c>
      <c r="N470" s="179">
        <v>0</v>
      </c>
      <c r="O470" s="179" t="s">
        <v>200</v>
      </c>
      <c r="P470" s="178">
        <v>0</v>
      </c>
      <c r="Q470" s="178">
        <v>0</v>
      </c>
      <c r="R470" s="178">
        <v>0</v>
      </c>
      <c r="S470" s="178">
        <v>0</v>
      </c>
      <c r="T470" s="179" t="s">
        <v>157</v>
      </c>
      <c r="U470" s="180">
        <f>(J470+L470+Q470+R470+S470+N470)+IF(T470="Sim",O470+P470,0)</f>
        <v>9711.76</v>
      </c>
      <c r="V470" s="180"/>
      <c r="W470" s="234">
        <f t="shared" si="55"/>
        <v>9711.76</v>
      </c>
      <c r="X470" s="180"/>
      <c r="Y470" s="180"/>
      <c r="Z470" s="181">
        <v>45870</v>
      </c>
      <c r="AA470" s="342" cm="1">
        <f t="array" ref="AA470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45901</v>
      </c>
      <c r="AB470" s="173"/>
      <c r="AC470" s="182">
        <v>675.83</v>
      </c>
      <c r="AD470" s="173"/>
      <c r="AE470" s="183"/>
      <c r="AF470" s="182"/>
      <c r="AG470" s="183"/>
      <c r="AH470" s="183"/>
      <c r="AI470" s="173">
        <f t="shared" si="56"/>
        <v>0</v>
      </c>
      <c r="AJ470" s="173">
        <f t="shared" si="57"/>
        <v>-675.83</v>
      </c>
      <c r="AK470" s="173">
        <f t="shared" si="58"/>
        <v>0</v>
      </c>
      <c r="AL470" s="183"/>
      <c r="AM470" s="194" t="str">
        <f>_xlfn.XLOOKUP(Tabela1[[#This Row],[Unidade]],tabShoppingsEmails[Shopping],tabShoppingsEmails[E-mails consolidados])</f>
        <v>rita.marques@pracanovaaracatuba.com.br; guilherme@pracanovaaracatuba.com.br; jesse.nogueira@pracanovaaracatuba.com.br; islauane@pracanovaaracatuba.com.br; danielle.ohira@pracanovaaracatuba.com.br; thales@pracanovaaracatuba.com.br</v>
      </c>
    </row>
    <row r="471" spans="1:39" ht="20.85" hidden="1" customHeight="1" thickBot="1">
      <c r="A471" s="172">
        <v>45917</v>
      </c>
      <c r="B471" s="173" t="s">
        <v>154</v>
      </c>
      <c r="C471" s="173" t="s">
        <v>93</v>
      </c>
      <c r="D471" s="174" t="s">
        <v>9</v>
      </c>
      <c r="E471" s="174" t="s">
        <v>168</v>
      </c>
      <c r="F471" s="176">
        <v>2</v>
      </c>
      <c r="G471" s="176">
        <v>1</v>
      </c>
      <c r="H471" s="176">
        <v>0</v>
      </c>
      <c r="I471" s="176">
        <v>0</v>
      </c>
      <c r="J471" s="178">
        <v>9711.76</v>
      </c>
      <c r="K471" s="179">
        <v>0</v>
      </c>
      <c r="L471" s="179">
        <v>0</v>
      </c>
      <c r="M471" s="179">
        <v>0</v>
      </c>
      <c r="N471" s="179">
        <v>0</v>
      </c>
      <c r="O471" s="192" t="s">
        <v>161</v>
      </c>
      <c r="P471" s="178">
        <v>0</v>
      </c>
      <c r="Q471" s="178">
        <v>0</v>
      </c>
      <c r="R471" s="178">
        <v>0</v>
      </c>
      <c r="S471" s="178">
        <v>0</v>
      </c>
      <c r="T471" s="179"/>
      <c r="U471" s="180">
        <f t="shared" ref="U471:U533" si="59">(J471+L471+Q471+R471+S471+N471)+IF(T471="Sim",O471+P471,0)</f>
        <v>9711.76</v>
      </c>
      <c r="V471" s="180"/>
      <c r="W471" s="234">
        <f t="shared" si="55"/>
        <v>9711.76</v>
      </c>
      <c r="X471" s="180"/>
      <c r="Y471" s="180"/>
      <c r="Z471" s="181">
        <v>45901</v>
      </c>
      <c r="AA471" s="342" cm="1">
        <f t="array" ref="AA471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45931</v>
      </c>
      <c r="AB471" s="173"/>
      <c r="AC471" s="173"/>
      <c r="AD471" s="173"/>
      <c r="AE471" s="183"/>
      <c r="AF471" s="182"/>
      <c r="AG471" s="183"/>
      <c r="AH471" s="183"/>
      <c r="AI471" s="173">
        <f t="shared" si="56"/>
        <v>0</v>
      </c>
      <c r="AJ471" s="173">
        <f t="shared" si="57"/>
        <v>0</v>
      </c>
      <c r="AK471" s="173">
        <f t="shared" si="58"/>
        <v>0</v>
      </c>
      <c r="AL471" s="183"/>
      <c r="AM471" s="194" t="str">
        <f>_xlfn.XLOOKUP(Tabela1[[#This Row],[Unidade]],tabShoppingsEmails[Shopping],tabShoppingsEmails[E-mails consolidados])</f>
        <v>rita.marques@pracanovaaracatuba.com.br; guilherme@pracanovaaracatuba.com.br; jesse.nogueira@pracanovaaracatuba.com.br; islauane@pracanovaaracatuba.com.br; danielle.ohira@pracanovaaracatuba.com.br; thales@pracanovaaracatuba.com.br</v>
      </c>
    </row>
    <row r="472" spans="1:39" ht="20.85" hidden="1" customHeight="1" thickBot="1">
      <c r="A472" s="172"/>
      <c r="B472" s="173"/>
      <c r="C472" s="173" t="s">
        <v>93</v>
      </c>
      <c r="D472" s="174" t="s">
        <v>9</v>
      </c>
      <c r="E472" s="174" t="s">
        <v>168</v>
      </c>
      <c r="F472" s="176">
        <v>2</v>
      </c>
      <c r="G472" s="176"/>
      <c r="H472" s="195"/>
      <c r="I472" s="176"/>
      <c r="J472" s="178"/>
      <c r="K472" s="179"/>
      <c r="L472" s="210"/>
      <c r="M472" s="179"/>
      <c r="N472" s="179"/>
      <c r="O472" s="197"/>
      <c r="P472" s="178"/>
      <c r="Q472" s="178"/>
      <c r="R472" s="178"/>
      <c r="S472" s="178"/>
      <c r="T472" s="179"/>
      <c r="U472" s="180">
        <f t="shared" si="59"/>
        <v>0</v>
      </c>
      <c r="V472" s="180"/>
      <c r="W472" s="234" t="str">
        <f t="shared" si="55"/>
        <v/>
      </c>
      <c r="X472" s="180"/>
      <c r="Y472" s="180"/>
      <c r="Z472" s="181">
        <v>45931</v>
      </c>
      <c r="AA472" s="342" cm="1">
        <f t="array" ref="AA472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45962</v>
      </c>
      <c r="AB472" s="173"/>
      <c r="AC472" s="173"/>
      <c r="AD472" s="173"/>
      <c r="AE472" s="183"/>
      <c r="AF472" s="182"/>
      <c r="AG472" s="183"/>
      <c r="AH472" s="183"/>
      <c r="AI472" s="173">
        <f t="shared" si="56"/>
        <v>0</v>
      </c>
      <c r="AJ472" s="173">
        <f t="shared" si="57"/>
        <v>0</v>
      </c>
      <c r="AK472" s="173">
        <f t="shared" si="58"/>
        <v>0</v>
      </c>
      <c r="AL472" s="183"/>
      <c r="AM472" s="194" t="str">
        <f>_xlfn.XLOOKUP(Tabela1[[#This Row],[Unidade]],tabShoppingsEmails[Shopping],tabShoppingsEmails[E-mails consolidados])</f>
        <v>rita.marques@pracanovaaracatuba.com.br; guilherme@pracanovaaracatuba.com.br; jesse.nogueira@pracanovaaracatuba.com.br; islauane@pracanovaaracatuba.com.br; danielle.ohira@pracanovaaracatuba.com.br; thales@pracanovaaracatuba.com.br</v>
      </c>
    </row>
    <row r="473" spans="1:39" ht="20.85" hidden="1" customHeight="1" thickBot="1">
      <c r="A473" s="172"/>
      <c r="B473" s="173"/>
      <c r="C473" s="173" t="s">
        <v>93</v>
      </c>
      <c r="D473" s="174" t="s">
        <v>9</v>
      </c>
      <c r="E473" s="174" t="s">
        <v>168</v>
      </c>
      <c r="F473" s="176">
        <v>2</v>
      </c>
      <c r="G473" s="176"/>
      <c r="H473" s="195"/>
      <c r="I473" s="176"/>
      <c r="J473" s="178"/>
      <c r="K473" s="179"/>
      <c r="L473" s="210"/>
      <c r="M473" s="179"/>
      <c r="N473" s="179"/>
      <c r="O473" s="197"/>
      <c r="P473" s="178"/>
      <c r="Q473" s="178"/>
      <c r="R473" s="178"/>
      <c r="S473" s="178"/>
      <c r="T473" s="179"/>
      <c r="U473" s="180">
        <f t="shared" si="59"/>
        <v>0</v>
      </c>
      <c r="V473" s="180"/>
      <c r="W473" s="234" t="str">
        <f t="shared" si="55"/>
        <v/>
      </c>
      <c r="X473" s="180"/>
      <c r="Y473" s="180"/>
      <c r="Z473" s="181">
        <v>45962</v>
      </c>
      <c r="AA473" s="342" cm="1">
        <f t="array" ref="AA473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45992</v>
      </c>
      <c r="AB473" s="173"/>
      <c r="AC473" s="173"/>
      <c r="AD473" s="173"/>
      <c r="AE473" s="183"/>
      <c r="AF473" s="182"/>
      <c r="AG473" s="183"/>
      <c r="AH473" s="183"/>
      <c r="AI473" s="173">
        <f t="shared" si="56"/>
        <v>0</v>
      </c>
      <c r="AJ473" s="173">
        <f t="shared" si="57"/>
        <v>0</v>
      </c>
      <c r="AK473" s="173">
        <f t="shared" si="58"/>
        <v>0</v>
      </c>
      <c r="AL473" s="183"/>
      <c r="AM473" s="194" t="str">
        <f>_xlfn.XLOOKUP(Tabela1[[#This Row],[Unidade]],tabShoppingsEmails[Shopping],tabShoppingsEmails[E-mails consolidados])</f>
        <v>rita.marques@pracanovaaracatuba.com.br; guilherme@pracanovaaracatuba.com.br; jesse.nogueira@pracanovaaracatuba.com.br; islauane@pracanovaaracatuba.com.br; danielle.ohira@pracanovaaracatuba.com.br; thales@pracanovaaracatuba.com.br</v>
      </c>
    </row>
    <row r="474" spans="1:39" ht="48" hidden="1" thickBot="1">
      <c r="A474" s="172"/>
      <c r="B474" s="173"/>
      <c r="C474" s="173" t="s">
        <v>93</v>
      </c>
      <c r="D474" s="174" t="s">
        <v>9</v>
      </c>
      <c r="E474" s="174" t="s">
        <v>168</v>
      </c>
      <c r="F474" s="176">
        <v>2</v>
      </c>
      <c r="G474" s="176"/>
      <c r="H474" s="176"/>
      <c r="I474" s="176"/>
      <c r="J474" s="178"/>
      <c r="K474" s="179"/>
      <c r="L474" s="179"/>
      <c r="M474" s="179"/>
      <c r="N474" s="179"/>
      <c r="O474" s="178"/>
      <c r="P474" s="178"/>
      <c r="Q474" s="178"/>
      <c r="R474" s="178"/>
      <c r="S474" s="178"/>
      <c r="T474" s="179"/>
      <c r="U474" s="180">
        <f t="shared" si="59"/>
        <v>0</v>
      </c>
      <c r="V474" s="180"/>
      <c r="W474" s="234" t="str">
        <f t="shared" si="55"/>
        <v/>
      </c>
      <c r="X474" s="180"/>
      <c r="Y474" s="180"/>
      <c r="Z474" s="181">
        <v>45992</v>
      </c>
      <c r="AA474" s="342" cm="1">
        <f t="array" ref="AA474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46023</v>
      </c>
      <c r="AB474" s="173"/>
      <c r="AC474" s="173"/>
      <c r="AD474" s="173"/>
      <c r="AE474" s="183"/>
      <c r="AF474" s="182"/>
      <c r="AG474" s="183"/>
      <c r="AH474" s="183"/>
      <c r="AI474" s="173">
        <f t="shared" si="56"/>
        <v>0</v>
      </c>
      <c r="AJ474" s="173">
        <f t="shared" si="57"/>
        <v>0</v>
      </c>
      <c r="AK474" s="173">
        <f t="shared" si="58"/>
        <v>0</v>
      </c>
      <c r="AL474" s="183"/>
      <c r="AM474" s="194" t="str">
        <f>_xlfn.XLOOKUP(Tabela1[[#This Row],[Unidade]],tabShoppingsEmails[Shopping],tabShoppingsEmails[E-mails consolidados])</f>
        <v>rita.marques@pracanovaaracatuba.com.br; guilherme@pracanovaaracatuba.com.br; jesse.nogueira@pracanovaaracatuba.com.br; islauane@pracanovaaracatuba.com.br; danielle.ohira@pracanovaaracatuba.com.br; thales@pracanovaaracatuba.com.br</v>
      </c>
    </row>
    <row r="475" spans="1:39" ht="48" hidden="1" thickBot="1">
      <c r="A475" s="172"/>
      <c r="B475" s="173" t="s">
        <v>154</v>
      </c>
      <c r="C475" s="173" t="s">
        <v>93</v>
      </c>
      <c r="D475" s="174" t="s">
        <v>10</v>
      </c>
      <c r="E475" s="174" t="s">
        <v>171</v>
      </c>
      <c r="F475" s="176">
        <v>10</v>
      </c>
      <c r="G475" s="176">
        <v>10</v>
      </c>
      <c r="H475" s="176">
        <v>0</v>
      </c>
      <c r="I475" s="176">
        <v>0</v>
      </c>
      <c r="J475" s="178">
        <v>53032.732482133113</v>
      </c>
      <c r="K475" s="179">
        <v>0</v>
      </c>
      <c r="L475" s="179">
        <v>0</v>
      </c>
      <c r="M475" s="179">
        <v>0</v>
      </c>
      <c r="N475" s="179">
        <v>0</v>
      </c>
      <c r="O475" s="178">
        <v>0</v>
      </c>
      <c r="P475" s="178">
        <v>0</v>
      </c>
      <c r="Q475" s="178">
        <v>0</v>
      </c>
      <c r="R475" s="178">
        <v>0</v>
      </c>
      <c r="S475" s="178">
        <v>0</v>
      </c>
      <c r="T475" s="179" t="s">
        <v>154</v>
      </c>
      <c r="U475" s="180">
        <f t="shared" si="59"/>
        <v>53032.732482133113</v>
      </c>
      <c r="V475" s="180"/>
      <c r="W475" s="234">
        <f t="shared" si="55"/>
        <v>53032.732482133113</v>
      </c>
      <c r="X475" s="180"/>
      <c r="Y475" s="180"/>
      <c r="Z475" s="181">
        <v>45658</v>
      </c>
      <c r="AA475" s="342" cm="1">
        <f t="array" ref="AA475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45689</v>
      </c>
      <c r="AB475" s="173"/>
      <c r="AC475" s="173"/>
      <c r="AD475" s="173"/>
      <c r="AE475" s="183"/>
      <c r="AF475" s="182"/>
      <c r="AG475" s="183"/>
      <c r="AH475" s="183"/>
      <c r="AI475" s="173">
        <f t="shared" si="56"/>
        <v>0</v>
      </c>
      <c r="AJ475" s="173">
        <f t="shared" si="57"/>
        <v>0</v>
      </c>
      <c r="AK475" s="173">
        <f t="shared" si="58"/>
        <v>0</v>
      </c>
      <c r="AL475" s="183"/>
      <c r="AM475" s="194" t="str">
        <f>_xlfn.XLOOKUP(Tabela1[[#This Row],[Unidade]],tabShoppingsEmails[Shopping],tabShoppingsEmails[E-mails consolidados])</f>
        <v>rita.marques@pracanovaaracatuba.com.br; guilherme@pracanovaaracatuba.com.br; jesse.nogueira@pracanovaaracatuba.com.br; islauane@pracanovaaracatuba.com.br; danielle.ohira@pracanovaaracatuba.com.br; thales@pracanovaaracatuba.com.br</v>
      </c>
    </row>
    <row r="476" spans="1:39" ht="48" hidden="1" thickBot="1">
      <c r="A476" s="172"/>
      <c r="B476" s="173" t="s">
        <v>154</v>
      </c>
      <c r="C476" s="173" t="s">
        <v>93</v>
      </c>
      <c r="D476" s="174" t="s">
        <v>10</v>
      </c>
      <c r="E476" s="174" t="s">
        <v>171</v>
      </c>
      <c r="F476" s="176">
        <v>10</v>
      </c>
      <c r="G476" s="176">
        <v>10</v>
      </c>
      <c r="H476" s="176">
        <v>0</v>
      </c>
      <c r="I476" s="176">
        <v>0</v>
      </c>
      <c r="J476" s="178">
        <v>53032.732482133113</v>
      </c>
      <c r="K476" s="179">
        <v>0</v>
      </c>
      <c r="L476" s="179">
        <v>0</v>
      </c>
      <c r="M476" s="179">
        <v>0</v>
      </c>
      <c r="N476" s="179">
        <v>0</v>
      </c>
      <c r="O476" s="178">
        <v>0</v>
      </c>
      <c r="P476" s="178">
        <v>0</v>
      </c>
      <c r="Q476" s="178">
        <v>0</v>
      </c>
      <c r="R476" s="178">
        <v>0</v>
      </c>
      <c r="S476" s="178">
        <f>J476-53034.23</f>
        <v>-1.4975178668901208</v>
      </c>
      <c r="T476" s="179" t="s">
        <v>154</v>
      </c>
      <c r="U476" s="180">
        <f t="shared" si="59"/>
        <v>53031.234964266223</v>
      </c>
      <c r="V476" s="180"/>
      <c r="W476" s="234">
        <f t="shared" si="55"/>
        <v>53031.234964266223</v>
      </c>
      <c r="X476" s="180"/>
      <c r="Y476" s="180"/>
      <c r="Z476" s="181">
        <v>45689</v>
      </c>
      <c r="AA476" s="342" cm="1">
        <f t="array" ref="AA476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45717</v>
      </c>
      <c r="AB476" s="173"/>
      <c r="AC476" s="173"/>
      <c r="AD476" s="173"/>
      <c r="AE476" s="183"/>
      <c r="AF476" s="182"/>
      <c r="AG476" s="183">
        <f>H476-I476</f>
        <v>0</v>
      </c>
      <c r="AH476" s="183" t="e">
        <f>#REF!-Z476</f>
        <v>#REF!</v>
      </c>
      <c r="AI476" s="173">
        <f t="shared" si="56"/>
        <v>0</v>
      </c>
      <c r="AJ476" s="173">
        <f t="shared" si="57"/>
        <v>0</v>
      </c>
      <c r="AK476" s="173">
        <f t="shared" si="58"/>
        <v>1.4975178668901208</v>
      </c>
      <c r="AL476" s="183"/>
      <c r="AM476" s="194" t="str">
        <f>_xlfn.XLOOKUP(Tabela1[[#This Row],[Unidade]],tabShoppingsEmails[Shopping],tabShoppingsEmails[E-mails consolidados])</f>
        <v>rita.marques@pracanovaaracatuba.com.br; guilherme@pracanovaaracatuba.com.br; jesse.nogueira@pracanovaaracatuba.com.br; islauane@pracanovaaracatuba.com.br; danielle.ohira@pracanovaaracatuba.com.br; thales@pracanovaaracatuba.com.br</v>
      </c>
    </row>
    <row r="477" spans="1:39" ht="48" hidden="1" thickBot="1">
      <c r="A477" s="172"/>
      <c r="B477" s="173" t="s">
        <v>154</v>
      </c>
      <c r="C477" s="173" t="s">
        <v>93</v>
      </c>
      <c r="D477" s="174" t="s">
        <v>10</v>
      </c>
      <c r="E477" s="174" t="s">
        <v>171</v>
      </c>
      <c r="F477" s="176">
        <v>10</v>
      </c>
      <c r="G477" s="176">
        <v>10</v>
      </c>
      <c r="H477" s="176">
        <v>0</v>
      </c>
      <c r="I477" s="176">
        <v>0</v>
      </c>
      <c r="J477" s="178">
        <v>53032.732482133113</v>
      </c>
      <c r="K477" s="179">
        <v>0</v>
      </c>
      <c r="L477" s="179">
        <v>0</v>
      </c>
      <c r="M477" s="179">
        <v>0</v>
      </c>
      <c r="N477" s="179">
        <v>0</v>
      </c>
      <c r="O477" s="178">
        <v>0</v>
      </c>
      <c r="P477" s="178">
        <v>0</v>
      </c>
      <c r="Q477" s="178">
        <v>0</v>
      </c>
      <c r="R477" s="178">
        <v>0</v>
      </c>
      <c r="S477" s="178">
        <v>0</v>
      </c>
      <c r="T477" s="179" t="s">
        <v>154</v>
      </c>
      <c r="U477" s="180">
        <f t="shared" si="59"/>
        <v>53032.732482133113</v>
      </c>
      <c r="V477" s="180"/>
      <c r="W477" s="234">
        <f t="shared" si="55"/>
        <v>53032.732482133113</v>
      </c>
      <c r="X477" s="180"/>
      <c r="Y477" s="180"/>
      <c r="Z477" s="181">
        <v>45717</v>
      </c>
      <c r="AA477" s="342" cm="1">
        <f t="array" ref="AA477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45748</v>
      </c>
      <c r="AB477" s="173"/>
      <c r="AC477" s="173"/>
      <c r="AD477" s="173"/>
      <c r="AE477" s="183"/>
      <c r="AF477" s="182"/>
      <c r="AG477" s="183"/>
      <c r="AH477" s="183"/>
      <c r="AI477" s="173">
        <f t="shared" si="56"/>
        <v>0</v>
      </c>
      <c r="AJ477" s="173">
        <f t="shared" si="57"/>
        <v>0</v>
      </c>
      <c r="AK477" s="173">
        <f t="shared" si="58"/>
        <v>0</v>
      </c>
      <c r="AL477" s="183"/>
      <c r="AM477" s="194" t="str">
        <f>_xlfn.XLOOKUP(Tabela1[[#This Row],[Unidade]],tabShoppingsEmails[Shopping],tabShoppingsEmails[E-mails consolidados])</f>
        <v>rita.marques@pracanovaaracatuba.com.br; guilherme@pracanovaaracatuba.com.br; jesse.nogueira@pracanovaaracatuba.com.br; islauane@pracanovaaracatuba.com.br; danielle.ohira@pracanovaaracatuba.com.br; thales@pracanovaaracatuba.com.br</v>
      </c>
    </row>
    <row r="478" spans="1:39" ht="20.85" hidden="1" customHeight="1" thickBot="1">
      <c r="A478" s="172"/>
      <c r="B478" s="173" t="s">
        <v>154</v>
      </c>
      <c r="C478" s="173" t="s">
        <v>93</v>
      </c>
      <c r="D478" s="174" t="s">
        <v>10</v>
      </c>
      <c r="E478" s="174" t="s">
        <v>171</v>
      </c>
      <c r="F478" s="176">
        <v>10</v>
      </c>
      <c r="G478" s="176">
        <v>10</v>
      </c>
      <c r="H478" s="176">
        <v>0</v>
      </c>
      <c r="I478" s="176">
        <v>0</v>
      </c>
      <c r="J478" s="178">
        <v>53032.732482133113</v>
      </c>
      <c r="K478" s="179">
        <v>0</v>
      </c>
      <c r="L478" s="179">
        <v>0</v>
      </c>
      <c r="M478" s="179">
        <v>0</v>
      </c>
      <c r="N478" s="179">
        <v>0</v>
      </c>
      <c r="O478" s="178">
        <v>0</v>
      </c>
      <c r="P478" s="178">
        <v>0</v>
      </c>
      <c r="Q478" s="178">
        <v>0</v>
      </c>
      <c r="R478" s="178">
        <v>0</v>
      </c>
      <c r="S478" s="178">
        <v>0</v>
      </c>
      <c r="T478" s="179" t="s">
        <v>154</v>
      </c>
      <c r="U478" s="180">
        <f t="shared" si="59"/>
        <v>53032.732482133113</v>
      </c>
      <c r="V478" s="180"/>
      <c r="W478" s="234">
        <f t="shared" si="55"/>
        <v>53032.732482133113</v>
      </c>
      <c r="X478" s="180"/>
      <c r="Y478" s="180"/>
      <c r="Z478" s="181">
        <v>45748</v>
      </c>
      <c r="AA478" s="342" cm="1">
        <f t="array" ref="AA478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45778</v>
      </c>
      <c r="AB478" s="173"/>
      <c r="AC478" s="173"/>
      <c r="AD478" s="173"/>
      <c r="AE478" s="183"/>
      <c r="AF478" s="182"/>
      <c r="AG478" s="183"/>
      <c r="AH478" s="183"/>
      <c r="AI478" s="173">
        <f t="shared" si="56"/>
        <v>0</v>
      </c>
      <c r="AJ478" s="173">
        <f t="shared" si="57"/>
        <v>0</v>
      </c>
      <c r="AK478" s="173">
        <f t="shared" si="58"/>
        <v>0</v>
      </c>
      <c r="AL478" s="183"/>
      <c r="AM478" s="194" t="str">
        <f>_xlfn.XLOOKUP(Tabela1[[#This Row],[Unidade]],tabShoppingsEmails[Shopping],tabShoppingsEmails[E-mails consolidados])</f>
        <v>rita.marques@pracanovaaracatuba.com.br; guilherme@pracanovaaracatuba.com.br; jesse.nogueira@pracanovaaracatuba.com.br; islauane@pracanovaaracatuba.com.br; danielle.ohira@pracanovaaracatuba.com.br; thales@pracanovaaracatuba.com.br</v>
      </c>
    </row>
    <row r="479" spans="1:39" ht="20.85" hidden="1" customHeight="1" thickBot="1">
      <c r="A479" s="172">
        <v>45811</v>
      </c>
      <c r="B479" s="173" t="s">
        <v>154</v>
      </c>
      <c r="C479" s="173" t="s">
        <v>93</v>
      </c>
      <c r="D479" s="174" t="s">
        <v>10</v>
      </c>
      <c r="E479" s="174" t="s">
        <v>171</v>
      </c>
      <c r="F479" s="176">
        <v>10</v>
      </c>
      <c r="G479" s="176">
        <v>8</v>
      </c>
      <c r="H479" s="176">
        <v>0</v>
      </c>
      <c r="I479" s="176">
        <v>0</v>
      </c>
      <c r="J479" s="178">
        <v>42800.535665437717</v>
      </c>
      <c r="K479" s="179">
        <v>0</v>
      </c>
      <c r="L479" s="179">
        <v>0</v>
      </c>
      <c r="M479" s="179">
        <v>0</v>
      </c>
      <c r="N479" s="179">
        <v>0</v>
      </c>
      <c r="O479" s="178">
        <v>0</v>
      </c>
      <c r="P479" s="178">
        <v>0</v>
      </c>
      <c r="Q479" s="178">
        <v>0</v>
      </c>
      <c r="R479" s="178">
        <v>0</v>
      </c>
      <c r="S479" s="178">
        <v>0</v>
      </c>
      <c r="T479" s="179" t="s">
        <v>154</v>
      </c>
      <c r="U479" s="180">
        <f t="shared" si="59"/>
        <v>42800.535665437717</v>
      </c>
      <c r="V479" s="180"/>
      <c r="W479" s="234">
        <f t="shared" si="55"/>
        <v>42800.535665437717</v>
      </c>
      <c r="X479" s="180"/>
      <c r="Y479" s="180"/>
      <c r="Z479" s="181">
        <v>45778</v>
      </c>
      <c r="AA479" s="342" cm="1">
        <f t="array" ref="AA479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45809</v>
      </c>
      <c r="AB479" s="182">
        <v>1533.6005602306082</v>
      </c>
      <c r="AC479" s="182">
        <v>1533.6005602306082</v>
      </c>
      <c r="AD479" s="173"/>
      <c r="AE479" s="183"/>
      <c r="AF479" s="182"/>
      <c r="AG479" s="183"/>
      <c r="AH479" s="183"/>
      <c r="AI479" s="173">
        <f t="shared" si="56"/>
        <v>0</v>
      </c>
      <c r="AJ479" s="173">
        <f t="shared" si="57"/>
        <v>0</v>
      </c>
      <c r="AK479" s="173">
        <f t="shared" si="58"/>
        <v>0</v>
      </c>
      <c r="AL479" s="183"/>
      <c r="AM479" s="194" t="str">
        <f>_xlfn.XLOOKUP(Tabela1[[#This Row],[Unidade]],tabShoppingsEmails[Shopping],tabShoppingsEmails[E-mails consolidados])</f>
        <v>rita.marques@pracanovaaracatuba.com.br; guilherme@pracanovaaracatuba.com.br; jesse.nogueira@pracanovaaracatuba.com.br; islauane@pracanovaaracatuba.com.br; danielle.ohira@pracanovaaracatuba.com.br; thales@pracanovaaracatuba.com.br</v>
      </c>
    </row>
    <row r="480" spans="1:39" s="232" customFormat="1" ht="20.85" hidden="1" customHeight="1" thickBot="1">
      <c r="A480" s="172">
        <v>45843</v>
      </c>
      <c r="B480" s="173" t="s">
        <v>154</v>
      </c>
      <c r="C480" s="173" t="s">
        <v>93</v>
      </c>
      <c r="D480" s="174" t="s">
        <v>10</v>
      </c>
      <c r="E480" s="174" t="s">
        <v>171</v>
      </c>
      <c r="F480" s="176">
        <v>10</v>
      </c>
      <c r="G480" s="176">
        <v>8</v>
      </c>
      <c r="H480" s="176">
        <v>0</v>
      </c>
      <c r="I480" s="176">
        <v>0</v>
      </c>
      <c r="J480" s="178">
        <v>42800.535665437717</v>
      </c>
      <c r="K480" s="179">
        <v>0</v>
      </c>
      <c r="L480" s="179">
        <v>0</v>
      </c>
      <c r="M480" s="179">
        <v>0</v>
      </c>
      <c r="N480" s="179">
        <v>0</v>
      </c>
      <c r="O480" s="178">
        <v>0</v>
      </c>
      <c r="P480" s="178">
        <v>0</v>
      </c>
      <c r="Q480" s="178">
        <v>0</v>
      </c>
      <c r="R480" s="178">
        <v>0</v>
      </c>
      <c r="S480" s="178">
        <v>0</v>
      </c>
      <c r="T480" s="179" t="s">
        <v>154</v>
      </c>
      <c r="U480" s="180">
        <f t="shared" si="59"/>
        <v>42800.535665437717</v>
      </c>
      <c r="V480" s="180"/>
      <c r="W480" s="234">
        <f t="shared" si="55"/>
        <v>42800.535665437717</v>
      </c>
      <c r="X480" s="180"/>
      <c r="Y480" s="180"/>
      <c r="Z480" s="181">
        <v>45809</v>
      </c>
      <c r="AA480" s="342" cm="1">
        <f t="array" ref="AA480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45839</v>
      </c>
      <c r="AB480" s="182">
        <v>1533.6005602306082</v>
      </c>
      <c r="AC480" s="182">
        <v>1533.6005602306082</v>
      </c>
      <c r="AD480" s="173"/>
      <c r="AE480" s="183"/>
      <c r="AF480" s="182"/>
      <c r="AG480" s="183"/>
      <c r="AH480" s="183"/>
      <c r="AI480" s="173">
        <f t="shared" si="56"/>
        <v>0</v>
      </c>
      <c r="AJ480" s="173">
        <f t="shared" si="57"/>
        <v>0</v>
      </c>
      <c r="AK480" s="173">
        <f t="shared" si="58"/>
        <v>0</v>
      </c>
      <c r="AL480" s="183"/>
      <c r="AM480" s="194" t="str">
        <f>_xlfn.XLOOKUP(Tabela1[[#This Row],[Unidade]],tabShoppingsEmails[Shopping],tabShoppingsEmails[E-mails consolidados])</f>
        <v>rita.marques@pracanovaaracatuba.com.br; guilherme@pracanovaaracatuba.com.br; jesse.nogueira@pracanovaaracatuba.com.br; islauane@pracanovaaracatuba.com.br; danielle.ohira@pracanovaaracatuba.com.br; thales@pracanovaaracatuba.com.br</v>
      </c>
    </row>
    <row r="481" spans="1:39" ht="20.85" hidden="1" customHeight="1" thickBot="1">
      <c r="A481" s="172">
        <v>45874</v>
      </c>
      <c r="B481" s="173" t="s">
        <v>154</v>
      </c>
      <c r="C481" s="173" t="s">
        <v>93</v>
      </c>
      <c r="D481" s="174" t="s">
        <v>10</v>
      </c>
      <c r="E481" s="174" t="s">
        <v>171</v>
      </c>
      <c r="F481" s="176">
        <v>10</v>
      </c>
      <c r="G481" s="176">
        <v>8</v>
      </c>
      <c r="H481" s="176">
        <v>0</v>
      </c>
      <c r="I481" s="176">
        <v>0</v>
      </c>
      <c r="J481" s="178">
        <v>42800.535665437717</v>
      </c>
      <c r="K481" s="179">
        <v>0</v>
      </c>
      <c r="L481" s="179">
        <v>0</v>
      </c>
      <c r="M481" s="179">
        <v>0</v>
      </c>
      <c r="N481" s="179">
        <v>0</v>
      </c>
      <c r="O481" s="178">
        <v>0</v>
      </c>
      <c r="P481" s="178">
        <v>0</v>
      </c>
      <c r="Q481" s="178">
        <v>0</v>
      </c>
      <c r="R481" s="178">
        <v>0</v>
      </c>
      <c r="S481" s="178">
        <v>0</v>
      </c>
      <c r="T481" s="179" t="s">
        <v>154</v>
      </c>
      <c r="U481" s="180">
        <f t="shared" si="59"/>
        <v>42800.535665437717</v>
      </c>
      <c r="V481" s="180"/>
      <c r="W481" s="234">
        <f t="shared" si="55"/>
        <v>42800.535665437717</v>
      </c>
      <c r="X481" s="180"/>
      <c r="Y481" s="180"/>
      <c r="Z481" s="181">
        <v>45839</v>
      </c>
      <c r="AA481" s="342" cm="1">
        <f t="array" ref="AA481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45870</v>
      </c>
      <c r="AB481" s="182"/>
      <c r="AC481" s="182"/>
      <c r="AD481" s="173"/>
      <c r="AE481" s="183"/>
      <c r="AF481" s="182"/>
      <c r="AG481" s="183"/>
      <c r="AH481" s="183"/>
      <c r="AI481" s="173">
        <f t="shared" si="56"/>
        <v>0</v>
      </c>
      <c r="AJ481" s="173">
        <f t="shared" si="57"/>
        <v>0</v>
      </c>
      <c r="AK481" s="173">
        <f t="shared" si="58"/>
        <v>0</v>
      </c>
      <c r="AL481" s="183"/>
      <c r="AM481" s="194" t="str">
        <f>_xlfn.XLOOKUP(Tabela1[[#This Row],[Unidade]],tabShoppingsEmails[Shopping],tabShoppingsEmails[E-mails consolidados])</f>
        <v>rita.marques@pracanovaaracatuba.com.br; guilherme@pracanovaaracatuba.com.br; jesse.nogueira@pracanovaaracatuba.com.br; islauane@pracanovaaracatuba.com.br; danielle.ohira@pracanovaaracatuba.com.br; thales@pracanovaaracatuba.com.br</v>
      </c>
    </row>
    <row r="482" spans="1:39" ht="20.85" hidden="1" customHeight="1" thickBot="1">
      <c r="A482" s="172">
        <v>45903</v>
      </c>
      <c r="B482" s="173" t="s">
        <v>154</v>
      </c>
      <c r="C482" s="173" t="s">
        <v>93</v>
      </c>
      <c r="D482" s="174" t="s">
        <v>10</v>
      </c>
      <c r="E482" s="174" t="s">
        <v>171</v>
      </c>
      <c r="F482" s="176">
        <v>10</v>
      </c>
      <c r="G482" s="176">
        <v>8</v>
      </c>
      <c r="H482" s="176">
        <v>0</v>
      </c>
      <c r="I482" s="176">
        <v>0</v>
      </c>
      <c r="J482" s="178">
        <v>42800.535665437717</v>
      </c>
      <c r="K482" s="179">
        <v>0</v>
      </c>
      <c r="L482" s="179">
        <v>0</v>
      </c>
      <c r="M482" s="179">
        <v>0</v>
      </c>
      <c r="N482" s="179">
        <v>0</v>
      </c>
      <c r="O482" s="178">
        <v>0</v>
      </c>
      <c r="P482" s="178">
        <v>0</v>
      </c>
      <c r="Q482" s="178">
        <v>0</v>
      </c>
      <c r="R482" s="178">
        <v>0</v>
      </c>
      <c r="S482" s="178">
        <v>0</v>
      </c>
      <c r="T482" s="179" t="s">
        <v>154</v>
      </c>
      <c r="U482" s="180">
        <f t="shared" si="59"/>
        <v>42800.535665437717</v>
      </c>
      <c r="V482" s="180"/>
      <c r="W482" s="234">
        <f t="shared" si="55"/>
        <v>42800.535665437717</v>
      </c>
      <c r="X482" s="180"/>
      <c r="Y482" s="180"/>
      <c r="Z482" s="181">
        <v>45870</v>
      </c>
      <c r="AA482" s="342" cm="1">
        <f t="array" ref="AA482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45901</v>
      </c>
      <c r="AB482" s="182"/>
      <c r="AC482" s="182"/>
      <c r="AD482" s="173"/>
      <c r="AE482" s="183"/>
      <c r="AF482" s="182"/>
      <c r="AG482" s="183"/>
      <c r="AH482" s="183"/>
      <c r="AI482" s="173">
        <f t="shared" si="56"/>
        <v>0</v>
      </c>
      <c r="AJ482" s="173">
        <f t="shared" si="57"/>
        <v>0</v>
      </c>
      <c r="AK482" s="173">
        <f t="shared" si="58"/>
        <v>0</v>
      </c>
      <c r="AL482" s="183"/>
      <c r="AM482" s="194" t="str">
        <f>_xlfn.XLOOKUP(Tabela1[[#This Row],[Unidade]],tabShoppingsEmails[Shopping],tabShoppingsEmails[E-mails consolidados])</f>
        <v>rita.marques@pracanovaaracatuba.com.br; guilherme@pracanovaaracatuba.com.br; jesse.nogueira@pracanovaaracatuba.com.br; islauane@pracanovaaracatuba.com.br; danielle.ohira@pracanovaaracatuba.com.br; thales@pracanovaaracatuba.com.br</v>
      </c>
    </row>
    <row r="483" spans="1:39" ht="20.85" hidden="1" customHeight="1" thickBot="1">
      <c r="A483" s="172">
        <v>45932</v>
      </c>
      <c r="B483" s="173" t="s">
        <v>154</v>
      </c>
      <c r="C483" s="173" t="s">
        <v>93</v>
      </c>
      <c r="D483" s="174" t="s">
        <v>10</v>
      </c>
      <c r="E483" s="174" t="s">
        <v>171</v>
      </c>
      <c r="F483" s="176">
        <v>10</v>
      </c>
      <c r="G483" s="176">
        <v>8</v>
      </c>
      <c r="H483" s="176">
        <v>0</v>
      </c>
      <c r="I483" s="176">
        <v>0</v>
      </c>
      <c r="J483" s="178">
        <v>42800.535665437717</v>
      </c>
      <c r="K483" s="179">
        <v>0</v>
      </c>
      <c r="L483" s="179">
        <v>0</v>
      </c>
      <c r="M483" s="179">
        <v>0</v>
      </c>
      <c r="N483" s="179">
        <v>0</v>
      </c>
      <c r="O483" s="178">
        <v>0</v>
      </c>
      <c r="P483" s="178">
        <v>0</v>
      </c>
      <c r="Q483" s="178">
        <v>0</v>
      </c>
      <c r="R483" s="178">
        <v>0</v>
      </c>
      <c r="S483" s="178">
        <v>0</v>
      </c>
      <c r="T483" s="179" t="s">
        <v>154</v>
      </c>
      <c r="U483" s="180">
        <f t="shared" si="59"/>
        <v>42800.535665437717</v>
      </c>
      <c r="V483" s="180"/>
      <c r="W483" s="234">
        <f t="shared" si="55"/>
        <v>42800.535665437717</v>
      </c>
      <c r="X483" s="180"/>
      <c r="Y483" s="180"/>
      <c r="Z483" s="181">
        <v>45901</v>
      </c>
      <c r="AA483" s="342" cm="1">
        <f t="array" ref="AA483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45931</v>
      </c>
      <c r="AB483" s="173"/>
      <c r="AC483" s="173"/>
      <c r="AD483" s="173"/>
      <c r="AE483" s="183"/>
      <c r="AF483" s="182"/>
      <c r="AG483" s="183"/>
      <c r="AH483" s="183"/>
      <c r="AI483" s="173">
        <f t="shared" si="56"/>
        <v>0</v>
      </c>
      <c r="AJ483" s="173">
        <f t="shared" si="57"/>
        <v>0</v>
      </c>
      <c r="AK483" s="173">
        <f t="shared" si="58"/>
        <v>0</v>
      </c>
      <c r="AL483" s="183"/>
      <c r="AM483" s="194" t="str">
        <f>_xlfn.XLOOKUP(Tabela1[[#This Row],[Unidade]],tabShoppingsEmails[Shopping],tabShoppingsEmails[E-mails consolidados])</f>
        <v>rita.marques@pracanovaaracatuba.com.br; guilherme@pracanovaaracatuba.com.br; jesse.nogueira@pracanovaaracatuba.com.br; islauane@pracanovaaracatuba.com.br; danielle.ohira@pracanovaaracatuba.com.br; thales@pracanovaaracatuba.com.br</v>
      </c>
    </row>
    <row r="484" spans="1:39" ht="20.85" hidden="1" customHeight="1" thickBot="1">
      <c r="A484" s="172"/>
      <c r="B484" s="173"/>
      <c r="C484" s="173" t="s">
        <v>93</v>
      </c>
      <c r="D484" s="174" t="s">
        <v>10</v>
      </c>
      <c r="E484" s="174" t="s">
        <v>171</v>
      </c>
      <c r="F484" s="176">
        <v>10</v>
      </c>
      <c r="G484" s="176"/>
      <c r="H484" s="176"/>
      <c r="I484" s="176"/>
      <c r="J484" s="178"/>
      <c r="K484" s="179"/>
      <c r="L484" s="179"/>
      <c r="M484" s="179"/>
      <c r="N484" s="179"/>
      <c r="O484" s="178"/>
      <c r="P484" s="178"/>
      <c r="Q484" s="178"/>
      <c r="R484" s="178"/>
      <c r="S484" s="178"/>
      <c r="T484" s="179"/>
      <c r="U484" s="180">
        <f t="shared" si="59"/>
        <v>0</v>
      </c>
      <c r="V484" s="180"/>
      <c r="W484" s="234" t="str">
        <f t="shared" si="55"/>
        <v/>
      </c>
      <c r="X484" s="180"/>
      <c r="Y484" s="180"/>
      <c r="Z484" s="181">
        <v>45931</v>
      </c>
      <c r="AA484" s="342" cm="1">
        <f t="array" ref="AA484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45962</v>
      </c>
      <c r="AB484" s="182">
        <v>459.1342245717579</v>
      </c>
      <c r="AC484" s="182">
        <v>459.1342245717579</v>
      </c>
      <c r="AD484" s="173"/>
      <c r="AE484" s="183"/>
      <c r="AF484" s="182"/>
      <c r="AG484" s="183"/>
      <c r="AH484" s="183"/>
      <c r="AI484" s="173">
        <f t="shared" si="56"/>
        <v>0</v>
      </c>
      <c r="AJ484" s="173">
        <f t="shared" si="57"/>
        <v>0</v>
      </c>
      <c r="AK484" s="173">
        <f t="shared" si="58"/>
        <v>0</v>
      </c>
      <c r="AL484" s="183"/>
      <c r="AM484" s="194" t="str">
        <f>_xlfn.XLOOKUP(Tabela1[[#This Row],[Unidade]],tabShoppingsEmails[Shopping],tabShoppingsEmails[E-mails consolidados])</f>
        <v>rita.marques@pracanovaaracatuba.com.br; guilherme@pracanovaaracatuba.com.br; jesse.nogueira@pracanovaaracatuba.com.br; islauane@pracanovaaracatuba.com.br; danielle.ohira@pracanovaaracatuba.com.br; thales@pracanovaaracatuba.com.br</v>
      </c>
    </row>
    <row r="485" spans="1:39" ht="20.85" hidden="1" customHeight="1" thickBot="1">
      <c r="A485" s="172"/>
      <c r="B485" s="173"/>
      <c r="C485" s="173" t="s">
        <v>93</v>
      </c>
      <c r="D485" s="174" t="s">
        <v>10</v>
      </c>
      <c r="E485" s="174" t="s">
        <v>171</v>
      </c>
      <c r="F485" s="176">
        <v>10</v>
      </c>
      <c r="G485" s="176"/>
      <c r="H485" s="176"/>
      <c r="I485" s="176"/>
      <c r="J485" s="178"/>
      <c r="K485" s="179"/>
      <c r="L485" s="179"/>
      <c r="M485" s="179"/>
      <c r="N485" s="179"/>
      <c r="O485" s="178"/>
      <c r="P485" s="178"/>
      <c r="Q485" s="178"/>
      <c r="R485" s="178"/>
      <c r="S485" s="178"/>
      <c r="T485" s="179"/>
      <c r="U485" s="180">
        <f t="shared" si="59"/>
        <v>0</v>
      </c>
      <c r="V485" s="180"/>
      <c r="W485" s="234" t="str">
        <f t="shared" si="55"/>
        <v/>
      </c>
      <c r="X485" s="180"/>
      <c r="Y485" s="180"/>
      <c r="Z485" s="181">
        <v>45962</v>
      </c>
      <c r="AA485" s="342" cm="1">
        <f t="array" ref="AA485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45992</v>
      </c>
      <c r="AB485" s="182">
        <v>3649.7854482127159</v>
      </c>
      <c r="AC485" s="173"/>
      <c r="AD485" s="173"/>
      <c r="AE485" s="183"/>
      <c r="AF485" s="182"/>
      <c r="AG485" s="183"/>
      <c r="AH485" s="183"/>
      <c r="AI485" s="173">
        <f t="shared" si="56"/>
        <v>0</v>
      </c>
      <c r="AJ485" s="173">
        <f>AB486-AC485</f>
        <v>5050.7786724742082</v>
      </c>
      <c r="AK485" s="173">
        <f t="shared" si="58"/>
        <v>0</v>
      </c>
      <c r="AL485" s="183"/>
      <c r="AM485" s="194" t="str">
        <f>_xlfn.XLOOKUP(Tabela1[[#This Row],[Unidade]],tabShoppingsEmails[Shopping],tabShoppingsEmails[E-mails consolidados])</f>
        <v>rita.marques@pracanovaaracatuba.com.br; guilherme@pracanovaaracatuba.com.br; jesse.nogueira@pracanovaaracatuba.com.br; islauane@pracanovaaracatuba.com.br; danielle.ohira@pracanovaaracatuba.com.br; thales@pracanovaaracatuba.com.br</v>
      </c>
    </row>
    <row r="486" spans="1:39" ht="48" hidden="1" thickBot="1">
      <c r="A486" s="172"/>
      <c r="B486" s="173"/>
      <c r="C486" s="173" t="s">
        <v>93</v>
      </c>
      <c r="D486" s="174" t="s">
        <v>10</v>
      </c>
      <c r="E486" s="174" t="s">
        <v>171</v>
      </c>
      <c r="F486" s="176">
        <v>10</v>
      </c>
      <c r="G486" s="176"/>
      <c r="H486" s="176"/>
      <c r="I486" s="176"/>
      <c r="J486" s="178"/>
      <c r="K486" s="179"/>
      <c r="L486" s="179"/>
      <c r="M486" s="179"/>
      <c r="N486" s="179"/>
      <c r="O486" s="178"/>
      <c r="P486" s="178"/>
      <c r="Q486" s="178"/>
      <c r="R486" s="178"/>
      <c r="S486" s="178"/>
      <c r="T486" s="179"/>
      <c r="U486" s="180">
        <f t="shared" si="59"/>
        <v>0</v>
      </c>
      <c r="V486" s="180"/>
      <c r="W486" s="234" t="str">
        <f t="shared" si="55"/>
        <v/>
      </c>
      <c r="X486" s="180"/>
      <c r="Y486" s="180"/>
      <c r="Z486" s="181">
        <v>45992</v>
      </c>
      <c r="AA486" s="342" cm="1">
        <f t="array" ref="AA486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46023</v>
      </c>
      <c r="AB486" s="182">
        <v>5050.7786724742082</v>
      </c>
      <c r="AC486" s="182"/>
      <c r="AD486" s="182"/>
      <c r="AE486" s="183"/>
      <c r="AF486" s="182"/>
      <c r="AG486" s="183"/>
      <c r="AH486" s="183"/>
      <c r="AI486" s="173">
        <f t="shared" si="56"/>
        <v>0</v>
      </c>
      <c r="AJ486" s="173" t="e">
        <f>#REF!-AC486</f>
        <v>#REF!</v>
      </c>
      <c r="AK486" s="173">
        <f t="shared" si="58"/>
        <v>0</v>
      </c>
      <c r="AL486" s="183"/>
      <c r="AM486" s="194" t="str">
        <f>_xlfn.XLOOKUP(Tabela1[[#This Row],[Unidade]],tabShoppingsEmails[Shopping],tabShoppingsEmails[E-mails consolidados])</f>
        <v>rita.marques@pracanovaaracatuba.com.br; guilherme@pracanovaaracatuba.com.br; jesse.nogueira@pracanovaaracatuba.com.br; islauane@pracanovaaracatuba.com.br; danielle.ohira@pracanovaaracatuba.com.br; thales@pracanovaaracatuba.com.br</v>
      </c>
    </row>
    <row r="487" spans="1:39" ht="48" hidden="1" thickBot="1">
      <c r="A487" s="172"/>
      <c r="B487" s="173" t="s">
        <v>154</v>
      </c>
      <c r="C487" s="173" t="s">
        <v>93</v>
      </c>
      <c r="D487" s="174" t="s">
        <v>11</v>
      </c>
      <c r="E487" s="174" t="s">
        <v>171</v>
      </c>
      <c r="F487" s="176">
        <v>3</v>
      </c>
      <c r="G487" s="176">
        <v>3</v>
      </c>
      <c r="H487" s="176">
        <v>0</v>
      </c>
      <c r="I487" s="176">
        <v>0</v>
      </c>
      <c r="J487" s="178">
        <v>21040.094403999999</v>
      </c>
      <c r="K487" s="179">
        <v>0</v>
      </c>
      <c r="L487" s="179">
        <v>0</v>
      </c>
      <c r="M487" s="179">
        <v>0</v>
      </c>
      <c r="N487" s="179">
        <v>0</v>
      </c>
      <c r="O487" s="178">
        <v>0</v>
      </c>
      <c r="P487" s="178">
        <v>0</v>
      </c>
      <c r="Q487" s="178">
        <v>0</v>
      </c>
      <c r="R487" s="178">
        <v>0</v>
      </c>
      <c r="S487" s="178">
        <v>0</v>
      </c>
      <c r="T487" s="179" t="s">
        <v>154</v>
      </c>
      <c r="U487" s="180">
        <f t="shared" si="59"/>
        <v>21040.094403999999</v>
      </c>
      <c r="V487" s="180"/>
      <c r="W487" s="234">
        <f t="shared" si="55"/>
        <v>21040.094403999999</v>
      </c>
      <c r="X487" s="180"/>
      <c r="Y487" s="180"/>
      <c r="Z487" s="181">
        <v>45658</v>
      </c>
      <c r="AA487" s="342" cm="1">
        <f t="array" ref="AA487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45689</v>
      </c>
      <c r="AB487" s="173"/>
      <c r="AC487" s="173"/>
      <c r="AD487" s="173"/>
      <c r="AE487" s="183"/>
      <c r="AF487" s="182"/>
      <c r="AG487" s="183"/>
      <c r="AH487" s="183"/>
      <c r="AI487" s="173">
        <f t="shared" si="56"/>
        <v>0</v>
      </c>
      <c r="AJ487" s="173">
        <f t="shared" si="57"/>
        <v>0</v>
      </c>
      <c r="AK487" s="173">
        <f t="shared" si="58"/>
        <v>0</v>
      </c>
      <c r="AL487" s="183"/>
      <c r="AM487" s="194" t="str">
        <f>_xlfn.XLOOKUP(Tabela1[[#This Row],[Unidade]],tabShoppingsEmails[Shopping],tabShoppingsEmails[E-mails consolidados])</f>
        <v>rita.marques@pracanovaaracatuba.com.br; guilherme@pracanovaaracatuba.com.br; jesse.nogueira@pracanovaaracatuba.com.br; islauane@pracanovaaracatuba.com.br; danielle.ohira@pracanovaaracatuba.com.br; thales@pracanovaaracatuba.com.br</v>
      </c>
    </row>
    <row r="488" spans="1:39" ht="48" hidden="1" thickBot="1">
      <c r="A488" s="172"/>
      <c r="B488" s="173" t="s">
        <v>154</v>
      </c>
      <c r="C488" s="173" t="s">
        <v>93</v>
      </c>
      <c r="D488" s="174" t="s">
        <v>11</v>
      </c>
      <c r="E488" s="174" t="s">
        <v>171</v>
      </c>
      <c r="F488" s="176">
        <v>3</v>
      </c>
      <c r="G488" s="176">
        <v>3</v>
      </c>
      <c r="H488" s="176">
        <v>0</v>
      </c>
      <c r="I488" s="176">
        <v>0</v>
      </c>
      <c r="J488" s="178">
        <v>21040.094403999999</v>
      </c>
      <c r="K488" s="179">
        <v>0</v>
      </c>
      <c r="L488" s="179">
        <v>0</v>
      </c>
      <c r="M488" s="179">
        <v>0</v>
      </c>
      <c r="N488" s="179">
        <v>0</v>
      </c>
      <c r="O488" s="178">
        <v>-34.31</v>
      </c>
      <c r="P488" s="178">
        <v>0</v>
      </c>
      <c r="Q488" s="178">
        <v>0</v>
      </c>
      <c r="R488" s="178">
        <v>0</v>
      </c>
      <c r="S488" s="178">
        <f>J488-20588.94</f>
        <v>451.1544040000008</v>
      </c>
      <c r="T488" s="179" t="s">
        <v>154</v>
      </c>
      <c r="U488" s="180">
        <f t="shared" si="59"/>
        <v>21456.938807999999</v>
      </c>
      <c r="V488" s="180"/>
      <c r="W488" s="234">
        <f t="shared" si="55"/>
        <v>21456.938807999999</v>
      </c>
      <c r="X488" s="180"/>
      <c r="Y488" s="180"/>
      <c r="Z488" s="181">
        <v>45689</v>
      </c>
      <c r="AA488" s="342" cm="1">
        <f t="array" ref="AA488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45717</v>
      </c>
      <c r="AB488" s="173"/>
      <c r="AC488" s="173"/>
      <c r="AD488" s="173"/>
      <c r="AE488" s="183"/>
      <c r="AF488" s="182"/>
      <c r="AG488" s="183"/>
      <c r="AH488" s="183"/>
      <c r="AI488" s="173">
        <f t="shared" si="56"/>
        <v>0</v>
      </c>
      <c r="AJ488" s="173">
        <f t="shared" si="57"/>
        <v>0</v>
      </c>
      <c r="AK488" s="173">
        <f t="shared" si="58"/>
        <v>-416.84440399999949</v>
      </c>
      <c r="AL488" s="183"/>
      <c r="AM488" s="194" t="str">
        <f>_xlfn.XLOOKUP(Tabela1[[#This Row],[Unidade]],tabShoppingsEmails[Shopping],tabShoppingsEmails[E-mails consolidados])</f>
        <v>rita.marques@pracanovaaracatuba.com.br; guilherme@pracanovaaracatuba.com.br; jesse.nogueira@pracanovaaracatuba.com.br; islauane@pracanovaaracatuba.com.br; danielle.ohira@pracanovaaracatuba.com.br; thales@pracanovaaracatuba.com.br</v>
      </c>
    </row>
    <row r="489" spans="1:39" ht="48" hidden="1" thickBot="1">
      <c r="A489" s="172"/>
      <c r="B489" s="173" t="s">
        <v>154</v>
      </c>
      <c r="C489" s="173" t="s">
        <v>93</v>
      </c>
      <c r="D489" s="174" t="s">
        <v>11</v>
      </c>
      <c r="E489" s="174" t="s">
        <v>171</v>
      </c>
      <c r="F489" s="176">
        <v>3</v>
      </c>
      <c r="G489" s="176">
        <v>3</v>
      </c>
      <c r="H489" s="176">
        <v>0</v>
      </c>
      <c r="I489" s="176">
        <v>0</v>
      </c>
      <c r="J489" s="178">
        <v>21040.094403999999</v>
      </c>
      <c r="K489" s="179">
        <v>0</v>
      </c>
      <c r="L489" s="179">
        <v>0</v>
      </c>
      <c r="M489" s="179">
        <v>0</v>
      </c>
      <c r="N489" s="179">
        <v>0</v>
      </c>
      <c r="O489" s="178">
        <v>-34.31</v>
      </c>
      <c r="P489" s="178">
        <v>0</v>
      </c>
      <c r="Q489" s="178">
        <v>0</v>
      </c>
      <c r="R489" s="178">
        <v>0</v>
      </c>
      <c r="S489" s="178">
        <v>0</v>
      </c>
      <c r="T489" s="179" t="s">
        <v>154</v>
      </c>
      <c r="U489" s="180">
        <f t="shared" si="59"/>
        <v>21005.784403999998</v>
      </c>
      <c r="V489" s="180"/>
      <c r="W489" s="234">
        <f t="shared" si="55"/>
        <v>21005.784403999998</v>
      </c>
      <c r="X489" s="180">
        <v>4718.67</v>
      </c>
      <c r="Y489" s="180" t="s">
        <v>156</v>
      </c>
      <c r="Z489" s="181">
        <v>45717</v>
      </c>
      <c r="AA489" s="342" cm="1">
        <f t="array" ref="AA489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45748</v>
      </c>
      <c r="AB489" s="173"/>
      <c r="AC489" s="173"/>
      <c r="AD489" s="173"/>
      <c r="AE489" s="183"/>
      <c r="AF489" s="182"/>
      <c r="AG489" s="183"/>
      <c r="AH489" s="183"/>
      <c r="AI489" s="173">
        <f t="shared" si="56"/>
        <v>0</v>
      </c>
      <c r="AJ489" s="173">
        <f t="shared" si="57"/>
        <v>0</v>
      </c>
      <c r="AK489" s="173">
        <f t="shared" si="58"/>
        <v>34.31000000000131</v>
      </c>
      <c r="AL489" s="183"/>
      <c r="AM489" s="194" t="str">
        <f>_xlfn.XLOOKUP(Tabela1[[#This Row],[Unidade]],tabShoppingsEmails[Shopping],tabShoppingsEmails[E-mails consolidados])</f>
        <v>rita.marques@pracanovaaracatuba.com.br; guilherme@pracanovaaracatuba.com.br; jesse.nogueira@pracanovaaracatuba.com.br; islauane@pracanovaaracatuba.com.br; danielle.ohira@pracanovaaracatuba.com.br; thales@pracanovaaracatuba.com.br</v>
      </c>
    </row>
    <row r="490" spans="1:39" ht="20.85" hidden="1" customHeight="1" thickBot="1">
      <c r="A490" s="172"/>
      <c r="B490" s="173" t="s">
        <v>154</v>
      </c>
      <c r="C490" s="173" t="s">
        <v>93</v>
      </c>
      <c r="D490" s="174" t="s">
        <v>11</v>
      </c>
      <c r="E490" s="174" t="s">
        <v>171</v>
      </c>
      <c r="F490" s="176">
        <v>3</v>
      </c>
      <c r="G490" s="176">
        <v>3</v>
      </c>
      <c r="H490" s="176">
        <v>0</v>
      </c>
      <c r="I490" s="176">
        <v>0</v>
      </c>
      <c r="J490" s="178">
        <v>21040.094403999999</v>
      </c>
      <c r="K490" s="179">
        <v>0</v>
      </c>
      <c r="L490" s="179">
        <v>0</v>
      </c>
      <c r="M490" s="179">
        <v>0</v>
      </c>
      <c r="N490" s="179">
        <v>0</v>
      </c>
      <c r="O490" s="178">
        <v>0</v>
      </c>
      <c r="P490" s="178">
        <v>0</v>
      </c>
      <c r="Q490" s="178">
        <v>0</v>
      </c>
      <c r="R490" s="178">
        <v>0</v>
      </c>
      <c r="S490" s="178">
        <v>0</v>
      </c>
      <c r="T490" s="179" t="s">
        <v>154</v>
      </c>
      <c r="U490" s="180">
        <f t="shared" si="59"/>
        <v>21040.094403999999</v>
      </c>
      <c r="V490" s="180"/>
      <c r="W490" s="234">
        <f t="shared" si="55"/>
        <v>21040.094403999999</v>
      </c>
      <c r="X490" s="180"/>
      <c r="Y490" s="180"/>
      <c r="Z490" s="181">
        <v>45748</v>
      </c>
      <c r="AA490" s="342" cm="1">
        <f t="array" ref="AA490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45778</v>
      </c>
      <c r="AB490" s="173"/>
      <c r="AC490" s="173"/>
      <c r="AD490" s="173"/>
      <c r="AE490" s="183"/>
      <c r="AF490" s="182"/>
      <c r="AG490" s="183"/>
      <c r="AH490" s="183"/>
      <c r="AI490" s="173">
        <f t="shared" si="56"/>
        <v>0</v>
      </c>
      <c r="AJ490" s="173">
        <f t="shared" si="57"/>
        <v>0</v>
      </c>
      <c r="AK490" s="173">
        <f t="shared" si="58"/>
        <v>0</v>
      </c>
      <c r="AL490" s="183"/>
      <c r="AM490" s="194" t="str">
        <f>_xlfn.XLOOKUP(Tabela1[[#This Row],[Unidade]],tabShoppingsEmails[Shopping],tabShoppingsEmails[E-mails consolidados])</f>
        <v>rita.marques@pracanovaaracatuba.com.br; guilherme@pracanovaaracatuba.com.br; jesse.nogueira@pracanovaaracatuba.com.br; islauane@pracanovaaracatuba.com.br; danielle.ohira@pracanovaaracatuba.com.br; thales@pracanovaaracatuba.com.br</v>
      </c>
    </row>
    <row r="491" spans="1:39" ht="20.85" hidden="1" customHeight="1" thickBot="1">
      <c r="A491" s="172">
        <v>45811</v>
      </c>
      <c r="B491" s="173" t="s">
        <v>154</v>
      </c>
      <c r="C491" s="173" t="s">
        <v>93</v>
      </c>
      <c r="D491" s="174" t="s">
        <v>11</v>
      </c>
      <c r="E491" s="174" t="s">
        <v>171</v>
      </c>
      <c r="F491" s="176">
        <v>3</v>
      </c>
      <c r="G491" s="176">
        <v>2</v>
      </c>
      <c r="H491" s="176">
        <v>0</v>
      </c>
      <c r="I491" s="176">
        <v>0</v>
      </c>
      <c r="J491" s="178">
        <v>13080.108675999998</v>
      </c>
      <c r="K491" s="179">
        <v>0</v>
      </c>
      <c r="L491" s="179">
        <v>0</v>
      </c>
      <c r="M491" s="179">
        <v>0</v>
      </c>
      <c r="N491" s="179">
        <v>0</v>
      </c>
      <c r="O491" s="178">
        <v>0</v>
      </c>
      <c r="P491" s="178">
        <v>0</v>
      </c>
      <c r="Q491" s="178">
        <v>0</v>
      </c>
      <c r="R491" s="178">
        <v>0</v>
      </c>
      <c r="S491" s="178">
        <v>0</v>
      </c>
      <c r="T491" s="179" t="s">
        <v>154</v>
      </c>
      <c r="U491" s="180">
        <f t="shared" si="59"/>
        <v>13080.108675999998</v>
      </c>
      <c r="V491" s="180"/>
      <c r="W491" s="234">
        <f t="shared" si="55"/>
        <v>13080.108675999998</v>
      </c>
      <c r="X491" s="180"/>
      <c r="Y491" s="180"/>
      <c r="Z491" s="181">
        <v>45778</v>
      </c>
      <c r="AA491" s="342" cm="1">
        <f t="array" ref="AA491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45809</v>
      </c>
      <c r="AB491" s="173"/>
      <c r="AC491" s="173"/>
      <c r="AD491" s="173"/>
      <c r="AE491" s="183"/>
      <c r="AF491" s="182"/>
      <c r="AG491" s="183"/>
      <c r="AH491" s="183"/>
      <c r="AI491" s="173">
        <f t="shared" si="56"/>
        <v>0</v>
      </c>
      <c r="AJ491" s="173">
        <f t="shared" si="57"/>
        <v>0</v>
      </c>
      <c r="AK491" s="173">
        <f t="shared" si="58"/>
        <v>0</v>
      </c>
      <c r="AL491" s="183"/>
      <c r="AM491" s="194" t="str">
        <f>_xlfn.XLOOKUP(Tabela1[[#This Row],[Unidade]],tabShoppingsEmails[Shopping],tabShoppingsEmails[E-mails consolidados])</f>
        <v>rita.marques@pracanovaaracatuba.com.br; guilherme@pracanovaaracatuba.com.br; jesse.nogueira@pracanovaaracatuba.com.br; islauane@pracanovaaracatuba.com.br; danielle.ohira@pracanovaaracatuba.com.br; thales@pracanovaaracatuba.com.br</v>
      </c>
    </row>
    <row r="492" spans="1:39" ht="20.85" hidden="1" customHeight="1" thickBot="1">
      <c r="A492" s="172">
        <v>45843</v>
      </c>
      <c r="B492" s="173" t="s">
        <v>154</v>
      </c>
      <c r="C492" s="173" t="s">
        <v>93</v>
      </c>
      <c r="D492" s="174" t="s">
        <v>11</v>
      </c>
      <c r="E492" s="174" t="s">
        <v>171</v>
      </c>
      <c r="F492" s="176">
        <v>3</v>
      </c>
      <c r="G492" s="176">
        <v>2</v>
      </c>
      <c r="H492" s="176">
        <v>0</v>
      </c>
      <c r="I492" s="176">
        <v>0</v>
      </c>
      <c r="J492" s="178">
        <v>13080.108675999998</v>
      </c>
      <c r="K492" s="179">
        <v>0</v>
      </c>
      <c r="L492" s="179">
        <v>0</v>
      </c>
      <c r="M492" s="179">
        <v>0</v>
      </c>
      <c r="N492" s="179">
        <v>0</v>
      </c>
      <c r="O492" s="178">
        <v>0</v>
      </c>
      <c r="P492" s="178">
        <v>0</v>
      </c>
      <c r="Q492" s="178">
        <v>0</v>
      </c>
      <c r="R492" s="178">
        <v>0</v>
      </c>
      <c r="S492" s="178">
        <v>0</v>
      </c>
      <c r="T492" s="179" t="s">
        <v>154</v>
      </c>
      <c r="U492" s="180">
        <f t="shared" si="59"/>
        <v>13080.108675999998</v>
      </c>
      <c r="V492" s="180"/>
      <c r="W492" s="234">
        <f t="shared" si="55"/>
        <v>13080.108675999998</v>
      </c>
      <c r="X492" s="180"/>
      <c r="Y492" s="180"/>
      <c r="Z492" s="181">
        <v>45809</v>
      </c>
      <c r="AA492" s="342" cm="1">
        <f t="array" ref="AA492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45839</v>
      </c>
      <c r="AB492" s="173"/>
      <c r="AC492" s="173"/>
      <c r="AD492" s="173"/>
      <c r="AE492" s="183"/>
      <c r="AF492" s="182"/>
      <c r="AG492" s="183"/>
      <c r="AH492" s="183"/>
      <c r="AI492" s="173">
        <f t="shared" si="56"/>
        <v>0</v>
      </c>
      <c r="AJ492" s="173">
        <f t="shared" si="57"/>
        <v>0</v>
      </c>
      <c r="AK492" s="173">
        <f t="shared" si="58"/>
        <v>0</v>
      </c>
      <c r="AL492" s="183"/>
      <c r="AM492" s="194" t="str">
        <f>_xlfn.XLOOKUP(Tabela1[[#This Row],[Unidade]],tabShoppingsEmails[Shopping],tabShoppingsEmails[E-mails consolidados])</f>
        <v>rita.marques@pracanovaaracatuba.com.br; guilherme@pracanovaaracatuba.com.br; jesse.nogueira@pracanovaaracatuba.com.br; islauane@pracanovaaracatuba.com.br; danielle.ohira@pracanovaaracatuba.com.br; thales@pracanovaaracatuba.com.br</v>
      </c>
    </row>
    <row r="493" spans="1:39" ht="20.85" hidden="1" customHeight="1" thickBot="1">
      <c r="A493" s="172">
        <v>45874</v>
      </c>
      <c r="B493" s="173" t="s">
        <v>154</v>
      </c>
      <c r="C493" s="173" t="s">
        <v>93</v>
      </c>
      <c r="D493" s="174" t="s">
        <v>11</v>
      </c>
      <c r="E493" s="174" t="s">
        <v>171</v>
      </c>
      <c r="F493" s="176">
        <v>3</v>
      </c>
      <c r="G493" s="176">
        <v>2</v>
      </c>
      <c r="H493" s="176">
        <v>0</v>
      </c>
      <c r="I493" s="176">
        <v>0</v>
      </c>
      <c r="J493" s="178">
        <v>13080.108675999998</v>
      </c>
      <c r="K493" s="179">
        <v>0</v>
      </c>
      <c r="L493" s="179">
        <v>0</v>
      </c>
      <c r="M493" s="179">
        <v>0</v>
      </c>
      <c r="N493" s="179">
        <v>0</v>
      </c>
      <c r="O493" s="178">
        <v>0</v>
      </c>
      <c r="P493" s="178">
        <v>0</v>
      </c>
      <c r="Q493" s="178">
        <v>0</v>
      </c>
      <c r="R493" s="178">
        <v>0</v>
      </c>
      <c r="S493" s="178">
        <v>0</v>
      </c>
      <c r="T493" s="179" t="s">
        <v>154</v>
      </c>
      <c r="U493" s="180">
        <f t="shared" si="59"/>
        <v>13080.108675999998</v>
      </c>
      <c r="V493" s="180"/>
      <c r="W493" s="234">
        <f t="shared" si="55"/>
        <v>13080.108675999998</v>
      </c>
      <c r="X493" s="180"/>
      <c r="Y493" s="180"/>
      <c r="Z493" s="181">
        <v>45839</v>
      </c>
      <c r="AA493" s="342" cm="1">
        <f t="array" ref="AA493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45870</v>
      </c>
      <c r="AB493" s="173"/>
      <c r="AC493" s="173"/>
      <c r="AD493" s="173"/>
      <c r="AE493" s="183"/>
      <c r="AF493" s="182"/>
      <c r="AG493" s="183"/>
      <c r="AH493" s="183"/>
      <c r="AI493" s="173">
        <f t="shared" si="56"/>
        <v>0</v>
      </c>
      <c r="AJ493" s="173">
        <f t="shared" si="57"/>
        <v>0</v>
      </c>
      <c r="AK493" s="173">
        <f t="shared" si="58"/>
        <v>0</v>
      </c>
      <c r="AL493" s="183"/>
      <c r="AM493" s="194" t="str">
        <f>_xlfn.XLOOKUP(Tabela1[[#This Row],[Unidade]],tabShoppingsEmails[Shopping],tabShoppingsEmails[E-mails consolidados])</f>
        <v>rita.marques@pracanovaaracatuba.com.br; guilherme@pracanovaaracatuba.com.br; jesse.nogueira@pracanovaaracatuba.com.br; islauane@pracanovaaracatuba.com.br; danielle.ohira@pracanovaaracatuba.com.br; thales@pracanovaaracatuba.com.br</v>
      </c>
    </row>
    <row r="494" spans="1:39" ht="20.85" hidden="1" customHeight="1" thickBot="1">
      <c r="A494" s="172">
        <v>45903</v>
      </c>
      <c r="B494" s="173" t="s">
        <v>154</v>
      </c>
      <c r="C494" s="173" t="s">
        <v>93</v>
      </c>
      <c r="D494" s="174" t="s">
        <v>11</v>
      </c>
      <c r="E494" s="174" t="s">
        <v>171</v>
      </c>
      <c r="F494" s="176">
        <v>3</v>
      </c>
      <c r="G494" s="176">
        <v>2</v>
      </c>
      <c r="H494" s="176">
        <v>0</v>
      </c>
      <c r="I494" s="176">
        <v>0</v>
      </c>
      <c r="J494" s="178">
        <v>13080.108675999998</v>
      </c>
      <c r="K494" s="179">
        <v>0</v>
      </c>
      <c r="L494" s="179">
        <v>0</v>
      </c>
      <c r="M494" s="179">
        <v>0</v>
      </c>
      <c r="N494" s="179">
        <v>0</v>
      </c>
      <c r="O494" s="178">
        <v>0</v>
      </c>
      <c r="P494" s="178">
        <v>0</v>
      </c>
      <c r="Q494" s="178">
        <v>0</v>
      </c>
      <c r="R494" s="178">
        <v>0</v>
      </c>
      <c r="S494" s="178">
        <v>0</v>
      </c>
      <c r="T494" s="179" t="s">
        <v>154</v>
      </c>
      <c r="U494" s="180">
        <f t="shared" si="59"/>
        <v>13080.108675999998</v>
      </c>
      <c r="V494" s="180"/>
      <c r="W494" s="234">
        <f t="shared" si="55"/>
        <v>13080.108675999998</v>
      </c>
      <c r="X494" s="180"/>
      <c r="Y494" s="180"/>
      <c r="Z494" s="181">
        <v>45870</v>
      </c>
      <c r="AA494" s="342" cm="1">
        <f t="array" ref="AA494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45901</v>
      </c>
      <c r="AB494" s="173"/>
      <c r="AC494" s="173"/>
      <c r="AD494" s="173"/>
      <c r="AE494" s="183"/>
      <c r="AF494" s="182"/>
      <c r="AG494" s="183"/>
      <c r="AH494" s="183"/>
      <c r="AI494" s="173">
        <f t="shared" si="56"/>
        <v>0</v>
      </c>
      <c r="AJ494" s="173">
        <f t="shared" si="57"/>
        <v>0</v>
      </c>
      <c r="AK494" s="173">
        <f t="shared" si="58"/>
        <v>0</v>
      </c>
      <c r="AL494" s="183"/>
      <c r="AM494" s="194" t="str">
        <f>_xlfn.XLOOKUP(Tabela1[[#This Row],[Unidade]],tabShoppingsEmails[Shopping],tabShoppingsEmails[E-mails consolidados])</f>
        <v>rita.marques@pracanovaaracatuba.com.br; guilherme@pracanovaaracatuba.com.br; jesse.nogueira@pracanovaaracatuba.com.br; islauane@pracanovaaracatuba.com.br; danielle.ohira@pracanovaaracatuba.com.br; thales@pracanovaaracatuba.com.br</v>
      </c>
    </row>
    <row r="495" spans="1:39" ht="20.85" hidden="1" customHeight="1" thickBot="1">
      <c r="A495" s="172">
        <v>45932</v>
      </c>
      <c r="B495" s="173" t="s">
        <v>154</v>
      </c>
      <c r="C495" s="173" t="s">
        <v>93</v>
      </c>
      <c r="D495" s="174" t="s">
        <v>11</v>
      </c>
      <c r="E495" s="174" t="s">
        <v>171</v>
      </c>
      <c r="F495" s="176">
        <v>3</v>
      </c>
      <c r="G495" s="176">
        <v>2</v>
      </c>
      <c r="H495" s="176">
        <v>0</v>
      </c>
      <c r="I495" s="176">
        <v>0</v>
      </c>
      <c r="J495" s="178">
        <v>13080.108675999998</v>
      </c>
      <c r="K495" s="179">
        <v>0</v>
      </c>
      <c r="L495" s="179">
        <v>0</v>
      </c>
      <c r="M495" s="179">
        <v>0</v>
      </c>
      <c r="N495" s="179">
        <v>0</v>
      </c>
      <c r="O495" s="178">
        <v>0</v>
      </c>
      <c r="P495" s="178">
        <v>0</v>
      </c>
      <c r="Q495" s="178">
        <v>0</v>
      </c>
      <c r="R495" s="178">
        <v>0</v>
      </c>
      <c r="S495" s="178">
        <v>0</v>
      </c>
      <c r="T495" s="179" t="s">
        <v>154</v>
      </c>
      <c r="U495" s="180">
        <f t="shared" si="59"/>
        <v>13080.108675999998</v>
      </c>
      <c r="V495" s="180"/>
      <c r="W495" s="234">
        <f t="shared" si="55"/>
        <v>13080.108675999998</v>
      </c>
      <c r="X495" s="180"/>
      <c r="Y495" s="180"/>
      <c r="Z495" s="181">
        <v>45901</v>
      </c>
      <c r="AA495" s="342" cm="1">
        <f t="array" ref="AA495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45931</v>
      </c>
      <c r="AB495" s="182">
        <v>7200</v>
      </c>
      <c r="AC495" s="182">
        <v>4803.6685133476485</v>
      </c>
      <c r="AD495" s="173"/>
      <c r="AE495" s="183"/>
      <c r="AF495" s="182"/>
      <c r="AG495" s="183"/>
      <c r="AH495" s="183"/>
      <c r="AI495" s="173">
        <f t="shared" si="56"/>
        <v>0</v>
      </c>
      <c r="AJ495" s="173">
        <f t="shared" si="57"/>
        <v>2396.3314866523515</v>
      </c>
      <c r="AK495" s="173">
        <f t="shared" si="58"/>
        <v>0</v>
      </c>
      <c r="AL495" s="183"/>
      <c r="AM495" s="194" t="str">
        <f>_xlfn.XLOOKUP(Tabela1[[#This Row],[Unidade]],tabShoppingsEmails[Shopping],tabShoppingsEmails[E-mails consolidados])</f>
        <v>rita.marques@pracanovaaracatuba.com.br; guilherme@pracanovaaracatuba.com.br; jesse.nogueira@pracanovaaracatuba.com.br; islauane@pracanovaaracatuba.com.br; danielle.ohira@pracanovaaracatuba.com.br; thales@pracanovaaracatuba.com.br</v>
      </c>
    </row>
    <row r="496" spans="1:39" ht="20.85" hidden="1" customHeight="1" thickBot="1">
      <c r="A496" s="172"/>
      <c r="B496" s="173"/>
      <c r="C496" s="173" t="s">
        <v>93</v>
      </c>
      <c r="D496" s="174" t="s">
        <v>11</v>
      </c>
      <c r="E496" s="174" t="s">
        <v>171</v>
      </c>
      <c r="F496" s="176">
        <v>3</v>
      </c>
      <c r="G496" s="176"/>
      <c r="H496" s="176"/>
      <c r="I496" s="176"/>
      <c r="J496" s="178"/>
      <c r="K496" s="179"/>
      <c r="L496" s="179"/>
      <c r="M496" s="179"/>
      <c r="N496" s="179"/>
      <c r="O496" s="178"/>
      <c r="P496" s="178"/>
      <c r="Q496" s="178"/>
      <c r="R496" s="178"/>
      <c r="S496" s="178"/>
      <c r="T496" s="179"/>
      <c r="U496" s="180">
        <f t="shared" si="59"/>
        <v>0</v>
      </c>
      <c r="V496" s="180"/>
      <c r="W496" s="234" t="str">
        <f t="shared" si="55"/>
        <v/>
      </c>
      <c r="X496" s="180"/>
      <c r="Y496" s="180"/>
      <c r="Z496" s="181">
        <v>45931</v>
      </c>
      <c r="AA496" s="342" cm="1">
        <f t="array" ref="AA496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45962</v>
      </c>
      <c r="AB496" s="173"/>
      <c r="AC496" s="173"/>
      <c r="AD496" s="173"/>
      <c r="AE496" s="183"/>
      <c r="AF496" s="182"/>
      <c r="AG496" s="183"/>
      <c r="AH496" s="183"/>
      <c r="AI496" s="173">
        <f t="shared" si="56"/>
        <v>0</v>
      </c>
      <c r="AJ496" s="173">
        <f t="shared" si="57"/>
        <v>0</v>
      </c>
      <c r="AK496" s="173">
        <f t="shared" si="58"/>
        <v>0</v>
      </c>
      <c r="AL496" s="183"/>
      <c r="AM496" s="194" t="str">
        <f>_xlfn.XLOOKUP(Tabela1[[#This Row],[Unidade]],tabShoppingsEmails[Shopping],tabShoppingsEmails[E-mails consolidados])</f>
        <v>rita.marques@pracanovaaracatuba.com.br; guilherme@pracanovaaracatuba.com.br; jesse.nogueira@pracanovaaracatuba.com.br; islauane@pracanovaaracatuba.com.br; danielle.ohira@pracanovaaracatuba.com.br; thales@pracanovaaracatuba.com.br</v>
      </c>
    </row>
    <row r="497" spans="1:39" ht="20.85" hidden="1" customHeight="1" thickBot="1">
      <c r="A497" s="172"/>
      <c r="B497" s="173"/>
      <c r="C497" s="173" t="s">
        <v>93</v>
      </c>
      <c r="D497" s="174" t="s">
        <v>11</v>
      </c>
      <c r="E497" s="174" t="s">
        <v>171</v>
      </c>
      <c r="F497" s="176">
        <v>3</v>
      </c>
      <c r="G497" s="176"/>
      <c r="H497" s="176"/>
      <c r="I497" s="176"/>
      <c r="J497" s="178"/>
      <c r="K497" s="179"/>
      <c r="L497" s="179"/>
      <c r="M497" s="179"/>
      <c r="N497" s="179"/>
      <c r="O497" s="178"/>
      <c r="P497" s="178"/>
      <c r="Q497" s="178"/>
      <c r="R497" s="178"/>
      <c r="S497" s="178"/>
      <c r="T497" s="179"/>
      <c r="U497" s="180">
        <f t="shared" si="59"/>
        <v>0</v>
      </c>
      <c r="V497" s="180"/>
      <c r="W497" s="234" t="str">
        <f t="shared" si="55"/>
        <v/>
      </c>
      <c r="X497" s="180"/>
      <c r="Y497" s="180"/>
      <c r="Z497" s="181">
        <v>45962</v>
      </c>
      <c r="AA497" s="342" cm="1">
        <f t="array" ref="AA497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45992</v>
      </c>
      <c r="AB497" s="173"/>
      <c r="AC497" s="173"/>
      <c r="AD497" s="173"/>
      <c r="AE497" s="183"/>
      <c r="AF497" s="182"/>
      <c r="AG497" s="183"/>
      <c r="AH497" s="183"/>
      <c r="AI497" s="173">
        <f t="shared" si="56"/>
        <v>0</v>
      </c>
      <c r="AJ497" s="173">
        <f t="shared" si="57"/>
        <v>0</v>
      </c>
      <c r="AK497" s="173">
        <f t="shared" si="58"/>
        <v>0</v>
      </c>
      <c r="AL497" s="183"/>
      <c r="AM497" s="194" t="str">
        <f>_xlfn.XLOOKUP(Tabela1[[#This Row],[Unidade]],tabShoppingsEmails[Shopping],tabShoppingsEmails[E-mails consolidados])</f>
        <v>rita.marques@pracanovaaracatuba.com.br; guilherme@pracanovaaracatuba.com.br; jesse.nogueira@pracanovaaracatuba.com.br; islauane@pracanovaaracatuba.com.br; danielle.ohira@pracanovaaracatuba.com.br; thales@pracanovaaracatuba.com.br</v>
      </c>
    </row>
    <row r="498" spans="1:39" ht="48" hidden="1" thickBot="1">
      <c r="A498" s="172"/>
      <c r="B498" s="173"/>
      <c r="C498" s="173" t="s">
        <v>93</v>
      </c>
      <c r="D498" s="174" t="s">
        <v>11</v>
      </c>
      <c r="E498" s="174" t="s">
        <v>171</v>
      </c>
      <c r="F498" s="176">
        <v>3</v>
      </c>
      <c r="G498" s="176"/>
      <c r="H498" s="176"/>
      <c r="I498" s="176"/>
      <c r="J498" s="178"/>
      <c r="K498" s="179"/>
      <c r="L498" s="179"/>
      <c r="M498" s="179"/>
      <c r="N498" s="179"/>
      <c r="O498" s="179"/>
      <c r="P498" s="178"/>
      <c r="Q498" s="178"/>
      <c r="R498" s="178"/>
      <c r="S498" s="178"/>
      <c r="T498" s="179"/>
      <c r="U498" s="180">
        <f t="shared" si="59"/>
        <v>0</v>
      </c>
      <c r="V498" s="180"/>
      <c r="W498" s="234" t="str">
        <f t="shared" si="55"/>
        <v/>
      </c>
      <c r="X498" s="180"/>
      <c r="Y498" s="180"/>
      <c r="Z498" s="181">
        <v>45992</v>
      </c>
      <c r="AA498" s="342" cm="1">
        <f t="array" ref="AA498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46023</v>
      </c>
      <c r="AB498" s="173"/>
      <c r="AC498" s="173"/>
      <c r="AD498" s="173"/>
      <c r="AE498" s="183"/>
      <c r="AF498" s="182"/>
      <c r="AG498" s="183"/>
      <c r="AH498" s="183"/>
      <c r="AI498" s="173">
        <f t="shared" si="56"/>
        <v>0</v>
      </c>
      <c r="AJ498" s="173">
        <f t="shared" si="57"/>
        <v>0</v>
      </c>
      <c r="AK498" s="173">
        <f t="shared" si="58"/>
        <v>0</v>
      </c>
      <c r="AL498" s="183"/>
      <c r="AM498" s="194" t="str">
        <f>_xlfn.XLOOKUP(Tabela1[[#This Row],[Unidade]],tabShoppingsEmails[Shopping],tabShoppingsEmails[E-mails consolidados])</f>
        <v>rita.marques@pracanovaaracatuba.com.br; guilherme@pracanovaaracatuba.com.br; jesse.nogueira@pracanovaaracatuba.com.br; islauane@pracanovaaracatuba.com.br; danielle.ohira@pracanovaaracatuba.com.br; thales@pracanovaaracatuba.com.br</v>
      </c>
    </row>
    <row r="499" spans="1:39" ht="32.25" hidden="1" thickBot="1">
      <c r="A499" s="172"/>
      <c r="B499" s="173" t="s">
        <v>154</v>
      </c>
      <c r="C499" s="173" t="s">
        <v>58</v>
      </c>
      <c r="D499" s="174" t="s">
        <v>169</v>
      </c>
      <c r="E499" s="174" t="s">
        <v>179</v>
      </c>
      <c r="F499" s="176">
        <v>9.32</v>
      </c>
      <c r="G499" s="176">
        <v>9.32</v>
      </c>
      <c r="H499" s="176">
        <v>0</v>
      </c>
      <c r="I499" s="176">
        <v>0</v>
      </c>
      <c r="J499" s="178">
        <v>75838.911562700407</v>
      </c>
      <c r="K499" s="179">
        <v>0</v>
      </c>
      <c r="L499" s="179">
        <v>0</v>
      </c>
      <c r="M499" s="179">
        <v>0</v>
      </c>
      <c r="N499" s="179">
        <v>0</v>
      </c>
      <c r="O499" s="179">
        <v>0</v>
      </c>
      <c r="P499" s="178">
        <v>0</v>
      </c>
      <c r="Q499" s="178">
        <v>0</v>
      </c>
      <c r="R499" s="178">
        <v>0</v>
      </c>
      <c r="S499" s="178">
        <v>0</v>
      </c>
      <c r="T499" s="179" t="s">
        <v>154</v>
      </c>
      <c r="U499" s="180">
        <f t="shared" si="59"/>
        <v>75838.911562700407</v>
      </c>
      <c r="V499" s="233">
        <v>7.9000000000000008E-3</v>
      </c>
      <c r="W499" s="234">
        <f t="shared" si="55"/>
        <v>76438.038964045743</v>
      </c>
      <c r="X499" s="180">
        <v>12358.139685298853</v>
      </c>
      <c r="Y499" s="180" t="s">
        <v>156</v>
      </c>
      <c r="Z499" s="181">
        <v>45658</v>
      </c>
      <c r="AA499" s="342" cm="1">
        <f t="array" ref="AA499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45689</v>
      </c>
      <c r="AB499" s="173"/>
      <c r="AC499" s="182"/>
      <c r="AD499" s="182"/>
      <c r="AE499" s="183"/>
      <c r="AF499" s="183"/>
      <c r="AG499" s="183"/>
      <c r="AH499" s="183"/>
      <c r="AI499" s="173">
        <f t="shared" si="56"/>
        <v>0</v>
      </c>
      <c r="AJ499" s="173">
        <f t="shared" si="57"/>
        <v>0</v>
      </c>
      <c r="AK499" s="173">
        <f t="shared" si="58"/>
        <v>0</v>
      </c>
      <c r="AL499" s="183"/>
      <c r="AM499" s="194" t="str">
        <f>_xlfn.XLOOKUP(Tabela1[[#This Row],[Unidade]],tabShoppingsEmails[Shopping],tabShoppingsEmails[E-mails consolidados])</f>
        <v>gilmar.oliveira@allos.co; bruna.rodrigues@allos.co; aline.barbara@allos.co; arthur.almeida@allos.co; renato.rangel@allos.co; amanda.santos@allos.co</v>
      </c>
    </row>
    <row r="500" spans="1:39" ht="20.85" hidden="1" customHeight="1" thickBot="1">
      <c r="A500" s="172"/>
      <c r="B500" s="173" t="s">
        <v>154</v>
      </c>
      <c r="C500" s="173" t="s">
        <v>58</v>
      </c>
      <c r="D500" s="174" t="s">
        <v>169</v>
      </c>
      <c r="E500" s="174" t="s">
        <v>179</v>
      </c>
      <c r="F500" s="176">
        <v>9.32</v>
      </c>
      <c r="G500" s="176">
        <v>9.32</v>
      </c>
      <c r="H500" s="176">
        <v>0</v>
      </c>
      <c r="I500" s="176">
        <v>0</v>
      </c>
      <c r="J500" s="178">
        <v>75838.911562700407</v>
      </c>
      <c r="K500" s="179">
        <v>0</v>
      </c>
      <c r="L500" s="179">
        <v>0</v>
      </c>
      <c r="M500" s="179">
        <v>0</v>
      </c>
      <c r="N500" s="179">
        <v>0</v>
      </c>
      <c r="O500" s="179">
        <v>-189.6</v>
      </c>
      <c r="P500" s="178">
        <v>0</v>
      </c>
      <c r="Q500" s="178">
        <v>0</v>
      </c>
      <c r="R500" s="178">
        <v>0</v>
      </c>
      <c r="S500" s="178">
        <v>0</v>
      </c>
      <c r="T500" s="179" t="s">
        <v>154</v>
      </c>
      <c r="U500" s="180">
        <f t="shared" si="59"/>
        <v>75649.311562700401</v>
      </c>
      <c r="V500" s="233">
        <v>7.9000000000000008E-3</v>
      </c>
      <c r="W500" s="234">
        <f t="shared" si="55"/>
        <v>76246.941124045741</v>
      </c>
      <c r="X500" s="180"/>
      <c r="Y500" s="180"/>
      <c r="Z500" s="181">
        <v>45689</v>
      </c>
      <c r="AA500" s="342" cm="1">
        <f t="array" ref="AA500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45717</v>
      </c>
      <c r="AB500" s="173"/>
      <c r="AC500" s="173"/>
      <c r="AD500" s="173"/>
      <c r="AE500" s="183"/>
      <c r="AF500" s="183"/>
      <c r="AG500" s="183"/>
      <c r="AH500" s="183"/>
      <c r="AI500" s="173">
        <f t="shared" si="56"/>
        <v>0</v>
      </c>
      <c r="AJ500" s="173">
        <f t="shared" si="57"/>
        <v>0</v>
      </c>
      <c r="AK500" s="173">
        <f t="shared" si="58"/>
        <v>189.60000000000582</v>
      </c>
      <c r="AL500" s="183"/>
      <c r="AM500" s="194" t="str">
        <f>_xlfn.XLOOKUP(Tabela1[[#This Row],[Unidade]],tabShoppingsEmails[Shopping],tabShoppingsEmails[E-mails consolidados])</f>
        <v>gilmar.oliveira@allos.co; bruna.rodrigues@allos.co; aline.barbara@allos.co; arthur.almeida@allos.co; renato.rangel@allos.co; amanda.santos@allos.co</v>
      </c>
    </row>
    <row r="501" spans="1:39" ht="20.85" hidden="1" customHeight="1" thickBot="1">
      <c r="A501" s="172"/>
      <c r="B501" s="173" t="s">
        <v>154</v>
      </c>
      <c r="C501" s="173" t="s">
        <v>58</v>
      </c>
      <c r="D501" s="174" t="s">
        <v>169</v>
      </c>
      <c r="E501" s="174" t="s">
        <v>179</v>
      </c>
      <c r="F501" s="176">
        <v>9.32</v>
      </c>
      <c r="G501" s="176">
        <v>9.32</v>
      </c>
      <c r="H501" s="176">
        <v>0</v>
      </c>
      <c r="I501" s="176">
        <v>0</v>
      </c>
      <c r="J501" s="178">
        <v>75838.911562700407</v>
      </c>
      <c r="K501" s="179">
        <v>0</v>
      </c>
      <c r="L501" s="179">
        <v>0</v>
      </c>
      <c r="M501" s="179">
        <v>0</v>
      </c>
      <c r="N501" s="179">
        <v>0</v>
      </c>
      <c r="O501" s="178">
        <v>-189.6</v>
      </c>
      <c r="P501" s="178">
        <v>0</v>
      </c>
      <c r="Q501" s="178">
        <v>0</v>
      </c>
      <c r="R501" s="178">
        <v>0</v>
      </c>
      <c r="S501" s="178">
        <v>0</v>
      </c>
      <c r="T501" s="179" t="s">
        <v>154</v>
      </c>
      <c r="U501" s="180">
        <f t="shared" si="59"/>
        <v>75649.311562700401</v>
      </c>
      <c r="V501" s="233">
        <v>7.9000000000000008E-3</v>
      </c>
      <c r="W501" s="234">
        <f t="shared" si="55"/>
        <v>76246.941124045741</v>
      </c>
      <c r="X501" s="180"/>
      <c r="Y501" s="180"/>
      <c r="Z501" s="181">
        <v>45717</v>
      </c>
      <c r="AA501" s="342" cm="1">
        <f t="array" ref="AA501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45748</v>
      </c>
      <c r="AB501" s="173"/>
      <c r="AC501" s="173"/>
      <c r="AD501" s="173"/>
      <c r="AE501" s="183"/>
      <c r="AF501" s="183"/>
      <c r="AG501" s="183"/>
      <c r="AH501" s="183"/>
      <c r="AI501" s="173">
        <f t="shared" si="56"/>
        <v>0</v>
      </c>
      <c r="AJ501" s="173">
        <f t="shared" si="57"/>
        <v>0</v>
      </c>
      <c r="AK501" s="173">
        <f t="shared" si="58"/>
        <v>189.60000000000582</v>
      </c>
      <c r="AL501" s="183"/>
      <c r="AM501" s="194" t="str">
        <f>_xlfn.XLOOKUP(Tabela1[[#This Row],[Unidade]],tabShoppingsEmails[Shopping],tabShoppingsEmails[E-mails consolidados])</f>
        <v>gilmar.oliveira@allos.co; bruna.rodrigues@allos.co; aline.barbara@allos.co; arthur.almeida@allos.co; renato.rangel@allos.co; amanda.santos@allos.co</v>
      </c>
    </row>
    <row r="502" spans="1:39" ht="20.85" hidden="1" customHeight="1" thickBot="1">
      <c r="A502" s="172"/>
      <c r="B502" s="173" t="s">
        <v>154</v>
      </c>
      <c r="C502" s="173" t="s">
        <v>58</v>
      </c>
      <c r="D502" s="174" t="s">
        <v>169</v>
      </c>
      <c r="E502" s="174" t="s">
        <v>179</v>
      </c>
      <c r="F502" s="176">
        <v>9.32</v>
      </c>
      <c r="G502" s="176">
        <v>9.32</v>
      </c>
      <c r="H502" s="176">
        <v>3</v>
      </c>
      <c r="I502" s="176">
        <v>0</v>
      </c>
      <c r="J502" s="178">
        <v>75838.911562700407</v>
      </c>
      <c r="K502" s="179">
        <v>0</v>
      </c>
      <c r="L502" s="179">
        <v>-1114.4100000000001</v>
      </c>
      <c r="M502" s="179">
        <v>0</v>
      </c>
      <c r="N502" s="179">
        <v>0</v>
      </c>
      <c r="O502" s="178">
        <v>-884.79</v>
      </c>
      <c r="P502" s="178">
        <v>0</v>
      </c>
      <c r="Q502" s="178">
        <v>0</v>
      </c>
      <c r="R502" s="178">
        <v>0</v>
      </c>
      <c r="S502" s="178">
        <v>0</v>
      </c>
      <c r="T502" s="179" t="s">
        <v>154</v>
      </c>
      <c r="U502" s="180">
        <f t="shared" si="59"/>
        <v>73839.71156270041</v>
      </c>
      <c r="V502" s="233">
        <v>7.9000000000000008E-3</v>
      </c>
      <c r="W502" s="234">
        <f t="shared" si="55"/>
        <v>74423.045284045744</v>
      </c>
      <c r="X502" s="180"/>
      <c r="Y502" s="180"/>
      <c r="Z502" s="181">
        <v>45748</v>
      </c>
      <c r="AA502" s="342" cm="1">
        <f t="array" ref="AA502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45778</v>
      </c>
      <c r="AB502" s="173"/>
      <c r="AC502" s="182"/>
      <c r="AD502" s="182"/>
      <c r="AE502" s="183"/>
      <c r="AF502" s="183"/>
      <c r="AG502" s="183"/>
      <c r="AH502" s="183"/>
      <c r="AI502" s="173">
        <f t="shared" si="56"/>
        <v>1114.4100000000001</v>
      </c>
      <c r="AJ502" s="173">
        <f t="shared" si="57"/>
        <v>0</v>
      </c>
      <c r="AK502" s="173">
        <f t="shared" si="58"/>
        <v>1999.1999999999971</v>
      </c>
      <c r="AL502" s="183"/>
      <c r="AM502" s="194" t="str">
        <f>_xlfn.XLOOKUP(Tabela1[[#This Row],[Unidade]],tabShoppingsEmails[Shopping],tabShoppingsEmails[E-mails consolidados])</f>
        <v>gilmar.oliveira@allos.co; bruna.rodrigues@allos.co; aline.barbara@allos.co; arthur.almeida@allos.co; renato.rangel@allos.co; amanda.santos@allos.co</v>
      </c>
    </row>
    <row r="503" spans="1:39" ht="20.85" hidden="1" customHeight="1" thickBot="1">
      <c r="A503" s="172">
        <v>45810</v>
      </c>
      <c r="B503" s="173" t="s">
        <v>154</v>
      </c>
      <c r="C503" s="173" t="s">
        <v>58</v>
      </c>
      <c r="D503" s="174" t="s">
        <v>169</v>
      </c>
      <c r="E503" s="174" t="s">
        <v>179</v>
      </c>
      <c r="F503" s="176">
        <v>9.32</v>
      </c>
      <c r="G503" s="176">
        <v>9.32</v>
      </c>
      <c r="H503" s="176">
        <v>2</v>
      </c>
      <c r="I503" s="176">
        <v>0</v>
      </c>
      <c r="J503" s="178">
        <v>75838.911562700407</v>
      </c>
      <c r="K503" s="179">
        <v>0</v>
      </c>
      <c r="L503" s="179">
        <v>-742.94</v>
      </c>
      <c r="M503" s="179">
        <v>0</v>
      </c>
      <c r="N503" s="179">
        <v>0</v>
      </c>
      <c r="O503" s="178">
        <v>-505.59</v>
      </c>
      <c r="P503" s="178">
        <v>0</v>
      </c>
      <c r="Q503" s="178">
        <v>0</v>
      </c>
      <c r="R503" s="178">
        <v>0</v>
      </c>
      <c r="S503" s="178">
        <v>0</v>
      </c>
      <c r="T503" s="179" t="s">
        <v>154</v>
      </c>
      <c r="U503" s="180">
        <f t="shared" si="59"/>
        <v>74590.381562700408</v>
      </c>
      <c r="V503" s="233">
        <v>7.9000000000000008E-3</v>
      </c>
      <c r="W503" s="234">
        <f t="shared" si="55"/>
        <v>75179.64557704574</v>
      </c>
      <c r="X503" s="180"/>
      <c r="Y503" s="180"/>
      <c r="Z503" s="181">
        <v>45778</v>
      </c>
      <c r="AA503" s="342" cm="1">
        <f t="array" ref="AA503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45809</v>
      </c>
      <c r="AB503" s="173"/>
      <c r="AC503" s="173"/>
      <c r="AD503" s="173"/>
      <c r="AE503" s="183"/>
      <c r="AF503" s="183"/>
      <c r="AG503" s="183"/>
      <c r="AH503" s="183"/>
      <c r="AI503" s="173">
        <f t="shared" si="56"/>
        <v>742.94</v>
      </c>
      <c r="AJ503" s="173">
        <f t="shared" si="57"/>
        <v>0</v>
      </c>
      <c r="AK503" s="173">
        <f t="shared" si="58"/>
        <v>1248.5299999999988</v>
      </c>
      <c r="AL503" s="183"/>
      <c r="AM503" s="194" t="str">
        <f>_xlfn.XLOOKUP(Tabela1[[#This Row],[Unidade]],tabShoppingsEmails[Shopping],tabShoppingsEmails[E-mails consolidados])</f>
        <v>gilmar.oliveira@allos.co; bruna.rodrigues@allos.co; aline.barbara@allos.co; arthur.almeida@allos.co; renato.rangel@allos.co; amanda.santos@allos.co</v>
      </c>
    </row>
    <row r="504" spans="1:39" ht="20.85" hidden="1" customHeight="1" thickBot="1">
      <c r="A504" s="172">
        <v>45841</v>
      </c>
      <c r="B504" s="173" t="s">
        <v>154</v>
      </c>
      <c r="C504" s="173" t="s">
        <v>58</v>
      </c>
      <c r="D504" s="174" t="s">
        <v>169</v>
      </c>
      <c r="E504" s="174" t="s">
        <v>179</v>
      </c>
      <c r="F504" s="176">
        <v>9.32</v>
      </c>
      <c r="G504" s="176">
        <v>9.32</v>
      </c>
      <c r="H504" s="176">
        <v>0</v>
      </c>
      <c r="I504" s="176">
        <v>0</v>
      </c>
      <c r="J504" s="178">
        <v>75838.911562700407</v>
      </c>
      <c r="K504" s="179">
        <v>0</v>
      </c>
      <c r="L504" s="179">
        <v>0</v>
      </c>
      <c r="M504" s="179">
        <v>0</v>
      </c>
      <c r="N504" s="179">
        <v>0</v>
      </c>
      <c r="O504" s="178">
        <v>0</v>
      </c>
      <c r="P504" s="178">
        <v>0</v>
      </c>
      <c r="Q504" s="178">
        <v>0</v>
      </c>
      <c r="R504" s="178">
        <v>0</v>
      </c>
      <c r="S504" s="178">
        <v>0</v>
      </c>
      <c r="T504" s="179" t="s">
        <v>154</v>
      </c>
      <c r="U504" s="180">
        <f t="shared" si="59"/>
        <v>75838.911562700407</v>
      </c>
      <c r="V504" s="233">
        <v>7.9000000000000008E-3</v>
      </c>
      <c r="W504" s="234">
        <f t="shared" si="55"/>
        <v>76438.038964045743</v>
      </c>
      <c r="X504" s="180"/>
      <c r="Y504" s="180"/>
      <c r="Z504" s="181">
        <v>45809</v>
      </c>
      <c r="AA504" s="342" cm="1">
        <f t="array" ref="AA504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45839</v>
      </c>
      <c r="AB504" s="173"/>
      <c r="AC504" s="173"/>
      <c r="AD504" s="173"/>
      <c r="AE504" s="183"/>
      <c r="AF504" s="182"/>
      <c r="AG504" s="183"/>
      <c r="AH504" s="183"/>
      <c r="AI504" s="173">
        <f t="shared" si="56"/>
        <v>0</v>
      </c>
      <c r="AJ504" s="173">
        <f t="shared" si="57"/>
        <v>0</v>
      </c>
      <c r="AK504" s="173">
        <f t="shared" si="58"/>
        <v>0</v>
      </c>
      <c r="AL504" s="183"/>
      <c r="AM504" s="194" t="str">
        <f>_xlfn.XLOOKUP(Tabela1[[#This Row],[Unidade]],tabShoppingsEmails[Shopping],tabShoppingsEmails[E-mails consolidados])</f>
        <v>gilmar.oliveira@allos.co; bruna.rodrigues@allos.co; aline.barbara@allos.co; arthur.almeida@allos.co; renato.rangel@allos.co; amanda.santos@allos.co</v>
      </c>
    </row>
    <row r="505" spans="1:39" ht="20.85" hidden="1" customHeight="1" thickBot="1">
      <c r="A505" s="172">
        <v>45870</v>
      </c>
      <c r="B505" s="173" t="s">
        <v>154</v>
      </c>
      <c r="C505" s="173" t="s">
        <v>58</v>
      </c>
      <c r="D505" s="174" t="s">
        <v>169</v>
      </c>
      <c r="E505" s="174" t="s">
        <v>179</v>
      </c>
      <c r="F505" s="176">
        <v>9.32</v>
      </c>
      <c r="G505" s="176">
        <v>9.32</v>
      </c>
      <c r="H505" s="176">
        <v>0</v>
      </c>
      <c r="I505" s="176">
        <v>0</v>
      </c>
      <c r="J505" s="178">
        <v>75838.911562700407</v>
      </c>
      <c r="K505" s="179">
        <v>0</v>
      </c>
      <c r="L505" s="179">
        <v>0</v>
      </c>
      <c r="M505" s="179">
        <v>0</v>
      </c>
      <c r="N505" s="179">
        <v>0</v>
      </c>
      <c r="O505" s="178">
        <v>0</v>
      </c>
      <c r="P505" s="178">
        <v>0</v>
      </c>
      <c r="Q505" s="178">
        <v>0</v>
      </c>
      <c r="R505" s="178">
        <v>0</v>
      </c>
      <c r="S505" s="178">
        <v>0</v>
      </c>
      <c r="T505" s="179" t="s">
        <v>154</v>
      </c>
      <c r="U505" s="180">
        <f t="shared" si="59"/>
        <v>75838.911562700407</v>
      </c>
      <c r="V505" s="233">
        <v>7.9000000000000008E-3</v>
      </c>
      <c r="W505" s="234">
        <f t="shared" si="55"/>
        <v>76438.038964045743</v>
      </c>
      <c r="X505" s="180"/>
      <c r="Y505" s="180"/>
      <c r="Z505" s="181">
        <v>45839</v>
      </c>
      <c r="AA505" s="342" cm="1">
        <f t="array" ref="AA505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45870</v>
      </c>
      <c r="AB505" s="173"/>
      <c r="AC505" s="173"/>
      <c r="AD505" s="173"/>
      <c r="AE505" s="183"/>
      <c r="AF505" s="182"/>
      <c r="AG505" s="183"/>
      <c r="AH505" s="183"/>
      <c r="AI505" s="173">
        <f t="shared" si="56"/>
        <v>0</v>
      </c>
      <c r="AJ505" s="173">
        <f t="shared" si="57"/>
        <v>0</v>
      </c>
      <c r="AK505" s="173">
        <f t="shared" si="58"/>
        <v>0</v>
      </c>
      <c r="AL505" s="183"/>
      <c r="AM505" s="194" t="str">
        <f>_xlfn.XLOOKUP(Tabela1[[#This Row],[Unidade]],tabShoppingsEmails[Shopping],tabShoppingsEmails[E-mails consolidados])</f>
        <v>gilmar.oliveira@allos.co; bruna.rodrigues@allos.co; aline.barbara@allos.co; arthur.almeida@allos.co; renato.rangel@allos.co; amanda.santos@allos.co</v>
      </c>
    </row>
    <row r="506" spans="1:39" ht="20.85" hidden="1" customHeight="1" thickBot="1">
      <c r="A506" s="172">
        <v>45902</v>
      </c>
      <c r="B506" s="173" t="s">
        <v>154</v>
      </c>
      <c r="C506" s="173" t="s">
        <v>58</v>
      </c>
      <c r="D506" s="174" t="s">
        <v>169</v>
      </c>
      <c r="E506" s="174" t="s">
        <v>179</v>
      </c>
      <c r="F506" s="176">
        <v>9.32</v>
      </c>
      <c r="G506" s="176">
        <v>9.32</v>
      </c>
      <c r="H506" s="176">
        <v>0</v>
      </c>
      <c r="I506" s="176">
        <v>0</v>
      </c>
      <c r="J506" s="178">
        <v>75838.911562700407</v>
      </c>
      <c r="K506" s="179">
        <v>0</v>
      </c>
      <c r="L506" s="179">
        <v>0</v>
      </c>
      <c r="M506" s="179">
        <v>0</v>
      </c>
      <c r="N506" s="179">
        <v>0</v>
      </c>
      <c r="O506" s="178">
        <v>0</v>
      </c>
      <c r="P506" s="178">
        <v>0</v>
      </c>
      <c r="Q506" s="178">
        <v>0</v>
      </c>
      <c r="R506" s="178">
        <v>0</v>
      </c>
      <c r="S506" s="178">
        <v>0</v>
      </c>
      <c r="T506" s="179" t="s">
        <v>154</v>
      </c>
      <c r="U506" s="180">
        <f t="shared" si="59"/>
        <v>75838.911562700407</v>
      </c>
      <c r="V506" s="233">
        <v>7.9000000000000008E-3</v>
      </c>
      <c r="W506" s="234">
        <f t="shared" si="55"/>
        <v>76438.038964045743</v>
      </c>
      <c r="X506" s="180"/>
      <c r="Y506" s="180"/>
      <c r="Z506" s="181">
        <v>45870</v>
      </c>
      <c r="AA506" s="342" cm="1">
        <f t="array" ref="AA506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45901</v>
      </c>
      <c r="AB506" s="173"/>
      <c r="AC506" s="173"/>
      <c r="AD506" s="173"/>
      <c r="AE506" s="183"/>
      <c r="AF506" s="182"/>
      <c r="AG506" s="183"/>
      <c r="AH506" s="183"/>
      <c r="AI506" s="173">
        <f t="shared" si="56"/>
        <v>0</v>
      </c>
      <c r="AJ506" s="173">
        <f t="shared" si="57"/>
        <v>0</v>
      </c>
      <c r="AK506" s="173">
        <f t="shared" si="58"/>
        <v>0</v>
      </c>
      <c r="AL506" s="183"/>
      <c r="AM506" s="194" t="str">
        <f>_xlfn.XLOOKUP(Tabela1[[#This Row],[Unidade]],tabShoppingsEmails[Shopping],tabShoppingsEmails[E-mails consolidados])</f>
        <v>gilmar.oliveira@allos.co; bruna.rodrigues@allos.co; aline.barbara@allos.co; arthur.almeida@allos.co; renato.rangel@allos.co; amanda.santos@allos.co</v>
      </c>
    </row>
    <row r="507" spans="1:39" ht="20.85" hidden="1" customHeight="1" thickBot="1">
      <c r="A507" s="172">
        <v>45931</v>
      </c>
      <c r="B507" s="173" t="s">
        <v>201</v>
      </c>
      <c r="C507" s="173" t="s">
        <v>58</v>
      </c>
      <c r="D507" s="174" t="s">
        <v>169</v>
      </c>
      <c r="E507" s="174" t="s">
        <v>179</v>
      </c>
      <c r="F507" s="176">
        <v>9.32</v>
      </c>
      <c r="G507" s="176">
        <v>9.32</v>
      </c>
      <c r="H507" s="176">
        <v>0</v>
      </c>
      <c r="I507" s="176">
        <v>0</v>
      </c>
      <c r="J507" s="178">
        <v>75838.911562700407</v>
      </c>
      <c r="K507" s="179">
        <v>0</v>
      </c>
      <c r="L507" s="179">
        <v>0</v>
      </c>
      <c r="M507" s="179">
        <v>0</v>
      </c>
      <c r="N507" s="179">
        <v>0</v>
      </c>
      <c r="O507" s="178">
        <v>0</v>
      </c>
      <c r="P507" s="178">
        <v>0</v>
      </c>
      <c r="Q507" s="178">
        <v>0</v>
      </c>
      <c r="R507" s="178">
        <v>0</v>
      </c>
      <c r="S507" s="178">
        <v>0</v>
      </c>
      <c r="T507" s="179" t="s">
        <v>154</v>
      </c>
      <c r="U507" s="180">
        <f t="shared" si="59"/>
        <v>75838.911562700407</v>
      </c>
      <c r="V507" s="233">
        <v>7.9000000000000008E-3</v>
      </c>
      <c r="W507" s="234">
        <f>IF(J507="","",U507*(1+V507))</f>
        <v>76438.038964045743</v>
      </c>
      <c r="X507" s="180"/>
      <c r="Y507" s="180"/>
      <c r="Z507" s="181">
        <v>45901</v>
      </c>
      <c r="AA507" s="342" cm="1">
        <f t="array" ref="AA507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45931</v>
      </c>
      <c r="AB507" s="173"/>
      <c r="AC507" s="173"/>
      <c r="AD507" s="173"/>
      <c r="AE507" s="183"/>
      <c r="AF507" s="182"/>
      <c r="AG507" s="183"/>
      <c r="AH507" s="183"/>
      <c r="AI507" s="173">
        <f t="shared" si="56"/>
        <v>0</v>
      </c>
      <c r="AJ507" s="173">
        <f t="shared" si="57"/>
        <v>0</v>
      </c>
      <c r="AK507" s="173">
        <f t="shared" si="58"/>
        <v>0</v>
      </c>
      <c r="AL507" s="183"/>
      <c r="AM507" s="194" t="str">
        <f>_xlfn.XLOOKUP(Tabela1[[#This Row],[Unidade]],tabShoppingsEmails[Shopping],tabShoppingsEmails[E-mails consolidados])</f>
        <v>gilmar.oliveira@allos.co; bruna.rodrigues@allos.co; aline.barbara@allos.co; arthur.almeida@allos.co; renato.rangel@allos.co; amanda.santos@allos.co</v>
      </c>
    </row>
    <row r="508" spans="1:39" ht="20.85" hidden="1" customHeight="1" thickBot="1">
      <c r="A508" s="172"/>
      <c r="B508" s="173"/>
      <c r="C508" s="173" t="s">
        <v>58</v>
      </c>
      <c r="D508" s="174" t="s">
        <v>169</v>
      </c>
      <c r="E508" s="174" t="s">
        <v>179</v>
      </c>
      <c r="F508" s="176">
        <v>9.32</v>
      </c>
      <c r="G508" s="176"/>
      <c r="H508" s="176"/>
      <c r="I508" s="176"/>
      <c r="J508" s="178"/>
      <c r="K508" s="179"/>
      <c r="L508" s="179"/>
      <c r="M508" s="179"/>
      <c r="N508" s="179"/>
      <c r="O508" s="178"/>
      <c r="P508" s="178"/>
      <c r="Q508" s="178"/>
      <c r="R508" s="178"/>
      <c r="S508" s="178"/>
      <c r="T508" s="179"/>
      <c r="U508" s="180">
        <f t="shared" si="59"/>
        <v>0</v>
      </c>
      <c r="V508" s="233">
        <v>7.9000000000000008E-3</v>
      </c>
      <c r="W508" s="234" t="str">
        <f t="shared" si="55"/>
        <v/>
      </c>
      <c r="X508" s="180"/>
      <c r="Y508" s="180"/>
      <c r="Z508" s="181">
        <v>45931</v>
      </c>
      <c r="AA508" s="342" cm="1">
        <f t="array" ref="AA508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45962</v>
      </c>
      <c r="AB508" s="173"/>
      <c r="AC508" s="173"/>
      <c r="AD508" s="173"/>
      <c r="AE508" s="183"/>
      <c r="AF508" s="183"/>
      <c r="AG508" s="183"/>
      <c r="AH508" s="183"/>
      <c r="AI508" s="173">
        <f t="shared" si="56"/>
        <v>0</v>
      </c>
      <c r="AJ508" s="173">
        <f t="shared" si="57"/>
        <v>0</v>
      </c>
      <c r="AK508" s="173">
        <f t="shared" si="58"/>
        <v>0</v>
      </c>
      <c r="AL508" s="183"/>
      <c r="AM508" s="194" t="str">
        <f>_xlfn.XLOOKUP(Tabela1[[#This Row],[Unidade]],tabShoppingsEmails[Shopping],tabShoppingsEmails[E-mails consolidados])</f>
        <v>gilmar.oliveira@allos.co; bruna.rodrigues@allos.co; aline.barbara@allos.co; arthur.almeida@allos.co; renato.rangel@allos.co; amanda.santos@allos.co</v>
      </c>
    </row>
    <row r="509" spans="1:39" ht="20.85" hidden="1" customHeight="1" thickBot="1">
      <c r="A509" s="172"/>
      <c r="B509" s="173"/>
      <c r="C509" s="173" t="s">
        <v>58</v>
      </c>
      <c r="D509" s="174" t="s">
        <v>169</v>
      </c>
      <c r="E509" s="174" t="s">
        <v>179</v>
      </c>
      <c r="F509" s="176">
        <v>9.32</v>
      </c>
      <c r="G509" s="176"/>
      <c r="H509" s="176"/>
      <c r="I509" s="176"/>
      <c r="J509" s="178"/>
      <c r="K509" s="179"/>
      <c r="L509" s="179"/>
      <c r="M509" s="179"/>
      <c r="N509" s="179"/>
      <c r="O509" s="178"/>
      <c r="P509" s="178"/>
      <c r="Q509" s="178"/>
      <c r="R509" s="178"/>
      <c r="S509" s="178"/>
      <c r="T509" s="179"/>
      <c r="U509" s="180">
        <f t="shared" si="59"/>
        <v>0</v>
      </c>
      <c r="V509" s="233">
        <v>7.9000000000000008E-3</v>
      </c>
      <c r="W509" s="234" t="str">
        <f t="shared" si="55"/>
        <v/>
      </c>
      <c r="X509" s="180"/>
      <c r="Y509" s="180"/>
      <c r="Z509" s="181">
        <v>45962</v>
      </c>
      <c r="AA509" s="342" cm="1">
        <f t="array" ref="AA509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45992</v>
      </c>
      <c r="AB509" s="173"/>
      <c r="AC509" s="173"/>
      <c r="AD509" s="173"/>
      <c r="AE509" s="183"/>
      <c r="AF509" s="183"/>
      <c r="AG509" s="183"/>
      <c r="AH509" s="183"/>
      <c r="AI509" s="173">
        <f t="shared" si="56"/>
        <v>0</v>
      </c>
      <c r="AJ509" s="173">
        <f t="shared" si="57"/>
        <v>0</v>
      </c>
      <c r="AK509" s="173">
        <f t="shared" si="58"/>
        <v>0</v>
      </c>
      <c r="AL509" s="183"/>
      <c r="AM509" s="194" t="str">
        <f>_xlfn.XLOOKUP(Tabela1[[#This Row],[Unidade]],tabShoppingsEmails[Shopping],tabShoppingsEmails[E-mails consolidados])</f>
        <v>gilmar.oliveira@allos.co; bruna.rodrigues@allos.co; aline.barbara@allos.co; arthur.almeida@allos.co; renato.rangel@allos.co; amanda.santos@allos.co</v>
      </c>
    </row>
    <row r="510" spans="1:39" ht="20.85" hidden="1" customHeight="1" thickBot="1">
      <c r="A510" s="172"/>
      <c r="B510" s="173"/>
      <c r="C510" s="173" t="s">
        <v>58</v>
      </c>
      <c r="D510" s="174" t="s">
        <v>169</v>
      </c>
      <c r="E510" s="174" t="s">
        <v>179</v>
      </c>
      <c r="F510" s="176">
        <v>9.32</v>
      </c>
      <c r="G510" s="176"/>
      <c r="H510" s="176"/>
      <c r="I510" s="176"/>
      <c r="J510" s="178"/>
      <c r="K510" s="179"/>
      <c r="L510" s="179"/>
      <c r="M510" s="179"/>
      <c r="N510" s="179"/>
      <c r="O510" s="178"/>
      <c r="P510" s="178"/>
      <c r="Q510" s="178"/>
      <c r="R510" s="178"/>
      <c r="S510" s="178"/>
      <c r="T510" s="179"/>
      <c r="U510" s="180">
        <f t="shared" si="59"/>
        <v>0</v>
      </c>
      <c r="V510" s="233">
        <v>7.9000000000000008E-3</v>
      </c>
      <c r="W510" s="234" t="str">
        <f t="shared" si="55"/>
        <v/>
      </c>
      <c r="X510" s="180"/>
      <c r="Y510" s="180"/>
      <c r="Z510" s="181">
        <v>45992</v>
      </c>
      <c r="AA510" s="342" cm="1">
        <f t="array" ref="AA510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46023</v>
      </c>
      <c r="AB510" s="173"/>
      <c r="AC510" s="182"/>
      <c r="AD510" s="182"/>
      <c r="AE510" s="183"/>
      <c r="AF510" s="183"/>
      <c r="AG510" s="183"/>
      <c r="AH510" s="183"/>
      <c r="AI510" s="173">
        <f t="shared" si="56"/>
        <v>0</v>
      </c>
      <c r="AJ510" s="173">
        <f t="shared" si="57"/>
        <v>0</v>
      </c>
      <c r="AK510" s="173">
        <f t="shared" si="58"/>
        <v>0</v>
      </c>
      <c r="AL510" s="183"/>
      <c r="AM510" s="194" t="str">
        <f>_xlfn.XLOOKUP(Tabela1[[#This Row],[Unidade]],tabShoppingsEmails[Shopping],tabShoppingsEmails[E-mails consolidados])</f>
        <v>gilmar.oliveira@allos.co; bruna.rodrigues@allos.co; aline.barbara@allos.co; arthur.almeida@allos.co; renato.rangel@allos.co; amanda.santos@allos.co</v>
      </c>
    </row>
    <row r="511" spans="1:39" ht="20.85" hidden="1" customHeight="1" thickBot="1">
      <c r="A511" s="172"/>
      <c r="B511" s="173" t="s">
        <v>154</v>
      </c>
      <c r="C511" s="173" t="s">
        <v>58</v>
      </c>
      <c r="D511" s="174" t="s">
        <v>202</v>
      </c>
      <c r="E511" s="174" t="s">
        <v>203</v>
      </c>
      <c r="F511" s="176">
        <v>1</v>
      </c>
      <c r="G511" s="176">
        <v>5</v>
      </c>
      <c r="H511" s="176">
        <v>4</v>
      </c>
      <c r="I511" s="176">
        <v>0</v>
      </c>
      <c r="J511" s="235">
        <v>21020.06</v>
      </c>
      <c r="K511" s="179">
        <v>0</v>
      </c>
      <c r="L511" s="179">
        <v>-483.28</v>
      </c>
      <c r="M511" s="179">
        <v>0</v>
      </c>
      <c r="N511" s="179">
        <v>0</v>
      </c>
      <c r="O511" s="178">
        <v>-210.2</v>
      </c>
      <c r="P511" s="178">
        <v>0</v>
      </c>
      <c r="Q511" s="178">
        <v>0</v>
      </c>
      <c r="R511" s="178">
        <v>0</v>
      </c>
      <c r="S511" s="178">
        <v>0</v>
      </c>
      <c r="T511" s="179" t="s">
        <v>154</v>
      </c>
      <c r="U511" s="180">
        <f t="shared" si="59"/>
        <v>20326.580000000002</v>
      </c>
      <c r="V511" s="236"/>
      <c r="W511" s="234">
        <f t="shared" si="55"/>
        <v>20326.580000000002</v>
      </c>
      <c r="X511" s="180"/>
      <c r="Y511" s="180"/>
      <c r="Z511" s="181">
        <v>45658</v>
      </c>
      <c r="AA511" s="342" cm="1">
        <f t="array" ref="AA511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45689</v>
      </c>
      <c r="AB511" s="173"/>
      <c r="AC511" s="173"/>
      <c r="AD511" s="173"/>
      <c r="AE511" s="183"/>
      <c r="AF511" s="183"/>
      <c r="AG511" s="183"/>
      <c r="AH511" s="183"/>
      <c r="AI511" s="173">
        <f t="shared" si="56"/>
        <v>483.28</v>
      </c>
      <c r="AJ511" s="173">
        <f t="shared" si="57"/>
        <v>0</v>
      </c>
      <c r="AK511" s="173">
        <f t="shared" si="58"/>
        <v>693.47999999999956</v>
      </c>
      <c r="AL511" s="183"/>
      <c r="AM511" s="194" t="str">
        <f>_xlfn.XLOOKUP(Tabela1[[#This Row],[Unidade]],tabShoppingsEmails[Shopping],tabShoppingsEmails[E-mails consolidados])</f>
        <v>gilmar.oliveira@allos.co; bruna.rodrigues@allos.co; aline.barbara@allos.co; arthur.almeida@allos.co; renato.rangel@allos.co; amanda.santos@allos.co</v>
      </c>
    </row>
    <row r="512" spans="1:39" ht="20.85" hidden="1" customHeight="1" thickBot="1">
      <c r="A512" s="172"/>
      <c r="B512" s="173" t="s">
        <v>154</v>
      </c>
      <c r="C512" s="173" t="s">
        <v>58</v>
      </c>
      <c r="D512" s="174" t="s">
        <v>202</v>
      </c>
      <c r="E512" s="174" t="s">
        <v>203</v>
      </c>
      <c r="F512" s="176">
        <v>1</v>
      </c>
      <c r="G512" s="176">
        <v>5</v>
      </c>
      <c r="H512" s="176">
        <v>6</v>
      </c>
      <c r="I512" s="176">
        <v>0</v>
      </c>
      <c r="J512" s="235">
        <v>21020.06</v>
      </c>
      <c r="K512" s="179">
        <v>0</v>
      </c>
      <c r="L512" s="179">
        <v>-921.75</v>
      </c>
      <c r="M512" s="179">
        <v>0</v>
      </c>
      <c r="N512" s="179">
        <v>0</v>
      </c>
      <c r="O512" s="178">
        <v>-210.2</v>
      </c>
      <c r="P512" s="178">
        <v>0</v>
      </c>
      <c r="Q512" s="178">
        <v>0</v>
      </c>
      <c r="R512" s="178">
        <v>0</v>
      </c>
      <c r="S512" s="178">
        <v>0</v>
      </c>
      <c r="T512" s="179" t="s">
        <v>154</v>
      </c>
      <c r="U512" s="180">
        <f t="shared" si="59"/>
        <v>19888.11</v>
      </c>
      <c r="V512" s="236"/>
      <c r="W512" s="234">
        <f t="shared" si="55"/>
        <v>19888.11</v>
      </c>
      <c r="X512" s="180"/>
      <c r="Y512" s="180"/>
      <c r="Z512" s="181">
        <v>45689</v>
      </c>
      <c r="AA512" s="342" cm="1">
        <f t="array" ref="AA512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45717</v>
      </c>
      <c r="AB512" s="173"/>
      <c r="AC512" s="173"/>
      <c r="AD512" s="173"/>
      <c r="AE512" s="183"/>
      <c r="AF512" s="183"/>
      <c r="AG512" s="183"/>
      <c r="AH512" s="183"/>
      <c r="AI512" s="173">
        <f t="shared" si="56"/>
        <v>921.75</v>
      </c>
      <c r="AJ512" s="173">
        <f t="shared" si="57"/>
        <v>0</v>
      </c>
      <c r="AK512" s="173">
        <f t="shared" si="58"/>
        <v>1131.9500000000007</v>
      </c>
      <c r="AL512" s="183"/>
      <c r="AM512" s="194" t="str">
        <f>_xlfn.XLOOKUP(Tabela1[[#This Row],[Unidade]],tabShoppingsEmails[Shopping],tabShoppingsEmails[E-mails consolidados])</f>
        <v>gilmar.oliveira@allos.co; bruna.rodrigues@allos.co; aline.barbara@allos.co; arthur.almeida@allos.co; renato.rangel@allos.co; amanda.santos@allos.co</v>
      </c>
    </row>
    <row r="513" spans="1:39" ht="20.85" hidden="1" customHeight="1" thickBot="1">
      <c r="A513" s="172"/>
      <c r="B513" s="173" t="s">
        <v>154</v>
      </c>
      <c r="C513" s="173" t="s">
        <v>58</v>
      </c>
      <c r="D513" s="174" t="s">
        <v>202</v>
      </c>
      <c r="E513" s="174" t="s">
        <v>203</v>
      </c>
      <c r="F513" s="176">
        <v>1</v>
      </c>
      <c r="G513" s="176">
        <v>5</v>
      </c>
      <c r="H513" s="176">
        <v>0</v>
      </c>
      <c r="I513" s="176">
        <v>0</v>
      </c>
      <c r="J513" s="235">
        <v>21020.06</v>
      </c>
      <c r="K513" s="179">
        <v>0</v>
      </c>
      <c r="L513" s="179">
        <v>0</v>
      </c>
      <c r="M513" s="179">
        <v>0</v>
      </c>
      <c r="N513" s="179">
        <v>0</v>
      </c>
      <c r="O513" s="179">
        <v>0</v>
      </c>
      <c r="P513" s="178">
        <v>0</v>
      </c>
      <c r="Q513" s="178">
        <v>0</v>
      </c>
      <c r="R513" s="178">
        <v>0</v>
      </c>
      <c r="S513" s="178">
        <v>0</v>
      </c>
      <c r="T513" s="179" t="s">
        <v>154</v>
      </c>
      <c r="U513" s="180">
        <f t="shared" si="59"/>
        <v>21020.06</v>
      </c>
      <c r="V513" s="236"/>
      <c r="W513" s="234">
        <f t="shared" si="55"/>
        <v>21020.06</v>
      </c>
      <c r="X513" s="180"/>
      <c r="Y513" s="180"/>
      <c r="Z513" s="181">
        <v>45717</v>
      </c>
      <c r="AA513" s="342" cm="1">
        <f t="array" ref="AA513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45748</v>
      </c>
      <c r="AB513" s="173"/>
      <c r="AC513" s="182"/>
      <c r="AD513" s="182"/>
      <c r="AE513" s="183"/>
      <c r="AF513" s="183"/>
      <c r="AG513" s="183"/>
      <c r="AH513" s="183"/>
      <c r="AI513" s="173">
        <f t="shared" si="56"/>
        <v>0</v>
      </c>
      <c r="AJ513" s="173">
        <f t="shared" si="57"/>
        <v>0</v>
      </c>
      <c r="AK513" s="173">
        <f t="shared" si="58"/>
        <v>0</v>
      </c>
      <c r="AL513" s="183"/>
      <c r="AM513" s="194" t="str">
        <f>_xlfn.XLOOKUP(Tabela1[[#This Row],[Unidade]],tabShoppingsEmails[Shopping],tabShoppingsEmails[E-mails consolidados])</f>
        <v>gilmar.oliveira@allos.co; bruna.rodrigues@allos.co; aline.barbara@allos.co; arthur.almeida@allos.co; renato.rangel@allos.co; amanda.santos@allos.co</v>
      </c>
    </row>
    <row r="514" spans="1:39" ht="20.85" hidden="1" customHeight="1" thickBot="1">
      <c r="A514" s="172"/>
      <c r="B514" s="173" t="s">
        <v>154</v>
      </c>
      <c r="C514" s="173" t="s">
        <v>58</v>
      </c>
      <c r="D514" s="174" t="s">
        <v>202</v>
      </c>
      <c r="E514" s="174" t="s">
        <v>203</v>
      </c>
      <c r="F514" s="176">
        <v>1</v>
      </c>
      <c r="G514" s="176">
        <v>5</v>
      </c>
      <c r="H514" s="176">
        <v>5</v>
      </c>
      <c r="I514" s="176">
        <v>0</v>
      </c>
      <c r="J514" s="235">
        <v>21020.06</v>
      </c>
      <c r="K514" s="179">
        <v>0</v>
      </c>
      <c r="L514" s="179">
        <v>-800.93</v>
      </c>
      <c r="M514" s="179">
        <v>0</v>
      </c>
      <c r="N514" s="179">
        <v>0</v>
      </c>
      <c r="O514" s="178">
        <v>-210.2</v>
      </c>
      <c r="P514" s="178">
        <v>0</v>
      </c>
      <c r="Q514" s="178">
        <v>0</v>
      </c>
      <c r="R514" s="178">
        <v>0</v>
      </c>
      <c r="S514" s="178">
        <v>0</v>
      </c>
      <c r="T514" s="179" t="s">
        <v>154</v>
      </c>
      <c r="U514" s="180">
        <f t="shared" si="59"/>
        <v>20008.93</v>
      </c>
      <c r="V514" s="236"/>
      <c r="W514" s="234">
        <f t="shared" si="55"/>
        <v>20008.93</v>
      </c>
      <c r="X514" s="180"/>
      <c r="Y514" s="180"/>
      <c r="Z514" s="181">
        <v>45748</v>
      </c>
      <c r="AA514" s="342" cm="1">
        <f t="array" ref="AA514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45778</v>
      </c>
      <c r="AB514" s="173"/>
      <c r="AC514" s="173"/>
      <c r="AD514" s="173"/>
      <c r="AE514" s="183"/>
      <c r="AF514" s="183"/>
      <c r="AG514" s="183"/>
      <c r="AH514" s="183"/>
      <c r="AI514" s="173">
        <f t="shared" si="56"/>
        <v>800.93</v>
      </c>
      <c r="AJ514" s="173">
        <f t="shared" si="57"/>
        <v>0</v>
      </c>
      <c r="AK514" s="173">
        <f t="shared" si="58"/>
        <v>1011.130000000001</v>
      </c>
      <c r="AL514" s="183"/>
      <c r="AM514" s="194" t="str">
        <f>_xlfn.XLOOKUP(Tabela1[[#This Row],[Unidade]],tabShoppingsEmails[Shopping],tabShoppingsEmails[E-mails consolidados])</f>
        <v>gilmar.oliveira@allos.co; bruna.rodrigues@allos.co; aline.barbara@allos.co; arthur.almeida@allos.co; renato.rangel@allos.co; amanda.santos@allos.co</v>
      </c>
    </row>
    <row r="515" spans="1:39" ht="20.85" hidden="1" customHeight="1" thickBot="1">
      <c r="A515" s="172">
        <v>45812</v>
      </c>
      <c r="B515" s="173" t="s">
        <v>154</v>
      </c>
      <c r="C515" s="173" t="s">
        <v>58</v>
      </c>
      <c r="D515" s="174" t="s">
        <v>202</v>
      </c>
      <c r="E515" s="174" t="s">
        <v>203</v>
      </c>
      <c r="F515" s="176">
        <v>1</v>
      </c>
      <c r="G515" s="176">
        <v>5</v>
      </c>
      <c r="H515" s="176">
        <v>7</v>
      </c>
      <c r="I515" s="176">
        <v>0</v>
      </c>
      <c r="J515" s="235">
        <v>21020.06</v>
      </c>
      <c r="K515" s="179">
        <v>0</v>
      </c>
      <c r="L515" s="179">
        <v>-911.35</v>
      </c>
      <c r="M515" s="179">
        <v>0</v>
      </c>
      <c r="N515" s="179">
        <v>0</v>
      </c>
      <c r="O515" s="178">
        <v>-210.2</v>
      </c>
      <c r="P515" s="178">
        <v>0</v>
      </c>
      <c r="Q515" s="178">
        <v>0</v>
      </c>
      <c r="R515" s="178">
        <v>0</v>
      </c>
      <c r="S515" s="178">
        <v>0</v>
      </c>
      <c r="T515" s="179" t="s">
        <v>154</v>
      </c>
      <c r="U515" s="180">
        <f t="shared" si="59"/>
        <v>19898.510000000002</v>
      </c>
      <c r="V515" s="236"/>
      <c r="W515" s="234">
        <f t="shared" si="55"/>
        <v>19898.510000000002</v>
      </c>
      <c r="X515" s="180"/>
      <c r="Y515" s="180"/>
      <c r="Z515" s="181">
        <v>45778</v>
      </c>
      <c r="AA515" s="342" cm="1">
        <f t="array" ref="AA515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45809</v>
      </c>
      <c r="AB515" s="173"/>
      <c r="AC515" s="173"/>
      <c r="AD515" s="173"/>
      <c r="AE515" s="183"/>
      <c r="AF515" s="183"/>
      <c r="AG515" s="183"/>
      <c r="AH515" s="183"/>
      <c r="AI515" s="173">
        <f t="shared" si="56"/>
        <v>911.35</v>
      </c>
      <c r="AJ515" s="173">
        <f t="shared" si="57"/>
        <v>0</v>
      </c>
      <c r="AK515" s="173">
        <f t="shared" si="58"/>
        <v>1121.5499999999993</v>
      </c>
      <c r="AL515" s="183"/>
      <c r="AM515" s="194" t="str">
        <f>_xlfn.XLOOKUP(Tabela1[[#This Row],[Unidade]],tabShoppingsEmails[Shopping],tabShoppingsEmails[E-mails consolidados])</f>
        <v>gilmar.oliveira@allos.co; bruna.rodrigues@allos.co; aline.barbara@allos.co; arthur.almeida@allos.co; renato.rangel@allos.co; amanda.santos@allos.co</v>
      </c>
    </row>
    <row r="516" spans="1:39" ht="20.85" hidden="1" customHeight="1" thickBot="1">
      <c r="A516" s="172">
        <v>45841</v>
      </c>
      <c r="B516" s="173" t="s">
        <v>154</v>
      </c>
      <c r="C516" s="173" t="s">
        <v>58</v>
      </c>
      <c r="D516" s="174" t="s">
        <v>202</v>
      </c>
      <c r="E516" s="174" t="s">
        <v>203</v>
      </c>
      <c r="F516" s="176">
        <v>1</v>
      </c>
      <c r="G516" s="176">
        <v>5</v>
      </c>
      <c r="H516" s="176">
        <v>1</v>
      </c>
      <c r="I516" s="176">
        <v>0</v>
      </c>
      <c r="J516" s="235">
        <v>21020.06</v>
      </c>
      <c r="K516" s="179">
        <v>0</v>
      </c>
      <c r="L516" s="179">
        <v>-120.82</v>
      </c>
      <c r="M516" s="179">
        <v>0</v>
      </c>
      <c r="N516" s="179">
        <v>0</v>
      </c>
      <c r="O516" s="178">
        <v>-105.1</v>
      </c>
      <c r="P516" s="178">
        <v>0</v>
      </c>
      <c r="Q516" s="178">
        <v>0</v>
      </c>
      <c r="R516" s="178">
        <v>0</v>
      </c>
      <c r="S516" s="178">
        <v>0</v>
      </c>
      <c r="T516" s="179" t="s">
        <v>154</v>
      </c>
      <c r="U516" s="180">
        <f t="shared" si="59"/>
        <v>20794.140000000003</v>
      </c>
      <c r="V516" s="236"/>
      <c r="W516" s="234">
        <f t="shared" si="55"/>
        <v>20794.140000000003</v>
      </c>
      <c r="X516" s="180"/>
      <c r="Y516" s="180"/>
      <c r="Z516" s="181">
        <v>45809</v>
      </c>
      <c r="AA516" s="342" cm="1">
        <f t="array" ref="AA516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45839</v>
      </c>
      <c r="AB516" s="182">
        <v>650.30426099530848</v>
      </c>
      <c r="AC516" s="182">
        <v>650.30426099530848</v>
      </c>
      <c r="AD516" s="173"/>
      <c r="AE516" s="183"/>
      <c r="AF516" s="183"/>
      <c r="AG516" s="183"/>
      <c r="AH516" s="183"/>
      <c r="AI516" s="173">
        <f t="shared" si="56"/>
        <v>120.82</v>
      </c>
      <c r="AJ516" s="173">
        <f t="shared" si="57"/>
        <v>0</v>
      </c>
      <c r="AK516" s="173">
        <f t="shared" si="58"/>
        <v>225.91999999999825</v>
      </c>
      <c r="AL516" s="183"/>
      <c r="AM516" s="194" t="str">
        <f>_xlfn.XLOOKUP(Tabela1[[#This Row],[Unidade]],tabShoppingsEmails[Shopping],tabShoppingsEmails[E-mails consolidados])</f>
        <v>gilmar.oliveira@allos.co; bruna.rodrigues@allos.co; aline.barbara@allos.co; arthur.almeida@allos.co; renato.rangel@allos.co; amanda.santos@allos.co</v>
      </c>
    </row>
    <row r="517" spans="1:39" ht="20.85" hidden="1" customHeight="1" thickBot="1">
      <c r="A517" s="172">
        <v>45874</v>
      </c>
      <c r="B517" s="173" t="s">
        <v>154</v>
      </c>
      <c r="C517" s="173" t="s">
        <v>58</v>
      </c>
      <c r="D517" s="174" t="s">
        <v>202</v>
      </c>
      <c r="E517" s="174" t="s">
        <v>203</v>
      </c>
      <c r="F517" s="176">
        <v>1</v>
      </c>
      <c r="G517" s="176">
        <v>5</v>
      </c>
      <c r="H517" s="176">
        <v>3</v>
      </c>
      <c r="I517" s="176">
        <v>0</v>
      </c>
      <c r="J517" s="235">
        <v>21020.06</v>
      </c>
      <c r="K517" s="179">
        <v>0</v>
      </c>
      <c r="L517" s="179">
        <v>-362.46</v>
      </c>
      <c r="M517" s="179">
        <v>0</v>
      </c>
      <c r="N517" s="179">
        <v>0</v>
      </c>
      <c r="O517" s="178">
        <v>-210.2</v>
      </c>
      <c r="P517" s="178">
        <v>0</v>
      </c>
      <c r="Q517" s="178">
        <v>0</v>
      </c>
      <c r="R517" s="178">
        <v>0</v>
      </c>
      <c r="S517" s="178">
        <v>0</v>
      </c>
      <c r="T517" s="179" t="s">
        <v>154</v>
      </c>
      <c r="U517" s="180">
        <f t="shared" si="59"/>
        <v>20447.400000000001</v>
      </c>
      <c r="V517" s="236"/>
      <c r="W517" s="234">
        <f t="shared" si="55"/>
        <v>20447.400000000001</v>
      </c>
      <c r="X517" s="180"/>
      <c r="Y517" s="180"/>
      <c r="Z517" s="181">
        <v>45839</v>
      </c>
      <c r="AA517" s="342" cm="1">
        <f t="array" ref="AA517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45870</v>
      </c>
      <c r="AB517" s="182">
        <v>975.45639149296267</v>
      </c>
      <c r="AC517" s="182">
        <v>975.45639149296267</v>
      </c>
      <c r="AD517" s="173"/>
      <c r="AE517" s="183"/>
      <c r="AF517" s="183"/>
      <c r="AG517" s="183"/>
      <c r="AH517" s="183"/>
      <c r="AI517" s="173">
        <f t="shared" si="56"/>
        <v>362.46</v>
      </c>
      <c r="AJ517" s="173">
        <f t="shared" si="57"/>
        <v>0</v>
      </c>
      <c r="AK517" s="173">
        <f t="shared" si="58"/>
        <v>572.65999999999985</v>
      </c>
      <c r="AL517" s="183"/>
      <c r="AM517" s="194" t="str">
        <f>_xlfn.XLOOKUP(Tabela1[[#This Row],[Unidade]],tabShoppingsEmails[Shopping],tabShoppingsEmails[E-mails consolidados])</f>
        <v>gilmar.oliveira@allos.co; bruna.rodrigues@allos.co; aline.barbara@allos.co; arthur.almeida@allos.co; renato.rangel@allos.co; amanda.santos@allos.co</v>
      </c>
    </row>
    <row r="518" spans="1:39" ht="20.85" hidden="1" customHeight="1" thickBot="1">
      <c r="A518" s="172">
        <v>45909</v>
      </c>
      <c r="B518" s="173" t="s">
        <v>154</v>
      </c>
      <c r="C518" s="173" t="s">
        <v>58</v>
      </c>
      <c r="D518" s="174" t="s">
        <v>202</v>
      </c>
      <c r="E518" s="174" t="s">
        <v>203</v>
      </c>
      <c r="F518" s="176">
        <v>1</v>
      </c>
      <c r="G518" s="176">
        <v>5</v>
      </c>
      <c r="H518" s="176">
        <v>3</v>
      </c>
      <c r="I518" s="176">
        <v>0</v>
      </c>
      <c r="J518" s="235">
        <v>21020.06</v>
      </c>
      <c r="K518" s="179">
        <v>0</v>
      </c>
      <c r="L518" s="179">
        <v>-362.46</v>
      </c>
      <c r="M518" s="179">
        <v>0</v>
      </c>
      <c r="N518" s="179">
        <v>0</v>
      </c>
      <c r="O518" s="178">
        <v>-210.2</v>
      </c>
      <c r="P518" s="179">
        <v>0</v>
      </c>
      <c r="Q518" s="179">
        <v>0</v>
      </c>
      <c r="R518" s="178">
        <v>0</v>
      </c>
      <c r="S518" s="179">
        <v>0</v>
      </c>
      <c r="T518" s="179" t="s">
        <v>154</v>
      </c>
      <c r="U518" s="180">
        <f t="shared" si="59"/>
        <v>20447.400000000001</v>
      </c>
      <c r="V518" s="236"/>
      <c r="W518" s="234">
        <f t="shared" si="55"/>
        <v>20447.400000000001</v>
      </c>
      <c r="X518" s="180"/>
      <c r="Y518" s="180"/>
      <c r="Z518" s="181">
        <v>45870</v>
      </c>
      <c r="AA518" s="342" cm="1">
        <f t="array" ref="AA518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45901</v>
      </c>
      <c r="AB518" s="173"/>
      <c r="AC518" s="182">
        <v>1625.760652488271</v>
      </c>
      <c r="AD518" s="173"/>
      <c r="AE518" s="183"/>
      <c r="AF518" s="183"/>
      <c r="AG518" s="183"/>
      <c r="AH518" s="183"/>
      <c r="AI518" s="173">
        <f t="shared" si="56"/>
        <v>362.46</v>
      </c>
      <c r="AJ518" s="173">
        <f t="shared" si="57"/>
        <v>-1625.760652488271</v>
      </c>
      <c r="AK518" s="173">
        <f t="shared" si="58"/>
        <v>572.65999999999985</v>
      </c>
      <c r="AL518" s="183"/>
      <c r="AM518" s="194" t="str">
        <f>_xlfn.XLOOKUP(Tabela1[[#This Row],[Unidade]],tabShoppingsEmails[Shopping],tabShoppingsEmails[E-mails consolidados])</f>
        <v>gilmar.oliveira@allos.co; bruna.rodrigues@allos.co; aline.barbara@allos.co; arthur.almeida@allos.co; renato.rangel@allos.co; amanda.santos@allos.co</v>
      </c>
    </row>
    <row r="519" spans="1:39" ht="20.85" hidden="1" customHeight="1" thickBot="1">
      <c r="A519" s="172">
        <v>45933</v>
      </c>
      <c r="B519" s="173" t="s">
        <v>154</v>
      </c>
      <c r="C519" s="173" t="s">
        <v>58</v>
      </c>
      <c r="D519" s="174" t="s">
        <v>202</v>
      </c>
      <c r="E519" s="174" t="s">
        <v>203</v>
      </c>
      <c r="F519" s="176">
        <v>1</v>
      </c>
      <c r="G519" s="176">
        <v>5</v>
      </c>
      <c r="H519" s="176">
        <v>5</v>
      </c>
      <c r="I519" s="176">
        <v>0</v>
      </c>
      <c r="J519" s="235">
        <v>21020.06</v>
      </c>
      <c r="K519" s="179">
        <v>0</v>
      </c>
      <c r="L519" s="179">
        <v>-604.1</v>
      </c>
      <c r="M519" s="179">
        <v>0</v>
      </c>
      <c r="N519" s="179">
        <v>0</v>
      </c>
      <c r="O519" s="178">
        <v>-210.2</v>
      </c>
      <c r="P519" s="178">
        <v>0</v>
      </c>
      <c r="Q519" s="178">
        <v>0</v>
      </c>
      <c r="R519" s="178">
        <v>0</v>
      </c>
      <c r="S519" s="178">
        <v>0</v>
      </c>
      <c r="T519" s="179" t="s">
        <v>154</v>
      </c>
      <c r="U519" s="180">
        <f t="shared" si="59"/>
        <v>20205.760000000002</v>
      </c>
      <c r="V519" s="236"/>
      <c r="W519" s="234">
        <f t="shared" si="55"/>
        <v>20205.760000000002</v>
      </c>
      <c r="X519" s="180"/>
      <c r="Y519" s="180"/>
      <c r="Z519" s="181">
        <v>45901</v>
      </c>
      <c r="AA519" s="342" cm="1">
        <f t="array" ref="AA519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45931</v>
      </c>
      <c r="AB519" s="173"/>
      <c r="AC519" s="173"/>
      <c r="AD519" s="173"/>
      <c r="AE519" s="183"/>
      <c r="AF519" s="183"/>
      <c r="AG519" s="183"/>
      <c r="AH519" s="183"/>
      <c r="AI519" s="173">
        <f t="shared" si="56"/>
        <v>604.1</v>
      </c>
      <c r="AJ519" s="173">
        <f t="shared" si="57"/>
        <v>0</v>
      </c>
      <c r="AK519" s="173">
        <f t="shared" si="58"/>
        <v>814.29999999999927</v>
      </c>
      <c r="AL519" s="183"/>
      <c r="AM519" s="194" t="str">
        <f>_xlfn.XLOOKUP(Tabela1[[#This Row],[Unidade]],tabShoppingsEmails[Shopping],tabShoppingsEmails[E-mails consolidados])</f>
        <v>gilmar.oliveira@allos.co; bruna.rodrigues@allos.co; aline.barbara@allos.co; arthur.almeida@allos.co; renato.rangel@allos.co; amanda.santos@allos.co</v>
      </c>
    </row>
    <row r="520" spans="1:39" ht="20.85" hidden="1" customHeight="1" thickBot="1">
      <c r="A520" s="172">
        <v>45933</v>
      </c>
      <c r="B520" s="173" t="s">
        <v>154</v>
      </c>
      <c r="C520" s="173" t="s">
        <v>58</v>
      </c>
      <c r="D520" s="174" t="s">
        <v>202</v>
      </c>
      <c r="E520" s="174" t="s">
        <v>203</v>
      </c>
      <c r="F520" s="176">
        <v>1</v>
      </c>
      <c r="G520" s="176"/>
      <c r="H520" s="176"/>
      <c r="I520" s="176"/>
      <c r="J520" s="235"/>
      <c r="K520" s="179"/>
      <c r="L520" s="179"/>
      <c r="M520" s="179"/>
      <c r="N520" s="179"/>
      <c r="O520" s="178"/>
      <c r="P520" s="178"/>
      <c r="Q520" s="178"/>
      <c r="R520" s="178"/>
      <c r="S520" s="178"/>
      <c r="T520" s="179"/>
      <c r="U520" s="180">
        <f t="shared" si="59"/>
        <v>0</v>
      </c>
      <c r="V520" s="236"/>
      <c r="W520" s="234" t="str">
        <f t="shared" si="55"/>
        <v/>
      </c>
      <c r="X520" s="180"/>
      <c r="Y520" s="180"/>
      <c r="Z520" s="181">
        <v>45931</v>
      </c>
      <c r="AA520" s="342" cm="1">
        <f t="array" ref="AA520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45962</v>
      </c>
      <c r="AB520" s="173"/>
      <c r="AC520" s="173"/>
      <c r="AD520" s="173"/>
      <c r="AE520" s="183"/>
      <c r="AF520" s="183"/>
      <c r="AG520" s="183"/>
      <c r="AH520" s="183"/>
      <c r="AI520" s="173">
        <f t="shared" si="56"/>
        <v>0</v>
      </c>
      <c r="AJ520" s="173">
        <f t="shared" si="57"/>
        <v>0</v>
      </c>
      <c r="AK520" s="173">
        <f t="shared" si="58"/>
        <v>0</v>
      </c>
      <c r="AL520" s="183"/>
      <c r="AM520" s="194" t="str">
        <f>_xlfn.XLOOKUP(Tabela1[[#This Row],[Unidade]],tabShoppingsEmails[Shopping],tabShoppingsEmails[E-mails consolidados])</f>
        <v>gilmar.oliveira@allos.co; bruna.rodrigues@allos.co; aline.barbara@allos.co; arthur.almeida@allos.co; renato.rangel@allos.co; amanda.santos@allos.co</v>
      </c>
    </row>
    <row r="521" spans="1:39" ht="20.85" hidden="1" customHeight="1" thickBot="1">
      <c r="A521" s="172"/>
      <c r="B521" s="173"/>
      <c r="C521" s="173" t="s">
        <v>58</v>
      </c>
      <c r="D521" s="174" t="s">
        <v>202</v>
      </c>
      <c r="E521" s="174" t="s">
        <v>203</v>
      </c>
      <c r="F521" s="176">
        <v>1</v>
      </c>
      <c r="G521" s="176"/>
      <c r="H521" s="176"/>
      <c r="I521" s="176"/>
      <c r="J521" s="235"/>
      <c r="K521" s="179"/>
      <c r="L521" s="179"/>
      <c r="M521" s="179"/>
      <c r="N521" s="179"/>
      <c r="O521" s="178"/>
      <c r="P521" s="178"/>
      <c r="Q521" s="178"/>
      <c r="R521" s="178"/>
      <c r="S521" s="178"/>
      <c r="T521" s="179"/>
      <c r="U521" s="180">
        <f t="shared" si="59"/>
        <v>0</v>
      </c>
      <c r="V521" s="236"/>
      <c r="W521" s="234" t="str">
        <f t="shared" si="55"/>
        <v/>
      </c>
      <c r="X521" s="180"/>
      <c r="Y521" s="180"/>
      <c r="Z521" s="181">
        <v>45962</v>
      </c>
      <c r="AA521" s="342" cm="1">
        <f t="array" ref="AA521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45992</v>
      </c>
      <c r="AB521" s="173"/>
      <c r="AC521" s="173"/>
      <c r="AD521" s="173"/>
      <c r="AE521" s="183"/>
      <c r="AF521" s="183"/>
      <c r="AG521" s="183"/>
      <c r="AH521" s="183"/>
      <c r="AI521" s="173">
        <f t="shared" si="56"/>
        <v>0</v>
      </c>
      <c r="AJ521" s="173">
        <f t="shared" si="57"/>
        <v>0</v>
      </c>
      <c r="AK521" s="173">
        <f t="shared" si="58"/>
        <v>0</v>
      </c>
      <c r="AL521" s="183"/>
      <c r="AM521" s="194" t="str">
        <f>_xlfn.XLOOKUP(Tabela1[[#This Row],[Unidade]],tabShoppingsEmails[Shopping],tabShoppingsEmails[E-mails consolidados])</f>
        <v>gilmar.oliveira@allos.co; bruna.rodrigues@allos.co; aline.barbara@allos.co; arthur.almeida@allos.co; renato.rangel@allos.co; amanda.santos@allos.co</v>
      </c>
    </row>
    <row r="522" spans="1:39" ht="20.85" hidden="1" customHeight="1" thickBot="1">
      <c r="A522" s="172"/>
      <c r="B522" s="173"/>
      <c r="C522" s="173" t="s">
        <v>58</v>
      </c>
      <c r="D522" s="174" t="s">
        <v>202</v>
      </c>
      <c r="E522" s="174" t="s">
        <v>203</v>
      </c>
      <c r="F522" s="176">
        <v>1</v>
      </c>
      <c r="G522" s="176"/>
      <c r="H522" s="176"/>
      <c r="I522" s="176"/>
      <c r="J522" s="178"/>
      <c r="K522" s="179"/>
      <c r="L522" s="179"/>
      <c r="M522" s="179"/>
      <c r="N522" s="179"/>
      <c r="O522" s="178"/>
      <c r="P522" s="178"/>
      <c r="Q522" s="178"/>
      <c r="R522" s="178"/>
      <c r="S522" s="178"/>
      <c r="T522" s="179"/>
      <c r="U522" s="180">
        <f t="shared" si="59"/>
        <v>0</v>
      </c>
      <c r="V522" s="236"/>
      <c r="W522" s="234" t="str">
        <f t="shared" si="55"/>
        <v/>
      </c>
      <c r="X522" s="180"/>
      <c r="Y522" s="180"/>
      <c r="Z522" s="181">
        <v>45992</v>
      </c>
      <c r="AA522" s="342" cm="1">
        <f t="array" ref="AA522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46023</v>
      </c>
      <c r="AB522" s="173"/>
      <c r="AC522" s="173"/>
      <c r="AD522" s="173"/>
      <c r="AE522" s="183"/>
      <c r="AF522" s="183"/>
      <c r="AG522" s="183"/>
      <c r="AH522" s="183"/>
      <c r="AI522" s="173">
        <f t="shared" si="56"/>
        <v>0</v>
      </c>
      <c r="AJ522" s="173">
        <f t="shared" si="57"/>
        <v>0</v>
      </c>
      <c r="AK522" s="173">
        <f t="shared" si="58"/>
        <v>0</v>
      </c>
      <c r="AL522" s="183"/>
      <c r="AM522" s="194" t="str">
        <f>_xlfn.XLOOKUP(Tabela1[[#This Row],[Unidade]],tabShoppingsEmails[Shopping],tabShoppingsEmails[E-mails consolidados])</f>
        <v>gilmar.oliveira@allos.co; bruna.rodrigues@allos.co; aline.barbara@allos.co; arthur.almeida@allos.co; renato.rangel@allos.co; amanda.santos@allos.co</v>
      </c>
    </row>
    <row r="523" spans="1:39" ht="32.25" hidden="1" thickBot="1">
      <c r="A523" s="172"/>
      <c r="B523" s="173" t="s">
        <v>157</v>
      </c>
      <c r="C523" s="173" t="s">
        <v>58</v>
      </c>
      <c r="D523" s="174" t="s">
        <v>175</v>
      </c>
      <c r="E523" s="174" t="s">
        <v>204</v>
      </c>
      <c r="F523" s="176">
        <v>2</v>
      </c>
      <c r="G523" s="176">
        <v>2</v>
      </c>
      <c r="H523" s="198" t="s">
        <v>165</v>
      </c>
      <c r="I523" s="176">
        <v>0</v>
      </c>
      <c r="J523" s="178">
        <v>12000</v>
      </c>
      <c r="K523" s="179">
        <v>0</v>
      </c>
      <c r="L523" s="209"/>
      <c r="M523" s="179">
        <v>0</v>
      </c>
      <c r="N523" s="179">
        <v>0</v>
      </c>
      <c r="O523" s="192" t="s">
        <v>161</v>
      </c>
      <c r="P523" s="178">
        <v>0</v>
      </c>
      <c r="Q523" s="178">
        <v>0</v>
      </c>
      <c r="R523" s="178">
        <v>0</v>
      </c>
      <c r="S523" s="178">
        <v>0</v>
      </c>
      <c r="T523" s="179"/>
      <c r="U523" s="180">
        <f t="shared" si="59"/>
        <v>12000</v>
      </c>
      <c r="V523" s="236"/>
      <c r="W523" s="234">
        <f t="shared" si="55"/>
        <v>12000</v>
      </c>
      <c r="X523" s="180"/>
      <c r="Y523" s="180"/>
      <c r="Z523" s="181">
        <v>45658</v>
      </c>
      <c r="AA523" s="342" cm="1">
        <f t="array" ref="AA523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45658</v>
      </c>
      <c r="AB523" s="173"/>
      <c r="AC523" s="173"/>
      <c r="AD523" s="173"/>
      <c r="AE523" s="183"/>
      <c r="AF523" s="183"/>
      <c r="AG523" s="183"/>
      <c r="AH523" s="183"/>
      <c r="AI523" s="173">
        <f t="shared" si="56"/>
        <v>0</v>
      </c>
      <c r="AJ523" s="173">
        <f t="shared" si="57"/>
        <v>0</v>
      </c>
      <c r="AK523" s="173">
        <f t="shared" si="58"/>
        <v>0</v>
      </c>
      <c r="AL523" s="183"/>
      <c r="AM523" s="194" t="str">
        <f>_xlfn.XLOOKUP(Tabela1[[#This Row],[Unidade]],tabShoppingsEmails[Shopping],tabShoppingsEmails[E-mails consolidados])</f>
        <v>gilmar.oliveira@allos.co; bruna.rodrigues@allos.co; aline.barbara@allos.co; arthur.almeida@allos.co; renato.rangel@allos.co; amanda.santos@allos.co</v>
      </c>
    </row>
    <row r="524" spans="1:39" ht="20.85" hidden="1" customHeight="1" thickBot="1">
      <c r="A524" s="172"/>
      <c r="B524" s="173" t="s">
        <v>154</v>
      </c>
      <c r="C524" s="173" t="s">
        <v>58</v>
      </c>
      <c r="D524" s="174" t="s">
        <v>175</v>
      </c>
      <c r="E524" s="174" t="s">
        <v>204</v>
      </c>
      <c r="F524" s="176">
        <v>2</v>
      </c>
      <c r="G524" s="176">
        <v>2</v>
      </c>
      <c r="H524" s="176">
        <v>0</v>
      </c>
      <c r="I524" s="176">
        <v>0</v>
      </c>
      <c r="J524" s="178">
        <v>12000</v>
      </c>
      <c r="K524" s="179">
        <v>0</v>
      </c>
      <c r="L524" s="179">
        <v>0</v>
      </c>
      <c r="M524" s="179">
        <v>0</v>
      </c>
      <c r="N524" s="179">
        <v>0</v>
      </c>
      <c r="O524" s="178">
        <v>0</v>
      </c>
      <c r="P524" s="178">
        <v>0</v>
      </c>
      <c r="Q524" s="178">
        <v>0</v>
      </c>
      <c r="R524" s="178">
        <v>0</v>
      </c>
      <c r="S524" s="178">
        <v>0</v>
      </c>
      <c r="T524" s="179" t="s">
        <v>154</v>
      </c>
      <c r="U524" s="180">
        <f t="shared" si="59"/>
        <v>12000</v>
      </c>
      <c r="V524" s="236"/>
      <c r="W524" s="234">
        <f t="shared" si="55"/>
        <v>12000</v>
      </c>
      <c r="X524" s="180"/>
      <c r="Y524" s="180"/>
      <c r="Z524" s="181">
        <v>45689</v>
      </c>
      <c r="AA524" s="342" cm="1">
        <f t="array" ref="AA524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45689</v>
      </c>
      <c r="AB524" s="173"/>
      <c r="AC524" s="173"/>
      <c r="AD524" s="173"/>
      <c r="AE524" s="183"/>
      <c r="AF524" s="183"/>
      <c r="AG524" s="183"/>
      <c r="AH524" s="183"/>
      <c r="AI524" s="173">
        <f t="shared" si="56"/>
        <v>0</v>
      </c>
      <c r="AJ524" s="173">
        <f t="shared" si="57"/>
        <v>0</v>
      </c>
      <c r="AK524" s="173">
        <f t="shared" si="58"/>
        <v>0</v>
      </c>
      <c r="AL524" s="183"/>
      <c r="AM524" s="194" t="str">
        <f>_xlfn.XLOOKUP(Tabela1[[#This Row],[Unidade]],tabShoppingsEmails[Shopping],tabShoppingsEmails[E-mails consolidados])</f>
        <v>gilmar.oliveira@allos.co; bruna.rodrigues@allos.co; aline.barbara@allos.co; arthur.almeida@allos.co; renato.rangel@allos.co; amanda.santos@allos.co</v>
      </c>
    </row>
    <row r="525" spans="1:39" ht="20.85" hidden="1" customHeight="1" thickBot="1">
      <c r="A525" s="172"/>
      <c r="B525" s="173" t="s">
        <v>154</v>
      </c>
      <c r="C525" s="173" t="s">
        <v>58</v>
      </c>
      <c r="D525" s="174" t="s">
        <v>175</v>
      </c>
      <c r="E525" s="174" t="s">
        <v>204</v>
      </c>
      <c r="F525" s="176">
        <v>2</v>
      </c>
      <c r="G525" s="176">
        <v>2</v>
      </c>
      <c r="H525" s="176">
        <v>0</v>
      </c>
      <c r="I525" s="176">
        <v>0</v>
      </c>
      <c r="J525" s="178">
        <v>13063.75</v>
      </c>
      <c r="K525" s="179">
        <v>0</v>
      </c>
      <c r="L525" s="179">
        <v>0</v>
      </c>
      <c r="M525" s="179">
        <v>0</v>
      </c>
      <c r="N525" s="179">
        <v>0</v>
      </c>
      <c r="O525" s="178">
        <v>0</v>
      </c>
      <c r="P525" s="178">
        <v>0</v>
      </c>
      <c r="Q525" s="178">
        <v>0</v>
      </c>
      <c r="R525" s="178">
        <v>0</v>
      </c>
      <c r="S525" s="178">
        <v>0</v>
      </c>
      <c r="T525" s="179" t="s">
        <v>154</v>
      </c>
      <c r="U525" s="180">
        <f t="shared" si="59"/>
        <v>13063.75</v>
      </c>
      <c r="V525" s="236"/>
      <c r="W525" s="234">
        <f t="shared" si="55"/>
        <v>13063.75</v>
      </c>
      <c r="X525" s="180">
        <v>2127.5</v>
      </c>
      <c r="Y525" s="180" t="s">
        <v>156</v>
      </c>
      <c r="Z525" s="181">
        <v>45717</v>
      </c>
      <c r="AA525" s="342" cm="1">
        <f t="array" ref="AA525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45717</v>
      </c>
      <c r="AB525" s="173"/>
      <c r="AC525" s="173"/>
      <c r="AD525" s="173"/>
      <c r="AE525" s="183"/>
      <c r="AF525" s="183"/>
      <c r="AG525" s="183"/>
      <c r="AH525" s="183"/>
      <c r="AI525" s="173">
        <f t="shared" si="56"/>
        <v>0</v>
      </c>
      <c r="AJ525" s="173">
        <f t="shared" si="57"/>
        <v>0</v>
      </c>
      <c r="AK525" s="173">
        <f t="shared" si="58"/>
        <v>0</v>
      </c>
      <c r="AL525" s="183"/>
      <c r="AM525" s="194" t="str">
        <f>_xlfn.XLOOKUP(Tabela1[[#This Row],[Unidade]],tabShoppingsEmails[Shopping],tabShoppingsEmails[E-mails consolidados])</f>
        <v>gilmar.oliveira@allos.co; bruna.rodrigues@allos.co; aline.barbara@allos.co; arthur.almeida@allos.co; renato.rangel@allos.co; amanda.santos@allos.co</v>
      </c>
    </row>
    <row r="526" spans="1:39" ht="20.85" hidden="1" customHeight="1" thickBot="1">
      <c r="A526" s="172"/>
      <c r="B526" s="173" t="s">
        <v>154</v>
      </c>
      <c r="C526" s="173" t="s">
        <v>58</v>
      </c>
      <c r="D526" s="174" t="s">
        <v>175</v>
      </c>
      <c r="E526" s="174" t="s">
        <v>204</v>
      </c>
      <c r="F526" s="176">
        <v>2</v>
      </c>
      <c r="G526" s="176">
        <v>2</v>
      </c>
      <c r="H526" s="176">
        <v>0</v>
      </c>
      <c r="I526" s="176">
        <v>0</v>
      </c>
      <c r="J526" s="178">
        <v>13063.75</v>
      </c>
      <c r="K526" s="179">
        <v>0</v>
      </c>
      <c r="L526" s="179">
        <v>0</v>
      </c>
      <c r="M526" s="179">
        <v>0</v>
      </c>
      <c r="N526" s="179">
        <v>0</v>
      </c>
      <c r="O526" s="178">
        <v>0</v>
      </c>
      <c r="P526" s="178">
        <v>0</v>
      </c>
      <c r="Q526" s="178">
        <v>0</v>
      </c>
      <c r="R526" s="178">
        <v>0</v>
      </c>
      <c r="S526" s="178">
        <v>0</v>
      </c>
      <c r="T526" s="179" t="s">
        <v>154</v>
      </c>
      <c r="U526" s="180">
        <f t="shared" si="59"/>
        <v>13063.75</v>
      </c>
      <c r="V526" s="236"/>
      <c r="W526" s="234">
        <f t="shared" si="55"/>
        <v>13063.75</v>
      </c>
      <c r="X526" s="180"/>
      <c r="Y526" s="180"/>
      <c r="Z526" s="181">
        <v>45748</v>
      </c>
      <c r="AA526" s="342" cm="1">
        <f t="array" ref="AA526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45748</v>
      </c>
      <c r="AB526" s="173"/>
      <c r="AC526" s="173"/>
      <c r="AD526" s="173"/>
      <c r="AE526" s="183"/>
      <c r="AF526" s="183"/>
      <c r="AG526" s="183"/>
      <c r="AH526" s="183"/>
      <c r="AI526" s="173">
        <f t="shared" si="56"/>
        <v>0</v>
      </c>
      <c r="AJ526" s="173">
        <f t="shared" si="57"/>
        <v>0</v>
      </c>
      <c r="AK526" s="173">
        <f t="shared" si="58"/>
        <v>0</v>
      </c>
      <c r="AL526" s="183"/>
      <c r="AM526" s="194" t="str">
        <f>_xlfn.XLOOKUP(Tabela1[[#This Row],[Unidade]],tabShoppingsEmails[Shopping],tabShoppingsEmails[E-mails consolidados])</f>
        <v>gilmar.oliveira@allos.co; bruna.rodrigues@allos.co; aline.barbara@allos.co; arthur.almeida@allos.co; renato.rangel@allos.co; amanda.santos@allos.co</v>
      </c>
    </row>
    <row r="527" spans="1:39" ht="20.85" hidden="1" customHeight="1" thickBot="1">
      <c r="A527" s="172"/>
      <c r="B527" s="173" t="s">
        <v>157</v>
      </c>
      <c r="C527" s="173" t="s">
        <v>58</v>
      </c>
      <c r="D527" s="174" t="s">
        <v>175</v>
      </c>
      <c r="E527" s="174" t="s">
        <v>204</v>
      </c>
      <c r="F527" s="176">
        <v>2</v>
      </c>
      <c r="G527" s="176">
        <v>2</v>
      </c>
      <c r="H527" s="198" t="s">
        <v>165</v>
      </c>
      <c r="I527" s="176">
        <v>0</v>
      </c>
      <c r="J527" s="178">
        <v>13063.75</v>
      </c>
      <c r="K527" s="179">
        <v>0</v>
      </c>
      <c r="L527" s="209"/>
      <c r="M527" s="179">
        <v>0</v>
      </c>
      <c r="N527" s="179">
        <v>0</v>
      </c>
      <c r="O527" s="192" t="s">
        <v>161</v>
      </c>
      <c r="P527" s="178">
        <v>0</v>
      </c>
      <c r="Q527" s="178">
        <v>0</v>
      </c>
      <c r="R527" s="178">
        <v>0</v>
      </c>
      <c r="S527" s="178">
        <v>0</v>
      </c>
      <c r="T527" s="179"/>
      <c r="U527" s="180">
        <f t="shared" si="59"/>
        <v>13063.75</v>
      </c>
      <c r="V527" s="236"/>
      <c r="W527" s="234">
        <f t="shared" si="55"/>
        <v>13063.75</v>
      </c>
      <c r="X527" s="180"/>
      <c r="Y527" s="180"/>
      <c r="Z527" s="181">
        <v>45778</v>
      </c>
      <c r="AA527" s="342" cm="1">
        <f t="array" ref="AA527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45778</v>
      </c>
      <c r="AB527" s="173"/>
      <c r="AC527" s="173"/>
      <c r="AD527" s="173"/>
      <c r="AE527" s="183"/>
      <c r="AF527" s="183"/>
      <c r="AG527" s="183"/>
      <c r="AH527" s="183"/>
      <c r="AI527" s="173">
        <f t="shared" si="56"/>
        <v>0</v>
      </c>
      <c r="AJ527" s="173">
        <f t="shared" si="57"/>
        <v>0</v>
      </c>
      <c r="AK527" s="173">
        <f t="shared" si="58"/>
        <v>0</v>
      </c>
      <c r="AL527" s="183"/>
      <c r="AM527" s="194" t="str">
        <f>_xlfn.XLOOKUP(Tabela1[[#This Row],[Unidade]],tabShoppingsEmails[Shopping],tabShoppingsEmails[E-mails consolidados])</f>
        <v>gilmar.oliveira@allos.co; bruna.rodrigues@allos.co; aline.barbara@allos.co; arthur.almeida@allos.co; renato.rangel@allos.co; amanda.santos@allos.co</v>
      </c>
    </row>
    <row r="528" spans="1:39" ht="20.85" hidden="1" customHeight="1" thickBot="1">
      <c r="A528" s="172"/>
      <c r="B528" s="173" t="s">
        <v>157</v>
      </c>
      <c r="C528" s="173" t="s">
        <v>58</v>
      </c>
      <c r="D528" s="174" t="s">
        <v>175</v>
      </c>
      <c r="E528" s="174" t="s">
        <v>204</v>
      </c>
      <c r="F528" s="176">
        <v>2</v>
      </c>
      <c r="G528" s="176">
        <v>2</v>
      </c>
      <c r="H528" s="198" t="s">
        <v>165</v>
      </c>
      <c r="I528" s="176">
        <v>0</v>
      </c>
      <c r="J528" s="178">
        <v>13063.75</v>
      </c>
      <c r="K528" s="179">
        <v>0</v>
      </c>
      <c r="L528" s="209"/>
      <c r="M528" s="179">
        <v>0</v>
      </c>
      <c r="N528" s="179">
        <v>0</v>
      </c>
      <c r="O528" s="192" t="s">
        <v>161</v>
      </c>
      <c r="P528" s="178">
        <v>0</v>
      </c>
      <c r="Q528" s="178">
        <v>0</v>
      </c>
      <c r="R528" s="178">
        <v>0</v>
      </c>
      <c r="S528" s="178">
        <v>0</v>
      </c>
      <c r="T528" s="179"/>
      <c r="U528" s="180">
        <f t="shared" si="59"/>
        <v>13063.75</v>
      </c>
      <c r="V528" s="236"/>
      <c r="W528" s="234">
        <f t="shared" si="55"/>
        <v>13063.75</v>
      </c>
      <c r="X528" s="180"/>
      <c r="Y528" s="180"/>
      <c r="Z528" s="181">
        <v>45809</v>
      </c>
      <c r="AA528" s="342" cm="1">
        <f t="array" ref="AA528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45809</v>
      </c>
      <c r="AB528" s="173"/>
      <c r="AC528" s="173"/>
      <c r="AD528" s="173"/>
      <c r="AE528" s="183"/>
      <c r="AF528" s="182"/>
      <c r="AG528" s="183"/>
      <c r="AH528" s="183"/>
      <c r="AI528" s="173">
        <f t="shared" si="56"/>
        <v>0</v>
      </c>
      <c r="AJ528" s="173">
        <f t="shared" si="57"/>
        <v>0</v>
      </c>
      <c r="AK528" s="173">
        <f t="shared" si="58"/>
        <v>0</v>
      </c>
      <c r="AL528" s="183"/>
      <c r="AM528" s="194" t="str">
        <f>_xlfn.XLOOKUP(Tabela1[[#This Row],[Unidade]],tabShoppingsEmails[Shopping],tabShoppingsEmails[E-mails consolidados])</f>
        <v>gilmar.oliveira@allos.co; bruna.rodrigues@allos.co; aline.barbara@allos.co; arthur.almeida@allos.co; renato.rangel@allos.co; amanda.santos@allos.co</v>
      </c>
    </row>
    <row r="529" spans="1:39" ht="20.85" hidden="1" customHeight="1" thickBot="1">
      <c r="A529" s="172"/>
      <c r="B529" s="173" t="s">
        <v>157</v>
      </c>
      <c r="C529" s="173" t="s">
        <v>58</v>
      </c>
      <c r="D529" s="174" t="s">
        <v>175</v>
      </c>
      <c r="E529" s="174" t="s">
        <v>204</v>
      </c>
      <c r="F529" s="176">
        <v>2</v>
      </c>
      <c r="G529" s="176">
        <v>2</v>
      </c>
      <c r="H529" s="198" t="s">
        <v>165</v>
      </c>
      <c r="I529" s="198" t="s">
        <v>165</v>
      </c>
      <c r="J529" s="178">
        <v>13063.75</v>
      </c>
      <c r="K529" s="179">
        <v>0</v>
      </c>
      <c r="L529" s="209"/>
      <c r="M529" s="179">
        <v>0</v>
      </c>
      <c r="N529" s="338"/>
      <c r="O529" s="192" t="s">
        <v>161</v>
      </c>
      <c r="P529" s="178">
        <v>0</v>
      </c>
      <c r="Q529" s="178">
        <v>0</v>
      </c>
      <c r="R529" s="178">
        <v>0</v>
      </c>
      <c r="S529" s="178">
        <v>0</v>
      </c>
      <c r="T529" s="179"/>
      <c r="U529" s="180">
        <f t="shared" si="59"/>
        <v>13063.75</v>
      </c>
      <c r="V529" s="236"/>
      <c r="W529" s="234">
        <f t="shared" ref="W529:W592" si="60">IF(J529="","",U529*(1+V529))</f>
        <v>13063.75</v>
      </c>
      <c r="X529" s="180"/>
      <c r="Y529" s="180"/>
      <c r="Z529" s="181">
        <v>45839</v>
      </c>
      <c r="AA529" s="342" cm="1">
        <f t="array" ref="AA529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45839</v>
      </c>
      <c r="AB529" s="173"/>
      <c r="AC529" s="173"/>
      <c r="AD529" s="173"/>
      <c r="AE529" s="183"/>
      <c r="AF529" s="183"/>
      <c r="AG529" s="183"/>
      <c r="AH529" s="183"/>
      <c r="AI529" s="173">
        <f t="shared" ref="AI529:AI592" si="61">K529-L529</f>
        <v>0</v>
      </c>
      <c r="AJ529" s="173">
        <f t="shared" ref="AJ529:AJ592" si="62">AB529-AC529</f>
        <v>0</v>
      </c>
      <c r="AK529" s="173">
        <f t="shared" ref="AK529:AK592" si="63">J529-U529</f>
        <v>0</v>
      </c>
      <c r="AL529" s="183"/>
      <c r="AM529" s="194" t="str">
        <f>_xlfn.XLOOKUP(Tabela1[[#This Row],[Unidade]],tabShoppingsEmails[Shopping],tabShoppingsEmails[E-mails consolidados])</f>
        <v>gilmar.oliveira@allos.co; bruna.rodrigues@allos.co; aline.barbara@allos.co; arthur.almeida@allos.co; renato.rangel@allos.co; amanda.santos@allos.co</v>
      </c>
    </row>
    <row r="530" spans="1:39" ht="20.85" hidden="1" customHeight="1" thickBot="1">
      <c r="A530" s="172"/>
      <c r="B530" s="173" t="s">
        <v>157</v>
      </c>
      <c r="C530" s="173" t="s">
        <v>58</v>
      </c>
      <c r="D530" s="174" t="s">
        <v>175</v>
      </c>
      <c r="E530" s="174" t="s">
        <v>204</v>
      </c>
      <c r="F530" s="176">
        <v>2</v>
      </c>
      <c r="G530" s="176">
        <v>2</v>
      </c>
      <c r="H530" s="176">
        <v>0</v>
      </c>
      <c r="I530" s="176">
        <v>0</v>
      </c>
      <c r="J530" s="178">
        <v>13063.75</v>
      </c>
      <c r="K530" s="179">
        <v>0</v>
      </c>
      <c r="L530" s="179">
        <v>0</v>
      </c>
      <c r="M530" s="179">
        <v>0</v>
      </c>
      <c r="N530" s="179">
        <v>0</v>
      </c>
      <c r="O530" s="179">
        <v>0</v>
      </c>
      <c r="P530" s="179">
        <v>0</v>
      </c>
      <c r="Q530" s="179">
        <v>0</v>
      </c>
      <c r="R530" s="178">
        <v>0</v>
      </c>
      <c r="S530" s="179">
        <v>0</v>
      </c>
      <c r="T530" s="179" t="s">
        <v>154</v>
      </c>
      <c r="U530" s="180">
        <f t="shared" si="59"/>
        <v>13063.75</v>
      </c>
      <c r="V530" s="236"/>
      <c r="W530" s="234">
        <f t="shared" si="60"/>
        <v>13063.75</v>
      </c>
      <c r="X530" s="180"/>
      <c r="Y530" s="180"/>
      <c r="Z530" s="181">
        <v>45870</v>
      </c>
      <c r="AA530" s="342" cm="1">
        <f t="array" ref="AA530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45870</v>
      </c>
      <c r="AB530" s="173"/>
      <c r="AC530" s="173"/>
      <c r="AD530" s="173"/>
      <c r="AE530" s="183"/>
      <c r="AF530" s="183"/>
      <c r="AG530" s="183"/>
      <c r="AH530" s="183"/>
      <c r="AI530" s="173">
        <f t="shared" si="61"/>
        <v>0</v>
      </c>
      <c r="AJ530" s="173">
        <f t="shared" si="62"/>
        <v>0</v>
      </c>
      <c r="AK530" s="173">
        <f t="shared" si="63"/>
        <v>0</v>
      </c>
      <c r="AL530" s="183"/>
      <c r="AM530" s="194" t="str">
        <f>_xlfn.XLOOKUP(Tabela1[[#This Row],[Unidade]],tabShoppingsEmails[Shopping],tabShoppingsEmails[E-mails consolidados])</f>
        <v>gilmar.oliveira@allos.co; bruna.rodrigues@allos.co; aline.barbara@allos.co; arthur.almeida@allos.co; renato.rangel@allos.co; amanda.santos@allos.co</v>
      </c>
    </row>
    <row r="531" spans="1:39" ht="20.85" hidden="1" customHeight="1" thickBot="1">
      <c r="A531" s="172"/>
      <c r="B531" s="173" t="s">
        <v>157</v>
      </c>
      <c r="C531" s="173" t="s">
        <v>58</v>
      </c>
      <c r="D531" s="174" t="s">
        <v>175</v>
      </c>
      <c r="E531" s="174" t="s">
        <v>204</v>
      </c>
      <c r="F531" s="176">
        <v>2</v>
      </c>
      <c r="G531" s="176">
        <v>2</v>
      </c>
      <c r="H531" s="176"/>
      <c r="I531" s="176"/>
      <c r="J531" s="178">
        <v>13063.75</v>
      </c>
      <c r="K531" s="179"/>
      <c r="L531" s="179"/>
      <c r="M531" s="179"/>
      <c r="N531" s="179"/>
      <c r="O531" s="178"/>
      <c r="P531" s="179"/>
      <c r="Q531" s="179"/>
      <c r="R531" s="178"/>
      <c r="S531" s="179"/>
      <c r="T531" s="179"/>
      <c r="U531" s="180">
        <f t="shared" si="59"/>
        <v>13063.75</v>
      </c>
      <c r="V531" s="236"/>
      <c r="W531" s="234">
        <f t="shared" si="60"/>
        <v>13063.75</v>
      </c>
      <c r="X531" s="180"/>
      <c r="Y531" s="180"/>
      <c r="Z531" s="181">
        <v>45901</v>
      </c>
      <c r="AA531" s="342" cm="1">
        <f t="array" ref="AA531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45901</v>
      </c>
      <c r="AB531" s="173"/>
      <c r="AC531" s="173"/>
      <c r="AD531" s="173"/>
      <c r="AE531" s="183"/>
      <c r="AF531" s="183"/>
      <c r="AG531" s="183"/>
      <c r="AH531" s="183"/>
      <c r="AI531" s="173">
        <f t="shared" si="61"/>
        <v>0</v>
      </c>
      <c r="AJ531" s="173">
        <f t="shared" si="62"/>
        <v>0</v>
      </c>
      <c r="AK531" s="173">
        <f t="shared" si="63"/>
        <v>0</v>
      </c>
      <c r="AL531" s="183"/>
      <c r="AM531" s="194" t="str">
        <f>_xlfn.XLOOKUP(Tabela1[[#This Row],[Unidade]],tabShoppingsEmails[Shopping],tabShoppingsEmails[E-mails consolidados])</f>
        <v>gilmar.oliveira@allos.co; bruna.rodrigues@allos.co; aline.barbara@allos.co; arthur.almeida@allos.co; renato.rangel@allos.co; amanda.santos@allos.co</v>
      </c>
    </row>
    <row r="532" spans="1:39" ht="20.85" hidden="1" customHeight="1" thickBot="1">
      <c r="A532" s="172"/>
      <c r="B532" s="173" t="s">
        <v>157</v>
      </c>
      <c r="C532" s="173" t="s">
        <v>58</v>
      </c>
      <c r="D532" s="174" t="s">
        <v>175</v>
      </c>
      <c r="E532" s="174" t="s">
        <v>204</v>
      </c>
      <c r="F532" s="176">
        <v>2</v>
      </c>
      <c r="G532" s="176">
        <v>2</v>
      </c>
      <c r="H532" s="363" t="s">
        <v>165</v>
      </c>
      <c r="I532" s="363" t="s">
        <v>165</v>
      </c>
      <c r="J532" s="178">
        <v>13063.75</v>
      </c>
      <c r="K532" s="179"/>
      <c r="L532" s="363"/>
      <c r="M532" s="179"/>
      <c r="N532" s="363"/>
      <c r="O532" s="338" t="s">
        <v>161</v>
      </c>
      <c r="P532" s="179"/>
      <c r="Q532" s="179">
        <v>0</v>
      </c>
      <c r="R532" s="178">
        <v>0</v>
      </c>
      <c r="S532" s="179">
        <v>0</v>
      </c>
      <c r="T532" s="179"/>
      <c r="U532" s="180">
        <f t="shared" si="59"/>
        <v>13063.75</v>
      </c>
      <c r="V532" s="236"/>
      <c r="W532" s="234">
        <f t="shared" si="60"/>
        <v>13063.75</v>
      </c>
      <c r="X532" s="180"/>
      <c r="Y532" s="180"/>
      <c r="Z532" s="181">
        <v>45931</v>
      </c>
      <c r="AA532" s="342" cm="1">
        <f t="array" ref="AA532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45931</v>
      </c>
      <c r="AB532" s="173"/>
      <c r="AC532" s="173"/>
      <c r="AD532" s="173"/>
      <c r="AE532" s="183"/>
      <c r="AF532" s="183"/>
      <c r="AG532" s="183"/>
      <c r="AH532" s="183"/>
      <c r="AI532" s="173">
        <f t="shared" si="61"/>
        <v>0</v>
      </c>
      <c r="AJ532" s="173">
        <f t="shared" si="62"/>
        <v>0</v>
      </c>
      <c r="AK532" s="173">
        <f t="shared" si="63"/>
        <v>0</v>
      </c>
      <c r="AL532" s="183"/>
      <c r="AM532" s="194" t="str">
        <f>_xlfn.XLOOKUP(Tabela1[[#This Row],[Unidade]],tabShoppingsEmails[Shopping],tabShoppingsEmails[E-mails consolidados])</f>
        <v>gilmar.oliveira@allos.co; bruna.rodrigues@allos.co; aline.barbara@allos.co; arthur.almeida@allos.co; renato.rangel@allos.co; amanda.santos@allos.co</v>
      </c>
    </row>
    <row r="533" spans="1:39" ht="20.85" hidden="1" customHeight="1" thickBot="1">
      <c r="A533" s="172"/>
      <c r="B533" s="173"/>
      <c r="C533" s="173" t="s">
        <v>58</v>
      </c>
      <c r="D533" s="174" t="s">
        <v>175</v>
      </c>
      <c r="E533" s="174" t="s">
        <v>204</v>
      </c>
      <c r="F533" s="176">
        <v>2</v>
      </c>
      <c r="G533" s="176"/>
      <c r="H533" s="176"/>
      <c r="I533" s="176"/>
      <c r="J533" s="178"/>
      <c r="K533" s="179"/>
      <c r="L533" s="179"/>
      <c r="M533" s="179"/>
      <c r="N533" s="179"/>
      <c r="O533" s="178"/>
      <c r="P533" s="178"/>
      <c r="Q533" s="178"/>
      <c r="R533" s="178"/>
      <c r="S533" s="178"/>
      <c r="T533" s="179"/>
      <c r="U533" s="180">
        <f t="shared" si="59"/>
        <v>0</v>
      </c>
      <c r="V533" s="236"/>
      <c r="W533" s="234" t="str">
        <f t="shared" si="60"/>
        <v/>
      </c>
      <c r="X533" s="180"/>
      <c r="Y533" s="180"/>
      <c r="Z533" s="181">
        <v>45962</v>
      </c>
      <c r="AA533" s="342" cm="1">
        <f t="array" ref="AA533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45962</v>
      </c>
      <c r="AB533" s="173"/>
      <c r="AC533" s="173"/>
      <c r="AD533" s="173"/>
      <c r="AE533" s="183"/>
      <c r="AF533" s="183"/>
      <c r="AG533" s="183"/>
      <c r="AH533" s="183"/>
      <c r="AI533" s="173">
        <f t="shared" si="61"/>
        <v>0</v>
      </c>
      <c r="AJ533" s="173">
        <f t="shared" si="62"/>
        <v>0</v>
      </c>
      <c r="AK533" s="173">
        <f t="shared" si="63"/>
        <v>0</v>
      </c>
      <c r="AL533" s="183"/>
      <c r="AM533" s="194" t="str">
        <f>_xlfn.XLOOKUP(Tabela1[[#This Row],[Unidade]],tabShoppingsEmails[Shopping],tabShoppingsEmails[E-mails consolidados])</f>
        <v>gilmar.oliveira@allos.co; bruna.rodrigues@allos.co; aline.barbara@allos.co; arthur.almeida@allos.co; renato.rangel@allos.co; amanda.santos@allos.co</v>
      </c>
    </row>
    <row r="534" spans="1:39" ht="20.85" hidden="1" customHeight="1" thickBot="1">
      <c r="A534" s="172"/>
      <c r="B534" s="173"/>
      <c r="C534" s="173" t="s">
        <v>58</v>
      </c>
      <c r="D534" s="174" t="s">
        <v>175</v>
      </c>
      <c r="E534" s="174" t="s">
        <v>204</v>
      </c>
      <c r="F534" s="176">
        <v>2</v>
      </c>
      <c r="G534" s="176"/>
      <c r="H534" s="176"/>
      <c r="I534" s="176"/>
      <c r="J534" s="178"/>
      <c r="K534" s="179"/>
      <c r="L534" s="179"/>
      <c r="M534" s="179"/>
      <c r="N534" s="179"/>
      <c r="O534" s="178"/>
      <c r="P534" s="178"/>
      <c r="Q534" s="178"/>
      <c r="R534" s="178"/>
      <c r="S534" s="178"/>
      <c r="T534" s="179"/>
      <c r="U534" s="180">
        <f t="shared" ref="U534:U557" si="64">(J534+L534+Q534+R534+S534+N534)+IF(T534="Sim",O534+P534,0)</f>
        <v>0</v>
      </c>
      <c r="V534" s="236"/>
      <c r="W534" s="234" t="str">
        <f t="shared" si="60"/>
        <v/>
      </c>
      <c r="X534" s="180"/>
      <c r="Y534" s="180"/>
      <c r="Z534" s="181">
        <v>45992</v>
      </c>
      <c r="AA534" s="342" cm="1">
        <f t="array" ref="AA534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45992</v>
      </c>
      <c r="AB534" s="173"/>
      <c r="AC534" s="173"/>
      <c r="AD534" s="173"/>
      <c r="AE534" s="183"/>
      <c r="AF534" s="183"/>
      <c r="AG534" s="183"/>
      <c r="AH534" s="183"/>
      <c r="AI534" s="173">
        <f t="shared" si="61"/>
        <v>0</v>
      </c>
      <c r="AJ534" s="173">
        <f t="shared" si="62"/>
        <v>0</v>
      </c>
      <c r="AK534" s="173">
        <f t="shared" si="63"/>
        <v>0</v>
      </c>
      <c r="AL534" s="183"/>
      <c r="AM534" s="194" t="str">
        <f>_xlfn.XLOOKUP(Tabela1[[#This Row],[Unidade]],tabShoppingsEmails[Shopping],tabShoppingsEmails[E-mails consolidados])</f>
        <v>gilmar.oliveira@allos.co; bruna.rodrigues@allos.co; aline.barbara@allos.co; arthur.almeida@allos.co; renato.rangel@allos.co; amanda.santos@allos.co</v>
      </c>
    </row>
    <row r="535" spans="1:39" ht="32.25" hidden="1" thickBot="1">
      <c r="A535" s="172"/>
      <c r="B535" s="173" t="s">
        <v>154</v>
      </c>
      <c r="C535" s="173" t="s">
        <v>58</v>
      </c>
      <c r="D535" s="174" t="s">
        <v>7</v>
      </c>
      <c r="E535" s="174" t="s">
        <v>167</v>
      </c>
      <c r="F535" s="176">
        <v>23</v>
      </c>
      <c r="G535" s="237">
        <v>21</v>
      </c>
      <c r="H535" s="176">
        <v>74</v>
      </c>
      <c r="I535" s="176">
        <v>0</v>
      </c>
      <c r="J535" s="178">
        <v>121717.26910613524</v>
      </c>
      <c r="K535" s="179">
        <v>-9212.74</v>
      </c>
      <c r="L535" s="179">
        <v>-12501.34</v>
      </c>
      <c r="M535" s="179">
        <v>0</v>
      </c>
      <c r="N535" s="179">
        <v>0</v>
      </c>
      <c r="O535" s="178">
        <v>-1217.1727000000001</v>
      </c>
      <c r="P535" s="178">
        <v>0</v>
      </c>
      <c r="Q535" s="178">
        <v>0</v>
      </c>
      <c r="R535" s="178">
        <v>0</v>
      </c>
      <c r="S535" s="178">
        <v>0</v>
      </c>
      <c r="T535" s="179" t="s">
        <v>154</v>
      </c>
      <c r="U535" s="180">
        <f t="shared" si="64"/>
        <v>107998.75640613525</v>
      </c>
      <c r="V535" s="236"/>
      <c r="W535" s="234">
        <f t="shared" si="60"/>
        <v>107998.75640613525</v>
      </c>
      <c r="X535" s="180"/>
      <c r="Y535" s="180"/>
      <c r="Z535" s="181">
        <v>45658</v>
      </c>
      <c r="AA535" s="342" cm="1">
        <f t="array" ref="AA535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45689</v>
      </c>
      <c r="AB535" s="173"/>
      <c r="AC535" s="182"/>
      <c r="AD535" s="182"/>
      <c r="AE535" s="183"/>
      <c r="AF535" s="183"/>
      <c r="AG535" s="183"/>
      <c r="AH535" s="183"/>
      <c r="AI535" s="173">
        <f t="shared" si="61"/>
        <v>3288.6000000000004</v>
      </c>
      <c r="AJ535" s="173">
        <f t="shared" si="62"/>
        <v>0</v>
      </c>
      <c r="AK535" s="173">
        <f t="shared" si="63"/>
        <v>13718.512699999992</v>
      </c>
      <c r="AL535" s="183"/>
      <c r="AM535" s="194" t="str">
        <f>_xlfn.XLOOKUP(Tabela1[[#This Row],[Unidade]],tabShoppingsEmails[Shopping],tabShoppingsEmails[E-mails consolidados])</f>
        <v>gilmar.oliveira@allos.co; bruna.rodrigues@allos.co; aline.barbara@allos.co; arthur.almeida@allos.co; renato.rangel@allos.co; amanda.santos@allos.co</v>
      </c>
    </row>
    <row r="536" spans="1:39" ht="20.85" hidden="1" customHeight="1" thickBot="1">
      <c r="A536" s="172"/>
      <c r="B536" s="173" t="s">
        <v>154</v>
      </c>
      <c r="C536" s="173" t="s">
        <v>58</v>
      </c>
      <c r="D536" s="174" t="s">
        <v>7</v>
      </c>
      <c r="E536" s="174" t="s">
        <v>167</v>
      </c>
      <c r="F536" s="176">
        <v>23</v>
      </c>
      <c r="G536" s="237">
        <v>21</v>
      </c>
      <c r="H536" s="176">
        <v>45</v>
      </c>
      <c r="I536" s="176">
        <v>0</v>
      </c>
      <c r="J536" s="178">
        <v>121717.26910613524</v>
      </c>
      <c r="K536" s="179">
        <v>0</v>
      </c>
      <c r="L536" s="179">
        <v>-7640.82</v>
      </c>
      <c r="M536" s="179">
        <v>0</v>
      </c>
      <c r="N536" s="179">
        <v>0</v>
      </c>
      <c r="O536" s="178">
        <v>-1521.47</v>
      </c>
      <c r="P536" s="178">
        <v>0</v>
      </c>
      <c r="Q536" s="178">
        <v>0</v>
      </c>
      <c r="R536" s="178">
        <v>0</v>
      </c>
      <c r="S536" s="178">
        <v>0</v>
      </c>
      <c r="T536" s="179" t="s">
        <v>154</v>
      </c>
      <c r="U536" s="180">
        <f t="shared" si="64"/>
        <v>112554.97910613523</v>
      </c>
      <c r="V536" s="236"/>
      <c r="W536" s="234">
        <f t="shared" si="60"/>
        <v>112554.97910613523</v>
      </c>
      <c r="X536" s="180"/>
      <c r="Y536" s="180"/>
      <c r="Z536" s="181">
        <v>45689</v>
      </c>
      <c r="AA536" s="342" cm="1">
        <f t="array" ref="AA536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45717</v>
      </c>
      <c r="AB536" s="173"/>
      <c r="AC536" s="173"/>
      <c r="AD536" s="173"/>
      <c r="AE536" s="183"/>
      <c r="AF536" s="183"/>
      <c r="AG536" s="183"/>
      <c r="AH536" s="183"/>
      <c r="AI536" s="173">
        <f t="shared" si="61"/>
        <v>7640.82</v>
      </c>
      <c r="AJ536" s="173">
        <f t="shared" si="62"/>
        <v>0</v>
      </c>
      <c r="AK536" s="173">
        <f t="shared" si="63"/>
        <v>9162.2900000000081</v>
      </c>
      <c r="AL536" s="183"/>
      <c r="AM536" s="194" t="str">
        <f>_xlfn.XLOOKUP(Tabela1[[#This Row],[Unidade]],tabShoppingsEmails[Shopping],tabShoppingsEmails[E-mails consolidados])</f>
        <v>gilmar.oliveira@allos.co; bruna.rodrigues@allos.co; aline.barbara@allos.co; arthur.almeida@allos.co; renato.rangel@allos.co; amanda.santos@allos.co</v>
      </c>
    </row>
    <row r="537" spans="1:39" ht="20.85" hidden="1" customHeight="1" thickBot="1">
      <c r="A537" s="172"/>
      <c r="B537" s="173" t="s">
        <v>154</v>
      </c>
      <c r="C537" s="173" t="s">
        <v>58</v>
      </c>
      <c r="D537" s="174" t="s">
        <v>7</v>
      </c>
      <c r="E537" s="174" t="s">
        <v>167</v>
      </c>
      <c r="F537" s="176">
        <v>23</v>
      </c>
      <c r="G537" s="237">
        <v>21</v>
      </c>
      <c r="H537" s="176">
        <v>14</v>
      </c>
      <c r="I537" s="176">
        <v>0</v>
      </c>
      <c r="J537" s="178">
        <v>137750.82707503327</v>
      </c>
      <c r="K537" s="179">
        <v>-2260.16</v>
      </c>
      <c r="L537" s="179">
        <v>-2864.56</v>
      </c>
      <c r="M537" s="179">
        <v>0</v>
      </c>
      <c r="N537" s="179">
        <v>0</v>
      </c>
      <c r="O537" s="178">
        <v>-1721.89</v>
      </c>
      <c r="P537" s="178">
        <v>0</v>
      </c>
      <c r="Q537" s="178">
        <v>0</v>
      </c>
      <c r="R537" s="178">
        <v>0</v>
      </c>
      <c r="S537" s="178">
        <v>0</v>
      </c>
      <c r="T537" s="179" t="s">
        <v>154</v>
      </c>
      <c r="U537" s="180">
        <f t="shared" si="64"/>
        <v>133164.37707503326</v>
      </c>
      <c r="V537" s="236"/>
      <c r="W537" s="234">
        <f t="shared" si="60"/>
        <v>133164.37707503326</v>
      </c>
      <c r="X537" s="180">
        <v>29053.07627719974</v>
      </c>
      <c r="Y537" s="180" t="s">
        <v>156</v>
      </c>
      <c r="Z537" s="181">
        <v>45717</v>
      </c>
      <c r="AA537" s="342" cm="1">
        <f t="array" ref="AA537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45748</v>
      </c>
      <c r="AB537" s="173"/>
      <c r="AC537" s="173"/>
      <c r="AD537" s="173"/>
      <c r="AE537" s="183"/>
      <c r="AF537" s="182"/>
      <c r="AG537" s="183"/>
      <c r="AH537" s="183"/>
      <c r="AI537" s="173">
        <f t="shared" si="61"/>
        <v>604.40000000000009</v>
      </c>
      <c r="AJ537" s="173">
        <f t="shared" si="62"/>
        <v>0</v>
      </c>
      <c r="AK537" s="173">
        <f t="shared" si="63"/>
        <v>4586.4500000000116</v>
      </c>
      <c r="AL537" s="183"/>
      <c r="AM537" s="194" t="str">
        <f>_xlfn.XLOOKUP(Tabela1[[#This Row],[Unidade]],tabShoppingsEmails[Shopping],tabShoppingsEmails[E-mails consolidados])</f>
        <v>gilmar.oliveira@allos.co; bruna.rodrigues@allos.co; aline.barbara@allos.co; arthur.almeida@allos.co; renato.rangel@allos.co; amanda.santos@allos.co</v>
      </c>
    </row>
    <row r="538" spans="1:39" ht="20.85" hidden="1" customHeight="1" thickBot="1">
      <c r="A538" s="172">
        <v>45798</v>
      </c>
      <c r="B538" s="173" t="s">
        <v>154</v>
      </c>
      <c r="C538" s="173" t="s">
        <v>58</v>
      </c>
      <c r="D538" s="174" t="s">
        <v>7</v>
      </c>
      <c r="E538" s="174" t="s">
        <v>167</v>
      </c>
      <c r="F538" s="176">
        <v>23</v>
      </c>
      <c r="G538" s="237">
        <v>21</v>
      </c>
      <c r="H538" s="176">
        <v>34</v>
      </c>
      <c r="I538" s="176">
        <v>0</v>
      </c>
      <c r="J538" s="178">
        <v>137750.82707503327</v>
      </c>
      <c r="K538" s="179">
        <v>-5997.23</v>
      </c>
      <c r="L538" s="179">
        <v>-6370.11</v>
      </c>
      <c r="M538" s="179">
        <v>0</v>
      </c>
      <c r="N538" s="179">
        <v>0</v>
      </c>
      <c r="O538" s="178">
        <v>-1721.89</v>
      </c>
      <c r="P538" s="178">
        <v>0</v>
      </c>
      <c r="Q538" s="178">
        <v>0</v>
      </c>
      <c r="R538" s="178">
        <v>0</v>
      </c>
      <c r="S538" s="178">
        <v>0</v>
      </c>
      <c r="T538" s="179" t="s">
        <v>154</v>
      </c>
      <c r="U538" s="180">
        <f t="shared" si="64"/>
        <v>129658.82707503329</v>
      </c>
      <c r="V538" s="236"/>
      <c r="W538" s="234">
        <f t="shared" si="60"/>
        <v>129658.82707503329</v>
      </c>
      <c r="X538" s="180"/>
      <c r="Y538" s="180"/>
      <c r="Z538" s="181">
        <v>45748</v>
      </c>
      <c r="AA538" s="342" cm="1">
        <f t="array" ref="AA538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45778</v>
      </c>
      <c r="AB538" s="182"/>
      <c r="AC538" s="182"/>
      <c r="AD538" s="173"/>
      <c r="AE538" s="183"/>
      <c r="AF538" s="182"/>
      <c r="AG538" s="183"/>
      <c r="AH538" s="183"/>
      <c r="AI538" s="173">
        <f t="shared" si="61"/>
        <v>372.88000000000011</v>
      </c>
      <c r="AJ538" s="173">
        <f t="shared" si="62"/>
        <v>0</v>
      </c>
      <c r="AK538" s="173">
        <f t="shared" si="63"/>
        <v>8091.9999999999854</v>
      </c>
      <c r="AL538" s="183"/>
      <c r="AM538" s="194" t="str">
        <f>_xlfn.XLOOKUP(Tabela1[[#This Row],[Unidade]],tabShoppingsEmails[Shopping],tabShoppingsEmails[E-mails consolidados])</f>
        <v>gilmar.oliveira@allos.co; bruna.rodrigues@allos.co; aline.barbara@allos.co; arthur.almeida@allos.co; renato.rangel@allos.co; amanda.santos@allos.co</v>
      </c>
    </row>
    <row r="539" spans="1:39" ht="20.85" hidden="1" customHeight="1" thickBot="1">
      <c r="A539" s="172">
        <v>45819</v>
      </c>
      <c r="B539" s="173" t="s">
        <v>154</v>
      </c>
      <c r="C539" s="173" t="s">
        <v>58</v>
      </c>
      <c r="D539" s="174" t="s">
        <v>7</v>
      </c>
      <c r="E539" s="174" t="s">
        <v>167</v>
      </c>
      <c r="F539" s="176">
        <v>23</v>
      </c>
      <c r="G539" s="176">
        <v>21</v>
      </c>
      <c r="H539" s="176">
        <v>64</v>
      </c>
      <c r="I539" s="176">
        <v>0</v>
      </c>
      <c r="J539" s="178">
        <v>137750.82707503327</v>
      </c>
      <c r="K539" s="179">
        <v>-12123.05</v>
      </c>
      <c r="L539" s="179">
        <v>-11936.61</v>
      </c>
      <c r="M539" s="179">
        <v>0</v>
      </c>
      <c r="N539" s="179">
        <v>0</v>
      </c>
      <c r="O539" s="178">
        <v>-1721.89</v>
      </c>
      <c r="P539" s="178">
        <v>0</v>
      </c>
      <c r="Q539" s="178">
        <v>0</v>
      </c>
      <c r="R539" s="178">
        <v>0</v>
      </c>
      <c r="S539" s="178">
        <v>0</v>
      </c>
      <c r="T539" s="179" t="s">
        <v>154</v>
      </c>
      <c r="U539" s="180">
        <f t="shared" si="64"/>
        <v>124092.32707503327</v>
      </c>
      <c r="V539" s="236"/>
      <c r="W539" s="234">
        <f t="shared" si="60"/>
        <v>124092.32707503327</v>
      </c>
      <c r="X539" s="180"/>
      <c r="Y539" s="180"/>
      <c r="Z539" s="181">
        <v>45778</v>
      </c>
      <c r="AA539" s="342" cm="1">
        <f t="array" ref="AA539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45809</v>
      </c>
      <c r="AB539" s="173"/>
      <c r="AC539" s="182"/>
      <c r="AD539" s="182"/>
      <c r="AE539" s="183"/>
      <c r="AF539" s="182"/>
      <c r="AG539" s="183"/>
      <c r="AH539" s="183"/>
      <c r="AI539" s="173">
        <f t="shared" si="61"/>
        <v>-186.43999999999869</v>
      </c>
      <c r="AJ539" s="173">
        <f t="shared" si="62"/>
        <v>0</v>
      </c>
      <c r="AK539" s="173">
        <f t="shared" si="63"/>
        <v>13658.5</v>
      </c>
      <c r="AL539" s="183"/>
      <c r="AM539" s="194" t="str">
        <f>_xlfn.XLOOKUP(Tabela1[[#This Row],[Unidade]],tabShoppingsEmails[Shopping],tabShoppingsEmails[E-mails consolidados])</f>
        <v>gilmar.oliveira@allos.co; bruna.rodrigues@allos.co; aline.barbara@allos.co; arthur.almeida@allos.co; renato.rangel@allos.co; amanda.santos@allos.co</v>
      </c>
    </row>
    <row r="540" spans="1:39" ht="22.5" hidden="1" customHeight="1" thickBot="1">
      <c r="A540" s="172">
        <v>45853</v>
      </c>
      <c r="B540" s="173" t="s">
        <v>154</v>
      </c>
      <c r="C540" s="173" t="s">
        <v>58</v>
      </c>
      <c r="D540" s="174" t="s">
        <v>7</v>
      </c>
      <c r="E540" s="174" t="s">
        <v>167</v>
      </c>
      <c r="F540" s="176">
        <v>23</v>
      </c>
      <c r="G540" s="176">
        <v>21</v>
      </c>
      <c r="H540" s="176">
        <v>23</v>
      </c>
      <c r="I540" s="176">
        <v>0</v>
      </c>
      <c r="J540" s="178">
        <v>137750.82707503327</v>
      </c>
      <c r="K540" s="179">
        <v>-3031.99</v>
      </c>
      <c r="L540" s="179">
        <v>-4418.47</v>
      </c>
      <c r="M540" s="179">
        <v>0</v>
      </c>
      <c r="N540" s="179">
        <v>0</v>
      </c>
      <c r="O540" s="178">
        <v>-1377.51</v>
      </c>
      <c r="P540" s="178">
        <v>0</v>
      </c>
      <c r="Q540" s="178">
        <v>0</v>
      </c>
      <c r="R540" s="178">
        <v>0</v>
      </c>
      <c r="S540" s="178">
        <v>0</v>
      </c>
      <c r="T540" s="179" t="s">
        <v>154</v>
      </c>
      <c r="U540" s="180">
        <f t="shared" si="64"/>
        <v>131954.84707503326</v>
      </c>
      <c r="V540" s="236"/>
      <c r="W540" s="234">
        <f t="shared" si="60"/>
        <v>131954.84707503326</v>
      </c>
      <c r="X540" s="180"/>
      <c r="Y540" s="180"/>
      <c r="Z540" s="181">
        <v>45809</v>
      </c>
      <c r="AA540" s="342" cm="1">
        <f t="array" ref="AA540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45839</v>
      </c>
      <c r="AB540" s="173"/>
      <c r="AC540" s="182"/>
      <c r="AD540" s="182"/>
      <c r="AE540" s="183"/>
      <c r="AF540" s="183"/>
      <c r="AG540" s="183"/>
      <c r="AH540" s="183"/>
      <c r="AI540" s="173">
        <f t="shared" si="61"/>
        <v>1386.4800000000005</v>
      </c>
      <c r="AJ540" s="173">
        <f t="shared" si="62"/>
        <v>0</v>
      </c>
      <c r="AK540" s="173">
        <f t="shared" si="63"/>
        <v>5795.9800000000105</v>
      </c>
      <c r="AL540" s="183"/>
      <c r="AM540" s="194" t="str">
        <f>_xlfn.XLOOKUP(Tabela1[[#This Row],[Unidade]],tabShoppingsEmails[Shopping],tabShoppingsEmails[E-mails consolidados])</f>
        <v>gilmar.oliveira@allos.co; bruna.rodrigues@allos.co; aline.barbara@allos.co; arthur.almeida@allos.co; renato.rangel@allos.co; amanda.santos@allos.co</v>
      </c>
    </row>
    <row r="541" spans="1:39" ht="20.85" hidden="1" customHeight="1" thickBot="1">
      <c r="A541" s="172">
        <v>45881</v>
      </c>
      <c r="B541" s="173" t="s">
        <v>154</v>
      </c>
      <c r="C541" s="173" t="s">
        <v>58</v>
      </c>
      <c r="D541" s="174" t="s">
        <v>7</v>
      </c>
      <c r="E541" s="174" t="s">
        <v>167</v>
      </c>
      <c r="F541" s="176">
        <v>23</v>
      </c>
      <c r="G541" s="176">
        <v>21</v>
      </c>
      <c r="H541" s="176">
        <v>24</v>
      </c>
      <c r="I541" s="176">
        <v>0</v>
      </c>
      <c r="J541" s="178">
        <v>137750.82707503327</v>
      </c>
      <c r="K541" s="179">
        <v>0</v>
      </c>
      <c r="L541" s="179">
        <v>-4479.01</v>
      </c>
      <c r="M541" s="179">
        <v>0</v>
      </c>
      <c r="N541" s="179">
        <v>0</v>
      </c>
      <c r="O541" s="178">
        <v>-1377.51</v>
      </c>
      <c r="P541" s="178">
        <v>0</v>
      </c>
      <c r="Q541" s="178">
        <v>0</v>
      </c>
      <c r="R541" s="178">
        <v>0</v>
      </c>
      <c r="S541" s="178">
        <v>0</v>
      </c>
      <c r="T541" s="179" t="s">
        <v>154</v>
      </c>
      <c r="U541" s="180">
        <f t="shared" si="64"/>
        <v>131894.30707503326</v>
      </c>
      <c r="V541" s="236"/>
      <c r="W541" s="234">
        <f t="shared" si="60"/>
        <v>131894.30707503326</v>
      </c>
      <c r="X541" s="180"/>
      <c r="Y541" s="180"/>
      <c r="Z541" s="181">
        <v>45839</v>
      </c>
      <c r="AA541" s="342" cm="1">
        <f t="array" ref="AA541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45870</v>
      </c>
      <c r="AB541" s="182">
        <v>3686.369126575235</v>
      </c>
      <c r="AC541" s="182">
        <v>3686.369126575235</v>
      </c>
      <c r="AD541" s="182"/>
      <c r="AE541" s="183"/>
      <c r="AF541" s="183"/>
      <c r="AG541" s="183"/>
      <c r="AH541" s="183"/>
      <c r="AI541" s="173">
        <f t="shared" si="61"/>
        <v>4479.01</v>
      </c>
      <c r="AJ541" s="173">
        <f t="shared" si="62"/>
        <v>0</v>
      </c>
      <c r="AK541" s="173">
        <f t="shared" si="63"/>
        <v>5856.5200000000186</v>
      </c>
      <c r="AL541" s="183"/>
      <c r="AM541" s="194" t="str">
        <f>_xlfn.XLOOKUP(Tabela1[[#This Row],[Unidade]],tabShoppingsEmails[Shopping],tabShoppingsEmails[E-mails consolidados])</f>
        <v>gilmar.oliveira@allos.co; bruna.rodrigues@allos.co; aline.barbara@allos.co; arthur.almeida@allos.co; renato.rangel@allos.co; amanda.santos@allos.co</v>
      </c>
    </row>
    <row r="542" spans="1:39" ht="20.85" hidden="1" customHeight="1" thickBot="1">
      <c r="A542" s="172">
        <v>45910</v>
      </c>
      <c r="B542" s="173" t="s">
        <v>154</v>
      </c>
      <c r="C542" s="173" t="s">
        <v>58</v>
      </c>
      <c r="D542" s="174" t="s">
        <v>7</v>
      </c>
      <c r="E542" s="174" t="s">
        <v>167</v>
      </c>
      <c r="F542" s="176">
        <v>23</v>
      </c>
      <c r="G542" s="176">
        <v>21</v>
      </c>
      <c r="H542" s="176">
        <v>66</v>
      </c>
      <c r="I542" s="176">
        <v>0</v>
      </c>
      <c r="J542" s="178">
        <v>137750.82707503327</v>
      </c>
      <c r="K542" s="179">
        <v>0</v>
      </c>
      <c r="L542" s="179">
        <v>-12438.54</v>
      </c>
      <c r="M542" s="179">
        <v>0</v>
      </c>
      <c r="N542" s="179">
        <v>0</v>
      </c>
      <c r="O542" s="178">
        <v>-1377.51</v>
      </c>
      <c r="P542" s="179">
        <v>0</v>
      </c>
      <c r="Q542" s="179">
        <v>0</v>
      </c>
      <c r="R542" s="178">
        <v>0</v>
      </c>
      <c r="S542" s="179">
        <v>0</v>
      </c>
      <c r="T542" s="179" t="s">
        <v>154</v>
      </c>
      <c r="U542" s="180">
        <f t="shared" si="64"/>
        <v>123934.77707503327</v>
      </c>
      <c r="V542" s="236"/>
      <c r="W542" s="234">
        <f t="shared" si="60"/>
        <v>123934.77707503327</v>
      </c>
      <c r="X542" s="180"/>
      <c r="Y542" s="180"/>
      <c r="Z542" s="181">
        <v>45870</v>
      </c>
      <c r="AA542" s="342" cm="1">
        <f t="array" ref="AA542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45901</v>
      </c>
      <c r="AB542" s="182"/>
      <c r="AC542" s="182">
        <v>3686.369126575235</v>
      </c>
      <c r="AD542" s="182"/>
      <c r="AE542" s="183"/>
      <c r="AF542" s="183"/>
      <c r="AG542" s="183"/>
      <c r="AH542" s="183"/>
      <c r="AI542" s="173">
        <f t="shared" si="61"/>
        <v>12438.54</v>
      </c>
      <c r="AJ542" s="173">
        <f t="shared" si="62"/>
        <v>-3686.369126575235</v>
      </c>
      <c r="AK542" s="173">
        <f t="shared" si="63"/>
        <v>13816.050000000003</v>
      </c>
      <c r="AL542" s="183"/>
      <c r="AM542" s="194" t="str">
        <f>_xlfn.XLOOKUP(Tabela1[[#This Row],[Unidade]],tabShoppingsEmails[Shopping],tabShoppingsEmails[E-mails consolidados])</f>
        <v>gilmar.oliveira@allos.co; bruna.rodrigues@allos.co; aline.barbara@allos.co; arthur.almeida@allos.co; renato.rangel@allos.co; amanda.santos@allos.co</v>
      </c>
    </row>
    <row r="543" spans="1:39" ht="20.85" hidden="1" customHeight="1" thickBot="1">
      <c r="A543" s="172">
        <v>45947</v>
      </c>
      <c r="B543" s="173" t="s">
        <v>154</v>
      </c>
      <c r="C543" s="173" t="s">
        <v>58</v>
      </c>
      <c r="D543" s="174" t="s">
        <v>7</v>
      </c>
      <c r="E543" s="174" t="s">
        <v>167</v>
      </c>
      <c r="F543" s="176">
        <v>23</v>
      </c>
      <c r="G543" s="176">
        <v>21</v>
      </c>
      <c r="H543" s="176">
        <v>55</v>
      </c>
      <c r="I543" s="176">
        <v>0</v>
      </c>
      <c r="J543" s="178">
        <v>137750.82707503327</v>
      </c>
      <c r="K543" s="179"/>
      <c r="L543" s="179">
        <v>-11244.54</v>
      </c>
      <c r="M543" s="179"/>
      <c r="N543" s="179">
        <v>0</v>
      </c>
      <c r="O543" s="178">
        <v>-1377.51</v>
      </c>
      <c r="P543" s="178">
        <v>0</v>
      </c>
      <c r="Q543" s="178">
        <v>0</v>
      </c>
      <c r="R543" s="178">
        <v>0</v>
      </c>
      <c r="S543" s="178">
        <v>0</v>
      </c>
      <c r="T543" s="179" t="s">
        <v>154</v>
      </c>
      <c r="U543" s="180">
        <f t="shared" si="64"/>
        <v>125128.77707503327</v>
      </c>
      <c r="V543" s="236"/>
      <c r="W543" s="234">
        <f t="shared" si="60"/>
        <v>125128.77707503327</v>
      </c>
      <c r="X543" s="180"/>
      <c r="Y543" s="180"/>
      <c r="Z543" s="181">
        <v>45901</v>
      </c>
      <c r="AA543" s="342" cm="1">
        <f t="array" ref="AA543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45931</v>
      </c>
      <c r="AB543" s="182"/>
      <c r="AC543" s="182"/>
      <c r="AD543" s="182"/>
      <c r="AE543" s="183"/>
      <c r="AF543" s="183"/>
      <c r="AG543" s="183"/>
      <c r="AH543" s="183"/>
      <c r="AI543" s="173">
        <f t="shared" si="61"/>
        <v>11244.54</v>
      </c>
      <c r="AJ543" s="173">
        <f t="shared" si="62"/>
        <v>0</v>
      </c>
      <c r="AK543" s="173">
        <f t="shared" si="63"/>
        <v>12622.050000000003</v>
      </c>
      <c r="AL543" s="183"/>
      <c r="AM543" s="194" t="str">
        <f>_xlfn.XLOOKUP(Tabela1[[#This Row],[Unidade]],tabShoppingsEmails[Shopping],tabShoppingsEmails[E-mails consolidados])</f>
        <v>gilmar.oliveira@allos.co; bruna.rodrigues@allos.co; aline.barbara@allos.co; arthur.almeida@allos.co; renato.rangel@allos.co; amanda.santos@allos.co</v>
      </c>
    </row>
    <row r="544" spans="1:39" ht="20.85" hidden="1" customHeight="1" thickBot="1">
      <c r="A544" s="172"/>
      <c r="B544" s="173"/>
      <c r="C544" s="173" t="s">
        <v>58</v>
      </c>
      <c r="D544" s="174" t="s">
        <v>7</v>
      </c>
      <c r="E544" s="174" t="s">
        <v>167</v>
      </c>
      <c r="F544" s="176">
        <v>23</v>
      </c>
      <c r="G544" s="176"/>
      <c r="H544" s="176"/>
      <c r="I544" s="176"/>
      <c r="J544" s="178"/>
      <c r="K544" s="179"/>
      <c r="L544" s="179"/>
      <c r="M544" s="179"/>
      <c r="N544" s="179"/>
      <c r="O544" s="178"/>
      <c r="P544" s="179"/>
      <c r="Q544" s="179"/>
      <c r="R544" s="178"/>
      <c r="S544" s="179"/>
      <c r="T544" s="179"/>
      <c r="U544" s="180">
        <f t="shared" si="64"/>
        <v>0</v>
      </c>
      <c r="V544" s="236"/>
      <c r="W544" s="234" t="str">
        <f t="shared" si="60"/>
        <v/>
      </c>
      <c r="X544" s="180"/>
      <c r="Y544" s="180"/>
      <c r="Z544" s="181">
        <v>45931</v>
      </c>
      <c r="AA544" s="342" cm="1">
        <f t="array" ref="AA544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45962</v>
      </c>
      <c r="AB544" s="182"/>
      <c r="AC544" s="182"/>
      <c r="AD544" s="182"/>
      <c r="AE544" s="183"/>
      <c r="AF544" s="183"/>
      <c r="AG544" s="183"/>
      <c r="AH544" s="183"/>
      <c r="AI544" s="173">
        <f t="shared" si="61"/>
        <v>0</v>
      </c>
      <c r="AJ544" s="173">
        <f t="shared" si="62"/>
        <v>0</v>
      </c>
      <c r="AK544" s="173">
        <f t="shared" si="63"/>
        <v>0</v>
      </c>
      <c r="AL544" s="183"/>
      <c r="AM544" s="194" t="str">
        <f>_xlfn.XLOOKUP(Tabela1[[#This Row],[Unidade]],tabShoppingsEmails[Shopping],tabShoppingsEmails[E-mails consolidados])</f>
        <v>gilmar.oliveira@allos.co; bruna.rodrigues@allos.co; aline.barbara@allos.co; arthur.almeida@allos.co; renato.rangel@allos.co; amanda.santos@allos.co</v>
      </c>
    </row>
    <row r="545" spans="1:39" ht="20.85" hidden="1" customHeight="1" thickBot="1">
      <c r="A545" s="172"/>
      <c r="B545" s="173"/>
      <c r="C545" s="173" t="s">
        <v>58</v>
      </c>
      <c r="D545" s="174" t="s">
        <v>7</v>
      </c>
      <c r="E545" s="174" t="s">
        <v>167</v>
      </c>
      <c r="F545" s="176">
        <v>23</v>
      </c>
      <c r="G545" s="176"/>
      <c r="H545" s="176"/>
      <c r="I545" s="176"/>
      <c r="J545" s="178"/>
      <c r="K545" s="179"/>
      <c r="L545" s="179"/>
      <c r="M545" s="179"/>
      <c r="N545" s="179"/>
      <c r="O545" s="178"/>
      <c r="P545" s="178"/>
      <c r="Q545" s="178"/>
      <c r="R545" s="178"/>
      <c r="S545" s="178"/>
      <c r="T545" s="179"/>
      <c r="U545" s="180">
        <f t="shared" si="64"/>
        <v>0</v>
      </c>
      <c r="V545" s="236"/>
      <c r="W545" s="234" t="str">
        <f t="shared" si="60"/>
        <v/>
      </c>
      <c r="X545" s="180"/>
      <c r="Y545" s="180"/>
      <c r="Z545" s="181">
        <v>45962</v>
      </c>
      <c r="AA545" s="342" cm="1">
        <f t="array" ref="AA545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45992</v>
      </c>
      <c r="AB545" s="182"/>
      <c r="AC545" s="182"/>
      <c r="AD545" s="182"/>
      <c r="AE545" s="183"/>
      <c r="AF545" s="183"/>
      <c r="AG545" s="183"/>
      <c r="AH545" s="183"/>
      <c r="AI545" s="173">
        <f t="shared" si="61"/>
        <v>0</v>
      </c>
      <c r="AJ545" s="173">
        <f t="shared" si="62"/>
        <v>0</v>
      </c>
      <c r="AK545" s="173">
        <f t="shared" si="63"/>
        <v>0</v>
      </c>
      <c r="AL545" s="183"/>
      <c r="AM545" s="194" t="str">
        <f>_xlfn.XLOOKUP(Tabela1[[#This Row],[Unidade]],tabShoppingsEmails[Shopping],tabShoppingsEmails[E-mails consolidados])</f>
        <v>gilmar.oliveira@allos.co; bruna.rodrigues@allos.co; aline.barbara@allos.co; arthur.almeida@allos.co; renato.rangel@allos.co; amanda.santos@allos.co</v>
      </c>
    </row>
    <row r="546" spans="1:39" ht="32.25" hidden="1" thickBot="1">
      <c r="A546" s="172"/>
      <c r="B546" s="173"/>
      <c r="C546" s="173" t="s">
        <v>58</v>
      </c>
      <c r="D546" s="174" t="s">
        <v>7</v>
      </c>
      <c r="E546" s="174" t="s">
        <v>167</v>
      </c>
      <c r="F546" s="176">
        <v>23</v>
      </c>
      <c r="G546" s="176"/>
      <c r="H546" s="176"/>
      <c r="I546" s="176"/>
      <c r="J546" s="178"/>
      <c r="K546" s="179"/>
      <c r="L546" s="179"/>
      <c r="M546" s="179"/>
      <c r="N546" s="178"/>
      <c r="O546" s="178"/>
      <c r="P546" s="178"/>
      <c r="Q546" s="178"/>
      <c r="R546" s="178"/>
      <c r="S546" s="178"/>
      <c r="T546" s="179"/>
      <c r="U546" s="180">
        <f t="shared" si="64"/>
        <v>0</v>
      </c>
      <c r="V546" s="236"/>
      <c r="W546" s="234" t="str">
        <f t="shared" si="60"/>
        <v/>
      </c>
      <c r="X546" s="180"/>
      <c r="Y546" s="180"/>
      <c r="Z546" s="181">
        <v>45992</v>
      </c>
      <c r="AA546" s="342" cm="1">
        <f t="array" ref="AA546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46023</v>
      </c>
      <c r="AB546" s="182"/>
      <c r="AC546" s="182"/>
      <c r="AD546" s="182"/>
      <c r="AE546" s="183"/>
      <c r="AF546" s="183"/>
      <c r="AG546" s="183"/>
      <c r="AH546" s="183"/>
      <c r="AI546" s="173">
        <f t="shared" si="61"/>
        <v>0</v>
      </c>
      <c r="AJ546" s="173">
        <f t="shared" si="62"/>
        <v>0</v>
      </c>
      <c r="AK546" s="173">
        <f t="shared" si="63"/>
        <v>0</v>
      </c>
      <c r="AL546" s="183"/>
      <c r="AM546" s="194" t="str">
        <f>_xlfn.XLOOKUP(Tabela1[[#This Row],[Unidade]],tabShoppingsEmails[Shopping],tabShoppingsEmails[E-mails consolidados])</f>
        <v>gilmar.oliveira@allos.co; bruna.rodrigues@allos.co; aline.barbara@allos.co; arthur.almeida@allos.co; renato.rangel@allos.co; amanda.santos@allos.co</v>
      </c>
    </row>
    <row r="547" spans="1:39" ht="32.25" hidden="1" thickBot="1">
      <c r="A547" s="172"/>
      <c r="B547" s="173" t="s">
        <v>154</v>
      </c>
      <c r="C547" s="173" t="s">
        <v>58</v>
      </c>
      <c r="D547" s="174" t="s">
        <v>158</v>
      </c>
      <c r="E547" s="174" t="s">
        <v>205</v>
      </c>
      <c r="F547" s="176">
        <v>5</v>
      </c>
      <c r="G547" s="237">
        <v>5</v>
      </c>
      <c r="H547" s="176">
        <v>46</v>
      </c>
      <c r="I547" s="176">
        <v>0</v>
      </c>
      <c r="J547" s="178">
        <v>25076.038860000001</v>
      </c>
      <c r="K547" s="179">
        <v>0</v>
      </c>
      <c r="L547" s="179">
        <v>-6799.12</v>
      </c>
      <c r="M547" s="179">
        <v>0</v>
      </c>
      <c r="N547" s="178">
        <v>0</v>
      </c>
      <c r="O547" s="178" t="s">
        <v>200</v>
      </c>
      <c r="P547" s="178">
        <v>0</v>
      </c>
      <c r="Q547" s="178">
        <v>0</v>
      </c>
      <c r="R547" s="178">
        <v>0</v>
      </c>
      <c r="S547" s="178">
        <v>0</v>
      </c>
      <c r="T547" s="179" t="s">
        <v>157</v>
      </c>
      <c r="U547" s="180">
        <f t="shared" si="64"/>
        <v>18276.918860000002</v>
      </c>
      <c r="V547" s="236"/>
      <c r="W547" s="234">
        <f t="shared" si="60"/>
        <v>18276.918860000002</v>
      </c>
      <c r="X547" s="180"/>
      <c r="Y547" s="180"/>
      <c r="Z547" s="181">
        <v>45658</v>
      </c>
      <c r="AA547" s="342" cm="1">
        <f t="array" ref="AA547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45658</v>
      </c>
      <c r="AB547" s="182">
        <v>2574.1284668571425</v>
      </c>
      <c r="AC547" s="182">
        <v>2574.1284668571425</v>
      </c>
      <c r="AD547" s="182"/>
      <c r="AE547" s="183"/>
      <c r="AF547" s="183"/>
      <c r="AG547" s="183"/>
      <c r="AH547" s="183"/>
      <c r="AI547" s="173">
        <f t="shared" si="61"/>
        <v>6799.12</v>
      </c>
      <c r="AJ547" s="173">
        <f t="shared" si="62"/>
        <v>0</v>
      </c>
      <c r="AK547" s="173">
        <f t="shared" si="63"/>
        <v>6799.119999999999</v>
      </c>
      <c r="AL547" s="183"/>
      <c r="AM547" s="194" t="str">
        <f>_xlfn.XLOOKUP(Tabela1[[#This Row],[Unidade]],tabShoppingsEmails[Shopping],tabShoppingsEmails[E-mails consolidados])</f>
        <v>gilmar.oliveira@allos.co; bruna.rodrigues@allos.co; aline.barbara@allos.co; arthur.almeida@allos.co; renato.rangel@allos.co; amanda.santos@allos.co</v>
      </c>
    </row>
    <row r="548" spans="1:39" ht="32.25" hidden="1" thickBot="1">
      <c r="A548" s="172"/>
      <c r="B548" s="173" t="s">
        <v>154</v>
      </c>
      <c r="C548" s="173" t="s">
        <v>58</v>
      </c>
      <c r="D548" s="174" t="s">
        <v>158</v>
      </c>
      <c r="E548" s="174" t="s">
        <v>205</v>
      </c>
      <c r="F548" s="176">
        <v>5</v>
      </c>
      <c r="G548" s="176">
        <v>5</v>
      </c>
      <c r="H548" s="176">
        <v>0</v>
      </c>
      <c r="I548" s="176">
        <v>0</v>
      </c>
      <c r="J548" s="178">
        <v>25234.923350000001</v>
      </c>
      <c r="K548" s="178">
        <v>0</v>
      </c>
      <c r="L548" s="178">
        <v>0</v>
      </c>
      <c r="M548" s="178">
        <v>0</v>
      </c>
      <c r="N548" s="179">
        <v>0</v>
      </c>
      <c r="O548" s="178" t="s">
        <v>200</v>
      </c>
      <c r="P548" s="178">
        <v>0</v>
      </c>
      <c r="Q548" s="178">
        <v>0</v>
      </c>
      <c r="R548" s="178">
        <v>0</v>
      </c>
      <c r="S548" s="178">
        <v>0</v>
      </c>
      <c r="T548" s="179" t="s">
        <v>157</v>
      </c>
      <c r="U548" s="180">
        <f t="shared" si="64"/>
        <v>25234.923350000001</v>
      </c>
      <c r="V548" s="236"/>
      <c r="W548" s="234">
        <f t="shared" si="60"/>
        <v>25234.923350000001</v>
      </c>
      <c r="X548" s="180"/>
      <c r="Y548" s="180"/>
      <c r="Z548" s="181">
        <v>45689</v>
      </c>
      <c r="AA548" s="342" cm="1">
        <f t="array" ref="AA548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45689</v>
      </c>
      <c r="AB548" s="182">
        <v>4694.8500000000004</v>
      </c>
      <c r="AC548" s="182">
        <v>4694.8500000000004</v>
      </c>
      <c r="AD548" s="173"/>
      <c r="AE548" s="183"/>
      <c r="AF548" s="183"/>
      <c r="AG548" s="183"/>
      <c r="AH548" s="183"/>
      <c r="AI548" s="173">
        <f t="shared" si="61"/>
        <v>0</v>
      </c>
      <c r="AJ548" s="173">
        <f t="shared" si="62"/>
        <v>0</v>
      </c>
      <c r="AK548" s="173">
        <f t="shared" si="63"/>
        <v>0</v>
      </c>
      <c r="AL548" s="183"/>
      <c r="AM548" s="194" t="str">
        <f>_xlfn.XLOOKUP(Tabela1[[#This Row],[Unidade]],tabShoppingsEmails[Shopping],tabShoppingsEmails[E-mails consolidados])</f>
        <v>gilmar.oliveira@allos.co; bruna.rodrigues@allos.co; aline.barbara@allos.co; arthur.almeida@allos.co; renato.rangel@allos.co; amanda.santos@allos.co</v>
      </c>
    </row>
    <row r="549" spans="1:39" ht="32.25" hidden="1" thickBot="1">
      <c r="A549" s="172"/>
      <c r="B549" s="173" t="s">
        <v>154</v>
      </c>
      <c r="C549" s="173" t="s">
        <v>58</v>
      </c>
      <c r="D549" s="174" t="s">
        <v>158</v>
      </c>
      <c r="E549" s="174" t="s">
        <v>205</v>
      </c>
      <c r="F549" s="176">
        <v>5</v>
      </c>
      <c r="G549" s="176">
        <v>5</v>
      </c>
      <c r="H549" s="176">
        <v>0</v>
      </c>
      <c r="I549" s="176">
        <v>0</v>
      </c>
      <c r="J549" s="178">
        <v>25234.923350000001</v>
      </c>
      <c r="K549" s="178">
        <v>0</v>
      </c>
      <c r="L549" s="178">
        <v>0</v>
      </c>
      <c r="M549" s="178">
        <v>0</v>
      </c>
      <c r="N549" s="179">
        <v>0</v>
      </c>
      <c r="O549" s="178" t="s">
        <v>200</v>
      </c>
      <c r="P549" s="178">
        <v>0</v>
      </c>
      <c r="Q549" s="178">
        <v>0</v>
      </c>
      <c r="R549" s="178">
        <v>0</v>
      </c>
      <c r="S549" s="178">
        <v>0</v>
      </c>
      <c r="T549" s="179" t="s">
        <v>157</v>
      </c>
      <c r="U549" s="180">
        <f t="shared" si="64"/>
        <v>25234.923350000001</v>
      </c>
      <c r="V549" s="236"/>
      <c r="W549" s="234">
        <f t="shared" si="60"/>
        <v>25234.923350000001</v>
      </c>
      <c r="X549" s="180"/>
      <c r="Y549" s="180"/>
      <c r="Z549" s="181">
        <v>45717</v>
      </c>
      <c r="AA549" s="342" cm="1">
        <f t="array" ref="AA549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45717</v>
      </c>
      <c r="AB549" s="182">
        <v>5822.1254651837407</v>
      </c>
      <c r="AC549" s="182">
        <v>5822.1254651837407</v>
      </c>
      <c r="AD549" s="173"/>
      <c r="AE549" s="183"/>
      <c r="AF549" s="182"/>
      <c r="AG549" s="183"/>
      <c r="AH549" s="183"/>
      <c r="AI549" s="173">
        <f t="shared" si="61"/>
        <v>0</v>
      </c>
      <c r="AJ549" s="173">
        <f t="shared" si="62"/>
        <v>0</v>
      </c>
      <c r="AK549" s="173">
        <f t="shared" si="63"/>
        <v>0</v>
      </c>
      <c r="AL549" s="183"/>
      <c r="AM549" s="194" t="str">
        <f>_xlfn.XLOOKUP(Tabela1[[#This Row],[Unidade]],tabShoppingsEmails[Shopping],tabShoppingsEmails[E-mails consolidados])</f>
        <v>gilmar.oliveira@allos.co; bruna.rodrigues@allos.co; aline.barbara@allos.co; arthur.almeida@allos.co; renato.rangel@allos.co; amanda.santos@allos.co</v>
      </c>
    </row>
    <row r="550" spans="1:39" ht="20.85" hidden="1" customHeight="1" thickBot="1">
      <c r="A550" s="172">
        <v>45798</v>
      </c>
      <c r="B550" s="173" t="s">
        <v>154</v>
      </c>
      <c r="C550" s="173" t="s">
        <v>58</v>
      </c>
      <c r="D550" s="174" t="s">
        <v>158</v>
      </c>
      <c r="E550" s="174" t="s">
        <v>205</v>
      </c>
      <c r="F550" s="176">
        <v>5</v>
      </c>
      <c r="G550" s="176">
        <v>5</v>
      </c>
      <c r="H550" s="176">
        <v>0</v>
      </c>
      <c r="I550" s="176">
        <v>0</v>
      </c>
      <c r="J550" s="178">
        <v>25234.923350000001</v>
      </c>
      <c r="K550" s="178">
        <v>0</v>
      </c>
      <c r="L550" s="178">
        <v>0</v>
      </c>
      <c r="M550" s="178">
        <v>0</v>
      </c>
      <c r="N550" s="179">
        <v>0</v>
      </c>
      <c r="O550" s="178" t="s">
        <v>200</v>
      </c>
      <c r="P550" s="178">
        <v>0</v>
      </c>
      <c r="Q550" s="178">
        <v>0</v>
      </c>
      <c r="R550" s="178">
        <v>0</v>
      </c>
      <c r="S550" s="178">
        <v>0</v>
      </c>
      <c r="T550" s="179" t="s">
        <v>157</v>
      </c>
      <c r="U550" s="180">
        <f t="shared" si="64"/>
        <v>25234.923350000001</v>
      </c>
      <c r="V550" s="236"/>
      <c r="W550" s="234">
        <f t="shared" si="60"/>
        <v>25234.923350000001</v>
      </c>
      <c r="X550" s="180"/>
      <c r="Y550" s="180"/>
      <c r="Z550" s="181">
        <v>45748</v>
      </c>
      <c r="AA550" s="342" cm="1">
        <f t="array" ref="AA550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45748</v>
      </c>
      <c r="AB550" s="182">
        <v>6321.0780723194748</v>
      </c>
      <c r="AC550" s="182">
        <v>6321.0780723194748</v>
      </c>
      <c r="AD550" s="173"/>
      <c r="AE550" s="183"/>
      <c r="AF550" s="182"/>
      <c r="AG550" s="183"/>
      <c r="AH550" s="183"/>
      <c r="AI550" s="173">
        <f t="shared" si="61"/>
        <v>0</v>
      </c>
      <c r="AJ550" s="173">
        <f t="shared" si="62"/>
        <v>0</v>
      </c>
      <c r="AK550" s="173">
        <f t="shared" si="63"/>
        <v>0</v>
      </c>
      <c r="AL550" s="183"/>
      <c r="AM550" s="194" t="str">
        <f>_xlfn.XLOOKUP(Tabela1[[#This Row],[Unidade]],tabShoppingsEmails[Shopping],tabShoppingsEmails[E-mails consolidados])</f>
        <v>gilmar.oliveira@allos.co; bruna.rodrigues@allos.co; aline.barbara@allos.co; arthur.almeida@allos.co; renato.rangel@allos.co; amanda.santos@allos.co</v>
      </c>
    </row>
    <row r="551" spans="1:39" ht="20.85" hidden="1" customHeight="1" thickBot="1">
      <c r="A551" s="172">
        <v>45818</v>
      </c>
      <c r="B551" s="173" t="s">
        <v>154</v>
      </c>
      <c r="C551" s="173" t="s">
        <v>58</v>
      </c>
      <c r="D551" s="174" t="s">
        <v>158</v>
      </c>
      <c r="E551" s="174" t="s">
        <v>205</v>
      </c>
      <c r="F551" s="176">
        <v>5</v>
      </c>
      <c r="G551" s="176">
        <v>5</v>
      </c>
      <c r="H551" s="176">
        <v>0</v>
      </c>
      <c r="I551" s="176">
        <v>0</v>
      </c>
      <c r="J551" s="178">
        <v>25234.923350000001</v>
      </c>
      <c r="K551" s="178">
        <v>0</v>
      </c>
      <c r="L551" s="178">
        <v>0</v>
      </c>
      <c r="M551" s="178">
        <v>0</v>
      </c>
      <c r="N551" s="179">
        <v>0</v>
      </c>
      <c r="O551" s="178" t="s">
        <v>200</v>
      </c>
      <c r="P551" s="178">
        <v>0</v>
      </c>
      <c r="Q551" s="178">
        <v>0</v>
      </c>
      <c r="R551" s="178">
        <v>0</v>
      </c>
      <c r="S551" s="178">
        <v>0</v>
      </c>
      <c r="T551" s="179" t="s">
        <v>157</v>
      </c>
      <c r="U551" s="180">
        <f t="shared" si="64"/>
        <v>25234.923350000001</v>
      </c>
      <c r="V551" s="236"/>
      <c r="W551" s="234">
        <f t="shared" si="60"/>
        <v>25234.923350000001</v>
      </c>
      <c r="X551" s="180"/>
      <c r="Y551" s="180"/>
      <c r="Z551" s="181">
        <v>45778</v>
      </c>
      <c r="AA551" s="342" cm="1">
        <f t="array" ref="AA551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45778</v>
      </c>
      <c r="AB551" s="182">
        <v>9098.3982886217927</v>
      </c>
      <c r="AC551" s="182">
        <v>9098.3982886217927</v>
      </c>
      <c r="AD551" s="182"/>
      <c r="AE551" s="183"/>
      <c r="AF551" s="182"/>
      <c r="AG551" s="183"/>
      <c r="AH551" s="183"/>
      <c r="AI551" s="173">
        <f t="shared" si="61"/>
        <v>0</v>
      </c>
      <c r="AJ551" s="173">
        <f t="shared" si="62"/>
        <v>0</v>
      </c>
      <c r="AK551" s="173">
        <f t="shared" si="63"/>
        <v>0</v>
      </c>
      <c r="AL551" s="183"/>
      <c r="AM551" s="194" t="str">
        <f>_xlfn.XLOOKUP(Tabela1[[#This Row],[Unidade]],tabShoppingsEmails[Shopping],tabShoppingsEmails[E-mails consolidados])</f>
        <v>gilmar.oliveira@allos.co; bruna.rodrigues@allos.co; aline.barbara@allos.co; arthur.almeida@allos.co; renato.rangel@allos.co; amanda.santos@allos.co</v>
      </c>
    </row>
    <row r="552" spans="1:39" ht="20.85" hidden="1" customHeight="1" thickBot="1">
      <c r="A552" s="172">
        <v>45852</v>
      </c>
      <c r="B552" s="173" t="s">
        <v>154</v>
      </c>
      <c r="C552" s="173" t="s">
        <v>58</v>
      </c>
      <c r="D552" s="174" t="s">
        <v>158</v>
      </c>
      <c r="E552" s="174" t="s">
        <v>205</v>
      </c>
      <c r="F552" s="176">
        <v>5</v>
      </c>
      <c r="G552" s="176">
        <v>5</v>
      </c>
      <c r="H552" s="176">
        <v>0</v>
      </c>
      <c r="I552" s="176">
        <v>0</v>
      </c>
      <c r="J552" s="178">
        <v>25234.923350000001</v>
      </c>
      <c r="K552" s="178">
        <v>0</v>
      </c>
      <c r="L552" s="178">
        <v>0</v>
      </c>
      <c r="M552" s="178">
        <v>0</v>
      </c>
      <c r="N552" s="179">
        <v>0</v>
      </c>
      <c r="O552" s="178" t="s">
        <v>200</v>
      </c>
      <c r="P552" s="178">
        <v>0</v>
      </c>
      <c r="Q552" s="178">
        <v>0</v>
      </c>
      <c r="R552" s="178">
        <v>0</v>
      </c>
      <c r="S552" s="178">
        <v>0</v>
      </c>
      <c r="T552" s="179" t="s">
        <v>157</v>
      </c>
      <c r="U552" s="180">
        <f t="shared" si="64"/>
        <v>25234.923350000001</v>
      </c>
      <c r="V552" s="236"/>
      <c r="W552" s="234">
        <f t="shared" si="60"/>
        <v>25234.923350000001</v>
      </c>
      <c r="X552" s="180"/>
      <c r="Y552" s="180"/>
      <c r="Z552" s="181">
        <v>45809</v>
      </c>
      <c r="AA552" s="342" cm="1">
        <f t="array" ref="AA552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45809</v>
      </c>
      <c r="AB552" s="182">
        <v>10268.746903115853</v>
      </c>
      <c r="AC552" s="182">
        <v>10268.746903115853</v>
      </c>
      <c r="AD552" s="182"/>
      <c r="AE552" s="183"/>
      <c r="AF552" s="183"/>
      <c r="AG552" s="183"/>
      <c r="AH552" s="183"/>
      <c r="AI552" s="173">
        <f t="shared" si="61"/>
        <v>0</v>
      </c>
      <c r="AJ552" s="173">
        <f t="shared" si="62"/>
        <v>0</v>
      </c>
      <c r="AK552" s="173">
        <f t="shared" si="63"/>
        <v>0</v>
      </c>
      <c r="AL552" s="183"/>
      <c r="AM552" s="194" t="str">
        <f>_xlfn.XLOOKUP(Tabela1[[#This Row],[Unidade]],tabShoppingsEmails[Shopping],tabShoppingsEmails[E-mails consolidados])</f>
        <v>gilmar.oliveira@allos.co; bruna.rodrigues@allos.co; aline.barbara@allos.co; arthur.almeida@allos.co; renato.rangel@allos.co; amanda.santos@allos.co</v>
      </c>
    </row>
    <row r="553" spans="1:39" ht="20.85" hidden="1" customHeight="1" thickBot="1">
      <c r="A553" s="172">
        <v>45881</v>
      </c>
      <c r="B553" s="173" t="s">
        <v>154</v>
      </c>
      <c r="C553" s="173" t="s">
        <v>58</v>
      </c>
      <c r="D553" s="174" t="s">
        <v>158</v>
      </c>
      <c r="E553" s="174" t="s">
        <v>205</v>
      </c>
      <c r="F553" s="176">
        <v>5</v>
      </c>
      <c r="G553" s="176">
        <v>5</v>
      </c>
      <c r="H553" s="176">
        <v>1</v>
      </c>
      <c r="I553" s="176">
        <v>0</v>
      </c>
      <c r="J553" s="178">
        <v>25234.923350000001</v>
      </c>
      <c r="K553" s="179">
        <v>0</v>
      </c>
      <c r="L553" s="178">
        <v>-147.26</v>
      </c>
      <c r="M553" s="179">
        <v>0</v>
      </c>
      <c r="N553" s="178">
        <v>0</v>
      </c>
      <c r="O553" s="178" t="s">
        <v>200</v>
      </c>
      <c r="P553" s="178">
        <v>0</v>
      </c>
      <c r="Q553" s="178">
        <v>0</v>
      </c>
      <c r="R553" s="178">
        <v>0</v>
      </c>
      <c r="S553" s="178">
        <v>0</v>
      </c>
      <c r="T553" s="179" t="s">
        <v>157</v>
      </c>
      <c r="U553" s="180">
        <f t="shared" si="64"/>
        <v>25087.663350000003</v>
      </c>
      <c r="V553" s="236"/>
      <c r="W553" s="234">
        <f t="shared" si="60"/>
        <v>25087.663350000003</v>
      </c>
      <c r="X553" s="180"/>
      <c r="Y553" s="180"/>
      <c r="Z553" s="181">
        <v>45839</v>
      </c>
      <c r="AA553" s="342" cm="1">
        <f t="array" ref="AA553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45839</v>
      </c>
      <c r="AB553" s="182">
        <v>5284.0350742720584</v>
      </c>
      <c r="AC553" s="182">
        <v>5284.0350742720584</v>
      </c>
      <c r="AD553" s="182"/>
      <c r="AE553" s="183"/>
      <c r="AF553" s="183"/>
      <c r="AG553" s="183"/>
      <c r="AH553" s="183"/>
      <c r="AI553" s="173">
        <f t="shared" si="61"/>
        <v>147.26</v>
      </c>
      <c r="AJ553" s="173">
        <f t="shared" si="62"/>
        <v>0</v>
      </c>
      <c r="AK553" s="173">
        <f t="shared" si="63"/>
        <v>147.2599999999984</v>
      </c>
      <c r="AL553" s="183"/>
      <c r="AM553" s="194" t="str">
        <f>_xlfn.XLOOKUP(Tabela1[[#This Row],[Unidade]],tabShoppingsEmails[Shopping],tabShoppingsEmails[E-mails consolidados])</f>
        <v>gilmar.oliveira@allos.co; bruna.rodrigues@allos.co; aline.barbara@allos.co; arthur.almeida@allos.co; renato.rangel@allos.co; amanda.santos@allos.co</v>
      </c>
    </row>
    <row r="554" spans="1:39" ht="20.85" hidden="1" customHeight="1" thickBot="1">
      <c r="A554" s="172">
        <v>45903</v>
      </c>
      <c r="B554" s="173" t="s">
        <v>154</v>
      </c>
      <c r="C554" s="173" t="s">
        <v>58</v>
      </c>
      <c r="D554" s="174" t="s">
        <v>158</v>
      </c>
      <c r="E554" s="174" t="s">
        <v>205</v>
      </c>
      <c r="F554" s="176">
        <v>5</v>
      </c>
      <c r="G554" s="176">
        <v>5</v>
      </c>
      <c r="H554" s="176">
        <v>3</v>
      </c>
      <c r="I554" s="176">
        <v>0</v>
      </c>
      <c r="J554" s="178">
        <v>25234.923350000001</v>
      </c>
      <c r="K554" s="179">
        <v>0</v>
      </c>
      <c r="L554" s="178">
        <v>-432.36</v>
      </c>
      <c r="M554" s="179">
        <v>0</v>
      </c>
      <c r="N554" s="178">
        <v>0</v>
      </c>
      <c r="O554" s="178" t="s">
        <v>200</v>
      </c>
      <c r="P554" s="178">
        <v>0</v>
      </c>
      <c r="Q554" s="178">
        <v>0</v>
      </c>
      <c r="R554" s="178">
        <v>0</v>
      </c>
      <c r="S554" s="178">
        <v>0</v>
      </c>
      <c r="T554" s="179" t="s">
        <v>157</v>
      </c>
      <c r="U554" s="180">
        <f t="shared" si="64"/>
        <v>24802.56335</v>
      </c>
      <c r="V554" s="236"/>
      <c r="W554" s="234">
        <f t="shared" si="60"/>
        <v>24802.56335</v>
      </c>
      <c r="X554" s="180"/>
      <c r="Y554" s="180"/>
      <c r="Z554" s="181">
        <v>45870</v>
      </c>
      <c r="AA554" s="342" cm="1">
        <f t="array" ref="AA554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45870</v>
      </c>
      <c r="AB554" s="182">
        <v>7505.8869891167569</v>
      </c>
      <c r="AC554" s="182">
        <v>7505.8869891167569</v>
      </c>
      <c r="AD554" s="182"/>
      <c r="AE554" s="183"/>
      <c r="AF554" s="183"/>
      <c r="AG554" s="183"/>
      <c r="AH554" s="183"/>
      <c r="AI554" s="173">
        <f t="shared" si="61"/>
        <v>432.36</v>
      </c>
      <c r="AJ554" s="173">
        <f t="shared" si="62"/>
        <v>0</v>
      </c>
      <c r="AK554" s="173">
        <f t="shared" si="63"/>
        <v>432.36000000000058</v>
      </c>
      <c r="AL554" s="183"/>
      <c r="AM554" s="194" t="str">
        <f>_xlfn.XLOOKUP(Tabela1[[#This Row],[Unidade]],tabShoppingsEmails[Shopping],tabShoppingsEmails[E-mails consolidados])</f>
        <v>gilmar.oliveira@allos.co; bruna.rodrigues@allos.co; aline.barbara@allos.co; arthur.almeida@allos.co; renato.rangel@allos.co; amanda.santos@allos.co</v>
      </c>
    </row>
    <row r="555" spans="1:39" ht="20.85" hidden="1" customHeight="1" thickBot="1">
      <c r="A555" s="172">
        <v>45947</v>
      </c>
      <c r="B555" s="173" t="s">
        <v>154</v>
      </c>
      <c r="C555" s="173" t="s">
        <v>58</v>
      </c>
      <c r="D555" s="174" t="s">
        <v>158</v>
      </c>
      <c r="E555" s="174" t="s">
        <v>205</v>
      </c>
      <c r="F555" s="176">
        <v>5</v>
      </c>
      <c r="G555" s="176">
        <v>5</v>
      </c>
      <c r="H555" s="176">
        <v>0</v>
      </c>
      <c r="I555" s="176">
        <v>0</v>
      </c>
      <c r="J555" s="178">
        <v>25234.923350000001</v>
      </c>
      <c r="K555" s="179">
        <v>0</v>
      </c>
      <c r="L555" s="178">
        <v>0</v>
      </c>
      <c r="M555" s="179">
        <v>0</v>
      </c>
      <c r="N555" s="178">
        <v>0</v>
      </c>
      <c r="O555" s="178" t="s">
        <v>200</v>
      </c>
      <c r="P555" s="178">
        <v>0</v>
      </c>
      <c r="Q555" s="178">
        <v>0</v>
      </c>
      <c r="R555" s="178">
        <v>0</v>
      </c>
      <c r="S555" s="178">
        <v>0</v>
      </c>
      <c r="T555" s="179" t="s">
        <v>157</v>
      </c>
      <c r="U555" s="180">
        <f t="shared" si="64"/>
        <v>25234.923350000001</v>
      </c>
      <c r="V555" s="236"/>
      <c r="W555" s="234">
        <f t="shared" si="60"/>
        <v>25234.923350000001</v>
      </c>
      <c r="X555" s="180"/>
      <c r="Y555" s="180"/>
      <c r="Z555" s="181">
        <v>45901</v>
      </c>
      <c r="AA555" s="342" cm="1">
        <f t="array" ref="AA555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45901</v>
      </c>
      <c r="AB555" s="182">
        <v>7318.4547471814358</v>
      </c>
      <c r="AC555" s="182">
        <v>7318.4547471814358</v>
      </c>
      <c r="AD555" s="182"/>
      <c r="AE555" s="183"/>
      <c r="AF555" s="183"/>
      <c r="AG555" s="183"/>
      <c r="AH555" s="183"/>
      <c r="AI555" s="173">
        <f t="shared" si="61"/>
        <v>0</v>
      </c>
      <c r="AJ555" s="173">
        <f t="shared" si="62"/>
        <v>0</v>
      </c>
      <c r="AK555" s="173">
        <f t="shared" si="63"/>
        <v>0</v>
      </c>
      <c r="AL555" s="183"/>
      <c r="AM555" s="194" t="str">
        <f>_xlfn.XLOOKUP(Tabela1[[#This Row],[Unidade]],tabShoppingsEmails[Shopping],tabShoppingsEmails[E-mails consolidados])</f>
        <v>gilmar.oliveira@allos.co; bruna.rodrigues@allos.co; aline.barbara@allos.co; arthur.almeida@allos.co; renato.rangel@allos.co; amanda.santos@allos.co</v>
      </c>
    </row>
    <row r="556" spans="1:39" ht="20.85" hidden="1" customHeight="1" thickBot="1">
      <c r="A556" s="172"/>
      <c r="B556" s="173" t="s">
        <v>157</v>
      </c>
      <c r="C556" s="173" t="s">
        <v>58</v>
      </c>
      <c r="D556" s="174" t="s">
        <v>158</v>
      </c>
      <c r="E556" s="174" t="s">
        <v>205</v>
      </c>
      <c r="F556" s="176">
        <v>5</v>
      </c>
      <c r="G556" s="176">
        <v>5</v>
      </c>
      <c r="H556" s="363" t="s">
        <v>165</v>
      </c>
      <c r="I556" s="363" t="s">
        <v>165</v>
      </c>
      <c r="J556" s="178">
        <v>25234.923350000001</v>
      </c>
      <c r="K556" s="179"/>
      <c r="L556" s="363"/>
      <c r="M556" s="179"/>
      <c r="N556" s="363"/>
      <c r="O556" s="178" t="s">
        <v>200</v>
      </c>
      <c r="P556" s="178"/>
      <c r="Q556" s="178">
        <v>0</v>
      </c>
      <c r="R556" s="178">
        <v>0</v>
      </c>
      <c r="S556" s="178">
        <v>0</v>
      </c>
      <c r="T556" s="179"/>
      <c r="U556" s="180">
        <f t="shared" si="64"/>
        <v>25234.923350000001</v>
      </c>
      <c r="V556" s="236"/>
      <c r="W556" s="234">
        <f t="shared" si="60"/>
        <v>25234.923350000001</v>
      </c>
      <c r="X556" s="180"/>
      <c r="Y556" s="180"/>
      <c r="Z556" s="181">
        <v>45931</v>
      </c>
      <c r="AA556" s="342" cm="1">
        <f t="array" ref="AA556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45931</v>
      </c>
      <c r="AB556" s="182"/>
      <c r="AC556" s="182"/>
      <c r="AD556" s="182"/>
      <c r="AE556" s="183"/>
      <c r="AF556" s="183"/>
      <c r="AG556" s="183"/>
      <c r="AH556" s="183"/>
      <c r="AI556" s="173">
        <f t="shared" si="61"/>
        <v>0</v>
      </c>
      <c r="AJ556" s="173">
        <f t="shared" si="62"/>
        <v>0</v>
      </c>
      <c r="AK556" s="173">
        <f t="shared" si="63"/>
        <v>0</v>
      </c>
      <c r="AL556" s="183"/>
      <c r="AM556" s="194" t="str">
        <f>_xlfn.XLOOKUP(Tabela1[[#This Row],[Unidade]],tabShoppingsEmails[Shopping],tabShoppingsEmails[E-mails consolidados])</f>
        <v>gilmar.oliveira@allos.co; bruna.rodrigues@allos.co; aline.barbara@allos.co; arthur.almeida@allos.co; renato.rangel@allos.co; amanda.santos@allos.co</v>
      </c>
    </row>
    <row r="557" spans="1:39" ht="31.5" hidden="1" customHeight="1" thickBot="1">
      <c r="A557" s="172"/>
      <c r="B557" s="173"/>
      <c r="C557" s="173" t="s">
        <v>58</v>
      </c>
      <c r="D557" s="174" t="s">
        <v>158</v>
      </c>
      <c r="E557" s="174" t="s">
        <v>205</v>
      </c>
      <c r="F557" s="176">
        <v>5</v>
      </c>
      <c r="G557" s="176"/>
      <c r="H557" s="176"/>
      <c r="I557" s="176"/>
      <c r="J557" s="178"/>
      <c r="K557" s="178"/>
      <c r="L557" s="178"/>
      <c r="M557" s="178"/>
      <c r="N557" s="178"/>
      <c r="O557" s="178"/>
      <c r="P557" s="178"/>
      <c r="Q557" s="178"/>
      <c r="R557" s="178"/>
      <c r="S557" s="178"/>
      <c r="T557" s="179"/>
      <c r="U557" s="180">
        <f t="shared" si="64"/>
        <v>0</v>
      </c>
      <c r="V557" s="236"/>
      <c r="W557" s="234" t="str">
        <f t="shared" si="60"/>
        <v/>
      </c>
      <c r="X557" s="180"/>
      <c r="Y557" s="180"/>
      <c r="Z557" s="181">
        <v>45962</v>
      </c>
      <c r="AA557" s="342" cm="1">
        <f t="array" ref="AA557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45962</v>
      </c>
      <c r="AB557" s="182"/>
      <c r="AC557" s="182"/>
      <c r="AD557" s="182"/>
      <c r="AE557" s="183"/>
      <c r="AF557" s="183"/>
      <c r="AG557" s="183"/>
      <c r="AH557" s="183"/>
      <c r="AI557" s="173">
        <f t="shared" si="61"/>
        <v>0</v>
      </c>
      <c r="AJ557" s="173">
        <f t="shared" si="62"/>
        <v>0</v>
      </c>
      <c r="AK557" s="173">
        <f t="shared" si="63"/>
        <v>0</v>
      </c>
      <c r="AL557" s="183"/>
      <c r="AM557" s="194" t="str">
        <f>_xlfn.XLOOKUP(Tabela1[[#This Row],[Unidade]],tabShoppingsEmails[Shopping],tabShoppingsEmails[E-mails consolidados])</f>
        <v>gilmar.oliveira@allos.co; bruna.rodrigues@allos.co; aline.barbara@allos.co; arthur.almeida@allos.co; renato.rangel@allos.co; amanda.santos@allos.co</v>
      </c>
    </row>
    <row r="558" spans="1:39" ht="0.6" hidden="1" customHeight="1" thickBot="1">
      <c r="A558" s="172"/>
      <c r="U558" s="239"/>
      <c r="V558" s="239"/>
      <c r="W558" s="234" t="str">
        <f t="shared" si="60"/>
        <v/>
      </c>
      <c r="AA558" s="342" cm="1">
        <f t="array" ref="AA558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31</v>
      </c>
      <c r="AE558" s="183"/>
      <c r="AF558" s="183"/>
      <c r="AG558" s="183"/>
      <c r="AH558" s="183"/>
      <c r="AI558" s="173">
        <f t="shared" si="61"/>
        <v>0</v>
      </c>
      <c r="AJ558" s="173">
        <f t="shared" si="62"/>
        <v>0</v>
      </c>
      <c r="AK558" s="173">
        <f t="shared" si="63"/>
        <v>0</v>
      </c>
      <c r="AL558" s="183"/>
      <c r="AM558" s="194" t="e">
        <f>_xlfn.XLOOKUP(Tabela1[[#This Row],[Unidade]],tabShoppingsEmails[Shopping],tabShoppingsEmails[E-mails consolidados])</f>
        <v>#N/A</v>
      </c>
    </row>
    <row r="559" spans="1:39" ht="32.25" hidden="1" thickBot="1">
      <c r="A559" s="172"/>
      <c r="B559" s="173"/>
      <c r="C559" s="173" t="s">
        <v>58</v>
      </c>
      <c r="D559" s="174" t="s">
        <v>158</v>
      </c>
      <c r="E559" s="174" t="s">
        <v>205</v>
      </c>
      <c r="F559" s="176">
        <v>5</v>
      </c>
      <c r="G559" s="176"/>
      <c r="H559" s="176"/>
      <c r="I559" s="176"/>
      <c r="J559" s="178"/>
      <c r="K559" s="178"/>
      <c r="L559" s="178"/>
      <c r="M559" s="178"/>
      <c r="N559" s="178"/>
      <c r="O559" s="178"/>
      <c r="P559" s="178"/>
      <c r="Q559" s="178"/>
      <c r="R559" s="178"/>
      <c r="S559" s="178"/>
      <c r="T559" s="179"/>
      <c r="U559" s="180">
        <f t="shared" ref="U559:U590" si="65">(J559+L559+Q559+R559+S559+N559)+IF(T559="Sim",O559+P559,0)</f>
        <v>0</v>
      </c>
      <c r="V559" s="236"/>
      <c r="W559" s="234" t="str">
        <f t="shared" si="60"/>
        <v/>
      </c>
      <c r="X559" s="180"/>
      <c r="Y559" s="180"/>
      <c r="Z559" s="181">
        <v>45992</v>
      </c>
      <c r="AA559" s="342" cm="1">
        <f t="array" ref="AA559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45992</v>
      </c>
      <c r="AB559" s="182"/>
      <c r="AC559" s="182"/>
      <c r="AD559" s="182"/>
      <c r="AE559" s="183"/>
      <c r="AF559" s="183"/>
      <c r="AG559" s="183"/>
      <c r="AH559" s="183"/>
      <c r="AI559" s="173">
        <f t="shared" si="61"/>
        <v>0</v>
      </c>
      <c r="AJ559" s="173">
        <f t="shared" si="62"/>
        <v>0</v>
      </c>
      <c r="AK559" s="173">
        <f t="shared" si="63"/>
        <v>0</v>
      </c>
      <c r="AL559" s="183"/>
      <c r="AM559" s="194" t="str">
        <f>_xlfn.XLOOKUP(Tabela1[[#This Row],[Unidade]],tabShoppingsEmails[Shopping],tabShoppingsEmails[E-mails consolidados])</f>
        <v>gilmar.oliveira@allos.co; bruna.rodrigues@allos.co; aline.barbara@allos.co; arthur.almeida@allos.co; renato.rangel@allos.co; amanda.santos@allos.co</v>
      </c>
    </row>
    <row r="560" spans="1:39" ht="32.25" hidden="1" thickBot="1">
      <c r="A560" s="172"/>
      <c r="B560" s="173" t="s">
        <v>154</v>
      </c>
      <c r="C560" s="173" t="s">
        <v>58</v>
      </c>
      <c r="D560" s="174" t="s">
        <v>10</v>
      </c>
      <c r="E560" s="174" t="s">
        <v>171</v>
      </c>
      <c r="F560" s="176">
        <v>8</v>
      </c>
      <c r="G560" s="176">
        <v>8</v>
      </c>
      <c r="H560" s="176">
        <v>0</v>
      </c>
      <c r="I560" s="176">
        <v>0</v>
      </c>
      <c r="J560" s="178">
        <v>41266.276712277038</v>
      </c>
      <c r="K560" s="178">
        <v>0</v>
      </c>
      <c r="L560" s="178">
        <v>0</v>
      </c>
      <c r="M560" s="178">
        <v>0</v>
      </c>
      <c r="N560" s="178">
        <v>0</v>
      </c>
      <c r="O560" s="178">
        <v>0</v>
      </c>
      <c r="P560" s="178">
        <v>0</v>
      </c>
      <c r="Q560" s="178">
        <v>0</v>
      </c>
      <c r="R560" s="178">
        <v>0</v>
      </c>
      <c r="S560" s="178">
        <v>0</v>
      </c>
      <c r="T560" s="179" t="s">
        <v>154</v>
      </c>
      <c r="U560" s="180">
        <f t="shared" si="65"/>
        <v>41266.276712277038</v>
      </c>
      <c r="V560" s="236"/>
      <c r="W560" s="234">
        <f t="shared" si="60"/>
        <v>41266.276712277038</v>
      </c>
      <c r="X560" s="180"/>
      <c r="Y560" s="180"/>
      <c r="Z560" s="181">
        <v>45658</v>
      </c>
      <c r="AA560" s="342" cm="1">
        <f t="array" ref="AA560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45689</v>
      </c>
      <c r="AB560" s="173"/>
      <c r="AC560" s="173"/>
      <c r="AD560" s="173"/>
      <c r="AE560" s="183"/>
      <c r="AF560" s="183"/>
      <c r="AG560" s="183"/>
      <c r="AH560" s="183"/>
      <c r="AI560" s="173">
        <f t="shared" si="61"/>
        <v>0</v>
      </c>
      <c r="AJ560" s="173">
        <f t="shared" si="62"/>
        <v>0</v>
      </c>
      <c r="AK560" s="173">
        <f t="shared" si="63"/>
        <v>0</v>
      </c>
      <c r="AL560" s="183"/>
      <c r="AM560" s="194" t="str">
        <f>_xlfn.XLOOKUP(Tabela1[[#This Row],[Unidade]],tabShoppingsEmails[Shopping],tabShoppingsEmails[E-mails consolidados])</f>
        <v>gilmar.oliveira@allos.co; bruna.rodrigues@allos.co; aline.barbara@allos.co; arthur.almeida@allos.co; renato.rangel@allos.co; amanda.santos@allos.co</v>
      </c>
    </row>
    <row r="561" spans="1:39" ht="32.25" hidden="1" thickBot="1">
      <c r="A561" s="172"/>
      <c r="B561" s="173" t="s">
        <v>154</v>
      </c>
      <c r="C561" s="173" t="s">
        <v>58</v>
      </c>
      <c r="D561" s="174" t="s">
        <v>10</v>
      </c>
      <c r="E561" s="174" t="s">
        <v>171</v>
      </c>
      <c r="F561" s="176">
        <v>8</v>
      </c>
      <c r="G561" s="176">
        <v>8</v>
      </c>
      <c r="H561" s="176">
        <v>0</v>
      </c>
      <c r="I561" s="176">
        <v>0</v>
      </c>
      <c r="J561" s="178">
        <v>41266.276712277038</v>
      </c>
      <c r="K561" s="178">
        <v>0</v>
      </c>
      <c r="L561" s="178">
        <v>0</v>
      </c>
      <c r="M561" s="178">
        <v>0</v>
      </c>
      <c r="N561" s="178">
        <v>0</v>
      </c>
      <c r="O561" s="179">
        <v>0</v>
      </c>
      <c r="P561" s="178">
        <v>0</v>
      </c>
      <c r="Q561" s="178">
        <v>0</v>
      </c>
      <c r="R561" s="178">
        <v>0</v>
      </c>
      <c r="S561" s="178">
        <v>0</v>
      </c>
      <c r="T561" s="179" t="s">
        <v>154</v>
      </c>
      <c r="U561" s="180">
        <f t="shared" si="65"/>
        <v>41266.276712277038</v>
      </c>
      <c r="V561" s="236"/>
      <c r="W561" s="234">
        <f t="shared" si="60"/>
        <v>41266.276712277038</v>
      </c>
      <c r="X561" s="180"/>
      <c r="Y561" s="180"/>
      <c r="Z561" s="181">
        <v>45689</v>
      </c>
      <c r="AA561" s="342" cm="1">
        <f t="array" ref="AA561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45717</v>
      </c>
      <c r="AB561" s="173"/>
      <c r="AC561" s="173"/>
      <c r="AD561" s="173"/>
      <c r="AE561" s="183"/>
      <c r="AF561" s="182"/>
      <c r="AG561" s="183"/>
      <c r="AH561" s="183"/>
      <c r="AI561" s="173">
        <f t="shared" si="61"/>
        <v>0</v>
      </c>
      <c r="AJ561" s="173">
        <f t="shared" si="62"/>
        <v>0</v>
      </c>
      <c r="AK561" s="173">
        <f t="shared" si="63"/>
        <v>0</v>
      </c>
      <c r="AL561" s="183"/>
      <c r="AM561" s="194" t="str">
        <f>_xlfn.XLOOKUP(Tabela1[[#This Row],[Unidade]],tabShoppingsEmails[Shopping],tabShoppingsEmails[E-mails consolidados])</f>
        <v>gilmar.oliveira@allos.co; bruna.rodrigues@allos.co; aline.barbara@allos.co; arthur.almeida@allos.co; renato.rangel@allos.co; amanda.santos@allos.co</v>
      </c>
    </row>
    <row r="562" spans="1:39" ht="32.25" hidden="1" thickBot="1">
      <c r="A562" s="172"/>
      <c r="B562" s="173" t="s">
        <v>154</v>
      </c>
      <c r="C562" s="173" t="s">
        <v>58</v>
      </c>
      <c r="D562" s="174" t="s">
        <v>10</v>
      </c>
      <c r="E562" s="174" t="s">
        <v>171</v>
      </c>
      <c r="F562" s="176">
        <v>8</v>
      </c>
      <c r="G562" s="176">
        <v>8</v>
      </c>
      <c r="H562" s="176">
        <v>0</v>
      </c>
      <c r="I562" s="176">
        <v>0</v>
      </c>
      <c r="J562" s="178">
        <v>41266.276712277038</v>
      </c>
      <c r="K562" s="178">
        <v>0</v>
      </c>
      <c r="L562" s="178">
        <v>0</v>
      </c>
      <c r="M562" s="178">
        <v>0</v>
      </c>
      <c r="N562" s="178">
        <v>0</v>
      </c>
      <c r="O562" s="179">
        <v>0</v>
      </c>
      <c r="P562" s="178">
        <v>0</v>
      </c>
      <c r="Q562" s="178">
        <v>0</v>
      </c>
      <c r="R562" s="178">
        <v>0</v>
      </c>
      <c r="S562" s="178">
        <v>0</v>
      </c>
      <c r="T562" s="179" t="s">
        <v>154</v>
      </c>
      <c r="U562" s="180">
        <f t="shared" si="65"/>
        <v>41266.276712277038</v>
      </c>
      <c r="V562" s="236"/>
      <c r="W562" s="234">
        <f t="shared" si="60"/>
        <v>41266.276712277038</v>
      </c>
      <c r="X562" s="180"/>
      <c r="Y562" s="180"/>
      <c r="Z562" s="181">
        <v>45717</v>
      </c>
      <c r="AA562" s="342" cm="1">
        <f t="array" ref="AA562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45748</v>
      </c>
      <c r="AB562" s="173"/>
      <c r="AC562" s="173"/>
      <c r="AD562" s="173"/>
      <c r="AE562" s="183"/>
      <c r="AF562" s="182"/>
      <c r="AG562" s="183"/>
      <c r="AH562" s="183"/>
      <c r="AI562" s="173">
        <f t="shared" si="61"/>
        <v>0</v>
      </c>
      <c r="AJ562" s="173">
        <f t="shared" si="62"/>
        <v>0</v>
      </c>
      <c r="AK562" s="173">
        <f t="shared" si="63"/>
        <v>0</v>
      </c>
      <c r="AL562" s="183"/>
      <c r="AM562" s="194" t="str">
        <f>_xlfn.XLOOKUP(Tabela1[[#This Row],[Unidade]],tabShoppingsEmails[Shopping],tabShoppingsEmails[E-mails consolidados])</f>
        <v>gilmar.oliveira@allos.co; bruna.rodrigues@allos.co; aline.barbara@allos.co; arthur.almeida@allos.co; renato.rangel@allos.co; amanda.santos@allos.co</v>
      </c>
    </row>
    <row r="563" spans="1:39" ht="32.25" hidden="1" thickBot="1">
      <c r="A563" s="172"/>
      <c r="B563" s="173" t="s">
        <v>154</v>
      </c>
      <c r="C563" s="173" t="s">
        <v>58</v>
      </c>
      <c r="D563" s="174" t="s">
        <v>10</v>
      </c>
      <c r="E563" s="174" t="s">
        <v>171</v>
      </c>
      <c r="F563" s="186">
        <v>8</v>
      </c>
      <c r="G563" s="176">
        <v>8</v>
      </c>
      <c r="H563" s="176">
        <v>0</v>
      </c>
      <c r="I563" s="176">
        <v>0</v>
      </c>
      <c r="J563" s="178">
        <v>41266.276712277038</v>
      </c>
      <c r="K563" s="187">
        <v>0</v>
      </c>
      <c r="L563" s="187">
        <v>0</v>
      </c>
      <c r="M563" s="178">
        <v>0</v>
      </c>
      <c r="N563" s="178">
        <v>0</v>
      </c>
      <c r="O563" s="178">
        <v>0</v>
      </c>
      <c r="P563" s="178">
        <v>0</v>
      </c>
      <c r="Q563" s="178">
        <v>0</v>
      </c>
      <c r="R563" s="178">
        <v>0</v>
      </c>
      <c r="S563" s="178">
        <v>0</v>
      </c>
      <c r="T563" s="179" t="s">
        <v>154</v>
      </c>
      <c r="U563" s="180">
        <f t="shared" si="65"/>
        <v>41266.276712277038</v>
      </c>
      <c r="V563" s="236"/>
      <c r="W563" s="234">
        <f t="shared" si="60"/>
        <v>41266.276712277038</v>
      </c>
      <c r="X563" s="180"/>
      <c r="Y563" s="180"/>
      <c r="Z563" s="181">
        <v>45748</v>
      </c>
      <c r="AA563" s="342" cm="1">
        <f t="array" ref="AA563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45778</v>
      </c>
      <c r="AB563" s="173"/>
      <c r="AC563" s="199"/>
      <c r="AD563" s="199"/>
      <c r="AE563" s="183"/>
      <c r="AF563" s="182"/>
      <c r="AG563" s="183"/>
      <c r="AH563" s="183"/>
      <c r="AI563" s="173">
        <f t="shared" si="61"/>
        <v>0</v>
      </c>
      <c r="AJ563" s="173">
        <f t="shared" si="62"/>
        <v>0</v>
      </c>
      <c r="AK563" s="173">
        <f t="shared" si="63"/>
        <v>0</v>
      </c>
      <c r="AL563" s="183"/>
      <c r="AM563" s="194" t="str">
        <f>_xlfn.XLOOKUP(Tabela1[[#This Row],[Unidade]],tabShoppingsEmails[Shopping],tabShoppingsEmails[E-mails consolidados])</f>
        <v>gilmar.oliveira@allos.co; bruna.rodrigues@allos.co; aline.barbara@allos.co; arthur.almeida@allos.co; renato.rangel@allos.co; amanda.santos@allos.co</v>
      </c>
    </row>
    <row r="564" spans="1:39" ht="32.25" hidden="1" thickBot="1">
      <c r="A564" s="172">
        <v>45812</v>
      </c>
      <c r="B564" s="173" t="s">
        <v>154</v>
      </c>
      <c r="C564" s="173" t="s">
        <v>58</v>
      </c>
      <c r="D564" s="174" t="s">
        <v>10</v>
      </c>
      <c r="E564" s="174" t="s">
        <v>171</v>
      </c>
      <c r="F564" s="241">
        <v>8</v>
      </c>
      <c r="G564" s="176">
        <v>8</v>
      </c>
      <c r="H564" s="176">
        <v>0</v>
      </c>
      <c r="I564" s="176">
        <v>0</v>
      </c>
      <c r="J564" s="178">
        <v>41266.276712277038</v>
      </c>
      <c r="K564" s="187">
        <v>0</v>
      </c>
      <c r="L564" s="187">
        <v>0</v>
      </c>
      <c r="M564" s="178">
        <v>0</v>
      </c>
      <c r="N564" s="178">
        <v>0</v>
      </c>
      <c r="O564" s="178">
        <v>0</v>
      </c>
      <c r="P564" s="178">
        <v>0</v>
      </c>
      <c r="Q564" s="178">
        <v>0</v>
      </c>
      <c r="R564" s="178">
        <v>0</v>
      </c>
      <c r="S564" s="178">
        <v>0</v>
      </c>
      <c r="T564" s="179" t="s">
        <v>154</v>
      </c>
      <c r="U564" s="180">
        <f t="shared" si="65"/>
        <v>41266.276712277038</v>
      </c>
      <c r="V564" s="236"/>
      <c r="W564" s="234">
        <f t="shared" si="60"/>
        <v>41266.276712277038</v>
      </c>
      <c r="X564" s="180"/>
      <c r="Y564" s="180"/>
      <c r="Z564" s="181">
        <v>45778</v>
      </c>
      <c r="AA564" s="342" cm="1">
        <f t="array" ref="AA564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45809</v>
      </c>
      <c r="AB564" s="201"/>
      <c r="AC564" s="202"/>
      <c r="AD564" s="202"/>
      <c r="AE564" s="183"/>
      <c r="AF564" s="183"/>
      <c r="AG564" s="183"/>
      <c r="AH564" s="183"/>
      <c r="AI564" s="173">
        <f t="shared" si="61"/>
        <v>0</v>
      </c>
      <c r="AJ564" s="173">
        <f t="shared" si="62"/>
        <v>0</v>
      </c>
      <c r="AK564" s="173">
        <f t="shared" si="63"/>
        <v>0</v>
      </c>
      <c r="AL564" s="183"/>
      <c r="AM564" s="194" t="str">
        <f>_xlfn.XLOOKUP(Tabela1[[#This Row],[Unidade]],tabShoppingsEmails[Shopping],tabShoppingsEmails[E-mails consolidados])</f>
        <v>gilmar.oliveira@allos.co; bruna.rodrigues@allos.co; aline.barbara@allos.co; arthur.almeida@allos.co; renato.rangel@allos.co; amanda.santos@allos.co</v>
      </c>
    </row>
    <row r="565" spans="1:39" ht="32.25" hidden="1" thickBot="1">
      <c r="A565" s="172">
        <v>45841</v>
      </c>
      <c r="B565" s="173" t="s">
        <v>154</v>
      </c>
      <c r="C565" s="173" t="s">
        <v>58</v>
      </c>
      <c r="D565" s="174" t="s">
        <v>10</v>
      </c>
      <c r="E565" s="174" t="s">
        <v>171</v>
      </c>
      <c r="F565" s="243">
        <v>8</v>
      </c>
      <c r="G565" s="176">
        <v>8</v>
      </c>
      <c r="H565" s="176">
        <v>0</v>
      </c>
      <c r="I565" s="176">
        <v>0</v>
      </c>
      <c r="J565" s="178">
        <v>41266.276712277038</v>
      </c>
      <c r="K565" s="187">
        <v>0</v>
      </c>
      <c r="L565" s="187">
        <v>0</v>
      </c>
      <c r="M565" s="178">
        <v>0</v>
      </c>
      <c r="N565" s="178">
        <v>0</v>
      </c>
      <c r="O565" s="178">
        <v>0</v>
      </c>
      <c r="P565" s="178">
        <v>0</v>
      </c>
      <c r="Q565" s="178">
        <v>0</v>
      </c>
      <c r="R565" s="178">
        <v>0</v>
      </c>
      <c r="S565" s="178">
        <v>0</v>
      </c>
      <c r="T565" s="179" t="s">
        <v>154</v>
      </c>
      <c r="U565" s="180">
        <f t="shared" si="65"/>
        <v>41266.276712277038</v>
      </c>
      <c r="V565" s="236"/>
      <c r="W565" s="234">
        <f t="shared" si="60"/>
        <v>41266.276712277038</v>
      </c>
      <c r="X565" s="180"/>
      <c r="Y565" s="180"/>
      <c r="Z565" s="181">
        <v>45809</v>
      </c>
      <c r="AA565" s="342" cm="1">
        <f t="array" ref="AA565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45839</v>
      </c>
      <c r="AB565" s="201"/>
      <c r="AC565" s="228"/>
      <c r="AD565" s="228"/>
      <c r="AE565" s="183"/>
      <c r="AF565" s="183"/>
      <c r="AG565" s="183"/>
      <c r="AH565" s="183"/>
      <c r="AI565" s="173">
        <f t="shared" si="61"/>
        <v>0</v>
      </c>
      <c r="AJ565" s="173">
        <f t="shared" si="62"/>
        <v>0</v>
      </c>
      <c r="AK565" s="173">
        <f t="shared" si="63"/>
        <v>0</v>
      </c>
      <c r="AL565" s="183"/>
      <c r="AM565" s="194" t="str">
        <f>_xlfn.XLOOKUP(Tabela1[[#This Row],[Unidade]],tabShoppingsEmails[Shopping],tabShoppingsEmails[E-mails consolidados])</f>
        <v>gilmar.oliveira@allos.co; bruna.rodrigues@allos.co; aline.barbara@allos.co; arthur.almeida@allos.co; renato.rangel@allos.co; amanda.santos@allos.co</v>
      </c>
    </row>
    <row r="566" spans="1:39" ht="32.25" hidden="1" thickBot="1">
      <c r="A566" s="172">
        <v>45870</v>
      </c>
      <c r="B566" s="173" t="s">
        <v>154</v>
      </c>
      <c r="C566" s="173" t="s">
        <v>58</v>
      </c>
      <c r="D566" s="174" t="s">
        <v>10</v>
      </c>
      <c r="E566" s="174" t="s">
        <v>171</v>
      </c>
      <c r="F566" s="196">
        <v>8</v>
      </c>
      <c r="G566" s="176">
        <v>8</v>
      </c>
      <c r="H566" s="176">
        <v>0</v>
      </c>
      <c r="I566" s="176">
        <v>0</v>
      </c>
      <c r="J566" s="178">
        <v>41266.276712277038</v>
      </c>
      <c r="K566" s="187">
        <v>0</v>
      </c>
      <c r="L566" s="187">
        <v>0</v>
      </c>
      <c r="M566" s="178">
        <v>0</v>
      </c>
      <c r="N566" s="178">
        <v>0</v>
      </c>
      <c r="O566" s="178">
        <v>0</v>
      </c>
      <c r="P566" s="178">
        <v>0</v>
      </c>
      <c r="Q566" s="178">
        <v>0</v>
      </c>
      <c r="R566" s="178">
        <v>0</v>
      </c>
      <c r="S566" s="178">
        <v>0</v>
      </c>
      <c r="T566" s="179" t="s">
        <v>154</v>
      </c>
      <c r="U566" s="180">
        <f t="shared" si="65"/>
        <v>41266.276712277038</v>
      </c>
      <c r="V566" s="236"/>
      <c r="W566" s="234">
        <f t="shared" si="60"/>
        <v>41266.276712277038</v>
      </c>
      <c r="X566" s="180"/>
      <c r="Y566" s="180"/>
      <c r="Z566" s="181">
        <v>45839</v>
      </c>
      <c r="AA566" s="342" cm="1">
        <f t="array" ref="AA566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45870</v>
      </c>
      <c r="AB566" s="173"/>
      <c r="AC566" s="194"/>
      <c r="AD566" s="194"/>
      <c r="AE566" s="183"/>
      <c r="AF566" s="183"/>
      <c r="AG566" s="183"/>
      <c r="AH566" s="183"/>
      <c r="AI566" s="173">
        <f t="shared" si="61"/>
        <v>0</v>
      </c>
      <c r="AJ566" s="173">
        <f t="shared" si="62"/>
        <v>0</v>
      </c>
      <c r="AK566" s="173">
        <f t="shared" si="63"/>
        <v>0</v>
      </c>
      <c r="AL566" s="183"/>
      <c r="AM566" s="194" t="str">
        <f>_xlfn.XLOOKUP(Tabela1[[#This Row],[Unidade]],tabShoppingsEmails[Shopping],tabShoppingsEmails[E-mails consolidados])</f>
        <v>gilmar.oliveira@allos.co; bruna.rodrigues@allos.co; aline.barbara@allos.co; arthur.almeida@allos.co; renato.rangel@allos.co; amanda.santos@allos.co</v>
      </c>
    </row>
    <row r="567" spans="1:39" ht="25.5" hidden="1" customHeight="1" thickBot="1">
      <c r="A567" s="172">
        <v>45902</v>
      </c>
      <c r="B567" s="173" t="s">
        <v>154</v>
      </c>
      <c r="C567" s="173" t="s">
        <v>58</v>
      </c>
      <c r="D567" s="174" t="s">
        <v>10</v>
      </c>
      <c r="E567" s="174" t="s">
        <v>171</v>
      </c>
      <c r="F567" s="176">
        <v>8</v>
      </c>
      <c r="G567" s="176">
        <v>8</v>
      </c>
      <c r="H567" s="176">
        <v>0</v>
      </c>
      <c r="I567" s="176">
        <v>0</v>
      </c>
      <c r="J567" s="178">
        <v>41266.276712277038</v>
      </c>
      <c r="K567" s="187">
        <v>0</v>
      </c>
      <c r="L567" s="187">
        <v>0</v>
      </c>
      <c r="M567" s="178">
        <v>0</v>
      </c>
      <c r="N567" s="178">
        <v>0</v>
      </c>
      <c r="O567" s="178">
        <v>0</v>
      </c>
      <c r="P567" s="178">
        <v>0</v>
      </c>
      <c r="Q567" s="178">
        <v>0</v>
      </c>
      <c r="R567" s="178">
        <v>0</v>
      </c>
      <c r="S567" s="178">
        <v>0</v>
      </c>
      <c r="T567" s="179" t="s">
        <v>154</v>
      </c>
      <c r="U567" s="180">
        <f t="shared" si="65"/>
        <v>41266.276712277038</v>
      </c>
      <c r="V567" s="236"/>
      <c r="W567" s="234">
        <f t="shared" si="60"/>
        <v>41266.276712277038</v>
      </c>
      <c r="X567" s="180"/>
      <c r="Y567" s="180"/>
      <c r="Z567" s="181">
        <v>45870</v>
      </c>
      <c r="AA567" s="342" cm="1">
        <f t="array" ref="AA567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45901</v>
      </c>
      <c r="AB567" s="173"/>
      <c r="AC567" s="173"/>
      <c r="AD567" s="173"/>
      <c r="AE567" s="183"/>
      <c r="AF567" s="183"/>
      <c r="AG567" s="183"/>
      <c r="AH567" s="183"/>
      <c r="AI567" s="173">
        <f t="shared" si="61"/>
        <v>0</v>
      </c>
      <c r="AJ567" s="173">
        <f t="shared" si="62"/>
        <v>0</v>
      </c>
      <c r="AK567" s="173">
        <f t="shared" si="63"/>
        <v>0</v>
      </c>
      <c r="AL567" s="183"/>
      <c r="AM567" s="194" t="str">
        <f>_xlfn.XLOOKUP(Tabela1[[#This Row],[Unidade]],tabShoppingsEmails[Shopping],tabShoppingsEmails[E-mails consolidados])</f>
        <v>gilmar.oliveira@allos.co; bruna.rodrigues@allos.co; aline.barbara@allos.co; arthur.almeida@allos.co; renato.rangel@allos.co; amanda.santos@allos.co</v>
      </c>
    </row>
    <row r="568" spans="1:39" ht="32.25" hidden="1" thickBot="1">
      <c r="A568" s="172">
        <v>45931</v>
      </c>
      <c r="B568" s="173" t="s">
        <v>201</v>
      </c>
      <c r="C568" s="173" t="s">
        <v>58</v>
      </c>
      <c r="D568" s="174" t="s">
        <v>10</v>
      </c>
      <c r="E568" s="174" t="s">
        <v>171</v>
      </c>
      <c r="F568" s="176">
        <v>8</v>
      </c>
      <c r="G568" s="176">
        <v>8</v>
      </c>
      <c r="H568" s="176">
        <v>0</v>
      </c>
      <c r="I568" s="176">
        <v>0</v>
      </c>
      <c r="J568" s="178">
        <v>41266.276712277038</v>
      </c>
      <c r="K568" s="178">
        <v>0</v>
      </c>
      <c r="L568" s="178">
        <v>0</v>
      </c>
      <c r="M568" s="178">
        <v>0</v>
      </c>
      <c r="N568" s="178">
        <v>0</v>
      </c>
      <c r="O568" s="178">
        <v>0</v>
      </c>
      <c r="P568" s="178">
        <v>0</v>
      </c>
      <c r="Q568" s="178">
        <v>0</v>
      </c>
      <c r="R568" s="178">
        <v>0</v>
      </c>
      <c r="S568" s="178">
        <v>0</v>
      </c>
      <c r="T568" s="179" t="s">
        <v>154</v>
      </c>
      <c r="U568" s="180">
        <f t="shared" si="65"/>
        <v>41266.276712277038</v>
      </c>
      <c r="V568" s="236"/>
      <c r="W568" s="234">
        <f t="shared" si="60"/>
        <v>41266.276712277038</v>
      </c>
      <c r="X568" s="180"/>
      <c r="Y568" s="180"/>
      <c r="Z568" s="181">
        <v>45901</v>
      </c>
      <c r="AA568" s="342" cm="1">
        <f t="array" ref="AA568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45931</v>
      </c>
      <c r="AB568" s="173"/>
      <c r="AC568" s="182">
        <v>854.85132632619457</v>
      </c>
      <c r="AD568" s="173"/>
      <c r="AE568" s="183"/>
      <c r="AF568" s="183"/>
      <c r="AG568" s="183"/>
      <c r="AH568" s="183"/>
      <c r="AI568" s="173">
        <f t="shared" si="61"/>
        <v>0</v>
      </c>
      <c r="AJ568" s="173">
        <f t="shared" si="62"/>
        <v>-854.85132632619457</v>
      </c>
      <c r="AK568" s="173">
        <f t="shared" si="63"/>
        <v>0</v>
      </c>
      <c r="AL568" s="183"/>
      <c r="AM568" s="194" t="str">
        <f>_xlfn.XLOOKUP(Tabela1[[#This Row],[Unidade]],tabShoppingsEmails[Shopping],tabShoppingsEmails[E-mails consolidados])</f>
        <v>gilmar.oliveira@allos.co; bruna.rodrigues@allos.co; aline.barbara@allos.co; arthur.almeida@allos.co; renato.rangel@allos.co; amanda.santos@allos.co</v>
      </c>
    </row>
    <row r="569" spans="1:39" ht="32.25" hidden="1" thickBot="1">
      <c r="A569" s="172"/>
      <c r="B569" s="173"/>
      <c r="C569" s="173" t="s">
        <v>58</v>
      </c>
      <c r="D569" s="174" t="s">
        <v>10</v>
      </c>
      <c r="E569" s="174" t="s">
        <v>171</v>
      </c>
      <c r="F569" s="176">
        <v>8</v>
      </c>
      <c r="G569" s="176"/>
      <c r="H569" s="176"/>
      <c r="I569" s="176"/>
      <c r="J569" s="178"/>
      <c r="K569" s="178"/>
      <c r="L569" s="178"/>
      <c r="M569" s="178"/>
      <c r="N569" s="178"/>
      <c r="O569" s="178"/>
      <c r="P569" s="178"/>
      <c r="Q569" s="178"/>
      <c r="R569" s="244"/>
      <c r="S569" s="244"/>
      <c r="T569" s="179"/>
      <c r="U569" s="180">
        <f t="shared" si="65"/>
        <v>0</v>
      </c>
      <c r="V569" s="236"/>
      <c r="W569" s="234" t="str">
        <f t="shared" si="60"/>
        <v/>
      </c>
      <c r="X569" s="180"/>
      <c r="Y569" s="180"/>
      <c r="Z569" s="181">
        <v>45931</v>
      </c>
      <c r="AA569" s="342" cm="1">
        <f t="array" ref="AA569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45962</v>
      </c>
      <c r="AB569" s="173"/>
      <c r="AC569" s="173"/>
      <c r="AD569" s="173"/>
      <c r="AE569" s="183"/>
      <c r="AF569" s="183"/>
      <c r="AG569" s="183"/>
      <c r="AH569" s="183"/>
      <c r="AI569" s="173">
        <f t="shared" si="61"/>
        <v>0</v>
      </c>
      <c r="AJ569" s="173">
        <f t="shared" si="62"/>
        <v>0</v>
      </c>
      <c r="AK569" s="173">
        <f t="shared" si="63"/>
        <v>0</v>
      </c>
      <c r="AL569" s="183"/>
      <c r="AM569" s="194" t="str">
        <f>_xlfn.XLOOKUP(Tabela1[[#This Row],[Unidade]],tabShoppingsEmails[Shopping],tabShoppingsEmails[E-mails consolidados])</f>
        <v>gilmar.oliveira@allos.co; bruna.rodrigues@allos.co; aline.barbara@allos.co; arthur.almeida@allos.co; renato.rangel@allos.co; amanda.santos@allos.co</v>
      </c>
    </row>
    <row r="570" spans="1:39" ht="32.25" hidden="1" thickBot="1">
      <c r="A570" s="172"/>
      <c r="B570" s="173"/>
      <c r="C570" s="173" t="s">
        <v>58</v>
      </c>
      <c r="D570" s="174" t="s">
        <v>10</v>
      </c>
      <c r="E570" s="174" t="s">
        <v>171</v>
      </c>
      <c r="F570" s="176">
        <v>8</v>
      </c>
      <c r="G570" s="176"/>
      <c r="H570" s="176"/>
      <c r="I570" s="176"/>
      <c r="J570" s="178"/>
      <c r="K570" s="178"/>
      <c r="L570" s="178"/>
      <c r="M570" s="178"/>
      <c r="N570" s="178"/>
      <c r="O570" s="178"/>
      <c r="P570" s="178"/>
      <c r="Q570" s="178"/>
      <c r="R570" s="178"/>
      <c r="S570" s="178"/>
      <c r="T570" s="179"/>
      <c r="U570" s="180">
        <f t="shared" si="65"/>
        <v>0</v>
      </c>
      <c r="V570" s="236"/>
      <c r="W570" s="234" t="str">
        <f t="shared" si="60"/>
        <v/>
      </c>
      <c r="X570" s="180"/>
      <c r="Y570" s="180"/>
      <c r="Z570" s="181">
        <v>45962</v>
      </c>
      <c r="AA570" s="342" cm="1">
        <f t="array" ref="AA570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45992</v>
      </c>
      <c r="AB570" s="173"/>
      <c r="AC570" s="173"/>
      <c r="AD570" s="173"/>
      <c r="AE570" s="183"/>
      <c r="AF570" s="183"/>
      <c r="AG570" s="183"/>
      <c r="AH570" s="183"/>
      <c r="AI570" s="173">
        <f t="shared" si="61"/>
        <v>0</v>
      </c>
      <c r="AJ570" s="173">
        <f t="shared" si="62"/>
        <v>0</v>
      </c>
      <c r="AK570" s="173">
        <f t="shared" si="63"/>
        <v>0</v>
      </c>
      <c r="AL570" s="183"/>
      <c r="AM570" s="194" t="str">
        <f>_xlfn.XLOOKUP(Tabela1[[#This Row],[Unidade]],tabShoppingsEmails[Shopping],tabShoppingsEmails[E-mails consolidados])</f>
        <v>gilmar.oliveira@allos.co; bruna.rodrigues@allos.co; aline.barbara@allos.co; arthur.almeida@allos.co; renato.rangel@allos.co; amanda.santos@allos.co</v>
      </c>
    </row>
    <row r="571" spans="1:39" ht="32.25" hidden="1" thickBot="1">
      <c r="A571" s="172"/>
      <c r="B571" s="173"/>
      <c r="C571" s="173" t="s">
        <v>58</v>
      </c>
      <c r="D571" s="174" t="s">
        <v>10</v>
      </c>
      <c r="E571" s="174" t="s">
        <v>171</v>
      </c>
      <c r="F571" s="176">
        <v>8</v>
      </c>
      <c r="G571" s="176"/>
      <c r="H571" s="176"/>
      <c r="I571" s="176"/>
      <c r="J571" s="178"/>
      <c r="K571" s="178"/>
      <c r="L571" s="178"/>
      <c r="M571" s="178"/>
      <c r="N571" s="178"/>
      <c r="O571" s="178"/>
      <c r="P571" s="178"/>
      <c r="Q571" s="178"/>
      <c r="R571" s="178"/>
      <c r="S571" s="178"/>
      <c r="T571" s="179"/>
      <c r="U571" s="180">
        <f t="shared" si="65"/>
        <v>0</v>
      </c>
      <c r="V571" s="236"/>
      <c r="W571" s="234" t="str">
        <f t="shared" si="60"/>
        <v/>
      </c>
      <c r="X571" s="180"/>
      <c r="Y571" s="180"/>
      <c r="Z571" s="181">
        <v>45992</v>
      </c>
      <c r="AA571" s="342" cm="1">
        <f t="array" ref="AA571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46023</v>
      </c>
      <c r="AB571" s="173"/>
      <c r="AC571" s="173"/>
      <c r="AD571" s="173"/>
      <c r="AE571" s="183"/>
      <c r="AF571" s="183"/>
      <c r="AG571" s="183"/>
      <c r="AH571" s="183"/>
      <c r="AI571" s="173">
        <f t="shared" si="61"/>
        <v>0</v>
      </c>
      <c r="AJ571" s="173">
        <f t="shared" si="62"/>
        <v>0</v>
      </c>
      <c r="AK571" s="173">
        <f t="shared" si="63"/>
        <v>0</v>
      </c>
      <c r="AL571" s="183"/>
      <c r="AM571" s="194" t="str">
        <f>_xlfn.XLOOKUP(Tabela1[[#This Row],[Unidade]],tabShoppingsEmails[Shopping],tabShoppingsEmails[E-mails consolidados])</f>
        <v>gilmar.oliveira@allos.co; bruna.rodrigues@allos.co; aline.barbara@allos.co; arthur.almeida@allos.co; renato.rangel@allos.co; amanda.santos@allos.co</v>
      </c>
    </row>
    <row r="572" spans="1:39" ht="32.25" hidden="1" thickBot="1">
      <c r="A572" s="172"/>
      <c r="B572" s="173" t="s">
        <v>154</v>
      </c>
      <c r="C572" s="173" t="s">
        <v>58</v>
      </c>
      <c r="D572" s="174" t="s">
        <v>11</v>
      </c>
      <c r="E572" s="174" t="s">
        <v>171</v>
      </c>
      <c r="F572" s="176">
        <v>8</v>
      </c>
      <c r="G572" s="176">
        <v>8</v>
      </c>
      <c r="H572" s="176">
        <v>0</v>
      </c>
      <c r="I572" s="176">
        <v>0</v>
      </c>
      <c r="J572" s="242">
        <v>60347.759389999999</v>
      </c>
      <c r="K572" s="178">
        <v>0</v>
      </c>
      <c r="L572" s="178">
        <v>0</v>
      </c>
      <c r="M572" s="178">
        <v>0</v>
      </c>
      <c r="N572" s="178">
        <v>0</v>
      </c>
      <c r="O572" s="178">
        <v>0</v>
      </c>
      <c r="P572" s="178">
        <v>0</v>
      </c>
      <c r="Q572" s="178">
        <v>0</v>
      </c>
      <c r="R572" s="178">
        <v>0</v>
      </c>
      <c r="S572" s="178">
        <v>0</v>
      </c>
      <c r="T572" s="179" t="s">
        <v>154</v>
      </c>
      <c r="U572" s="180">
        <f t="shared" si="65"/>
        <v>60347.759389999999</v>
      </c>
      <c r="V572" s="236"/>
      <c r="W572" s="234">
        <f t="shared" si="60"/>
        <v>60347.759389999999</v>
      </c>
      <c r="X572" s="180"/>
      <c r="Y572" s="180"/>
      <c r="Z572" s="181">
        <v>45658</v>
      </c>
      <c r="AA572" s="342" cm="1">
        <f t="array" ref="AA572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45689</v>
      </c>
      <c r="AB572" s="173"/>
      <c r="AC572" s="173"/>
      <c r="AD572" s="173"/>
      <c r="AE572" s="183"/>
      <c r="AF572" s="182"/>
      <c r="AG572" s="183"/>
      <c r="AH572" s="183"/>
      <c r="AI572" s="173">
        <f t="shared" si="61"/>
        <v>0</v>
      </c>
      <c r="AJ572" s="173">
        <f t="shared" si="62"/>
        <v>0</v>
      </c>
      <c r="AK572" s="173">
        <f t="shared" si="63"/>
        <v>0</v>
      </c>
      <c r="AL572" s="183"/>
      <c r="AM572" s="194" t="str">
        <f>_xlfn.XLOOKUP(Tabela1[[#This Row],[Unidade]],tabShoppingsEmails[Shopping],tabShoppingsEmails[E-mails consolidados])</f>
        <v>gilmar.oliveira@allos.co; bruna.rodrigues@allos.co; aline.barbara@allos.co; arthur.almeida@allos.co; renato.rangel@allos.co; amanda.santos@allos.co</v>
      </c>
    </row>
    <row r="573" spans="1:39" ht="32.25" hidden="1" thickBot="1">
      <c r="A573" s="172"/>
      <c r="B573" s="173" t="s">
        <v>154</v>
      </c>
      <c r="C573" s="173" t="s">
        <v>58</v>
      </c>
      <c r="D573" s="174" t="s">
        <v>11</v>
      </c>
      <c r="E573" s="174" t="s">
        <v>171</v>
      </c>
      <c r="F573" s="176">
        <v>8</v>
      </c>
      <c r="G573" s="176">
        <v>6</v>
      </c>
      <c r="H573" s="176">
        <v>0</v>
      </c>
      <c r="I573" s="176">
        <v>0</v>
      </c>
      <c r="J573" s="242">
        <v>45368.801319999999</v>
      </c>
      <c r="K573" s="178">
        <v>0</v>
      </c>
      <c r="L573" s="178">
        <v>0</v>
      </c>
      <c r="M573" s="178">
        <v>0</v>
      </c>
      <c r="N573" s="178">
        <v>0</v>
      </c>
      <c r="O573" s="178">
        <v>0</v>
      </c>
      <c r="P573" s="178">
        <v>0</v>
      </c>
      <c r="Q573" s="178">
        <v>0</v>
      </c>
      <c r="R573" s="178">
        <v>0</v>
      </c>
      <c r="S573" s="178">
        <v>0</v>
      </c>
      <c r="T573" s="179" t="s">
        <v>154</v>
      </c>
      <c r="U573" s="180">
        <f t="shared" si="65"/>
        <v>45368.801319999999</v>
      </c>
      <c r="V573" s="236"/>
      <c r="W573" s="234">
        <f t="shared" si="60"/>
        <v>45368.801319999999</v>
      </c>
      <c r="X573" s="180"/>
      <c r="Y573" s="180"/>
      <c r="Z573" s="181">
        <v>45689</v>
      </c>
      <c r="AA573" s="342" cm="1">
        <f t="array" ref="AA573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45717</v>
      </c>
      <c r="AB573" s="173"/>
      <c r="AC573" s="173"/>
      <c r="AD573" s="173"/>
      <c r="AE573" s="183"/>
      <c r="AF573" s="182"/>
      <c r="AG573" s="183"/>
      <c r="AH573" s="183"/>
      <c r="AI573" s="173">
        <f t="shared" si="61"/>
        <v>0</v>
      </c>
      <c r="AJ573" s="173">
        <f t="shared" si="62"/>
        <v>0</v>
      </c>
      <c r="AK573" s="173">
        <f t="shared" si="63"/>
        <v>0</v>
      </c>
      <c r="AL573" s="183" t="s">
        <v>206</v>
      </c>
      <c r="AM573" s="194" t="str">
        <f>_xlfn.XLOOKUP(Tabela1[[#This Row],[Unidade]],tabShoppingsEmails[Shopping],tabShoppingsEmails[E-mails consolidados])</f>
        <v>gilmar.oliveira@allos.co; bruna.rodrigues@allos.co; aline.barbara@allos.co; arthur.almeida@allos.co; renato.rangel@allos.co; amanda.santos@allos.co</v>
      </c>
    </row>
    <row r="574" spans="1:39" ht="32.25" hidden="1" thickBot="1">
      <c r="A574" s="172"/>
      <c r="B574" s="173" t="s">
        <v>154</v>
      </c>
      <c r="C574" s="173" t="s">
        <v>58</v>
      </c>
      <c r="D574" s="174" t="s">
        <v>11</v>
      </c>
      <c r="E574" s="174" t="s">
        <v>171</v>
      </c>
      <c r="F574" s="176">
        <v>8</v>
      </c>
      <c r="G574" s="176">
        <v>6</v>
      </c>
      <c r="H574" s="176">
        <v>0</v>
      </c>
      <c r="I574" s="176">
        <v>0</v>
      </c>
      <c r="J574" s="242">
        <v>45368.801319999999</v>
      </c>
      <c r="K574" s="178">
        <v>0</v>
      </c>
      <c r="L574" s="178">
        <v>0</v>
      </c>
      <c r="M574" s="178">
        <v>0</v>
      </c>
      <c r="N574" s="178">
        <v>0</v>
      </c>
      <c r="O574" s="179">
        <v>0</v>
      </c>
      <c r="P574" s="178">
        <v>0</v>
      </c>
      <c r="Q574" s="178">
        <v>0</v>
      </c>
      <c r="R574" s="178">
        <v>0</v>
      </c>
      <c r="S574" s="178">
        <v>0</v>
      </c>
      <c r="T574" s="179" t="s">
        <v>154</v>
      </c>
      <c r="U574" s="180">
        <f t="shared" si="65"/>
        <v>45368.801319999999</v>
      </c>
      <c r="V574" s="236"/>
      <c r="W574" s="234">
        <f t="shared" si="60"/>
        <v>45368.801319999999</v>
      </c>
      <c r="X574" s="180"/>
      <c r="Y574" s="180"/>
      <c r="Z574" s="181">
        <v>45717</v>
      </c>
      <c r="AA574" s="342" cm="1">
        <f t="array" ref="AA574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45748</v>
      </c>
      <c r="AB574" s="182">
        <v>1741.0665166587823</v>
      </c>
      <c r="AC574" s="182">
        <v>1741.0665166587823</v>
      </c>
      <c r="AD574" s="173"/>
      <c r="AE574" s="183"/>
      <c r="AF574" s="183"/>
      <c r="AG574" s="183"/>
      <c r="AH574" s="183"/>
      <c r="AI574" s="173">
        <f t="shared" si="61"/>
        <v>0</v>
      </c>
      <c r="AJ574" s="173">
        <f t="shared" si="62"/>
        <v>0</v>
      </c>
      <c r="AK574" s="173">
        <f t="shared" si="63"/>
        <v>0</v>
      </c>
      <c r="AL574" s="183"/>
      <c r="AM574" s="194" t="str">
        <f>_xlfn.XLOOKUP(Tabela1[[#This Row],[Unidade]],tabShoppingsEmails[Shopping],tabShoppingsEmails[E-mails consolidados])</f>
        <v>gilmar.oliveira@allos.co; bruna.rodrigues@allos.co; aline.barbara@allos.co; arthur.almeida@allos.co; renato.rangel@allos.co; amanda.santos@allos.co</v>
      </c>
    </row>
    <row r="575" spans="1:39" ht="32.25" hidden="1" thickBot="1">
      <c r="A575" s="172"/>
      <c r="B575" s="173" t="s">
        <v>154</v>
      </c>
      <c r="C575" s="173" t="s">
        <v>58</v>
      </c>
      <c r="D575" s="174" t="s">
        <v>11</v>
      </c>
      <c r="E575" s="174" t="s">
        <v>171</v>
      </c>
      <c r="F575" s="176">
        <v>8</v>
      </c>
      <c r="G575" s="176">
        <v>6</v>
      </c>
      <c r="H575" s="176">
        <v>0</v>
      </c>
      <c r="I575" s="176">
        <v>0</v>
      </c>
      <c r="J575" s="242">
        <v>45368.801319999999</v>
      </c>
      <c r="K575" s="178">
        <v>0</v>
      </c>
      <c r="L575" s="178">
        <v>0</v>
      </c>
      <c r="M575" s="178">
        <v>0</v>
      </c>
      <c r="N575" s="178">
        <v>0</v>
      </c>
      <c r="O575" s="178">
        <v>0</v>
      </c>
      <c r="P575" s="178">
        <v>0</v>
      </c>
      <c r="Q575" s="178">
        <v>0</v>
      </c>
      <c r="R575" s="178">
        <v>0</v>
      </c>
      <c r="S575" s="178">
        <v>0</v>
      </c>
      <c r="T575" s="179" t="s">
        <v>154</v>
      </c>
      <c r="U575" s="180">
        <f t="shared" si="65"/>
        <v>45368.801319999999</v>
      </c>
      <c r="V575" s="236"/>
      <c r="W575" s="234">
        <f t="shared" si="60"/>
        <v>45368.801319999999</v>
      </c>
      <c r="X575" s="180"/>
      <c r="Y575" s="180"/>
      <c r="Z575" s="181">
        <v>45748</v>
      </c>
      <c r="AA575" s="342" cm="1">
        <f t="array" ref="AA575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45778</v>
      </c>
      <c r="AB575" s="182">
        <v>1392.853213327026</v>
      </c>
      <c r="AC575" s="182">
        <v>1392.853213327026</v>
      </c>
      <c r="AD575" s="173"/>
      <c r="AE575" s="183"/>
      <c r="AF575" s="183"/>
      <c r="AG575" s="183"/>
      <c r="AH575" s="183"/>
      <c r="AI575" s="173">
        <f t="shared" si="61"/>
        <v>0</v>
      </c>
      <c r="AJ575" s="173">
        <f t="shared" si="62"/>
        <v>0</v>
      </c>
      <c r="AK575" s="173">
        <f t="shared" si="63"/>
        <v>0</v>
      </c>
      <c r="AL575" s="183"/>
      <c r="AM575" s="194" t="str">
        <f>_xlfn.XLOOKUP(Tabela1[[#This Row],[Unidade]],tabShoppingsEmails[Shopping],tabShoppingsEmails[E-mails consolidados])</f>
        <v>gilmar.oliveira@allos.co; bruna.rodrigues@allos.co; aline.barbara@allos.co; arthur.almeida@allos.co; renato.rangel@allos.co; amanda.santos@allos.co</v>
      </c>
    </row>
    <row r="576" spans="1:39" ht="32.25" hidden="1" thickBot="1">
      <c r="A576" s="172">
        <v>45812</v>
      </c>
      <c r="B576" s="173" t="s">
        <v>154</v>
      </c>
      <c r="C576" s="173" t="s">
        <v>58</v>
      </c>
      <c r="D576" s="174" t="s">
        <v>11</v>
      </c>
      <c r="E576" s="174" t="s">
        <v>171</v>
      </c>
      <c r="F576" s="176">
        <v>8</v>
      </c>
      <c r="G576" s="176">
        <v>6</v>
      </c>
      <c r="H576" s="176">
        <v>0</v>
      </c>
      <c r="I576" s="176">
        <v>0</v>
      </c>
      <c r="J576" s="242">
        <v>45368.801319999999</v>
      </c>
      <c r="K576" s="178">
        <v>0</v>
      </c>
      <c r="L576" s="178">
        <v>0</v>
      </c>
      <c r="M576" s="178">
        <v>0</v>
      </c>
      <c r="N576" s="178">
        <v>0</v>
      </c>
      <c r="O576" s="178">
        <v>0</v>
      </c>
      <c r="P576" s="178">
        <v>0</v>
      </c>
      <c r="Q576" s="178">
        <v>0</v>
      </c>
      <c r="R576" s="178">
        <v>0</v>
      </c>
      <c r="S576" s="178">
        <v>0</v>
      </c>
      <c r="T576" s="179" t="s">
        <v>154</v>
      </c>
      <c r="U576" s="180">
        <f t="shared" si="65"/>
        <v>45368.801319999999</v>
      </c>
      <c r="V576" s="236"/>
      <c r="W576" s="234">
        <f t="shared" si="60"/>
        <v>45368.801319999999</v>
      </c>
      <c r="X576" s="180"/>
      <c r="Y576" s="180"/>
      <c r="Z576" s="181">
        <v>45778</v>
      </c>
      <c r="AA576" s="342" cm="1">
        <f t="array" ref="AA576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45809</v>
      </c>
      <c r="AB576" s="182">
        <v>1741.0665166587823</v>
      </c>
      <c r="AC576" s="280">
        <v>1741.0665166587823</v>
      </c>
      <c r="AD576" s="199"/>
      <c r="AE576" s="183"/>
      <c r="AF576" s="183"/>
      <c r="AG576" s="183"/>
      <c r="AH576" s="183"/>
      <c r="AI576" s="173">
        <f t="shared" si="61"/>
        <v>0</v>
      </c>
      <c r="AJ576" s="173">
        <f t="shared" si="62"/>
        <v>0</v>
      </c>
      <c r="AK576" s="173">
        <f t="shared" si="63"/>
        <v>0</v>
      </c>
      <c r="AL576" s="183"/>
      <c r="AM576" s="194" t="str">
        <f>_xlfn.XLOOKUP(Tabela1[[#This Row],[Unidade]],tabShoppingsEmails[Shopping],tabShoppingsEmails[E-mails consolidados])</f>
        <v>gilmar.oliveira@allos.co; bruna.rodrigues@allos.co; aline.barbara@allos.co; arthur.almeida@allos.co; renato.rangel@allos.co; amanda.santos@allos.co</v>
      </c>
    </row>
    <row r="577" spans="1:39" ht="32.25" hidden="1" thickBot="1">
      <c r="A577" s="172">
        <v>45841</v>
      </c>
      <c r="B577" s="173" t="s">
        <v>154</v>
      </c>
      <c r="C577" s="173" t="s">
        <v>58</v>
      </c>
      <c r="D577" s="174" t="s">
        <v>11</v>
      </c>
      <c r="E577" s="174" t="s">
        <v>171</v>
      </c>
      <c r="F577" s="176">
        <v>8</v>
      </c>
      <c r="G577" s="176">
        <v>6</v>
      </c>
      <c r="H577" s="176">
        <v>0</v>
      </c>
      <c r="I577" s="176">
        <v>0</v>
      </c>
      <c r="J577" s="242">
        <v>45368.801319999999</v>
      </c>
      <c r="K577" s="178">
        <v>0</v>
      </c>
      <c r="L577" s="178">
        <v>0</v>
      </c>
      <c r="M577" s="178">
        <v>0</v>
      </c>
      <c r="N577" s="178">
        <v>0</v>
      </c>
      <c r="O577" s="178">
        <v>0</v>
      </c>
      <c r="P577" s="178">
        <v>0</v>
      </c>
      <c r="Q577" s="178">
        <v>0</v>
      </c>
      <c r="R577" s="178">
        <v>0</v>
      </c>
      <c r="S577" s="178">
        <v>0</v>
      </c>
      <c r="T577" s="179" t="s">
        <v>154</v>
      </c>
      <c r="U577" s="180">
        <f t="shared" si="65"/>
        <v>45368.801319999999</v>
      </c>
      <c r="V577" s="236"/>
      <c r="W577" s="234">
        <f t="shared" si="60"/>
        <v>45368.801319999999</v>
      </c>
      <c r="X577" s="180"/>
      <c r="Y577" s="180"/>
      <c r="Z577" s="181">
        <v>45809</v>
      </c>
      <c r="AA577" s="342" cm="1">
        <f t="array" ref="AA577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45839</v>
      </c>
      <c r="AB577" s="203">
        <v>1392.853213327026</v>
      </c>
      <c r="AC577" s="204">
        <v>1392.853213327026</v>
      </c>
      <c r="AD577" s="202"/>
      <c r="AE577" s="183"/>
      <c r="AF577" s="183"/>
      <c r="AG577" s="183"/>
      <c r="AH577" s="183"/>
      <c r="AI577" s="173">
        <f t="shared" si="61"/>
        <v>0</v>
      </c>
      <c r="AJ577" s="173">
        <f t="shared" si="62"/>
        <v>0</v>
      </c>
      <c r="AK577" s="173">
        <f t="shared" si="63"/>
        <v>0</v>
      </c>
      <c r="AL577" s="183"/>
      <c r="AM577" s="194" t="str">
        <f>_xlfn.XLOOKUP(Tabela1[[#This Row],[Unidade]],tabShoppingsEmails[Shopping],tabShoppingsEmails[E-mails consolidados])</f>
        <v>gilmar.oliveira@allos.co; bruna.rodrigues@allos.co; aline.barbara@allos.co; arthur.almeida@allos.co; renato.rangel@allos.co; amanda.santos@allos.co</v>
      </c>
    </row>
    <row r="578" spans="1:39" ht="32.25" hidden="1" thickBot="1">
      <c r="A578" s="172">
        <v>45870</v>
      </c>
      <c r="B578" s="173" t="s">
        <v>154</v>
      </c>
      <c r="C578" s="173" t="s">
        <v>58</v>
      </c>
      <c r="D578" s="174" t="s">
        <v>11</v>
      </c>
      <c r="E578" s="174" t="s">
        <v>171</v>
      </c>
      <c r="F578" s="176">
        <v>8</v>
      </c>
      <c r="G578" s="176">
        <v>6</v>
      </c>
      <c r="H578" s="176">
        <v>0</v>
      </c>
      <c r="I578" s="176">
        <v>0</v>
      </c>
      <c r="J578" s="242">
        <v>45368.801319999999</v>
      </c>
      <c r="K578" s="178">
        <v>0</v>
      </c>
      <c r="L578" s="178">
        <v>0</v>
      </c>
      <c r="M578" s="178">
        <v>0</v>
      </c>
      <c r="N578" s="178">
        <v>0</v>
      </c>
      <c r="O578" s="178">
        <v>0</v>
      </c>
      <c r="P578" s="178">
        <v>0</v>
      </c>
      <c r="Q578" s="178">
        <v>0</v>
      </c>
      <c r="R578" s="178">
        <v>0</v>
      </c>
      <c r="S578" s="178">
        <v>0</v>
      </c>
      <c r="T578" s="179" t="s">
        <v>154</v>
      </c>
      <c r="U578" s="180">
        <f t="shared" si="65"/>
        <v>45368.801319999999</v>
      </c>
      <c r="V578" s="236"/>
      <c r="W578" s="234">
        <f t="shared" si="60"/>
        <v>45368.801319999999</v>
      </c>
      <c r="X578" s="180"/>
      <c r="Y578" s="180"/>
      <c r="Z578" s="181">
        <v>45839</v>
      </c>
      <c r="AA578" s="342" cm="1">
        <f t="array" ref="AA578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45870</v>
      </c>
      <c r="AB578" s="182">
        <v>1392.853213327026</v>
      </c>
      <c r="AC578" s="180">
        <v>1392.853213327026</v>
      </c>
      <c r="AD578" s="194"/>
      <c r="AE578" s="183"/>
      <c r="AF578" s="183"/>
      <c r="AG578" s="183"/>
      <c r="AH578" s="183"/>
      <c r="AI578" s="173">
        <f t="shared" si="61"/>
        <v>0</v>
      </c>
      <c r="AJ578" s="173">
        <f t="shared" si="62"/>
        <v>0</v>
      </c>
      <c r="AK578" s="173">
        <f t="shared" si="63"/>
        <v>0</v>
      </c>
      <c r="AL578" s="183"/>
      <c r="AM578" s="194" t="str">
        <f>_xlfn.XLOOKUP(Tabela1[[#This Row],[Unidade]],tabShoppingsEmails[Shopping],tabShoppingsEmails[E-mails consolidados])</f>
        <v>gilmar.oliveira@allos.co; bruna.rodrigues@allos.co; aline.barbara@allos.co; arthur.almeida@allos.co; renato.rangel@allos.co; amanda.santos@allos.co</v>
      </c>
    </row>
    <row r="579" spans="1:39" ht="32.25" hidden="1" thickBot="1">
      <c r="A579" s="172">
        <v>45902</v>
      </c>
      <c r="B579" s="173" t="s">
        <v>154</v>
      </c>
      <c r="C579" s="173" t="s">
        <v>58</v>
      </c>
      <c r="D579" s="174" t="s">
        <v>11</v>
      </c>
      <c r="E579" s="174" t="s">
        <v>171</v>
      </c>
      <c r="F579" s="176">
        <v>8</v>
      </c>
      <c r="G579" s="176">
        <v>6</v>
      </c>
      <c r="H579" s="176">
        <v>0</v>
      </c>
      <c r="I579" s="176">
        <v>0</v>
      </c>
      <c r="J579" s="242">
        <v>45368.801319999999</v>
      </c>
      <c r="K579" s="178">
        <v>0</v>
      </c>
      <c r="L579" s="178">
        <v>0</v>
      </c>
      <c r="M579" s="178">
        <v>0</v>
      </c>
      <c r="N579" s="178">
        <v>0</v>
      </c>
      <c r="O579" s="178">
        <v>0</v>
      </c>
      <c r="P579" s="178">
        <v>0</v>
      </c>
      <c r="Q579" s="178">
        <v>0</v>
      </c>
      <c r="R579" s="178">
        <v>0</v>
      </c>
      <c r="S579" s="178">
        <v>0</v>
      </c>
      <c r="T579" s="179" t="s">
        <v>154</v>
      </c>
      <c r="U579" s="180">
        <f t="shared" si="65"/>
        <v>45368.801319999999</v>
      </c>
      <c r="V579" s="236"/>
      <c r="W579" s="234">
        <f t="shared" si="60"/>
        <v>45368.801319999999</v>
      </c>
      <c r="X579" s="180"/>
      <c r="Y579" s="180"/>
      <c r="Z579" s="181">
        <v>45870</v>
      </c>
      <c r="AA579" s="342" cm="1">
        <f t="array" ref="AA579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45901</v>
      </c>
      <c r="AB579" s="182">
        <v>1741.0665166587823</v>
      </c>
      <c r="AC579" s="182">
        <v>1741.0665166587823</v>
      </c>
      <c r="AD579" s="173"/>
      <c r="AE579" s="183"/>
      <c r="AF579" s="183"/>
      <c r="AG579" s="183"/>
      <c r="AH579" s="183"/>
      <c r="AI579" s="173">
        <f t="shared" si="61"/>
        <v>0</v>
      </c>
      <c r="AJ579" s="173">
        <f t="shared" si="62"/>
        <v>0</v>
      </c>
      <c r="AK579" s="173">
        <f t="shared" si="63"/>
        <v>0</v>
      </c>
      <c r="AL579" s="183"/>
      <c r="AM579" s="194" t="str">
        <f>_xlfn.XLOOKUP(Tabela1[[#This Row],[Unidade]],tabShoppingsEmails[Shopping],tabShoppingsEmails[E-mails consolidados])</f>
        <v>gilmar.oliveira@allos.co; bruna.rodrigues@allos.co; aline.barbara@allos.co; arthur.almeida@allos.co; renato.rangel@allos.co; amanda.santos@allos.co</v>
      </c>
    </row>
    <row r="580" spans="1:39" ht="32.25" hidden="1" thickBot="1">
      <c r="A580" s="172">
        <v>45931</v>
      </c>
      <c r="B580" s="173" t="s">
        <v>201</v>
      </c>
      <c r="C580" s="173" t="s">
        <v>58</v>
      </c>
      <c r="D580" s="174" t="s">
        <v>11</v>
      </c>
      <c r="E580" s="174" t="s">
        <v>171</v>
      </c>
      <c r="F580" s="176">
        <v>8</v>
      </c>
      <c r="G580" s="176">
        <v>6</v>
      </c>
      <c r="H580" s="176">
        <v>0</v>
      </c>
      <c r="I580" s="176">
        <v>0</v>
      </c>
      <c r="J580" s="242">
        <v>45368.801319999999</v>
      </c>
      <c r="K580" s="178">
        <v>0</v>
      </c>
      <c r="L580" s="178">
        <v>0</v>
      </c>
      <c r="M580" s="178">
        <v>0</v>
      </c>
      <c r="N580" s="178">
        <v>0</v>
      </c>
      <c r="O580" s="178">
        <v>0</v>
      </c>
      <c r="P580" s="178">
        <v>0</v>
      </c>
      <c r="Q580" s="178">
        <v>0</v>
      </c>
      <c r="R580" s="244">
        <v>0</v>
      </c>
      <c r="S580" s="244">
        <v>0</v>
      </c>
      <c r="T580" s="179" t="s">
        <v>154</v>
      </c>
      <c r="U580" s="180">
        <f t="shared" si="65"/>
        <v>45368.801319999999</v>
      </c>
      <c r="V580" s="236"/>
      <c r="W580" s="234">
        <f t="shared" si="60"/>
        <v>45368.801319999999</v>
      </c>
      <c r="X580" s="180"/>
      <c r="Y580" s="180"/>
      <c r="Z580" s="181">
        <v>45901</v>
      </c>
      <c r="AA580" s="342" cm="1">
        <f t="array" ref="AA580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45931</v>
      </c>
      <c r="AB580" s="173"/>
      <c r="AC580" s="182">
        <v>1392.8532133270257</v>
      </c>
      <c r="AD580" s="173"/>
      <c r="AE580" s="183"/>
      <c r="AF580" s="183"/>
      <c r="AG580" s="183"/>
      <c r="AH580" s="183"/>
      <c r="AI580" s="173">
        <f t="shared" si="61"/>
        <v>0</v>
      </c>
      <c r="AJ580" s="173">
        <f t="shared" si="62"/>
        <v>-1392.8532133270257</v>
      </c>
      <c r="AK580" s="173">
        <f t="shared" si="63"/>
        <v>0</v>
      </c>
      <c r="AL580" s="183"/>
      <c r="AM580" s="194" t="str">
        <f>_xlfn.XLOOKUP(Tabela1[[#This Row],[Unidade]],tabShoppingsEmails[Shopping],tabShoppingsEmails[E-mails consolidados])</f>
        <v>gilmar.oliveira@allos.co; bruna.rodrigues@allos.co; aline.barbara@allos.co; arthur.almeida@allos.co; renato.rangel@allos.co; amanda.santos@allos.co</v>
      </c>
    </row>
    <row r="581" spans="1:39" ht="32.25" hidden="1" thickBot="1">
      <c r="A581" s="172"/>
      <c r="B581" s="173"/>
      <c r="C581" s="173" t="s">
        <v>58</v>
      </c>
      <c r="D581" s="174" t="s">
        <v>11</v>
      </c>
      <c r="E581" s="174" t="s">
        <v>171</v>
      </c>
      <c r="F581" s="176">
        <v>8</v>
      </c>
      <c r="G581" s="176"/>
      <c r="H581" s="176"/>
      <c r="I581" s="176"/>
      <c r="J581" s="178"/>
      <c r="K581" s="178"/>
      <c r="L581" s="178"/>
      <c r="M581" s="178"/>
      <c r="N581" s="178"/>
      <c r="O581" s="178"/>
      <c r="P581" s="178"/>
      <c r="Q581" s="178"/>
      <c r="R581" s="244"/>
      <c r="S581" s="244"/>
      <c r="T581" s="179"/>
      <c r="U581" s="180">
        <f t="shared" si="65"/>
        <v>0</v>
      </c>
      <c r="V581" s="236"/>
      <c r="W581" s="234" t="str">
        <f t="shared" si="60"/>
        <v/>
      </c>
      <c r="X581" s="180"/>
      <c r="Y581" s="180"/>
      <c r="Z581" s="181">
        <v>45931</v>
      </c>
      <c r="AA581" s="342" cm="1">
        <f t="array" ref="AA581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45962</v>
      </c>
      <c r="AB581" s="173"/>
      <c r="AC581" s="173"/>
      <c r="AD581" s="173"/>
      <c r="AE581" s="183"/>
      <c r="AF581" s="183"/>
      <c r="AG581" s="183"/>
      <c r="AH581" s="183"/>
      <c r="AI581" s="173">
        <f t="shared" si="61"/>
        <v>0</v>
      </c>
      <c r="AJ581" s="173">
        <f t="shared" si="62"/>
        <v>0</v>
      </c>
      <c r="AK581" s="173">
        <f t="shared" si="63"/>
        <v>0</v>
      </c>
      <c r="AL581" s="183"/>
      <c r="AM581" s="194" t="str">
        <f>_xlfn.XLOOKUP(Tabela1[[#This Row],[Unidade]],tabShoppingsEmails[Shopping],tabShoppingsEmails[E-mails consolidados])</f>
        <v>gilmar.oliveira@allos.co; bruna.rodrigues@allos.co; aline.barbara@allos.co; arthur.almeida@allos.co; renato.rangel@allos.co; amanda.santos@allos.co</v>
      </c>
    </row>
    <row r="582" spans="1:39" ht="32.25" hidden="1" thickBot="1">
      <c r="A582" s="172"/>
      <c r="B582" s="173"/>
      <c r="C582" s="173" t="s">
        <v>58</v>
      </c>
      <c r="D582" s="174" t="s">
        <v>11</v>
      </c>
      <c r="E582" s="174" t="s">
        <v>171</v>
      </c>
      <c r="F582" s="176">
        <v>8</v>
      </c>
      <c r="G582" s="176"/>
      <c r="H582" s="176"/>
      <c r="I582" s="176"/>
      <c r="J582" s="178"/>
      <c r="K582" s="178"/>
      <c r="L582" s="178"/>
      <c r="M582" s="178"/>
      <c r="N582" s="178"/>
      <c r="O582" s="178"/>
      <c r="P582" s="178"/>
      <c r="Q582" s="178"/>
      <c r="R582" s="178"/>
      <c r="S582" s="178"/>
      <c r="T582" s="179"/>
      <c r="U582" s="180">
        <f t="shared" si="65"/>
        <v>0</v>
      </c>
      <c r="V582" s="236"/>
      <c r="W582" s="234" t="str">
        <f t="shared" si="60"/>
        <v/>
      </c>
      <c r="X582" s="180"/>
      <c r="Y582" s="180"/>
      <c r="Z582" s="181">
        <v>45962</v>
      </c>
      <c r="AA582" s="342" cm="1">
        <f t="array" ref="AA582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45992</v>
      </c>
      <c r="AB582" s="173"/>
      <c r="AC582" s="173"/>
      <c r="AD582" s="173"/>
      <c r="AE582" s="183"/>
      <c r="AF582" s="183"/>
      <c r="AG582" s="183"/>
      <c r="AH582" s="183"/>
      <c r="AI582" s="173">
        <f t="shared" si="61"/>
        <v>0</v>
      </c>
      <c r="AJ582" s="173">
        <f t="shared" si="62"/>
        <v>0</v>
      </c>
      <c r="AK582" s="173">
        <f t="shared" si="63"/>
        <v>0</v>
      </c>
      <c r="AL582" s="183"/>
      <c r="AM582" s="194" t="str">
        <f>_xlfn.XLOOKUP(Tabela1[[#This Row],[Unidade]],tabShoppingsEmails[Shopping],tabShoppingsEmails[E-mails consolidados])</f>
        <v>gilmar.oliveira@allos.co; bruna.rodrigues@allos.co; aline.barbara@allos.co; arthur.almeida@allos.co; renato.rangel@allos.co; amanda.santos@allos.co</v>
      </c>
    </row>
    <row r="583" spans="1:39" ht="32.25" hidden="1" thickBot="1">
      <c r="A583" s="172"/>
      <c r="B583" s="173"/>
      <c r="C583" s="173" t="s">
        <v>58</v>
      </c>
      <c r="D583" s="174" t="s">
        <v>11</v>
      </c>
      <c r="E583" s="174" t="s">
        <v>171</v>
      </c>
      <c r="F583" s="176">
        <v>8</v>
      </c>
      <c r="G583" s="176"/>
      <c r="H583" s="176"/>
      <c r="I583" s="176"/>
      <c r="J583" s="178"/>
      <c r="K583" s="178"/>
      <c r="L583" s="178"/>
      <c r="M583" s="178"/>
      <c r="N583" s="178"/>
      <c r="O583" s="178"/>
      <c r="P583" s="178"/>
      <c r="Q583" s="178"/>
      <c r="R583" s="178"/>
      <c r="S583" s="178"/>
      <c r="T583" s="179"/>
      <c r="U583" s="180">
        <f t="shared" si="65"/>
        <v>0</v>
      </c>
      <c r="V583" s="236"/>
      <c r="W583" s="234" t="str">
        <f t="shared" si="60"/>
        <v/>
      </c>
      <c r="X583" s="180"/>
      <c r="Y583" s="180"/>
      <c r="Z583" s="181">
        <v>45992</v>
      </c>
      <c r="AA583" s="342" cm="1">
        <f t="array" ref="AA583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46023</v>
      </c>
      <c r="AB583" s="173"/>
      <c r="AC583" s="173"/>
      <c r="AD583" s="173"/>
      <c r="AE583" s="183"/>
      <c r="AF583" s="182"/>
      <c r="AG583" s="183"/>
      <c r="AH583" s="183"/>
      <c r="AI583" s="173">
        <f t="shared" si="61"/>
        <v>0</v>
      </c>
      <c r="AJ583" s="173">
        <f t="shared" si="62"/>
        <v>0</v>
      </c>
      <c r="AK583" s="173">
        <f t="shared" si="63"/>
        <v>0</v>
      </c>
      <c r="AL583" s="183"/>
      <c r="AM583" s="194" t="str">
        <f>_xlfn.XLOOKUP(Tabela1[[#This Row],[Unidade]],tabShoppingsEmails[Shopping],tabShoppingsEmails[E-mails consolidados])</f>
        <v>gilmar.oliveira@allos.co; bruna.rodrigues@allos.co; aline.barbara@allos.co; arthur.almeida@allos.co; renato.rangel@allos.co; amanda.santos@allos.co</v>
      </c>
    </row>
    <row r="584" spans="1:39" ht="79.5" hidden="1" thickBot="1">
      <c r="A584" s="172"/>
      <c r="B584" s="173" t="s">
        <v>154</v>
      </c>
      <c r="C584" s="173" t="s">
        <v>26</v>
      </c>
      <c r="D584" s="174" t="s">
        <v>175</v>
      </c>
      <c r="E584" s="174" t="s">
        <v>207</v>
      </c>
      <c r="F584" s="176">
        <v>2</v>
      </c>
      <c r="G584" s="176">
        <v>2</v>
      </c>
      <c r="H584" s="176">
        <v>0</v>
      </c>
      <c r="I584" s="176">
        <v>0</v>
      </c>
      <c r="J584" s="178">
        <v>10551.92</v>
      </c>
      <c r="K584" s="178">
        <v>0</v>
      </c>
      <c r="L584" s="178">
        <v>0</v>
      </c>
      <c r="M584" s="178">
        <v>0</v>
      </c>
      <c r="N584" s="178">
        <v>0</v>
      </c>
      <c r="O584" s="178">
        <v>0</v>
      </c>
      <c r="P584" s="178">
        <v>0</v>
      </c>
      <c r="Q584" s="178">
        <v>0</v>
      </c>
      <c r="R584" s="178">
        <v>0</v>
      </c>
      <c r="S584" s="178">
        <v>0</v>
      </c>
      <c r="T584" s="179" t="s">
        <v>154</v>
      </c>
      <c r="U584" s="180">
        <f t="shared" si="65"/>
        <v>10551.92</v>
      </c>
      <c r="V584" s="180"/>
      <c r="W584" s="234">
        <f t="shared" si="60"/>
        <v>10551.92</v>
      </c>
      <c r="X584" s="180"/>
      <c r="Y584" s="180"/>
      <c r="Z584" s="181">
        <v>45658</v>
      </c>
      <c r="AA584" s="342" cm="1">
        <f t="array" ref="AA584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45689</v>
      </c>
      <c r="AB584" s="173"/>
      <c r="AC584" s="173"/>
      <c r="AD584" s="173"/>
      <c r="AE584" s="183"/>
      <c r="AF584" s="183"/>
      <c r="AG584" s="183"/>
      <c r="AH584" s="183"/>
      <c r="AI584" s="173">
        <f t="shared" si="61"/>
        <v>0</v>
      </c>
      <c r="AJ584" s="173">
        <f t="shared" si="62"/>
        <v>0</v>
      </c>
      <c r="AK584" s="173">
        <f t="shared" si="63"/>
        <v>0</v>
      </c>
      <c r="AL584" s="183"/>
      <c r="AM584" s="194" t="str">
        <f>_xlfn.XLOOKUP(Tabela1[[#This Row],[Unidade]],tabShoppingsEmails[Shopping],tabShoppingsEmails[E-mails consolidados])</f>
        <v>kelly.bezerrra@boulevardshoppingbauru.com.br; yumi.leite@boulevardshoppingbauru.com.br; murillo.rosa@boulevardshoppingbauru.com.br; fabio.correa@boulevardshoppingbauru.com.br; higor.carneiro@boulevardshoppingbauru.com.br</v>
      </c>
    </row>
    <row r="585" spans="1:39" ht="79.5" hidden="1" thickBot="1">
      <c r="A585" s="172"/>
      <c r="B585" s="173" t="s">
        <v>154</v>
      </c>
      <c r="C585" s="173" t="s">
        <v>26</v>
      </c>
      <c r="D585" s="174" t="s">
        <v>175</v>
      </c>
      <c r="E585" s="174" t="s">
        <v>207</v>
      </c>
      <c r="F585" s="176">
        <v>2</v>
      </c>
      <c r="G585" s="176">
        <v>2</v>
      </c>
      <c r="H585" s="176">
        <v>0</v>
      </c>
      <c r="I585" s="176">
        <v>0</v>
      </c>
      <c r="J585" s="178">
        <v>10551.92</v>
      </c>
      <c r="K585" s="178">
        <v>0</v>
      </c>
      <c r="L585" s="178">
        <v>0</v>
      </c>
      <c r="M585" s="178">
        <v>0</v>
      </c>
      <c r="N585" s="178">
        <v>0</v>
      </c>
      <c r="O585" s="178">
        <v>0</v>
      </c>
      <c r="P585" s="178">
        <v>0</v>
      </c>
      <c r="Q585" s="178">
        <v>0</v>
      </c>
      <c r="R585" s="178">
        <v>0</v>
      </c>
      <c r="S585" s="178">
        <v>0</v>
      </c>
      <c r="T585" s="179" t="s">
        <v>154</v>
      </c>
      <c r="U585" s="180">
        <f t="shared" si="65"/>
        <v>10551.92</v>
      </c>
      <c r="V585" s="180"/>
      <c r="W585" s="234">
        <f t="shared" si="60"/>
        <v>10551.92</v>
      </c>
      <c r="X585" s="180"/>
      <c r="Y585" s="180"/>
      <c r="Z585" s="181">
        <v>45689</v>
      </c>
      <c r="AA585" s="342" cm="1">
        <f t="array" ref="AA585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45717</v>
      </c>
      <c r="AB585" s="173"/>
      <c r="AC585" s="173"/>
      <c r="AD585" s="194"/>
      <c r="AE585" s="183"/>
      <c r="AF585" s="183"/>
      <c r="AG585" s="183"/>
      <c r="AH585" s="183"/>
      <c r="AI585" s="173">
        <f t="shared" si="61"/>
        <v>0</v>
      </c>
      <c r="AJ585" s="173">
        <f t="shared" si="62"/>
        <v>0</v>
      </c>
      <c r="AK585" s="173">
        <f t="shared" si="63"/>
        <v>0</v>
      </c>
      <c r="AL585" s="183"/>
      <c r="AM585" s="194" t="str">
        <f>_xlfn.XLOOKUP(Tabela1[[#This Row],[Unidade]],tabShoppingsEmails[Shopping],tabShoppingsEmails[E-mails consolidados])</f>
        <v>kelly.bezerrra@boulevardshoppingbauru.com.br; yumi.leite@boulevardshoppingbauru.com.br; murillo.rosa@boulevardshoppingbauru.com.br; fabio.correa@boulevardshoppingbauru.com.br; higor.carneiro@boulevardshoppingbauru.com.br</v>
      </c>
    </row>
    <row r="586" spans="1:39" ht="79.5" hidden="1" thickBot="1">
      <c r="A586" s="172"/>
      <c r="B586" s="173" t="s">
        <v>154</v>
      </c>
      <c r="C586" s="173" t="s">
        <v>26</v>
      </c>
      <c r="D586" s="174" t="s">
        <v>175</v>
      </c>
      <c r="E586" s="174" t="s">
        <v>207</v>
      </c>
      <c r="F586" s="176">
        <v>2</v>
      </c>
      <c r="G586" s="176">
        <v>2</v>
      </c>
      <c r="H586" s="176">
        <v>0</v>
      </c>
      <c r="I586" s="176">
        <v>0</v>
      </c>
      <c r="J586" s="178">
        <v>10551.92</v>
      </c>
      <c r="K586" s="178">
        <v>0</v>
      </c>
      <c r="L586" s="178">
        <v>0</v>
      </c>
      <c r="M586" s="178">
        <v>0</v>
      </c>
      <c r="N586" s="178">
        <v>0</v>
      </c>
      <c r="O586" s="178">
        <v>0</v>
      </c>
      <c r="P586" s="178">
        <v>0</v>
      </c>
      <c r="Q586" s="178">
        <v>0</v>
      </c>
      <c r="R586" s="178">
        <v>0</v>
      </c>
      <c r="S586" s="178">
        <v>0</v>
      </c>
      <c r="T586" s="179" t="s">
        <v>154</v>
      </c>
      <c r="U586" s="180">
        <f t="shared" si="65"/>
        <v>10551.92</v>
      </c>
      <c r="V586" s="180"/>
      <c r="W586" s="234">
        <f t="shared" si="60"/>
        <v>10551.92</v>
      </c>
      <c r="X586" s="180"/>
      <c r="Y586" s="180"/>
      <c r="Z586" s="181">
        <v>45717</v>
      </c>
      <c r="AA586" s="342" cm="1">
        <f t="array" ref="AA586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45748</v>
      </c>
      <c r="AB586" s="173"/>
      <c r="AC586" s="173"/>
      <c r="AD586" s="173"/>
      <c r="AE586" s="183"/>
      <c r="AF586" s="183"/>
      <c r="AG586" s="183"/>
      <c r="AH586" s="183"/>
      <c r="AI586" s="173">
        <f t="shared" si="61"/>
        <v>0</v>
      </c>
      <c r="AJ586" s="173">
        <f t="shared" si="62"/>
        <v>0</v>
      </c>
      <c r="AK586" s="173">
        <f t="shared" si="63"/>
        <v>0</v>
      </c>
      <c r="AL586" s="183"/>
      <c r="AM586" s="194" t="str">
        <f>_xlfn.XLOOKUP(Tabela1[[#This Row],[Unidade]],tabShoppingsEmails[Shopping],tabShoppingsEmails[E-mails consolidados])</f>
        <v>kelly.bezerrra@boulevardshoppingbauru.com.br; yumi.leite@boulevardshoppingbauru.com.br; murillo.rosa@boulevardshoppingbauru.com.br; fabio.correa@boulevardshoppingbauru.com.br; higor.carneiro@boulevardshoppingbauru.com.br</v>
      </c>
    </row>
    <row r="587" spans="1:39" ht="79.5" hidden="1" thickBot="1">
      <c r="A587" s="172"/>
      <c r="B587" s="173" t="s">
        <v>157</v>
      </c>
      <c r="C587" s="173" t="s">
        <v>26</v>
      </c>
      <c r="D587" s="174" t="s">
        <v>175</v>
      </c>
      <c r="E587" s="174" t="s">
        <v>207</v>
      </c>
      <c r="F587" s="176">
        <v>2</v>
      </c>
      <c r="G587" s="176">
        <v>2</v>
      </c>
      <c r="H587" s="198">
        <v>1</v>
      </c>
      <c r="I587" s="176">
        <v>0</v>
      </c>
      <c r="J587" s="178">
        <v>13168.11</v>
      </c>
      <c r="K587" s="178">
        <v>0</v>
      </c>
      <c r="L587" s="192"/>
      <c r="M587" s="178">
        <v>0</v>
      </c>
      <c r="N587" s="178">
        <v>0</v>
      </c>
      <c r="O587" s="178">
        <v>0</v>
      </c>
      <c r="P587" s="178">
        <v>0</v>
      </c>
      <c r="Q587" s="178">
        <v>0</v>
      </c>
      <c r="R587" s="178">
        <v>0</v>
      </c>
      <c r="S587" s="178">
        <v>0</v>
      </c>
      <c r="T587" s="179" t="s">
        <v>154</v>
      </c>
      <c r="U587" s="180">
        <f t="shared" si="65"/>
        <v>13168.11</v>
      </c>
      <c r="V587" s="180"/>
      <c r="W587" s="234">
        <f t="shared" si="60"/>
        <v>13168.11</v>
      </c>
      <c r="X587" s="180"/>
      <c r="Y587" s="180"/>
      <c r="Z587" s="181">
        <v>45748</v>
      </c>
      <c r="AA587" s="342" cm="1">
        <f t="array" ref="AA587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45778</v>
      </c>
      <c r="AB587" s="173"/>
      <c r="AC587" s="173"/>
      <c r="AD587" s="173"/>
      <c r="AE587" s="183"/>
      <c r="AF587" s="183"/>
      <c r="AG587" s="183"/>
      <c r="AH587" s="183"/>
      <c r="AI587" s="173">
        <f t="shared" si="61"/>
        <v>0</v>
      </c>
      <c r="AJ587" s="173">
        <f t="shared" si="62"/>
        <v>0</v>
      </c>
      <c r="AK587" s="173">
        <f t="shared" si="63"/>
        <v>0</v>
      </c>
      <c r="AL587" s="183"/>
      <c r="AM587" s="194" t="str">
        <f>_xlfn.XLOOKUP(Tabela1[[#This Row],[Unidade]],tabShoppingsEmails[Shopping],tabShoppingsEmails[E-mails consolidados])</f>
        <v>kelly.bezerrra@boulevardshoppingbauru.com.br; yumi.leite@boulevardshoppingbauru.com.br; murillo.rosa@boulevardshoppingbauru.com.br; fabio.correa@boulevardshoppingbauru.com.br; higor.carneiro@boulevardshoppingbauru.com.br</v>
      </c>
    </row>
    <row r="588" spans="1:39" ht="79.5" hidden="1" thickBot="1">
      <c r="A588" s="172"/>
      <c r="B588" s="173" t="s">
        <v>157</v>
      </c>
      <c r="C588" s="173" t="s">
        <v>26</v>
      </c>
      <c r="D588" s="174" t="s">
        <v>175</v>
      </c>
      <c r="E588" s="175" t="s">
        <v>207</v>
      </c>
      <c r="F588" s="176">
        <v>2</v>
      </c>
      <c r="G588" s="176">
        <v>2</v>
      </c>
      <c r="H588" s="198" t="s">
        <v>165</v>
      </c>
      <c r="I588" s="176">
        <v>0</v>
      </c>
      <c r="J588" s="178">
        <v>13168.11</v>
      </c>
      <c r="K588" s="178">
        <v>0</v>
      </c>
      <c r="L588" s="192"/>
      <c r="M588" s="178">
        <v>0</v>
      </c>
      <c r="N588" s="178">
        <v>0</v>
      </c>
      <c r="O588" s="192" t="s">
        <v>161</v>
      </c>
      <c r="P588" s="178">
        <v>0</v>
      </c>
      <c r="Q588" s="178">
        <v>0</v>
      </c>
      <c r="R588" s="178">
        <v>0</v>
      </c>
      <c r="S588" s="178">
        <v>0</v>
      </c>
      <c r="T588" s="179"/>
      <c r="U588" s="180">
        <f t="shared" si="65"/>
        <v>13168.11</v>
      </c>
      <c r="V588" s="180"/>
      <c r="W588" s="234">
        <f t="shared" si="60"/>
        <v>13168.11</v>
      </c>
      <c r="X588" s="180"/>
      <c r="Y588" s="180"/>
      <c r="Z588" s="181">
        <v>45778</v>
      </c>
      <c r="AA588" s="342" cm="1">
        <f t="array" ref="AA588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45809</v>
      </c>
      <c r="AB588" s="173"/>
      <c r="AC588" s="173"/>
      <c r="AD588" s="173"/>
      <c r="AE588" s="183"/>
      <c r="AF588" s="183"/>
      <c r="AG588" s="183"/>
      <c r="AH588" s="183"/>
      <c r="AI588" s="173">
        <f t="shared" si="61"/>
        <v>0</v>
      </c>
      <c r="AJ588" s="173">
        <f t="shared" si="62"/>
        <v>0</v>
      </c>
      <c r="AK588" s="173">
        <f t="shared" si="63"/>
        <v>0</v>
      </c>
      <c r="AL588" s="183"/>
      <c r="AM588" s="194" t="str">
        <f>_xlfn.XLOOKUP(Tabela1[[#This Row],[Unidade]],tabShoppingsEmails[Shopping],tabShoppingsEmails[E-mails consolidados])</f>
        <v>kelly.bezerrra@boulevardshoppingbauru.com.br; yumi.leite@boulevardshoppingbauru.com.br; murillo.rosa@boulevardshoppingbauru.com.br; fabio.correa@boulevardshoppingbauru.com.br; higor.carneiro@boulevardshoppingbauru.com.br</v>
      </c>
    </row>
    <row r="589" spans="1:39" ht="79.5" hidden="1" thickBot="1">
      <c r="A589" s="172">
        <v>45838</v>
      </c>
      <c r="B589" s="173" t="s">
        <v>154</v>
      </c>
      <c r="C589" s="173" t="s">
        <v>26</v>
      </c>
      <c r="D589" s="174" t="s">
        <v>175</v>
      </c>
      <c r="E589" s="174" t="s">
        <v>207</v>
      </c>
      <c r="F589" s="176">
        <v>2</v>
      </c>
      <c r="G589" s="176">
        <v>2</v>
      </c>
      <c r="H589" s="176">
        <v>0</v>
      </c>
      <c r="I589" s="176">
        <v>0</v>
      </c>
      <c r="J589" s="178">
        <v>13168.11</v>
      </c>
      <c r="K589" s="178">
        <v>0</v>
      </c>
      <c r="L589" s="178">
        <v>0</v>
      </c>
      <c r="M589" s="178">
        <v>0</v>
      </c>
      <c r="N589" s="178">
        <v>0</v>
      </c>
      <c r="O589" s="178">
        <v>0</v>
      </c>
      <c r="P589" s="178">
        <v>0</v>
      </c>
      <c r="Q589" s="178">
        <v>0</v>
      </c>
      <c r="R589" s="178">
        <v>0</v>
      </c>
      <c r="S589" s="178">
        <v>0</v>
      </c>
      <c r="T589" s="179" t="s">
        <v>154</v>
      </c>
      <c r="U589" s="180">
        <f t="shared" si="65"/>
        <v>13168.11</v>
      </c>
      <c r="V589" s="180"/>
      <c r="W589" s="234">
        <f t="shared" si="60"/>
        <v>13168.11</v>
      </c>
      <c r="X589" s="180"/>
      <c r="Y589" s="180"/>
      <c r="Z589" s="181">
        <v>45809</v>
      </c>
      <c r="AA589" s="342" cm="1">
        <f t="array" ref="AA589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45839</v>
      </c>
      <c r="AB589" s="173"/>
      <c r="AC589" s="173"/>
      <c r="AD589" s="173"/>
      <c r="AE589" s="183"/>
      <c r="AF589" s="183"/>
      <c r="AG589" s="183"/>
      <c r="AH589" s="183"/>
      <c r="AI589" s="173">
        <f t="shared" si="61"/>
        <v>0</v>
      </c>
      <c r="AJ589" s="173">
        <f t="shared" si="62"/>
        <v>0</v>
      </c>
      <c r="AK589" s="173">
        <f t="shared" si="63"/>
        <v>0</v>
      </c>
      <c r="AL589" s="183"/>
      <c r="AM589" s="194" t="str">
        <f>_xlfn.XLOOKUP(Tabela1[[#This Row],[Unidade]],tabShoppingsEmails[Shopping],tabShoppingsEmails[E-mails consolidados])</f>
        <v>kelly.bezerrra@boulevardshoppingbauru.com.br; yumi.leite@boulevardshoppingbauru.com.br; murillo.rosa@boulevardshoppingbauru.com.br; fabio.correa@boulevardshoppingbauru.com.br; higor.carneiro@boulevardshoppingbauru.com.br</v>
      </c>
    </row>
    <row r="590" spans="1:39" ht="79.5" hidden="1" thickBot="1">
      <c r="A590" s="172"/>
      <c r="B590" s="173" t="s">
        <v>157</v>
      </c>
      <c r="C590" s="173" t="s">
        <v>26</v>
      </c>
      <c r="D590" s="174" t="s">
        <v>175</v>
      </c>
      <c r="E590" s="174" t="s">
        <v>207</v>
      </c>
      <c r="F590" s="176">
        <v>2</v>
      </c>
      <c r="G590" s="176">
        <v>2</v>
      </c>
      <c r="H590" s="198" t="s">
        <v>165</v>
      </c>
      <c r="I590" s="198" t="s">
        <v>165</v>
      </c>
      <c r="J590" s="178">
        <v>13168.11</v>
      </c>
      <c r="K590" s="178">
        <v>0</v>
      </c>
      <c r="L590" s="334"/>
      <c r="M590" s="178">
        <v>0</v>
      </c>
      <c r="N590" s="334"/>
      <c r="O590" s="178">
        <v>0</v>
      </c>
      <c r="P590" s="178">
        <v>0</v>
      </c>
      <c r="Q590" s="178">
        <v>0</v>
      </c>
      <c r="R590" s="178">
        <v>0</v>
      </c>
      <c r="S590" s="178">
        <v>0</v>
      </c>
      <c r="T590" s="179" t="s">
        <v>154</v>
      </c>
      <c r="U590" s="180">
        <f t="shared" si="65"/>
        <v>13168.11</v>
      </c>
      <c r="V590" s="180"/>
      <c r="W590" s="234">
        <f t="shared" si="60"/>
        <v>13168.11</v>
      </c>
      <c r="X590" s="180"/>
      <c r="Y590" s="180"/>
      <c r="Z590" s="181">
        <v>45839</v>
      </c>
      <c r="AA590" s="342" cm="1">
        <f t="array" ref="AA590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45870</v>
      </c>
      <c r="AB590" s="173"/>
      <c r="AC590" s="173"/>
      <c r="AD590" s="173"/>
      <c r="AE590" s="183"/>
      <c r="AF590" s="183"/>
      <c r="AG590" s="183"/>
      <c r="AH590" s="183"/>
      <c r="AI590" s="173">
        <f t="shared" si="61"/>
        <v>0</v>
      </c>
      <c r="AJ590" s="173">
        <f t="shared" si="62"/>
        <v>0</v>
      </c>
      <c r="AK590" s="173">
        <f t="shared" si="63"/>
        <v>0</v>
      </c>
      <c r="AL590" s="183"/>
      <c r="AM590" s="194" t="str">
        <f>_xlfn.XLOOKUP(Tabela1[[#This Row],[Unidade]],tabShoppingsEmails[Shopping],tabShoppingsEmails[E-mails consolidados])</f>
        <v>kelly.bezerrra@boulevardshoppingbauru.com.br; yumi.leite@boulevardshoppingbauru.com.br; murillo.rosa@boulevardshoppingbauru.com.br; fabio.correa@boulevardshoppingbauru.com.br; higor.carneiro@boulevardshoppingbauru.com.br</v>
      </c>
    </row>
    <row r="591" spans="1:39" ht="24.75" hidden="1" customHeight="1" thickBot="1">
      <c r="A591" s="172">
        <v>45903</v>
      </c>
      <c r="B591" s="173" t="s">
        <v>154</v>
      </c>
      <c r="C591" s="173" t="s">
        <v>26</v>
      </c>
      <c r="D591" s="174" t="s">
        <v>175</v>
      </c>
      <c r="E591" s="174" t="s">
        <v>207</v>
      </c>
      <c r="F591" s="176">
        <v>2</v>
      </c>
      <c r="G591" s="176">
        <v>2</v>
      </c>
      <c r="H591" s="176">
        <v>0</v>
      </c>
      <c r="I591" s="176">
        <v>0</v>
      </c>
      <c r="J591" s="178">
        <v>13168.11</v>
      </c>
      <c r="K591" s="178">
        <v>0</v>
      </c>
      <c r="L591" s="178">
        <v>0</v>
      </c>
      <c r="M591" s="178">
        <v>0</v>
      </c>
      <c r="N591" s="178">
        <v>0</v>
      </c>
      <c r="O591" s="178">
        <v>0</v>
      </c>
      <c r="P591" s="178">
        <v>0</v>
      </c>
      <c r="Q591" s="178">
        <v>0</v>
      </c>
      <c r="R591" s="178">
        <v>0</v>
      </c>
      <c r="S591" s="178">
        <v>0</v>
      </c>
      <c r="T591" s="179" t="s">
        <v>154</v>
      </c>
      <c r="U591" s="180">
        <f t="shared" ref="U591:U622" si="66">(J591+L591+Q591+R591+S591+N591)+IF(T591="Sim",O591+P591,0)</f>
        <v>13168.11</v>
      </c>
      <c r="V591" s="180"/>
      <c r="W591" s="234">
        <f t="shared" si="60"/>
        <v>13168.11</v>
      </c>
      <c r="X591" s="180"/>
      <c r="Y591" s="180"/>
      <c r="Z591" s="181">
        <v>45870</v>
      </c>
      <c r="AA591" s="342" cm="1">
        <f t="array" ref="AA591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45901</v>
      </c>
      <c r="AB591" s="173"/>
      <c r="AC591" s="173"/>
      <c r="AD591" s="173"/>
      <c r="AE591" s="183"/>
      <c r="AF591" s="183"/>
      <c r="AG591" s="183"/>
      <c r="AH591" s="183"/>
      <c r="AI591" s="173">
        <f t="shared" si="61"/>
        <v>0</v>
      </c>
      <c r="AJ591" s="173">
        <f t="shared" si="62"/>
        <v>0</v>
      </c>
      <c r="AK591" s="173">
        <f t="shared" si="63"/>
        <v>0</v>
      </c>
      <c r="AL591" s="183"/>
      <c r="AM591" s="194" t="str">
        <f>_xlfn.XLOOKUP(Tabela1[[#This Row],[Unidade]],tabShoppingsEmails[Shopping],tabShoppingsEmails[E-mails consolidados])</f>
        <v>kelly.bezerrra@boulevardshoppingbauru.com.br; yumi.leite@boulevardshoppingbauru.com.br; murillo.rosa@boulevardshoppingbauru.com.br; fabio.correa@boulevardshoppingbauru.com.br; higor.carneiro@boulevardshoppingbauru.com.br</v>
      </c>
    </row>
    <row r="592" spans="1:39" ht="18.75" hidden="1" customHeight="1" thickBot="1">
      <c r="A592" s="172"/>
      <c r="B592" s="173" t="s">
        <v>157</v>
      </c>
      <c r="C592" s="173" t="s">
        <v>26</v>
      </c>
      <c r="D592" s="174" t="s">
        <v>175</v>
      </c>
      <c r="E592" s="174" t="s">
        <v>207</v>
      </c>
      <c r="F592" s="176">
        <v>2</v>
      </c>
      <c r="G592" s="176">
        <v>2</v>
      </c>
      <c r="H592" s="363" t="s">
        <v>165</v>
      </c>
      <c r="I592" s="363" t="s">
        <v>165</v>
      </c>
      <c r="J592" s="178">
        <v>13168.11</v>
      </c>
      <c r="K592" s="178"/>
      <c r="L592" s="334"/>
      <c r="M592" s="178"/>
      <c r="N592" s="334"/>
      <c r="O592" s="192" t="s">
        <v>161</v>
      </c>
      <c r="P592" s="178"/>
      <c r="Q592" s="178">
        <v>0</v>
      </c>
      <c r="R592" s="178">
        <v>0</v>
      </c>
      <c r="S592" s="178">
        <v>0</v>
      </c>
      <c r="T592" s="179"/>
      <c r="U592" s="180">
        <f t="shared" si="66"/>
        <v>13168.11</v>
      </c>
      <c r="V592" s="180"/>
      <c r="W592" s="234">
        <f t="shared" si="60"/>
        <v>13168.11</v>
      </c>
      <c r="X592" s="180"/>
      <c r="Y592" s="180"/>
      <c r="Z592" s="181">
        <v>45901</v>
      </c>
      <c r="AA592" s="342" cm="1">
        <f t="array" ref="AA592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45931</v>
      </c>
      <c r="AB592" s="173"/>
      <c r="AC592" s="173"/>
      <c r="AD592" s="173"/>
      <c r="AE592" s="183"/>
      <c r="AF592" s="183"/>
      <c r="AG592" s="183"/>
      <c r="AH592" s="183"/>
      <c r="AI592" s="173">
        <f t="shared" si="61"/>
        <v>0</v>
      </c>
      <c r="AJ592" s="173">
        <f t="shared" si="62"/>
        <v>0</v>
      </c>
      <c r="AK592" s="173">
        <f t="shared" si="63"/>
        <v>0</v>
      </c>
      <c r="AL592" s="183"/>
      <c r="AM592" s="194" t="str">
        <f>_xlfn.XLOOKUP(Tabela1[[#This Row],[Unidade]],tabShoppingsEmails[Shopping],tabShoppingsEmails[E-mails consolidados])</f>
        <v>kelly.bezerrra@boulevardshoppingbauru.com.br; yumi.leite@boulevardshoppingbauru.com.br; murillo.rosa@boulevardshoppingbauru.com.br; fabio.correa@boulevardshoppingbauru.com.br; higor.carneiro@boulevardshoppingbauru.com.br</v>
      </c>
    </row>
    <row r="593" spans="1:39" ht="19.5" hidden="1" customHeight="1" thickBot="1">
      <c r="A593" s="172"/>
      <c r="B593" s="173"/>
      <c r="C593" s="173" t="s">
        <v>26</v>
      </c>
      <c r="D593" s="174" t="s">
        <v>175</v>
      </c>
      <c r="E593" s="174" t="s">
        <v>207</v>
      </c>
      <c r="F593" s="176">
        <v>2</v>
      </c>
      <c r="G593" s="176"/>
      <c r="H593" s="176"/>
      <c r="I593" s="176"/>
      <c r="J593" s="178"/>
      <c r="K593" s="178"/>
      <c r="L593" s="178"/>
      <c r="M593" s="178"/>
      <c r="N593" s="178"/>
      <c r="O593" s="178"/>
      <c r="P593" s="178"/>
      <c r="Q593" s="178"/>
      <c r="R593" s="178"/>
      <c r="S593" s="178"/>
      <c r="T593" s="179"/>
      <c r="U593" s="180">
        <f t="shared" si="66"/>
        <v>0</v>
      </c>
      <c r="V593" s="180"/>
      <c r="W593" s="234" t="str">
        <f t="shared" ref="W593:W643" si="67">IF(J593="","",U593*(1+V593))</f>
        <v/>
      </c>
      <c r="X593" s="180"/>
      <c r="Y593" s="180"/>
      <c r="Z593" s="181">
        <v>45931</v>
      </c>
      <c r="AA593" s="342" cm="1">
        <f t="array" ref="AA593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45962</v>
      </c>
      <c r="AB593" s="173"/>
      <c r="AC593" s="182"/>
      <c r="AD593" s="173"/>
      <c r="AE593" s="183"/>
      <c r="AF593" s="183"/>
      <c r="AG593" s="183"/>
      <c r="AH593" s="183"/>
      <c r="AI593" s="173">
        <f t="shared" ref="AI593:AI643" si="68">K593-L593</f>
        <v>0</v>
      </c>
      <c r="AJ593" s="173">
        <f t="shared" ref="AJ593:AJ643" si="69">AB593-AC593</f>
        <v>0</v>
      </c>
      <c r="AK593" s="173">
        <f t="shared" ref="AK593:AK643" si="70">J593-U593</f>
        <v>0</v>
      </c>
      <c r="AL593" s="183"/>
      <c r="AM593" s="194" t="str">
        <f>_xlfn.XLOOKUP(Tabela1[[#This Row],[Unidade]],tabShoppingsEmails[Shopping],tabShoppingsEmails[E-mails consolidados])</f>
        <v>kelly.bezerrra@boulevardshoppingbauru.com.br; yumi.leite@boulevardshoppingbauru.com.br; murillo.rosa@boulevardshoppingbauru.com.br; fabio.correa@boulevardshoppingbauru.com.br; higor.carneiro@boulevardshoppingbauru.com.br</v>
      </c>
    </row>
    <row r="594" spans="1:39" ht="79.5" hidden="1" thickBot="1">
      <c r="A594" s="172"/>
      <c r="B594" s="173"/>
      <c r="C594" s="173" t="s">
        <v>26</v>
      </c>
      <c r="D594" s="174" t="s">
        <v>175</v>
      </c>
      <c r="E594" s="174" t="s">
        <v>207</v>
      </c>
      <c r="F594" s="176">
        <v>2</v>
      </c>
      <c r="G594" s="176"/>
      <c r="H594" s="176"/>
      <c r="I594" s="176"/>
      <c r="J594" s="178"/>
      <c r="K594" s="178"/>
      <c r="L594" s="178"/>
      <c r="M594" s="178"/>
      <c r="N594" s="178"/>
      <c r="O594" s="178"/>
      <c r="P594" s="178"/>
      <c r="Q594" s="178"/>
      <c r="R594" s="178"/>
      <c r="S594" s="178"/>
      <c r="T594" s="179"/>
      <c r="U594" s="180">
        <f t="shared" si="66"/>
        <v>0</v>
      </c>
      <c r="V594" s="180"/>
      <c r="W594" s="234" t="str">
        <f t="shared" si="67"/>
        <v/>
      </c>
      <c r="X594" s="180"/>
      <c r="Y594" s="180"/>
      <c r="Z594" s="181">
        <v>45962</v>
      </c>
      <c r="AA594" s="342" cm="1">
        <f t="array" ref="AA594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45992</v>
      </c>
      <c r="AB594" s="173"/>
      <c r="AC594" s="173"/>
      <c r="AD594" s="173"/>
      <c r="AE594" s="183"/>
      <c r="AF594" s="183"/>
      <c r="AG594" s="183"/>
      <c r="AH594" s="183"/>
      <c r="AI594" s="173">
        <f t="shared" si="68"/>
        <v>0</v>
      </c>
      <c r="AJ594" s="173">
        <f t="shared" si="69"/>
        <v>0</v>
      </c>
      <c r="AK594" s="173">
        <f t="shared" si="70"/>
        <v>0</v>
      </c>
      <c r="AL594" s="183"/>
      <c r="AM594" s="194" t="str">
        <f>_xlfn.XLOOKUP(Tabela1[[#This Row],[Unidade]],tabShoppingsEmails[Shopping],tabShoppingsEmails[E-mails consolidados])</f>
        <v>kelly.bezerrra@boulevardshoppingbauru.com.br; yumi.leite@boulevardshoppingbauru.com.br; murillo.rosa@boulevardshoppingbauru.com.br; fabio.correa@boulevardshoppingbauru.com.br; higor.carneiro@boulevardshoppingbauru.com.br</v>
      </c>
    </row>
    <row r="595" spans="1:39" ht="79.5" hidden="1" thickBot="1">
      <c r="A595" s="172"/>
      <c r="B595" s="173"/>
      <c r="C595" s="199" t="s">
        <v>26</v>
      </c>
      <c r="D595" s="245" t="s">
        <v>175</v>
      </c>
      <c r="E595" s="174" t="s">
        <v>207</v>
      </c>
      <c r="F595" s="176">
        <v>2</v>
      </c>
      <c r="G595" s="176"/>
      <c r="H595" s="176"/>
      <c r="I595" s="176"/>
      <c r="J595" s="178"/>
      <c r="K595" s="178"/>
      <c r="L595" s="178"/>
      <c r="M595" s="178"/>
      <c r="N595" s="178"/>
      <c r="O595" s="178"/>
      <c r="P595" s="178"/>
      <c r="Q595" s="178"/>
      <c r="R595" s="244"/>
      <c r="S595" s="244"/>
      <c r="T595" s="179"/>
      <c r="U595" s="180">
        <f t="shared" si="66"/>
        <v>0</v>
      </c>
      <c r="V595" s="180"/>
      <c r="W595" s="234" t="str">
        <f t="shared" si="67"/>
        <v/>
      </c>
      <c r="X595" s="180"/>
      <c r="Y595" s="180"/>
      <c r="Z595" s="181">
        <v>45992</v>
      </c>
      <c r="AA595" s="342" cm="1">
        <f t="array" ref="AA595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46023</v>
      </c>
      <c r="AB595" s="173"/>
      <c r="AC595" s="173"/>
      <c r="AD595" s="173"/>
      <c r="AE595" s="183"/>
      <c r="AF595" s="183"/>
      <c r="AG595" s="183"/>
      <c r="AH595" s="183"/>
      <c r="AI595" s="173">
        <f t="shared" si="68"/>
        <v>0</v>
      </c>
      <c r="AJ595" s="173">
        <f t="shared" si="69"/>
        <v>0</v>
      </c>
      <c r="AK595" s="173">
        <f t="shared" si="70"/>
        <v>0</v>
      </c>
      <c r="AL595" s="183"/>
      <c r="AM595" s="194" t="str">
        <f>_xlfn.XLOOKUP(Tabela1[[#This Row],[Unidade]],tabShoppingsEmails[Shopping],tabShoppingsEmails[E-mails consolidados])</f>
        <v>kelly.bezerrra@boulevardshoppingbauru.com.br; yumi.leite@boulevardshoppingbauru.com.br; murillo.rosa@boulevardshoppingbauru.com.br; fabio.correa@boulevardshoppingbauru.com.br; higor.carneiro@boulevardshoppingbauru.com.br</v>
      </c>
    </row>
    <row r="596" spans="1:39" ht="79.5" hidden="1" thickBot="1">
      <c r="A596" s="172"/>
      <c r="B596" s="173" t="s">
        <v>154</v>
      </c>
      <c r="C596" s="173" t="s">
        <v>26</v>
      </c>
      <c r="D596" s="174" t="s">
        <v>7</v>
      </c>
      <c r="E596" s="174" t="s">
        <v>167</v>
      </c>
      <c r="F596" s="176">
        <v>33</v>
      </c>
      <c r="G596" s="176">
        <v>30</v>
      </c>
      <c r="H596" s="176">
        <v>61</v>
      </c>
      <c r="I596" s="176">
        <v>0</v>
      </c>
      <c r="J596" s="178">
        <v>155512.85535663701</v>
      </c>
      <c r="K596" s="178">
        <v>0</v>
      </c>
      <c r="L596" s="178">
        <v>-10001.67</v>
      </c>
      <c r="M596" s="178">
        <v>0</v>
      </c>
      <c r="N596" s="178">
        <v>0</v>
      </c>
      <c r="O596" s="178">
        <v>-1555.13</v>
      </c>
      <c r="P596" s="178">
        <v>0</v>
      </c>
      <c r="Q596" s="178">
        <v>0</v>
      </c>
      <c r="R596" s="178">
        <v>0</v>
      </c>
      <c r="S596" s="178">
        <v>-3700</v>
      </c>
      <c r="T596" s="179" t="s">
        <v>154</v>
      </c>
      <c r="U596" s="180">
        <f t="shared" si="66"/>
        <v>140256.05535663699</v>
      </c>
      <c r="V596" s="180"/>
      <c r="W596" s="234">
        <f t="shared" si="67"/>
        <v>140256.05535663699</v>
      </c>
      <c r="X596" s="180"/>
      <c r="Y596" s="180"/>
      <c r="Z596" s="181">
        <v>45658</v>
      </c>
      <c r="AA596" s="342" cm="1">
        <f t="array" ref="AA596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45689</v>
      </c>
      <c r="AB596" s="173"/>
      <c r="AC596" s="173"/>
      <c r="AD596" s="173"/>
      <c r="AE596" s="183"/>
      <c r="AF596" s="183"/>
      <c r="AG596" s="183"/>
      <c r="AH596" s="183"/>
      <c r="AI596" s="173">
        <f t="shared" si="68"/>
        <v>10001.67</v>
      </c>
      <c r="AJ596" s="173">
        <f t="shared" si="69"/>
        <v>0</v>
      </c>
      <c r="AK596" s="173">
        <f t="shared" si="70"/>
        <v>15256.800000000017</v>
      </c>
      <c r="AL596" s="183"/>
      <c r="AM596" s="194" t="str">
        <f>_xlfn.XLOOKUP(Tabela1[[#This Row],[Unidade]],tabShoppingsEmails[Shopping],tabShoppingsEmails[E-mails consolidados])</f>
        <v>kelly.bezerrra@boulevardshoppingbauru.com.br; yumi.leite@boulevardshoppingbauru.com.br; murillo.rosa@boulevardshoppingbauru.com.br; fabio.correa@boulevardshoppingbauru.com.br; higor.carneiro@boulevardshoppingbauru.com.br</v>
      </c>
    </row>
    <row r="597" spans="1:39" ht="79.5" hidden="1" thickBot="1">
      <c r="A597" s="172"/>
      <c r="B597" s="173" t="s">
        <v>154</v>
      </c>
      <c r="C597" s="173" t="s">
        <v>26</v>
      </c>
      <c r="D597" s="174" t="s">
        <v>7</v>
      </c>
      <c r="E597" s="174" t="s">
        <v>167</v>
      </c>
      <c r="F597" s="176">
        <v>33</v>
      </c>
      <c r="G597" s="176">
        <v>30</v>
      </c>
      <c r="H597" s="176">
        <v>48</v>
      </c>
      <c r="I597" s="176">
        <v>0</v>
      </c>
      <c r="J597" s="178">
        <v>176536.01</v>
      </c>
      <c r="K597" s="178">
        <v>0</v>
      </c>
      <c r="L597" s="178">
        <v>-7935.87</v>
      </c>
      <c r="M597" s="178">
        <v>0</v>
      </c>
      <c r="N597" s="178">
        <v>0</v>
      </c>
      <c r="O597" s="178">
        <v>-1765.3600999999901</v>
      </c>
      <c r="P597" s="178">
        <v>0</v>
      </c>
      <c r="Q597" s="178">
        <v>0</v>
      </c>
      <c r="R597" s="178">
        <v>0</v>
      </c>
      <c r="S597" s="178">
        <v>0</v>
      </c>
      <c r="T597" s="179" t="s">
        <v>154</v>
      </c>
      <c r="U597" s="180">
        <f t="shared" si="66"/>
        <v>166834.77990000002</v>
      </c>
      <c r="V597" s="180"/>
      <c r="W597" s="234">
        <f t="shared" si="67"/>
        <v>166834.77990000002</v>
      </c>
      <c r="X597" s="180"/>
      <c r="Y597" s="180"/>
      <c r="Z597" s="181">
        <v>45689</v>
      </c>
      <c r="AA597" s="342" cm="1">
        <f t="array" ref="AA597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45717</v>
      </c>
      <c r="AB597" s="173"/>
      <c r="AC597" s="173"/>
      <c r="AD597" s="173"/>
      <c r="AE597" s="183"/>
      <c r="AF597" s="183"/>
      <c r="AG597" s="183"/>
      <c r="AH597" s="183"/>
      <c r="AI597" s="173">
        <f t="shared" si="68"/>
        <v>7935.87</v>
      </c>
      <c r="AJ597" s="173">
        <f t="shared" si="69"/>
        <v>0</v>
      </c>
      <c r="AK597" s="173">
        <f t="shared" si="70"/>
        <v>9701.2300999999861</v>
      </c>
      <c r="AL597" s="183"/>
      <c r="AM597" s="194" t="str">
        <f>_xlfn.XLOOKUP(Tabela1[[#This Row],[Unidade]],tabShoppingsEmails[Shopping],tabShoppingsEmails[E-mails consolidados])</f>
        <v>kelly.bezerrra@boulevardshoppingbauru.com.br; yumi.leite@boulevardshoppingbauru.com.br; murillo.rosa@boulevardshoppingbauru.com.br; fabio.correa@boulevardshoppingbauru.com.br; higor.carneiro@boulevardshoppingbauru.com.br</v>
      </c>
    </row>
    <row r="598" spans="1:39" ht="79.5" hidden="1" thickBot="1">
      <c r="A598" s="172"/>
      <c r="B598" s="173" t="s">
        <v>154</v>
      </c>
      <c r="C598" s="173" t="s">
        <v>26</v>
      </c>
      <c r="D598" s="174" t="s">
        <v>7</v>
      </c>
      <c r="E598" s="174" t="s">
        <v>167</v>
      </c>
      <c r="F598" s="176">
        <v>33</v>
      </c>
      <c r="G598" s="176">
        <v>30</v>
      </c>
      <c r="H598" s="176">
        <v>115</v>
      </c>
      <c r="I598" s="176">
        <v>0</v>
      </c>
      <c r="J598" s="178">
        <v>176536.01</v>
      </c>
      <c r="K598" s="178">
        <v>0</v>
      </c>
      <c r="L598" s="178">
        <v>-19319.38</v>
      </c>
      <c r="M598" s="178">
        <v>0</v>
      </c>
      <c r="N598" s="178">
        <v>0</v>
      </c>
      <c r="O598" s="178">
        <v>-1765.3600999999901</v>
      </c>
      <c r="P598" s="178">
        <v>0</v>
      </c>
      <c r="Q598" s="178">
        <v>0</v>
      </c>
      <c r="R598" s="178">
        <v>0</v>
      </c>
      <c r="S598" s="178">
        <v>-969.15</v>
      </c>
      <c r="T598" s="179" t="s">
        <v>154</v>
      </c>
      <c r="U598" s="180">
        <f t="shared" si="66"/>
        <v>154482.11990000002</v>
      </c>
      <c r="V598" s="180"/>
      <c r="W598" s="234">
        <f t="shared" si="67"/>
        <v>154482.11990000002</v>
      </c>
      <c r="X598" s="180">
        <v>20319.18</v>
      </c>
      <c r="Y598" s="180" t="s">
        <v>208</v>
      </c>
      <c r="Z598" s="181">
        <v>45717</v>
      </c>
      <c r="AA598" s="342" cm="1">
        <f t="array" ref="AA598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45748</v>
      </c>
      <c r="AB598" s="173"/>
      <c r="AC598" s="173"/>
      <c r="AD598" s="173"/>
      <c r="AE598" s="183"/>
      <c r="AF598" s="183"/>
      <c r="AG598" s="183"/>
      <c r="AH598" s="183"/>
      <c r="AI598" s="173">
        <f t="shared" si="68"/>
        <v>19319.38</v>
      </c>
      <c r="AJ598" s="173">
        <f t="shared" si="69"/>
        <v>0</v>
      </c>
      <c r="AK598" s="173">
        <f t="shared" si="70"/>
        <v>22053.89009999999</v>
      </c>
      <c r="AL598" s="183"/>
      <c r="AM598" s="194" t="str">
        <f>_xlfn.XLOOKUP(Tabela1[[#This Row],[Unidade]],tabShoppingsEmails[Shopping],tabShoppingsEmails[E-mails consolidados])</f>
        <v>kelly.bezerrra@boulevardshoppingbauru.com.br; yumi.leite@boulevardshoppingbauru.com.br; murillo.rosa@boulevardshoppingbauru.com.br; fabio.correa@boulevardshoppingbauru.com.br; higor.carneiro@boulevardshoppingbauru.com.br</v>
      </c>
    </row>
    <row r="599" spans="1:39" ht="79.5" hidden="1" thickBot="1">
      <c r="A599" s="172"/>
      <c r="B599" s="173" t="s">
        <v>154</v>
      </c>
      <c r="C599" s="173" t="s">
        <v>26</v>
      </c>
      <c r="D599" s="174" t="s">
        <v>7</v>
      </c>
      <c r="E599" s="174" t="s">
        <v>167</v>
      </c>
      <c r="F599" s="176">
        <v>33</v>
      </c>
      <c r="G599" s="176">
        <v>30</v>
      </c>
      <c r="H599" s="176">
        <v>72</v>
      </c>
      <c r="I599" s="176">
        <v>0</v>
      </c>
      <c r="J599" s="178">
        <v>176536.01</v>
      </c>
      <c r="K599" s="178">
        <v>0</v>
      </c>
      <c r="L599" s="178">
        <v>-12234.36</v>
      </c>
      <c r="M599" s="178">
        <v>0</v>
      </c>
      <c r="N599" s="178">
        <v>0</v>
      </c>
      <c r="O599" s="178">
        <v>-1765.36</v>
      </c>
      <c r="P599" s="178">
        <v>0</v>
      </c>
      <c r="Q599" s="178">
        <v>0</v>
      </c>
      <c r="R599" s="178">
        <v>0</v>
      </c>
      <c r="S599" s="178">
        <v>0</v>
      </c>
      <c r="T599" s="179" t="s">
        <v>154</v>
      </c>
      <c r="U599" s="180">
        <f t="shared" si="66"/>
        <v>162536.29000000004</v>
      </c>
      <c r="V599" s="180"/>
      <c r="W599" s="234">
        <f t="shared" si="67"/>
        <v>162536.29000000004</v>
      </c>
      <c r="X599" s="180">
        <v>20319.18</v>
      </c>
      <c r="Y599" s="180" t="s">
        <v>209</v>
      </c>
      <c r="Z599" s="181">
        <v>45748</v>
      </c>
      <c r="AA599" s="342" cm="1">
        <f t="array" ref="AA599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45778</v>
      </c>
      <c r="AB599" s="173"/>
      <c r="AC599" s="173"/>
      <c r="AD599" s="173"/>
      <c r="AE599" s="183"/>
      <c r="AF599" s="183"/>
      <c r="AG599" s="183"/>
      <c r="AH599" s="183"/>
      <c r="AI599" s="173">
        <f t="shared" si="68"/>
        <v>12234.36</v>
      </c>
      <c r="AJ599" s="173">
        <f t="shared" si="69"/>
        <v>0</v>
      </c>
      <c r="AK599" s="173">
        <f t="shared" si="70"/>
        <v>13999.719999999972</v>
      </c>
      <c r="AL599" s="183"/>
      <c r="AM599" s="194" t="str">
        <f>_xlfn.XLOOKUP(Tabela1[[#This Row],[Unidade]],tabShoppingsEmails[Shopping],tabShoppingsEmails[E-mails consolidados])</f>
        <v>kelly.bezerrra@boulevardshoppingbauru.com.br; yumi.leite@boulevardshoppingbauru.com.br; murillo.rosa@boulevardshoppingbauru.com.br; fabio.correa@boulevardshoppingbauru.com.br; higor.carneiro@boulevardshoppingbauru.com.br</v>
      </c>
    </row>
    <row r="600" spans="1:39" ht="79.5" hidden="1" thickBot="1">
      <c r="A600" s="172">
        <v>45812</v>
      </c>
      <c r="B600" s="173" t="s">
        <v>154</v>
      </c>
      <c r="C600" s="173" t="s">
        <v>26</v>
      </c>
      <c r="D600" s="174" t="s">
        <v>7</v>
      </c>
      <c r="E600" s="174" t="s">
        <v>167</v>
      </c>
      <c r="F600" s="176">
        <v>33</v>
      </c>
      <c r="G600" s="176">
        <v>30</v>
      </c>
      <c r="H600" s="176">
        <v>78</v>
      </c>
      <c r="I600" s="176">
        <v>0</v>
      </c>
      <c r="J600" s="178">
        <v>176536.01</v>
      </c>
      <c r="K600" s="178">
        <v>0</v>
      </c>
      <c r="L600" s="178">
        <v>-13208.5</v>
      </c>
      <c r="M600" s="178">
        <v>0</v>
      </c>
      <c r="N600" s="178">
        <v>0</v>
      </c>
      <c r="O600" s="178">
        <v>-1765.36</v>
      </c>
      <c r="P600" s="178">
        <v>0</v>
      </c>
      <c r="Q600" s="178">
        <v>0</v>
      </c>
      <c r="R600" s="178">
        <v>0</v>
      </c>
      <c r="S600" s="178">
        <v>0</v>
      </c>
      <c r="T600" s="179" t="s">
        <v>154</v>
      </c>
      <c r="U600" s="180">
        <f t="shared" si="66"/>
        <v>161562.15000000002</v>
      </c>
      <c r="V600" s="180"/>
      <c r="W600" s="234">
        <f t="shared" si="67"/>
        <v>161562.15000000002</v>
      </c>
      <c r="X600" s="180"/>
      <c r="Y600" s="180"/>
      <c r="Z600" s="181">
        <v>45778</v>
      </c>
      <c r="AA600" s="342" cm="1">
        <f t="array" ref="AA600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45809</v>
      </c>
      <c r="AB600" s="173"/>
      <c r="AC600" s="173"/>
      <c r="AD600" s="173"/>
      <c r="AE600" s="183"/>
      <c r="AF600" s="183"/>
      <c r="AG600" s="183"/>
      <c r="AH600" s="183"/>
      <c r="AI600" s="173">
        <f t="shared" si="68"/>
        <v>13208.5</v>
      </c>
      <c r="AJ600" s="173">
        <f t="shared" si="69"/>
        <v>0</v>
      </c>
      <c r="AK600" s="173">
        <f t="shared" si="70"/>
        <v>14973.859999999986</v>
      </c>
      <c r="AL600" s="183"/>
      <c r="AM600" s="194" t="str">
        <f>_xlfn.XLOOKUP(Tabela1[[#This Row],[Unidade]],tabShoppingsEmails[Shopping],tabShoppingsEmails[E-mails consolidados])</f>
        <v>kelly.bezerrra@boulevardshoppingbauru.com.br; yumi.leite@boulevardshoppingbauru.com.br; murillo.rosa@boulevardshoppingbauru.com.br; fabio.correa@boulevardshoppingbauru.com.br; higor.carneiro@boulevardshoppingbauru.com.br</v>
      </c>
    </row>
    <row r="601" spans="1:39" ht="79.5" hidden="1" thickBot="1">
      <c r="A601" s="172">
        <v>45839</v>
      </c>
      <c r="B601" s="173" t="s">
        <v>154</v>
      </c>
      <c r="C601" s="173" t="s">
        <v>26</v>
      </c>
      <c r="D601" s="174" t="s">
        <v>7</v>
      </c>
      <c r="E601" s="174" t="s">
        <v>167</v>
      </c>
      <c r="F601" s="176">
        <v>33</v>
      </c>
      <c r="G601" s="176">
        <v>30</v>
      </c>
      <c r="H601" s="176">
        <v>91</v>
      </c>
      <c r="I601" s="176">
        <v>0</v>
      </c>
      <c r="J601" s="178">
        <v>176536.01</v>
      </c>
      <c r="K601" s="178">
        <v>0</v>
      </c>
      <c r="L601" s="178">
        <v>-15487.62</v>
      </c>
      <c r="M601" s="178">
        <v>0</v>
      </c>
      <c r="N601" s="178">
        <v>0</v>
      </c>
      <c r="O601" s="178">
        <v>-1765.36</v>
      </c>
      <c r="P601" s="178">
        <v>0</v>
      </c>
      <c r="Q601" s="178">
        <v>0</v>
      </c>
      <c r="R601" s="178">
        <v>0</v>
      </c>
      <c r="S601" s="178">
        <v>0</v>
      </c>
      <c r="T601" s="179" t="s">
        <v>154</v>
      </c>
      <c r="U601" s="180">
        <f t="shared" si="66"/>
        <v>159283.03000000003</v>
      </c>
      <c r="V601" s="180"/>
      <c r="W601" s="234">
        <f t="shared" si="67"/>
        <v>159283.03000000003</v>
      </c>
      <c r="X601" s="180"/>
      <c r="Y601" s="180"/>
      <c r="Z601" s="181">
        <v>45809</v>
      </c>
      <c r="AA601" s="342" cm="1">
        <f t="array" ref="AA601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45839</v>
      </c>
      <c r="AB601" s="173"/>
      <c r="AC601" s="173"/>
      <c r="AD601" s="173"/>
      <c r="AE601" s="183"/>
      <c r="AF601" s="183"/>
      <c r="AG601" s="183"/>
      <c r="AH601" s="183"/>
      <c r="AI601" s="173">
        <f t="shared" si="68"/>
        <v>15487.62</v>
      </c>
      <c r="AJ601" s="173">
        <f t="shared" si="69"/>
        <v>0</v>
      </c>
      <c r="AK601" s="173">
        <f t="shared" si="70"/>
        <v>17252.979999999981</v>
      </c>
      <c r="AL601" s="183"/>
      <c r="AM601" s="194" t="str">
        <f>_xlfn.XLOOKUP(Tabela1[[#This Row],[Unidade]],tabShoppingsEmails[Shopping],tabShoppingsEmails[E-mails consolidados])</f>
        <v>kelly.bezerrra@boulevardshoppingbauru.com.br; yumi.leite@boulevardshoppingbauru.com.br; murillo.rosa@boulevardshoppingbauru.com.br; fabio.correa@boulevardshoppingbauru.com.br; higor.carneiro@boulevardshoppingbauru.com.br</v>
      </c>
    </row>
    <row r="602" spans="1:39" ht="79.5" hidden="1" thickBot="1">
      <c r="A602" s="172">
        <v>45874</v>
      </c>
      <c r="B602" s="173" t="s">
        <v>154</v>
      </c>
      <c r="C602" s="173" t="s">
        <v>26</v>
      </c>
      <c r="D602" s="174" t="s">
        <v>7</v>
      </c>
      <c r="E602" s="174" t="s">
        <v>167</v>
      </c>
      <c r="F602" s="176">
        <v>33</v>
      </c>
      <c r="G602" s="176">
        <v>30</v>
      </c>
      <c r="H602" s="176">
        <v>108</v>
      </c>
      <c r="I602" s="176">
        <v>0</v>
      </c>
      <c r="J602" s="178">
        <v>176536.01</v>
      </c>
      <c r="K602" s="178">
        <v>0</v>
      </c>
      <c r="L602" s="178">
        <v>-18803.96</v>
      </c>
      <c r="M602" s="178">
        <v>0</v>
      </c>
      <c r="N602" s="178">
        <v>0</v>
      </c>
      <c r="O602" s="178">
        <v>-1765.37</v>
      </c>
      <c r="P602" s="178">
        <v>0</v>
      </c>
      <c r="Q602" s="178">
        <v>0</v>
      </c>
      <c r="R602" s="178">
        <v>0</v>
      </c>
      <c r="S602" s="178">
        <v>-3320.1</v>
      </c>
      <c r="T602" s="179" t="s">
        <v>157</v>
      </c>
      <c r="U602" s="180">
        <f t="shared" si="66"/>
        <v>154411.95000000001</v>
      </c>
      <c r="V602" s="180"/>
      <c r="W602" s="234">
        <f t="shared" si="67"/>
        <v>154411.95000000001</v>
      </c>
      <c r="X602" s="180"/>
      <c r="Y602" s="180"/>
      <c r="Z602" s="181">
        <v>45839</v>
      </c>
      <c r="AA602" s="342" cm="1">
        <f t="array" ref="AA602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45870</v>
      </c>
      <c r="AB602" s="173"/>
      <c r="AC602" s="173"/>
      <c r="AD602" s="173"/>
      <c r="AE602" s="183"/>
      <c r="AF602" s="183"/>
      <c r="AG602" s="183"/>
      <c r="AH602" s="183"/>
      <c r="AI602" s="173">
        <f t="shared" si="68"/>
        <v>18803.96</v>
      </c>
      <c r="AJ602" s="173">
        <f t="shared" si="69"/>
        <v>0</v>
      </c>
      <c r="AK602" s="173">
        <f t="shared" si="70"/>
        <v>22124.059999999998</v>
      </c>
      <c r="AL602" s="183"/>
      <c r="AM602" s="194" t="str">
        <f>_xlfn.XLOOKUP(Tabela1[[#This Row],[Unidade]],tabShoppingsEmails[Shopping],tabShoppingsEmails[E-mails consolidados])</f>
        <v>kelly.bezerrra@boulevardshoppingbauru.com.br; yumi.leite@boulevardshoppingbauru.com.br; murillo.rosa@boulevardshoppingbauru.com.br; fabio.correa@boulevardshoppingbauru.com.br; higor.carneiro@boulevardshoppingbauru.com.br</v>
      </c>
    </row>
    <row r="603" spans="1:39" ht="22.5" hidden="1" customHeight="1" thickBot="1">
      <c r="A603" s="172">
        <v>45902</v>
      </c>
      <c r="B603" s="173" t="s">
        <v>154</v>
      </c>
      <c r="C603" s="173" t="s">
        <v>26</v>
      </c>
      <c r="D603" s="174" t="s">
        <v>7</v>
      </c>
      <c r="E603" s="174" t="s">
        <v>167</v>
      </c>
      <c r="F603" s="176">
        <v>33</v>
      </c>
      <c r="G603" s="176">
        <v>30</v>
      </c>
      <c r="H603" s="176">
        <v>114</v>
      </c>
      <c r="I603" s="176">
        <v>0</v>
      </c>
      <c r="J603" s="178">
        <v>176536.01</v>
      </c>
      <c r="K603" s="178">
        <v>0</v>
      </c>
      <c r="L603" s="178">
        <v>-19700.099999999999</v>
      </c>
      <c r="M603" s="178">
        <v>0</v>
      </c>
      <c r="N603" s="178">
        <v>0</v>
      </c>
      <c r="O603" s="178">
        <v>-1765.37</v>
      </c>
      <c r="P603" s="178">
        <v>-1765.37</v>
      </c>
      <c r="Q603" s="178">
        <v>0</v>
      </c>
      <c r="R603" s="178">
        <v>0</v>
      </c>
      <c r="S603" s="178">
        <v>0</v>
      </c>
      <c r="T603" s="179" t="s">
        <v>154</v>
      </c>
      <c r="U603" s="180">
        <f t="shared" si="66"/>
        <v>153305.17000000001</v>
      </c>
      <c r="V603" s="180"/>
      <c r="W603" s="234">
        <f t="shared" si="67"/>
        <v>153305.17000000001</v>
      </c>
      <c r="X603" s="180"/>
      <c r="Y603" s="180"/>
      <c r="Z603" s="181">
        <v>45870</v>
      </c>
      <c r="AA603" s="342" cm="1">
        <f t="array" ref="AA603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45901</v>
      </c>
      <c r="AB603" s="173"/>
      <c r="AC603" s="173"/>
      <c r="AD603" s="173"/>
      <c r="AE603" s="183"/>
      <c r="AF603" s="183"/>
      <c r="AG603" s="183"/>
      <c r="AH603" s="183"/>
      <c r="AI603" s="173">
        <f t="shared" si="68"/>
        <v>19700.099999999999</v>
      </c>
      <c r="AJ603" s="173">
        <f t="shared" si="69"/>
        <v>0</v>
      </c>
      <c r="AK603" s="173">
        <f t="shared" si="70"/>
        <v>23230.839999999997</v>
      </c>
      <c r="AL603" s="183"/>
      <c r="AM603" s="194" t="str">
        <f>_xlfn.XLOOKUP(Tabela1[[#This Row],[Unidade]],tabShoppingsEmails[Shopping],tabShoppingsEmails[E-mails consolidados])</f>
        <v>kelly.bezerrra@boulevardshoppingbauru.com.br; yumi.leite@boulevardshoppingbauru.com.br; murillo.rosa@boulevardshoppingbauru.com.br; fabio.correa@boulevardshoppingbauru.com.br; higor.carneiro@boulevardshoppingbauru.com.br</v>
      </c>
    </row>
    <row r="604" spans="1:39" ht="18.75" hidden="1" customHeight="1" thickBot="1">
      <c r="A604" s="172">
        <v>45931</v>
      </c>
      <c r="B604" s="173" t="s">
        <v>154</v>
      </c>
      <c r="C604" s="194" t="s">
        <v>26</v>
      </c>
      <c r="D604" s="174" t="s">
        <v>7</v>
      </c>
      <c r="E604" s="174" t="s">
        <v>167</v>
      </c>
      <c r="F604" s="176">
        <v>33</v>
      </c>
      <c r="G604" s="176">
        <v>30</v>
      </c>
      <c r="H604" s="176">
        <v>206</v>
      </c>
      <c r="I604" s="176">
        <v>0</v>
      </c>
      <c r="J604" s="178">
        <v>176536.01</v>
      </c>
      <c r="K604" s="178">
        <v>0</v>
      </c>
      <c r="L604" s="178">
        <v>-35173.94</v>
      </c>
      <c r="M604" s="178">
        <v>0</v>
      </c>
      <c r="N604" s="178">
        <v>0</v>
      </c>
      <c r="O604" s="192" t="s">
        <v>161</v>
      </c>
      <c r="P604" s="178">
        <v>0</v>
      </c>
      <c r="Q604" s="178">
        <v>0</v>
      </c>
      <c r="R604" s="178">
        <v>0</v>
      </c>
      <c r="S604" s="178">
        <v>-8593.93</v>
      </c>
      <c r="T604" s="179"/>
      <c r="U604" s="180">
        <f t="shared" si="66"/>
        <v>132768.14000000001</v>
      </c>
      <c r="V604" s="180"/>
      <c r="W604" s="234">
        <f t="shared" si="67"/>
        <v>132768.14000000001</v>
      </c>
      <c r="X604" s="180"/>
      <c r="Y604" s="180"/>
      <c r="Z604" s="181">
        <v>45901</v>
      </c>
      <c r="AA604" s="342" cm="1">
        <f t="array" ref="AA604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45931</v>
      </c>
      <c r="AB604" s="173"/>
      <c r="AC604" s="173"/>
      <c r="AD604" s="173"/>
      <c r="AE604" s="183"/>
      <c r="AF604" s="183"/>
      <c r="AG604" s="183"/>
      <c r="AH604" s="183"/>
      <c r="AI604" s="173">
        <f t="shared" si="68"/>
        <v>35173.94</v>
      </c>
      <c r="AJ604" s="173">
        <f t="shared" si="69"/>
        <v>0</v>
      </c>
      <c r="AK604" s="173">
        <f t="shared" si="70"/>
        <v>43767.869999999995</v>
      </c>
      <c r="AL604" s="183"/>
      <c r="AM604" s="194" t="str">
        <f>_xlfn.XLOOKUP(Tabela1[[#This Row],[Unidade]],tabShoppingsEmails[Shopping],tabShoppingsEmails[E-mails consolidados])</f>
        <v>kelly.bezerrra@boulevardshoppingbauru.com.br; yumi.leite@boulevardshoppingbauru.com.br; murillo.rosa@boulevardshoppingbauru.com.br; fabio.correa@boulevardshoppingbauru.com.br; higor.carneiro@boulevardshoppingbauru.com.br</v>
      </c>
    </row>
    <row r="605" spans="1:39" ht="19.5" hidden="1" customHeight="1" thickBot="1">
      <c r="A605" s="172"/>
      <c r="B605" s="173"/>
      <c r="C605" s="194" t="s">
        <v>26</v>
      </c>
      <c r="D605" s="174" t="s">
        <v>7</v>
      </c>
      <c r="E605" s="174" t="s">
        <v>167</v>
      </c>
      <c r="F605" s="176">
        <v>33</v>
      </c>
      <c r="G605" s="176"/>
      <c r="H605" s="176"/>
      <c r="I605" s="176"/>
      <c r="J605" s="178"/>
      <c r="K605" s="178"/>
      <c r="L605" s="178"/>
      <c r="M605" s="178"/>
      <c r="N605" s="178"/>
      <c r="O605" s="178"/>
      <c r="P605" s="178"/>
      <c r="Q605" s="178"/>
      <c r="R605" s="178"/>
      <c r="S605" s="178"/>
      <c r="T605" s="179"/>
      <c r="U605" s="180">
        <f t="shared" si="66"/>
        <v>0</v>
      </c>
      <c r="V605" s="180"/>
      <c r="W605" s="234" t="str">
        <f t="shared" si="67"/>
        <v/>
      </c>
      <c r="X605" s="180"/>
      <c r="Y605" s="180"/>
      <c r="Z605" s="181">
        <v>45931</v>
      </c>
      <c r="AA605" s="342" cm="1">
        <f t="array" ref="AA605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45962</v>
      </c>
      <c r="AB605" s="173"/>
      <c r="AC605" s="173"/>
      <c r="AD605" s="173"/>
      <c r="AE605" s="183"/>
      <c r="AF605" s="183"/>
      <c r="AG605" s="183"/>
      <c r="AH605" s="183"/>
      <c r="AI605" s="173">
        <f t="shared" si="68"/>
        <v>0</v>
      </c>
      <c r="AJ605" s="173">
        <f t="shared" si="69"/>
        <v>0</v>
      </c>
      <c r="AK605" s="173">
        <f t="shared" si="70"/>
        <v>0</v>
      </c>
      <c r="AL605" s="183"/>
      <c r="AM605" s="194" t="str">
        <f>_xlfn.XLOOKUP(Tabela1[[#This Row],[Unidade]],tabShoppingsEmails[Shopping],tabShoppingsEmails[E-mails consolidados])</f>
        <v>kelly.bezerrra@boulevardshoppingbauru.com.br; yumi.leite@boulevardshoppingbauru.com.br; murillo.rosa@boulevardshoppingbauru.com.br; fabio.correa@boulevardshoppingbauru.com.br; higor.carneiro@boulevardshoppingbauru.com.br</v>
      </c>
    </row>
    <row r="606" spans="1:39" ht="79.5" hidden="1" thickBot="1">
      <c r="A606" s="172"/>
      <c r="B606" s="173"/>
      <c r="C606" s="194" t="s">
        <v>26</v>
      </c>
      <c r="D606" s="174" t="s">
        <v>7</v>
      </c>
      <c r="E606" s="174" t="s">
        <v>167</v>
      </c>
      <c r="F606" s="176">
        <v>33</v>
      </c>
      <c r="G606" s="176"/>
      <c r="H606" s="176"/>
      <c r="I606" s="176"/>
      <c r="J606" s="178"/>
      <c r="K606" s="178"/>
      <c r="L606" s="178"/>
      <c r="M606" s="178"/>
      <c r="N606" s="178"/>
      <c r="O606" s="178"/>
      <c r="P606" s="178"/>
      <c r="Q606" s="178"/>
      <c r="R606" s="178"/>
      <c r="S606" s="178"/>
      <c r="T606" s="179"/>
      <c r="U606" s="180">
        <f t="shared" si="66"/>
        <v>0</v>
      </c>
      <c r="V606" s="180"/>
      <c r="W606" s="234" t="str">
        <f t="shared" si="67"/>
        <v/>
      </c>
      <c r="X606" s="180"/>
      <c r="Y606" s="180"/>
      <c r="Z606" s="181">
        <v>45962</v>
      </c>
      <c r="AA606" s="342" cm="1">
        <f t="array" ref="AA606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45992</v>
      </c>
      <c r="AB606" s="173"/>
      <c r="AC606" s="182"/>
      <c r="AD606" s="173"/>
      <c r="AE606" s="183"/>
      <c r="AF606" s="183"/>
      <c r="AG606" s="183"/>
      <c r="AH606" s="183"/>
      <c r="AI606" s="173">
        <f t="shared" si="68"/>
        <v>0</v>
      </c>
      <c r="AJ606" s="173">
        <f t="shared" si="69"/>
        <v>0</v>
      </c>
      <c r="AK606" s="173">
        <f t="shared" si="70"/>
        <v>0</v>
      </c>
      <c r="AL606" s="183"/>
      <c r="AM606" s="194" t="str">
        <f>_xlfn.XLOOKUP(Tabela1[[#This Row],[Unidade]],tabShoppingsEmails[Shopping],tabShoppingsEmails[E-mails consolidados])</f>
        <v>kelly.bezerrra@boulevardshoppingbauru.com.br; yumi.leite@boulevardshoppingbauru.com.br; murillo.rosa@boulevardshoppingbauru.com.br; fabio.correa@boulevardshoppingbauru.com.br; higor.carneiro@boulevardshoppingbauru.com.br</v>
      </c>
    </row>
    <row r="607" spans="1:39" ht="79.5" hidden="1" thickBot="1">
      <c r="A607" s="172"/>
      <c r="B607" s="173"/>
      <c r="C607" s="194" t="s">
        <v>26</v>
      </c>
      <c r="D607" s="174" t="s">
        <v>7</v>
      </c>
      <c r="E607" s="174" t="s">
        <v>167</v>
      </c>
      <c r="F607" s="176">
        <v>33</v>
      </c>
      <c r="G607" s="176"/>
      <c r="H607" s="176"/>
      <c r="I607" s="176"/>
      <c r="J607" s="178"/>
      <c r="K607" s="178"/>
      <c r="L607" s="178"/>
      <c r="M607" s="178"/>
      <c r="N607" s="178"/>
      <c r="O607" s="178"/>
      <c r="P607" s="178"/>
      <c r="Q607" s="178"/>
      <c r="R607" s="244"/>
      <c r="S607" s="178"/>
      <c r="T607" s="179"/>
      <c r="U607" s="180">
        <f t="shared" si="66"/>
        <v>0</v>
      </c>
      <c r="V607" s="180"/>
      <c r="W607" s="234" t="str">
        <f t="shared" si="67"/>
        <v/>
      </c>
      <c r="X607" s="180"/>
      <c r="Y607" s="180"/>
      <c r="Z607" s="181">
        <v>45992</v>
      </c>
      <c r="AA607" s="342" cm="1">
        <f t="array" ref="AA607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46023</v>
      </c>
      <c r="AB607" s="173"/>
      <c r="AC607" s="173"/>
      <c r="AD607" s="173"/>
      <c r="AE607" s="183"/>
      <c r="AF607" s="183"/>
      <c r="AG607" s="183"/>
      <c r="AH607" s="183"/>
      <c r="AI607" s="173">
        <f t="shared" si="68"/>
        <v>0</v>
      </c>
      <c r="AJ607" s="173">
        <f t="shared" si="69"/>
        <v>0</v>
      </c>
      <c r="AK607" s="173">
        <f t="shared" si="70"/>
        <v>0</v>
      </c>
      <c r="AL607" s="183"/>
      <c r="AM607" s="194" t="str">
        <f>_xlfn.XLOOKUP(Tabela1[[#This Row],[Unidade]],tabShoppingsEmails[Shopping],tabShoppingsEmails[E-mails consolidados])</f>
        <v>kelly.bezerrra@boulevardshoppingbauru.com.br; yumi.leite@boulevardshoppingbauru.com.br; murillo.rosa@boulevardshoppingbauru.com.br; fabio.correa@boulevardshoppingbauru.com.br; higor.carneiro@boulevardshoppingbauru.com.br</v>
      </c>
    </row>
    <row r="608" spans="1:39" ht="79.5" hidden="1" thickBot="1">
      <c r="A608" s="172"/>
      <c r="B608" s="173" t="s">
        <v>154</v>
      </c>
      <c r="C608" s="173" t="s">
        <v>26</v>
      </c>
      <c r="D608" s="174" t="s">
        <v>9</v>
      </c>
      <c r="E608" s="174" t="s">
        <v>168</v>
      </c>
      <c r="F608" s="176">
        <v>2</v>
      </c>
      <c r="G608" s="176">
        <v>2</v>
      </c>
      <c r="H608" s="176">
        <v>1</v>
      </c>
      <c r="I608" s="176">
        <v>0</v>
      </c>
      <c r="J608" s="178">
        <v>11759.61</v>
      </c>
      <c r="K608" s="178">
        <v>-122.27</v>
      </c>
      <c r="L608" s="178">
        <v>-152.36000000000001</v>
      </c>
      <c r="M608" s="178">
        <v>0</v>
      </c>
      <c r="N608" s="178">
        <v>0</v>
      </c>
      <c r="O608" s="178">
        <v>0</v>
      </c>
      <c r="P608" s="178">
        <v>0</v>
      </c>
      <c r="Q608" s="178">
        <v>763.5</v>
      </c>
      <c r="R608" s="178">
        <v>0</v>
      </c>
      <c r="S608" s="178">
        <v>0</v>
      </c>
      <c r="T608" s="179" t="s">
        <v>154</v>
      </c>
      <c r="U608" s="180">
        <f t="shared" si="66"/>
        <v>12370.75</v>
      </c>
      <c r="V608" s="180"/>
      <c r="W608" s="234">
        <f t="shared" si="67"/>
        <v>12370.75</v>
      </c>
      <c r="X608" s="180"/>
      <c r="Y608" s="180"/>
      <c r="Z608" s="181">
        <v>45658</v>
      </c>
      <c r="AA608" s="342" cm="1">
        <f t="array" ref="AA608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45689</v>
      </c>
      <c r="AB608" s="173"/>
      <c r="AC608" s="173"/>
      <c r="AD608" s="173"/>
      <c r="AE608" s="183"/>
      <c r="AF608" s="183"/>
      <c r="AG608" s="183"/>
      <c r="AH608" s="183"/>
      <c r="AI608" s="173">
        <f t="shared" si="68"/>
        <v>30.090000000000018</v>
      </c>
      <c r="AJ608" s="173">
        <f t="shared" si="69"/>
        <v>0</v>
      </c>
      <c r="AK608" s="173">
        <f t="shared" si="70"/>
        <v>-611.13999999999942</v>
      </c>
      <c r="AL608" s="183"/>
      <c r="AM608" s="194" t="str">
        <f>_xlfn.XLOOKUP(Tabela1[[#This Row],[Unidade]],tabShoppingsEmails[Shopping],tabShoppingsEmails[E-mails consolidados])</f>
        <v>kelly.bezerrra@boulevardshoppingbauru.com.br; yumi.leite@boulevardshoppingbauru.com.br; murillo.rosa@boulevardshoppingbauru.com.br; fabio.correa@boulevardshoppingbauru.com.br; higor.carneiro@boulevardshoppingbauru.com.br</v>
      </c>
    </row>
    <row r="609" spans="1:39" ht="79.5" hidden="1" thickBot="1">
      <c r="A609" s="172"/>
      <c r="B609" s="173" t="s">
        <v>154</v>
      </c>
      <c r="C609" s="194" t="s">
        <v>26</v>
      </c>
      <c r="D609" s="174" t="s">
        <v>9</v>
      </c>
      <c r="E609" s="174" t="s">
        <v>168</v>
      </c>
      <c r="F609" s="176">
        <v>2</v>
      </c>
      <c r="G609" s="176">
        <v>2</v>
      </c>
      <c r="H609" s="176">
        <v>17</v>
      </c>
      <c r="I609" s="176">
        <v>0</v>
      </c>
      <c r="J609" s="178">
        <v>11759.61</v>
      </c>
      <c r="K609" s="178">
        <v>-2590.12</v>
      </c>
      <c r="L609" s="178">
        <v>-2590.12</v>
      </c>
      <c r="M609" s="178">
        <v>0</v>
      </c>
      <c r="N609" s="178">
        <v>0</v>
      </c>
      <c r="O609" s="178">
        <v>0</v>
      </c>
      <c r="P609" s="178">
        <v>-117.596100000001</v>
      </c>
      <c r="Q609" s="178">
        <v>0</v>
      </c>
      <c r="R609" s="178">
        <v>0</v>
      </c>
      <c r="S609" s="178">
        <v>0</v>
      </c>
      <c r="T609" s="196" t="s">
        <v>154</v>
      </c>
      <c r="U609" s="180">
        <f t="shared" si="66"/>
        <v>9051.8939000000009</v>
      </c>
      <c r="V609" s="180"/>
      <c r="W609" s="234">
        <f t="shared" si="67"/>
        <v>9051.8939000000009</v>
      </c>
      <c r="X609" s="180"/>
      <c r="Y609" s="180"/>
      <c r="Z609" s="181">
        <v>45689</v>
      </c>
      <c r="AA609" s="342" cm="1">
        <f t="array" ref="AA609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45717</v>
      </c>
      <c r="AB609" s="173"/>
      <c r="AC609" s="173"/>
      <c r="AD609" s="173"/>
      <c r="AE609" s="183"/>
      <c r="AF609" s="183"/>
      <c r="AG609" s="183"/>
      <c r="AH609" s="183"/>
      <c r="AI609" s="173">
        <f t="shared" si="68"/>
        <v>0</v>
      </c>
      <c r="AJ609" s="173">
        <f t="shared" si="69"/>
        <v>0</v>
      </c>
      <c r="AK609" s="173">
        <f t="shared" si="70"/>
        <v>2707.7160999999996</v>
      </c>
      <c r="AL609" s="183"/>
      <c r="AM609" s="194" t="str">
        <f>_xlfn.XLOOKUP(Tabela1[[#This Row],[Unidade]],tabShoppingsEmails[Shopping],tabShoppingsEmails[E-mails consolidados])</f>
        <v>kelly.bezerrra@boulevardshoppingbauru.com.br; yumi.leite@boulevardshoppingbauru.com.br; murillo.rosa@boulevardshoppingbauru.com.br; fabio.correa@boulevardshoppingbauru.com.br; higor.carneiro@boulevardshoppingbauru.com.br</v>
      </c>
    </row>
    <row r="610" spans="1:39" ht="79.5" hidden="1" thickBot="1">
      <c r="A610" s="172"/>
      <c r="B610" s="173" t="s">
        <v>154</v>
      </c>
      <c r="C610" s="194" t="s">
        <v>26</v>
      </c>
      <c r="D610" s="174" t="s">
        <v>9</v>
      </c>
      <c r="E610" s="174" t="s">
        <v>168</v>
      </c>
      <c r="F610" s="176">
        <v>2</v>
      </c>
      <c r="G610" s="176">
        <v>2</v>
      </c>
      <c r="H610" s="176">
        <v>0</v>
      </c>
      <c r="I610" s="176">
        <v>0</v>
      </c>
      <c r="J610" s="178">
        <v>11759.61</v>
      </c>
      <c r="K610" s="178">
        <v>0</v>
      </c>
      <c r="L610" s="178">
        <v>0</v>
      </c>
      <c r="M610" s="178">
        <v>0</v>
      </c>
      <c r="N610" s="178">
        <v>0</v>
      </c>
      <c r="O610" s="178">
        <v>0</v>
      </c>
      <c r="P610" s="178">
        <v>0</v>
      </c>
      <c r="Q610" s="178">
        <v>0</v>
      </c>
      <c r="R610" s="178">
        <v>0</v>
      </c>
      <c r="S610" s="178">
        <v>0</v>
      </c>
      <c r="T610" s="179" t="s">
        <v>154</v>
      </c>
      <c r="U610" s="180">
        <f t="shared" si="66"/>
        <v>11759.61</v>
      </c>
      <c r="V610" s="180"/>
      <c r="W610" s="234">
        <f t="shared" si="67"/>
        <v>11759.61</v>
      </c>
      <c r="X610" s="180"/>
      <c r="Y610" s="180"/>
      <c r="Z610" s="181">
        <v>45717</v>
      </c>
      <c r="AA610" s="342" cm="1">
        <f t="array" ref="AA610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45748</v>
      </c>
      <c r="AB610" s="173"/>
      <c r="AC610" s="173"/>
      <c r="AD610" s="173"/>
      <c r="AE610" s="183"/>
      <c r="AF610" s="183"/>
      <c r="AG610" s="183"/>
      <c r="AH610" s="183"/>
      <c r="AI610" s="173">
        <f t="shared" si="68"/>
        <v>0</v>
      </c>
      <c r="AJ610" s="173">
        <f t="shared" si="69"/>
        <v>0</v>
      </c>
      <c r="AK610" s="173">
        <f t="shared" si="70"/>
        <v>0</v>
      </c>
      <c r="AL610" s="183"/>
      <c r="AM610" s="194" t="str">
        <f>_xlfn.XLOOKUP(Tabela1[[#This Row],[Unidade]],tabShoppingsEmails[Shopping],tabShoppingsEmails[E-mails consolidados])</f>
        <v>kelly.bezerrra@boulevardshoppingbauru.com.br; yumi.leite@boulevardshoppingbauru.com.br; murillo.rosa@boulevardshoppingbauru.com.br; fabio.correa@boulevardshoppingbauru.com.br; higor.carneiro@boulevardshoppingbauru.com.br</v>
      </c>
    </row>
    <row r="611" spans="1:39" ht="79.5" hidden="1" thickBot="1">
      <c r="A611" s="172">
        <v>45797</v>
      </c>
      <c r="B611" s="173" t="s">
        <v>154</v>
      </c>
      <c r="C611" s="194" t="s">
        <v>26</v>
      </c>
      <c r="D611" s="174" t="s">
        <v>9</v>
      </c>
      <c r="E611" s="174" t="s">
        <v>168</v>
      </c>
      <c r="F611" s="176">
        <v>2</v>
      </c>
      <c r="G611" s="176">
        <v>2</v>
      </c>
      <c r="H611" s="176">
        <v>38</v>
      </c>
      <c r="I611" s="176">
        <v>0</v>
      </c>
      <c r="J611" s="178">
        <v>11759.61</v>
      </c>
      <c r="K611" s="178">
        <v>-6230.78</v>
      </c>
      <c r="L611" s="178">
        <v>-6230.78</v>
      </c>
      <c r="M611" s="178">
        <v>0</v>
      </c>
      <c r="N611" s="178">
        <v>0</v>
      </c>
      <c r="O611" s="178">
        <v>-235.19</v>
      </c>
      <c r="P611" s="178">
        <v>0</v>
      </c>
      <c r="Q611" s="178">
        <v>0</v>
      </c>
      <c r="R611" s="178">
        <v>0</v>
      </c>
      <c r="S611" s="178">
        <v>0</v>
      </c>
      <c r="T611" s="179" t="s">
        <v>154</v>
      </c>
      <c r="U611" s="180">
        <f>(J611+L611+Q611+R611+S611+N611)+IF(T611="Sim",O611+P611,0)</f>
        <v>5293.6400000000012</v>
      </c>
      <c r="V611" s="180"/>
      <c r="W611" s="234">
        <f t="shared" si="67"/>
        <v>5293.6400000000012</v>
      </c>
      <c r="X611" s="180"/>
      <c r="Y611" s="180"/>
      <c r="Z611" s="181">
        <v>45748</v>
      </c>
      <c r="AA611" s="342" cm="1">
        <f t="array" ref="AA611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45778</v>
      </c>
      <c r="AB611" s="173"/>
      <c r="AC611" s="173"/>
      <c r="AD611" s="173"/>
      <c r="AE611" s="183"/>
      <c r="AF611" s="183"/>
      <c r="AG611" s="183"/>
      <c r="AH611" s="183"/>
      <c r="AI611" s="173">
        <f t="shared" si="68"/>
        <v>0</v>
      </c>
      <c r="AJ611" s="173">
        <f t="shared" si="69"/>
        <v>0</v>
      </c>
      <c r="AK611" s="173">
        <f t="shared" si="70"/>
        <v>6465.9699999999993</v>
      </c>
      <c r="AL611" s="183"/>
      <c r="AM611" s="194" t="str">
        <f>_xlfn.XLOOKUP(Tabela1[[#This Row],[Unidade]],tabShoppingsEmails[Shopping],tabShoppingsEmails[E-mails consolidados])</f>
        <v>kelly.bezerrra@boulevardshoppingbauru.com.br; yumi.leite@boulevardshoppingbauru.com.br; murillo.rosa@boulevardshoppingbauru.com.br; fabio.correa@boulevardshoppingbauru.com.br; higor.carneiro@boulevardshoppingbauru.com.br</v>
      </c>
    </row>
    <row r="612" spans="1:39" ht="79.5" hidden="1" thickBot="1">
      <c r="A612" s="172">
        <v>45831</v>
      </c>
      <c r="B612" s="173" t="s">
        <v>154</v>
      </c>
      <c r="C612" s="194" t="s">
        <v>26</v>
      </c>
      <c r="D612" s="175" t="s">
        <v>9</v>
      </c>
      <c r="E612" s="174" t="s">
        <v>168</v>
      </c>
      <c r="F612" s="176">
        <v>2</v>
      </c>
      <c r="G612" s="176">
        <v>2</v>
      </c>
      <c r="H612" s="176">
        <v>36</v>
      </c>
      <c r="I612" s="176">
        <v>0</v>
      </c>
      <c r="J612" s="178">
        <v>11759.61</v>
      </c>
      <c r="K612" s="178">
        <v>-6720.04</v>
      </c>
      <c r="L612" s="178">
        <v>-6720.04</v>
      </c>
      <c r="M612" s="178">
        <v>0</v>
      </c>
      <c r="N612" s="178">
        <v>0</v>
      </c>
      <c r="O612" s="178">
        <v>-235.19</v>
      </c>
      <c r="P612" s="178">
        <v>0</v>
      </c>
      <c r="Q612" s="178">
        <v>0</v>
      </c>
      <c r="R612" s="178">
        <v>0</v>
      </c>
      <c r="S612" s="178">
        <v>0</v>
      </c>
      <c r="T612" s="179" t="s">
        <v>154</v>
      </c>
      <c r="U612" s="180">
        <f>(J612+L612+Q612+R612+S612+N612)+IF(T612="Sim",O612+P612,0)</f>
        <v>4804.380000000001</v>
      </c>
      <c r="V612" s="180"/>
      <c r="W612" s="234">
        <f t="shared" si="67"/>
        <v>4804.380000000001</v>
      </c>
      <c r="X612" s="180"/>
      <c r="Y612" s="180"/>
      <c r="Z612" s="181">
        <v>45778</v>
      </c>
      <c r="AA612" s="342" cm="1">
        <f t="array" ref="AA612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45809</v>
      </c>
      <c r="AB612" s="173"/>
      <c r="AC612" s="173"/>
      <c r="AD612" s="173"/>
      <c r="AE612" s="183"/>
      <c r="AF612" s="183"/>
      <c r="AG612" s="183"/>
      <c r="AH612" s="183"/>
      <c r="AI612" s="173">
        <f t="shared" si="68"/>
        <v>0</v>
      </c>
      <c r="AJ612" s="173">
        <f t="shared" si="69"/>
        <v>0</v>
      </c>
      <c r="AK612" s="173">
        <f t="shared" si="70"/>
        <v>6955.23</v>
      </c>
      <c r="AL612" s="183"/>
      <c r="AM612" s="194" t="str">
        <f>_xlfn.XLOOKUP(Tabela1[[#This Row],[Unidade]],tabShoppingsEmails[Shopping],tabShoppingsEmails[E-mails consolidados])</f>
        <v>kelly.bezerrra@boulevardshoppingbauru.com.br; yumi.leite@boulevardshoppingbauru.com.br; murillo.rosa@boulevardshoppingbauru.com.br; fabio.correa@boulevardshoppingbauru.com.br; higor.carneiro@boulevardshoppingbauru.com.br</v>
      </c>
    </row>
    <row r="613" spans="1:39" ht="22.5" hidden="1" customHeight="1" thickBot="1">
      <c r="A613" s="172">
        <v>45835</v>
      </c>
      <c r="B613" s="173" t="s">
        <v>154</v>
      </c>
      <c r="C613" s="194" t="s">
        <v>26</v>
      </c>
      <c r="D613" s="175" t="s">
        <v>9</v>
      </c>
      <c r="E613" s="174" t="s">
        <v>168</v>
      </c>
      <c r="F613" s="176">
        <v>2</v>
      </c>
      <c r="G613" s="176">
        <v>2</v>
      </c>
      <c r="H613" s="176">
        <v>0</v>
      </c>
      <c r="I613" s="176">
        <v>0</v>
      </c>
      <c r="J613" s="178">
        <v>11759.61</v>
      </c>
      <c r="K613" s="178">
        <v>0</v>
      </c>
      <c r="L613" s="178">
        <v>0</v>
      </c>
      <c r="M613" s="178">
        <v>0</v>
      </c>
      <c r="N613" s="178">
        <v>0</v>
      </c>
      <c r="O613" s="178">
        <v>0</v>
      </c>
      <c r="P613" s="178">
        <v>0</v>
      </c>
      <c r="Q613" s="178">
        <v>0</v>
      </c>
      <c r="R613" s="244">
        <v>0</v>
      </c>
      <c r="S613" s="244">
        <v>0</v>
      </c>
      <c r="T613" s="179" t="s">
        <v>154</v>
      </c>
      <c r="U613" s="180">
        <f t="shared" si="66"/>
        <v>11759.61</v>
      </c>
      <c r="V613" s="180"/>
      <c r="W613" s="234">
        <f t="shared" si="67"/>
        <v>11759.61</v>
      </c>
      <c r="X613" s="180"/>
      <c r="Y613" s="180"/>
      <c r="Z613" s="181">
        <v>45809</v>
      </c>
      <c r="AA613" s="342" cm="1">
        <f t="array" ref="AA613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45839</v>
      </c>
      <c r="AB613" s="173"/>
      <c r="AC613" s="173"/>
      <c r="AD613" s="173"/>
      <c r="AE613" s="183"/>
      <c r="AF613" s="183"/>
      <c r="AG613" s="183"/>
      <c r="AH613" s="183"/>
      <c r="AI613" s="173">
        <f t="shared" si="68"/>
        <v>0</v>
      </c>
      <c r="AJ613" s="173">
        <f t="shared" si="69"/>
        <v>0</v>
      </c>
      <c r="AK613" s="173">
        <f t="shared" si="70"/>
        <v>0</v>
      </c>
      <c r="AL613" s="183"/>
      <c r="AM613" s="194" t="str">
        <f>_xlfn.XLOOKUP(Tabela1[[#This Row],[Unidade]],tabShoppingsEmails[Shopping],tabShoppingsEmails[E-mails consolidados])</f>
        <v>kelly.bezerrra@boulevardshoppingbauru.com.br; yumi.leite@boulevardshoppingbauru.com.br; murillo.rosa@boulevardshoppingbauru.com.br; fabio.correa@boulevardshoppingbauru.com.br; higor.carneiro@boulevardshoppingbauru.com.br</v>
      </c>
    </row>
    <row r="614" spans="1:39" ht="26.25" hidden="1" customHeight="1" thickBot="1">
      <c r="A614" s="172"/>
      <c r="B614" s="173" t="s">
        <v>157</v>
      </c>
      <c r="C614" s="194" t="s">
        <v>26</v>
      </c>
      <c r="D614" s="175" t="s">
        <v>9</v>
      </c>
      <c r="E614" s="174" t="s">
        <v>168</v>
      </c>
      <c r="F614" s="176">
        <v>2</v>
      </c>
      <c r="G614" s="176">
        <v>2</v>
      </c>
      <c r="H614" s="198" t="s">
        <v>165</v>
      </c>
      <c r="I614" s="198" t="s">
        <v>165</v>
      </c>
      <c r="J614" s="178">
        <v>11759.61</v>
      </c>
      <c r="K614" s="178">
        <v>0</v>
      </c>
      <c r="L614" s="334"/>
      <c r="M614" s="178">
        <v>0</v>
      </c>
      <c r="N614" s="334"/>
      <c r="O614" s="178">
        <v>0</v>
      </c>
      <c r="P614" s="178">
        <v>0</v>
      </c>
      <c r="Q614" s="178">
        <v>0</v>
      </c>
      <c r="R614" s="244">
        <v>0</v>
      </c>
      <c r="S614" s="244">
        <v>0</v>
      </c>
      <c r="T614" s="179" t="s">
        <v>154</v>
      </c>
      <c r="U614" s="180">
        <f t="shared" si="66"/>
        <v>11759.61</v>
      </c>
      <c r="V614" s="180"/>
      <c r="W614" s="234">
        <f t="shared" si="67"/>
        <v>11759.61</v>
      </c>
      <c r="X614" s="180"/>
      <c r="Y614" s="180"/>
      <c r="Z614" s="181">
        <v>45839</v>
      </c>
      <c r="AA614" s="342" cm="1">
        <f t="array" ref="AA614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45870</v>
      </c>
      <c r="AB614" s="173"/>
      <c r="AC614" s="173"/>
      <c r="AD614" s="173"/>
      <c r="AE614" s="183"/>
      <c r="AF614" s="183"/>
      <c r="AG614" s="183"/>
      <c r="AH614" s="183"/>
      <c r="AI614" s="173">
        <f t="shared" si="68"/>
        <v>0</v>
      </c>
      <c r="AJ614" s="173">
        <f t="shared" si="69"/>
        <v>0</v>
      </c>
      <c r="AK614" s="173">
        <f t="shared" si="70"/>
        <v>0</v>
      </c>
      <c r="AL614" s="183"/>
      <c r="AM614" s="194" t="str">
        <f>_xlfn.XLOOKUP(Tabela1[[#This Row],[Unidade]],tabShoppingsEmails[Shopping],tabShoppingsEmails[E-mails consolidados])</f>
        <v>kelly.bezerrra@boulevardshoppingbauru.com.br; yumi.leite@boulevardshoppingbauru.com.br; murillo.rosa@boulevardshoppingbauru.com.br; fabio.correa@boulevardshoppingbauru.com.br; higor.carneiro@boulevardshoppingbauru.com.br</v>
      </c>
    </row>
    <row r="615" spans="1:39" ht="24.75" hidden="1" customHeight="1" thickBot="1">
      <c r="A615" s="172">
        <v>45890</v>
      </c>
      <c r="B615" s="173" t="s">
        <v>154</v>
      </c>
      <c r="C615" s="194" t="s">
        <v>26</v>
      </c>
      <c r="D615" s="175" t="s">
        <v>9</v>
      </c>
      <c r="E615" s="174" t="s">
        <v>168</v>
      </c>
      <c r="F615" s="176">
        <v>2</v>
      </c>
      <c r="G615" s="176">
        <v>2</v>
      </c>
      <c r="H615" s="176">
        <v>0</v>
      </c>
      <c r="I615" s="176">
        <v>0</v>
      </c>
      <c r="J615" s="178">
        <v>11759.61</v>
      </c>
      <c r="K615" s="178">
        <v>0</v>
      </c>
      <c r="L615" s="178">
        <v>0</v>
      </c>
      <c r="M615" s="178">
        <v>0</v>
      </c>
      <c r="N615" s="178">
        <v>0</v>
      </c>
      <c r="O615" s="178">
        <v>0</v>
      </c>
      <c r="P615" s="178">
        <v>0</v>
      </c>
      <c r="Q615" s="178">
        <v>0</v>
      </c>
      <c r="R615" s="244">
        <v>0</v>
      </c>
      <c r="S615" s="244">
        <v>0</v>
      </c>
      <c r="T615" s="179" t="s">
        <v>154</v>
      </c>
      <c r="U615" s="180">
        <f t="shared" si="66"/>
        <v>11759.61</v>
      </c>
      <c r="V615" s="180"/>
      <c r="W615" s="234">
        <f t="shared" si="67"/>
        <v>11759.61</v>
      </c>
      <c r="X615" s="180"/>
      <c r="Y615" s="180"/>
      <c r="Z615" s="181">
        <v>45870</v>
      </c>
      <c r="AA615" s="342" cm="1">
        <f t="array" ref="AA615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45901</v>
      </c>
      <c r="AB615" s="173"/>
      <c r="AC615" s="173"/>
      <c r="AD615" s="173"/>
      <c r="AE615" s="183"/>
      <c r="AF615" s="183"/>
      <c r="AG615" s="183"/>
      <c r="AH615" s="183"/>
      <c r="AI615" s="173">
        <f t="shared" si="68"/>
        <v>0</v>
      </c>
      <c r="AJ615" s="173">
        <f t="shared" si="69"/>
        <v>0</v>
      </c>
      <c r="AK615" s="173">
        <f t="shared" si="70"/>
        <v>0</v>
      </c>
      <c r="AL615" s="183"/>
      <c r="AM615" s="194" t="str">
        <f>_xlfn.XLOOKUP(Tabela1[[#This Row],[Unidade]],tabShoppingsEmails[Shopping],tabShoppingsEmails[E-mails consolidados])</f>
        <v>kelly.bezerrra@boulevardshoppingbauru.com.br; yumi.leite@boulevardshoppingbauru.com.br; murillo.rosa@boulevardshoppingbauru.com.br; fabio.correa@boulevardshoppingbauru.com.br; higor.carneiro@boulevardshoppingbauru.com.br</v>
      </c>
    </row>
    <row r="616" spans="1:39" ht="18.75" hidden="1" customHeight="1" thickBot="1">
      <c r="A616" s="172">
        <v>45917</v>
      </c>
      <c r="B616" s="173" t="s">
        <v>154</v>
      </c>
      <c r="C616" s="173" t="s">
        <v>26</v>
      </c>
      <c r="D616" s="174" t="s">
        <v>9</v>
      </c>
      <c r="E616" s="174" t="s">
        <v>168</v>
      </c>
      <c r="F616" s="176">
        <v>2</v>
      </c>
      <c r="G616" s="176">
        <v>2</v>
      </c>
      <c r="H616" s="176">
        <v>0</v>
      </c>
      <c r="I616" s="176">
        <v>0</v>
      </c>
      <c r="J616" s="178">
        <v>11759.61</v>
      </c>
      <c r="K616" s="178">
        <v>0</v>
      </c>
      <c r="L616" s="178">
        <v>0</v>
      </c>
      <c r="M616" s="178">
        <v>0</v>
      </c>
      <c r="N616" s="178">
        <v>0</v>
      </c>
      <c r="O616" s="178">
        <v>0</v>
      </c>
      <c r="P616" s="178">
        <v>0</v>
      </c>
      <c r="Q616" s="178">
        <v>-1444</v>
      </c>
      <c r="R616" s="178">
        <v>0</v>
      </c>
      <c r="S616" s="178">
        <v>0</v>
      </c>
      <c r="T616" s="179" t="s">
        <v>154</v>
      </c>
      <c r="U616" s="180">
        <f t="shared" si="66"/>
        <v>10315.61</v>
      </c>
      <c r="V616" s="180"/>
      <c r="W616" s="234">
        <f t="shared" si="67"/>
        <v>10315.61</v>
      </c>
      <c r="X616" s="180"/>
      <c r="Y616" s="180"/>
      <c r="Z616" s="181">
        <v>45901</v>
      </c>
      <c r="AA616" s="342" cm="1">
        <f t="array" ref="AA616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45931</v>
      </c>
      <c r="AB616" s="173"/>
      <c r="AC616" s="173"/>
      <c r="AD616" s="173"/>
      <c r="AE616" s="183"/>
      <c r="AF616" s="183"/>
      <c r="AG616" s="183"/>
      <c r="AH616" s="183"/>
      <c r="AI616" s="173">
        <f t="shared" si="68"/>
        <v>0</v>
      </c>
      <c r="AJ616" s="173">
        <f t="shared" si="69"/>
        <v>0</v>
      </c>
      <c r="AK616" s="173">
        <f t="shared" si="70"/>
        <v>1444</v>
      </c>
      <c r="AL616" s="183"/>
      <c r="AM616" s="194" t="str">
        <f>_xlfn.XLOOKUP(Tabela1[[#This Row],[Unidade]],tabShoppingsEmails[Shopping],tabShoppingsEmails[E-mails consolidados])</f>
        <v>kelly.bezerrra@boulevardshoppingbauru.com.br; yumi.leite@boulevardshoppingbauru.com.br; murillo.rosa@boulevardshoppingbauru.com.br; fabio.correa@boulevardshoppingbauru.com.br; higor.carneiro@boulevardshoppingbauru.com.br</v>
      </c>
    </row>
    <row r="617" spans="1:39" ht="19.5" hidden="1" customHeight="1" thickBot="1">
      <c r="A617" s="172">
        <v>45951</v>
      </c>
      <c r="B617" s="173" t="s">
        <v>154</v>
      </c>
      <c r="C617" s="173" t="s">
        <v>26</v>
      </c>
      <c r="D617" s="174" t="s">
        <v>9</v>
      </c>
      <c r="E617" s="174" t="s">
        <v>168</v>
      </c>
      <c r="F617" s="176">
        <v>2</v>
      </c>
      <c r="G617" s="176">
        <v>2</v>
      </c>
      <c r="H617" s="176">
        <v>30</v>
      </c>
      <c r="I617" s="176">
        <v>0</v>
      </c>
      <c r="J617" s="178">
        <v>11759.61</v>
      </c>
      <c r="K617" s="178"/>
      <c r="L617" s="178">
        <v>-4627.5253124107703</v>
      </c>
      <c r="M617" s="178"/>
      <c r="N617" s="178">
        <v>0</v>
      </c>
      <c r="O617" s="334" t="s">
        <v>161</v>
      </c>
      <c r="P617" s="178">
        <v>0</v>
      </c>
      <c r="Q617" s="178">
        <v>0</v>
      </c>
      <c r="R617" s="178">
        <v>0</v>
      </c>
      <c r="S617" s="178">
        <v>0</v>
      </c>
      <c r="T617" s="179" t="s">
        <v>157</v>
      </c>
      <c r="U617" s="180">
        <f>(J617+L617+Q617+R617+S617+N617)+IF(T617="Sim",O617+P617,0)</f>
        <v>7132.0846875892303</v>
      </c>
      <c r="V617" s="180"/>
      <c r="W617" s="234">
        <f t="shared" si="67"/>
        <v>7132.0846875892303</v>
      </c>
      <c r="X617" s="180"/>
      <c r="Y617" s="180"/>
      <c r="Z617" s="181">
        <v>45931</v>
      </c>
      <c r="AA617" s="342" cm="1">
        <f t="array" ref="AA617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45962</v>
      </c>
      <c r="AB617" s="173"/>
      <c r="AC617" s="173"/>
      <c r="AD617" s="173"/>
      <c r="AE617" s="183"/>
      <c r="AF617" s="183"/>
      <c r="AG617" s="183"/>
      <c r="AH617" s="183"/>
      <c r="AI617" s="173">
        <f>K617-L617</f>
        <v>4627.5253124107703</v>
      </c>
      <c r="AJ617" s="173">
        <f t="shared" si="69"/>
        <v>0</v>
      </c>
      <c r="AK617" s="173">
        <f t="shared" si="70"/>
        <v>4627.5253124107703</v>
      </c>
      <c r="AL617" s="183"/>
      <c r="AM617" s="194" t="str">
        <f>_xlfn.XLOOKUP(Tabela1[[#This Row],[Unidade]],tabShoppingsEmails[Shopping],tabShoppingsEmails[E-mails consolidados])</f>
        <v>kelly.bezerrra@boulevardshoppingbauru.com.br; yumi.leite@boulevardshoppingbauru.com.br; murillo.rosa@boulevardshoppingbauru.com.br; fabio.correa@boulevardshoppingbauru.com.br; higor.carneiro@boulevardshoppingbauru.com.br</v>
      </c>
    </row>
    <row r="618" spans="1:39" ht="79.5" hidden="1" thickBot="1">
      <c r="A618" s="172"/>
      <c r="B618" s="173"/>
      <c r="C618" s="173" t="s">
        <v>26</v>
      </c>
      <c r="D618" s="174" t="s">
        <v>9</v>
      </c>
      <c r="E618" s="174" t="s">
        <v>168</v>
      </c>
      <c r="F618" s="176">
        <v>2</v>
      </c>
      <c r="G618" s="176"/>
      <c r="H618" s="176"/>
      <c r="I618" s="176"/>
      <c r="J618" s="178"/>
      <c r="K618" s="178"/>
      <c r="L618" s="178"/>
      <c r="M618" s="178"/>
      <c r="N618" s="178"/>
      <c r="O618" s="178"/>
      <c r="P618" s="178"/>
      <c r="Q618" s="178"/>
      <c r="R618" s="178"/>
      <c r="S618" s="178"/>
      <c r="T618" s="179"/>
      <c r="U618" s="180">
        <f t="shared" si="66"/>
        <v>0</v>
      </c>
      <c r="V618" s="180"/>
      <c r="W618" s="234" t="str">
        <f t="shared" si="67"/>
        <v/>
      </c>
      <c r="X618" s="180"/>
      <c r="Y618" s="180"/>
      <c r="Z618" s="181">
        <v>45962</v>
      </c>
      <c r="AA618" s="342" cm="1">
        <f t="array" ref="AA618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45992</v>
      </c>
      <c r="AB618" s="173"/>
      <c r="AC618" s="173"/>
      <c r="AD618" s="173"/>
      <c r="AE618" s="183"/>
      <c r="AF618" s="183"/>
      <c r="AG618" s="183"/>
      <c r="AH618" s="183"/>
      <c r="AI618" s="173">
        <f t="shared" si="68"/>
        <v>0</v>
      </c>
      <c r="AJ618" s="173">
        <f t="shared" si="69"/>
        <v>0</v>
      </c>
      <c r="AK618" s="173">
        <f t="shared" si="70"/>
        <v>0</v>
      </c>
      <c r="AL618" s="183"/>
      <c r="AM618" s="194" t="str">
        <f>_xlfn.XLOOKUP(Tabela1[[#This Row],[Unidade]],tabShoppingsEmails[Shopping],tabShoppingsEmails[E-mails consolidados])</f>
        <v>kelly.bezerrra@boulevardshoppingbauru.com.br; yumi.leite@boulevardshoppingbauru.com.br; murillo.rosa@boulevardshoppingbauru.com.br; fabio.correa@boulevardshoppingbauru.com.br; higor.carneiro@boulevardshoppingbauru.com.br</v>
      </c>
    </row>
    <row r="619" spans="1:39" ht="79.5" hidden="1" thickBot="1">
      <c r="A619" s="172"/>
      <c r="B619" s="173"/>
      <c r="C619" s="173" t="s">
        <v>26</v>
      </c>
      <c r="D619" s="174" t="s">
        <v>9</v>
      </c>
      <c r="E619" s="174" t="s">
        <v>168</v>
      </c>
      <c r="F619" s="176">
        <v>2</v>
      </c>
      <c r="G619" s="176"/>
      <c r="H619" s="176"/>
      <c r="I619" s="176"/>
      <c r="J619" s="178"/>
      <c r="K619" s="178"/>
      <c r="L619" s="178"/>
      <c r="M619" s="178"/>
      <c r="N619" s="178"/>
      <c r="O619" s="178"/>
      <c r="P619" s="178"/>
      <c r="Q619" s="178"/>
      <c r="R619" s="244"/>
      <c r="S619" s="244"/>
      <c r="T619" s="179"/>
      <c r="U619" s="180">
        <f t="shared" si="66"/>
        <v>0</v>
      </c>
      <c r="V619" s="180"/>
      <c r="W619" s="234" t="str">
        <f t="shared" si="67"/>
        <v/>
      </c>
      <c r="X619" s="180"/>
      <c r="Y619" s="180"/>
      <c r="Z619" s="181">
        <v>45992</v>
      </c>
      <c r="AA619" s="342" cm="1">
        <f t="array" ref="AA619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46023</v>
      </c>
      <c r="AB619" s="173"/>
      <c r="AC619" s="173"/>
      <c r="AD619" s="173"/>
      <c r="AE619" s="183"/>
      <c r="AF619" s="182"/>
      <c r="AG619" s="183"/>
      <c r="AH619" s="183"/>
      <c r="AI619" s="173">
        <f t="shared" si="68"/>
        <v>0</v>
      </c>
      <c r="AJ619" s="173">
        <f t="shared" si="69"/>
        <v>0</v>
      </c>
      <c r="AK619" s="173">
        <f t="shared" si="70"/>
        <v>0</v>
      </c>
      <c r="AL619" s="183"/>
      <c r="AM619" s="194" t="str">
        <f>_xlfn.XLOOKUP(Tabela1[[#This Row],[Unidade]],tabShoppingsEmails[Shopping],tabShoppingsEmails[E-mails consolidados])</f>
        <v>kelly.bezerrra@boulevardshoppingbauru.com.br; yumi.leite@boulevardshoppingbauru.com.br; murillo.rosa@boulevardshoppingbauru.com.br; fabio.correa@boulevardshoppingbauru.com.br; higor.carneiro@boulevardshoppingbauru.com.br</v>
      </c>
    </row>
    <row r="620" spans="1:39" ht="79.5" hidden="1" thickBot="1">
      <c r="A620" s="172"/>
      <c r="B620" s="173" t="s">
        <v>154</v>
      </c>
      <c r="C620" s="173" t="s">
        <v>26</v>
      </c>
      <c r="D620" s="175" t="s">
        <v>10</v>
      </c>
      <c r="E620" s="174" t="s">
        <v>210</v>
      </c>
      <c r="F620" s="176">
        <v>18</v>
      </c>
      <c r="G620" s="176">
        <v>18</v>
      </c>
      <c r="H620" s="176">
        <v>0</v>
      </c>
      <c r="I620" s="176">
        <v>0</v>
      </c>
      <c r="J620" s="178">
        <v>83530.593319399282</v>
      </c>
      <c r="K620" s="178">
        <v>0</v>
      </c>
      <c r="L620" s="178">
        <v>0</v>
      </c>
      <c r="M620" s="178">
        <v>0</v>
      </c>
      <c r="N620" s="178">
        <v>0</v>
      </c>
      <c r="O620" s="178">
        <v>0</v>
      </c>
      <c r="P620" s="178">
        <v>0</v>
      </c>
      <c r="Q620" s="178">
        <v>0</v>
      </c>
      <c r="R620" s="178">
        <v>0</v>
      </c>
      <c r="S620" s="178">
        <v>0</v>
      </c>
      <c r="T620" s="179" t="s">
        <v>154</v>
      </c>
      <c r="U620" s="180">
        <f t="shared" si="66"/>
        <v>83530.593319399282</v>
      </c>
      <c r="V620" s="180"/>
      <c r="W620" s="234">
        <f t="shared" si="67"/>
        <v>83530.593319399282</v>
      </c>
      <c r="X620" s="180"/>
      <c r="Y620" s="180"/>
      <c r="Z620" s="181">
        <v>45658</v>
      </c>
      <c r="AA620" s="342" cm="1">
        <f t="array" ref="AA620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45689</v>
      </c>
      <c r="AB620" s="173"/>
      <c r="AC620" s="173"/>
      <c r="AD620" s="173"/>
      <c r="AE620" s="183"/>
      <c r="AF620" s="183"/>
      <c r="AG620" s="183"/>
      <c r="AH620" s="183"/>
      <c r="AI620" s="173">
        <f t="shared" si="68"/>
        <v>0</v>
      </c>
      <c r="AJ620" s="173">
        <f t="shared" si="69"/>
        <v>0</v>
      </c>
      <c r="AK620" s="173">
        <f t="shared" si="70"/>
        <v>0</v>
      </c>
      <c r="AL620" s="183"/>
      <c r="AM620" s="194" t="str">
        <f>_xlfn.XLOOKUP(Tabela1[[#This Row],[Unidade]],tabShoppingsEmails[Shopping],tabShoppingsEmails[E-mails consolidados])</f>
        <v>kelly.bezerrra@boulevardshoppingbauru.com.br; yumi.leite@boulevardshoppingbauru.com.br; murillo.rosa@boulevardshoppingbauru.com.br; fabio.correa@boulevardshoppingbauru.com.br; higor.carneiro@boulevardshoppingbauru.com.br</v>
      </c>
    </row>
    <row r="621" spans="1:39" ht="79.5" hidden="1" thickBot="1">
      <c r="A621" s="172"/>
      <c r="B621" s="173" t="s">
        <v>154</v>
      </c>
      <c r="C621" s="173" t="s">
        <v>26</v>
      </c>
      <c r="D621" s="174" t="s">
        <v>10</v>
      </c>
      <c r="E621" s="174" t="s">
        <v>210</v>
      </c>
      <c r="F621" s="176">
        <v>18</v>
      </c>
      <c r="G621" s="176">
        <v>18</v>
      </c>
      <c r="H621" s="176">
        <v>0</v>
      </c>
      <c r="I621" s="176">
        <v>0</v>
      </c>
      <c r="J621" s="178">
        <v>83530.593319399282</v>
      </c>
      <c r="K621" s="178">
        <v>0</v>
      </c>
      <c r="L621" s="178">
        <v>0</v>
      </c>
      <c r="M621" s="178">
        <v>0</v>
      </c>
      <c r="N621" s="178">
        <v>0</v>
      </c>
      <c r="O621" s="178">
        <v>0</v>
      </c>
      <c r="P621" s="178">
        <v>0</v>
      </c>
      <c r="Q621" s="178">
        <v>0</v>
      </c>
      <c r="R621" s="178">
        <v>0</v>
      </c>
      <c r="S621" s="178">
        <v>0</v>
      </c>
      <c r="T621" s="179" t="s">
        <v>154</v>
      </c>
      <c r="U621" s="180">
        <f t="shared" si="66"/>
        <v>83530.593319399282</v>
      </c>
      <c r="V621" s="180"/>
      <c r="W621" s="234">
        <f t="shared" si="67"/>
        <v>83530.593319399282</v>
      </c>
      <c r="X621" s="180"/>
      <c r="Y621" s="180"/>
      <c r="Z621" s="181">
        <v>45689</v>
      </c>
      <c r="AA621" s="342" cm="1">
        <f t="array" ref="AA621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45717</v>
      </c>
      <c r="AB621" s="173"/>
      <c r="AC621" s="173"/>
      <c r="AD621" s="173"/>
      <c r="AE621" s="183"/>
      <c r="AF621" s="183"/>
      <c r="AG621" s="183"/>
      <c r="AH621" s="183"/>
      <c r="AI621" s="173">
        <f t="shared" si="68"/>
        <v>0</v>
      </c>
      <c r="AJ621" s="173">
        <f t="shared" si="69"/>
        <v>0</v>
      </c>
      <c r="AK621" s="173">
        <f t="shared" si="70"/>
        <v>0</v>
      </c>
      <c r="AL621" s="183"/>
      <c r="AM621" s="194" t="str">
        <f>_xlfn.XLOOKUP(Tabela1[[#This Row],[Unidade]],tabShoppingsEmails[Shopping],tabShoppingsEmails[E-mails consolidados])</f>
        <v>kelly.bezerrra@boulevardshoppingbauru.com.br; yumi.leite@boulevardshoppingbauru.com.br; murillo.rosa@boulevardshoppingbauru.com.br; fabio.correa@boulevardshoppingbauru.com.br; higor.carneiro@boulevardshoppingbauru.com.br</v>
      </c>
    </row>
    <row r="622" spans="1:39" ht="79.5" hidden="1" thickBot="1">
      <c r="A622" s="172"/>
      <c r="B622" s="173" t="s">
        <v>154</v>
      </c>
      <c r="C622" s="173" t="s">
        <v>26</v>
      </c>
      <c r="D622" s="174" t="s">
        <v>10</v>
      </c>
      <c r="E622" s="174" t="s">
        <v>210</v>
      </c>
      <c r="F622" s="176">
        <v>18</v>
      </c>
      <c r="G622" s="176">
        <v>18</v>
      </c>
      <c r="H622" s="176">
        <v>0</v>
      </c>
      <c r="I622" s="176">
        <v>0</v>
      </c>
      <c r="J622" s="178">
        <v>83530.593319399282</v>
      </c>
      <c r="K622" s="178">
        <v>0</v>
      </c>
      <c r="L622" s="178">
        <v>0</v>
      </c>
      <c r="M622" s="178">
        <v>0</v>
      </c>
      <c r="N622" s="178">
        <v>0</v>
      </c>
      <c r="O622" s="178">
        <v>0</v>
      </c>
      <c r="P622" s="178">
        <v>0</v>
      </c>
      <c r="Q622" s="178">
        <v>0</v>
      </c>
      <c r="R622" s="178">
        <v>0</v>
      </c>
      <c r="S622" s="178">
        <v>0</v>
      </c>
      <c r="T622" s="179" t="s">
        <v>154</v>
      </c>
      <c r="U622" s="180">
        <f t="shared" si="66"/>
        <v>83530.593319399282</v>
      </c>
      <c r="V622" s="180"/>
      <c r="W622" s="234">
        <f t="shared" si="67"/>
        <v>83530.593319399282</v>
      </c>
      <c r="X622" s="180"/>
      <c r="Y622" s="180"/>
      <c r="Z622" s="181">
        <v>45717</v>
      </c>
      <c r="AA622" s="342" cm="1">
        <f t="array" ref="AA622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45748</v>
      </c>
      <c r="AB622" s="173"/>
      <c r="AC622" s="182"/>
      <c r="AD622" s="182"/>
      <c r="AE622" s="183"/>
      <c r="AF622" s="183"/>
      <c r="AG622" s="183"/>
      <c r="AH622" s="183"/>
      <c r="AI622" s="173">
        <f t="shared" si="68"/>
        <v>0</v>
      </c>
      <c r="AJ622" s="173">
        <f t="shared" si="69"/>
        <v>0</v>
      </c>
      <c r="AK622" s="173">
        <f t="shared" si="70"/>
        <v>0</v>
      </c>
      <c r="AL622" s="183"/>
      <c r="AM622" s="194" t="str">
        <f>_xlfn.XLOOKUP(Tabela1[[#This Row],[Unidade]],tabShoppingsEmails[Shopping],tabShoppingsEmails[E-mails consolidados])</f>
        <v>kelly.bezerrra@boulevardshoppingbauru.com.br; yumi.leite@boulevardshoppingbauru.com.br; murillo.rosa@boulevardshoppingbauru.com.br; fabio.correa@boulevardshoppingbauru.com.br; higor.carneiro@boulevardshoppingbauru.com.br</v>
      </c>
    </row>
    <row r="623" spans="1:39" ht="79.5" hidden="1" thickBot="1">
      <c r="A623" s="172"/>
      <c r="B623" s="173" t="s">
        <v>154</v>
      </c>
      <c r="C623" s="173" t="s">
        <v>26</v>
      </c>
      <c r="D623" s="174" t="s">
        <v>10</v>
      </c>
      <c r="E623" s="174" t="s">
        <v>210</v>
      </c>
      <c r="F623" s="176">
        <v>18</v>
      </c>
      <c r="G623" s="176">
        <v>18</v>
      </c>
      <c r="H623" s="176">
        <v>0</v>
      </c>
      <c r="I623" s="176">
        <v>0</v>
      </c>
      <c r="J623" s="178">
        <v>83530.593319399282</v>
      </c>
      <c r="K623" s="178">
        <v>0</v>
      </c>
      <c r="L623" s="178">
        <v>0</v>
      </c>
      <c r="M623" s="178">
        <v>0</v>
      </c>
      <c r="N623" s="178">
        <v>0</v>
      </c>
      <c r="O623" s="178">
        <v>0</v>
      </c>
      <c r="P623" s="178">
        <v>0</v>
      </c>
      <c r="Q623" s="178">
        <v>0</v>
      </c>
      <c r="R623" s="178">
        <v>0</v>
      </c>
      <c r="S623" s="178">
        <v>0</v>
      </c>
      <c r="T623" s="179" t="s">
        <v>154</v>
      </c>
      <c r="U623" s="180">
        <f t="shared" ref="U623:U643" si="71">(J623+L623+Q623+R623+S623+N623)+IF(T623="Sim",O623+P623,0)</f>
        <v>83530.593319399282</v>
      </c>
      <c r="V623" s="180"/>
      <c r="W623" s="234">
        <f t="shared" si="67"/>
        <v>83530.593319399282</v>
      </c>
      <c r="X623" s="180"/>
      <c r="Y623" s="180"/>
      <c r="Z623" s="181">
        <v>45748</v>
      </c>
      <c r="AA623" s="342" cm="1">
        <f t="array" ref="AA623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45778</v>
      </c>
      <c r="AB623" s="173"/>
      <c r="AC623" s="173"/>
      <c r="AD623" s="173"/>
      <c r="AE623" s="183"/>
      <c r="AF623" s="183"/>
      <c r="AG623" s="183"/>
      <c r="AH623" s="183"/>
      <c r="AI623" s="173">
        <f t="shared" si="68"/>
        <v>0</v>
      </c>
      <c r="AJ623" s="173">
        <f t="shared" si="69"/>
        <v>0</v>
      </c>
      <c r="AK623" s="173">
        <f t="shared" si="70"/>
        <v>0</v>
      </c>
      <c r="AL623" s="183"/>
      <c r="AM623" s="194" t="str">
        <f>_xlfn.XLOOKUP(Tabela1[[#This Row],[Unidade]],tabShoppingsEmails[Shopping],tabShoppingsEmails[E-mails consolidados])</f>
        <v>kelly.bezerrra@boulevardshoppingbauru.com.br; yumi.leite@boulevardshoppingbauru.com.br; murillo.rosa@boulevardshoppingbauru.com.br; fabio.correa@boulevardshoppingbauru.com.br; higor.carneiro@boulevardshoppingbauru.com.br</v>
      </c>
    </row>
    <row r="624" spans="1:39" ht="79.5" hidden="1" thickBot="1">
      <c r="A624" s="172"/>
      <c r="B624" s="173" t="s">
        <v>154</v>
      </c>
      <c r="C624" s="173" t="s">
        <v>26</v>
      </c>
      <c r="D624" s="174" t="s">
        <v>10</v>
      </c>
      <c r="E624" s="174" t="s">
        <v>210</v>
      </c>
      <c r="F624" s="176">
        <v>18</v>
      </c>
      <c r="G624" s="176">
        <v>18</v>
      </c>
      <c r="H624" s="176">
        <v>0</v>
      </c>
      <c r="I624" s="176">
        <v>0</v>
      </c>
      <c r="J624" s="178">
        <v>91480.113075104411</v>
      </c>
      <c r="K624" s="178">
        <v>0</v>
      </c>
      <c r="L624" s="178">
        <v>0</v>
      </c>
      <c r="M624" s="178">
        <v>0</v>
      </c>
      <c r="N624" s="178">
        <v>0</v>
      </c>
      <c r="O624" s="178">
        <v>0</v>
      </c>
      <c r="P624" s="242">
        <v>0</v>
      </c>
      <c r="Q624" s="242">
        <v>0</v>
      </c>
      <c r="R624" s="178">
        <v>0</v>
      </c>
      <c r="S624" s="178">
        <v>0</v>
      </c>
      <c r="T624" s="179" t="s">
        <v>154</v>
      </c>
      <c r="U624" s="180">
        <f t="shared" si="71"/>
        <v>91480.113075104411</v>
      </c>
      <c r="V624" s="180"/>
      <c r="W624" s="234">
        <f t="shared" si="67"/>
        <v>91480.113075104411</v>
      </c>
      <c r="X624" s="180"/>
      <c r="Y624" s="180"/>
      <c r="Z624" s="181">
        <v>45778</v>
      </c>
      <c r="AA624" s="342" cm="1">
        <f t="array" ref="AA624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45809</v>
      </c>
      <c r="AB624" s="173"/>
      <c r="AC624" s="173"/>
      <c r="AD624" s="173"/>
      <c r="AE624" s="183"/>
      <c r="AF624" s="183"/>
      <c r="AG624" s="183"/>
      <c r="AH624" s="183"/>
      <c r="AI624" s="173">
        <f t="shared" si="68"/>
        <v>0</v>
      </c>
      <c r="AJ624" s="173">
        <f t="shared" si="69"/>
        <v>0</v>
      </c>
      <c r="AK624" s="173">
        <f t="shared" si="70"/>
        <v>0</v>
      </c>
      <c r="AL624" s="183"/>
      <c r="AM624" s="194" t="str">
        <f>_xlfn.XLOOKUP(Tabela1[[#This Row],[Unidade]],tabShoppingsEmails[Shopping],tabShoppingsEmails[E-mails consolidados])</f>
        <v>kelly.bezerrra@boulevardshoppingbauru.com.br; yumi.leite@boulevardshoppingbauru.com.br; murillo.rosa@boulevardshoppingbauru.com.br; fabio.correa@boulevardshoppingbauru.com.br; higor.carneiro@boulevardshoppingbauru.com.br</v>
      </c>
    </row>
    <row r="625" spans="1:39" ht="79.5" hidden="1" thickBot="1">
      <c r="A625" s="172">
        <v>45838</v>
      </c>
      <c r="B625" s="173" t="s">
        <v>154</v>
      </c>
      <c r="C625" s="173" t="s">
        <v>26</v>
      </c>
      <c r="D625" s="174" t="s">
        <v>10</v>
      </c>
      <c r="E625" s="174" t="s">
        <v>210</v>
      </c>
      <c r="F625" s="176">
        <v>18</v>
      </c>
      <c r="G625" s="176">
        <v>18</v>
      </c>
      <c r="H625" s="176">
        <v>0</v>
      </c>
      <c r="I625" s="176">
        <v>0</v>
      </c>
      <c r="J625" s="178">
        <v>91480.113075104411</v>
      </c>
      <c r="K625" s="178">
        <v>0</v>
      </c>
      <c r="L625" s="178">
        <v>0</v>
      </c>
      <c r="M625" s="178">
        <v>0</v>
      </c>
      <c r="N625" s="178">
        <v>0</v>
      </c>
      <c r="O625" s="178">
        <v>0</v>
      </c>
      <c r="P625" s="242">
        <v>0</v>
      </c>
      <c r="Q625" s="242">
        <v>0</v>
      </c>
      <c r="R625" s="178">
        <v>0</v>
      </c>
      <c r="S625" s="178">
        <v>0</v>
      </c>
      <c r="T625" s="179" t="s">
        <v>154</v>
      </c>
      <c r="U625" s="180">
        <f t="shared" si="71"/>
        <v>91480.113075104411</v>
      </c>
      <c r="V625" s="180"/>
      <c r="W625" s="234">
        <f t="shared" si="67"/>
        <v>91480.113075104411</v>
      </c>
      <c r="X625" s="180"/>
      <c r="Y625" s="180"/>
      <c r="Z625" s="181">
        <v>45809</v>
      </c>
      <c r="AA625" s="342" cm="1">
        <f t="array" ref="AA625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45839</v>
      </c>
      <c r="AB625" s="173"/>
      <c r="AC625" s="173"/>
      <c r="AD625" s="173"/>
      <c r="AE625" s="183"/>
      <c r="AF625" s="183"/>
      <c r="AG625" s="183"/>
      <c r="AH625" s="183"/>
      <c r="AI625" s="173">
        <f t="shared" si="68"/>
        <v>0</v>
      </c>
      <c r="AJ625" s="173">
        <f t="shared" si="69"/>
        <v>0</v>
      </c>
      <c r="AK625" s="173">
        <f t="shared" si="70"/>
        <v>0</v>
      </c>
      <c r="AL625" s="183"/>
      <c r="AM625" s="194" t="str">
        <f>_xlfn.XLOOKUP(Tabela1[[#This Row],[Unidade]],tabShoppingsEmails[Shopping],tabShoppingsEmails[E-mails consolidados])</f>
        <v>kelly.bezerrra@boulevardshoppingbauru.com.br; yumi.leite@boulevardshoppingbauru.com.br; murillo.rosa@boulevardshoppingbauru.com.br; fabio.correa@boulevardshoppingbauru.com.br; higor.carneiro@boulevardshoppingbauru.com.br</v>
      </c>
    </row>
    <row r="626" spans="1:39" ht="79.5" hidden="1" thickBot="1">
      <c r="A626" s="172"/>
      <c r="B626" s="173" t="s">
        <v>157</v>
      </c>
      <c r="C626" s="173" t="s">
        <v>26</v>
      </c>
      <c r="D626" s="174" t="s">
        <v>10</v>
      </c>
      <c r="E626" s="174" t="s">
        <v>210</v>
      </c>
      <c r="F626" s="176">
        <v>18</v>
      </c>
      <c r="G626" s="176">
        <v>18</v>
      </c>
      <c r="H626" s="198" t="s">
        <v>165</v>
      </c>
      <c r="I626" s="198" t="s">
        <v>165</v>
      </c>
      <c r="J626" s="178">
        <v>91480.113075104411</v>
      </c>
      <c r="K626" s="178">
        <v>0</v>
      </c>
      <c r="L626" s="334"/>
      <c r="M626" s="178">
        <v>0</v>
      </c>
      <c r="N626" s="334"/>
      <c r="O626" s="178">
        <v>0</v>
      </c>
      <c r="P626" s="242">
        <v>0</v>
      </c>
      <c r="Q626" s="242">
        <v>0</v>
      </c>
      <c r="R626" s="178">
        <v>0</v>
      </c>
      <c r="S626" s="178">
        <v>0</v>
      </c>
      <c r="T626" s="179" t="s">
        <v>154</v>
      </c>
      <c r="U626" s="180">
        <f t="shared" si="71"/>
        <v>91480.113075104411</v>
      </c>
      <c r="V626" s="180"/>
      <c r="W626" s="234">
        <f t="shared" si="67"/>
        <v>91480.113075104411</v>
      </c>
      <c r="X626" s="180"/>
      <c r="Y626" s="180"/>
      <c r="Z626" s="181">
        <v>45839</v>
      </c>
      <c r="AA626" s="342" cm="1">
        <f t="array" ref="AA626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45870</v>
      </c>
      <c r="AB626" s="173"/>
      <c r="AC626" s="173"/>
      <c r="AD626" s="173"/>
      <c r="AE626" s="183"/>
      <c r="AF626" s="183"/>
      <c r="AG626" s="183"/>
      <c r="AH626" s="183"/>
      <c r="AI626" s="173">
        <f t="shared" si="68"/>
        <v>0</v>
      </c>
      <c r="AJ626" s="173">
        <f t="shared" si="69"/>
        <v>0</v>
      </c>
      <c r="AK626" s="173">
        <f t="shared" si="70"/>
        <v>0</v>
      </c>
      <c r="AL626" s="183"/>
      <c r="AM626" s="194" t="str">
        <f>_xlfn.XLOOKUP(Tabela1[[#This Row],[Unidade]],tabShoppingsEmails[Shopping],tabShoppingsEmails[E-mails consolidados])</f>
        <v>kelly.bezerrra@boulevardshoppingbauru.com.br; yumi.leite@boulevardshoppingbauru.com.br; murillo.rosa@boulevardshoppingbauru.com.br; fabio.correa@boulevardshoppingbauru.com.br; higor.carneiro@boulevardshoppingbauru.com.br</v>
      </c>
    </row>
    <row r="627" spans="1:39" ht="16.5" hidden="1" customHeight="1" thickBot="1">
      <c r="A627" s="172">
        <v>45903</v>
      </c>
      <c r="B627" s="173" t="s">
        <v>154</v>
      </c>
      <c r="C627" s="173" t="s">
        <v>26</v>
      </c>
      <c r="D627" s="174" t="s">
        <v>10</v>
      </c>
      <c r="E627" s="174" t="s">
        <v>210</v>
      </c>
      <c r="F627" s="176">
        <v>18</v>
      </c>
      <c r="G627" s="176">
        <v>18</v>
      </c>
      <c r="H627" s="176">
        <v>0</v>
      </c>
      <c r="I627" s="176">
        <v>0</v>
      </c>
      <c r="J627" s="178">
        <v>91480.113075104411</v>
      </c>
      <c r="K627" s="178">
        <v>0</v>
      </c>
      <c r="L627" s="178">
        <v>0</v>
      </c>
      <c r="M627" s="178">
        <v>0</v>
      </c>
      <c r="N627" s="178">
        <v>0</v>
      </c>
      <c r="O627" s="178">
        <v>0</v>
      </c>
      <c r="P627" s="242">
        <v>0</v>
      </c>
      <c r="Q627" s="242">
        <v>0</v>
      </c>
      <c r="R627" s="178">
        <v>0</v>
      </c>
      <c r="S627" s="178">
        <v>0</v>
      </c>
      <c r="T627" s="179" t="s">
        <v>154</v>
      </c>
      <c r="U627" s="180">
        <f t="shared" si="71"/>
        <v>91480.113075104411</v>
      </c>
      <c r="V627" s="180"/>
      <c r="W627" s="234">
        <f t="shared" si="67"/>
        <v>91480.113075104411</v>
      </c>
      <c r="X627" s="180"/>
      <c r="Y627" s="180"/>
      <c r="Z627" s="181">
        <v>45870</v>
      </c>
      <c r="AA627" s="342" cm="1">
        <f t="array" ref="AA627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45901</v>
      </c>
      <c r="AB627" s="173"/>
      <c r="AC627" s="173"/>
      <c r="AD627" s="173"/>
      <c r="AE627" s="183"/>
      <c r="AF627" s="183"/>
      <c r="AG627" s="183"/>
      <c r="AH627" s="183"/>
      <c r="AI627" s="173">
        <f t="shared" si="68"/>
        <v>0</v>
      </c>
      <c r="AJ627" s="173">
        <f t="shared" si="69"/>
        <v>0</v>
      </c>
      <c r="AK627" s="173">
        <f t="shared" si="70"/>
        <v>0</v>
      </c>
      <c r="AL627" s="183"/>
      <c r="AM627" s="194" t="str">
        <f>_xlfn.XLOOKUP(Tabela1[[#This Row],[Unidade]],tabShoppingsEmails[Shopping],tabShoppingsEmails[E-mails consolidados])</f>
        <v>kelly.bezerrra@boulevardshoppingbauru.com.br; yumi.leite@boulevardshoppingbauru.com.br; murillo.rosa@boulevardshoppingbauru.com.br; fabio.correa@boulevardshoppingbauru.com.br; higor.carneiro@boulevardshoppingbauru.com.br</v>
      </c>
    </row>
    <row r="628" spans="1:39" ht="18.75" hidden="1" customHeight="1" thickBot="1">
      <c r="A628" s="172"/>
      <c r="B628" s="173" t="s">
        <v>157</v>
      </c>
      <c r="C628" s="173" t="s">
        <v>26</v>
      </c>
      <c r="D628" s="174" t="s">
        <v>10</v>
      </c>
      <c r="E628" s="174" t="s">
        <v>210</v>
      </c>
      <c r="F628" s="176">
        <v>18</v>
      </c>
      <c r="G628" s="176">
        <v>18</v>
      </c>
      <c r="H628" s="363" t="s">
        <v>165</v>
      </c>
      <c r="I628" s="363" t="s">
        <v>165</v>
      </c>
      <c r="J628" s="178">
        <v>91480.113075104411</v>
      </c>
      <c r="K628" s="178"/>
      <c r="L628" s="334"/>
      <c r="M628" s="178"/>
      <c r="N628" s="334"/>
      <c r="O628" s="192" t="s">
        <v>161</v>
      </c>
      <c r="P628" s="178"/>
      <c r="Q628" s="178">
        <v>0</v>
      </c>
      <c r="R628" s="178">
        <v>0</v>
      </c>
      <c r="S628" s="178">
        <v>0</v>
      </c>
      <c r="T628" s="179"/>
      <c r="U628" s="180">
        <f t="shared" si="71"/>
        <v>91480.113075104411</v>
      </c>
      <c r="V628" s="180"/>
      <c r="W628" s="234">
        <f t="shared" si="67"/>
        <v>91480.113075104411</v>
      </c>
      <c r="X628" s="180"/>
      <c r="Y628" s="180"/>
      <c r="Z628" s="181">
        <v>45901</v>
      </c>
      <c r="AA628" s="342" cm="1">
        <f t="array" ref="AA628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45931</v>
      </c>
      <c r="AB628" s="173"/>
      <c r="AC628" s="173"/>
      <c r="AD628" s="173"/>
      <c r="AE628" s="183"/>
      <c r="AF628" s="183"/>
      <c r="AG628" s="183"/>
      <c r="AH628" s="183"/>
      <c r="AI628" s="173">
        <f t="shared" si="68"/>
        <v>0</v>
      </c>
      <c r="AJ628" s="173">
        <f t="shared" si="69"/>
        <v>0</v>
      </c>
      <c r="AK628" s="173">
        <f t="shared" si="70"/>
        <v>0</v>
      </c>
      <c r="AL628" s="183"/>
      <c r="AM628" s="194" t="str">
        <f>_xlfn.XLOOKUP(Tabela1[[#This Row],[Unidade]],tabShoppingsEmails[Shopping],tabShoppingsEmails[E-mails consolidados])</f>
        <v>kelly.bezerrra@boulevardshoppingbauru.com.br; yumi.leite@boulevardshoppingbauru.com.br; murillo.rosa@boulevardshoppingbauru.com.br; fabio.correa@boulevardshoppingbauru.com.br; higor.carneiro@boulevardshoppingbauru.com.br</v>
      </c>
    </row>
    <row r="629" spans="1:39" ht="19.5" hidden="1" customHeight="1" thickBot="1">
      <c r="A629" s="172"/>
      <c r="B629" s="173"/>
      <c r="C629" s="173" t="s">
        <v>26</v>
      </c>
      <c r="D629" s="174" t="s">
        <v>10</v>
      </c>
      <c r="E629" s="174" t="s">
        <v>210</v>
      </c>
      <c r="F629" s="176">
        <v>18</v>
      </c>
      <c r="G629" s="176"/>
      <c r="H629" s="176"/>
      <c r="I629" s="176"/>
      <c r="J629" s="178"/>
      <c r="K629" s="178"/>
      <c r="L629" s="178"/>
      <c r="M629" s="178"/>
      <c r="N629" s="178"/>
      <c r="O629" s="178"/>
      <c r="P629" s="178"/>
      <c r="Q629" s="178"/>
      <c r="R629" s="178"/>
      <c r="S629" s="178"/>
      <c r="T629" s="179"/>
      <c r="U629" s="180">
        <f t="shared" si="71"/>
        <v>0</v>
      </c>
      <c r="V629" s="180"/>
      <c r="W629" s="234" t="str">
        <f t="shared" si="67"/>
        <v/>
      </c>
      <c r="X629" s="180"/>
      <c r="Y629" s="180"/>
      <c r="Z629" s="181">
        <v>45931</v>
      </c>
      <c r="AA629" s="342" cm="1">
        <f t="array" ref="AA629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45962</v>
      </c>
      <c r="AB629" s="173"/>
      <c r="AC629" s="173"/>
      <c r="AD629" s="173"/>
      <c r="AE629" s="183"/>
      <c r="AF629" s="183"/>
      <c r="AG629" s="183"/>
      <c r="AH629" s="183"/>
      <c r="AI629" s="173">
        <f t="shared" si="68"/>
        <v>0</v>
      </c>
      <c r="AJ629" s="173">
        <f t="shared" si="69"/>
        <v>0</v>
      </c>
      <c r="AK629" s="173">
        <f t="shared" si="70"/>
        <v>0</v>
      </c>
      <c r="AL629" s="183"/>
      <c r="AM629" s="194" t="str">
        <f>_xlfn.XLOOKUP(Tabela1[[#This Row],[Unidade]],tabShoppingsEmails[Shopping],tabShoppingsEmails[E-mails consolidados])</f>
        <v>kelly.bezerrra@boulevardshoppingbauru.com.br; yumi.leite@boulevardshoppingbauru.com.br; murillo.rosa@boulevardshoppingbauru.com.br; fabio.correa@boulevardshoppingbauru.com.br; higor.carneiro@boulevardshoppingbauru.com.br</v>
      </c>
    </row>
    <row r="630" spans="1:39" ht="79.5" hidden="1" thickBot="1">
      <c r="A630" s="172"/>
      <c r="B630" s="173"/>
      <c r="C630" s="173" t="s">
        <v>26</v>
      </c>
      <c r="D630" s="174" t="s">
        <v>10</v>
      </c>
      <c r="E630" s="174" t="s">
        <v>210</v>
      </c>
      <c r="F630" s="176">
        <v>18</v>
      </c>
      <c r="G630" s="176"/>
      <c r="H630" s="176"/>
      <c r="I630" s="176"/>
      <c r="J630" s="178"/>
      <c r="K630" s="178"/>
      <c r="L630" s="178"/>
      <c r="M630" s="178"/>
      <c r="N630" s="178"/>
      <c r="O630" s="178"/>
      <c r="P630" s="178"/>
      <c r="Q630" s="178"/>
      <c r="R630" s="178"/>
      <c r="S630" s="178"/>
      <c r="T630" s="179"/>
      <c r="U630" s="180">
        <f t="shared" si="71"/>
        <v>0</v>
      </c>
      <c r="V630" s="180"/>
      <c r="W630" s="234" t="str">
        <f t="shared" si="67"/>
        <v/>
      </c>
      <c r="X630" s="180"/>
      <c r="Y630" s="180"/>
      <c r="Z630" s="181">
        <v>45962</v>
      </c>
      <c r="AA630" s="342" cm="1">
        <f t="array" ref="AA630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45992</v>
      </c>
      <c r="AB630" s="173"/>
      <c r="AC630" s="173"/>
      <c r="AD630" s="173"/>
      <c r="AE630" s="183"/>
      <c r="AF630" s="183"/>
      <c r="AG630" s="183"/>
      <c r="AH630" s="183"/>
      <c r="AI630" s="173">
        <f t="shared" si="68"/>
        <v>0</v>
      </c>
      <c r="AJ630" s="173">
        <f t="shared" si="69"/>
        <v>0</v>
      </c>
      <c r="AK630" s="173">
        <f t="shared" si="70"/>
        <v>0</v>
      </c>
      <c r="AL630" s="183"/>
      <c r="AM630" s="194" t="str">
        <f>_xlfn.XLOOKUP(Tabela1[[#This Row],[Unidade]],tabShoppingsEmails[Shopping],tabShoppingsEmails[E-mails consolidados])</f>
        <v>kelly.bezerrra@boulevardshoppingbauru.com.br; yumi.leite@boulevardshoppingbauru.com.br; murillo.rosa@boulevardshoppingbauru.com.br; fabio.correa@boulevardshoppingbauru.com.br; higor.carneiro@boulevardshoppingbauru.com.br</v>
      </c>
    </row>
    <row r="631" spans="1:39" ht="79.5" hidden="1" thickBot="1">
      <c r="A631" s="172"/>
      <c r="B631" s="173"/>
      <c r="C631" s="173" t="s">
        <v>26</v>
      </c>
      <c r="D631" s="174" t="s">
        <v>10</v>
      </c>
      <c r="E631" s="174" t="s">
        <v>210</v>
      </c>
      <c r="F631" s="176">
        <v>18</v>
      </c>
      <c r="G631" s="176"/>
      <c r="H631" s="176"/>
      <c r="I631" s="176"/>
      <c r="J631" s="178"/>
      <c r="K631" s="178"/>
      <c r="L631" s="178"/>
      <c r="M631" s="178"/>
      <c r="N631" s="178"/>
      <c r="O631" s="197"/>
      <c r="P631" s="178"/>
      <c r="Q631" s="178"/>
      <c r="R631" s="178"/>
      <c r="S631" s="178"/>
      <c r="T631" s="179"/>
      <c r="U631" s="180">
        <f t="shared" si="71"/>
        <v>0</v>
      </c>
      <c r="V631" s="180"/>
      <c r="W631" s="234" t="str">
        <f t="shared" si="67"/>
        <v/>
      </c>
      <c r="X631" s="180"/>
      <c r="Y631" s="180"/>
      <c r="Z631" s="181">
        <v>45992</v>
      </c>
      <c r="AA631" s="342" cm="1">
        <f t="array" ref="AA631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46023</v>
      </c>
      <c r="AB631" s="173"/>
      <c r="AC631" s="173"/>
      <c r="AD631" s="173"/>
      <c r="AE631" s="183"/>
      <c r="AF631" s="183"/>
      <c r="AG631" s="183"/>
      <c r="AH631" s="183"/>
      <c r="AI631" s="173">
        <f t="shared" si="68"/>
        <v>0</v>
      </c>
      <c r="AJ631" s="173">
        <f t="shared" si="69"/>
        <v>0</v>
      </c>
      <c r="AK631" s="173">
        <f t="shared" si="70"/>
        <v>0</v>
      </c>
      <c r="AL631" s="183"/>
      <c r="AM631" s="194" t="str">
        <f>_xlfn.XLOOKUP(Tabela1[[#This Row],[Unidade]],tabShoppingsEmails[Shopping],tabShoppingsEmails[E-mails consolidados])</f>
        <v>kelly.bezerrra@boulevardshoppingbauru.com.br; yumi.leite@boulevardshoppingbauru.com.br; murillo.rosa@boulevardshoppingbauru.com.br; fabio.correa@boulevardshoppingbauru.com.br; higor.carneiro@boulevardshoppingbauru.com.br</v>
      </c>
    </row>
    <row r="632" spans="1:39" ht="79.5" hidden="1" thickBot="1">
      <c r="A632" s="172"/>
      <c r="B632" s="173" t="s">
        <v>154</v>
      </c>
      <c r="C632" s="173" t="s">
        <v>26</v>
      </c>
      <c r="D632" s="174" t="s">
        <v>11</v>
      </c>
      <c r="E632" s="174" t="s">
        <v>210</v>
      </c>
      <c r="F632" s="176">
        <v>4</v>
      </c>
      <c r="G632" s="176">
        <v>4</v>
      </c>
      <c r="H632" s="176">
        <v>0</v>
      </c>
      <c r="I632" s="176">
        <v>0</v>
      </c>
      <c r="J632" s="178">
        <v>35907.22239653609</v>
      </c>
      <c r="K632" s="178">
        <v>0</v>
      </c>
      <c r="L632" s="178">
        <v>0</v>
      </c>
      <c r="M632" s="178">
        <v>0</v>
      </c>
      <c r="N632" s="178">
        <v>0</v>
      </c>
      <c r="O632" s="178">
        <v>0</v>
      </c>
      <c r="P632" s="178">
        <v>0</v>
      </c>
      <c r="Q632" s="178">
        <v>0</v>
      </c>
      <c r="R632" s="178">
        <v>0</v>
      </c>
      <c r="S632" s="178">
        <v>0</v>
      </c>
      <c r="T632" s="179" t="s">
        <v>154</v>
      </c>
      <c r="U632" s="180">
        <f t="shared" si="71"/>
        <v>35907.22239653609</v>
      </c>
      <c r="V632" s="180"/>
      <c r="W632" s="234">
        <f t="shared" si="67"/>
        <v>35907.22239653609</v>
      </c>
      <c r="X632" s="180"/>
      <c r="Y632" s="180"/>
      <c r="Z632" s="181">
        <v>45658</v>
      </c>
      <c r="AA632" s="342" cm="1">
        <f t="array" ref="AA632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45689</v>
      </c>
      <c r="AB632" s="173"/>
      <c r="AC632" s="173"/>
      <c r="AD632" s="173"/>
      <c r="AE632" s="183"/>
      <c r="AF632" s="183"/>
      <c r="AG632" s="183"/>
      <c r="AH632" s="183"/>
      <c r="AI632" s="173">
        <f t="shared" si="68"/>
        <v>0</v>
      </c>
      <c r="AJ632" s="173">
        <f t="shared" si="69"/>
        <v>0</v>
      </c>
      <c r="AK632" s="173">
        <f t="shared" si="70"/>
        <v>0</v>
      </c>
      <c r="AL632" s="183"/>
      <c r="AM632" s="194" t="str">
        <f>_xlfn.XLOOKUP(Tabela1[[#This Row],[Unidade]],tabShoppingsEmails[Shopping],tabShoppingsEmails[E-mails consolidados])</f>
        <v>kelly.bezerrra@boulevardshoppingbauru.com.br; yumi.leite@boulevardshoppingbauru.com.br; murillo.rosa@boulevardshoppingbauru.com.br; fabio.correa@boulevardshoppingbauru.com.br; higor.carneiro@boulevardshoppingbauru.com.br</v>
      </c>
    </row>
    <row r="633" spans="1:39" ht="79.5" hidden="1" thickBot="1">
      <c r="A633" s="172"/>
      <c r="B633" s="173" t="s">
        <v>154</v>
      </c>
      <c r="C633" s="173" t="s">
        <v>26</v>
      </c>
      <c r="D633" s="174" t="s">
        <v>11</v>
      </c>
      <c r="E633" s="174" t="s">
        <v>210</v>
      </c>
      <c r="F633" s="176">
        <v>4</v>
      </c>
      <c r="G633" s="176">
        <v>4</v>
      </c>
      <c r="H633" s="176">
        <v>0</v>
      </c>
      <c r="I633" s="176">
        <v>0</v>
      </c>
      <c r="J633" s="178">
        <v>35907.22239653609</v>
      </c>
      <c r="K633" s="178">
        <v>0</v>
      </c>
      <c r="L633" s="178">
        <v>0</v>
      </c>
      <c r="M633" s="178">
        <v>0</v>
      </c>
      <c r="N633" s="178">
        <v>0</v>
      </c>
      <c r="O633" s="178">
        <v>0</v>
      </c>
      <c r="P633" s="178">
        <v>0</v>
      </c>
      <c r="Q633" s="178">
        <v>0</v>
      </c>
      <c r="R633" s="178">
        <v>0</v>
      </c>
      <c r="S633" s="178">
        <v>0</v>
      </c>
      <c r="T633" s="179" t="s">
        <v>154</v>
      </c>
      <c r="U633" s="180">
        <f t="shared" si="71"/>
        <v>35907.22239653609</v>
      </c>
      <c r="V633" s="180"/>
      <c r="W633" s="234">
        <f t="shared" si="67"/>
        <v>35907.22239653609</v>
      </c>
      <c r="X633" s="180"/>
      <c r="Y633" s="180"/>
      <c r="Z633" s="181">
        <v>45689</v>
      </c>
      <c r="AA633" s="342" cm="1">
        <f t="array" ref="AA633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45717</v>
      </c>
      <c r="AB633" s="173"/>
      <c r="AC633" s="182"/>
      <c r="AD633" s="182"/>
      <c r="AE633" s="183"/>
      <c r="AF633" s="183"/>
      <c r="AG633" s="183"/>
      <c r="AH633" s="183"/>
      <c r="AI633" s="173">
        <f t="shared" si="68"/>
        <v>0</v>
      </c>
      <c r="AJ633" s="173">
        <f t="shared" si="69"/>
        <v>0</v>
      </c>
      <c r="AK633" s="173">
        <f t="shared" si="70"/>
        <v>0</v>
      </c>
      <c r="AL633" s="183"/>
      <c r="AM633" s="194" t="str">
        <f>_xlfn.XLOOKUP(Tabela1[[#This Row],[Unidade]],tabShoppingsEmails[Shopping],tabShoppingsEmails[E-mails consolidados])</f>
        <v>kelly.bezerrra@boulevardshoppingbauru.com.br; yumi.leite@boulevardshoppingbauru.com.br; murillo.rosa@boulevardshoppingbauru.com.br; fabio.correa@boulevardshoppingbauru.com.br; higor.carneiro@boulevardshoppingbauru.com.br</v>
      </c>
    </row>
    <row r="634" spans="1:39" ht="79.5" hidden="1" thickBot="1">
      <c r="A634" s="172"/>
      <c r="B634" s="173" t="s">
        <v>154</v>
      </c>
      <c r="C634" s="173" t="s">
        <v>26</v>
      </c>
      <c r="D634" s="174" t="s">
        <v>11</v>
      </c>
      <c r="E634" s="174" t="s">
        <v>210</v>
      </c>
      <c r="F634" s="176">
        <v>4</v>
      </c>
      <c r="G634" s="176">
        <v>4</v>
      </c>
      <c r="H634" s="176">
        <v>0</v>
      </c>
      <c r="I634" s="176">
        <v>0</v>
      </c>
      <c r="J634" s="178">
        <v>35907.22239653609</v>
      </c>
      <c r="K634" s="178">
        <v>0</v>
      </c>
      <c r="L634" s="178">
        <v>0</v>
      </c>
      <c r="M634" s="178">
        <v>0</v>
      </c>
      <c r="N634" s="178">
        <v>0</v>
      </c>
      <c r="O634" s="178">
        <v>0</v>
      </c>
      <c r="P634" s="178">
        <v>0</v>
      </c>
      <c r="Q634" s="178">
        <v>0</v>
      </c>
      <c r="R634" s="178">
        <v>0</v>
      </c>
      <c r="S634" s="178">
        <v>0</v>
      </c>
      <c r="T634" s="179" t="s">
        <v>154</v>
      </c>
      <c r="U634" s="180">
        <f t="shared" si="71"/>
        <v>35907.22239653609</v>
      </c>
      <c r="V634" s="180"/>
      <c r="W634" s="234">
        <f t="shared" si="67"/>
        <v>35907.22239653609</v>
      </c>
      <c r="X634" s="180"/>
      <c r="Y634" s="180"/>
      <c r="Z634" s="181">
        <v>45717</v>
      </c>
      <c r="AA634" s="342" cm="1">
        <f t="array" ref="AA634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45748</v>
      </c>
      <c r="AB634" s="173"/>
      <c r="AC634" s="173"/>
      <c r="AD634" s="173"/>
      <c r="AE634" s="183"/>
      <c r="AF634" s="183"/>
      <c r="AG634" s="183"/>
      <c r="AH634" s="183"/>
      <c r="AI634" s="173">
        <f t="shared" si="68"/>
        <v>0</v>
      </c>
      <c r="AJ634" s="173">
        <f t="shared" si="69"/>
        <v>0</v>
      </c>
      <c r="AK634" s="173">
        <f t="shared" si="70"/>
        <v>0</v>
      </c>
      <c r="AL634" s="183"/>
      <c r="AM634" s="194" t="str">
        <f>_xlfn.XLOOKUP(Tabela1[[#This Row],[Unidade]],tabShoppingsEmails[Shopping],tabShoppingsEmails[E-mails consolidados])</f>
        <v>kelly.bezerrra@boulevardshoppingbauru.com.br; yumi.leite@boulevardshoppingbauru.com.br; murillo.rosa@boulevardshoppingbauru.com.br; fabio.correa@boulevardshoppingbauru.com.br; higor.carneiro@boulevardshoppingbauru.com.br</v>
      </c>
    </row>
    <row r="635" spans="1:39" ht="79.5" hidden="1" thickBot="1">
      <c r="A635" s="172"/>
      <c r="B635" s="173" t="s">
        <v>154</v>
      </c>
      <c r="C635" s="173" t="s">
        <v>26</v>
      </c>
      <c r="D635" s="174" t="s">
        <v>11</v>
      </c>
      <c r="E635" s="174" t="s">
        <v>210</v>
      </c>
      <c r="F635" s="176">
        <v>4</v>
      </c>
      <c r="G635" s="176">
        <v>4</v>
      </c>
      <c r="H635" s="176">
        <v>0</v>
      </c>
      <c r="I635" s="176">
        <v>0</v>
      </c>
      <c r="J635" s="178">
        <v>35907.22239653609</v>
      </c>
      <c r="K635" s="178">
        <v>0</v>
      </c>
      <c r="L635" s="178">
        <v>0</v>
      </c>
      <c r="M635" s="178">
        <v>0</v>
      </c>
      <c r="N635" s="178">
        <v>0</v>
      </c>
      <c r="O635" s="178">
        <v>0</v>
      </c>
      <c r="P635" s="178">
        <v>0</v>
      </c>
      <c r="Q635" s="178">
        <v>0</v>
      </c>
      <c r="R635" s="178">
        <v>0</v>
      </c>
      <c r="S635" s="178">
        <v>0</v>
      </c>
      <c r="T635" s="179" t="s">
        <v>154</v>
      </c>
      <c r="U635" s="180">
        <f t="shared" si="71"/>
        <v>35907.22239653609</v>
      </c>
      <c r="V635" s="180"/>
      <c r="W635" s="234">
        <f t="shared" si="67"/>
        <v>35907.22239653609</v>
      </c>
      <c r="X635" s="180"/>
      <c r="Y635" s="180"/>
      <c r="Z635" s="181">
        <v>45748</v>
      </c>
      <c r="AA635" s="342" cm="1">
        <f t="array" ref="AA635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45778</v>
      </c>
      <c r="AB635" s="173"/>
      <c r="AC635" s="173"/>
      <c r="AD635" s="173"/>
      <c r="AE635" s="183"/>
      <c r="AF635" s="183"/>
      <c r="AG635" s="183"/>
      <c r="AH635" s="183"/>
      <c r="AI635" s="173">
        <f t="shared" si="68"/>
        <v>0</v>
      </c>
      <c r="AJ635" s="173">
        <f t="shared" si="69"/>
        <v>0</v>
      </c>
      <c r="AK635" s="173">
        <f t="shared" si="70"/>
        <v>0</v>
      </c>
      <c r="AL635" s="183"/>
      <c r="AM635" s="194" t="str">
        <f>_xlfn.XLOOKUP(Tabela1[[#This Row],[Unidade]],tabShoppingsEmails[Shopping],tabShoppingsEmails[E-mails consolidados])</f>
        <v>kelly.bezerrra@boulevardshoppingbauru.com.br; yumi.leite@boulevardshoppingbauru.com.br; murillo.rosa@boulevardshoppingbauru.com.br; fabio.correa@boulevardshoppingbauru.com.br; higor.carneiro@boulevardshoppingbauru.com.br</v>
      </c>
    </row>
    <row r="636" spans="1:39" ht="79.5" hidden="1" thickBot="1">
      <c r="A636" s="172"/>
      <c r="B636" s="173" t="s">
        <v>154</v>
      </c>
      <c r="C636" s="173" t="s">
        <v>26</v>
      </c>
      <c r="D636" s="174" t="s">
        <v>11</v>
      </c>
      <c r="E636" s="174" t="s">
        <v>210</v>
      </c>
      <c r="F636" s="176">
        <v>4</v>
      </c>
      <c r="G636" s="176">
        <v>4</v>
      </c>
      <c r="H636" s="176">
        <v>0</v>
      </c>
      <c r="I636" s="176">
        <v>0</v>
      </c>
      <c r="J636" s="178">
        <v>35907.22239653609</v>
      </c>
      <c r="K636" s="178">
        <v>0</v>
      </c>
      <c r="L636" s="178">
        <v>0</v>
      </c>
      <c r="M636" s="178">
        <v>0</v>
      </c>
      <c r="N636" s="178">
        <v>0</v>
      </c>
      <c r="O636" s="178">
        <v>0</v>
      </c>
      <c r="P636" s="178">
        <v>0</v>
      </c>
      <c r="Q636" s="178">
        <v>0</v>
      </c>
      <c r="R636" s="178">
        <v>0</v>
      </c>
      <c r="S636" s="178">
        <v>0</v>
      </c>
      <c r="T636" s="179" t="s">
        <v>154</v>
      </c>
      <c r="U636" s="180">
        <f t="shared" si="71"/>
        <v>35907.22239653609</v>
      </c>
      <c r="V636" s="180"/>
      <c r="W636" s="234">
        <f t="shared" si="67"/>
        <v>35907.22239653609</v>
      </c>
      <c r="X636" s="180"/>
      <c r="Y636" s="180"/>
      <c r="Z636" s="181">
        <v>45778</v>
      </c>
      <c r="AA636" s="342" cm="1">
        <f t="array" ref="AA636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45809</v>
      </c>
      <c r="AB636" s="173"/>
      <c r="AC636" s="173"/>
      <c r="AD636" s="173"/>
      <c r="AE636" s="183"/>
      <c r="AF636" s="183"/>
      <c r="AG636" s="183"/>
      <c r="AH636" s="183"/>
      <c r="AI636" s="173">
        <f t="shared" si="68"/>
        <v>0</v>
      </c>
      <c r="AJ636" s="173">
        <f t="shared" si="69"/>
        <v>0</v>
      </c>
      <c r="AK636" s="173">
        <f t="shared" si="70"/>
        <v>0</v>
      </c>
      <c r="AL636" s="183"/>
      <c r="AM636" s="194" t="str">
        <f>_xlfn.XLOOKUP(Tabela1[[#This Row],[Unidade]],tabShoppingsEmails[Shopping],tabShoppingsEmails[E-mails consolidados])</f>
        <v>kelly.bezerrra@boulevardshoppingbauru.com.br; yumi.leite@boulevardshoppingbauru.com.br; murillo.rosa@boulevardshoppingbauru.com.br; fabio.correa@boulevardshoppingbauru.com.br; higor.carneiro@boulevardshoppingbauru.com.br</v>
      </c>
    </row>
    <row r="637" spans="1:39" ht="79.5" hidden="1" thickBot="1">
      <c r="A637" s="172">
        <v>45838</v>
      </c>
      <c r="B637" s="173" t="s">
        <v>154</v>
      </c>
      <c r="C637" s="173" t="s">
        <v>26</v>
      </c>
      <c r="D637" s="174" t="s">
        <v>11</v>
      </c>
      <c r="E637" s="174" t="s">
        <v>210</v>
      </c>
      <c r="F637" s="176">
        <v>4</v>
      </c>
      <c r="G637" s="176">
        <v>4</v>
      </c>
      <c r="H637" s="176">
        <v>0</v>
      </c>
      <c r="I637" s="176">
        <v>0</v>
      </c>
      <c r="J637" s="178">
        <v>35907.22239653609</v>
      </c>
      <c r="K637" s="178">
        <v>0</v>
      </c>
      <c r="L637" s="178">
        <v>0</v>
      </c>
      <c r="M637" s="178">
        <v>0</v>
      </c>
      <c r="N637" s="178">
        <v>0</v>
      </c>
      <c r="O637" s="178">
        <v>0</v>
      </c>
      <c r="P637" s="178">
        <v>0</v>
      </c>
      <c r="Q637" s="178">
        <v>0</v>
      </c>
      <c r="R637" s="178">
        <v>0</v>
      </c>
      <c r="S637" s="178">
        <v>0</v>
      </c>
      <c r="T637" s="179" t="s">
        <v>154</v>
      </c>
      <c r="U637" s="180">
        <f t="shared" si="71"/>
        <v>35907.22239653609</v>
      </c>
      <c r="V637" s="180"/>
      <c r="W637" s="234">
        <f t="shared" si="67"/>
        <v>35907.22239653609</v>
      </c>
      <c r="X637" s="180"/>
      <c r="Y637" s="180"/>
      <c r="Z637" s="181">
        <v>45809</v>
      </c>
      <c r="AA637" s="342" cm="1">
        <f t="array" ref="AA637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45839</v>
      </c>
      <c r="AB637" s="173"/>
      <c r="AC637" s="173"/>
      <c r="AD637" s="173"/>
      <c r="AE637" s="183"/>
      <c r="AF637" s="183"/>
      <c r="AG637" s="183"/>
      <c r="AH637" s="183"/>
      <c r="AI637" s="173">
        <f t="shared" si="68"/>
        <v>0</v>
      </c>
      <c r="AJ637" s="173">
        <f t="shared" si="69"/>
        <v>0</v>
      </c>
      <c r="AK637" s="173">
        <f t="shared" si="70"/>
        <v>0</v>
      </c>
      <c r="AL637" s="183"/>
      <c r="AM637" s="194" t="str">
        <f>_xlfn.XLOOKUP(Tabela1[[#This Row],[Unidade]],tabShoppingsEmails[Shopping],tabShoppingsEmails[E-mails consolidados])</f>
        <v>kelly.bezerrra@boulevardshoppingbauru.com.br; yumi.leite@boulevardshoppingbauru.com.br; murillo.rosa@boulevardshoppingbauru.com.br; fabio.correa@boulevardshoppingbauru.com.br; higor.carneiro@boulevardshoppingbauru.com.br</v>
      </c>
    </row>
    <row r="638" spans="1:39" ht="79.5" hidden="1" thickBot="1">
      <c r="A638" s="172"/>
      <c r="B638" s="173" t="s">
        <v>157</v>
      </c>
      <c r="C638" s="173" t="s">
        <v>26</v>
      </c>
      <c r="D638" s="174" t="s">
        <v>11</v>
      </c>
      <c r="E638" s="174" t="s">
        <v>210</v>
      </c>
      <c r="F638" s="176">
        <v>4</v>
      </c>
      <c r="G638" s="176">
        <v>4</v>
      </c>
      <c r="H638" s="198" t="s">
        <v>165</v>
      </c>
      <c r="I638" s="198" t="s">
        <v>165</v>
      </c>
      <c r="J638" s="178">
        <v>35907.22239653609</v>
      </c>
      <c r="K638" s="178">
        <v>0</v>
      </c>
      <c r="L638" s="334"/>
      <c r="M638" s="178">
        <v>0</v>
      </c>
      <c r="N638" s="334"/>
      <c r="O638" s="178">
        <v>0</v>
      </c>
      <c r="P638" s="178">
        <v>0</v>
      </c>
      <c r="Q638" s="178">
        <v>0</v>
      </c>
      <c r="R638" s="178">
        <v>0</v>
      </c>
      <c r="S638" s="178">
        <v>0</v>
      </c>
      <c r="T638" s="179" t="s">
        <v>154</v>
      </c>
      <c r="U638" s="180">
        <f t="shared" si="71"/>
        <v>35907.22239653609</v>
      </c>
      <c r="V638" s="180"/>
      <c r="W638" s="234">
        <f t="shared" si="67"/>
        <v>35907.22239653609</v>
      </c>
      <c r="X638" s="180"/>
      <c r="Y638" s="180"/>
      <c r="Z638" s="181">
        <v>45839</v>
      </c>
      <c r="AA638" s="342" cm="1">
        <f t="array" ref="AA638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45870</v>
      </c>
      <c r="AB638" s="173"/>
      <c r="AC638" s="173"/>
      <c r="AD638" s="173"/>
      <c r="AE638" s="183"/>
      <c r="AF638" s="182"/>
      <c r="AG638" s="183"/>
      <c r="AH638" s="183"/>
      <c r="AI638" s="173">
        <f t="shared" si="68"/>
        <v>0</v>
      </c>
      <c r="AJ638" s="173">
        <f t="shared" si="69"/>
        <v>0</v>
      </c>
      <c r="AK638" s="173">
        <f t="shared" si="70"/>
        <v>0</v>
      </c>
      <c r="AL638" s="183"/>
      <c r="AM638" s="194" t="str">
        <f>_xlfn.XLOOKUP(Tabela1[[#This Row],[Unidade]],tabShoppingsEmails[Shopping],tabShoppingsEmails[E-mails consolidados])</f>
        <v>kelly.bezerrra@boulevardshoppingbauru.com.br; yumi.leite@boulevardshoppingbauru.com.br; murillo.rosa@boulevardshoppingbauru.com.br; fabio.correa@boulevardshoppingbauru.com.br; higor.carneiro@boulevardshoppingbauru.com.br</v>
      </c>
    </row>
    <row r="639" spans="1:39" ht="26.25" hidden="1" customHeight="1" thickBot="1">
      <c r="A639" s="172">
        <v>45903</v>
      </c>
      <c r="B639" s="173" t="s">
        <v>154</v>
      </c>
      <c r="C639" s="173" t="s">
        <v>26</v>
      </c>
      <c r="D639" s="174" t="s">
        <v>11</v>
      </c>
      <c r="E639" s="174" t="s">
        <v>210</v>
      </c>
      <c r="F639" s="176">
        <v>4</v>
      </c>
      <c r="G639" s="176">
        <v>4</v>
      </c>
      <c r="H639" s="176">
        <v>0</v>
      </c>
      <c r="I639" s="176">
        <v>0</v>
      </c>
      <c r="J639" s="178">
        <v>35907.22239653609</v>
      </c>
      <c r="K639" s="178">
        <v>0</v>
      </c>
      <c r="L639" s="178">
        <v>0</v>
      </c>
      <c r="M639" s="178">
        <v>0</v>
      </c>
      <c r="N639" s="178">
        <v>0</v>
      </c>
      <c r="O639" s="178">
        <v>0</v>
      </c>
      <c r="P639" s="178">
        <v>0</v>
      </c>
      <c r="Q639" s="178">
        <v>0</v>
      </c>
      <c r="R639" s="178">
        <v>0</v>
      </c>
      <c r="S639" s="178">
        <v>0</v>
      </c>
      <c r="T639" s="179" t="s">
        <v>154</v>
      </c>
      <c r="U639" s="180">
        <f t="shared" si="71"/>
        <v>35907.22239653609</v>
      </c>
      <c r="V639" s="180"/>
      <c r="W639" s="234">
        <f t="shared" si="67"/>
        <v>35907.22239653609</v>
      </c>
      <c r="X639" s="180"/>
      <c r="Y639" s="180"/>
      <c r="Z639" s="181">
        <v>45870</v>
      </c>
      <c r="AA639" s="342" cm="1">
        <f t="array" ref="AA639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45901</v>
      </c>
      <c r="AB639" s="173"/>
      <c r="AC639" s="173"/>
      <c r="AD639" s="173"/>
      <c r="AE639" s="183"/>
      <c r="AF639" s="182"/>
      <c r="AG639" s="183"/>
      <c r="AH639" s="183"/>
      <c r="AI639" s="173">
        <f t="shared" si="68"/>
        <v>0</v>
      </c>
      <c r="AJ639" s="173">
        <f t="shared" si="69"/>
        <v>0</v>
      </c>
      <c r="AK639" s="173">
        <f t="shared" si="70"/>
        <v>0</v>
      </c>
      <c r="AL639" s="183"/>
      <c r="AM639" s="194" t="str">
        <f>_xlfn.XLOOKUP(Tabela1[[#This Row],[Unidade]],tabShoppingsEmails[Shopping],tabShoppingsEmails[E-mails consolidados])</f>
        <v>kelly.bezerrra@boulevardshoppingbauru.com.br; yumi.leite@boulevardshoppingbauru.com.br; murillo.rosa@boulevardshoppingbauru.com.br; fabio.correa@boulevardshoppingbauru.com.br; higor.carneiro@boulevardshoppingbauru.com.br</v>
      </c>
    </row>
    <row r="640" spans="1:39" ht="18.75" hidden="1" customHeight="1" thickBot="1">
      <c r="A640" s="172"/>
      <c r="B640" s="173" t="s">
        <v>157</v>
      </c>
      <c r="C640" s="173" t="s">
        <v>26</v>
      </c>
      <c r="D640" s="174" t="s">
        <v>11</v>
      </c>
      <c r="E640" s="174" t="s">
        <v>210</v>
      </c>
      <c r="F640" s="176">
        <v>4</v>
      </c>
      <c r="G640" s="176">
        <v>4</v>
      </c>
      <c r="H640" s="363" t="s">
        <v>165</v>
      </c>
      <c r="I640" s="363" t="s">
        <v>165</v>
      </c>
      <c r="J640" s="178">
        <v>35907.22239653609</v>
      </c>
      <c r="K640" s="178"/>
      <c r="L640" s="334"/>
      <c r="M640" s="178"/>
      <c r="N640" s="334"/>
      <c r="O640" s="192" t="s">
        <v>161</v>
      </c>
      <c r="P640" s="178"/>
      <c r="Q640" s="178">
        <v>0</v>
      </c>
      <c r="R640" s="178">
        <v>0</v>
      </c>
      <c r="S640" s="178">
        <v>0</v>
      </c>
      <c r="T640" s="179"/>
      <c r="U640" s="180">
        <f t="shared" si="71"/>
        <v>35907.22239653609</v>
      </c>
      <c r="V640" s="180"/>
      <c r="W640" s="234">
        <f t="shared" si="67"/>
        <v>35907.22239653609</v>
      </c>
      <c r="X640" s="180"/>
      <c r="Y640" s="180"/>
      <c r="Z640" s="181">
        <v>45901</v>
      </c>
      <c r="AA640" s="342" cm="1">
        <f t="array" ref="AA640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45931</v>
      </c>
      <c r="AB640" s="173"/>
      <c r="AC640" s="173"/>
      <c r="AD640" s="173"/>
      <c r="AE640" s="183"/>
      <c r="AF640" s="182"/>
      <c r="AG640" s="183"/>
      <c r="AH640" s="183"/>
      <c r="AI640" s="173">
        <f t="shared" si="68"/>
        <v>0</v>
      </c>
      <c r="AJ640" s="173">
        <f t="shared" si="69"/>
        <v>0</v>
      </c>
      <c r="AK640" s="173">
        <f t="shared" si="70"/>
        <v>0</v>
      </c>
      <c r="AL640" s="183"/>
      <c r="AM640" s="194" t="str">
        <f>_xlfn.XLOOKUP(Tabela1[[#This Row],[Unidade]],tabShoppingsEmails[Shopping],tabShoppingsEmails[E-mails consolidados])</f>
        <v>kelly.bezerrra@boulevardshoppingbauru.com.br; yumi.leite@boulevardshoppingbauru.com.br; murillo.rosa@boulevardshoppingbauru.com.br; fabio.correa@boulevardshoppingbauru.com.br; higor.carneiro@boulevardshoppingbauru.com.br</v>
      </c>
    </row>
    <row r="641" spans="1:39" ht="19.5" hidden="1" customHeight="1" thickBot="1">
      <c r="A641" s="172"/>
      <c r="B641" s="173"/>
      <c r="C641" s="173" t="s">
        <v>26</v>
      </c>
      <c r="D641" s="174" t="s">
        <v>11</v>
      </c>
      <c r="E641" s="174" t="s">
        <v>210</v>
      </c>
      <c r="F641" s="176">
        <v>4</v>
      </c>
      <c r="G641" s="176"/>
      <c r="H641" s="176"/>
      <c r="I641" s="176"/>
      <c r="J641" s="178"/>
      <c r="K641" s="178"/>
      <c r="L641" s="178"/>
      <c r="M641" s="178"/>
      <c r="N641" s="178"/>
      <c r="O641" s="178"/>
      <c r="P641" s="178"/>
      <c r="Q641" s="178"/>
      <c r="R641" s="178"/>
      <c r="S641" s="178"/>
      <c r="T641" s="179"/>
      <c r="U641" s="180">
        <f t="shared" si="71"/>
        <v>0</v>
      </c>
      <c r="V641" s="180"/>
      <c r="W641" s="234" t="str">
        <f t="shared" si="67"/>
        <v/>
      </c>
      <c r="X641" s="180"/>
      <c r="Y641" s="180"/>
      <c r="Z641" s="181">
        <v>45931</v>
      </c>
      <c r="AA641" s="342" cm="1">
        <f t="array" ref="AA641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45962</v>
      </c>
      <c r="AB641" s="173"/>
      <c r="AC641" s="173"/>
      <c r="AD641" s="173"/>
      <c r="AE641" s="183"/>
      <c r="AF641" s="182"/>
      <c r="AG641" s="183"/>
      <c r="AH641" s="183"/>
      <c r="AI641" s="173">
        <f t="shared" si="68"/>
        <v>0</v>
      </c>
      <c r="AJ641" s="173">
        <f t="shared" si="69"/>
        <v>0</v>
      </c>
      <c r="AK641" s="173">
        <f t="shared" si="70"/>
        <v>0</v>
      </c>
      <c r="AL641" s="183"/>
      <c r="AM641" s="194" t="str">
        <f>_xlfn.XLOOKUP(Tabela1[[#This Row],[Unidade]],tabShoppingsEmails[Shopping],tabShoppingsEmails[E-mails consolidados])</f>
        <v>kelly.bezerrra@boulevardshoppingbauru.com.br; yumi.leite@boulevardshoppingbauru.com.br; murillo.rosa@boulevardshoppingbauru.com.br; fabio.correa@boulevardshoppingbauru.com.br; higor.carneiro@boulevardshoppingbauru.com.br</v>
      </c>
    </row>
    <row r="642" spans="1:39" ht="79.5" hidden="1" thickBot="1">
      <c r="A642" s="172"/>
      <c r="B642" s="173"/>
      <c r="C642" s="173" t="s">
        <v>26</v>
      </c>
      <c r="D642" s="174" t="s">
        <v>11</v>
      </c>
      <c r="E642" s="174" t="s">
        <v>210</v>
      </c>
      <c r="F642" s="176">
        <v>4</v>
      </c>
      <c r="G642" s="176"/>
      <c r="H642" s="176"/>
      <c r="I642" s="176"/>
      <c r="J642" s="178"/>
      <c r="K642" s="178"/>
      <c r="L642" s="178"/>
      <c r="M642" s="178"/>
      <c r="N642" s="178"/>
      <c r="O642" s="178"/>
      <c r="P642" s="178"/>
      <c r="Q642" s="178"/>
      <c r="R642" s="178"/>
      <c r="S642" s="178"/>
      <c r="T642" s="179"/>
      <c r="U642" s="180">
        <f t="shared" si="71"/>
        <v>0</v>
      </c>
      <c r="V642" s="180"/>
      <c r="W642" s="234" t="str">
        <f t="shared" si="67"/>
        <v/>
      </c>
      <c r="X642" s="180"/>
      <c r="Y642" s="180"/>
      <c r="Z642" s="181">
        <v>45962</v>
      </c>
      <c r="AA642" s="342" cm="1">
        <f t="array" ref="AA642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45992</v>
      </c>
      <c r="AB642" s="173"/>
      <c r="AC642" s="173"/>
      <c r="AD642" s="173"/>
      <c r="AE642" s="183"/>
      <c r="AF642" s="183"/>
      <c r="AG642" s="183"/>
      <c r="AH642" s="183"/>
      <c r="AI642" s="173">
        <f t="shared" si="68"/>
        <v>0</v>
      </c>
      <c r="AJ642" s="173">
        <f t="shared" si="69"/>
        <v>0</v>
      </c>
      <c r="AK642" s="173">
        <f t="shared" si="70"/>
        <v>0</v>
      </c>
      <c r="AL642" s="183"/>
      <c r="AM642" s="194" t="str">
        <f>_xlfn.XLOOKUP(Tabela1[[#This Row],[Unidade]],tabShoppingsEmails[Shopping],tabShoppingsEmails[E-mails consolidados])</f>
        <v>kelly.bezerrra@boulevardshoppingbauru.com.br; yumi.leite@boulevardshoppingbauru.com.br; murillo.rosa@boulevardshoppingbauru.com.br; fabio.correa@boulevardshoppingbauru.com.br; higor.carneiro@boulevardshoppingbauru.com.br</v>
      </c>
    </row>
    <row r="643" spans="1:39" ht="79.5" hidden="1" thickBot="1">
      <c r="A643" s="172"/>
      <c r="B643" s="173"/>
      <c r="C643" s="173" t="s">
        <v>26</v>
      </c>
      <c r="D643" s="174" t="s">
        <v>11</v>
      </c>
      <c r="E643" s="174" t="s">
        <v>210</v>
      </c>
      <c r="F643" s="176">
        <v>4</v>
      </c>
      <c r="G643" s="176"/>
      <c r="H643" s="176"/>
      <c r="I643" s="176"/>
      <c r="J643" s="178"/>
      <c r="K643" s="178"/>
      <c r="L643" s="178"/>
      <c r="M643" s="178"/>
      <c r="N643" s="178"/>
      <c r="O643" s="178"/>
      <c r="P643" s="178"/>
      <c r="Q643" s="178"/>
      <c r="R643" s="178"/>
      <c r="S643" s="178"/>
      <c r="T643" s="179"/>
      <c r="U643" s="180">
        <f t="shared" si="71"/>
        <v>0</v>
      </c>
      <c r="V643" s="180"/>
      <c r="W643" s="234" t="str">
        <f t="shared" si="67"/>
        <v/>
      </c>
      <c r="X643" s="180"/>
      <c r="Y643" s="180"/>
      <c r="Z643" s="181">
        <v>45992</v>
      </c>
      <c r="AA643" s="342" cm="1">
        <f t="array" ref="AA643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46023</v>
      </c>
      <c r="AB643" s="173"/>
      <c r="AC643" s="173"/>
      <c r="AD643" s="173"/>
      <c r="AE643" s="183"/>
      <c r="AF643" s="183"/>
      <c r="AG643" s="183"/>
      <c r="AH643" s="183"/>
      <c r="AI643" s="173">
        <f t="shared" si="68"/>
        <v>0</v>
      </c>
      <c r="AJ643" s="173">
        <f t="shared" si="69"/>
        <v>0</v>
      </c>
      <c r="AK643" s="173">
        <f t="shared" si="70"/>
        <v>0</v>
      </c>
      <c r="AL643" s="183"/>
      <c r="AM643" s="194" t="str">
        <f>_xlfn.XLOOKUP(Tabela1[[#This Row],[Unidade]],tabShoppingsEmails[Shopping],tabShoppingsEmails[E-mails consolidados])</f>
        <v>kelly.bezerrra@boulevardshoppingbauru.com.br; yumi.leite@boulevardshoppingbauru.com.br; murillo.rosa@boulevardshoppingbauru.com.br; fabio.correa@boulevardshoppingbauru.com.br; higor.carneiro@boulevardshoppingbauru.com.br</v>
      </c>
    </row>
    <row r="644" spans="1:39" ht="20.85" hidden="1" customHeight="1">
      <c r="A644" s="343"/>
      <c r="B644" s="199"/>
      <c r="C644" s="199"/>
      <c r="D644" s="245"/>
      <c r="E644" s="245"/>
      <c r="F644" s="186"/>
      <c r="G644" s="186"/>
      <c r="H644" s="186"/>
      <c r="I644" s="186"/>
      <c r="J644" s="187"/>
      <c r="K644" s="187"/>
      <c r="L644" s="187"/>
      <c r="M644" s="187"/>
      <c r="N644" s="187"/>
      <c r="O644" s="187"/>
      <c r="P644" s="187"/>
      <c r="Q644" s="187"/>
      <c r="R644" s="187"/>
      <c r="S644" s="187"/>
      <c r="T644" s="344"/>
      <c r="U644" s="345">
        <f>(J644+L644+Q644+R644+S644+N644)+IF(T644="Sim",O644+P644,0)</f>
        <v>0</v>
      </c>
      <c r="V644" s="345"/>
      <c r="W644" s="345"/>
      <c r="X644" s="345"/>
      <c r="Y644" s="345"/>
      <c r="Z644" s="346"/>
      <c r="AA644" s="346" cm="1">
        <f t="array" ref="AA644">IFERROR(
  IF(
    _xlfn.XLOOKUP(
      1,
      (
        ('Condição de Faturamento'!$A$2:$A$1000 = Tabela1[[#This Row],[Unidade]]) *
        ('Condição de Faturamento'!$B$2:$B$1000 = Tabela1[[#This Row],[Categoria]]) *
        ('Condição de Faturamento'!$C$2:$C$1000 = Tabela1[[#This Row],[Fornecedor]])
      ),
      'Condição de Faturamento'!$D$2:$D$1000
    ) = "Emissão no mês da prestação do serviço",
    Tabela1[[#This Row],[Mês de referência para faturamento]],
    DATE(
      YEAR(Tabela1[[#This Row],[Mês de referência para faturamento]]),
      MONTH(Tabela1[[#This Row],[Mês de referência para faturamento]]) + 1,
      DAY(Tabela1[[#This Row],[Mês de referência para faturamento]])
    )
  ),
  DATE(
    YEAR(Tabela1[[#This Row],[Mês de referência para faturamento]]),
    MONTH(Tabela1[[#This Row],[Mês de referência para faturamento]]) + 1,
    DAY(Tabela1[[#This Row],[Mês de referência para faturamento]])
  )
)</f>
        <v>31</v>
      </c>
      <c r="AB644" s="199"/>
      <c r="AC644" s="199"/>
      <c r="AD644" s="199"/>
      <c r="AE644" s="347"/>
      <c r="AF644" s="280"/>
      <c r="AG644" s="347"/>
      <c r="AH644" s="347"/>
      <c r="AI644" s="199">
        <f>K644-L644</f>
        <v>0</v>
      </c>
      <c r="AJ644" s="199">
        <f>AB644-AC644</f>
        <v>0</v>
      </c>
      <c r="AK644" s="199">
        <f>J644-U644</f>
        <v>0</v>
      </c>
      <c r="AL644" s="348"/>
      <c r="AM644" s="199" t="e">
        <f>_xlfn.XLOOKUP(Tabela1[[#This Row],[Unidade]],tabShoppingsEmails[Shopping],tabShoppingsEmails[E-mails consolidados])</f>
        <v>#N/A</v>
      </c>
    </row>
    <row r="647" spans="1:39" ht="20.85" customHeight="1">
      <c r="Z647" s="340"/>
    </row>
    <row r="648" spans="1:39" ht="20.85" customHeight="1">
      <c r="H648" s="238"/>
    </row>
    <row r="654" spans="1:39" ht="20.85" customHeight="1">
      <c r="F654" s="247" t="s">
        <v>21</v>
      </c>
    </row>
  </sheetData>
  <sheetProtection formatCells="0" formatColumns="0" formatRows="0" insertColumns="0" insertRows="0" deleteRows="0" sort="0" autoFilter="0" pivotTables="0"/>
  <phoneticPr fontId="5" type="noConversion"/>
  <conditionalFormatting sqref="AA2:AA644">
    <cfRule type="expression" dxfId="10" priority="1">
      <formula>Z2&lt;&gt;AA2</formula>
    </cfRule>
    <cfRule type="expression" dxfId="9" priority="2">
      <formula>Z2 = AA2</formula>
    </cfRule>
  </conditionalFormatting>
  <dataValidations count="1">
    <dataValidation type="list" allowBlank="1" showInputMessage="1" showErrorMessage="1" sqref="T2:T31 T559:T643 T33:T557" xr:uid="{FC29A803-2A05-492C-BE36-B7C181B785FD}">
      <formula1>"Sim, Não"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ignoredErrors>
    <ignoredError sqref="AM182" unlockedFormula="1"/>
  </ignoredErrors>
  <legacyDrawing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53B86F26-5C6C-4193-A6C3-2C4474FEE6B9}">
          <x14:formula1>
            <xm:f>Fornecedor!$A$2:$A$85</xm:f>
          </x14:formula1>
          <xm:sqref>E644:E1048576</xm:sqref>
        </x14:dataValidation>
        <x14:dataValidation type="list" allowBlank="1" showInputMessage="1" showErrorMessage="1" xr:uid="{2E6D8712-3A3B-42BE-96D5-683B7C4AD186}">
          <x14:formula1>
            <xm:f>Unidade!$A$2:$A$10</xm:f>
          </x14:formula1>
          <xm:sqref>C2:C1048576</xm:sqref>
        </x14:dataValidation>
        <x14:dataValidation type="list" allowBlank="1" showInputMessage="1" showErrorMessage="1" xr:uid="{EE6935E3-1F6B-464F-9969-ECA7FB760B04}">
          <x14:formula1>
            <xm:f>'Categoria'!$A$2:$A$13</xm:f>
          </x14:formula1>
          <xm:sqref>D2:D1048576</xm:sqref>
        </x14:dataValidation>
        <x14:dataValidation type="list" allowBlank="1" showInputMessage="1" showErrorMessage="1" xr:uid="{2C8607BA-FCC8-403A-87EF-5D12E36B0B06}">
          <x14:formula1>
            <xm:f>Fornecedor!$A$2:$A$91</xm:f>
          </x14:formula1>
          <xm:sqref>E2:E643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977BB-5207-4863-9B08-0BAF94B32747}">
  <sheetPr codeName="Planilha8" filterMode="1">
    <tabColor theme="9" tint="-0.499984740745262"/>
    <pageSetUpPr fitToPage="1"/>
  </sheetPr>
  <dimension ref="A1:S50"/>
  <sheetViews>
    <sheetView showGridLines="0" zoomScaleNormal="100" workbookViewId="0">
      <pane ySplit="1" topLeftCell="A31" activePane="bottomLeft" state="frozen"/>
      <selection activeCell="C55" sqref="C55"/>
      <selection pane="bottomLeft" activeCell="C53" sqref="C53"/>
    </sheetView>
  </sheetViews>
  <sheetFormatPr defaultRowHeight="15"/>
  <cols>
    <col min="1" max="1" width="23.5703125" style="2" customWidth="1"/>
    <col min="2" max="2" width="28.42578125" style="2" customWidth="1"/>
    <col min="3" max="3" width="24.42578125" style="2" customWidth="1"/>
    <col min="4" max="4" width="21.5703125" style="112" customWidth="1"/>
    <col min="5" max="5" width="17.5703125" style="2" customWidth="1"/>
    <col min="6" max="6" width="12.5703125" style="2" customWidth="1"/>
    <col min="7" max="7" width="14.5703125" style="113" customWidth="1"/>
    <col min="8" max="8" width="16.42578125" style="113" customWidth="1"/>
    <col min="9" max="9" width="13.42578125" style="2" bestFit="1" customWidth="1"/>
    <col min="10" max="10" width="14.5703125" style="2" bestFit="1" customWidth="1"/>
    <col min="11" max="11" width="17.5703125" style="2" customWidth="1"/>
    <col min="12" max="12" width="14.42578125" style="2" customWidth="1"/>
    <col min="13" max="13" width="14.5703125" style="2" customWidth="1"/>
    <col min="14" max="15" width="14.5703125" style="2" bestFit="1" customWidth="1"/>
    <col min="16" max="16" width="13.5703125" style="2" bestFit="1" customWidth="1"/>
    <col min="17" max="17" width="18" style="2" bestFit="1" customWidth="1"/>
    <col min="18" max="18" width="14.5703125" style="2" customWidth="1"/>
  </cols>
  <sheetData>
    <row r="1" spans="1:19" s="2" customFormat="1" ht="43.5" customHeight="1">
      <c r="A1" s="101" t="s">
        <v>120</v>
      </c>
      <c r="B1" s="102" t="s">
        <v>118</v>
      </c>
      <c r="C1" s="101" t="s">
        <v>119</v>
      </c>
      <c r="D1" s="103" t="s">
        <v>211</v>
      </c>
      <c r="E1" s="101" t="s">
        <v>212</v>
      </c>
      <c r="F1" s="327" t="s">
        <v>213</v>
      </c>
      <c r="G1" s="102" t="s">
        <v>214</v>
      </c>
      <c r="H1" s="102" t="s">
        <v>215</v>
      </c>
      <c r="I1" s="101" t="s">
        <v>216</v>
      </c>
      <c r="J1" s="101" t="s">
        <v>217</v>
      </c>
      <c r="K1" s="101" t="s">
        <v>218</v>
      </c>
      <c r="L1" s="101" t="s">
        <v>219</v>
      </c>
      <c r="M1" s="101" t="s">
        <v>220</v>
      </c>
      <c r="N1" s="102" t="s">
        <v>221</v>
      </c>
      <c r="O1" s="101" t="s">
        <v>222</v>
      </c>
      <c r="P1" s="101" t="s">
        <v>223</v>
      </c>
      <c r="Q1" s="101" t="s">
        <v>224</v>
      </c>
      <c r="R1" s="101" t="s">
        <v>225</v>
      </c>
      <c r="S1" s="328" t="s">
        <v>226</v>
      </c>
    </row>
    <row r="2" spans="1:19" ht="15.6" hidden="1" customHeight="1">
      <c r="A2" s="104" t="s">
        <v>210</v>
      </c>
      <c r="B2" s="104" t="s">
        <v>26</v>
      </c>
      <c r="C2" s="104" t="s">
        <v>11</v>
      </c>
      <c r="D2" s="105">
        <v>45689</v>
      </c>
      <c r="E2" s="105">
        <v>45658</v>
      </c>
      <c r="F2" s="104" t="s">
        <v>227</v>
      </c>
      <c r="G2" s="106">
        <v>34335.282511994097</v>
      </c>
      <c r="H2" s="106">
        <v>35907.22239653609</v>
      </c>
      <c r="I2" s="107">
        <f t="shared" ref="I2:I47" si="0">IFERROR(IF(G2&gt;0,H2-G2,""),"")</f>
        <v>1571.9398845419928</v>
      </c>
      <c r="J2" s="108">
        <f t="shared" ref="J2:J50" si="1">IFERROR(IF(I2&gt;0,I2/G2,""),"")</f>
        <v>4.5782057683459526E-2</v>
      </c>
      <c r="K2" s="107"/>
      <c r="L2" s="107"/>
      <c r="M2" s="107">
        <f t="shared" ref="M2:M50" si="2">K2-L2</f>
        <v>0</v>
      </c>
      <c r="N2" s="107">
        <f>34335.28*1.0676</f>
        <v>36656.344928000006</v>
      </c>
      <c r="O2" s="107">
        <f>H2</f>
        <v>35907.22239653609</v>
      </c>
      <c r="P2" s="107">
        <f t="shared" ref="P2:P50" si="3">N2-O2</f>
        <v>749.12253146391595</v>
      </c>
      <c r="Q2" s="107">
        <f t="shared" ref="Q2:Q50" si="4">P2*12</f>
        <v>8989.4703775669914</v>
      </c>
      <c r="R2" s="107"/>
    </row>
    <row r="3" spans="1:19" ht="15.6" hidden="1" customHeight="1">
      <c r="A3" s="104" t="s">
        <v>168</v>
      </c>
      <c r="B3" s="104" t="s">
        <v>26</v>
      </c>
      <c r="C3" s="104" t="s">
        <v>9</v>
      </c>
      <c r="D3" s="105">
        <v>45689</v>
      </c>
      <c r="E3" s="105">
        <v>45658</v>
      </c>
      <c r="F3" s="104" t="s">
        <v>227</v>
      </c>
      <c r="G3" s="106">
        <v>10325.121820941293</v>
      </c>
      <c r="H3" s="106">
        <v>11759.612042074557</v>
      </c>
      <c r="I3" s="107">
        <f t="shared" si="0"/>
        <v>1434.4902211332646</v>
      </c>
      <c r="J3" s="108">
        <f t="shared" si="1"/>
        <v>0.13893203838271895</v>
      </c>
      <c r="K3" s="107"/>
      <c r="L3" s="107"/>
      <c r="M3" s="107">
        <f t="shared" si="2"/>
        <v>0</v>
      </c>
      <c r="N3" s="106">
        <v>11809.66</v>
      </c>
      <c r="O3" s="106">
        <f>H3</f>
        <v>11759.612042074557</v>
      </c>
      <c r="P3" s="107">
        <f t="shared" si="3"/>
        <v>50.047957925442461</v>
      </c>
      <c r="Q3" s="107">
        <f t="shared" si="4"/>
        <v>600.57549510530953</v>
      </c>
      <c r="R3" s="107"/>
    </row>
    <row r="4" spans="1:19" ht="15.6" hidden="1" customHeight="1">
      <c r="A4" s="104" t="s">
        <v>167</v>
      </c>
      <c r="B4" s="104" t="s">
        <v>26</v>
      </c>
      <c r="C4" s="104" t="s">
        <v>7</v>
      </c>
      <c r="D4" s="105">
        <v>45717</v>
      </c>
      <c r="E4" s="105">
        <v>45658</v>
      </c>
      <c r="F4" s="104" t="s">
        <v>227</v>
      </c>
      <c r="G4" s="106">
        <v>155512.85535663701</v>
      </c>
      <c r="H4" s="106">
        <v>176536.0149052777</v>
      </c>
      <c r="I4" s="107">
        <f t="shared" si="0"/>
        <v>21023.159548640688</v>
      </c>
      <c r="J4" s="108">
        <f t="shared" si="1"/>
        <v>0.13518599154023864</v>
      </c>
      <c r="K4" s="107">
        <v>40642.57</v>
      </c>
      <c r="L4" s="107">
        <v>40638.363658264709</v>
      </c>
      <c r="M4" s="107">
        <f t="shared" si="2"/>
        <v>4.2063417352910619</v>
      </c>
      <c r="N4" s="107">
        <v>176565.69</v>
      </c>
      <c r="O4" s="107">
        <v>176536.0149052777</v>
      </c>
      <c r="P4" s="107">
        <f t="shared" si="3"/>
        <v>29.675094722304493</v>
      </c>
      <c r="Q4" s="107">
        <f t="shared" si="4"/>
        <v>356.10113666765392</v>
      </c>
      <c r="R4" s="107"/>
    </row>
    <row r="5" spans="1:19" ht="15.6" hidden="1" customHeight="1">
      <c r="A5" s="104" t="s">
        <v>210</v>
      </c>
      <c r="B5" s="104" t="s">
        <v>26</v>
      </c>
      <c r="C5" s="104" t="s">
        <v>10</v>
      </c>
      <c r="D5" s="105">
        <v>45806</v>
      </c>
      <c r="E5" s="105">
        <v>45658</v>
      </c>
      <c r="F5" s="104" t="s">
        <v>227</v>
      </c>
      <c r="G5" s="106">
        <v>83530.593319399297</v>
      </c>
      <c r="H5" s="107">
        <v>91480.113075104411</v>
      </c>
      <c r="I5" s="107">
        <f t="shared" si="0"/>
        <v>7949.5197557051142</v>
      </c>
      <c r="J5" s="108">
        <f t="shared" si="1"/>
        <v>9.5168960734041658E-2</v>
      </c>
      <c r="K5" s="107"/>
      <c r="L5" s="107"/>
      <c r="M5" s="107">
        <f t="shared" si="2"/>
        <v>0</v>
      </c>
      <c r="N5" s="107">
        <f>83530.59*1.0923</f>
        <v>91240.463457000005</v>
      </c>
      <c r="O5" s="107">
        <v>91480.113075104411</v>
      </c>
      <c r="P5" s="107">
        <f t="shared" si="3"/>
        <v>-239.64961810440582</v>
      </c>
      <c r="Q5" s="107">
        <f t="shared" si="4"/>
        <v>-2875.7954172528698</v>
      </c>
      <c r="R5" s="107"/>
    </row>
    <row r="6" spans="1:19" ht="15.6" hidden="1" customHeight="1">
      <c r="A6" s="104" t="s">
        <v>207</v>
      </c>
      <c r="B6" s="104" t="s">
        <v>26</v>
      </c>
      <c r="C6" s="104" t="s">
        <v>175</v>
      </c>
      <c r="D6" s="105"/>
      <c r="E6" s="105">
        <v>45658</v>
      </c>
      <c r="F6" s="104" t="s">
        <v>228</v>
      </c>
      <c r="G6" s="106">
        <v>11284.105087804461</v>
      </c>
      <c r="H6" s="106">
        <v>12775.876738916733</v>
      </c>
      <c r="I6" s="107">
        <f t="shared" si="0"/>
        <v>1491.7716511122726</v>
      </c>
      <c r="J6" s="108">
        <f t="shared" si="1"/>
        <v>0.1322011483856648</v>
      </c>
      <c r="K6" s="107"/>
      <c r="L6" s="107"/>
      <c r="M6" s="107">
        <f t="shared" si="2"/>
        <v>0</v>
      </c>
      <c r="N6" s="145"/>
      <c r="O6" s="146"/>
      <c r="P6" s="107">
        <f t="shared" si="3"/>
        <v>0</v>
      </c>
      <c r="Q6" s="107">
        <f t="shared" si="4"/>
        <v>0</v>
      </c>
      <c r="R6" s="107" t="s">
        <v>229</v>
      </c>
    </row>
    <row r="7" spans="1:19" ht="15.6" hidden="1" customHeight="1">
      <c r="A7" s="104" t="s">
        <v>207</v>
      </c>
      <c r="B7" s="104" t="s">
        <v>26</v>
      </c>
      <c r="C7" s="104" t="s">
        <v>175</v>
      </c>
      <c r="D7" s="105">
        <v>45784</v>
      </c>
      <c r="E7" s="105">
        <v>45658</v>
      </c>
      <c r="F7" s="104" t="s">
        <v>227</v>
      </c>
      <c r="G7" s="106">
        <v>10551.92</v>
      </c>
      <c r="H7" s="106">
        <v>13168.11</v>
      </c>
      <c r="I7" s="107">
        <f t="shared" si="0"/>
        <v>2616.1900000000005</v>
      </c>
      <c r="J7" s="108">
        <f t="shared" si="1"/>
        <v>0.24793497297174358</v>
      </c>
      <c r="K7" s="107"/>
      <c r="L7" s="107"/>
      <c r="M7" s="107">
        <f t="shared" si="2"/>
        <v>0</v>
      </c>
      <c r="N7" s="145"/>
      <c r="O7" s="146"/>
      <c r="P7" s="107">
        <f t="shared" si="3"/>
        <v>0</v>
      </c>
      <c r="Q7" s="107">
        <f t="shared" si="4"/>
        <v>0</v>
      </c>
      <c r="R7" s="107" t="s">
        <v>230</v>
      </c>
    </row>
    <row r="8" spans="1:19" ht="15.6" hidden="1" customHeight="1">
      <c r="A8" s="104" t="s">
        <v>171</v>
      </c>
      <c r="B8" s="104" t="s">
        <v>58</v>
      </c>
      <c r="C8" s="104" t="s">
        <v>10</v>
      </c>
      <c r="D8" s="105">
        <v>45658</v>
      </c>
      <c r="E8" s="105">
        <v>45658</v>
      </c>
      <c r="F8" s="104" t="s">
        <v>227</v>
      </c>
      <c r="G8" s="106">
        <v>35564.92</v>
      </c>
      <c r="H8" s="106">
        <v>41266.276712277038</v>
      </c>
      <c r="I8" s="107">
        <f t="shared" si="0"/>
        <v>5701.3567122770401</v>
      </c>
      <c r="J8" s="108">
        <f t="shared" si="1"/>
        <v>0.16030843629838168</v>
      </c>
      <c r="K8" s="107"/>
      <c r="L8" s="107"/>
      <c r="M8" s="107">
        <f t="shared" si="2"/>
        <v>0</v>
      </c>
      <c r="N8" s="107">
        <v>41409.589999999997</v>
      </c>
      <c r="O8" s="107">
        <f>H8</f>
        <v>41266.276712277038</v>
      </c>
      <c r="P8" s="107">
        <f t="shared" si="3"/>
        <v>143.31328772295819</v>
      </c>
      <c r="Q8" s="107">
        <f t="shared" si="4"/>
        <v>1719.7594526754983</v>
      </c>
      <c r="R8" s="107"/>
    </row>
    <row r="9" spans="1:19" ht="15.6" hidden="1" customHeight="1">
      <c r="A9" s="104" t="s">
        <v>171</v>
      </c>
      <c r="B9" s="104" t="s">
        <v>58</v>
      </c>
      <c r="C9" s="104" t="s">
        <v>11</v>
      </c>
      <c r="D9" s="105">
        <v>45658</v>
      </c>
      <c r="E9" s="105">
        <v>45658</v>
      </c>
      <c r="F9" s="104" t="s">
        <v>227</v>
      </c>
      <c r="G9" s="106">
        <v>57456.902560000002</v>
      </c>
      <c r="H9" s="106">
        <v>60347.759389999999</v>
      </c>
      <c r="I9" s="107">
        <f t="shared" si="0"/>
        <v>2890.856829999997</v>
      </c>
      <c r="J9" s="108">
        <f t="shared" si="1"/>
        <v>5.0313481952515414E-2</v>
      </c>
      <c r="K9" s="107"/>
      <c r="L9" s="107"/>
      <c r="M9" s="107">
        <f t="shared" si="2"/>
        <v>0</v>
      </c>
      <c r="N9" s="107">
        <v>62583.83</v>
      </c>
      <c r="O9" s="107">
        <f>H9</f>
        <v>60347.759389999999</v>
      </c>
      <c r="P9" s="107">
        <f t="shared" si="3"/>
        <v>2236.0706100000025</v>
      </c>
      <c r="Q9" s="107">
        <f t="shared" si="4"/>
        <v>26832.84732000003</v>
      </c>
      <c r="R9" s="107"/>
    </row>
    <row r="10" spans="1:19" ht="15.6" hidden="1" customHeight="1">
      <c r="A10" s="104" t="s">
        <v>179</v>
      </c>
      <c r="B10" s="104" t="s">
        <v>58</v>
      </c>
      <c r="C10" s="104" t="s">
        <v>169</v>
      </c>
      <c r="D10" s="105">
        <v>45689</v>
      </c>
      <c r="E10" s="105">
        <v>45536</v>
      </c>
      <c r="F10" s="104" t="s">
        <v>227</v>
      </c>
      <c r="G10" s="106">
        <v>72766.91</v>
      </c>
      <c r="H10" s="107">
        <v>75838.911562700407</v>
      </c>
      <c r="I10" s="107">
        <f t="shared" si="0"/>
        <v>3072.0015627004032</v>
      </c>
      <c r="J10" s="108">
        <f t="shared" si="1"/>
        <v>4.2217012687503191E-2</v>
      </c>
      <c r="K10" s="107"/>
      <c r="L10" s="107"/>
      <c r="M10" s="107">
        <f t="shared" si="2"/>
        <v>0</v>
      </c>
      <c r="N10" s="107">
        <v>77126.12</v>
      </c>
      <c r="O10" s="107">
        <f>H10</f>
        <v>75838.911562700407</v>
      </c>
      <c r="P10" s="107">
        <f t="shared" si="3"/>
        <v>1287.2084372995887</v>
      </c>
      <c r="Q10" s="107">
        <f t="shared" si="4"/>
        <v>15446.501247595064</v>
      </c>
      <c r="R10" s="107"/>
    </row>
    <row r="11" spans="1:19" ht="15.6" hidden="1" customHeight="1">
      <c r="A11" s="104" t="s">
        <v>205</v>
      </c>
      <c r="B11" s="104" t="s">
        <v>58</v>
      </c>
      <c r="C11" s="104" t="s">
        <v>231</v>
      </c>
      <c r="D11" s="105">
        <v>45717</v>
      </c>
      <c r="E11" s="105">
        <v>45658</v>
      </c>
      <c r="F11" s="104" t="s">
        <v>227</v>
      </c>
      <c r="G11" s="106">
        <v>19299.995527399999</v>
      </c>
      <c r="H11" s="106">
        <v>25076.04</v>
      </c>
      <c r="I11" s="107">
        <f t="shared" si="0"/>
        <v>5776.0444726000023</v>
      </c>
      <c r="J11" s="108">
        <f t="shared" si="1"/>
        <v>0.29927698503348427</v>
      </c>
      <c r="K11" s="107"/>
      <c r="L11" s="107"/>
      <c r="M11" s="107">
        <f t="shared" si="2"/>
        <v>0</v>
      </c>
      <c r="N11" s="107">
        <v>25382.14</v>
      </c>
      <c r="O11" s="107">
        <v>25076.04</v>
      </c>
      <c r="P11" s="107">
        <f t="shared" si="3"/>
        <v>306.09999999999854</v>
      </c>
      <c r="Q11" s="107">
        <f t="shared" si="4"/>
        <v>3673.1999999999825</v>
      </c>
      <c r="R11" s="107"/>
    </row>
    <row r="12" spans="1:19" ht="15.6" hidden="1" customHeight="1">
      <c r="A12" s="104" t="s">
        <v>204</v>
      </c>
      <c r="B12" s="104" t="s">
        <v>58</v>
      </c>
      <c r="C12" s="104" t="s">
        <v>175</v>
      </c>
      <c r="D12" s="105">
        <v>45717</v>
      </c>
      <c r="E12" s="105">
        <v>45658</v>
      </c>
      <c r="F12" s="104" t="s">
        <v>227</v>
      </c>
      <c r="G12" s="106">
        <v>12000</v>
      </c>
      <c r="H12" s="106">
        <v>13063.75</v>
      </c>
      <c r="I12" s="107">
        <f t="shared" si="0"/>
        <v>1063.75</v>
      </c>
      <c r="J12" s="108">
        <f t="shared" si="1"/>
        <v>8.8645833333333326E-2</v>
      </c>
      <c r="K12" s="107">
        <v>2127.5</v>
      </c>
      <c r="L12" s="107">
        <f>2*I12</f>
        <v>2127.5</v>
      </c>
      <c r="M12" s="107">
        <f t="shared" si="2"/>
        <v>0</v>
      </c>
      <c r="N12" s="107">
        <v>12354.03</v>
      </c>
      <c r="O12" s="107">
        <v>12680.5</v>
      </c>
      <c r="P12" s="107">
        <f t="shared" si="3"/>
        <v>-326.46999999999935</v>
      </c>
      <c r="Q12" s="107">
        <f t="shared" si="4"/>
        <v>-3917.6399999999921</v>
      </c>
      <c r="R12" s="107"/>
    </row>
    <row r="13" spans="1:19" ht="15.6" hidden="1" customHeight="1">
      <c r="A13" s="104" t="s">
        <v>167</v>
      </c>
      <c r="B13" s="104" t="s">
        <v>58</v>
      </c>
      <c r="C13" s="104" t="s">
        <v>7</v>
      </c>
      <c r="D13" s="105">
        <v>45748</v>
      </c>
      <c r="E13" s="105">
        <v>45658</v>
      </c>
      <c r="F13" s="104" t="s">
        <v>227</v>
      </c>
      <c r="G13" s="106">
        <v>121717.26910613524</v>
      </c>
      <c r="H13" s="106">
        <v>137750.82707503327</v>
      </c>
      <c r="I13" s="107">
        <f t="shared" si="0"/>
        <v>16033.557968898036</v>
      </c>
      <c r="J13" s="108">
        <f t="shared" si="1"/>
        <v>0.13172788123365689</v>
      </c>
      <c r="K13" s="107">
        <v>29053.07627719974</v>
      </c>
      <c r="L13" s="107">
        <v>29053.07627719974</v>
      </c>
      <c r="M13" s="107">
        <f t="shared" si="2"/>
        <v>0</v>
      </c>
      <c r="N13" s="106">
        <v>138014.8007936581</v>
      </c>
      <c r="O13" s="106">
        <v>137750.82707503327</v>
      </c>
      <c r="P13" s="107">
        <f t="shared" si="3"/>
        <v>263.97371862482396</v>
      </c>
      <c r="Q13" s="107">
        <f t="shared" si="4"/>
        <v>3167.6846234978875</v>
      </c>
      <c r="R13" s="107"/>
    </row>
    <row r="14" spans="1:19" ht="15.6" hidden="1" customHeight="1">
      <c r="A14" s="104" t="s">
        <v>171</v>
      </c>
      <c r="B14" s="104" t="s">
        <v>93</v>
      </c>
      <c r="C14" s="104" t="s">
        <v>10</v>
      </c>
      <c r="D14" s="105">
        <v>45748</v>
      </c>
      <c r="E14" s="105">
        <v>45658</v>
      </c>
      <c r="F14" s="104" t="s">
        <v>227</v>
      </c>
      <c r="G14" s="106">
        <v>45909.130124568917</v>
      </c>
      <c r="H14" s="107">
        <v>53032.732482133113</v>
      </c>
      <c r="I14" s="107">
        <f t="shared" si="0"/>
        <v>7123.6023575641957</v>
      </c>
      <c r="J14" s="108">
        <f t="shared" si="1"/>
        <v>0.1551674435615564</v>
      </c>
      <c r="K14" s="107"/>
      <c r="L14" s="107"/>
      <c r="M14" s="107">
        <f t="shared" si="2"/>
        <v>0</v>
      </c>
      <c r="N14" s="107">
        <v>53210.04</v>
      </c>
      <c r="O14" s="107">
        <f>H14</f>
        <v>53032.732482133113</v>
      </c>
      <c r="P14" s="107">
        <f t="shared" si="3"/>
        <v>177.30751786688779</v>
      </c>
      <c r="Q14" s="107">
        <f t="shared" si="4"/>
        <v>2127.6902144026535</v>
      </c>
      <c r="R14" s="107"/>
    </row>
    <row r="15" spans="1:19" ht="15.6" hidden="1" customHeight="1">
      <c r="A15" s="104" t="s">
        <v>171</v>
      </c>
      <c r="B15" s="104" t="s">
        <v>93</v>
      </c>
      <c r="C15" s="104" t="s">
        <v>11</v>
      </c>
      <c r="D15" s="105">
        <v>45748</v>
      </c>
      <c r="E15" s="105">
        <v>45658</v>
      </c>
      <c r="F15" s="104" t="s">
        <v>227</v>
      </c>
      <c r="G15" s="106">
        <v>20013.240596</v>
      </c>
      <c r="H15" s="107">
        <v>21040.094403999999</v>
      </c>
      <c r="I15" s="107">
        <f t="shared" si="0"/>
        <v>1026.8538079999998</v>
      </c>
      <c r="J15" s="108">
        <f t="shared" si="1"/>
        <v>5.1308722496707246E-2</v>
      </c>
      <c r="K15" s="108"/>
      <c r="L15" s="107"/>
      <c r="M15" s="107">
        <f t="shared" si="2"/>
        <v>0</v>
      </c>
      <c r="N15" s="107">
        <v>21590.9</v>
      </c>
      <c r="O15" s="107">
        <f>H15</f>
        <v>21040.094403999999</v>
      </c>
      <c r="P15" s="107">
        <f t="shared" si="3"/>
        <v>550.80559600000197</v>
      </c>
      <c r="Q15" s="107">
        <f t="shared" si="4"/>
        <v>6609.6671520000236</v>
      </c>
      <c r="R15" s="107"/>
    </row>
    <row r="16" spans="1:19" ht="15.6" hidden="1" customHeight="1">
      <c r="A16" s="104" t="s">
        <v>188</v>
      </c>
      <c r="B16" s="104" t="s">
        <v>93</v>
      </c>
      <c r="C16" s="104" t="s">
        <v>169</v>
      </c>
      <c r="D16" s="105">
        <v>45717</v>
      </c>
      <c r="E16" s="105">
        <v>45536</v>
      </c>
      <c r="F16" s="104" t="s">
        <v>227</v>
      </c>
      <c r="G16" s="106">
        <v>75347.429999999993</v>
      </c>
      <c r="H16" s="106">
        <v>78212.740000000005</v>
      </c>
      <c r="I16" s="107">
        <f t="shared" si="0"/>
        <v>2865.3100000000122</v>
      </c>
      <c r="J16" s="108">
        <f t="shared" si="1"/>
        <v>3.8027972553277695E-2</v>
      </c>
      <c r="K16" s="107"/>
      <c r="L16" s="107"/>
      <c r="M16" s="107">
        <f t="shared" si="2"/>
        <v>0</v>
      </c>
      <c r="N16" s="107">
        <v>78212.740000000005</v>
      </c>
      <c r="O16" s="107">
        <f>H16</f>
        <v>78212.740000000005</v>
      </c>
      <c r="P16" s="107">
        <f t="shared" si="3"/>
        <v>0</v>
      </c>
      <c r="Q16" s="107">
        <f t="shared" si="4"/>
        <v>0</v>
      </c>
      <c r="R16" s="107"/>
    </row>
    <row r="17" spans="1:18" ht="15.6" hidden="1" customHeight="1">
      <c r="A17" s="104" t="s">
        <v>179</v>
      </c>
      <c r="B17" s="104" t="s">
        <v>93</v>
      </c>
      <c r="C17" s="104" t="s">
        <v>7</v>
      </c>
      <c r="D17" s="105">
        <v>45782</v>
      </c>
      <c r="E17" s="105">
        <v>45658</v>
      </c>
      <c r="F17" s="104" t="s">
        <v>227</v>
      </c>
      <c r="G17" s="106">
        <v>119660.06365933199</v>
      </c>
      <c r="H17" s="106">
        <v>134737.91</v>
      </c>
      <c r="I17" s="107">
        <f t="shared" si="0"/>
        <v>15077.846340668009</v>
      </c>
      <c r="J17" s="108">
        <f t="shared" si="1"/>
        <v>0.1260056687216389</v>
      </c>
      <c r="K17" s="107"/>
      <c r="L17" s="107"/>
      <c r="M17" s="107">
        <f t="shared" si="2"/>
        <v>0</v>
      </c>
      <c r="N17" s="107">
        <v>134106.01999999999</v>
      </c>
      <c r="O17" s="106">
        <v>134737.91</v>
      </c>
      <c r="P17" s="107">
        <f t="shared" si="3"/>
        <v>-631.89000000001397</v>
      </c>
      <c r="Q17" s="107">
        <f t="shared" si="4"/>
        <v>-7582.6800000001676</v>
      </c>
      <c r="R17" s="107"/>
    </row>
    <row r="18" spans="1:18" ht="15.6" hidden="1" customHeight="1">
      <c r="A18" s="104" t="s">
        <v>179</v>
      </c>
      <c r="B18" s="104" t="s">
        <v>93</v>
      </c>
      <c r="C18" s="104" t="s">
        <v>158</v>
      </c>
      <c r="D18" s="105">
        <v>45786</v>
      </c>
      <c r="E18" s="105">
        <v>45658</v>
      </c>
      <c r="F18" s="104" t="s">
        <v>227</v>
      </c>
      <c r="G18" s="106">
        <v>5633.47</v>
      </c>
      <c r="H18" s="106">
        <v>6395.9273725314761</v>
      </c>
      <c r="I18" s="107">
        <f t="shared" si="0"/>
        <v>762.45737253147581</v>
      </c>
      <c r="J18" s="108">
        <f t="shared" si="1"/>
        <v>0.1353441790817162</v>
      </c>
      <c r="K18" s="107"/>
      <c r="L18" s="107"/>
      <c r="M18" s="107">
        <f t="shared" si="2"/>
        <v>0</v>
      </c>
      <c r="N18" s="109"/>
      <c r="O18" s="126"/>
      <c r="P18" s="107">
        <f t="shared" si="3"/>
        <v>0</v>
      </c>
      <c r="Q18" s="107">
        <f t="shared" si="4"/>
        <v>0</v>
      </c>
      <c r="R18" s="107"/>
    </row>
    <row r="19" spans="1:18" ht="15.6" hidden="1" customHeight="1">
      <c r="A19" s="104" t="s">
        <v>199</v>
      </c>
      <c r="B19" s="104" t="s">
        <v>93</v>
      </c>
      <c r="C19" s="104" t="s">
        <v>9</v>
      </c>
      <c r="D19" s="105">
        <v>45813</v>
      </c>
      <c r="E19" s="105">
        <v>45796</v>
      </c>
      <c r="F19" s="104" t="s">
        <v>227</v>
      </c>
      <c r="G19" s="106">
        <v>8541.569071982929</v>
      </c>
      <c r="H19" s="106">
        <v>9060.193223383756</v>
      </c>
      <c r="I19" s="107">
        <f t="shared" si="0"/>
        <v>518.62415140082703</v>
      </c>
      <c r="J19" s="108">
        <f t="shared" si="1"/>
        <v>6.0717667565548139E-2</v>
      </c>
      <c r="K19" s="107">
        <v>891.44161578048636</v>
      </c>
      <c r="L19" s="107">
        <v>891.44161578048636</v>
      </c>
      <c r="M19" s="107">
        <f t="shared" si="2"/>
        <v>0</v>
      </c>
      <c r="N19" s="109">
        <v>8959.4500000000007</v>
      </c>
      <c r="O19" s="106">
        <v>9060.193223383756</v>
      </c>
      <c r="P19" s="107">
        <f t="shared" si="3"/>
        <v>-100.74322338375532</v>
      </c>
      <c r="Q19" s="107">
        <f t="shared" si="4"/>
        <v>-1208.9186806050639</v>
      </c>
      <c r="R19" s="107" t="s">
        <v>232</v>
      </c>
    </row>
    <row r="20" spans="1:18" ht="15.6" hidden="1" customHeight="1">
      <c r="A20" s="104" t="s">
        <v>168</v>
      </c>
      <c r="B20" s="104" t="s">
        <v>95</v>
      </c>
      <c r="C20" s="104" t="s">
        <v>9</v>
      </c>
      <c r="D20" s="105">
        <v>45689</v>
      </c>
      <c r="E20" s="105">
        <v>45658</v>
      </c>
      <c r="F20" s="104" t="s">
        <v>227</v>
      </c>
      <c r="G20" s="106">
        <v>12074.58</v>
      </c>
      <c r="H20" s="106">
        <v>13035.73</v>
      </c>
      <c r="I20" s="107">
        <f t="shared" si="0"/>
        <v>961.14999999999964</v>
      </c>
      <c r="J20" s="108">
        <f t="shared" si="1"/>
        <v>7.9601112419645209E-2</v>
      </c>
      <c r="K20" s="107"/>
      <c r="L20" s="107"/>
      <c r="M20" s="107">
        <f t="shared" si="2"/>
        <v>0</v>
      </c>
      <c r="N20" s="107">
        <v>13127.19</v>
      </c>
      <c r="O20" s="107">
        <f>H20</f>
        <v>13035.73</v>
      </c>
      <c r="P20" s="107">
        <f t="shared" si="3"/>
        <v>91.460000000000946</v>
      </c>
      <c r="Q20" s="107">
        <f t="shared" si="4"/>
        <v>1097.5200000000114</v>
      </c>
      <c r="R20" s="107"/>
    </row>
    <row r="21" spans="1:18" ht="15.6" hidden="1" customHeight="1">
      <c r="A21" s="104" t="s">
        <v>184</v>
      </c>
      <c r="B21" s="104" t="s">
        <v>95</v>
      </c>
      <c r="C21" s="104" t="s">
        <v>7</v>
      </c>
      <c r="D21" s="105">
        <v>45689</v>
      </c>
      <c r="E21" s="105">
        <v>45658</v>
      </c>
      <c r="F21" s="104" t="s">
        <v>227</v>
      </c>
      <c r="G21" s="106">
        <v>126086.2910398535</v>
      </c>
      <c r="H21" s="106">
        <v>134301.81384150343</v>
      </c>
      <c r="I21" s="107">
        <f t="shared" si="0"/>
        <v>8215.5228016499314</v>
      </c>
      <c r="J21" s="108">
        <f t="shared" si="1"/>
        <v>6.515793853475442E-2</v>
      </c>
      <c r="K21" s="107"/>
      <c r="L21" s="107"/>
      <c r="M21" s="107">
        <f t="shared" si="2"/>
        <v>0</v>
      </c>
      <c r="N21" s="107">
        <v>134285.59</v>
      </c>
      <c r="O21" s="106">
        <f>H21</f>
        <v>134301.81384150343</v>
      </c>
      <c r="P21" s="107">
        <f t="shared" si="3"/>
        <v>-16.223841503437143</v>
      </c>
      <c r="Q21" s="107">
        <f t="shared" si="4"/>
        <v>-194.68609804124571</v>
      </c>
      <c r="R21" s="107"/>
    </row>
    <row r="22" spans="1:18" ht="15.6" hidden="1" customHeight="1">
      <c r="A22" s="104" t="s">
        <v>184</v>
      </c>
      <c r="B22" s="104" t="s">
        <v>95</v>
      </c>
      <c r="C22" s="104" t="s">
        <v>169</v>
      </c>
      <c r="D22" s="105">
        <v>45717</v>
      </c>
      <c r="E22" s="105">
        <v>45505</v>
      </c>
      <c r="F22" s="104" t="s">
        <v>227</v>
      </c>
      <c r="G22" s="106">
        <v>72432.509999999995</v>
      </c>
      <c r="H22" s="106">
        <v>78887.100000000006</v>
      </c>
      <c r="I22" s="107">
        <f t="shared" si="0"/>
        <v>6454.5900000000111</v>
      </c>
      <c r="J22" s="108">
        <f t="shared" si="1"/>
        <v>8.9111781436264068E-2</v>
      </c>
      <c r="K22" s="108"/>
      <c r="L22" s="108"/>
      <c r="M22" s="107">
        <f t="shared" si="2"/>
        <v>0</v>
      </c>
      <c r="N22" s="107">
        <v>79125.37</v>
      </c>
      <c r="O22" s="107">
        <v>78887.100000000006</v>
      </c>
      <c r="P22" s="107">
        <f t="shared" si="3"/>
        <v>238.26999999998952</v>
      </c>
      <c r="Q22" s="107">
        <f t="shared" si="4"/>
        <v>2859.2399999998743</v>
      </c>
      <c r="R22" s="107"/>
    </row>
    <row r="23" spans="1:18" ht="15.6" hidden="1" customHeight="1">
      <c r="A23" s="104" t="s">
        <v>184</v>
      </c>
      <c r="B23" s="104" t="s">
        <v>95</v>
      </c>
      <c r="C23" s="104" t="s">
        <v>10</v>
      </c>
      <c r="D23" s="105">
        <v>45748</v>
      </c>
      <c r="E23" s="105">
        <v>45689</v>
      </c>
      <c r="F23" s="104" t="s">
        <v>227</v>
      </c>
      <c r="G23" s="106">
        <v>58515.533766516339</v>
      </c>
      <c r="H23" s="106">
        <v>64680.61601741692</v>
      </c>
      <c r="I23" s="107">
        <f t="shared" si="0"/>
        <v>6165.0822509005811</v>
      </c>
      <c r="J23" s="108">
        <f t="shared" si="1"/>
        <v>0.10535804519018767</v>
      </c>
      <c r="K23" s="107">
        <v>6165.0818540677819</v>
      </c>
      <c r="L23" s="107">
        <v>6165.0818540677819</v>
      </c>
      <c r="M23" s="107">
        <f t="shared" si="2"/>
        <v>0</v>
      </c>
      <c r="N23" s="107">
        <v>64680.56</v>
      </c>
      <c r="O23" s="106">
        <v>64680.61601741692</v>
      </c>
      <c r="P23" s="107">
        <f t="shared" si="3"/>
        <v>-5.6017416922259144E-2</v>
      </c>
      <c r="Q23" s="107">
        <f t="shared" si="4"/>
        <v>-0.67220900306710973</v>
      </c>
      <c r="R23" s="107"/>
    </row>
    <row r="24" spans="1:18" ht="15.6" hidden="1" customHeight="1">
      <c r="A24" s="104" t="s">
        <v>184</v>
      </c>
      <c r="B24" s="104" t="s">
        <v>95</v>
      </c>
      <c r="C24" s="104" t="s">
        <v>11</v>
      </c>
      <c r="D24" s="105">
        <v>45748</v>
      </c>
      <c r="E24" s="105">
        <v>45689</v>
      </c>
      <c r="F24" s="104" t="s">
        <v>227</v>
      </c>
      <c r="G24" s="106">
        <v>7746.1869011266735</v>
      </c>
      <c r="H24" s="106">
        <v>8056.8165599415697</v>
      </c>
      <c r="I24" s="107">
        <f t="shared" si="0"/>
        <v>310.62965881489617</v>
      </c>
      <c r="J24" s="108">
        <f t="shared" si="1"/>
        <v>4.0100976490731903E-2</v>
      </c>
      <c r="K24" s="107">
        <v>310.62978308274256</v>
      </c>
      <c r="L24" s="107">
        <v>310.62978308274256</v>
      </c>
      <c r="M24" s="107">
        <f t="shared" si="2"/>
        <v>0</v>
      </c>
      <c r="N24" s="107">
        <v>8056.81</v>
      </c>
      <c r="O24" s="107">
        <v>8056.8165599415697</v>
      </c>
      <c r="P24" s="107">
        <f t="shared" si="3"/>
        <v>-6.5599415693213814E-3</v>
      </c>
      <c r="Q24" s="107">
        <f t="shared" si="4"/>
        <v>-7.8719298831856577E-2</v>
      </c>
      <c r="R24" s="107"/>
    </row>
    <row r="25" spans="1:18" ht="15.6" hidden="1" customHeight="1">
      <c r="A25" s="104" t="s">
        <v>4</v>
      </c>
      <c r="B25" s="104" t="s">
        <v>34</v>
      </c>
      <c r="C25" s="104" t="s">
        <v>7</v>
      </c>
      <c r="D25" s="105">
        <v>45658</v>
      </c>
      <c r="E25" s="105">
        <v>45658</v>
      </c>
      <c r="F25" s="104" t="s">
        <v>227</v>
      </c>
      <c r="G25" s="106">
        <v>211937.49</v>
      </c>
      <c r="H25" s="107">
        <v>241415.96</v>
      </c>
      <c r="I25" s="107">
        <f t="shared" si="0"/>
        <v>29478.47</v>
      </c>
      <c r="J25" s="108">
        <f t="shared" si="1"/>
        <v>0.13909039877748861</v>
      </c>
      <c r="K25" s="107"/>
      <c r="L25" s="107"/>
      <c r="M25" s="107">
        <f t="shared" si="2"/>
        <v>0</v>
      </c>
      <c r="N25" s="107">
        <v>242753.13</v>
      </c>
      <c r="O25" s="107">
        <f>H25</f>
        <v>241415.96</v>
      </c>
      <c r="P25" s="107">
        <f t="shared" si="3"/>
        <v>1337.1700000000128</v>
      </c>
      <c r="Q25" s="107">
        <f t="shared" si="4"/>
        <v>16046.040000000154</v>
      </c>
      <c r="R25" s="107"/>
    </row>
    <row r="26" spans="1:18" ht="15.6" hidden="1" customHeight="1">
      <c r="A26" s="104" t="s">
        <v>4</v>
      </c>
      <c r="B26" s="104" t="s">
        <v>34</v>
      </c>
      <c r="C26" s="104" t="s">
        <v>8</v>
      </c>
      <c r="D26" s="105">
        <v>45748</v>
      </c>
      <c r="E26" s="105">
        <v>45658</v>
      </c>
      <c r="F26" s="104" t="s">
        <v>227</v>
      </c>
      <c r="G26" s="109">
        <v>81966.710000000006</v>
      </c>
      <c r="H26" s="109">
        <v>87154.114125418346</v>
      </c>
      <c r="I26" s="107">
        <f t="shared" si="0"/>
        <v>5187.4041254183394</v>
      </c>
      <c r="J26" s="108">
        <f t="shared" si="1"/>
        <v>6.3286718783983634E-2</v>
      </c>
      <c r="K26" s="107"/>
      <c r="L26" s="107"/>
      <c r="M26" s="107">
        <f t="shared" si="2"/>
        <v>0</v>
      </c>
      <c r="N26" s="109">
        <v>86440.14</v>
      </c>
      <c r="O26" s="109">
        <v>87154.114125418346</v>
      </c>
      <c r="P26" s="107">
        <f t="shared" si="3"/>
        <v>-713.97412541834638</v>
      </c>
      <c r="Q26" s="107">
        <f t="shared" si="4"/>
        <v>-8567.6895050201565</v>
      </c>
      <c r="R26" s="107"/>
    </row>
    <row r="27" spans="1:18" ht="15.6" hidden="1" customHeight="1">
      <c r="A27" s="104" t="s">
        <v>4</v>
      </c>
      <c r="B27" s="104" t="s">
        <v>34</v>
      </c>
      <c r="C27" s="104" t="s">
        <v>9</v>
      </c>
      <c r="D27" s="105">
        <v>45748</v>
      </c>
      <c r="E27" s="105">
        <v>45658</v>
      </c>
      <c r="F27" s="104" t="s">
        <v>227</v>
      </c>
      <c r="G27" s="106">
        <v>6792.59</v>
      </c>
      <c r="H27" s="109">
        <v>7318.148267465499</v>
      </c>
      <c r="I27" s="107">
        <f t="shared" si="0"/>
        <v>525.55826746549883</v>
      </c>
      <c r="J27" s="108">
        <f t="shared" si="1"/>
        <v>7.7372293553048074E-2</v>
      </c>
      <c r="K27" s="108"/>
      <c r="L27" s="108"/>
      <c r="M27" s="107">
        <f t="shared" si="2"/>
        <v>0</v>
      </c>
      <c r="N27" s="107">
        <v>7267.15</v>
      </c>
      <c r="O27" s="109">
        <v>7318.148267465499</v>
      </c>
      <c r="P27" s="107">
        <f t="shared" si="3"/>
        <v>-50.998267465499339</v>
      </c>
      <c r="Q27" s="107">
        <f t="shared" si="4"/>
        <v>-611.97920958599207</v>
      </c>
      <c r="R27" s="107"/>
    </row>
    <row r="28" spans="1:18" ht="15.6" hidden="1" customHeight="1">
      <c r="A28" s="104" t="s">
        <v>4</v>
      </c>
      <c r="B28" s="104" t="s">
        <v>34</v>
      </c>
      <c r="C28" s="104" t="s">
        <v>10</v>
      </c>
      <c r="D28" s="105">
        <v>45717</v>
      </c>
      <c r="E28" s="105">
        <v>45658</v>
      </c>
      <c r="F28" s="104" t="s">
        <v>227</v>
      </c>
      <c r="G28" s="106">
        <v>99497.14</v>
      </c>
      <c r="H28" s="126">
        <v>109422.91</v>
      </c>
      <c r="I28" s="107">
        <f t="shared" si="0"/>
        <v>9925.7700000000041</v>
      </c>
      <c r="J28" s="108">
        <f t="shared" si="1"/>
        <v>9.9759349866739927E-2</v>
      </c>
      <c r="K28" s="107">
        <v>29400.498983683356</v>
      </c>
      <c r="L28" s="107">
        <v>29400.498983683356</v>
      </c>
      <c r="M28" s="107">
        <f t="shared" si="2"/>
        <v>0</v>
      </c>
      <c r="N28" s="109">
        <v>114180.33</v>
      </c>
      <c r="O28" s="126">
        <v>109422.91</v>
      </c>
      <c r="P28" s="107">
        <f t="shared" si="3"/>
        <v>4757.4199999999983</v>
      </c>
      <c r="Q28" s="107">
        <f t="shared" si="4"/>
        <v>57089.039999999979</v>
      </c>
      <c r="R28" s="107"/>
    </row>
    <row r="29" spans="1:18" ht="15.6" hidden="1" customHeight="1">
      <c r="A29" s="104" t="s">
        <v>4</v>
      </c>
      <c r="B29" s="104" t="s">
        <v>34</v>
      </c>
      <c r="C29" s="104" t="s">
        <v>11</v>
      </c>
      <c r="D29" s="105">
        <v>45717</v>
      </c>
      <c r="E29" s="105">
        <v>45658</v>
      </c>
      <c r="F29" s="104" t="s">
        <v>227</v>
      </c>
      <c r="G29" s="106">
        <v>110625.48105433688</v>
      </c>
      <c r="H29" s="126">
        <v>116800.64</v>
      </c>
      <c r="I29" s="107">
        <f t="shared" si="0"/>
        <v>6175.1589456631191</v>
      </c>
      <c r="J29" s="108">
        <f t="shared" si="1"/>
        <v>5.5820403100710701E-2</v>
      </c>
      <c r="K29" s="107">
        <v>18307.160831085828</v>
      </c>
      <c r="L29" s="107">
        <v>18307.160831085828</v>
      </c>
      <c r="M29" s="107">
        <f t="shared" si="2"/>
        <v>0</v>
      </c>
      <c r="N29" s="109">
        <v>120689.77540825204</v>
      </c>
      <c r="O29" s="126">
        <v>116800.64</v>
      </c>
      <c r="P29" s="107">
        <f t="shared" si="3"/>
        <v>3889.1354082520411</v>
      </c>
      <c r="Q29" s="107">
        <f t="shared" si="4"/>
        <v>46669.624899024493</v>
      </c>
      <c r="R29" s="107"/>
    </row>
    <row r="30" spans="1:18" ht="15.6" hidden="1" customHeight="1">
      <c r="A30" s="104" t="s">
        <v>176</v>
      </c>
      <c r="B30" s="104" t="s">
        <v>12</v>
      </c>
      <c r="C30" s="104" t="s">
        <v>175</v>
      </c>
      <c r="D30" s="105">
        <v>45717</v>
      </c>
      <c r="E30" s="105">
        <v>45536</v>
      </c>
      <c r="F30" s="104" t="s">
        <v>227</v>
      </c>
      <c r="G30" s="106">
        <v>69218.122242249461</v>
      </c>
      <c r="H30" s="106">
        <v>72503.407301129613</v>
      </c>
      <c r="I30" s="107">
        <f t="shared" si="0"/>
        <v>3285.2850588801521</v>
      </c>
      <c r="J30" s="108">
        <f t="shared" si="1"/>
        <v>4.7462787958655064E-2</v>
      </c>
      <c r="K30" s="107"/>
      <c r="L30" s="107">
        <v>21116.386587096873</v>
      </c>
      <c r="M30" s="107">
        <f t="shared" si="2"/>
        <v>-21116.386587096873</v>
      </c>
      <c r="N30" s="107">
        <v>74505.84</v>
      </c>
      <c r="O30" s="107">
        <v>72503.407301129613</v>
      </c>
      <c r="P30" s="107">
        <f t="shared" si="3"/>
        <v>2002.4326988703833</v>
      </c>
      <c r="Q30" s="107">
        <f t="shared" si="4"/>
        <v>24029.1923864446</v>
      </c>
      <c r="R30" s="107"/>
    </row>
    <row r="31" spans="1:18" ht="15.6" customHeight="1">
      <c r="A31" s="104" t="s">
        <v>4</v>
      </c>
      <c r="B31" s="104" t="s">
        <v>12</v>
      </c>
      <c r="C31" s="104" t="s">
        <v>10</v>
      </c>
      <c r="D31" s="105">
        <v>45905</v>
      </c>
      <c r="E31" s="105">
        <v>45658</v>
      </c>
      <c r="F31" s="104" t="s">
        <v>227</v>
      </c>
      <c r="G31" s="106">
        <v>154589.282574568</v>
      </c>
      <c r="H31" s="106">
        <v>164656.51923791648</v>
      </c>
      <c r="I31" s="107">
        <f t="shared" si="0"/>
        <v>10067.236663348478</v>
      </c>
      <c r="J31" s="108">
        <f t="shared" si="1"/>
        <v>6.5122474829342872E-2</v>
      </c>
      <c r="K31" s="107"/>
      <c r="L31" s="107">
        <v>66441.885158598772</v>
      </c>
      <c r="M31" s="107">
        <f t="shared" si="2"/>
        <v>-66441.885158598772</v>
      </c>
      <c r="N31" s="107">
        <v>170453.49</v>
      </c>
      <c r="O31" s="107">
        <v>164656.51923791648</v>
      </c>
      <c r="P31" s="107">
        <f t="shared" si="3"/>
        <v>5796.9707620835106</v>
      </c>
      <c r="Q31" s="107">
        <f t="shared" si="4"/>
        <v>69563.649145002128</v>
      </c>
      <c r="R31" s="107"/>
    </row>
    <row r="32" spans="1:18" ht="15.6" customHeight="1">
      <c r="A32" s="104" t="s">
        <v>4</v>
      </c>
      <c r="B32" s="104" t="s">
        <v>12</v>
      </c>
      <c r="C32" s="104" t="s">
        <v>11</v>
      </c>
      <c r="D32" s="105">
        <v>45905</v>
      </c>
      <c r="E32" s="105">
        <v>45658</v>
      </c>
      <c r="F32" s="104" t="s">
        <v>227</v>
      </c>
      <c r="G32" s="106">
        <v>377185.17345160909</v>
      </c>
      <c r="H32" s="106">
        <v>393334.72937399562</v>
      </c>
      <c r="I32" s="107">
        <f t="shared" si="0"/>
        <v>16149.555922386528</v>
      </c>
      <c r="J32" s="108">
        <f t="shared" si="1"/>
        <v>4.2815988164652583E-2</v>
      </c>
      <c r="K32" s="107"/>
      <c r="L32" s="107">
        <v>110114.6465048627</v>
      </c>
      <c r="M32" s="107">
        <f t="shared" si="2"/>
        <v>-110114.6465048627</v>
      </c>
      <c r="N32" s="107">
        <v>410996.98</v>
      </c>
      <c r="O32" s="107">
        <v>393334.72937399562</v>
      </c>
      <c r="P32" s="107">
        <f t="shared" si="3"/>
        <v>17662.250626004359</v>
      </c>
      <c r="Q32" s="107">
        <f t="shared" si="4"/>
        <v>211947.00751205231</v>
      </c>
      <c r="R32" s="107"/>
    </row>
    <row r="33" spans="1:18" ht="15.6" customHeight="1">
      <c r="A33" s="104" t="s">
        <v>4</v>
      </c>
      <c r="B33" s="104" t="s">
        <v>12</v>
      </c>
      <c r="C33" s="104" t="s">
        <v>233</v>
      </c>
      <c r="D33" s="105">
        <v>45905</v>
      </c>
      <c r="E33" s="105">
        <v>45658</v>
      </c>
      <c r="F33" s="104" t="s">
        <v>227</v>
      </c>
      <c r="G33" s="106">
        <v>53520.760346204268</v>
      </c>
      <c r="H33" s="107">
        <v>55962.859599602925</v>
      </c>
      <c r="I33" s="107">
        <f t="shared" si="0"/>
        <v>2442.0992533986573</v>
      </c>
      <c r="J33" s="108">
        <f t="shared" si="1"/>
        <v>4.5629008960293156E-2</v>
      </c>
      <c r="K33" s="107"/>
      <c r="L33" s="107">
        <v>15156.094279448407</v>
      </c>
      <c r="M33" s="107">
        <f t="shared" si="2"/>
        <v>-15156.094279448407</v>
      </c>
      <c r="N33" s="107">
        <v>58742.73</v>
      </c>
      <c r="O33" s="107">
        <v>55962.859599602925</v>
      </c>
      <c r="P33" s="107">
        <f t="shared" si="3"/>
        <v>2779.8704003970779</v>
      </c>
      <c r="Q33" s="107">
        <f t="shared" si="4"/>
        <v>33358.444804764935</v>
      </c>
      <c r="R33" s="107"/>
    </row>
    <row r="34" spans="1:18" ht="15.6" hidden="1" customHeight="1">
      <c r="A34" s="104" t="s">
        <v>4</v>
      </c>
      <c r="B34" s="104" t="s">
        <v>12</v>
      </c>
      <c r="C34" s="104" t="s">
        <v>8</v>
      </c>
      <c r="D34" s="105">
        <v>45791</v>
      </c>
      <c r="E34" s="105">
        <v>45658</v>
      </c>
      <c r="F34" s="104" t="s">
        <v>227</v>
      </c>
      <c r="G34" s="107">
        <v>206270.62298597681</v>
      </c>
      <c r="H34" s="106">
        <v>219322.19854093457</v>
      </c>
      <c r="I34" s="107">
        <f t="shared" si="0"/>
        <v>13051.575554957759</v>
      </c>
      <c r="J34" s="108">
        <f t="shared" si="1"/>
        <v>6.3274039540982346E-2</v>
      </c>
      <c r="K34" s="107"/>
      <c r="L34" s="107"/>
      <c r="M34" s="107">
        <f t="shared" si="2"/>
        <v>0</v>
      </c>
      <c r="N34" s="109">
        <v>221049.92</v>
      </c>
      <c r="O34" s="107">
        <v>219322.19854093457</v>
      </c>
      <c r="P34" s="107">
        <f t="shared" si="3"/>
        <v>1727.7214590654476</v>
      </c>
      <c r="Q34" s="107">
        <f t="shared" si="4"/>
        <v>20732.657508785371</v>
      </c>
      <c r="R34" s="107" t="s">
        <v>232</v>
      </c>
    </row>
    <row r="35" spans="1:18" ht="15.6" hidden="1" customHeight="1">
      <c r="A35" s="104" t="s">
        <v>4</v>
      </c>
      <c r="B35" s="104" t="s">
        <v>12</v>
      </c>
      <c r="C35" s="104" t="s">
        <v>9</v>
      </c>
      <c r="D35" s="105">
        <v>45791</v>
      </c>
      <c r="E35" s="105">
        <v>45658</v>
      </c>
      <c r="F35" s="104" t="s">
        <v>227</v>
      </c>
      <c r="G35" s="106">
        <v>29222.154916967706</v>
      </c>
      <c r="H35" s="106">
        <v>31114.221361890952</v>
      </c>
      <c r="I35" s="107">
        <f t="shared" si="0"/>
        <v>1892.0664449232463</v>
      </c>
      <c r="J35" s="108">
        <f t="shared" si="1"/>
        <v>6.4747670057167028E-2</v>
      </c>
      <c r="K35" s="107"/>
      <c r="L35" s="107"/>
      <c r="M35" s="107">
        <f t="shared" si="2"/>
        <v>0</v>
      </c>
      <c r="N35" s="109">
        <v>30629.42</v>
      </c>
      <c r="O35" s="107">
        <v>31114.221361890952</v>
      </c>
      <c r="P35" s="107">
        <f t="shared" si="3"/>
        <v>-484.80136189095356</v>
      </c>
      <c r="Q35" s="107">
        <f t="shared" si="4"/>
        <v>-5817.6163426914427</v>
      </c>
      <c r="R35" s="107" t="s">
        <v>232</v>
      </c>
    </row>
    <row r="36" spans="1:18" ht="15.6" hidden="1" customHeight="1">
      <c r="A36" s="104" t="s">
        <v>4</v>
      </c>
      <c r="B36" s="104" t="s">
        <v>12</v>
      </c>
      <c r="C36" s="104" t="s">
        <v>7</v>
      </c>
      <c r="D36" s="105">
        <v>45748</v>
      </c>
      <c r="E36" s="105">
        <v>45658</v>
      </c>
      <c r="F36" s="104" t="s">
        <v>227</v>
      </c>
      <c r="G36" s="106">
        <v>662121.23</v>
      </c>
      <c r="H36" s="106">
        <v>737757.83553071495</v>
      </c>
      <c r="I36" s="107">
        <f t="shared" si="0"/>
        <v>75636.605530714965</v>
      </c>
      <c r="J36" s="108">
        <f t="shared" si="1"/>
        <v>0.11423377185884066</v>
      </c>
      <c r="K36" s="107"/>
      <c r="L36" s="107">
        <v>265250.49268997821</v>
      </c>
      <c r="M36" s="107">
        <f t="shared" si="2"/>
        <v>-265250.49268997821</v>
      </c>
      <c r="N36" s="107">
        <v>737890.43</v>
      </c>
      <c r="O36" s="107">
        <v>737757.83553071495</v>
      </c>
      <c r="P36" s="107">
        <f t="shared" si="3"/>
        <v>132.59446928510442</v>
      </c>
      <c r="Q36" s="107">
        <f t="shared" si="4"/>
        <v>1591.1336314212531</v>
      </c>
      <c r="R36" s="107"/>
    </row>
    <row r="37" spans="1:18" ht="15.6" hidden="1" customHeight="1">
      <c r="A37" s="104" t="s">
        <v>167</v>
      </c>
      <c r="B37" s="104" t="s">
        <v>87</v>
      </c>
      <c r="C37" s="104" t="s">
        <v>7</v>
      </c>
      <c r="D37" s="105">
        <v>45689</v>
      </c>
      <c r="E37" s="105">
        <v>45658</v>
      </c>
      <c r="F37" s="104" t="s">
        <v>227</v>
      </c>
      <c r="G37" s="106">
        <v>273951.5</v>
      </c>
      <c r="H37" s="106">
        <v>308969.09999999998</v>
      </c>
      <c r="I37" s="107">
        <f t="shared" si="0"/>
        <v>35017.599999999977</v>
      </c>
      <c r="J37" s="108">
        <f t="shared" si="1"/>
        <v>0.12782408565019712</v>
      </c>
      <c r="K37" s="107">
        <v>43074.034646755354</v>
      </c>
      <c r="L37" s="107">
        <v>43074.034646755354</v>
      </c>
      <c r="M37" s="107">
        <f t="shared" si="2"/>
        <v>0</v>
      </c>
      <c r="N37" s="107">
        <v>309630.3</v>
      </c>
      <c r="O37" s="107">
        <f>H37</f>
        <v>308969.09999999998</v>
      </c>
      <c r="P37" s="107">
        <f t="shared" si="3"/>
        <v>661.20000000001164</v>
      </c>
      <c r="Q37" s="107">
        <f t="shared" si="4"/>
        <v>7934.4000000001397</v>
      </c>
      <c r="R37" s="107"/>
    </row>
    <row r="38" spans="1:18" ht="15.6" hidden="1" customHeight="1">
      <c r="A38" s="104" t="s">
        <v>171</v>
      </c>
      <c r="B38" s="104" t="s">
        <v>87</v>
      </c>
      <c r="C38" s="104" t="s">
        <v>10</v>
      </c>
      <c r="D38" s="105">
        <v>45689</v>
      </c>
      <c r="E38" s="105">
        <v>45658</v>
      </c>
      <c r="F38" s="104" t="s">
        <v>227</v>
      </c>
      <c r="G38" s="106">
        <v>46333.24465890984</v>
      </c>
      <c r="H38" s="106">
        <v>50681.681091279053</v>
      </c>
      <c r="I38" s="107">
        <f t="shared" si="0"/>
        <v>4348.4364323692134</v>
      </c>
      <c r="J38" s="108">
        <f t="shared" si="1"/>
        <v>9.3851325638447669E-2</v>
      </c>
      <c r="K38" s="107"/>
      <c r="L38" s="107"/>
      <c r="M38" s="107">
        <f t="shared" si="2"/>
        <v>0</v>
      </c>
      <c r="N38" s="107">
        <v>51218.14</v>
      </c>
      <c r="O38" s="107">
        <f>H38</f>
        <v>50681.681091279053</v>
      </c>
      <c r="P38" s="107">
        <f t="shared" si="3"/>
        <v>536.45890872094606</v>
      </c>
      <c r="Q38" s="107">
        <f t="shared" si="4"/>
        <v>6437.5069046513527</v>
      </c>
      <c r="R38" s="107"/>
    </row>
    <row r="39" spans="1:18" ht="15.6" hidden="1" customHeight="1">
      <c r="A39" s="104" t="s">
        <v>171</v>
      </c>
      <c r="B39" s="104" t="s">
        <v>87</v>
      </c>
      <c r="C39" s="104" t="s">
        <v>11</v>
      </c>
      <c r="D39" s="105">
        <v>45689</v>
      </c>
      <c r="E39" s="105">
        <v>45658</v>
      </c>
      <c r="F39" s="104" t="s">
        <v>227</v>
      </c>
      <c r="G39" s="106">
        <v>62347.233274448925</v>
      </c>
      <c r="H39" s="106">
        <v>65079.285696192717</v>
      </c>
      <c r="I39" s="107">
        <f t="shared" si="0"/>
        <v>2732.0524217437924</v>
      </c>
      <c r="J39" s="108">
        <f t="shared" si="1"/>
        <v>4.3819946423563898E-2</v>
      </c>
      <c r="K39" s="107"/>
      <c r="L39" s="107"/>
      <c r="M39" s="107">
        <f t="shared" si="2"/>
        <v>0</v>
      </c>
      <c r="N39" s="107">
        <v>68473.52</v>
      </c>
      <c r="O39" s="106">
        <f>H39</f>
        <v>65079.285696192717</v>
      </c>
      <c r="P39" s="107">
        <f t="shared" si="3"/>
        <v>3394.2343038072868</v>
      </c>
      <c r="Q39" s="107">
        <f t="shared" si="4"/>
        <v>40730.811645687441</v>
      </c>
      <c r="R39" s="107"/>
    </row>
    <row r="40" spans="1:18" ht="15.6" hidden="1" customHeight="1">
      <c r="A40" s="104" t="s">
        <v>167</v>
      </c>
      <c r="B40" s="104" t="s">
        <v>87</v>
      </c>
      <c r="C40" s="104" t="s">
        <v>8</v>
      </c>
      <c r="D40" s="105">
        <v>45689</v>
      </c>
      <c r="E40" s="105">
        <v>45658</v>
      </c>
      <c r="F40" s="104" t="s">
        <v>227</v>
      </c>
      <c r="G40" s="106">
        <v>111363.544522</v>
      </c>
      <c r="H40" s="106">
        <v>120959.327655</v>
      </c>
      <c r="I40" s="107">
        <f t="shared" si="0"/>
        <v>9595.7831330000045</v>
      </c>
      <c r="J40" s="108">
        <f t="shared" si="1"/>
        <v>8.616628694953532E-2</v>
      </c>
      <c r="K40" s="110">
        <v>10937.91</v>
      </c>
      <c r="L40" s="111">
        <v>9066.5743971352185</v>
      </c>
      <c r="M40" s="107">
        <f t="shared" si="2"/>
        <v>1871.3356028647813</v>
      </c>
      <c r="N40" s="107">
        <v>121106.9</v>
      </c>
      <c r="O40" s="106">
        <v>120959.327655</v>
      </c>
      <c r="P40" s="107">
        <f t="shared" si="3"/>
        <v>147.57234499999322</v>
      </c>
      <c r="Q40" s="107">
        <f t="shared" si="4"/>
        <v>1770.8681399999186</v>
      </c>
      <c r="R40" s="107"/>
    </row>
    <row r="41" spans="1:18" ht="15.6" hidden="1" customHeight="1">
      <c r="A41" s="104" t="s">
        <v>167</v>
      </c>
      <c r="B41" s="104" t="s">
        <v>87</v>
      </c>
      <c r="C41" s="104" t="s">
        <v>9</v>
      </c>
      <c r="D41" s="105">
        <v>45689</v>
      </c>
      <c r="E41" s="105">
        <v>45658</v>
      </c>
      <c r="F41" s="104" t="s">
        <v>227</v>
      </c>
      <c r="G41" s="106">
        <v>20705.85836263949</v>
      </c>
      <c r="H41" s="106">
        <v>22722.12150134478</v>
      </c>
      <c r="I41" s="107">
        <f t="shared" si="0"/>
        <v>2016.2631387052897</v>
      </c>
      <c r="J41" s="108">
        <f t="shared" si="1"/>
        <v>9.7376457589573959E-2</v>
      </c>
      <c r="K41" s="111">
        <v>1989.08</v>
      </c>
      <c r="L41" s="111">
        <v>1988.5957252507287</v>
      </c>
      <c r="M41" s="107">
        <f t="shared" si="2"/>
        <v>0.48427474927120784</v>
      </c>
      <c r="N41" s="107">
        <v>22762.26</v>
      </c>
      <c r="O41" s="106">
        <v>22722.12150134478</v>
      </c>
      <c r="P41" s="107">
        <f t="shared" si="3"/>
        <v>40.138498655218427</v>
      </c>
      <c r="Q41" s="107">
        <f t="shared" si="4"/>
        <v>481.66198386262113</v>
      </c>
      <c r="R41" s="107"/>
    </row>
    <row r="42" spans="1:18" ht="15.6" hidden="1" customHeight="1">
      <c r="A42" s="104" t="s">
        <v>167</v>
      </c>
      <c r="B42" s="104" t="s">
        <v>87</v>
      </c>
      <c r="C42" s="104" t="s">
        <v>169</v>
      </c>
      <c r="D42" s="105">
        <v>45748</v>
      </c>
      <c r="E42" s="105">
        <v>45536</v>
      </c>
      <c r="F42" s="104" t="s">
        <v>227</v>
      </c>
      <c r="G42" s="106">
        <v>120827.58</v>
      </c>
      <c r="H42" s="106">
        <v>125748.43</v>
      </c>
      <c r="I42" s="107">
        <f t="shared" si="0"/>
        <v>4920.8499999999913</v>
      </c>
      <c r="J42" s="108">
        <f t="shared" si="1"/>
        <v>4.0726214991643389E-2</v>
      </c>
      <c r="K42" s="107"/>
      <c r="L42" s="107">
        <v>33671.260000000053</v>
      </c>
      <c r="M42" s="107">
        <f t="shared" si="2"/>
        <v>-33671.260000000053</v>
      </c>
      <c r="N42" s="107">
        <v>125847.03999999999</v>
      </c>
      <c r="O42" s="107">
        <v>125748.43</v>
      </c>
      <c r="P42" s="107">
        <f t="shared" si="3"/>
        <v>98.610000000000582</v>
      </c>
      <c r="Q42" s="107">
        <f t="shared" si="4"/>
        <v>1183.320000000007</v>
      </c>
      <c r="R42" s="107"/>
    </row>
    <row r="43" spans="1:18" ht="15.6" hidden="1" customHeight="1">
      <c r="A43" s="104" t="s">
        <v>168</v>
      </c>
      <c r="B43" s="104" t="s">
        <v>14</v>
      </c>
      <c r="C43" s="104" t="s">
        <v>8</v>
      </c>
      <c r="D43" s="105"/>
      <c r="E43" s="105">
        <v>45658</v>
      </c>
      <c r="F43" s="104" t="s">
        <v>228</v>
      </c>
      <c r="G43" s="106">
        <v>8657.34</v>
      </c>
      <c r="H43" s="106">
        <v>9353.2099999999991</v>
      </c>
      <c r="I43" s="107">
        <f t="shared" si="0"/>
        <v>695.86999999999898</v>
      </c>
      <c r="J43" s="108">
        <f t="shared" si="1"/>
        <v>8.0379192685050949E-2</v>
      </c>
      <c r="K43" s="107"/>
      <c r="L43" s="107"/>
      <c r="M43" s="107">
        <f t="shared" si="2"/>
        <v>0</v>
      </c>
      <c r="N43" s="107">
        <v>9352.7800000000007</v>
      </c>
      <c r="O43" s="107">
        <f>H43</f>
        <v>9353.2099999999991</v>
      </c>
      <c r="P43" s="107">
        <f t="shared" si="3"/>
        <v>-0.42999999999847205</v>
      </c>
      <c r="Q43" s="107">
        <f t="shared" si="4"/>
        <v>-5.1599999999816646</v>
      </c>
      <c r="R43" s="107"/>
    </row>
    <row r="44" spans="1:18" ht="15.6" hidden="1" customHeight="1">
      <c r="A44" s="104" t="s">
        <v>4</v>
      </c>
      <c r="B44" s="104" t="s">
        <v>14</v>
      </c>
      <c r="C44" s="104" t="s">
        <v>7</v>
      </c>
      <c r="D44" s="105">
        <v>45824</v>
      </c>
      <c r="E44" s="105">
        <v>45658</v>
      </c>
      <c r="F44" s="104" t="s">
        <v>227</v>
      </c>
      <c r="G44" s="106">
        <v>237725.81424665803</v>
      </c>
      <c r="H44" s="106">
        <v>269020.92229719699</v>
      </c>
      <c r="I44" s="107">
        <f t="shared" si="0"/>
        <v>31295.108050538955</v>
      </c>
      <c r="J44" s="108">
        <f t="shared" si="1"/>
        <v>0.13164370958076929</v>
      </c>
      <c r="K44" s="107"/>
      <c r="L44" s="107"/>
      <c r="M44" s="107">
        <f t="shared" si="2"/>
        <v>0</v>
      </c>
      <c r="N44" s="107">
        <v>268986.8</v>
      </c>
      <c r="O44" s="107">
        <f>H44</f>
        <v>269020.92229719699</v>
      </c>
      <c r="P44" s="107">
        <f t="shared" si="3"/>
        <v>-34.122297196998261</v>
      </c>
      <c r="Q44" s="107">
        <f t="shared" si="4"/>
        <v>-409.46756636397913</v>
      </c>
      <c r="R44" s="107"/>
    </row>
    <row r="45" spans="1:18" ht="15" hidden="1" customHeight="1">
      <c r="A45" s="104" t="s">
        <v>166</v>
      </c>
      <c r="B45" s="104" t="s">
        <v>14</v>
      </c>
      <c r="C45" s="104" t="s">
        <v>10</v>
      </c>
      <c r="D45" s="105"/>
      <c r="E45" s="105">
        <v>45658</v>
      </c>
      <c r="F45" s="104" t="s">
        <v>228</v>
      </c>
      <c r="G45" s="106">
        <v>99311.15</v>
      </c>
      <c r="H45" s="107"/>
      <c r="I45" s="107">
        <f t="shared" si="0"/>
        <v>-99311.15</v>
      </c>
      <c r="J45" s="108" t="str">
        <f t="shared" si="1"/>
        <v/>
      </c>
      <c r="K45" s="107"/>
      <c r="L45" s="107"/>
      <c r="M45" s="107">
        <f t="shared" si="2"/>
        <v>0</v>
      </c>
      <c r="N45" s="144"/>
      <c r="O45" s="144"/>
      <c r="P45" s="107">
        <f t="shared" si="3"/>
        <v>0</v>
      </c>
      <c r="Q45" s="107">
        <f t="shared" si="4"/>
        <v>0</v>
      </c>
      <c r="R45" s="107"/>
    </row>
    <row r="46" spans="1:18" ht="15" hidden="1" customHeight="1">
      <c r="A46" s="104" t="s">
        <v>166</v>
      </c>
      <c r="B46" s="104" t="s">
        <v>14</v>
      </c>
      <c r="C46" s="104" t="s">
        <v>11</v>
      </c>
      <c r="D46" s="105"/>
      <c r="E46" s="105">
        <v>45658</v>
      </c>
      <c r="F46" s="104" t="s">
        <v>228</v>
      </c>
      <c r="G46" s="106">
        <v>12940.01</v>
      </c>
      <c r="H46" s="107"/>
      <c r="I46" s="107">
        <f t="shared" si="0"/>
        <v>-12940.01</v>
      </c>
      <c r="J46" s="108" t="str">
        <f t="shared" si="1"/>
        <v/>
      </c>
      <c r="K46" s="107"/>
      <c r="L46" s="107"/>
      <c r="M46" s="107">
        <f t="shared" si="2"/>
        <v>0</v>
      </c>
      <c r="N46" s="144"/>
      <c r="O46" s="144"/>
      <c r="P46" s="107">
        <f t="shared" si="3"/>
        <v>0</v>
      </c>
      <c r="Q46" s="107">
        <f t="shared" si="4"/>
        <v>0</v>
      </c>
      <c r="R46" s="107"/>
    </row>
    <row r="47" spans="1:18" hidden="1">
      <c r="A47" s="104" t="s">
        <v>155</v>
      </c>
      <c r="B47" s="104" t="s">
        <v>113</v>
      </c>
      <c r="C47" s="104" t="s">
        <v>7</v>
      </c>
      <c r="D47" s="105">
        <v>45717</v>
      </c>
      <c r="E47" s="105">
        <v>45658</v>
      </c>
      <c r="F47" s="104" t="s">
        <v>227</v>
      </c>
      <c r="G47" s="106">
        <v>209575.27</v>
      </c>
      <c r="H47" s="106">
        <v>222827.16</v>
      </c>
      <c r="I47" s="107">
        <f t="shared" si="0"/>
        <v>13251.890000000014</v>
      </c>
      <c r="J47" s="108">
        <f t="shared" si="1"/>
        <v>6.3232126576766495E-2</v>
      </c>
      <c r="K47" s="107"/>
      <c r="L47" s="107">
        <v>22427.211122808549</v>
      </c>
      <c r="M47" s="107">
        <f t="shared" si="2"/>
        <v>-22427.211122808549</v>
      </c>
      <c r="N47" s="107">
        <f>G47*1.0684</f>
        <v>223910.21846800001</v>
      </c>
      <c r="O47" s="106">
        <v>222827.16</v>
      </c>
      <c r="P47" s="107">
        <f t="shared" si="3"/>
        <v>1083.0584680000029</v>
      </c>
      <c r="Q47" s="107">
        <f t="shared" si="4"/>
        <v>12996.701616000035</v>
      </c>
      <c r="R47" s="107"/>
    </row>
    <row r="48" spans="1:18" hidden="1">
      <c r="A48" s="104" t="s">
        <v>162</v>
      </c>
      <c r="B48" s="104" t="s">
        <v>113</v>
      </c>
      <c r="C48" s="104" t="s">
        <v>10</v>
      </c>
      <c r="D48" s="105">
        <v>45811</v>
      </c>
      <c r="E48" s="105">
        <v>45658</v>
      </c>
      <c r="F48" s="104" t="s">
        <v>227</v>
      </c>
      <c r="G48" s="106">
        <v>42452.35</v>
      </c>
      <c r="H48" s="106">
        <v>46399.919817901638</v>
      </c>
      <c r="I48" s="107">
        <f>IFERROR(IF(G48&gt;0,H48-G48,""),"")</f>
        <v>3947.5698179016399</v>
      </c>
      <c r="J48" s="108">
        <f>IFERROR(IF(I48&gt;0,I48/G48,""),"")</f>
        <v>9.2988251955466311E-2</v>
      </c>
      <c r="K48" s="107">
        <v>55232.77</v>
      </c>
      <c r="L48" s="107">
        <v>13806.448376855731</v>
      </c>
      <c r="M48" s="107">
        <f>K48-L48</f>
        <v>41426.321623144264</v>
      </c>
      <c r="N48" s="109">
        <v>46412.35</v>
      </c>
      <c r="O48" s="106">
        <v>46399.919817901638</v>
      </c>
      <c r="P48" s="107">
        <f>N48-O48</f>
        <v>12.430182098360092</v>
      </c>
      <c r="Q48" s="107">
        <f>P48*12</f>
        <v>149.1621851803211</v>
      </c>
      <c r="R48" s="107"/>
    </row>
    <row r="49" spans="1:18" hidden="1">
      <c r="A49" s="104" t="s">
        <v>162</v>
      </c>
      <c r="B49" s="104" t="s">
        <v>113</v>
      </c>
      <c r="C49" s="104" t="s">
        <v>11</v>
      </c>
      <c r="D49" s="105">
        <v>45810</v>
      </c>
      <c r="E49" s="105">
        <v>45748</v>
      </c>
      <c r="F49" s="104" t="s">
        <v>227</v>
      </c>
      <c r="G49" s="106">
        <v>76454.990214306439</v>
      </c>
      <c r="H49" s="106">
        <v>83872.721846541215</v>
      </c>
      <c r="I49" s="107">
        <f>IFERROR(IF(G49&gt;0,H49-G49,""),"")</f>
        <v>7417.731632234776</v>
      </c>
      <c r="J49" s="108">
        <f>IFERROR(IF(I49&gt;0,I49/G49,""),"")</f>
        <v>9.7020895711876665E-2</v>
      </c>
      <c r="K49" s="107">
        <v>7572.73</v>
      </c>
      <c r="L49" s="107">
        <v>7574.3611752708703</v>
      </c>
      <c r="M49" s="107">
        <f>K49-L49</f>
        <v>-1.631175270870699</v>
      </c>
      <c r="N49" s="109">
        <v>84033.68</v>
      </c>
      <c r="O49" s="106">
        <v>83872.721846541215</v>
      </c>
      <c r="P49" s="107">
        <f>N49-O49</f>
        <v>160.95815345877782</v>
      </c>
      <c r="Q49" s="107">
        <f>P49*12</f>
        <v>1931.4978415053338</v>
      </c>
      <c r="R49" s="107"/>
    </row>
    <row r="50" spans="1:18" hidden="1">
      <c r="A50" s="104" t="s">
        <v>182</v>
      </c>
      <c r="B50" s="104" t="s">
        <v>34</v>
      </c>
      <c r="C50" s="104" t="s">
        <v>175</v>
      </c>
      <c r="D50" s="105">
        <v>45824</v>
      </c>
      <c r="E50" s="105">
        <v>45717</v>
      </c>
      <c r="F50" s="104" t="s">
        <v>227</v>
      </c>
      <c r="G50" s="106">
        <v>10685.98</v>
      </c>
      <c r="H50" s="106">
        <v>11280.681864233551</v>
      </c>
      <c r="I50" s="107">
        <f>IFERROR(IF(G50&gt;0,H50-G50,""),"")</f>
        <v>594.70186423355153</v>
      </c>
      <c r="J50" s="108">
        <f t="shared" si="1"/>
        <v>5.5652533902697886E-2</v>
      </c>
      <c r="K50" s="107"/>
      <c r="L50" s="107"/>
      <c r="M50" s="107">
        <f t="shared" si="2"/>
        <v>0</v>
      </c>
      <c r="N50" s="109">
        <v>11292.04</v>
      </c>
      <c r="O50" s="106">
        <v>11280.681864233551</v>
      </c>
      <c r="P50" s="107">
        <f t="shared" si="3"/>
        <v>11.358135766449777</v>
      </c>
      <c r="Q50" s="107">
        <f t="shared" si="4"/>
        <v>136.29762919739733</v>
      </c>
      <c r="R50" s="107" t="s">
        <v>229</v>
      </c>
    </row>
  </sheetData>
  <autoFilter ref="A1:R50" xr:uid="{3C5977BB-5207-4863-9B08-0BAF94B32747}">
    <filterColumn colId="1">
      <filters>
        <filter val="Shopping Parque Dom Pedro"/>
      </filters>
    </filterColumn>
    <filterColumn colId="2">
      <filters>
        <filter val="Portaria"/>
        <filter val="Vigilância"/>
        <filter val="Vigilância - Joalheria"/>
      </filters>
    </filterColumn>
  </autoFilter>
  <conditionalFormatting sqref="F2:F50">
    <cfRule type="cellIs" dxfId="8" priority="4" operator="equal">
      <formula>"Em Revisão"</formula>
    </cfRule>
    <cfRule type="cellIs" dxfId="7" priority="5" operator="equal">
      <formula>"Pendente"</formula>
    </cfRule>
    <cfRule type="cellIs" dxfId="6" priority="6" operator="equal">
      <formula>"OK"</formula>
    </cfRule>
  </conditionalFormatting>
  <conditionalFormatting sqref="GU43:GU50 HH43:HH50 HU43:HU50 IH43:IH50 IU43:IU50 JH43:JH50 JU43:JU50 KH43:KH50 KU43:KU50 LH43:LH50 LU43:LU50 MH43:MH50 MU43:MU50 NH43:NH50 NU43:NU50 OH43:OH50 OU43:OU50 PH43:PH50 PU43:PU50 QH43:QH50 QU43:QU50 RH43:RH50 RU43:RU50 SH43:SH50 SU43:SU50 TH43:TH50 TU43:TU50 UH43:UH50 UU43:UU50 VH43:VH50 VU43:VU50 WH43:WH50 WU43:WU50 XH43:XH50 XU43:XU50 YH43:YH50 YU43:YU50 ZH43:ZH50 ZU43:ZU50 AAH43:AAH50 AAU43:AAU50 ABH43:ABH50 ABU43:ABU50 ACH43:ACH50 ACU43:ACU50 ADH43:ADH50 ADU43:ADU50 AEH43:AEH50 AEU43:AEU50 AFH43:AFH50 AFU43:AFU50 AGH43:AGH50 AGU43:AGU50 AHH43:AHH50 AHU43:AHU50 AIH43:AIH50 AIU43:AIU50 AJH43:AJH50 AJU43:AJU50 AKH43:AKH50 AKU43:AKU50 ALH43:ALH50 ALU43:ALU50 AMH43:AMH50 AMU43:AMU50 ANH43:ANH50 ANU43:ANU50 AOH43:AOH50 AOU43:AOU50 APH43:APH50 APU43:APU50 AQH43:AQH50 AQU43:AQU50 ARH43:ARH50 ARU43:ARU50 ASH43:ASH50 ASU43:ASU50 ATH43:ATH50 ATU43:ATU50 AUH43:AUH50 AUU43:AUU50 AVH43:AVH50 AVU43:AVU50 AWH43:AWH50 AWU43:AWU50 AXH43:AXH50 AXU43:AXU50 AYH43:AYH50 AYU43:AYU50 AZH43:AZH50 AZU43:AZU50 BAH43:BAH50 BAU43:BAU50 BBH43:BBH50 BBU43:BBU50 BCH43:BCH50 BCU43:BCU50 BDH43:BDH50 BDU43:BDU50 BEH43:BEH50 BEU43:BEU50 BFH43:BFH50 BFU43:BFU50 BGH43:BGH50 BGU43:BGU50 BHH43:BHH50 BHU43:BHU50 BIH43:BIH50 BIU43:BIU50 BJH43:BJH50 BJU43:BJU50 BKH43:BKH50 BKU43:BKU50 BLH43:BLH50 BLU43:BLU50 BMH43:BMH50 BMU43:BMU50 BNH43:BNH50 BNU43:BNU50 BOH43:BOH50 BOU43:BOU50 BPH43:BPH50 BPU43:BPU50 BQH43:BQH50 BQU43:BQU50 BRH43:BRH50 BRU43:BRU50 BSH43:BSH50 BSU43:BSU50 BTH43:BTH50 BTU43:BTU50 BUH43:BUH50 BUU43:BUU50 BVH43:BVH50 BVU43:BVU50 BWH43:BWH50 BWU43:BWU50 BXH43:BXH50 BXU43:BXU50 BYH43:BYH50 BYU43:BYU50 BZH43:BZH50 BZU43:BZU50 CAH43:CAH50 CAU43:CAU50 CBH43:CBH50 CBU43:CBU50 CCH43:CCH50 CCU43:CCU50 CDH43:CDH50 CDU43:CDU50 CEH43:CEH50 CEU43:CEU50 CFH43:CFH50 CFU43:CFU50 CGH43:CGH50 CGU43:CGU50 CHH43:CHH50 CHU43:CHU50 CIH43:CIH50 CIU43:CIU50 CJH43:CJH50 CJU43:CJU50 CKH43:CKH50 CKU43:CKU50 CLH43:CLH50 CLU43:CLU50 CMH43:CMH50 CMU43:CMU50 CNH43:CNH50 CNU43:CNU50 COH43:COH50 COU43:COU50 CPH43:CPH50 CPU43:CPU50 CQH43:CQH50 CQU43:CQU50 CRH43:CRH50 CRU43:CRU50 CSH43:CSH50 CSU43:CSU50 CTH43:CTH50 CTU43:CTU50 CUH43:CUH50 CUU43:CUU50 CVH43:CVH50 CVU43:CVU50 CWH43:CWH50 CWU43:CWU50 CXH43:CXH50 CXU43:CXU50 CYH43:CYH50 CYU43:CYU50 CZH43:CZH50 CZU43:CZU50 DAH43:DAH50 DAU43:DAU50 DBH43:DBH50 DBU43:DBU50 DCH43:DCH50 DCU43:DCU50 DDH43:DDH50 DDU43:DDU50 DEH43:DEH50 DEU43:DEU50 DFH43:DFH50 DFU43:DFU50 DGH43:DGH50 DGU43:DGU50 DHH43:DHH50 DHU43:DHU50 DIH43:DIH50 DIU43:DIU50 DJH43:DJH50 DJU43:DJU50 DKH43:DKH50 DKU43:DKU50 DLH43:DLH50 DLU43:DLU50 DMH43:DMH50 DMU43:DMU50 DNH43:DNH50 DNU43:DNU50 DOH43:DOH50 DOU43:DOU50 DPH43:DPH50 DPU43:DPU50 DQH43:DQH50 DQU43:DQU50 DRH43:DRH50 DRU43:DRU50 DSH43:DSH50 DSU43:DSU50 DTH43:DTH50 DTU43:DTU50 DUH43:DUH50 DUU43:DUU50 DVH43:DVH50 DVU43:DVU50 DWH43:DWH50 DWU43:DWU50 DXH43:DXH50 DXU43:DXU50 DYH43:DYH50 DYU43:DYU50 DZH43:DZH50 DZU43:DZU50 EAH43:EAH50 EAU43:EAU50 EBH43:EBH50 EBU43:EBU50 ECH43:ECH50 ECU43:ECU50 EDH43:EDH50 EDU43:EDU50 EEH43:EEH50 EEU43:EEU50 EFH43:EFH50 EFU43:EFU50 EGH43:EGH50 EGU43:EGU50 EHH43:EHH50 EHU43:EHU50 EIH43:EIH50 EIU43:EIU50 EJH43:EJH50 EJU43:EJU50 EKH43:EKH50 EKU43:EKU50 ELH43:ELH50 ELU43:ELU50 EMH43:EMH50 EMU43:EMU50 ENH43:ENH50 ENU43:ENU50 EOH43:EOH50 EOU43:EOU50 EPH43:EPH50 EPU43:EPU50 EQH43:EQH50 EQU43:EQU50 ERH43:ERH50 ERU43:ERU50 ESH43:ESH50 ESU43:ESU50 ETH43:ETH50 ETU43:ETU50 EUH43:EUH50 EUU43:EUU50 EVH43:EVH50 EVU43:EVU50 EWH43:EWH50 EWU43:EWU50 EXH43:EXH50 EXU43:EXU50 EYH43:EYH50 EYU43:EYU50 EZH43:EZH50 EZU43:EZU50 FAH43:FAH50 FAU43:FAU50 FBH43:FBH50 FBU43:FBU50 FCH43:FCH50 FCU43:FCU50 FDH43:FDH50 FDU43:FDU50 FEH43:FEH50 FEU43:FEU50 FFH43:FFH50 FFU43:FFU50 FGH43:FGH50 FGU43:FGU50 FHH43:FHH50 FHU43:FHU50 FIH43:FIH50 FIU43:FIU50 FJH43:FJH50 FJU43:FJU50 FKH43:FKH50 FKU43:FKU50 FLH43:FLH50 FLU43:FLU50 FMH43:FMH50 FMU43:FMU50 FNH43:FNH50 FNU43:FNU50 FOH43:FOH50 FOU43:FOU50 FPH43:FPH50 FPU43:FPU50 FQH43:FQH50 FQU43:FQU50 FRH43:FRH50 FRU43:FRU50 FSH43:FSH50 FSU43:FSU50 FTH43:FTH50 FTU43:FTU50 FUH43:FUH50 FUU43:FUU50 FVH43:FVH50 FVU43:FVU50 FWH43:FWH50 FWU43:FWU50 FXH43:FXH50 FXU43:FXU50 FYH43:FYH50 FYU43:FYU50 FZH43:FZH50 FZU43:FZU50 GAH43:GAH50 GAU43:GAU50 GBH43:GBH50 GBU43:GBU50 GCH43:GCH50 GCU43:GCU50 GDH43:GDH50 GDU43:GDU50 GEH43:GEH50 GEU43:GEU50 GFH43:GFH50 GFU43:GFU50 GGH43:GGH50 GGU43:GGU50 GHH43:GHH50 GHU43:GHU50 GIH43:GIH50 GIU43:GIU50 GJH43:GJH50 GJU43:GJU50 GKH43:GKH50 GKU43:GKU50 GLH43:GLH50 GLU43:GLU50 GMH43:GMH50 GMU43:GMU50 GNH43:GNH50 GNU43:GNU50 GOH43:GOH50 GOU43:GOU50 GPH43:GPH50 GPU43:GPU50 GQH43:GQH50 GQU43:GQU50 GRH43:GRH50 GRU43:GRU50 GSH43:GSH50 GSU43:GSU50 GTH43:GTH50 GTU43:GTU50 GUH43:GUH50 GUU43:GUU50 GVH43:GVH50 GVU43:GVU50 GWH43:GWH50 GWU43:GWU50 GXH43:GXH50 GXU43:GXU50 GYH43:GYH50 GYU43:GYU50 GZH43:GZH50 GZU43:GZU50 HAH43:HAH50 HAU43:HAU50 HBH43:HBH50 HBU43:HBU50 HCH43:HCH50 HCU43:HCU50 HDH43:HDH50 HDU43:HDU50 HEH43:HEH50 HEU43:HEU50 HFH43:HFH50 HFU43:HFU50 HGH43:HGH50 HGU43:HGU50 HHH43:HHH50 HHU43:HHU50 HIH43:HIH50 HIU43:HIU50 HJH43:HJH50 HJU43:HJU50 HKH43:HKH50 HKU43:HKU50 HLH43:HLH50 HLU43:HLU50 HMH43:HMH50 HMU43:HMU50 HNH43:HNH50 HNU43:HNU50 HOH43:HOH50 HOU43:HOU50 HPH43:HPH50 HPU43:HPU50 HQH43:HQH50 HQU43:HQU50 HRH43:HRH50 HRU43:HRU50 HSH43:HSH50 HSU43:HSU50 HTH43:HTH50 HTU43:HTU50 HUH43:HUH50 HUU43:HUU50 HVH43:HVH50 HVU43:HVU50 HWH43:HWH50 HWU43:HWU50 HXH43:HXH50 HXU43:HXU50 HYH43:HYH50 HYU43:HYU50 HZH43:HZH50 HZU43:HZU50 IAH43:IAH50 IAU43:IAU50 IBH43:IBH50 IBU43:IBU50 ICH43:ICH50 ICU43:ICU50 IDH43:IDH50 IDU43:IDU50 IEH43:IEH50 IEU43:IEU50 IFH43:IFH50 IFU43:IFU50 IGH43:IGH50 IGU43:IGU50 IHH43:IHH50 IHU43:IHU50 IIH43:IIH50 IIU43:IIU50 IJH43:IJH50 IJU43:IJU50 IKH43:IKH50 IKU43:IKU50 ILH43:ILH50 ILU43:ILU50 IMH43:IMH50 IMU43:IMU50 INH43:INH50 INU43:INU50 IOH43:IOH50 IOU43:IOU50 IPH43:IPH50 IPU43:IPU50 IQH43:IQH50 IQU43:IQU50 IRH43:IRH50 IRU43:IRU50 ISH43:ISH50 ISU43:ISU50 ITH43:ITH50 ITU43:ITU50 IUH43:IUH50 IUU43:IUU50 IVH43:IVH50 IVU43:IVU50 IWH43:IWH50 IWU43:IWU50 IXH43:IXH50 IXU43:IXU50 IYH43:IYH50 IYU43:IYU50 IZH43:IZH50 IZU43:IZU50 JAH43:JAH50 JAU43:JAU50 JBH43:JBH50 JBU43:JBU50 JCH43:JCH50 JCU43:JCU50 JDH43:JDH50 JDU43:JDU50 JEH43:JEH50 JEU43:JEU50 JFH43:JFH50 JFU43:JFU50 JGH43:JGH50 JGU43:JGU50 JHH43:JHH50 JHU43:JHU50 JIH43:JIH50 JIU43:JIU50 JJH43:JJH50 JJU43:JJU50 JKH43:JKH50 JKU43:JKU50 JLH43:JLH50 JLU43:JLU50 JMH43:JMH50 JMU43:JMU50 JNH43:JNH50 JNU43:JNU50 JOH43:JOH50 JOU43:JOU50 JPH43:JPH50 JPU43:JPU50 JQH43:JQH50 JQU43:JQU50 JRH43:JRH50 JRU43:JRU50 JSH43:JSH50 JSU43:JSU50 JTH43:JTH50 JTU43:JTU50 JUH43:JUH50 JUU43:JUU50 JVH43:JVH50 JVU43:JVU50 JWH43:JWH50 JWU43:JWU50 JXH43:JXH50 JXU43:JXU50 JYH43:JYH50 JYU43:JYU50 JZH43:JZH50 JZU43:JZU50 KAH43:KAH50 KAU43:KAU50 KBH43:KBH50 KBU43:KBU50 KCH43:KCH50 KCU43:KCU50 KDH43:KDH50 KDU43:KDU50 KEH43:KEH50 KEU43:KEU50 KFH43:KFH50 KFU43:KFU50 KGH43:KGH50 KGU43:KGU50 KHH43:KHH50 KHU43:KHU50 KIH43:KIH50 KIU43:KIU50 KJH43:KJH50 KJU43:KJU50 KKH43:KKH50 KKU43:KKU50 KLH43:KLH50 KLU43:KLU50 KMH43:KMH50 KMU43:KMU50 KNH43:KNH50 KNU43:KNU50 KOH43:KOH50 KOU43:KOU50 KPH43:KPH50 KPU43:KPU50 KQH43:KQH50 KQU43:KQU50 KRH43:KRH50 KRU43:KRU50 KSH43:KSH50 KSU43:KSU50 KTH43:KTH50 KTU43:KTU50 KUH43:KUH50 KUU43:KUU50 KVH43:KVH50 KVU43:KVU50 KWH43:KWH50 KWU43:KWU50 KXH43:KXH50 KXU43:KXU50 KYH43:KYH50 KYU43:KYU50 KZH43:KZH50 KZU43:KZU50 LAH43:LAH50 LAU43:LAU50 LBH43:LBH50 LBU43:LBU50 LCH43:LCH50 LCU43:LCU50 LDH43:LDH50 LDU43:LDU50 LEH43:LEH50 LEU43:LEU50 LFH43:LFH50 LFU43:LFU50 LGH43:LGH50 LGU43:LGU50 LHH43:LHH50 LHU43:LHU50 LIH43:LIH50 LIU43:LIU50 LJH43:LJH50 LJU43:LJU50 LKH43:LKH50 LKU43:LKU50 LLH43:LLH50 LLU43:LLU50 LMH43:LMH50 LMU43:LMU50 LNH43:LNH50 LNU43:LNU50 LOH43:LOH50 LOU43:LOU50 LPH43:LPH50 LPU43:LPU50 LQH43:LQH50 LQU43:LQU50 LRH43:LRH50 LRU43:LRU50 LSH43:LSH50 LSU43:LSU50 LTH43:LTH50 LTU43:LTU50 LUH43:LUH50 LUU43:LUU50 LVH43:LVH50 LVU43:LVU50 LWH43:LWH50 LWU43:LWU50 LXH43:LXH50 LXU43:LXU50 LYH43:LYH50 LYU43:LYU50 LZH43:LZH50 LZU43:LZU50 MAH43:MAH50 MAU43:MAU50 MBH43:MBH50 MBU43:MBU50 MCH43:MCH50 MCU43:MCU50 MDH43:MDH50 MDU43:MDU50 MEH43:MEH50 MEU43:MEU50 MFH43:MFH50 MFU43:MFU50 MGH43:MGH50 MGU43:MGU50 MHH43:MHH50 MHU43:MHU50 MIH43:MIH50 MIU43:MIU50 MJH43:MJH50 MJU43:MJU50 MKH43:MKH50 MKU43:MKU50 MLH43:MLH50 MLU43:MLU50 MMH43:MMH50 MMU43:MMU50 MNH43:MNH50 MNU43:MNU50 MOH43:MOH50 MOU43:MOU50 MPH43:MPH50 MPU43:MPU50 MQH43:MQH50 MQU43:MQU50 MRH43:MRH50 MRU43:MRU50 MSH43:MSH50 MSU43:MSU50 MTH43:MTH50 MTU43:MTU50 MUH43:MUH50 MUU43:MUU50 MVH43:MVH50 MVU43:MVU50 MWH43:MWH50 MWU43:MWU50 MXH43:MXH50 MXU43:MXU50 MYH43:MYH50 MYU43:MYU50 MZH43:MZH50 MZU43:MZU50 NAH43:NAH50 NAU43:NAU50 NBH43:NBH50 NBU43:NBU50 NCH43:NCH50 NCU43:NCU50 NDH43:NDH50 NDU43:NDU50 NEH43:NEH50 NEU43:NEU50 NFH43:NFH50 NFU43:NFU50 NGH43:NGH50 NGU43:NGU50 NHH43:NHH50 NHU43:NHU50 NIH43:NIH50 NIU43:NIU50 NJH43:NJH50 NJU43:NJU50 NKH43:NKH50 NKU43:NKU50 NLH43:NLH50 NLU43:NLU50 NMH43:NMH50 NMU43:NMU50 NNH43:NNH50 NNU43:NNU50 NOH43:NOH50 NOU43:NOU50 NPH43:NPH50 NPU43:NPU50 NQH43:NQH50 NQU43:NQU50 NRH43:NRH50 NRU43:NRU50 NSH43:NSH50 NSU43:NSU50 NTH43:NTH50 NTU43:NTU50 NUH43:NUH50 NUU43:NUU50 NVH43:NVH50 NVU43:NVU50 NWH43:NWH50 NWU43:NWU50 NXH43:NXH50 NXU43:NXU50 NYH43:NYH50 NYU43:NYU50 NZH43:NZH50 NZU43:NZU50 OAH43:OAH50 OAU43:OAU50 OBH43:OBH50 OBU43:OBU50 OCH43:OCH50 OCU43:OCU50 ODH43:ODH50 ODU43:ODU50 OEH43:OEH50 OEU43:OEU50 OFH43:OFH50 OFU43:OFU50 OGH43:OGH50 OGU43:OGU50 OHH43:OHH50 OHU43:OHU50 OIH43:OIH50 OIU43:OIU50 OJH43:OJH50 OJU43:OJU50 OKH43:OKH50 OKU43:OKU50 OLH43:OLH50 OLU43:OLU50 OMH43:OMH50 OMU43:OMU50 ONH43:ONH50 ONU43:ONU50 OOH43:OOH50 OOU43:OOU50 OPH43:OPH50 OPU43:OPU50 OQH43:OQH50 OQU43:OQU50 ORH43:ORH50 ORU43:ORU50 OSH43:OSH50 OSU43:OSU50 OTH43:OTH50 OTU43:OTU50 OUH43:OUH50 OUU43:OUU50 OVH43:OVH50 OVU43:OVU50 OWH43:OWH50 OWU43:OWU50 OXH43:OXH50 OXU43:OXU50 OYH43:OYH50 OYU43:OYU50 OZH43:OZH50 OZU43:OZU50 PAH43:PAH50 PAU43:PAU50 PBH43:PBH50 PBU43:PBU50 PCH43:PCH50 PCU43:PCU50 PDH43:PDH50 PDU43:PDU50 PEH43:PEH50 PEU43:PEU50 PFH43:PFH50 PFU43:PFU50 PGH43:PGH50 PGU43:PGU50 PHH43:PHH50 PHU43:PHU50 PIH43:PIH50 PIU43:PIU50 PJH43:PJH50 PJU43:PJU50 PKH43:PKH50 PKU43:PKU50 PLH43:PLH50 PLU43:PLU50 PMH43:PMH50 PMU43:PMU50 PNH43:PNH50 PNU43:PNU50 POH43:POH50 POU43:POU50 PPH43:PPH50 PPU43:PPU50 PQH43:PQH50 PQU43:PQU50 PRH43:PRH50 PRU43:PRU50 PSH43:PSH50 PSU43:PSU50 PTH43:PTH50 PTU43:PTU50 PUH43:PUH50 PUU43:PUU50 PVH43:PVH50 PVU43:PVU50 PWH43:PWH50 PWU43:PWU50 PXH43:PXH50 PXU43:PXU50 PYH43:PYH50 PYU43:PYU50 PZH43:PZH50 PZU43:PZU50 QAH43:QAH50 QAU43:QAU50 QBH43:QBH50 QBU43:QBU50 QCH43:QCH50 QCU43:QCU50 QDH43:QDH50 QDU43:QDU50 QEH43:QEH50 QEU43:QEU50 QFH43:QFH50 QFU43:QFU50 QGH43:QGH50 QGU43:QGU50 QHH43:QHH50 QHU43:QHU50 QIH43:QIH50 QIU43:QIU50 QJH43:QJH50 QJU43:QJU50 QKH43:QKH50 QKU43:QKU50 QLH43:QLH50 QLU43:QLU50 QMH43:QMH50 QMU43:QMU50 QNH43:QNH50 QNU43:QNU50 QOH43:QOH50 QOU43:QOU50 QPH43:QPH50 QPU43:QPU50 QQH43:QQH50 QQU43:QQU50 QRH43:QRH50 QRU43:QRU50 QSH43:QSH50 QSU43:QSU50 QTH43:QTH50 QTU43:QTU50 QUH43:QUH50 QUU43:QUU50 QVH43:QVH50 QVU43:QVU50 QWH43:QWH50 QWU43:QWU50 QXH43:QXH50 QXU43:QXU50 QYH43:QYH50 QYU43:QYU50 QZH43:QZH50 QZU43:QZU50 RAH43:RAH50 RAU43:RAU50 RBH43:RBH50 RBU43:RBU50 RCH43:RCH50 RCU43:RCU50 RDH43:RDH50 RDU43:RDU50 REH43:REH50 REU43:REU50 RFH43:RFH50 RFU43:RFU50 RGH43:RGH50 RGU43:RGU50 RHH43:RHH50 RHU43:RHU50 RIH43:RIH50 RIU43:RIU50 RJH43:RJH50 RJU43:RJU50 RKH43:RKH50 RKU43:RKU50 RLH43:RLH50 RLU43:RLU50 RMH43:RMH50 RMU43:RMU50 RNH43:RNH50 RNU43:RNU50 ROH43:ROH50 ROU43:ROU50 RPH43:RPH50 RPU43:RPU50 RQH43:RQH50 RQU43:RQU50 RRH43:RRH50 RRU43:RRU50 RSH43:RSH50 RSU43:RSU50 RTH43:RTH50 RTU43:RTU50 RUH43:RUH50 RUU43:RUU50 RVH43:RVH50 RVU43:RVU50 RWH43:RWH50 RWU43:RWU50 RXH43:RXH50 RXU43:RXU50 RYH43:RYH50 RYU43:RYU50 RZH43:RZH50 RZU43:RZU50 SAH43:SAH50 SAU43:SAU50 SBH43:SBH50 SBU43:SBU50 SCH43:SCH50 SCU43:SCU50 SDH43:SDH50 SDU43:SDU50 SEH43:SEH50 SEU43:SEU50 SFH43:SFH50 SFU43:SFU50 SGH43:SGH50 SGU43:SGU50 SHH43:SHH50 SHU43:SHU50 SIH43:SIH50 SIU43:SIU50 SJH43:SJH50 SJU43:SJU50 SKH43:SKH50 SKU43:SKU50 SLH43:SLH50 SLU43:SLU50 SMH43:SMH50 SMU43:SMU50 SNH43:SNH50 SNU43:SNU50 SOH43:SOH50 SOU43:SOU50 SPH43:SPH50 SPU43:SPU50 SQH43:SQH50 SQU43:SQU50 SRH43:SRH50 SRU43:SRU50 SSH43:SSH50 SSU43:SSU50 STH43:STH50 STU43:STU50 SUH43:SUH50 SUU43:SUU50 SVH43:SVH50 SVU43:SVU50 SWH43:SWH50 SWU43:SWU50 SXH43:SXH50 SXU43:SXU50 SYH43:SYH50 SYU43:SYU50 SZH43:SZH50 SZU43:SZU50 TAH43:TAH50 TAU43:TAU50 TBH43:TBH50 TBU43:TBU50 TCH43:TCH50 TCU43:TCU50 TDH43:TDH50 TDU43:TDU50 TEH43:TEH50 TEU43:TEU50 TFH43:TFH50 TFU43:TFU50 TGH43:TGH50 TGU43:TGU50 THH43:THH50 THU43:THU50 TIH43:TIH50 TIU43:TIU50 TJH43:TJH50 TJU43:TJU50 TKH43:TKH50 TKU43:TKU50 TLH43:TLH50 TLU43:TLU50 TMH43:TMH50 TMU43:TMU50 TNH43:TNH50 TNU43:TNU50 TOH43:TOH50 TOU43:TOU50 TPH43:TPH50 TPU43:TPU50 TQH43:TQH50 TQU43:TQU50 TRH43:TRH50 TRU43:TRU50 TSH43:TSH50 TSU43:TSU50 TTH43:TTH50 TTU43:TTU50 TUH43:TUH50 TUU43:TUU50 TVH43:TVH50 TVU43:TVU50 TWH43:TWH50 TWU43:TWU50 TXH43:TXH50 TXU43:TXU50 TYH43:TYH50 TYU43:TYU50 TZH43:TZH50 TZU43:TZU50 UAH43:UAH50 UAU43:UAU50 UBH43:UBH50 UBU43:UBU50 UCH43:UCH50 UCU43:UCU50 UDH43:UDH50 UDU43:UDU50 UEH43:UEH50 UEU43:UEU50 UFH43:UFH50 UFU43:UFU50 UGH43:UGH50 UGU43:UGU50 UHH43:UHH50 UHU43:UHU50 UIH43:UIH50 UIU43:UIU50 UJH43:UJH50 UJU43:UJU50 UKH43:UKH50 UKU43:UKU50 ULH43:ULH50 ULU43:ULU50 UMH43:UMH50 UMU43:UMU50 UNH43:UNH50 UNU43:UNU50 UOH43:UOH50 UOU43:UOU50 UPH43:UPH50 UPU43:UPU50 UQH43:UQH50 UQU43:UQU50 URH43:URH50 URU43:URU50 USH43:USH50 USU43:USU50 UTH43:UTH50 UTU43:UTU50 UUH43:UUH50 UUU43:UUU50 UVH43:UVH50 UVU43:UVU50 UWH43:UWH50">
    <cfRule type="cellIs" dxfId="5" priority="1" operator="equal">
      <formula>"Em Revisão"</formula>
    </cfRule>
    <cfRule type="cellIs" dxfId="4" priority="2" operator="equal">
      <formula>"Pendente"</formula>
    </cfRule>
    <cfRule type="cellIs" dxfId="3" priority="3" operator="equal">
      <formula>"OK"</formula>
    </cfRule>
  </conditionalFormatting>
  <conditionalFormatting sqref="ANG2:ANG11 ANT2:ANT11 AOG2:AOG11 AOT2:AOT11 APG2:APG11 APT2:APT11 AQG2:AQG11 AQT2:AQT11 ARG2:ARG11 ART2:ART11 ASG2:ASG11 AST2:AST11 ATG2:ATG11 ATT2:ATT11 AUG2:AUG11 AUT2:AUT11 AVG2:AVG11 AVT2:AVT11 AWG2:AWG11 AWT2:AWT11 AXG2:AXG11 AXT2:AXT11 AYG2:AYG11 AYT2:AYT11 AZG2:AZG11 AZT2:AZT11 BAG2:BAG11 BAT2:BAT11 BBG2:BBG11 BBT2:BBT11 BCG2:BCG11 BCT2:BCT11 BDG2:BDG11 BDT2:BDT11 BEG2:BEG11 BET2:BET11 BFG2:BFG11 BFT2:BFT11 BGG2:BGG11 BGT2:BGT11 BHG2:BHG11 BHT2:BHT11 BIG2:BIG11 BIT2:BIT11 BJG2:BJG11 BJT2:BJT11 BKG2:BKG11 BKT2:BKT11 BLG2:BLG11 BLT2:BLT11 BMG2:BMG11 BMT2:BMT11 BNG2:BNG11 BNT2:BNT11 BOG2:BOG11 BOT2:BOT11 BPG2:BPG11 BPT2:BPT11 BQG2:BQG11 BQT2:BQT11 BRG2:BRG11 BRT2:BRT11 BSG2:BSG11 BST2:BST11 BTG2:BTG11 BTT2:BTT11 BUG2:BUG11 BUT2:BUT11 BVG2:BVG11 BVT2:BVT11 BWG2:BWG11 BWT2:BWT11 BXG2:BXG11 BXT2:BXT11 BYG2:BYG11 BYT2:BYT11 BZG2:BZG11 BZT2:BZT11 CAG2:CAG11 CAT2:CAT11 CBG2:CBG11 CBT2:CBT11 CCG2:CCG11 CCT2:CCT11 CDG2:CDG11 CDT2:CDT11 CEG2:CEG11 CET2:CET11 CFG2:CFG11 CFT2:CFT11 CGG2:CGG11 CGT2:CGT11 CHG2:CHG11 CHT2:CHT11 CIG2:CIG11 CIT2:CIT11 CJG2:CJG11 CJT2:CJT11 CKG2:CKG11 CKT2:CKT11 CLG2:CLG11 CLT2:CLT11 CMG2:CMG11 CMT2:CMT11 CNG2:CNG11 CNT2:CNT11 COG2:COG11 COT2:COT11 CPG2:CPG11 CPT2:CPT11 CQG2:CQG11 CQT2:CQT11 CRG2:CRG11 CRT2:CRT11 CSG2:CSG11 CST2:CST11 CTG2:CTG11 CTT2:CTT11 CUG2:CUG11 CUT2:CUT11 CVG2:CVG11 CVT2:CVT11 CWG2:CWG11 CWT2:CWT11 CXG2:CXG11 CXT2:CXT11 CYG2:CYG11 CYT2:CYT11 CZG2:CZG11 CZT2:CZT11 DAG2:DAG11 DAT2:DAT11 DBG2:DBG11 DBT2:DBT11 DCG2:DCG11 DCT2:DCT11 DDG2:DDG11 DDT2:DDT11 DEG2:DEG11 DET2:DET11 DFG2:DFG11 DFT2:DFT11 DGG2:DGG11 DGT2:DGT11 DHG2:DHG11 DHT2:DHT11 DIG2:DIG11 DIT2:DIT11 DJG2:DJG11 DJT2:DJT11 DKG2:DKG11 DKT2:DKT11 DLG2:DLG11 DLT2:DLT11 DMG2:DMG11 DMT2:DMT11 DNG2:DNG11 DNT2:DNT11 DOG2:DOG11 DOT2:DOT11 DPG2:DPG11 DPT2:DPT11 DQG2:DQG11 DQT2:DQT11 DRG2:DRG11 DRT2:DRT11 DSG2:DSG11 DST2:DST11 DTG2:DTG11 DTT2:DTT11 DUG2:DUG11 DUT2:DUT11 DVG2:DVG11 DVT2:DVT11 DWG2:DWG11 DWT2:DWT11 DXG2:DXG11 DXT2:DXT11 DYG2:DYG11 DYT2:DYT11 DZG2:DZG11 DZT2:DZT11 EAG2:EAG11 EAT2:EAT11 EBG2:EBG11 EBT2:EBT11 ECG2:ECG11 ECT2:ECT11 EDG2:EDG11 EDT2:EDT11 EEG2:EEG11 EET2:EET11 EFG2:EFG11 EFT2:EFT11 EGG2:EGG11 EGT2:EGT11 EHG2:EHG11 EHT2:EHT11 EIG2:EIG11 EIT2:EIT11 EJG2:EJG11 EJT2:EJT11 EKG2:EKG11 EKT2:EKT11 ELG2:ELG11 ELT2:ELT11 EMG2:EMG11 EMT2:EMT11 ENG2:ENG11 ENT2:ENT11 EOG2:EOG11 EOT2:EOT11 EPG2:EPG11 EPT2:EPT11 EQG2:EQG11 EQT2:EQT11 ERG2:ERG11 ERT2:ERT11 ESG2:ESG11 EST2:EST11 ETG2:ETG11 ETT2:ETT11 EUG2:EUG11 EUT2:EUT11 EVG2:EVG11 EVT2:EVT11 EWG2:EWG11 EWT2:EWT11 EXG2:EXG11 EXT2:EXT11 EYG2:EYG11 EYT2:EYT11 EZG2:EZG11 EZT2:EZT11 FAG2:FAG11 FAT2:FAT11 FBG2:FBG11 FBT2:FBT11 FCG2:FCG11 FCT2:FCT11 FDG2:FDG11 FDT2:FDT11 FEG2:FEG11 FET2:FET11 FFG2:FFG11 FFT2:FFT11 FGG2:FGG11 FGT2:FGT11 FHG2:FHG11 FHT2:FHT11 FIG2:FIG11 FIT2:FIT11 FJG2:FJG11 FJT2:FJT11 FKG2:FKG11 FKT2:FKT11 FLG2:FLG11 FLT2:FLT11 FMG2:FMG11 FMT2:FMT11 FNG2:FNG11 FNT2:FNT11 FOG2:FOG11 FOT2:FOT11 FPG2:FPG11 FPT2:FPT11 FQG2:FQG11 FQT2:FQT11 FRG2:FRG11 FRT2:FRT11 FSG2:FSG11 FST2:FST11 FTG2:FTG11 FTT2:FTT11 FUG2:FUG11 FUT2:FUT11 FVG2:FVG11 FVT2:FVT11 FWG2:FWG11 FWT2:FWT11 FXG2:FXG11 FXT2:FXT11 FYG2:FYG11 FYT2:FYT11 FZG2:FZG11 FZT2:FZT11 GAG2:GAG11 GAT2:GAT11 GBG2:GBG11 GBT2:GBT11 GCG2:GCG11 GCT2:GCT11 GDG2:GDG11 GDT2:GDT11 GEG2:GEG11 GET2:GET11 GFG2:GFG11 GFT2:GFT11 GGG2:GGG11 GGT2:GGT11 GHG2:GHG11 GHT2:GHT11 GIG2:GIG11 GIT2:GIT11 GJG2:GJG11 GJT2:GJT11 GKG2:GKG11 GKT2:GKT11 GLG2:GLG11 GLT2:GLT11 GMG2:GMG11 GMT2:GMT11 GNG2:GNG11 GNT2:GNT11 GOG2:GOG11 GOT2:GOT11 GPG2:GPG11 GPT2:GPT11 GQG2:GQG11 GQT2:GQT11 GRG2:GRG11 GRT2:GRT11 GSG2:GSG11 GST2:GST11 GTG2:GTG11 GTT2:GTT11 GUG2:GUG11 GUT2:GUT11 GVG2:GVG11 GVT2:GVT11 GWG2:GWG11 GWT2:GWT11 GXG2:GXG11 GXT2:GXT11 GYG2:GYG11 GYT2:GYT11 GZG2:GZG11 GZT2:GZT11 HAG2:HAG11 HAT2:HAT11 HBG2:HBG11 HBT2:HBT11 HCG2:HCG11 HCT2:HCT11 HDG2:HDG11 HDT2:HDT11 HEG2:HEG11 HET2:HET11 HFG2:HFG11 HFT2:HFT11 HGG2:HGG11 HGT2:HGT11 HHG2:HHG11 HHT2:HHT11 HIG2:HIG11 HIT2:HIT11 HJG2:HJG11 HJT2:HJT11 HKG2:HKG11 HKT2:HKT11 HLG2:HLG11 HLT2:HLT11 HMG2:HMG11 HMT2:HMT11 HNG2:HNG11 HNT2:HNT11 HOG2:HOG11 HOT2:HOT11 HPG2:HPG11 HPT2:HPT11 HQG2:HQG11 HQT2:HQT11 HRG2:HRG11 HRT2:HRT11 HSG2:HSG11 HST2:HST11 HTG2:HTG11 HTT2:HTT11 HUG2:HUG11 HUT2:HUT11 HVG2:HVG11 HVT2:HVT11 HWG2:HWG11 HWT2:HWT11 HXG2:HXG11 HXT2:HXT11 HYG2:HYG11 HYT2:HYT11 HZG2:HZG11 HZT2:HZT11 IAG2:IAG11 IAT2:IAT11 IBG2:IBG11 IBT2:IBT11 ICG2:ICG11 ICT2:ICT11 IDG2:IDG11 IDT2:IDT11 IEG2:IEG11 IET2:IET11 IFG2:IFG11 IFT2:IFT11 IGG2:IGG11 IGT2:IGT11 IHG2:IHG11 IHT2:IHT11 IIG2:IIG11 IIT2:IIT11 IJG2:IJG11 IJT2:IJT11 IKG2:IKG11 IKT2:IKT11 ILG2:ILG11 ILT2:ILT11 IMG2:IMG11 IMT2:IMT11 ING2:ING11 INT2:INT11 IOG2:IOG11 IOT2:IOT11 IPG2:IPG11 IPT2:IPT11 IQG2:IQG11 IQT2:IQT11 IRG2:IRG11 IRT2:IRT11 ISG2:ISG11 IST2:IST11 ITG2:ITG11 ITT2:ITT11 IUG2:IUG11 IUT2:IUT11 IVG2:IVG11 IVT2:IVT11 IWG2:IWG11 IWT2:IWT11 IXG2:IXG11 IXT2:IXT11 IYG2:IYG11 IYT2:IYT11 IZG2:IZG11 IZT2:IZT11 JAG2:JAG11 JAT2:JAT11 JBG2:JBG11 JBT2:JBT11 JCG2:JCG11 JCT2:JCT11 JDG2:JDG11 JDT2:JDT11 JEG2:JEG11 JET2:JET11 JFG2:JFG11 JFT2:JFT11 JGG2:JGG11 JGT2:JGT11 JHG2:JHG11 JHT2:JHT11 JIG2:JIG11 JIT2:JIT11 JJG2:JJG11 JJT2:JJT11 JKG2:JKG11 JKT2:JKT11 JLG2:JLG11 JLT2:JLT11 JMG2:JMG11 JMT2:JMT11 JNG2:JNG11 JNT2:JNT11 JOG2:JOG11 JOT2:JOT11 JPG2:JPG11 JPT2:JPT11 JQG2:JQG11 JQT2:JQT11 JRG2:JRG11 JRT2:JRT11 JSG2:JSG11 JST2:JST11 JTG2:JTG11 JTT2:JTT11 JUG2:JUG11 JUT2:JUT11 JVG2:JVG11 JVT2:JVT11 JWG2:JWG11 JWT2:JWT11 JXG2:JXG11 JXT2:JXT11 JYG2:JYG11 JYT2:JYT11 JZG2:JZG11 JZT2:JZT11 KAG2:KAG11 KAT2:KAT11 KBG2:KBG11 KBT2:KBT11 KCG2:KCG11 KCT2:KCT11 KDG2:KDG11 KDT2:KDT11 KEG2:KEG11 KET2:KET11 KFG2:KFG11 KFT2:KFT11 KGG2:KGG11 KGT2:KGT11 KHG2:KHG11 KHT2:KHT11 KIG2:KIG11 KIT2:KIT11 KJG2:KJG11 KJT2:KJT11 KKG2:KKG11 KKT2:KKT11 KLG2:KLG11 KLT2:KLT11 KMG2:KMG11 KMT2:KMT11 KNG2:KNG11 KNT2:KNT11 KOG2:KOG11 KOT2:KOT11 KPG2:KPG11 KPT2:KPT11 KQG2:KQG11 KQT2:KQT11 KRG2:KRG11 KRT2:KRT11 KSG2:KSG11 KST2:KST11 KTG2:KTG11 KTT2:KTT11 KUG2:KUG11 KUT2:KUT11 KVG2:KVG11 KVT2:KVT11 KWG2:KWG11 KWT2:KWT11 KXG2:KXG11 KXT2:KXT11 KYG2:KYG11 KYT2:KYT11 KZG2:KZG11 KZT2:KZT11 LAG2:LAG11 LAT2:LAT11 LBG2:LBG11 LBT2:LBT11 LCG2:LCG11 LCT2:LCT11 LDG2:LDG11 LDT2:LDT11 LEG2:LEG11 LET2:LET11 LFG2:LFG11 LFT2:LFT11 LGG2:LGG11 LGT2:LGT11 LHG2:LHG11 LHT2:LHT11 LIG2:LIG11 LIT2:LIT11 LJG2:LJG11 LJT2:LJT11 LKG2:LKG11 LKT2:LKT11 LLG2:LLG11 LLT2:LLT11 LMG2:LMG11 LMT2:LMT11 LNG2:LNG11 LNT2:LNT11 LOG2:LOG11 LOT2:LOT11 LPG2:LPG11 LPT2:LPT11 LQG2:LQG11 LQT2:LQT11 LRG2:LRG11 LRT2:LRT11 LSG2:LSG11 LST2:LST11 LTG2:LTG11 LTT2:LTT11 LUG2:LUG11 LUT2:LUT11 LVG2:LVG11 LVT2:LVT11 LWG2:LWG11 LWT2:LWT11 LXG2:LXG11 LXT2:LXT11 LYG2:LYG11 LYT2:LYT11 LZG2:LZG11 LZT2:LZT11 MAG2:MAG11 MAT2:MAT11 MBG2:MBG11 MBT2:MBT11 MCG2:MCG11 MCT2:MCT11 MDG2:MDG11 MDT2:MDT11 MEG2:MEG11 MET2:MET11 MFG2:MFG11 MFT2:MFT11 MGG2:MGG11 MGT2:MGT11 MHG2:MHG11 MHT2:MHT11 MIG2:MIG11 MIT2:MIT11 MJG2:MJG11 MJT2:MJT11 MKG2:MKG11 MKT2:MKT11 MLG2:MLG11 MLT2:MLT11 MMG2:MMG11 MMT2:MMT11 MNG2:MNG11 MNT2:MNT11 MOG2:MOG11 MOT2:MOT11 MPG2:MPG11 MPT2:MPT11 MQG2:MQG11 MQT2:MQT11 MRG2:MRG11 MRT2:MRT11 MSG2:MSG11 MST2:MST11 MTG2:MTG11 MTT2:MTT11 MUG2:MUG11 MUT2:MUT11 MVG2:MVG11 MVT2:MVT11 MWG2:MWG11 MWT2:MWT11 MXG2:MXG11 MXT2:MXT11 MYG2:MYG11 MYT2:MYT11 MZG2:MZG11 MZT2:MZT11 NAG2:NAG11 NAT2:NAT11 NBG2:NBG11 NBT2:NBT11 NCG2:NCG11 NCT2:NCT11 NDG2:NDG11 NDT2:NDT11 NEG2:NEG11 NET2:NET11 NFG2:NFG11 NFT2:NFT11 NGG2:NGG11 NGT2:NGT11 NHG2:NHG11 NHT2:NHT11 NIG2:NIG11 NIT2:NIT11 NJG2:NJG11 NJT2:NJT11 NKG2:NKG11 NKT2:NKT11 NLG2:NLG11 NLT2:NLT11 NMG2:NMG11 NMT2:NMT11 NNG2:NNG11 NNT2:NNT11 NOG2:NOG11 NOT2:NOT11 NPG2:NPG11 NPT2:NPT11 NQG2:NQG11 NQT2:NQT11 NRG2:NRG11 NRT2:NRT11 NSG2:NSG11 NST2:NST11 NTG2:NTG11 NTT2:NTT11 NUG2:NUG11 NUT2:NUT11 NVG2:NVG11 NVT2:NVT11 NWG2:NWG11 NWT2:NWT11 NXG2:NXG11 NXT2:NXT11 NYG2:NYG11 NYT2:NYT11 NZG2:NZG11 NZT2:NZT11 OAG2:OAG11 OAT2:OAT11 OBG2:OBG11 OBT2:OBT11 OCG2:OCG11 OCT2:OCT11 ODG2:ODG11 ODT2:ODT11 OEG2:OEG11 OET2:OET11 OFG2:OFG11 OFT2:OFT11 OGG2:OGG11 OGT2:OGT11 OHG2:OHG11 OHT2:OHT11 OIG2:OIG11 OIT2:OIT11 OJG2:OJG11 OJT2:OJT11 OKG2:OKG11 OKT2:OKT11 OLG2:OLG11 OLT2:OLT11 OMG2:OMG11 OMT2:OMT11 ONG2:ONG11 ONT2:ONT11 OOG2:OOG11 OOT2:OOT11 OPG2:OPG11 OPT2:OPT11 OQG2:OQG11 OQT2:OQT11 ORG2:ORG11 ORT2:ORT11 OSG2:OSG11 OST2:OST11 OTG2:OTG11 OTT2:OTT11 OUG2:OUG11 OUT2:OUT11 OVG2:OVG11 OVT2:OVT11 OWG2:OWG11 OWT2:OWT11 OXG2:OXG11 OXT2:OXT11 OYG2:OYG11 OYT2:OYT11 OZG2:OZG11 OZT2:OZT11 PAG2:PAG11 PAT2:PAT11 PBG2:PBG11 PBT2:PBT11 PCG2:PCG11 PCT2:PCT11 PDG2:PDG11 PDT2:PDT11 PEG2:PEG11 PET2:PET11 PFG2:PFG11 PFT2:PFT11 PGG2:PGG11 PGT2:PGT11 PHG2:PHG11 PHT2:PHT11 PIG2:PIG11 PIT2:PIT11 PJG2:PJG11 PJT2:PJT11 PKG2:PKG11 PKT2:PKT11 PLG2:PLG11 PLT2:PLT11 PMG2:PMG11 PMT2:PMT11 PNG2:PNG11 PNT2:PNT11 POG2:POG11 POT2:POT11 PPG2:PPG11 PPT2:PPT11 PQG2:PQG11 PQT2:PQT11 PRG2:PRG11 PRT2:PRT11 PSG2:PSG11 PST2:PST11 PTG2:PTG11 PTT2:PTT11 PUG2:PUG11 PUT2:PUT11 PVG2:PVG11 PVT2:PVT11 PWG2:PWG11 PWT2:PWT11 PXG2:PXG11 PXT2:PXT11 PYG2:PYG11 PYT2:PYT11 PZG2:PZG11 PZT2:PZT11 QAG2:QAG11 QAT2:QAT11 QBG2:QBG11 QBT2:QBT11 QCG2:QCG11 QCT2:QCT11 QDG2:QDG11 QDT2:QDT11 QEG2:QEG11 QET2:QET11 QFG2:QFG11 QFT2:QFT11 QGG2:QGG11 QGT2:QGT11 QHG2:QHG11 QHT2:QHT11 QIG2:QIG11 QIT2:QIT11 QJG2:QJG11 QJT2:QJT11 QKG2:QKG11 QKT2:QKT11 QLG2:QLG11 QLT2:QLT11 QMG2:QMG11 QMT2:QMT11 QNG2:QNG11 QNT2:QNT11 QOG2:QOG11 QOT2:QOT11 QPG2:QPG11 QPT2:QPT11 QQG2:QQG11 QQT2:QQT11 QRG2:QRG11 QRT2:QRT11 QSG2:QSG11 QST2:QST11 QTG2:QTG11 QTT2:QTT11 QUG2:QUG11 QUT2:QUT11 QVG2:QVG11 QVT2:QVT11 QWG2:QWG11 QWT2:QWT11 QXG2:QXG11 QXT2:QXT11 QYG2:QYG11 QYT2:QYT11 QZG2:QZG11 QZT2:QZT11 RAG2:RAG11 RAT2:RAT11 RBG2:RBG11 RBT2:RBT11 RCG2:RCG11 RCT2:RCT11 RDG2:RDG11 RDT2:RDT11 REG2:REG11 RET2:RET11 RFG2:RFG11 RFT2:RFT11 RGG2:RGG11 RGT2:RGT11 RHG2:RHG11 RHT2:RHT11 RIG2:RIG11 RIT2:RIT11 RJG2:RJG11 RJT2:RJT11 RKG2:RKG11 RKT2:RKT11 RLG2:RLG11 RLT2:RLT11 RMG2:RMG11 RMT2:RMT11 RNG2:RNG11 RNT2:RNT11 ROG2:ROG11 ROT2:ROT11 RPG2:RPG11 RPT2:RPT11 RQG2:RQG11 RQT2:RQT11 RRG2:RRG11 RRT2:RRT11 RSG2:RSG11 RST2:RST11 RTG2:RTG11 RTT2:RTT11 RUG2:RUG11 RUT2:RUT11 RVG2:RVG11 RVT2:RVT11 RWG2:RWG11 RWT2:RWT11 RXG2:RXG11 RXT2:RXT11 RYG2:RYG11 RYT2:RYT11 RZG2:RZG11 RZT2:RZT11 SAG2:SAG11 SAT2:SAT11 SBG2:SBG11 SBT2:SBT11 SCG2:SCG11 SCT2:SCT11 SDG2:SDG11 SDT2:SDT11 SEG2:SEG11 SET2:SET11 SFG2:SFG11 SFT2:SFT11 SGG2:SGG11 SGT2:SGT11 SHG2:SHG11 SHT2:SHT11 SIG2:SIG11 SIT2:SIT11 SJG2:SJG11 SJT2:SJT11 SKG2:SKG11 SKT2:SKT11 SLG2:SLG11 SLT2:SLT11 SMG2:SMG11 SMT2:SMT11 SNG2:SNG11 SNT2:SNT11 SOG2:SOG11 SOT2:SOT11 SPG2:SPG11 SPT2:SPT11 SQG2:SQG11 SQT2:SQT11 SRG2:SRG11 SRT2:SRT11 SSG2:SSG11 SST2:SST11 STG2:STG11 STT2:STT11 SUG2:SUG11 SUT2:SUT11 SVG2:SVG11 SVT2:SVT11 SWG2:SWG11 SWT2:SWT11 SXG2:SXG11 SXT2:SXT11 SYG2:SYG11 SYT2:SYT11 SZG2:SZG11 SZT2:SZT11 TAG2:TAG11 TAT2:TAT11 TBG2:TBG11 TBT2:TBT11 TCG2:TCG11 TCT2:TCT11 TDG2:TDG11 TDT2:TDT11 TEG2:TEG11 TET2:TET11 TFG2:TFG11 TFT2:TFT11 TGG2:TGG11 TGT2:TGT11 THG2:THG11 THT2:THT11 TIG2:TIG11 TIT2:TIT11 TJG2:TJG11 TJT2:TJT11 TKG2:TKG11 TKT2:TKT11 TLG2:TLG11 TLT2:TLT11 TMG2:TMG11 TMT2:TMT11 TNG2:TNG11 TNT2:TNT11 TOG2:TOG11 TOT2:TOT11 TPG2:TPG11 TPT2:TPT11 TQG2:TQG11 TQT2:TQT11 TRG2:TRG11 TRT2:TRT11 TSG2:TSG11 TST2:TST11 TTG2:TTG11 TTT2:TTT11 TUG2:TUG11 TUT2:TUT11 TVG2:TVG11 TVT2:TVT11 TWG2:TWG11 TWT2:TWT11 TXG2:TXG11 TXT2:TXT11 TYG2:TYG11 TYT2:TYT11 TZG2:TZG11 TZT2:TZT11 UAG2:UAG11 UAT2:UAT11 UBG2:UBG11 UBT2:UBT11 UCG2:UCG11 UCT2:UCT11 UDG2:UDG11 UDT2:UDT11 UEG2:UEG11 UET2:UET11 UFG2:UFG11 UFT2:UFT11 UGG2:UGG11 UGT2:UGT11 UHG2:UHG11 UHT2:UHT11 UIG2:UIG11 UIT2:UIT11 UJG2:UJG11 UJT2:UJT11 UKG2:UKG11 UKT2:UKT11 ULG2:ULG11 ULT2:ULT11 UMG2:UMG11 UMT2:UMT11 UNG2:UNG11 UNT2:UNT11 UOG2:UOG11 UOT2:UOT11 UPG2:UPG11 UPT2:UPT11 UQG2:UQG11 UQT2:UQT11 URG2:URG11 URT2:URT11 USG2:USG11 UST2:UST11 UTG2:UTG11 UTT2:UTT11 UUG2:UUG11 UUT2:UUT11 UVG2:UVG11 UVT2:UVT11 UWG2:UWG11 UWT2:UWT11">
    <cfRule type="cellIs" dxfId="2" priority="7" operator="equal">
      <formula>"Em Revisão"</formula>
    </cfRule>
    <cfRule type="cellIs" dxfId="1" priority="8" operator="equal">
      <formula>"Pendente"</formula>
    </cfRule>
    <cfRule type="cellIs" dxfId="0" priority="9" operator="equal">
      <formula>"OK"</formula>
    </cfRule>
  </conditionalFormatting>
  <dataValidations count="1">
    <dataValidation type="list" allowBlank="1" showInputMessage="1" showErrorMessage="1" sqref="F1:F1048576" xr:uid="{CE6FDB84-C055-4E44-B480-157C7B8A043F}">
      <formula1>"Em revisão,OK"</formula1>
    </dataValidation>
  </dataValidations>
  <pageMargins left="0.7" right="0.7" top="0.75" bottom="0.75" header="0.3" footer="0.3"/>
  <pageSetup paperSize="9" scale="10" orientation="landscape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6539C894-A36D-44DF-BD99-71D55D6EA761}">
          <x14:formula1>
            <xm:f>Fornecedor!$A$2:$A$81</xm:f>
          </x14:formula1>
          <xm:sqref>A1</xm:sqref>
        </x14:dataValidation>
        <x14:dataValidation type="list" allowBlank="1" showInputMessage="1" showErrorMessage="1" xr:uid="{598962C5-077F-41C3-8DBE-5CB7457F9962}">
          <x14:formula1>
            <xm:f>Unidade!$A$2:$A$10</xm:f>
          </x14:formula1>
          <xm:sqref>B1:B1048576</xm:sqref>
        </x14:dataValidation>
        <x14:dataValidation type="list" allowBlank="1" showInputMessage="1" showErrorMessage="1" xr:uid="{1428DA99-A363-463F-BB67-B72D1CBD95F3}">
          <x14:formula1>
            <xm:f>'Categoria'!$A$2:$A$13</xm:f>
          </x14:formula1>
          <xm:sqref>C1:C1048576</xm:sqref>
        </x14:dataValidation>
        <x14:dataValidation type="list" allowBlank="1" showInputMessage="1" showErrorMessage="1" xr:uid="{D10F62A8-B6D0-4BC9-8BB2-A58E26CCF288}">
          <x14:formula1>
            <xm:f>Fornecedor!$A$2:$A$85</xm:f>
          </x14:formula1>
          <xm:sqref>A2:A1048576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5E8067-B5A3-4D5D-ACFC-B97D6B9BF558}">
  <sheetPr codeName="Planilha9"/>
  <dimension ref="B1:B4"/>
  <sheetViews>
    <sheetView workbookViewId="0">
      <selection activeCell="A4" sqref="A4"/>
    </sheetView>
  </sheetViews>
  <sheetFormatPr defaultRowHeight="15"/>
  <sheetData>
    <row r="1" spans="2:2" ht="15.75" thickBot="1">
      <c r="B1" s="115" t="s">
        <v>234</v>
      </c>
    </row>
    <row r="2" spans="2:2" ht="15.75" thickBot="1">
      <c r="B2" s="115" t="s">
        <v>235</v>
      </c>
    </row>
    <row r="3" spans="2:2" ht="15.75" thickBot="1">
      <c r="B3" s="115" t="s">
        <v>236</v>
      </c>
    </row>
    <row r="4" spans="2:2" ht="15.75" thickBot="1">
      <c r="B4" s="115" t="s">
        <v>150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02D5FE-15F0-4E25-ABB1-A5158724D9A3}">
  <sheetPr codeName="Planilha10"/>
  <dimension ref="A1:A91"/>
  <sheetViews>
    <sheetView topLeftCell="A63" workbookViewId="0">
      <selection activeCell="A90" sqref="A90"/>
    </sheetView>
  </sheetViews>
  <sheetFormatPr defaultRowHeight="15"/>
  <cols>
    <col min="1" max="1" width="28" bestFit="1" customWidth="1"/>
  </cols>
  <sheetData>
    <row r="1" spans="1:1">
      <c r="A1" t="s">
        <v>120</v>
      </c>
    </row>
    <row r="2" spans="1:1">
      <c r="A2" t="s">
        <v>237</v>
      </c>
    </row>
    <row r="3" spans="1:1">
      <c r="A3" t="s">
        <v>238</v>
      </c>
    </row>
    <row r="4" spans="1:1">
      <c r="A4" t="s">
        <v>239</v>
      </c>
    </row>
    <row r="5" spans="1:1">
      <c r="A5" t="s">
        <v>240</v>
      </c>
    </row>
    <row r="6" spans="1:1">
      <c r="A6" t="s">
        <v>241</v>
      </c>
    </row>
    <row r="7" spans="1:1">
      <c r="A7" t="s">
        <v>242</v>
      </c>
    </row>
    <row r="8" spans="1:1">
      <c r="A8" t="s">
        <v>243</v>
      </c>
    </row>
    <row r="9" spans="1:1">
      <c r="A9" t="s">
        <v>244</v>
      </c>
    </row>
    <row r="10" spans="1:1">
      <c r="A10" t="s">
        <v>245</v>
      </c>
    </row>
    <row r="11" spans="1:1">
      <c r="A11" t="s">
        <v>246</v>
      </c>
    </row>
    <row r="12" spans="1:1">
      <c r="A12" t="s">
        <v>167</v>
      </c>
    </row>
    <row r="13" spans="1:1">
      <c r="A13" t="s">
        <v>247</v>
      </c>
    </row>
    <row r="14" spans="1:1">
      <c r="A14" t="s">
        <v>203</v>
      </c>
    </row>
    <row r="15" spans="1:1">
      <c r="A15" t="s">
        <v>248</v>
      </c>
    </row>
    <row r="16" spans="1:1">
      <c r="A16" t="s">
        <v>249</v>
      </c>
    </row>
    <row r="17" spans="1:1">
      <c r="A17" t="s">
        <v>250</v>
      </c>
    </row>
    <row r="18" spans="1:1">
      <c r="A18" t="s">
        <v>251</v>
      </c>
    </row>
    <row r="19" spans="1:1">
      <c r="A19" t="s">
        <v>252</v>
      </c>
    </row>
    <row r="20" spans="1:1">
      <c r="A20" t="s">
        <v>253</v>
      </c>
    </row>
    <row r="21" spans="1:1">
      <c r="A21" t="s">
        <v>254</v>
      </c>
    </row>
    <row r="22" spans="1:1">
      <c r="A22" t="s">
        <v>255</v>
      </c>
    </row>
    <row r="23" spans="1:1">
      <c r="A23" t="s">
        <v>256</v>
      </c>
    </row>
    <row r="24" spans="1:1">
      <c r="A24" t="s">
        <v>257</v>
      </c>
    </row>
    <row r="25" spans="1:1">
      <c r="A25" t="s">
        <v>258</v>
      </c>
    </row>
    <row r="26" spans="1:1">
      <c r="A26" t="s">
        <v>259</v>
      </c>
    </row>
    <row r="27" spans="1:1">
      <c r="A27" t="s">
        <v>260</v>
      </c>
    </row>
    <row r="28" spans="1:1">
      <c r="A28" t="s">
        <v>261</v>
      </c>
    </row>
    <row r="29" spans="1:1">
      <c r="A29" t="s">
        <v>262</v>
      </c>
    </row>
    <row r="30" spans="1:1">
      <c r="A30" t="s">
        <v>155</v>
      </c>
    </row>
    <row r="31" spans="1:1">
      <c r="A31" t="s">
        <v>166</v>
      </c>
    </row>
    <row r="32" spans="1:1">
      <c r="A32" t="s">
        <v>179</v>
      </c>
    </row>
    <row r="33" spans="1:1">
      <c r="A33" t="s">
        <v>171</v>
      </c>
    </row>
    <row r="34" spans="1:1">
      <c r="A34" t="s">
        <v>168</v>
      </c>
    </row>
    <row r="35" spans="1:1">
      <c r="A35" t="s">
        <v>263</v>
      </c>
    </row>
    <row r="36" spans="1:1">
      <c r="A36" t="s">
        <v>264</v>
      </c>
    </row>
    <row r="37" spans="1:1">
      <c r="A37" t="s">
        <v>207</v>
      </c>
    </row>
    <row r="38" spans="1:1">
      <c r="A38" t="s">
        <v>265</v>
      </c>
    </row>
    <row r="39" spans="1:1">
      <c r="A39" t="s">
        <v>205</v>
      </c>
    </row>
    <row r="40" spans="1:1">
      <c r="A40" t="s">
        <v>266</v>
      </c>
    </row>
    <row r="41" spans="1:1">
      <c r="A41" t="s">
        <v>267</v>
      </c>
    </row>
    <row r="42" spans="1:1">
      <c r="A42" t="s">
        <v>268</v>
      </c>
    </row>
    <row r="43" spans="1:1">
      <c r="A43" t="s">
        <v>269</v>
      </c>
    </row>
    <row r="44" spans="1:1">
      <c r="A44" t="s">
        <v>270</v>
      </c>
    </row>
    <row r="45" spans="1:1">
      <c r="A45" t="s">
        <v>185</v>
      </c>
    </row>
    <row r="46" spans="1:1">
      <c r="A46" t="s">
        <v>271</v>
      </c>
    </row>
    <row r="47" spans="1:1">
      <c r="A47" t="s">
        <v>272</v>
      </c>
    </row>
    <row r="48" spans="1:1">
      <c r="A48" t="s">
        <v>273</v>
      </c>
    </row>
    <row r="49" spans="1:1">
      <c r="A49" t="s">
        <v>274</v>
      </c>
    </row>
    <row r="50" spans="1:1">
      <c r="A50" t="s">
        <v>275</v>
      </c>
    </row>
    <row r="51" spans="1:1">
      <c r="A51" t="s">
        <v>276</v>
      </c>
    </row>
    <row r="52" spans="1:1">
      <c r="A52" t="s">
        <v>176</v>
      </c>
    </row>
    <row r="53" spans="1:1">
      <c r="A53" t="s">
        <v>199</v>
      </c>
    </row>
    <row r="54" spans="1:1">
      <c r="A54" t="s">
        <v>277</v>
      </c>
    </row>
    <row r="55" spans="1:1">
      <c r="A55" t="s">
        <v>188</v>
      </c>
    </row>
    <row r="56" spans="1:1">
      <c r="A56" t="s">
        <v>278</v>
      </c>
    </row>
    <row r="57" spans="1:1">
      <c r="A57" t="s">
        <v>279</v>
      </c>
    </row>
    <row r="58" spans="1:1">
      <c r="A58" t="s">
        <v>183</v>
      </c>
    </row>
    <row r="59" spans="1:1">
      <c r="A59" t="s">
        <v>280</v>
      </c>
    </row>
    <row r="60" spans="1:1">
      <c r="A60" t="s">
        <v>204</v>
      </c>
    </row>
    <row r="61" spans="1:1">
      <c r="A61" t="s">
        <v>281</v>
      </c>
    </row>
    <row r="62" spans="1:1">
      <c r="A62" t="s">
        <v>282</v>
      </c>
    </row>
    <row r="63" spans="1:1">
      <c r="A63" t="s">
        <v>283</v>
      </c>
    </row>
    <row r="64" spans="1:1">
      <c r="A64" t="s">
        <v>284</v>
      </c>
    </row>
    <row r="65" spans="1:1">
      <c r="A65" t="s">
        <v>285</v>
      </c>
    </row>
    <row r="66" spans="1:1">
      <c r="A66" t="s">
        <v>286</v>
      </c>
    </row>
    <row r="67" spans="1:1">
      <c r="A67" t="s">
        <v>210</v>
      </c>
    </row>
    <row r="68" spans="1:1">
      <c r="A68" t="s">
        <v>181</v>
      </c>
    </row>
    <row r="69" spans="1:1">
      <c r="A69" t="s">
        <v>287</v>
      </c>
    </row>
    <row r="70" spans="1:1">
      <c r="A70" t="s">
        <v>182</v>
      </c>
    </row>
    <row r="71" spans="1:1">
      <c r="A71" t="s">
        <v>288</v>
      </c>
    </row>
    <row r="72" spans="1:1">
      <c r="A72" t="s">
        <v>289</v>
      </c>
    </row>
    <row r="73" spans="1:1">
      <c r="A73" t="s">
        <v>290</v>
      </c>
    </row>
    <row r="74" spans="1:1">
      <c r="A74" t="s">
        <v>291</v>
      </c>
    </row>
    <row r="75" spans="1:1">
      <c r="A75" t="s">
        <v>292</v>
      </c>
    </row>
    <row r="76" spans="1:1">
      <c r="A76" t="s">
        <v>184</v>
      </c>
    </row>
    <row r="77" spans="1:1">
      <c r="A77" t="s">
        <v>293</v>
      </c>
    </row>
    <row r="78" spans="1:1">
      <c r="A78" t="s">
        <v>190</v>
      </c>
    </row>
    <row r="79" spans="1:1">
      <c r="A79" t="s">
        <v>162</v>
      </c>
    </row>
    <row r="80" spans="1:1">
      <c r="A80" t="s">
        <v>4</v>
      </c>
    </row>
    <row r="81" spans="1:1">
      <c r="A81" t="s">
        <v>294</v>
      </c>
    </row>
    <row r="82" spans="1:1">
      <c r="A82" t="s">
        <v>163</v>
      </c>
    </row>
    <row r="83" spans="1:1">
      <c r="A83" t="s">
        <v>178</v>
      </c>
    </row>
    <row r="84" spans="1:1">
      <c r="A84" t="s">
        <v>187</v>
      </c>
    </row>
    <row r="85" spans="1:1">
      <c r="A85" t="s">
        <v>186</v>
      </c>
    </row>
    <row r="86" spans="1:1">
      <c r="A86" t="s">
        <v>295</v>
      </c>
    </row>
    <row r="87" spans="1:1">
      <c r="A87" t="s">
        <v>296</v>
      </c>
    </row>
    <row r="88" spans="1:1">
      <c r="A88" t="s">
        <v>297</v>
      </c>
    </row>
    <row r="89" spans="1:1">
      <c r="A89" t="s">
        <v>298</v>
      </c>
    </row>
    <row r="90" spans="1:1">
      <c r="A90" t="s">
        <v>159</v>
      </c>
    </row>
    <row r="91" spans="1:1">
      <c r="A91" t="s">
        <v>299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AA0C38-F412-4BE8-8D5B-23B03DF0CDB3}">
  <sheetPr codeName="Planilha11"/>
  <dimension ref="A1:F10"/>
  <sheetViews>
    <sheetView topLeftCell="A3" workbookViewId="0">
      <selection activeCell="A2" sqref="A2:A81"/>
    </sheetView>
  </sheetViews>
  <sheetFormatPr defaultRowHeight="15"/>
  <cols>
    <col min="1" max="1" width="26.85546875" bestFit="1" customWidth="1"/>
    <col min="2" max="2" width="13.85546875" bestFit="1" customWidth="1"/>
    <col min="3" max="4" width="13.5703125" bestFit="1" customWidth="1"/>
    <col min="5" max="5" width="9.5703125" bestFit="1" customWidth="1"/>
    <col min="6" max="6" width="13.140625" bestFit="1" customWidth="1"/>
  </cols>
  <sheetData>
    <row r="1" spans="1:6">
      <c r="A1" t="s">
        <v>118</v>
      </c>
      <c r="B1" t="s">
        <v>300</v>
      </c>
      <c r="C1" t="s">
        <v>301</v>
      </c>
      <c r="D1" t="s">
        <v>302</v>
      </c>
      <c r="E1" t="s">
        <v>303</v>
      </c>
      <c r="F1" t="s">
        <v>304</v>
      </c>
    </row>
    <row r="2" spans="1:6">
      <c r="A2" t="s">
        <v>26</v>
      </c>
      <c r="B2" t="s">
        <v>305</v>
      </c>
      <c r="C2" t="s">
        <v>306</v>
      </c>
      <c r="D2" t="s">
        <v>307</v>
      </c>
      <c r="E2">
        <v>1</v>
      </c>
      <c r="F2" t="s">
        <v>308</v>
      </c>
    </row>
    <row r="3" spans="1:6">
      <c r="A3" t="s">
        <v>58</v>
      </c>
      <c r="B3" t="s">
        <v>305</v>
      </c>
      <c r="C3" t="s">
        <v>306</v>
      </c>
      <c r="D3" t="s">
        <v>307</v>
      </c>
      <c r="E3">
        <v>1</v>
      </c>
      <c r="F3" t="s">
        <v>309</v>
      </c>
    </row>
    <row r="4" spans="1:6">
      <c r="A4" t="s">
        <v>93</v>
      </c>
      <c r="B4" t="s">
        <v>305</v>
      </c>
      <c r="C4" t="s">
        <v>306</v>
      </c>
      <c r="D4" t="s">
        <v>307</v>
      </c>
      <c r="E4">
        <v>1</v>
      </c>
      <c r="F4" t="s">
        <v>308</v>
      </c>
    </row>
    <row r="5" spans="1:6">
      <c r="A5" t="s">
        <v>95</v>
      </c>
      <c r="B5" t="s">
        <v>305</v>
      </c>
      <c r="C5" t="s">
        <v>306</v>
      </c>
      <c r="D5" t="s">
        <v>307</v>
      </c>
      <c r="E5">
        <v>1</v>
      </c>
      <c r="F5" t="s">
        <v>308</v>
      </c>
    </row>
    <row r="6" spans="1:6">
      <c r="A6" t="s">
        <v>34</v>
      </c>
      <c r="B6" t="s">
        <v>305</v>
      </c>
      <c r="C6" t="s">
        <v>306</v>
      </c>
      <c r="D6" t="s">
        <v>307</v>
      </c>
      <c r="E6">
        <v>2</v>
      </c>
      <c r="F6" t="s">
        <v>309</v>
      </c>
    </row>
    <row r="7" spans="1:6">
      <c r="A7" t="s">
        <v>12</v>
      </c>
      <c r="B7" t="s">
        <v>305</v>
      </c>
      <c r="C7" t="s">
        <v>306</v>
      </c>
      <c r="D7" t="s">
        <v>307</v>
      </c>
      <c r="E7">
        <v>4</v>
      </c>
      <c r="F7" t="s">
        <v>309</v>
      </c>
    </row>
    <row r="8" spans="1:6">
      <c r="A8" t="s">
        <v>87</v>
      </c>
      <c r="B8" t="s">
        <v>305</v>
      </c>
      <c r="C8" t="s">
        <v>306</v>
      </c>
      <c r="D8" t="s">
        <v>307</v>
      </c>
      <c r="E8">
        <v>3</v>
      </c>
      <c r="F8" t="s">
        <v>309</v>
      </c>
    </row>
    <row r="9" spans="1:6">
      <c r="A9" t="s">
        <v>14</v>
      </c>
      <c r="B9" t="s">
        <v>305</v>
      </c>
      <c r="C9" t="s">
        <v>306</v>
      </c>
      <c r="D9" t="s">
        <v>307</v>
      </c>
      <c r="E9">
        <v>3</v>
      </c>
      <c r="F9" t="s">
        <v>309</v>
      </c>
    </row>
    <row r="10" spans="1:6">
      <c r="A10" t="s">
        <v>113</v>
      </c>
      <c r="B10" t="s">
        <v>305</v>
      </c>
      <c r="C10" t="s">
        <v>306</v>
      </c>
      <c r="D10" t="s">
        <v>307</v>
      </c>
      <c r="E10">
        <v>2</v>
      </c>
      <c r="F10" t="s">
        <v>309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8620C-5E86-4D0C-800D-6B9B7C4EE6F0}">
  <sheetPr codeName="Planilha12"/>
  <dimension ref="A1:D9"/>
  <sheetViews>
    <sheetView workbookViewId="0">
      <selection activeCell="A2" sqref="A2:A81"/>
    </sheetView>
  </sheetViews>
  <sheetFormatPr defaultRowHeight="15"/>
  <cols>
    <col min="1" max="1" width="9.5703125" bestFit="1" customWidth="1"/>
    <col min="2" max="2" width="12" bestFit="1" customWidth="1"/>
    <col min="3" max="3" width="10.28515625" bestFit="1" customWidth="1"/>
    <col min="4" max="4" width="10.5703125" bestFit="1" customWidth="1"/>
  </cols>
  <sheetData>
    <row r="1" spans="1:4">
      <c r="A1" t="s">
        <v>303</v>
      </c>
      <c r="B1" t="s">
        <v>119</v>
      </c>
      <c r="C1" t="s">
        <v>310</v>
      </c>
      <c r="D1" t="s">
        <v>311</v>
      </c>
    </row>
    <row r="2" spans="1:4">
      <c r="A2">
        <v>1</v>
      </c>
      <c r="B2" t="s">
        <v>8</v>
      </c>
      <c r="C2">
        <v>12</v>
      </c>
      <c r="D2">
        <v>18</v>
      </c>
    </row>
    <row r="3" spans="1:4">
      <c r="A3">
        <v>2</v>
      </c>
      <c r="B3" t="s">
        <v>8</v>
      </c>
      <c r="C3">
        <v>16</v>
      </c>
      <c r="D3">
        <v>21</v>
      </c>
    </row>
    <row r="4" spans="1:4">
      <c r="A4">
        <v>3</v>
      </c>
      <c r="B4" t="s">
        <v>8</v>
      </c>
      <c r="C4">
        <v>21</v>
      </c>
      <c r="D4">
        <v>29</v>
      </c>
    </row>
    <row r="5" spans="1:4">
      <c r="A5">
        <v>4</v>
      </c>
      <c r="B5" t="s">
        <v>8</v>
      </c>
      <c r="C5">
        <v>27</v>
      </c>
      <c r="D5">
        <v>38</v>
      </c>
    </row>
    <row r="6" spans="1:4">
      <c r="A6">
        <v>1</v>
      </c>
      <c r="B6" t="s">
        <v>9</v>
      </c>
      <c r="C6">
        <v>2</v>
      </c>
      <c r="D6">
        <v>2</v>
      </c>
    </row>
    <row r="7" spans="1:4">
      <c r="A7">
        <v>2</v>
      </c>
      <c r="B7" t="s">
        <v>9</v>
      </c>
      <c r="C7">
        <v>2</v>
      </c>
      <c r="D7">
        <v>3</v>
      </c>
    </row>
    <row r="8" spans="1:4">
      <c r="A8">
        <v>3</v>
      </c>
      <c r="B8" t="s">
        <v>9</v>
      </c>
      <c r="C8">
        <v>3</v>
      </c>
      <c r="D8">
        <v>4</v>
      </c>
    </row>
    <row r="9" spans="1:4">
      <c r="A9">
        <v>4</v>
      </c>
      <c r="B9" t="s">
        <v>9</v>
      </c>
      <c r="C9">
        <v>5</v>
      </c>
      <c r="D9">
        <v>7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DC57E7-2629-48EA-A1F0-1BCAD6C4F4FB}">
  <sheetPr codeName="Planilha13"/>
  <dimension ref="A1:A13"/>
  <sheetViews>
    <sheetView topLeftCell="A3" workbookViewId="0">
      <selection activeCell="A2" sqref="A2:A81"/>
    </sheetView>
  </sheetViews>
  <sheetFormatPr defaultRowHeight="15"/>
  <cols>
    <col min="1" max="1" width="25.28515625" bestFit="1" customWidth="1"/>
  </cols>
  <sheetData>
    <row r="1" spans="1:1">
      <c r="A1" t="s">
        <v>305</v>
      </c>
    </row>
    <row r="2" spans="1:1">
      <c r="A2" t="s">
        <v>169</v>
      </c>
    </row>
    <row r="3" spans="1:1">
      <c r="A3" t="s">
        <v>202</v>
      </c>
    </row>
    <row r="4" spans="1:1">
      <c r="A4" t="s">
        <v>175</v>
      </c>
    </row>
    <row r="5" spans="1:1">
      <c r="A5" t="s">
        <v>7</v>
      </c>
    </row>
    <row r="6" spans="1:1">
      <c r="A6" t="s">
        <v>8</v>
      </c>
    </row>
    <row r="7" spans="1:1">
      <c r="A7" t="s">
        <v>312</v>
      </c>
    </row>
    <row r="8" spans="1:1">
      <c r="A8" t="s">
        <v>9</v>
      </c>
    </row>
    <row r="9" spans="1:1">
      <c r="A9" t="s">
        <v>10</v>
      </c>
    </row>
    <row r="10" spans="1:1">
      <c r="A10" t="s">
        <v>158</v>
      </c>
    </row>
    <row r="11" spans="1:1">
      <c r="A11" t="s">
        <v>11</v>
      </c>
    </row>
    <row r="12" spans="1:1">
      <c r="A12" t="s">
        <v>13</v>
      </c>
    </row>
    <row r="13" spans="1:1">
      <c r="A13" t="s">
        <v>191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327B2C-234D-444A-B329-CA6ED84139AF}">
  <sheetPr codeName="Planilha3">
    <tabColor rgb="FFC00000"/>
  </sheetPr>
  <dimension ref="B2:L1545"/>
  <sheetViews>
    <sheetView topLeftCell="A730" zoomScale="87" zoomScaleNormal="87" workbookViewId="0">
      <selection activeCell="F761" sqref="F761"/>
    </sheetView>
  </sheetViews>
  <sheetFormatPr defaultColWidth="8.5703125" defaultRowHeight="15"/>
  <cols>
    <col min="1" max="1" width="18.5703125" style="7" customWidth="1"/>
    <col min="2" max="2" width="20" style="7" bestFit="1" customWidth="1"/>
    <col min="3" max="3" width="38.5703125" style="7" customWidth="1"/>
    <col min="4" max="4" width="14.42578125" style="7" customWidth="1"/>
    <col min="5" max="5" width="15.5703125" style="7" customWidth="1"/>
    <col min="6" max="6" width="17" style="7" bestFit="1" customWidth="1"/>
    <col min="7" max="7" width="18.42578125" style="7" customWidth="1"/>
    <col min="8" max="8" width="18" style="7" customWidth="1"/>
    <col min="9" max="9" width="16.42578125" style="7" customWidth="1"/>
    <col min="10" max="10" width="16.5703125" style="67" customWidth="1"/>
    <col min="11" max="11" width="12.5703125" style="7" customWidth="1"/>
    <col min="12" max="12" width="17.5703125" style="6" customWidth="1"/>
    <col min="13" max="13" width="13.5703125" style="7" bestFit="1" customWidth="1"/>
    <col min="14" max="14" width="20.5703125" style="7" customWidth="1"/>
    <col min="15" max="15" width="16.42578125" style="7" customWidth="1"/>
    <col min="16" max="16" width="19.5703125" style="7" customWidth="1"/>
    <col min="17" max="17" width="15.5703125" style="7" customWidth="1"/>
    <col min="18" max="18" width="15.5703125" style="7" bestFit="1" customWidth="1"/>
    <col min="19" max="19" width="13.42578125" style="7" bestFit="1" customWidth="1"/>
    <col min="20" max="20" width="26.5703125" style="7" customWidth="1"/>
    <col min="21" max="21" width="16.42578125" style="7" customWidth="1"/>
    <col min="22" max="22" width="14.5703125" style="7" customWidth="1"/>
    <col min="23" max="23" width="12" style="7" customWidth="1"/>
    <col min="24" max="24" width="13.42578125" style="7" customWidth="1"/>
    <col min="25" max="25" width="14" style="7" customWidth="1"/>
    <col min="26" max="16384" width="8.5703125" style="7"/>
  </cols>
  <sheetData>
    <row r="2" spans="2:9" ht="31.5">
      <c r="B2" s="35" t="s">
        <v>313</v>
      </c>
      <c r="C2" s="9" t="s">
        <v>314</v>
      </c>
      <c r="D2" s="9" t="s">
        <v>315</v>
      </c>
      <c r="E2" s="9" t="s">
        <v>316</v>
      </c>
      <c r="F2" s="9" t="s">
        <v>317</v>
      </c>
      <c r="G2" s="9" t="s">
        <v>318</v>
      </c>
      <c r="H2" s="9" t="s">
        <v>319</v>
      </c>
      <c r="I2" s="9" t="s">
        <v>320</v>
      </c>
    </row>
    <row r="3" spans="2:9" ht="15.75">
      <c r="C3" s="36" t="s">
        <v>321</v>
      </c>
      <c r="D3" s="36" t="s">
        <v>322</v>
      </c>
      <c r="E3" s="37">
        <v>0.41666666666666669</v>
      </c>
      <c r="F3" s="37">
        <v>0.91666666666666663</v>
      </c>
      <c r="G3" s="42"/>
      <c r="H3" s="57">
        <v>329.23</v>
      </c>
      <c r="I3" s="39">
        <f>H3*G3</f>
        <v>0</v>
      </c>
    </row>
    <row r="4" spans="2:9" ht="15.75">
      <c r="C4" s="36" t="s">
        <v>321</v>
      </c>
      <c r="D4" s="36" t="s">
        <v>322</v>
      </c>
      <c r="E4" s="37">
        <v>0.91666666666666663</v>
      </c>
      <c r="F4" s="37">
        <v>0.41666666666666669</v>
      </c>
      <c r="G4" s="42">
        <v>1</v>
      </c>
      <c r="H4" s="57">
        <v>349.94</v>
      </c>
      <c r="I4" s="39">
        <f>H4*G4</f>
        <v>349.94</v>
      </c>
    </row>
    <row r="5" spans="2:9" ht="15.75">
      <c r="C5" s="40"/>
      <c r="D5" s="40"/>
      <c r="E5" s="40"/>
      <c r="F5" s="40"/>
      <c r="G5" s="43">
        <f>SUM(G3:G4)</f>
        <v>1</v>
      </c>
      <c r="H5" s="40"/>
      <c r="I5" s="41">
        <f>SUM(I3:I4)</f>
        <v>349.94</v>
      </c>
    </row>
    <row r="7" spans="2:9" ht="31.5">
      <c r="B7" s="35" t="s">
        <v>323</v>
      </c>
      <c r="C7" s="9" t="s">
        <v>314</v>
      </c>
      <c r="D7" s="9" t="s">
        <v>315</v>
      </c>
      <c r="E7" s="9" t="s">
        <v>316</v>
      </c>
      <c r="F7" s="9" t="s">
        <v>317</v>
      </c>
      <c r="G7" s="9" t="s">
        <v>318</v>
      </c>
      <c r="H7" s="9" t="s">
        <v>324</v>
      </c>
      <c r="I7" s="9" t="s">
        <v>320</v>
      </c>
    </row>
    <row r="8" spans="2:9" ht="15.75">
      <c r="C8" s="36" t="s">
        <v>325</v>
      </c>
      <c r="D8" s="36" t="s">
        <v>326</v>
      </c>
      <c r="E8" s="37">
        <v>0.33333333333333331</v>
      </c>
      <c r="F8" s="37">
        <v>0.68055555555555558</v>
      </c>
      <c r="G8" s="42">
        <v>41</v>
      </c>
      <c r="H8" s="57">
        <v>152.79</v>
      </c>
      <c r="I8" s="39">
        <f>H8*G8</f>
        <v>6264.3899999999994</v>
      </c>
    </row>
    <row r="9" spans="2:9" ht="15.75">
      <c r="C9" s="40"/>
      <c r="D9" s="40"/>
      <c r="E9" s="40"/>
      <c r="F9" s="40"/>
      <c r="G9" s="43">
        <f>SUM(G8:G8)</f>
        <v>41</v>
      </c>
      <c r="H9" s="40"/>
      <c r="I9" s="41">
        <f>SUM(I8:I8)</f>
        <v>6264.3899999999994</v>
      </c>
    </row>
    <row r="11" spans="2:9" ht="31.5">
      <c r="B11" s="35" t="s">
        <v>327</v>
      </c>
      <c r="C11" s="9" t="s">
        <v>314</v>
      </c>
      <c r="D11" s="9" t="s">
        <v>315</v>
      </c>
      <c r="E11" s="9" t="s">
        <v>316</v>
      </c>
      <c r="F11" s="9" t="s">
        <v>317</v>
      </c>
      <c r="G11" s="9" t="s">
        <v>318</v>
      </c>
      <c r="H11" s="9" t="s">
        <v>319</v>
      </c>
      <c r="I11" s="9" t="s">
        <v>320</v>
      </c>
    </row>
    <row r="12" spans="2:9" ht="15.75">
      <c r="C12" s="36" t="s">
        <v>325</v>
      </c>
      <c r="D12" s="36" t="s">
        <v>328</v>
      </c>
      <c r="E12" s="45">
        <v>0.29166666666666669</v>
      </c>
      <c r="F12" s="45">
        <v>0.7</v>
      </c>
      <c r="G12" s="38"/>
      <c r="H12" s="39">
        <v>160.87</v>
      </c>
      <c r="I12" s="39">
        <f>H12*G12</f>
        <v>0</v>
      </c>
    </row>
    <row r="13" spans="2:9" ht="15.75">
      <c r="C13" s="36" t="s">
        <v>329</v>
      </c>
      <c r="D13" s="36" t="s">
        <v>328</v>
      </c>
      <c r="E13" s="45">
        <v>0.29166666666666669</v>
      </c>
      <c r="F13" s="45">
        <v>0.7</v>
      </c>
      <c r="G13" s="38">
        <v>1</v>
      </c>
      <c r="H13" s="39">
        <v>154.58000000000001</v>
      </c>
      <c r="I13" s="39">
        <f>H13*G13</f>
        <v>154.58000000000001</v>
      </c>
    </row>
    <row r="14" spans="2:9" ht="15.75">
      <c r="F14" s="34"/>
      <c r="G14" s="43">
        <f>SUM(G12:G13)</f>
        <v>1</v>
      </c>
      <c r="H14" s="34"/>
      <c r="I14" s="41">
        <f>SUM(I12:I13)</f>
        <v>154.58000000000001</v>
      </c>
    </row>
    <row r="16" spans="2:9" ht="31.5">
      <c r="B16" s="35" t="s">
        <v>330</v>
      </c>
      <c r="C16" s="9" t="s">
        <v>314</v>
      </c>
      <c r="D16" s="9" t="s">
        <v>315</v>
      </c>
      <c r="E16" s="9" t="s">
        <v>316</v>
      </c>
      <c r="F16" s="9" t="s">
        <v>317</v>
      </c>
      <c r="G16" s="9" t="s">
        <v>318</v>
      </c>
      <c r="H16" s="9" t="s">
        <v>319</v>
      </c>
      <c r="I16" s="9" t="s">
        <v>320</v>
      </c>
    </row>
    <row r="17" spans="2:9" ht="15.75">
      <c r="B17" s="35"/>
      <c r="C17" s="36" t="s">
        <v>331</v>
      </c>
      <c r="D17" s="36" t="s">
        <v>322</v>
      </c>
      <c r="E17" s="37">
        <v>0.45833333333333331</v>
      </c>
      <c r="F17" s="37">
        <v>0.95833333333333337</v>
      </c>
      <c r="G17" s="42">
        <v>2</v>
      </c>
      <c r="H17" s="39">
        <v>120.82</v>
      </c>
      <c r="I17" s="39">
        <f>H17*G17</f>
        <v>241.64</v>
      </c>
    </row>
    <row r="18" spans="2:9" ht="31.5">
      <c r="B18" s="35"/>
      <c r="C18" s="36" t="s">
        <v>332</v>
      </c>
      <c r="D18" s="36" t="s">
        <v>333</v>
      </c>
      <c r="E18" s="37">
        <v>0.375</v>
      </c>
      <c r="F18" s="37">
        <v>0.72222222222222221</v>
      </c>
      <c r="G18" s="42">
        <v>1</v>
      </c>
      <c r="H18" s="39">
        <v>186.43</v>
      </c>
      <c r="I18" s="39">
        <f>H18*G18</f>
        <v>186.43</v>
      </c>
    </row>
    <row r="19" spans="2:9" ht="15.75">
      <c r="C19" s="40"/>
      <c r="D19" s="40"/>
      <c r="E19" s="40"/>
      <c r="F19" s="40"/>
      <c r="G19" s="43">
        <f>SUM(G17:G18)</f>
        <v>3</v>
      </c>
      <c r="H19" s="40"/>
      <c r="I19" s="41">
        <f>SUM(I17:I18)</f>
        <v>428.07</v>
      </c>
    </row>
    <row r="21" spans="2:9" ht="31.5">
      <c r="B21" s="69" t="s">
        <v>334</v>
      </c>
      <c r="C21" s="9" t="s">
        <v>314</v>
      </c>
      <c r="D21" s="9" t="s">
        <v>315</v>
      </c>
      <c r="E21" s="9" t="s">
        <v>316</v>
      </c>
      <c r="F21" s="9" t="s">
        <v>317</v>
      </c>
      <c r="G21" s="9" t="s">
        <v>318</v>
      </c>
      <c r="H21" s="9" t="s">
        <v>319</v>
      </c>
      <c r="I21" s="9" t="s">
        <v>320</v>
      </c>
    </row>
    <row r="22" spans="2:9" ht="15.75">
      <c r="C22" s="44" t="s">
        <v>335</v>
      </c>
      <c r="D22" s="44" t="s">
        <v>336</v>
      </c>
      <c r="E22" s="45">
        <v>0.29166666666666669</v>
      </c>
      <c r="F22" s="45">
        <v>0.625</v>
      </c>
      <c r="G22" s="49"/>
      <c r="H22" s="51">
        <v>156.81</v>
      </c>
      <c r="I22" s="46">
        <f>G22*H22</f>
        <v>0</v>
      </c>
    </row>
    <row r="23" spans="2:9" ht="15.75">
      <c r="C23" s="44" t="s">
        <v>335</v>
      </c>
      <c r="D23" s="44" t="s">
        <v>337</v>
      </c>
      <c r="E23" s="45">
        <v>0.29166666666666669</v>
      </c>
      <c r="F23" s="45">
        <v>0.79166666666666663</v>
      </c>
      <c r="G23" s="49"/>
      <c r="H23" s="51">
        <v>146.66999999999999</v>
      </c>
      <c r="I23" s="46">
        <f>G23*H23</f>
        <v>0</v>
      </c>
    </row>
    <row r="24" spans="2:9" ht="15.75">
      <c r="C24" s="44" t="s">
        <v>335</v>
      </c>
      <c r="D24" s="44" t="s">
        <v>322</v>
      </c>
      <c r="E24" s="45">
        <v>0.375</v>
      </c>
      <c r="F24" s="45">
        <v>0.875</v>
      </c>
      <c r="G24" s="49">
        <v>1</v>
      </c>
      <c r="H24" s="51">
        <v>146.66999999999999</v>
      </c>
      <c r="I24" s="46">
        <f>G24*H24</f>
        <v>146.66999999999999</v>
      </c>
    </row>
    <row r="25" spans="2:9" ht="15.75">
      <c r="C25" s="44" t="s">
        <v>335</v>
      </c>
      <c r="D25" s="44" t="s">
        <v>322</v>
      </c>
      <c r="E25" s="45">
        <v>0.79166666666666663</v>
      </c>
      <c r="F25" s="45">
        <v>0.29166666666666669</v>
      </c>
      <c r="G25" s="49"/>
      <c r="H25" s="51">
        <v>161.01</v>
      </c>
      <c r="I25" s="46">
        <f>G25*H25</f>
        <v>0</v>
      </c>
    </row>
    <row r="26" spans="2:9" ht="15.75">
      <c r="C26" s="47"/>
      <c r="D26" s="47"/>
      <c r="E26" s="47"/>
      <c r="F26" s="47"/>
      <c r="G26" s="52">
        <f>SUBTOTAL(9,G22:G25)</f>
        <v>1</v>
      </c>
      <c r="H26" s="47"/>
      <c r="I26" s="48">
        <f>SUBTOTAL(9,I22:I25)</f>
        <v>146.66999999999999</v>
      </c>
    </row>
    <row r="27" spans="2:9" ht="15" customHeight="1"/>
    <row r="28" spans="2:9" ht="31.5">
      <c r="B28" s="35" t="s">
        <v>338</v>
      </c>
      <c r="C28" s="9" t="s">
        <v>314</v>
      </c>
      <c r="D28" s="9" t="s">
        <v>315</v>
      </c>
      <c r="E28" s="9" t="s">
        <v>316</v>
      </c>
      <c r="F28" s="9" t="s">
        <v>317</v>
      </c>
      <c r="G28" s="9" t="s">
        <v>318</v>
      </c>
      <c r="H28" s="9" t="s">
        <v>319</v>
      </c>
      <c r="I28" s="9" t="s">
        <v>320</v>
      </c>
    </row>
    <row r="29" spans="2:9" ht="15.75">
      <c r="C29" s="36" t="s">
        <v>339</v>
      </c>
      <c r="D29" s="37" t="s">
        <v>322</v>
      </c>
      <c r="E29" s="37">
        <v>0.41666666666666669</v>
      </c>
      <c r="F29" s="37">
        <v>0.91666666666666663</v>
      </c>
      <c r="G29" s="42"/>
      <c r="H29" s="57">
        <v>201.98</v>
      </c>
      <c r="I29" s="39">
        <f>H29*G29</f>
        <v>0</v>
      </c>
    </row>
    <row r="30" spans="2:9" ht="15.75">
      <c r="C30" s="36" t="s">
        <v>339</v>
      </c>
      <c r="D30" s="37" t="s">
        <v>322</v>
      </c>
      <c r="E30" s="37">
        <v>0.79166666666666663</v>
      </c>
      <c r="F30" s="37">
        <v>0.29166666666666669</v>
      </c>
      <c r="G30" s="42"/>
      <c r="H30" s="57">
        <v>222.15</v>
      </c>
      <c r="I30" s="39">
        <f>H30*G30</f>
        <v>0</v>
      </c>
    </row>
    <row r="31" spans="2:9" ht="15.75">
      <c r="C31" s="36" t="s">
        <v>339</v>
      </c>
      <c r="D31" s="37" t="s">
        <v>322</v>
      </c>
      <c r="E31" s="37">
        <v>0.5</v>
      </c>
      <c r="F31" s="37">
        <v>0</v>
      </c>
      <c r="G31" s="42"/>
      <c r="H31" s="57">
        <v>208.7</v>
      </c>
      <c r="I31" s="39">
        <f>H31*G31</f>
        <v>0</v>
      </c>
    </row>
    <row r="32" spans="2:9" ht="15.75">
      <c r="C32" s="36" t="s">
        <v>340</v>
      </c>
      <c r="D32" s="37" t="s">
        <v>341</v>
      </c>
      <c r="E32" s="37">
        <v>0.61111111111111116</v>
      </c>
      <c r="F32" s="37">
        <v>0.95833333333333337</v>
      </c>
      <c r="G32" s="42"/>
      <c r="H32" s="57">
        <v>239.28</v>
      </c>
      <c r="I32" s="39">
        <f>H32*G32</f>
        <v>0</v>
      </c>
    </row>
    <row r="33" spans="2:9" ht="15.75">
      <c r="C33" s="40"/>
      <c r="D33" s="40"/>
      <c r="E33" s="40"/>
      <c r="F33" s="40"/>
      <c r="G33" s="43">
        <f>SUM(G29:G32)</f>
        <v>0</v>
      </c>
      <c r="H33" s="40"/>
      <c r="I33" s="41">
        <f>SUM(I29:I32)</f>
        <v>0</v>
      </c>
    </row>
    <row r="35" spans="2:9" ht="31.5">
      <c r="B35" s="35" t="s">
        <v>338</v>
      </c>
      <c r="C35" s="9" t="s">
        <v>314</v>
      </c>
      <c r="D35" s="9" t="s">
        <v>315</v>
      </c>
      <c r="E35" s="9" t="s">
        <v>316</v>
      </c>
      <c r="F35" s="9" t="s">
        <v>317</v>
      </c>
      <c r="G35" s="9" t="s">
        <v>342</v>
      </c>
      <c r="H35" s="9" t="s">
        <v>324</v>
      </c>
      <c r="I35" s="9" t="s">
        <v>320</v>
      </c>
    </row>
    <row r="36" spans="2:9" ht="15.75">
      <c r="C36" s="36" t="s">
        <v>343</v>
      </c>
      <c r="D36" s="36" t="s">
        <v>322</v>
      </c>
      <c r="E36" s="37">
        <v>0.79166666666666663</v>
      </c>
      <c r="F36" s="37">
        <v>0.29166666666666669</v>
      </c>
      <c r="G36" s="42"/>
      <c r="H36" s="57">
        <v>22.28</v>
      </c>
      <c r="I36" s="39">
        <f>H36*G36</f>
        <v>0</v>
      </c>
    </row>
    <row r="37" spans="2:9" ht="15.75">
      <c r="C37" s="36" t="s">
        <v>343</v>
      </c>
      <c r="D37" s="36" t="s">
        <v>341</v>
      </c>
      <c r="E37" s="37">
        <v>0.29166666666666669</v>
      </c>
      <c r="F37" s="37">
        <v>0.63888888888888884</v>
      </c>
      <c r="G37" s="42"/>
      <c r="H37" s="57">
        <v>21.69</v>
      </c>
      <c r="I37" s="39">
        <f>H37*G37</f>
        <v>0</v>
      </c>
    </row>
    <row r="38" spans="2:9" ht="15" customHeight="1">
      <c r="C38" s="36" t="s">
        <v>343</v>
      </c>
      <c r="D38" s="36" t="s">
        <v>322</v>
      </c>
      <c r="E38" s="37">
        <v>0.29166666666666669</v>
      </c>
      <c r="F38" s="37">
        <v>0.79166666666666663</v>
      </c>
      <c r="G38" s="42"/>
      <c r="H38" s="57">
        <v>20.29</v>
      </c>
      <c r="I38" s="39">
        <f>H38*G38</f>
        <v>0</v>
      </c>
    </row>
    <row r="39" spans="2:9" ht="15.75">
      <c r="C39" s="36" t="s">
        <v>343</v>
      </c>
      <c r="D39" s="36" t="s">
        <v>322</v>
      </c>
      <c r="E39" s="37">
        <v>0.375</v>
      </c>
      <c r="F39" s="37">
        <v>0.875</v>
      </c>
      <c r="G39" s="42"/>
      <c r="H39" s="57">
        <v>20.29</v>
      </c>
      <c r="I39" s="39">
        <f>H39*G39</f>
        <v>0</v>
      </c>
    </row>
    <row r="40" spans="2:9" ht="15.75">
      <c r="C40" s="36" t="s">
        <v>343</v>
      </c>
      <c r="D40" s="36" t="s">
        <v>322</v>
      </c>
      <c r="E40" s="37">
        <v>0.375</v>
      </c>
      <c r="F40" s="37">
        <v>0.875</v>
      </c>
      <c r="G40" s="42">
        <v>3.6</v>
      </c>
      <c r="H40" s="57">
        <v>20.29</v>
      </c>
      <c r="I40" s="39">
        <f>H40*G40</f>
        <v>73.043999999999997</v>
      </c>
    </row>
    <row r="41" spans="2:9" ht="15.75">
      <c r="C41" s="40"/>
      <c r="D41" s="40"/>
      <c r="E41" s="40"/>
      <c r="F41" s="40"/>
      <c r="G41" s="43">
        <f>SUM(G36:G40)</f>
        <v>3.6</v>
      </c>
      <c r="H41" s="40"/>
      <c r="I41" s="41">
        <f>SUM(I36:I40)</f>
        <v>73.043999999999997</v>
      </c>
    </row>
    <row r="43" spans="2:9" ht="31.5">
      <c r="B43" s="35" t="s">
        <v>338</v>
      </c>
      <c r="C43" s="9" t="s">
        <v>314</v>
      </c>
      <c r="D43" s="9" t="s">
        <v>315</v>
      </c>
      <c r="E43" s="9" t="s">
        <v>316</v>
      </c>
      <c r="F43" s="9" t="s">
        <v>317</v>
      </c>
      <c r="G43" s="9" t="s">
        <v>342</v>
      </c>
      <c r="H43" s="9" t="s">
        <v>324</v>
      </c>
      <c r="I43" s="9" t="s">
        <v>320</v>
      </c>
    </row>
    <row r="44" spans="2:9" ht="15.75">
      <c r="C44" s="36" t="s">
        <v>339</v>
      </c>
      <c r="D44" s="37" t="s">
        <v>322</v>
      </c>
      <c r="E44" s="37">
        <v>0.41666666666666669</v>
      </c>
      <c r="F44" s="37">
        <v>0.91666666666666663</v>
      </c>
      <c r="G44" s="42">
        <v>1.1299999999999999</v>
      </c>
      <c r="H44" s="57">
        <v>27.94</v>
      </c>
      <c r="I44" s="39">
        <f>H44*G44</f>
        <v>31.572199999999999</v>
      </c>
    </row>
    <row r="45" spans="2:9" ht="15.75">
      <c r="C45" s="36" t="s">
        <v>339</v>
      </c>
      <c r="D45" s="37" t="s">
        <v>322</v>
      </c>
      <c r="E45" s="37">
        <v>0.79166666666666663</v>
      </c>
      <c r="F45" s="37">
        <v>0.29166666666666669</v>
      </c>
      <c r="G45" s="42"/>
      <c r="H45" s="57">
        <v>30.74</v>
      </c>
      <c r="I45" s="39">
        <f>H45*G45</f>
        <v>0</v>
      </c>
    </row>
    <row r="46" spans="2:9" ht="15.75">
      <c r="C46" s="36" t="s">
        <v>339</v>
      </c>
      <c r="D46" s="37" t="s">
        <v>322</v>
      </c>
      <c r="E46" s="37">
        <v>0.5</v>
      </c>
      <c r="F46" s="37">
        <v>0</v>
      </c>
      <c r="G46" s="42"/>
      <c r="H46" s="57">
        <v>28.87</v>
      </c>
      <c r="I46" s="39">
        <f>H46*G46</f>
        <v>0</v>
      </c>
    </row>
    <row r="47" spans="2:9" ht="15.75">
      <c r="C47" s="36" t="s">
        <v>340</v>
      </c>
      <c r="D47" s="37" t="s">
        <v>341</v>
      </c>
      <c r="E47" s="37">
        <v>0.61111111111111116</v>
      </c>
      <c r="F47" s="37">
        <v>0.95833333333333337</v>
      </c>
      <c r="G47" s="42"/>
      <c r="H47" s="57">
        <v>33.11</v>
      </c>
      <c r="I47" s="39">
        <f>H47*G47</f>
        <v>0</v>
      </c>
    </row>
    <row r="48" spans="2:9" ht="15.75">
      <c r="C48" s="40"/>
      <c r="D48" s="40"/>
      <c r="E48" s="40"/>
      <c r="F48" s="40"/>
      <c r="G48" s="43">
        <f>SUM(G44:G47)</f>
        <v>1.1299999999999999</v>
      </c>
      <c r="H48" s="40"/>
      <c r="I48" s="41">
        <f>SUM(I44:I47)</f>
        <v>31.572199999999999</v>
      </c>
    </row>
    <row r="50" spans="2:9" ht="31.5">
      <c r="B50" s="35" t="s">
        <v>327</v>
      </c>
      <c r="C50" s="9" t="s">
        <v>314</v>
      </c>
      <c r="D50" s="9" t="s">
        <v>315</v>
      </c>
      <c r="E50" s="9" t="s">
        <v>316</v>
      </c>
      <c r="F50" s="9" t="s">
        <v>317</v>
      </c>
      <c r="G50" s="9" t="s">
        <v>318</v>
      </c>
      <c r="H50" s="9" t="s">
        <v>319</v>
      </c>
      <c r="I50" s="9" t="s">
        <v>320</v>
      </c>
    </row>
    <row r="51" spans="2:9" ht="15.75">
      <c r="C51" s="36" t="s">
        <v>344</v>
      </c>
      <c r="D51" s="36" t="s">
        <v>322</v>
      </c>
      <c r="E51" s="45">
        <v>0.27083333333333331</v>
      </c>
      <c r="F51" s="45">
        <v>0.77083333333333337</v>
      </c>
      <c r="G51" s="38">
        <v>20</v>
      </c>
      <c r="H51" s="39">
        <v>166.04</v>
      </c>
      <c r="I51" s="39">
        <f t="shared" ref="I51:I59" si="0">H51*G51</f>
        <v>3320.7999999999997</v>
      </c>
    </row>
    <row r="52" spans="2:9" ht="15.75">
      <c r="C52" s="36" t="s">
        <v>344</v>
      </c>
      <c r="D52" s="36" t="s">
        <v>322</v>
      </c>
      <c r="E52" s="45">
        <v>0.4375</v>
      </c>
      <c r="F52" s="45">
        <v>0.9375</v>
      </c>
      <c r="G52" s="38">
        <v>15</v>
      </c>
      <c r="H52" s="39">
        <v>167.24</v>
      </c>
      <c r="I52" s="39">
        <f t="shared" si="0"/>
        <v>2508.6000000000004</v>
      </c>
    </row>
    <row r="53" spans="2:9" ht="15.75">
      <c r="C53" s="36" t="s">
        <v>345</v>
      </c>
      <c r="D53" s="36" t="s">
        <v>333</v>
      </c>
      <c r="E53" s="45">
        <v>0.27083333333333331</v>
      </c>
      <c r="F53" s="45">
        <v>0.61805555555555558</v>
      </c>
      <c r="G53" s="38">
        <v>1</v>
      </c>
      <c r="H53" s="39">
        <v>175.05</v>
      </c>
      <c r="I53" s="39">
        <f t="shared" si="0"/>
        <v>175.05</v>
      </c>
    </row>
    <row r="54" spans="2:9" ht="15.75">
      <c r="C54" s="36" t="s">
        <v>345</v>
      </c>
      <c r="D54" s="36" t="s">
        <v>333</v>
      </c>
      <c r="E54" s="45">
        <v>0.59027777777777779</v>
      </c>
      <c r="F54" s="45">
        <v>0.9375</v>
      </c>
      <c r="G54" s="38">
        <v>1</v>
      </c>
      <c r="H54" s="39">
        <v>177.22</v>
      </c>
      <c r="I54" s="39">
        <f t="shared" si="0"/>
        <v>177.22</v>
      </c>
    </row>
    <row r="55" spans="2:9" ht="15.75">
      <c r="C55" s="36" t="s">
        <v>346</v>
      </c>
      <c r="D55" s="36" t="s">
        <v>333</v>
      </c>
      <c r="E55" s="45">
        <v>0.27083333333333331</v>
      </c>
      <c r="F55" s="45">
        <v>0.61805555555555558</v>
      </c>
      <c r="G55" s="38">
        <v>29</v>
      </c>
      <c r="H55" s="39">
        <v>137.51</v>
      </c>
      <c r="I55" s="39">
        <f t="shared" si="0"/>
        <v>3987.79</v>
      </c>
    </row>
    <row r="56" spans="2:9" ht="15.75">
      <c r="C56" s="36" t="s">
        <v>346</v>
      </c>
      <c r="D56" s="36" t="s">
        <v>333</v>
      </c>
      <c r="E56" s="45">
        <v>0.59027777777777779</v>
      </c>
      <c r="F56" s="45">
        <v>0.9375</v>
      </c>
      <c r="G56" s="38">
        <v>28</v>
      </c>
      <c r="H56" s="39">
        <v>139.11000000000001</v>
      </c>
      <c r="I56" s="39">
        <f t="shared" si="0"/>
        <v>3895.0800000000004</v>
      </c>
    </row>
    <row r="57" spans="2:9" ht="15.75">
      <c r="C57" s="36" t="s">
        <v>347</v>
      </c>
      <c r="D57" s="36" t="s">
        <v>333</v>
      </c>
      <c r="E57" s="45">
        <v>0.27083333333333331</v>
      </c>
      <c r="F57" s="45">
        <v>0.61805555555555558</v>
      </c>
      <c r="G57" s="38"/>
      <c r="H57" s="39">
        <v>181.51</v>
      </c>
      <c r="I57" s="39">
        <f t="shared" si="0"/>
        <v>0</v>
      </c>
    </row>
    <row r="58" spans="2:9" ht="15.75">
      <c r="C58" s="36" t="s">
        <v>348</v>
      </c>
      <c r="D58" s="36" t="s">
        <v>333</v>
      </c>
      <c r="E58" s="45">
        <v>0.27083333333333331</v>
      </c>
      <c r="F58" s="45">
        <v>0.61805555555555558</v>
      </c>
      <c r="G58" s="38">
        <v>1</v>
      </c>
      <c r="H58" s="39">
        <v>169.22</v>
      </c>
      <c r="I58" s="39">
        <f t="shared" si="0"/>
        <v>169.22</v>
      </c>
    </row>
    <row r="59" spans="2:9" ht="15.75">
      <c r="C59" s="36" t="s">
        <v>349</v>
      </c>
      <c r="D59" s="36" t="s">
        <v>333</v>
      </c>
      <c r="E59" s="45">
        <v>0.27083333333333331</v>
      </c>
      <c r="F59" s="45">
        <v>0.61805555555555558</v>
      </c>
      <c r="G59" s="38"/>
      <c r="H59" s="39">
        <v>169.09</v>
      </c>
      <c r="I59" s="39">
        <f t="shared" si="0"/>
        <v>0</v>
      </c>
    </row>
    <row r="60" spans="2:9" ht="15.75">
      <c r="F60" s="34"/>
      <c r="G60" s="43">
        <f>SUM(G51:G59)</f>
        <v>95</v>
      </c>
      <c r="H60" s="34"/>
      <c r="I60" s="41">
        <f>SUM(I51:I59)</f>
        <v>14233.759999999998</v>
      </c>
    </row>
    <row r="61" spans="2:9" customFormat="1">
      <c r="B61" s="7"/>
      <c r="C61" s="7"/>
      <c r="D61" s="7"/>
      <c r="E61" s="7"/>
      <c r="F61" s="7"/>
      <c r="G61" s="7"/>
      <c r="H61" s="7"/>
      <c r="I61" s="7"/>
    </row>
    <row r="62" spans="2:9" customFormat="1" ht="31.5">
      <c r="B62" s="35" t="s">
        <v>350</v>
      </c>
      <c r="C62" s="9" t="s">
        <v>314</v>
      </c>
      <c r="D62" s="9" t="s">
        <v>315</v>
      </c>
      <c r="E62" s="9" t="s">
        <v>316</v>
      </c>
      <c r="F62" s="9" t="s">
        <v>317</v>
      </c>
      <c r="G62" s="9" t="s">
        <v>342</v>
      </c>
      <c r="H62" s="9" t="s">
        <v>324</v>
      </c>
      <c r="I62" s="9" t="s">
        <v>320</v>
      </c>
    </row>
    <row r="63" spans="2:9" ht="15.75">
      <c r="C63" s="36" t="s">
        <v>339</v>
      </c>
      <c r="D63" s="36" t="s">
        <v>322</v>
      </c>
      <c r="E63" s="37">
        <v>0.79166666666666663</v>
      </c>
      <c r="F63" s="37">
        <v>0.29166666666666669</v>
      </c>
      <c r="G63" s="42">
        <v>151.5</v>
      </c>
      <c r="H63" s="57">
        <v>32.35</v>
      </c>
      <c r="I63" s="39">
        <f>H63*G63</f>
        <v>4901.0250000000005</v>
      </c>
    </row>
    <row r="64" spans="2:9" ht="15.75">
      <c r="C64" s="36" t="s">
        <v>339</v>
      </c>
      <c r="D64" s="36" t="s">
        <v>322</v>
      </c>
      <c r="E64" s="37">
        <v>0.29166666666666669</v>
      </c>
      <c r="F64" s="37">
        <v>0.79166666666666663</v>
      </c>
      <c r="G64" s="42">
        <v>151.5</v>
      </c>
      <c r="H64" s="57">
        <v>29.63</v>
      </c>
      <c r="I64" s="39">
        <f>H64*G64</f>
        <v>4488.9449999999997</v>
      </c>
    </row>
    <row r="65" spans="2:9" ht="15.75">
      <c r="G65" s="43">
        <f>SUM(G63:G64)</f>
        <v>303</v>
      </c>
      <c r="H65" s="40"/>
      <c r="I65" s="41">
        <f>SUM(I63:I64)</f>
        <v>9389.9700000000012</v>
      </c>
    </row>
    <row r="67" spans="2:9" ht="31.5">
      <c r="B67" s="35" t="s">
        <v>350</v>
      </c>
      <c r="C67" s="9" t="s">
        <v>314</v>
      </c>
      <c r="D67" s="9" t="s">
        <v>315</v>
      </c>
      <c r="E67" s="9" t="s">
        <v>316</v>
      </c>
      <c r="F67" s="9" t="s">
        <v>317</v>
      </c>
      <c r="G67" s="9" t="s">
        <v>342</v>
      </c>
      <c r="H67" s="9" t="s">
        <v>324</v>
      </c>
      <c r="I67" s="9" t="s">
        <v>320</v>
      </c>
    </row>
    <row r="68" spans="2:9" customFormat="1" ht="15.75">
      <c r="B68" s="7"/>
      <c r="C68" s="36" t="s">
        <v>335</v>
      </c>
      <c r="D68" s="36" t="s">
        <v>322</v>
      </c>
      <c r="E68" s="37">
        <v>0.29166666666666669</v>
      </c>
      <c r="F68" s="37">
        <v>0.79166666666666663</v>
      </c>
      <c r="G68" s="42">
        <v>174.75</v>
      </c>
      <c r="H68" s="57">
        <v>20.88</v>
      </c>
      <c r="I68" s="39">
        <f>H68*G68</f>
        <v>3648.7799999999997</v>
      </c>
    </row>
    <row r="69" spans="2:9" ht="15.75">
      <c r="C69" s="36" t="s">
        <v>335</v>
      </c>
      <c r="D69" s="36" t="s">
        <v>322</v>
      </c>
      <c r="E69" s="37">
        <v>0.79166666666666663</v>
      </c>
      <c r="F69" s="37">
        <v>0.29166666666666669</v>
      </c>
      <c r="G69" s="42">
        <v>174.75</v>
      </c>
      <c r="H69" s="57">
        <v>22.83</v>
      </c>
      <c r="I69" s="39">
        <f>H69*G69</f>
        <v>3989.5424999999996</v>
      </c>
    </row>
    <row r="70" spans="2:9" ht="15.75">
      <c r="C70" s="40"/>
      <c r="D70" s="40"/>
      <c r="E70" s="40"/>
      <c r="F70" s="40"/>
      <c r="G70" s="43">
        <f>SUM(G68:G69)</f>
        <v>349.5</v>
      </c>
      <c r="H70" s="40"/>
      <c r="I70" s="41">
        <f>SUM(I68:I69)</f>
        <v>7638.3224999999993</v>
      </c>
    </row>
    <row r="72" spans="2:9" ht="31.5">
      <c r="B72" s="35" t="s">
        <v>350</v>
      </c>
      <c r="C72" s="9" t="s">
        <v>314</v>
      </c>
      <c r="D72" s="9" t="s">
        <v>315</v>
      </c>
      <c r="E72" s="9" t="s">
        <v>316</v>
      </c>
      <c r="F72" s="9" t="s">
        <v>317</v>
      </c>
      <c r="G72" s="9" t="s">
        <v>342</v>
      </c>
      <c r="H72" s="9" t="s">
        <v>324</v>
      </c>
      <c r="I72" s="9" t="s">
        <v>320</v>
      </c>
    </row>
    <row r="73" spans="2:9" ht="15.75">
      <c r="C73" s="36" t="s">
        <v>351</v>
      </c>
      <c r="D73" s="36" t="s">
        <v>322</v>
      </c>
      <c r="E73" s="37">
        <v>0.45833333333333331</v>
      </c>
      <c r="F73" s="37">
        <v>0.95833333333333337</v>
      </c>
      <c r="G73" s="42">
        <v>12</v>
      </c>
      <c r="H73" s="39">
        <v>35.25</v>
      </c>
      <c r="I73" s="39">
        <f>H73*G73</f>
        <v>423</v>
      </c>
    </row>
    <row r="74" spans="2:9" ht="15.75">
      <c r="G74" s="43">
        <f>SUM(G73:G73)</f>
        <v>12</v>
      </c>
      <c r="H74" s="40"/>
      <c r="I74" s="41">
        <f>SUM(I73:I73)</f>
        <v>423</v>
      </c>
    </row>
    <row r="76" spans="2:9" ht="31.5">
      <c r="B76" s="35" t="s">
        <v>352</v>
      </c>
      <c r="C76" s="9" t="s">
        <v>314</v>
      </c>
      <c r="D76" s="9" t="s">
        <v>315</v>
      </c>
      <c r="E76" s="9" t="s">
        <v>316</v>
      </c>
      <c r="F76" s="9" t="s">
        <v>317</v>
      </c>
      <c r="G76" s="9" t="s">
        <v>318</v>
      </c>
      <c r="H76" s="9" t="s">
        <v>319</v>
      </c>
      <c r="I76" s="9" t="s">
        <v>320</v>
      </c>
    </row>
    <row r="77" spans="2:9" ht="15.75">
      <c r="C77" s="36" t="s">
        <v>353</v>
      </c>
      <c r="D77" s="36" t="s">
        <v>341</v>
      </c>
      <c r="E77" s="37">
        <v>0.29166666666666669</v>
      </c>
      <c r="F77" s="37">
        <v>0.63888888888888884</v>
      </c>
      <c r="G77" s="38"/>
      <c r="H77" s="39">
        <v>209.86</v>
      </c>
      <c r="I77" s="39">
        <f>H77*G77</f>
        <v>0</v>
      </c>
    </row>
    <row r="78" spans="2:9" ht="15.75">
      <c r="C78" s="36" t="s">
        <v>354</v>
      </c>
      <c r="D78" s="36" t="s">
        <v>341</v>
      </c>
      <c r="E78" s="37">
        <v>0.29166666666666669</v>
      </c>
      <c r="F78" s="37">
        <v>0.63888888888888884</v>
      </c>
      <c r="G78" s="38">
        <v>3</v>
      </c>
      <c r="H78" s="39">
        <v>131.47999999999999</v>
      </c>
      <c r="I78" s="39">
        <f>H78*G78</f>
        <v>394.43999999999994</v>
      </c>
    </row>
    <row r="79" spans="2:9" ht="15.75">
      <c r="C79" s="40"/>
      <c r="D79" s="40"/>
      <c r="E79" s="40"/>
      <c r="F79" s="40"/>
      <c r="G79" s="56">
        <f>SUM(G77:G78)</f>
        <v>3</v>
      </c>
      <c r="H79" s="40"/>
      <c r="I79" s="41">
        <f>SUM(I77:I78)</f>
        <v>394.43999999999994</v>
      </c>
    </row>
    <row r="81" spans="2:9" ht="31.5">
      <c r="B81" s="35" t="s">
        <v>338</v>
      </c>
      <c r="C81" s="9" t="s">
        <v>314</v>
      </c>
      <c r="D81" s="9" t="s">
        <v>315</v>
      </c>
      <c r="E81" s="9" t="s">
        <v>316</v>
      </c>
      <c r="F81" s="9" t="s">
        <v>317</v>
      </c>
      <c r="G81" s="9" t="s">
        <v>318</v>
      </c>
      <c r="H81" s="9" t="s">
        <v>319</v>
      </c>
      <c r="I81" s="9" t="s">
        <v>320</v>
      </c>
    </row>
    <row r="82" spans="2:9" ht="15.75">
      <c r="C82" s="44" t="s">
        <v>355</v>
      </c>
      <c r="D82" s="44" t="s">
        <v>328</v>
      </c>
      <c r="E82" s="45">
        <v>0.33333333333333331</v>
      </c>
      <c r="F82" s="45">
        <v>0.7416666666666667</v>
      </c>
      <c r="G82" s="62">
        <v>3</v>
      </c>
      <c r="H82" s="64">
        <v>272.07</v>
      </c>
      <c r="I82" s="46">
        <f t="shared" ref="I82:I92" si="1">G82*H82</f>
        <v>816.21</v>
      </c>
    </row>
    <row r="83" spans="2:9" ht="15.75">
      <c r="C83" s="44" t="s">
        <v>355</v>
      </c>
      <c r="D83" s="44" t="s">
        <v>328</v>
      </c>
      <c r="E83" s="45">
        <v>0.54166666666666663</v>
      </c>
      <c r="F83" s="45">
        <v>0.95</v>
      </c>
      <c r="G83" s="62"/>
      <c r="H83" s="64">
        <v>274.35000000000002</v>
      </c>
      <c r="I83" s="46">
        <f t="shared" si="1"/>
        <v>0</v>
      </c>
    </row>
    <row r="84" spans="2:9" ht="15.75">
      <c r="C84" s="44" t="s">
        <v>356</v>
      </c>
      <c r="D84" s="44" t="s">
        <v>341</v>
      </c>
      <c r="E84" s="45">
        <v>0.33333333333333331</v>
      </c>
      <c r="F84" s="45">
        <v>0.68055555555555558</v>
      </c>
      <c r="G84" s="62">
        <v>3</v>
      </c>
      <c r="H84" s="64">
        <v>152.13</v>
      </c>
      <c r="I84" s="46">
        <f t="shared" si="1"/>
        <v>456.39</v>
      </c>
    </row>
    <row r="85" spans="2:9" ht="15.75">
      <c r="C85" s="44" t="s">
        <v>356</v>
      </c>
      <c r="D85" s="44" t="s">
        <v>328</v>
      </c>
      <c r="E85" s="45">
        <v>0.91666666666666663</v>
      </c>
      <c r="F85" s="45">
        <v>0.32500000000000001</v>
      </c>
      <c r="G85" s="62">
        <v>22</v>
      </c>
      <c r="H85" s="64">
        <v>212</v>
      </c>
      <c r="I85" s="46">
        <f t="shared" si="1"/>
        <v>4664</v>
      </c>
    </row>
    <row r="86" spans="2:9" ht="15.75">
      <c r="C86" s="44" t="s">
        <v>357</v>
      </c>
      <c r="D86" s="44" t="s">
        <v>322</v>
      </c>
      <c r="E86" s="45">
        <v>0.79166666666666663</v>
      </c>
      <c r="F86" s="45">
        <v>0.29166666666666669</v>
      </c>
      <c r="G86" s="62"/>
      <c r="H86" s="64">
        <v>268.08999999999997</v>
      </c>
      <c r="I86" s="46">
        <f t="shared" si="1"/>
        <v>0</v>
      </c>
    </row>
    <row r="87" spans="2:9" ht="15.75">
      <c r="C87" s="44" t="s">
        <v>358</v>
      </c>
      <c r="D87" s="44" t="s">
        <v>322</v>
      </c>
      <c r="E87" s="45">
        <v>0.29166666666666669</v>
      </c>
      <c r="F87" s="45">
        <v>0.79166666666666663</v>
      </c>
      <c r="G87" s="62"/>
      <c r="H87" s="64">
        <v>304.14</v>
      </c>
      <c r="I87" s="46">
        <f t="shared" si="1"/>
        <v>0</v>
      </c>
    </row>
    <row r="88" spans="2:9" ht="15.75">
      <c r="C88" s="44" t="s">
        <v>357</v>
      </c>
      <c r="D88" s="44" t="s">
        <v>341</v>
      </c>
      <c r="E88" s="45">
        <v>0.29166666666666669</v>
      </c>
      <c r="F88" s="45">
        <v>0.63888888888888895</v>
      </c>
      <c r="G88" s="62">
        <v>2</v>
      </c>
      <c r="H88" s="64">
        <v>226.3</v>
      </c>
      <c r="I88" s="46">
        <f t="shared" si="1"/>
        <v>452.6</v>
      </c>
    </row>
    <row r="89" spans="2:9" ht="15.75">
      <c r="C89" s="44" t="s">
        <v>359</v>
      </c>
      <c r="D89" s="44" t="s">
        <v>322</v>
      </c>
      <c r="E89" s="45">
        <v>0.29166666666666669</v>
      </c>
      <c r="F89" s="45">
        <v>0.79166666666666663</v>
      </c>
      <c r="G89" s="62">
        <v>3</v>
      </c>
      <c r="H89" s="64">
        <v>161.91999999999999</v>
      </c>
      <c r="I89" s="46">
        <f t="shared" si="1"/>
        <v>485.76</v>
      </c>
    </row>
    <row r="90" spans="2:9" ht="15.75">
      <c r="C90" s="44" t="s">
        <v>360</v>
      </c>
      <c r="D90" s="44" t="s">
        <v>328</v>
      </c>
      <c r="E90" s="45">
        <v>0.91666666666666663</v>
      </c>
      <c r="F90" s="45">
        <v>0.32500000000000001</v>
      </c>
      <c r="G90" s="62">
        <v>1</v>
      </c>
      <c r="H90" s="64">
        <v>212</v>
      </c>
      <c r="I90" s="46">
        <f t="shared" si="1"/>
        <v>212</v>
      </c>
    </row>
    <row r="91" spans="2:9" ht="14.85" customHeight="1">
      <c r="C91" s="44" t="s">
        <v>361</v>
      </c>
      <c r="D91" s="44" t="s">
        <v>322</v>
      </c>
      <c r="E91" s="45">
        <v>0.79166666666666663</v>
      </c>
      <c r="F91" s="45">
        <v>0.29166666666666669</v>
      </c>
      <c r="G91" s="62">
        <v>2</v>
      </c>
      <c r="H91" s="64">
        <v>158.66</v>
      </c>
      <c r="I91" s="46">
        <f t="shared" si="1"/>
        <v>317.32</v>
      </c>
    </row>
    <row r="92" spans="2:9" ht="15.75">
      <c r="C92" s="44" t="s">
        <v>362</v>
      </c>
      <c r="D92" s="44" t="s">
        <v>328</v>
      </c>
      <c r="E92" s="45">
        <v>0.33333333333333331</v>
      </c>
      <c r="F92" s="45">
        <v>0.7416666666666667</v>
      </c>
      <c r="G92" s="62"/>
      <c r="H92" s="64">
        <v>171.92</v>
      </c>
      <c r="I92" s="46">
        <f t="shared" si="1"/>
        <v>0</v>
      </c>
    </row>
    <row r="93" spans="2:9" ht="15.75">
      <c r="C93" s="47"/>
      <c r="D93" s="47"/>
      <c r="E93" s="47"/>
      <c r="F93" s="47"/>
      <c r="G93" s="52">
        <f>SUM(G82:G92)</f>
        <v>36</v>
      </c>
      <c r="H93" s="47"/>
      <c r="I93" s="41">
        <f>SUM(I82:I92)</f>
        <v>7404.2800000000007</v>
      </c>
    </row>
    <row r="95" spans="2:9" ht="31.5">
      <c r="B95" s="35" t="s">
        <v>338</v>
      </c>
      <c r="C95" s="9" t="s">
        <v>314</v>
      </c>
      <c r="D95" s="9" t="s">
        <v>315</v>
      </c>
      <c r="E95" s="9" t="s">
        <v>316</v>
      </c>
      <c r="F95" s="9" t="s">
        <v>317</v>
      </c>
      <c r="G95" s="9" t="s">
        <v>318</v>
      </c>
      <c r="H95" s="9" t="s">
        <v>319</v>
      </c>
      <c r="I95" s="9" t="s">
        <v>320</v>
      </c>
    </row>
    <row r="96" spans="2:9" ht="15.75">
      <c r="B96" s="35"/>
      <c r="C96" s="44" t="s">
        <v>363</v>
      </c>
      <c r="D96" s="44" t="s">
        <v>341</v>
      </c>
      <c r="E96" s="45">
        <v>0.33333333333333331</v>
      </c>
      <c r="F96" s="45">
        <v>0.68055555555555558</v>
      </c>
      <c r="G96" s="49"/>
      <c r="H96" s="51">
        <v>307.33</v>
      </c>
      <c r="I96" s="46">
        <f t="shared" ref="I96:I105" si="2">G96*H96</f>
        <v>0</v>
      </c>
    </row>
    <row r="97" spans="2:9" ht="15.75">
      <c r="B97" s="35"/>
      <c r="C97" s="44" t="s">
        <v>364</v>
      </c>
      <c r="D97" s="44" t="s">
        <v>341</v>
      </c>
      <c r="E97" s="45">
        <v>0.91666666666666663</v>
      </c>
      <c r="F97" s="45">
        <v>0.25</v>
      </c>
      <c r="G97" s="49">
        <v>13</v>
      </c>
      <c r="H97" s="51">
        <v>250.36</v>
      </c>
      <c r="I97" s="46">
        <f t="shared" si="2"/>
        <v>3254.6800000000003</v>
      </c>
    </row>
    <row r="98" spans="2:9" ht="15.75">
      <c r="C98" s="44" t="s">
        <v>365</v>
      </c>
      <c r="D98" s="44" t="s">
        <v>341</v>
      </c>
      <c r="E98" s="45">
        <v>0.91666666666666663</v>
      </c>
      <c r="F98" s="45">
        <v>0.25</v>
      </c>
      <c r="G98" s="49"/>
      <c r="H98" s="51">
        <v>170.32</v>
      </c>
      <c r="I98" s="46">
        <f t="shared" si="2"/>
        <v>0</v>
      </c>
    </row>
    <row r="99" spans="2:9" ht="15.75">
      <c r="C99" s="44" t="s">
        <v>366</v>
      </c>
      <c r="D99" s="44" t="s">
        <v>341</v>
      </c>
      <c r="E99" s="45">
        <v>0.41666666666666669</v>
      </c>
      <c r="F99" s="45">
        <v>0.76388888888888884</v>
      </c>
      <c r="G99" s="49"/>
      <c r="H99" s="51">
        <v>145.83000000000001</v>
      </c>
      <c r="I99" s="46">
        <f t="shared" si="2"/>
        <v>0</v>
      </c>
    </row>
    <row r="100" spans="2:9" ht="15.75">
      <c r="C100" s="44" t="s">
        <v>366</v>
      </c>
      <c r="D100" s="44" t="s">
        <v>337</v>
      </c>
      <c r="E100" s="45">
        <v>0.41666666666666669</v>
      </c>
      <c r="F100" s="45">
        <v>0.91666666666666663</v>
      </c>
      <c r="G100" s="49">
        <v>1</v>
      </c>
      <c r="H100" s="51">
        <v>134.02000000000001</v>
      </c>
      <c r="I100" s="46">
        <f t="shared" si="2"/>
        <v>134.02000000000001</v>
      </c>
    </row>
    <row r="101" spans="2:9" ht="15.75">
      <c r="C101" s="44" t="s">
        <v>367</v>
      </c>
      <c r="D101" s="44" t="s">
        <v>337</v>
      </c>
      <c r="E101" s="45">
        <v>0.41666666666666669</v>
      </c>
      <c r="F101" s="45">
        <v>0.91666666666666663</v>
      </c>
      <c r="G101" s="49"/>
      <c r="H101" s="51">
        <v>173.31</v>
      </c>
      <c r="I101" s="46">
        <f t="shared" si="2"/>
        <v>0</v>
      </c>
    </row>
    <row r="102" spans="2:9" ht="15.75">
      <c r="C102" s="44" t="s">
        <v>368</v>
      </c>
      <c r="D102" s="44" t="s">
        <v>337</v>
      </c>
      <c r="E102" s="45">
        <v>0.41666666666666669</v>
      </c>
      <c r="F102" s="45">
        <v>0.91666666666666663</v>
      </c>
      <c r="G102" s="49"/>
      <c r="H102" s="51">
        <v>167.2</v>
      </c>
      <c r="I102" s="46">
        <f t="shared" si="2"/>
        <v>0</v>
      </c>
    </row>
    <row r="103" spans="2:9" ht="15.75">
      <c r="C103" s="44" t="s">
        <v>369</v>
      </c>
      <c r="D103" s="44" t="s">
        <v>336</v>
      </c>
      <c r="E103" s="45">
        <v>0.25</v>
      </c>
      <c r="F103" s="45">
        <v>0.59722222222222221</v>
      </c>
      <c r="G103" s="49"/>
      <c r="H103" s="51">
        <v>156.11000000000001</v>
      </c>
      <c r="I103" s="46">
        <f t="shared" si="2"/>
        <v>0</v>
      </c>
    </row>
    <row r="104" spans="2:9" ht="15.75">
      <c r="C104" s="44" t="s">
        <v>366</v>
      </c>
      <c r="D104" s="44" t="s">
        <v>333</v>
      </c>
      <c r="E104" s="45">
        <v>0.91666666666666663</v>
      </c>
      <c r="F104" s="45">
        <v>0.25</v>
      </c>
      <c r="G104" s="49">
        <v>32</v>
      </c>
      <c r="H104" s="51">
        <v>166.65</v>
      </c>
      <c r="I104" s="46">
        <f t="shared" si="2"/>
        <v>5332.8</v>
      </c>
    </row>
    <row r="105" spans="2:9" ht="15.75">
      <c r="C105" s="44" t="s">
        <v>367</v>
      </c>
      <c r="D105" s="44" t="s">
        <v>336</v>
      </c>
      <c r="E105" s="45">
        <v>0.91666666666666663</v>
      </c>
      <c r="F105" s="45">
        <v>0.25</v>
      </c>
      <c r="G105" s="49"/>
      <c r="H105" s="51">
        <v>213.34</v>
      </c>
      <c r="I105" s="46">
        <f t="shared" si="2"/>
        <v>0</v>
      </c>
    </row>
    <row r="106" spans="2:9" ht="15.75">
      <c r="C106" s="47"/>
      <c r="D106" s="47"/>
      <c r="E106" s="47"/>
      <c r="F106" s="47"/>
      <c r="G106" s="52">
        <f>SUBTOTAL(9,G96:G105)</f>
        <v>46</v>
      </c>
      <c r="H106" s="47"/>
      <c r="I106" s="48">
        <f>SUBTOTAL(9,I96:I105)</f>
        <v>8721.5</v>
      </c>
    </row>
    <row r="108" spans="2:9" ht="31.5">
      <c r="B108" s="35" t="s">
        <v>350</v>
      </c>
      <c r="C108" s="9" t="s">
        <v>314</v>
      </c>
      <c r="D108" s="9" t="s">
        <v>315</v>
      </c>
      <c r="E108" s="9" t="s">
        <v>316</v>
      </c>
      <c r="F108" s="9" t="s">
        <v>317</v>
      </c>
      <c r="G108" s="9" t="s">
        <v>318</v>
      </c>
      <c r="H108" s="9" t="s">
        <v>319</v>
      </c>
      <c r="I108" s="9" t="s">
        <v>320</v>
      </c>
    </row>
    <row r="109" spans="2:9" ht="15.75">
      <c r="C109" s="36" t="s">
        <v>355</v>
      </c>
      <c r="D109" s="36" t="s">
        <v>341</v>
      </c>
      <c r="E109" s="37">
        <v>0.375</v>
      </c>
      <c r="F109" s="37">
        <v>0.72222222222222221</v>
      </c>
      <c r="G109" s="42"/>
      <c r="H109" s="57">
        <v>437.92</v>
      </c>
      <c r="I109" s="39">
        <f t="shared" ref="I109:I132" si="3">H109*G109</f>
        <v>0</v>
      </c>
    </row>
    <row r="110" spans="2:9" ht="15.75">
      <c r="C110" s="36" t="s">
        <v>370</v>
      </c>
      <c r="D110" s="36" t="s">
        <v>333</v>
      </c>
      <c r="E110" s="37">
        <v>0.25</v>
      </c>
      <c r="F110" s="37">
        <v>0.59722222222222221</v>
      </c>
      <c r="G110" s="42"/>
      <c r="H110" s="57">
        <v>202.15</v>
      </c>
      <c r="I110" s="39">
        <f t="shared" si="3"/>
        <v>0</v>
      </c>
    </row>
    <row r="111" spans="2:9" ht="15.75">
      <c r="C111" s="36" t="s">
        <v>371</v>
      </c>
      <c r="D111" s="36" t="s">
        <v>333</v>
      </c>
      <c r="E111" s="37">
        <v>0.56944444444444442</v>
      </c>
      <c r="F111" s="37">
        <v>0.91666666666666663</v>
      </c>
      <c r="G111" s="42"/>
      <c r="H111" s="57">
        <v>202.15</v>
      </c>
      <c r="I111" s="39">
        <f t="shared" si="3"/>
        <v>0</v>
      </c>
    </row>
    <row r="112" spans="2:9" ht="15.75">
      <c r="C112" s="36" t="s">
        <v>372</v>
      </c>
      <c r="D112" s="36" t="s">
        <v>333</v>
      </c>
      <c r="E112" s="37">
        <v>0.56944444444444442</v>
      </c>
      <c r="F112" s="37">
        <v>0.91666666666666663</v>
      </c>
      <c r="G112" s="42">
        <v>33</v>
      </c>
      <c r="H112" s="57">
        <v>145.5</v>
      </c>
      <c r="I112" s="39">
        <f t="shared" si="3"/>
        <v>4801.5</v>
      </c>
    </row>
    <row r="113" spans="3:9" ht="15.75">
      <c r="C113" s="36" t="s">
        <v>373</v>
      </c>
      <c r="D113" s="36" t="s">
        <v>333</v>
      </c>
      <c r="E113" s="37">
        <v>0.25</v>
      </c>
      <c r="F113" s="37">
        <v>0.59722222222222221</v>
      </c>
      <c r="G113" s="42">
        <v>26</v>
      </c>
      <c r="H113" s="57">
        <v>186.33</v>
      </c>
      <c r="I113" s="39">
        <f t="shared" si="3"/>
        <v>4844.58</v>
      </c>
    </row>
    <row r="114" spans="3:9" ht="15.75">
      <c r="C114" s="36" t="s">
        <v>373</v>
      </c>
      <c r="D114" s="36" t="s">
        <v>333</v>
      </c>
      <c r="E114" s="37">
        <v>0.56944444444444442</v>
      </c>
      <c r="F114" s="37">
        <v>0.91666666666666663</v>
      </c>
      <c r="G114" s="42"/>
      <c r="H114" s="57">
        <v>168.4</v>
      </c>
      <c r="I114" s="39">
        <f t="shared" si="3"/>
        <v>0</v>
      </c>
    </row>
    <row r="115" spans="3:9" ht="15.75">
      <c r="C115" s="36" t="s">
        <v>374</v>
      </c>
      <c r="D115" s="36" t="s">
        <v>333</v>
      </c>
      <c r="E115" s="37">
        <v>0.25</v>
      </c>
      <c r="F115" s="37">
        <v>0.59722222222222221</v>
      </c>
      <c r="G115" s="42"/>
      <c r="H115" s="57">
        <v>192.65</v>
      </c>
      <c r="I115" s="39">
        <f t="shared" si="3"/>
        <v>0</v>
      </c>
    </row>
    <row r="116" spans="3:9" ht="15.75">
      <c r="C116" s="36" t="s">
        <v>372</v>
      </c>
      <c r="D116" s="36" t="s">
        <v>333</v>
      </c>
      <c r="E116" s="37">
        <v>0.25</v>
      </c>
      <c r="F116" s="37">
        <v>0.59722222222222221</v>
      </c>
      <c r="G116" s="42">
        <v>27</v>
      </c>
      <c r="H116" s="57">
        <v>145.5</v>
      </c>
      <c r="I116" s="39">
        <f t="shared" si="3"/>
        <v>3928.5</v>
      </c>
    </row>
    <row r="117" spans="3:9" ht="15.75">
      <c r="C117" s="36" t="s">
        <v>372</v>
      </c>
      <c r="D117" s="36" t="s">
        <v>333</v>
      </c>
      <c r="E117" s="37">
        <v>0.90277777777777779</v>
      </c>
      <c r="F117" s="37">
        <v>0.25</v>
      </c>
      <c r="G117" s="42">
        <v>20</v>
      </c>
      <c r="H117" s="57">
        <v>169.91</v>
      </c>
      <c r="I117" s="39">
        <f t="shared" si="3"/>
        <v>3398.2</v>
      </c>
    </row>
    <row r="118" spans="3:9" ht="31.5">
      <c r="C118" s="36" t="s">
        <v>375</v>
      </c>
      <c r="D118" s="36" t="s">
        <v>333</v>
      </c>
      <c r="E118" s="37">
        <v>0.90277777777777779</v>
      </c>
      <c r="F118" s="37">
        <v>0.25</v>
      </c>
      <c r="G118" s="42">
        <v>6</v>
      </c>
      <c r="H118" s="57">
        <v>227.03</v>
      </c>
      <c r="I118" s="39">
        <f t="shared" si="3"/>
        <v>1362.18</v>
      </c>
    </row>
    <row r="119" spans="3:9" ht="31.5">
      <c r="C119" s="36" t="s">
        <v>375</v>
      </c>
      <c r="D119" s="36" t="s">
        <v>333</v>
      </c>
      <c r="E119" s="37">
        <v>0.25</v>
      </c>
      <c r="F119" s="37">
        <v>0.59722222222222221</v>
      </c>
      <c r="G119" s="42"/>
      <c r="H119" s="57">
        <v>192.11</v>
      </c>
      <c r="I119" s="39">
        <f t="shared" si="3"/>
        <v>0</v>
      </c>
    </row>
    <row r="120" spans="3:9" ht="15.75">
      <c r="C120" s="36" t="s">
        <v>376</v>
      </c>
      <c r="D120" s="36" t="s">
        <v>341</v>
      </c>
      <c r="E120" s="37">
        <v>0.25</v>
      </c>
      <c r="F120" s="37">
        <v>0.59722222222222221</v>
      </c>
      <c r="G120" s="42"/>
      <c r="H120" s="57">
        <v>168.52</v>
      </c>
      <c r="I120" s="39">
        <f t="shared" si="3"/>
        <v>0</v>
      </c>
    </row>
    <row r="121" spans="3:9" ht="15.75">
      <c r="C121" s="36" t="s">
        <v>377</v>
      </c>
      <c r="D121" s="36" t="s">
        <v>333</v>
      </c>
      <c r="E121" s="37">
        <v>0.56944444444444442</v>
      </c>
      <c r="F121" s="37">
        <v>0.91666666666666663</v>
      </c>
      <c r="G121" s="42"/>
      <c r="H121" s="57">
        <v>185.17</v>
      </c>
      <c r="I121" s="39">
        <f t="shared" si="3"/>
        <v>0</v>
      </c>
    </row>
    <row r="122" spans="3:9" ht="15.75">
      <c r="C122" s="36" t="s">
        <v>377</v>
      </c>
      <c r="D122" s="36" t="s">
        <v>333</v>
      </c>
      <c r="E122" s="37">
        <v>0.25</v>
      </c>
      <c r="F122" s="37">
        <v>0.59722222222222221</v>
      </c>
      <c r="G122" s="42"/>
      <c r="H122" s="57">
        <v>185.17</v>
      </c>
      <c r="I122" s="39">
        <f t="shared" si="3"/>
        <v>0</v>
      </c>
    </row>
    <row r="123" spans="3:9" ht="15.75">
      <c r="C123" s="36" t="s">
        <v>377</v>
      </c>
      <c r="D123" s="36" t="s">
        <v>333</v>
      </c>
      <c r="E123" s="37">
        <v>0.90277777777777779</v>
      </c>
      <c r="F123" s="37">
        <v>0.25</v>
      </c>
      <c r="G123" s="42"/>
      <c r="H123" s="57">
        <v>218.26</v>
      </c>
      <c r="I123" s="39">
        <f t="shared" si="3"/>
        <v>0</v>
      </c>
    </row>
    <row r="124" spans="3:9" ht="15.75">
      <c r="C124" s="36" t="s">
        <v>378</v>
      </c>
      <c r="D124" s="36" t="s">
        <v>333</v>
      </c>
      <c r="E124" s="37">
        <v>0.90277777777777779</v>
      </c>
      <c r="F124" s="37">
        <v>0.25</v>
      </c>
      <c r="G124" s="42"/>
      <c r="H124" s="57">
        <v>169.91</v>
      </c>
      <c r="I124" s="39">
        <f t="shared" si="3"/>
        <v>0</v>
      </c>
    </row>
    <row r="125" spans="3:9" ht="15.75">
      <c r="C125" s="36" t="s">
        <v>373</v>
      </c>
      <c r="D125" s="36" t="s">
        <v>333</v>
      </c>
      <c r="E125" s="37">
        <v>0.90277777777777779</v>
      </c>
      <c r="F125" s="37">
        <v>0.25</v>
      </c>
      <c r="G125" s="42"/>
      <c r="H125" s="57">
        <v>197.98</v>
      </c>
      <c r="I125" s="39">
        <f t="shared" si="3"/>
        <v>0</v>
      </c>
    </row>
    <row r="126" spans="3:9" ht="31.5">
      <c r="C126" s="36" t="s">
        <v>375</v>
      </c>
      <c r="D126" s="36" t="s">
        <v>333</v>
      </c>
      <c r="E126" s="37">
        <v>0.56944444444444442</v>
      </c>
      <c r="F126" s="37">
        <v>0.91666666666666663</v>
      </c>
      <c r="G126" s="42"/>
      <c r="H126" s="57">
        <v>192.11</v>
      </c>
      <c r="I126" s="39">
        <f t="shared" si="3"/>
        <v>0</v>
      </c>
    </row>
    <row r="127" spans="3:9" ht="15.75">
      <c r="C127" s="36" t="s">
        <v>379</v>
      </c>
      <c r="D127" s="36" t="s">
        <v>322</v>
      </c>
      <c r="E127" s="37">
        <v>0.41666666666666669</v>
      </c>
      <c r="F127" s="37">
        <v>0.91666666666666663</v>
      </c>
      <c r="G127" s="42">
        <v>120</v>
      </c>
      <c r="H127" s="57">
        <v>164.42</v>
      </c>
      <c r="I127" s="39">
        <f t="shared" si="3"/>
        <v>19730.399999999998</v>
      </c>
    </row>
    <row r="128" spans="3:9" ht="15.75">
      <c r="C128" s="36" t="s">
        <v>379</v>
      </c>
      <c r="D128" s="36" t="s">
        <v>333</v>
      </c>
      <c r="E128" s="37">
        <v>0.25</v>
      </c>
      <c r="F128" s="37">
        <v>0.59722222222222221</v>
      </c>
      <c r="G128" s="42"/>
      <c r="H128" s="57">
        <v>185.17</v>
      </c>
      <c r="I128" s="39">
        <f t="shared" si="3"/>
        <v>0</v>
      </c>
    </row>
    <row r="129" spans="3:9" ht="15.75">
      <c r="C129" s="36" t="s">
        <v>373</v>
      </c>
      <c r="D129" s="36" t="s">
        <v>333</v>
      </c>
      <c r="E129" s="37">
        <v>0.63194444444444442</v>
      </c>
      <c r="F129" s="37">
        <v>0.97916666666666663</v>
      </c>
      <c r="G129" s="42"/>
      <c r="H129" s="57">
        <v>161.09</v>
      </c>
      <c r="I129" s="39">
        <f t="shared" si="3"/>
        <v>0</v>
      </c>
    </row>
    <row r="130" spans="3:9" ht="31.5">
      <c r="C130" s="36" t="s">
        <v>375</v>
      </c>
      <c r="D130" s="36" t="s">
        <v>333</v>
      </c>
      <c r="E130" s="37">
        <v>0.63194444444444442</v>
      </c>
      <c r="F130" s="37">
        <v>0.97916666666666663</v>
      </c>
      <c r="G130" s="42"/>
      <c r="H130" s="57">
        <v>199.69</v>
      </c>
      <c r="I130" s="39">
        <f t="shared" si="3"/>
        <v>0</v>
      </c>
    </row>
    <row r="131" spans="3:9" ht="15.75">
      <c r="C131" s="36" t="s">
        <v>379</v>
      </c>
      <c r="D131" s="36" t="s">
        <v>333</v>
      </c>
      <c r="E131" s="37">
        <v>0.25</v>
      </c>
      <c r="F131" s="37">
        <v>0.59722222222222221</v>
      </c>
      <c r="G131" s="42"/>
      <c r="H131" s="57">
        <v>185.17</v>
      </c>
      <c r="I131" s="39">
        <f t="shared" si="3"/>
        <v>0</v>
      </c>
    </row>
    <row r="132" spans="3:9" ht="31.5">
      <c r="C132" s="36" t="s">
        <v>375</v>
      </c>
      <c r="D132" s="36" t="s">
        <v>333</v>
      </c>
      <c r="E132" s="37">
        <v>0.25</v>
      </c>
      <c r="F132" s="37">
        <v>0.59722222222222221</v>
      </c>
      <c r="G132" s="42"/>
      <c r="H132" s="57">
        <v>192.11</v>
      </c>
      <c r="I132" s="39">
        <f t="shared" si="3"/>
        <v>0</v>
      </c>
    </row>
    <row r="133" spans="3:9" ht="15.75">
      <c r="C133" s="40"/>
      <c r="D133" s="40"/>
      <c r="E133" s="40"/>
      <c r="F133" s="40"/>
      <c r="G133" s="43">
        <f>SUM(G109:G132)</f>
        <v>232</v>
      </c>
      <c r="H133" s="40"/>
      <c r="I133" s="41">
        <f>SUM(I109:I132)</f>
        <v>38065.360000000001</v>
      </c>
    </row>
    <row r="135" spans="3:9" ht="63">
      <c r="C135" s="9" t="s">
        <v>380</v>
      </c>
      <c r="D135" s="9" t="s">
        <v>381</v>
      </c>
      <c r="E135" s="9" t="s">
        <v>382</v>
      </c>
      <c r="F135" s="9" t="s">
        <v>383</v>
      </c>
      <c r="G135" s="9" t="s">
        <v>384</v>
      </c>
      <c r="H135" s="9" t="s">
        <v>385</v>
      </c>
    </row>
    <row r="136" spans="3:9" ht="15.75">
      <c r="C136" s="36" t="s">
        <v>386</v>
      </c>
      <c r="D136" s="57">
        <f>659480.356999937/30*0</f>
        <v>0</v>
      </c>
      <c r="E136" s="57"/>
      <c r="F136" s="63">
        <f t="shared" ref="F136:F145" si="4">SUM(D136:E136)</f>
        <v>0</v>
      </c>
      <c r="G136" s="57"/>
      <c r="H136" s="41">
        <f t="shared" ref="H136:H145" si="5">G136-F136</f>
        <v>0</v>
      </c>
    </row>
    <row r="137" spans="3:9" ht="31.5">
      <c r="C137" s="36" t="s">
        <v>387</v>
      </c>
      <c r="D137" s="57">
        <f>659480.356999937/30*13</f>
        <v>285774.82136663934</v>
      </c>
      <c r="E137" s="57">
        <f>658594.601477974/30*17</f>
        <v>373203.60750418523</v>
      </c>
      <c r="F137" s="63">
        <f t="shared" si="4"/>
        <v>658978.42887082463</v>
      </c>
      <c r="G137" s="57">
        <v>659480.35699993698</v>
      </c>
      <c r="H137" s="41">
        <f t="shared" si="5"/>
        <v>501.92812911234796</v>
      </c>
    </row>
    <row r="138" spans="3:9" ht="31.5">
      <c r="C138" s="36" t="s">
        <v>387</v>
      </c>
      <c r="D138" s="57">
        <f>659480.356999937/30*13</f>
        <v>285774.82136663934</v>
      </c>
      <c r="E138" s="57">
        <f>658594.601477974/30*17</f>
        <v>373203.60750418523</v>
      </c>
      <c r="F138" s="63">
        <f t="shared" si="4"/>
        <v>658978.42887082463</v>
      </c>
      <c r="G138" s="57">
        <v>659480.35699993698</v>
      </c>
      <c r="H138" s="41">
        <f t="shared" si="5"/>
        <v>501.92812911234796</v>
      </c>
    </row>
    <row r="139" spans="3:9" ht="15.75">
      <c r="C139" s="36" t="s">
        <v>388</v>
      </c>
      <c r="D139" s="57">
        <f>659480.356999937/30*0</f>
        <v>0</v>
      </c>
      <c r="E139" s="57"/>
      <c r="F139" s="63">
        <f t="shared" si="4"/>
        <v>0</v>
      </c>
      <c r="G139" s="57"/>
      <c r="H139" s="41">
        <f t="shared" si="5"/>
        <v>0</v>
      </c>
    </row>
    <row r="140" spans="3:9" ht="15.75">
      <c r="C140" s="36" t="s">
        <v>389</v>
      </c>
      <c r="D140" s="57">
        <f>659480.356999937/30*0</f>
        <v>0</v>
      </c>
      <c r="E140" s="57"/>
      <c r="F140" s="63">
        <f t="shared" si="4"/>
        <v>0</v>
      </c>
      <c r="G140" s="57"/>
      <c r="H140" s="41">
        <f t="shared" si="5"/>
        <v>0</v>
      </c>
    </row>
    <row r="141" spans="3:9" ht="15.75">
      <c r="C141" s="36" t="s">
        <v>390</v>
      </c>
      <c r="D141" s="57">
        <f>659480.356999937/30*0</f>
        <v>0</v>
      </c>
      <c r="E141" s="57"/>
      <c r="F141" s="63">
        <f t="shared" si="4"/>
        <v>0</v>
      </c>
      <c r="G141" s="57"/>
      <c r="H141" s="41">
        <f t="shared" si="5"/>
        <v>0</v>
      </c>
    </row>
    <row r="142" spans="3:9" ht="15.75">
      <c r="C142" s="36" t="s">
        <v>391</v>
      </c>
      <c r="D142" s="57">
        <f t="shared" ref="D142:D145" si="6">659480.356999937/30*0</f>
        <v>0</v>
      </c>
      <c r="E142" s="57"/>
      <c r="F142" s="63">
        <f t="shared" si="4"/>
        <v>0</v>
      </c>
      <c r="G142" s="57"/>
      <c r="H142" s="41">
        <f t="shared" si="5"/>
        <v>0</v>
      </c>
    </row>
    <row r="143" spans="3:9" ht="15.75">
      <c r="C143" s="36" t="s">
        <v>392</v>
      </c>
      <c r="D143" s="57">
        <f t="shared" si="6"/>
        <v>0</v>
      </c>
      <c r="E143" s="57"/>
      <c r="F143" s="63">
        <f t="shared" si="4"/>
        <v>0</v>
      </c>
      <c r="G143" s="57"/>
      <c r="H143" s="41">
        <f t="shared" si="5"/>
        <v>0</v>
      </c>
    </row>
    <row r="144" spans="3:9" ht="15.75">
      <c r="C144" s="36" t="s">
        <v>393</v>
      </c>
      <c r="D144" s="57">
        <f t="shared" si="6"/>
        <v>0</v>
      </c>
      <c r="E144" s="57"/>
      <c r="F144" s="63">
        <f t="shared" si="4"/>
        <v>0</v>
      </c>
      <c r="G144" s="57"/>
      <c r="H144" s="41">
        <f t="shared" si="5"/>
        <v>0</v>
      </c>
    </row>
    <row r="145" spans="2:9" ht="15.75">
      <c r="C145" s="36" t="s">
        <v>394</v>
      </c>
      <c r="D145" s="57">
        <f t="shared" si="6"/>
        <v>0</v>
      </c>
      <c r="E145" s="57"/>
      <c r="F145" s="63">
        <f t="shared" si="4"/>
        <v>0</v>
      </c>
      <c r="G145" s="57"/>
      <c r="H145" s="41">
        <f t="shared" si="5"/>
        <v>0</v>
      </c>
    </row>
    <row r="146" spans="2:9" ht="15.75">
      <c r="H146" s="41">
        <f>SUM(H136:H145)</f>
        <v>1003.8562582246959</v>
      </c>
    </row>
    <row r="148" spans="2:9" ht="31.5">
      <c r="B148" s="35" t="s">
        <v>395</v>
      </c>
      <c r="C148" s="9" t="s">
        <v>314</v>
      </c>
      <c r="D148" s="9" t="s">
        <v>315</v>
      </c>
      <c r="E148" s="9" t="s">
        <v>316</v>
      </c>
      <c r="F148" s="9" t="s">
        <v>317</v>
      </c>
      <c r="G148" s="9" t="s">
        <v>342</v>
      </c>
      <c r="H148" s="9" t="s">
        <v>324</v>
      </c>
      <c r="I148" s="9" t="s">
        <v>320</v>
      </c>
    </row>
    <row r="149" spans="2:9" ht="15.75">
      <c r="C149" s="36" t="s">
        <v>335</v>
      </c>
      <c r="D149" s="36" t="s">
        <v>322</v>
      </c>
      <c r="E149" s="37">
        <v>0.29166666666666669</v>
      </c>
      <c r="F149" s="37">
        <v>0.79166666666666663</v>
      </c>
      <c r="G149" s="42"/>
      <c r="H149" s="57">
        <v>19.760000000000002</v>
      </c>
      <c r="I149" s="39">
        <f>G149*H149</f>
        <v>0</v>
      </c>
    </row>
    <row r="150" spans="2:9" ht="15.75">
      <c r="C150" s="36" t="s">
        <v>335</v>
      </c>
      <c r="D150" s="36" t="s">
        <v>322</v>
      </c>
      <c r="E150" s="37">
        <v>0.5</v>
      </c>
      <c r="F150" s="37">
        <v>0</v>
      </c>
      <c r="G150" s="42">
        <v>11.983333333333334</v>
      </c>
      <c r="H150" s="57">
        <v>20.440000000000001</v>
      </c>
      <c r="I150" s="39">
        <f>G150*H150</f>
        <v>244.93933333333337</v>
      </c>
    </row>
    <row r="151" spans="2:9" ht="15.75">
      <c r="C151" s="36" t="s">
        <v>335</v>
      </c>
      <c r="D151" s="36" t="s">
        <v>328</v>
      </c>
      <c r="E151" s="37">
        <v>0.33333333333333331</v>
      </c>
      <c r="F151" s="37">
        <v>0.58333333333333337</v>
      </c>
      <c r="G151" s="42"/>
      <c r="H151" s="57">
        <v>19.62</v>
      </c>
      <c r="I151" s="39">
        <f>G151*H151</f>
        <v>0</v>
      </c>
    </row>
    <row r="152" spans="2:9" ht="15.75">
      <c r="C152" s="36" t="s">
        <v>335</v>
      </c>
      <c r="D152" s="36" t="s">
        <v>341</v>
      </c>
      <c r="E152" s="37">
        <v>0.79166666666666663</v>
      </c>
      <c r="F152" s="37">
        <v>4.1666666666666664E-2</v>
      </c>
      <c r="G152" s="42">
        <v>7.1333333333333329</v>
      </c>
      <c r="H152" s="57">
        <v>21.36</v>
      </c>
      <c r="I152" s="39">
        <f>G152*H152</f>
        <v>152.36799999999999</v>
      </c>
    </row>
    <row r="153" spans="2:9" ht="15.75">
      <c r="C153" s="40"/>
      <c r="D153" s="40"/>
      <c r="E153" s="40"/>
      <c r="F153" s="40"/>
      <c r="G153" s="43">
        <f>SUM(G149:G152)</f>
        <v>19.116666666666667</v>
      </c>
      <c r="H153" s="40"/>
      <c r="I153" s="41">
        <f>SUM(I149:I152)</f>
        <v>397.30733333333336</v>
      </c>
    </row>
    <row r="155" spans="2:9" ht="31.5">
      <c r="B155" s="35" t="s">
        <v>395</v>
      </c>
      <c r="C155" s="9" t="s">
        <v>314</v>
      </c>
      <c r="D155" s="9" t="s">
        <v>315</v>
      </c>
      <c r="E155" s="9" t="s">
        <v>316</v>
      </c>
      <c r="F155" s="9" t="s">
        <v>317</v>
      </c>
      <c r="G155" s="9" t="s">
        <v>342</v>
      </c>
      <c r="H155" s="9" t="s">
        <v>324</v>
      </c>
      <c r="I155" s="9" t="s">
        <v>320</v>
      </c>
    </row>
    <row r="156" spans="2:9" ht="15.75">
      <c r="C156" s="36" t="s">
        <v>339</v>
      </c>
      <c r="D156" s="36" t="s">
        <v>322</v>
      </c>
      <c r="E156" s="37">
        <v>0.375</v>
      </c>
      <c r="F156" s="37">
        <v>0.875</v>
      </c>
      <c r="G156" s="42">
        <v>1</v>
      </c>
      <c r="H156" s="57">
        <v>26.26</v>
      </c>
      <c r="I156" s="39">
        <f>H156*G156</f>
        <v>26.26</v>
      </c>
    </row>
    <row r="157" spans="2:9" ht="15.75">
      <c r="C157" s="36" t="s">
        <v>339</v>
      </c>
      <c r="D157" s="36" t="s">
        <v>322</v>
      </c>
      <c r="E157" s="37">
        <v>0.41666666666666669</v>
      </c>
      <c r="F157" s="37">
        <v>0.91666666666666663</v>
      </c>
      <c r="G157" s="42">
        <v>3</v>
      </c>
      <c r="H157" s="57">
        <v>26.26</v>
      </c>
      <c r="I157" s="39">
        <f>H157*G157</f>
        <v>78.78</v>
      </c>
    </row>
    <row r="158" spans="2:9" ht="15.75">
      <c r="C158" s="36" t="s">
        <v>339</v>
      </c>
      <c r="D158" s="36" t="s">
        <v>322</v>
      </c>
      <c r="E158" s="37">
        <v>0.33333333333333331</v>
      </c>
      <c r="F158" s="37">
        <v>0.83333333333333337</v>
      </c>
      <c r="G158" s="42"/>
      <c r="H158" s="57">
        <v>26.26</v>
      </c>
      <c r="I158" s="39">
        <f>H158*G158</f>
        <v>0</v>
      </c>
    </row>
    <row r="159" spans="2:9" ht="15.75">
      <c r="C159" s="36" t="s">
        <v>339</v>
      </c>
      <c r="D159" s="36" t="s">
        <v>322</v>
      </c>
      <c r="E159" s="37">
        <v>0.41666666666666669</v>
      </c>
      <c r="F159" s="37">
        <v>0.91666666666666663</v>
      </c>
      <c r="G159" s="42"/>
      <c r="H159" s="57">
        <v>26.26</v>
      </c>
      <c r="I159" s="39">
        <f>H159*G159</f>
        <v>0</v>
      </c>
    </row>
    <row r="160" spans="2:9" ht="15.75">
      <c r="C160" s="40"/>
      <c r="D160" s="40"/>
      <c r="E160" s="40"/>
      <c r="F160" s="40"/>
      <c r="G160" s="43">
        <f>SUBTOTAL(9,G156:G159)</f>
        <v>4</v>
      </c>
      <c r="H160" s="40"/>
      <c r="I160" s="41">
        <f>SUBTOTAL(9,I156:I159)</f>
        <v>105.04</v>
      </c>
    </row>
    <row r="162" spans="2:8" ht="31.5">
      <c r="B162" s="35" t="s">
        <v>350</v>
      </c>
      <c r="C162" s="28" t="s">
        <v>314</v>
      </c>
      <c r="D162" s="28" t="s">
        <v>315</v>
      </c>
      <c r="E162" s="28" t="s">
        <v>396</v>
      </c>
      <c r="F162" s="28" t="s">
        <v>397</v>
      </c>
      <c r="G162" s="28" t="s">
        <v>319</v>
      </c>
      <c r="H162" s="28" t="s">
        <v>398</v>
      </c>
    </row>
    <row r="163" spans="2:8" ht="15.75">
      <c r="C163" s="36" t="s">
        <v>399</v>
      </c>
      <c r="D163" s="11" t="s">
        <v>322</v>
      </c>
      <c r="E163" s="30" t="s">
        <v>400</v>
      </c>
      <c r="F163" s="12">
        <v>1</v>
      </c>
      <c r="G163" s="33">
        <v>248.98</v>
      </c>
      <c r="H163" s="33">
        <f t="shared" ref="H163:H174" si="7">F163*G163</f>
        <v>248.98</v>
      </c>
    </row>
    <row r="164" spans="2:8" ht="15.75">
      <c r="C164" s="36" t="s">
        <v>399</v>
      </c>
      <c r="D164" s="11" t="s">
        <v>322</v>
      </c>
      <c r="E164" s="30" t="s">
        <v>401</v>
      </c>
      <c r="F164" s="12"/>
      <c r="G164" s="33">
        <v>247.32</v>
      </c>
      <c r="H164" s="33">
        <f t="shared" si="7"/>
        <v>0</v>
      </c>
    </row>
    <row r="165" spans="2:8" ht="15.75">
      <c r="C165" s="36" t="s">
        <v>402</v>
      </c>
      <c r="D165" s="11" t="s">
        <v>322</v>
      </c>
      <c r="E165" s="30" t="s">
        <v>400</v>
      </c>
      <c r="F165" s="12"/>
      <c r="G165" s="33">
        <v>274.45999999999998</v>
      </c>
      <c r="H165" s="33">
        <f t="shared" si="7"/>
        <v>0</v>
      </c>
    </row>
    <row r="166" spans="2:8" ht="15.75">
      <c r="C166" s="36" t="s">
        <v>403</v>
      </c>
      <c r="D166" s="11" t="s">
        <v>322</v>
      </c>
      <c r="E166" s="30" t="s">
        <v>401</v>
      </c>
      <c r="F166" s="12"/>
      <c r="G166" s="33">
        <v>230.68</v>
      </c>
      <c r="H166" s="33">
        <f t="shared" si="7"/>
        <v>0</v>
      </c>
    </row>
    <row r="167" spans="2:8" ht="15.75">
      <c r="C167" s="36" t="s">
        <v>403</v>
      </c>
      <c r="D167" s="11" t="s">
        <v>322</v>
      </c>
      <c r="E167" s="30" t="s">
        <v>400</v>
      </c>
      <c r="F167" s="12"/>
      <c r="G167" s="33">
        <v>232.21</v>
      </c>
      <c r="H167" s="33">
        <f t="shared" si="7"/>
        <v>0</v>
      </c>
    </row>
    <row r="168" spans="2:8" ht="15.75">
      <c r="C168" s="36" t="s">
        <v>404</v>
      </c>
      <c r="D168" s="11" t="s">
        <v>322</v>
      </c>
      <c r="E168" s="30" t="s">
        <v>400</v>
      </c>
      <c r="F168" s="31">
        <v>4</v>
      </c>
      <c r="G168" s="33">
        <v>215.23</v>
      </c>
      <c r="H168" s="33">
        <f t="shared" si="7"/>
        <v>860.92</v>
      </c>
    </row>
    <row r="169" spans="2:8" ht="15.75">
      <c r="C169" s="36" t="s">
        <v>405</v>
      </c>
      <c r="D169" s="11" t="s">
        <v>322</v>
      </c>
      <c r="E169" s="30" t="s">
        <v>401</v>
      </c>
      <c r="F169" s="31"/>
      <c r="G169" s="33">
        <v>205.16</v>
      </c>
      <c r="H169" s="33">
        <f t="shared" si="7"/>
        <v>0</v>
      </c>
    </row>
    <row r="170" spans="2:8" ht="15.75">
      <c r="C170" s="36" t="s">
        <v>405</v>
      </c>
      <c r="D170" s="11" t="s">
        <v>322</v>
      </c>
      <c r="E170" s="30" t="s">
        <v>400</v>
      </c>
      <c r="F170" s="31">
        <v>14</v>
      </c>
      <c r="G170" s="33">
        <v>205.16</v>
      </c>
      <c r="H170" s="33">
        <f t="shared" si="7"/>
        <v>2872.24</v>
      </c>
    </row>
    <row r="171" spans="2:8" ht="15.75">
      <c r="C171" s="36" t="s">
        <v>406</v>
      </c>
      <c r="D171" s="11" t="s">
        <v>328</v>
      </c>
      <c r="E171" s="30" t="s">
        <v>407</v>
      </c>
      <c r="F171" s="31"/>
      <c r="G171" s="33">
        <v>662.33</v>
      </c>
      <c r="H171" s="33">
        <f t="shared" si="7"/>
        <v>0</v>
      </c>
    </row>
    <row r="172" spans="2:8" ht="15.75">
      <c r="C172" s="36" t="s">
        <v>408</v>
      </c>
      <c r="D172" s="11" t="s">
        <v>328</v>
      </c>
      <c r="E172" s="30" t="s">
        <v>409</v>
      </c>
      <c r="F172" s="31">
        <v>9</v>
      </c>
      <c r="G172" s="33">
        <v>384.18</v>
      </c>
      <c r="H172" s="33">
        <f t="shared" si="7"/>
        <v>3457.62</v>
      </c>
    </row>
    <row r="173" spans="2:8" ht="15.75">
      <c r="C173" s="36" t="s">
        <v>410</v>
      </c>
      <c r="D173" s="11" t="s">
        <v>328</v>
      </c>
      <c r="E173" s="30" t="s">
        <v>411</v>
      </c>
      <c r="F173" s="31">
        <v>1</v>
      </c>
      <c r="G173" s="33">
        <v>267.68</v>
      </c>
      <c r="H173" s="33">
        <f t="shared" si="7"/>
        <v>267.68</v>
      </c>
    </row>
    <row r="174" spans="2:8" ht="15.75">
      <c r="C174" s="36" t="s">
        <v>412</v>
      </c>
      <c r="D174" s="11" t="s">
        <v>328</v>
      </c>
      <c r="E174" s="30" t="s">
        <v>413</v>
      </c>
      <c r="F174" s="31">
        <v>23</v>
      </c>
      <c r="G174" s="33">
        <v>181.75</v>
      </c>
      <c r="H174" s="33">
        <f t="shared" si="7"/>
        <v>4180.25</v>
      </c>
    </row>
    <row r="175" spans="2:8" ht="15.75">
      <c r="F175" s="32">
        <f>SUM(F163:F174)</f>
        <v>52</v>
      </c>
      <c r="G175" s="29" t="s">
        <v>320</v>
      </c>
      <c r="H175" s="66">
        <f>SUM(H163:H174)</f>
        <v>11887.689999999999</v>
      </c>
    </row>
    <row r="178" spans="2:8" ht="31.5">
      <c r="B178" s="35" t="s">
        <v>350</v>
      </c>
      <c r="C178" s="28" t="s">
        <v>314</v>
      </c>
      <c r="D178" s="28" t="s">
        <v>315</v>
      </c>
      <c r="E178" s="28" t="s">
        <v>396</v>
      </c>
      <c r="F178" s="28" t="s">
        <v>414</v>
      </c>
      <c r="G178" s="28" t="s">
        <v>324</v>
      </c>
      <c r="H178" s="28" t="s">
        <v>398</v>
      </c>
    </row>
    <row r="179" spans="2:8" ht="15.75">
      <c r="C179" s="36" t="s">
        <v>399</v>
      </c>
      <c r="D179" s="11" t="s">
        <v>322</v>
      </c>
      <c r="E179" s="30" t="s">
        <v>415</v>
      </c>
      <c r="F179" s="31">
        <v>13.28</v>
      </c>
      <c r="G179" s="33">
        <v>40.96</v>
      </c>
      <c r="H179" s="33">
        <f t="shared" ref="H179:H188" si="8">F179*G179</f>
        <v>543.94880000000001</v>
      </c>
    </row>
    <row r="180" spans="2:8" ht="15.75">
      <c r="C180" s="36" t="s">
        <v>399</v>
      </c>
      <c r="D180" s="11" t="s">
        <v>322</v>
      </c>
      <c r="E180" s="30" t="s">
        <v>416</v>
      </c>
      <c r="F180" s="12">
        <v>0.93</v>
      </c>
      <c r="G180" s="33">
        <v>40.69</v>
      </c>
      <c r="H180" s="33">
        <f t="shared" si="8"/>
        <v>37.841700000000003</v>
      </c>
    </row>
    <row r="181" spans="2:8" ht="15.75">
      <c r="C181" s="36" t="s">
        <v>402</v>
      </c>
      <c r="D181" s="11" t="s">
        <v>322</v>
      </c>
      <c r="E181" s="30" t="s">
        <v>417</v>
      </c>
      <c r="F181" s="12"/>
      <c r="G181" s="33">
        <v>44.85</v>
      </c>
      <c r="H181" s="33">
        <f t="shared" si="8"/>
        <v>0</v>
      </c>
    </row>
    <row r="182" spans="2:8" ht="15.75">
      <c r="C182" s="36" t="s">
        <v>402</v>
      </c>
      <c r="D182" s="11" t="s">
        <v>322</v>
      </c>
      <c r="E182" s="30" t="s">
        <v>415</v>
      </c>
      <c r="F182" s="12">
        <v>3.65</v>
      </c>
      <c r="G182" s="33">
        <v>45.16</v>
      </c>
      <c r="H182" s="33">
        <f t="shared" si="8"/>
        <v>164.83399999999997</v>
      </c>
    </row>
    <row r="183" spans="2:8" ht="15.75">
      <c r="C183" s="36" t="s">
        <v>403</v>
      </c>
      <c r="D183" s="11" t="s">
        <v>322</v>
      </c>
      <c r="E183" s="30" t="s">
        <v>401</v>
      </c>
      <c r="F183" s="12">
        <v>3.98</v>
      </c>
      <c r="G183" s="33">
        <v>37.950000000000003</v>
      </c>
      <c r="H183" s="33">
        <f t="shared" si="8"/>
        <v>151.041</v>
      </c>
    </row>
    <row r="184" spans="2:8" ht="15.75">
      <c r="C184" s="36" t="s">
        <v>403</v>
      </c>
      <c r="D184" s="11" t="s">
        <v>322</v>
      </c>
      <c r="E184" s="30" t="s">
        <v>400</v>
      </c>
      <c r="F184" s="12"/>
      <c r="G184" s="33">
        <v>38.200000000000003</v>
      </c>
      <c r="H184" s="33">
        <f t="shared" si="8"/>
        <v>0</v>
      </c>
    </row>
    <row r="185" spans="2:8" ht="15.75">
      <c r="C185" s="36" t="s">
        <v>418</v>
      </c>
      <c r="D185" s="11" t="s">
        <v>328</v>
      </c>
      <c r="E185" s="30" t="s">
        <v>419</v>
      </c>
      <c r="F185" s="12">
        <v>5.2</v>
      </c>
      <c r="G185" s="33">
        <v>39.159999999999997</v>
      </c>
      <c r="H185" s="33">
        <f t="shared" si="8"/>
        <v>203.63199999999998</v>
      </c>
    </row>
    <row r="186" spans="2:8" ht="15.75">
      <c r="C186" s="36" t="s">
        <v>405</v>
      </c>
      <c r="D186" s="11" t="s">
        <v>322</v>
      </c>
      <c r="E186" s="30" t="s">
        <v>416</v>
      </c>
      <c r="F186" s="12"/>
      <c r="G186" s="33">
        <v>33.75</v>
      </c>
      <c r="H186" s="33">
        <f t="shared" si="8"/>
        <v>0</v>
      </c>
    </row>
    <row r="187" spans="2:8" ht="15.75">
      <c r="C187" s="36" t="s">
        <v>404</v>
      </c>
      <c r="D187" s="11" t="s">
        <v>322</v>
      </c>
      <c r="E187" s="30" t="s">
        <v>415</v>
      </c>
      <c r="F187" s="12">
        <v>4.3499999999999996</v>
      </c>
      <c r="G187" s="65">
        <v>35.409999999999997</v>
      </c>
      <c r="H187" s="33">
        <f t="shared" si="8"/>
        <v>154.03349999999998</v>
      </c>
    </row>
    <row r="188" spans="2:8" ht="15.75">
      <c r="C188" s="36" t="s">
        <v>408</v>
      </c>
      <c r="D188" s="11" t="s">
        <v>328</v>
      </c>
      <c r="E188" s="30" t="s">
        <v>409</v>
      </c>
      <c r="F188" s="12"/>
      <c r="G188" s="65">
        <v>53.15</v>
      </c>
      <c r="H188" s="33">
        <f t="shared" si="8"/>
        <v>0</v>
      </c>
    </row>
    <row r="189" spans="2:8" ht="15.75">
      <c r="F189" s="32">
        <f>SUM(F179:F188)</f>
        <v>31.39</v>
      </c>
      <c r="G189" s="29" t="s">
        <v>320</v>
      </c>
      <c r="H189" s="66">
        <f>SUM(H179:H188)</f>
        <v>1255.3310000000001</v>
      </c>
    </row>
    <row r="192" spans="2:8" ht="31.5">
      <c r="B192" s="35" t="s">
        <v>350</v>
      </c>
      <c r="C192" s="28" t="s">
        <v>314</v>
      </c>
      <c r="D192" s="28" t="s">
        <v>315</v>
      </c>
      <c r="E192" s="28" t="s">
        <v>396</v>
      </c>
      <c r="F192" s="28" t="s">
        <v>414</v>
      </c>
      <c r="G192" s="28" t="s">
        <v>324</v>
      </c>
      <c r="H192" s="28" t="s">
        <v>398</v>
      </c>
    </row>
    <row r="193" spans="2:9" ht="15.75">
      <c r="C193" s="36" t="s">
        <v>420</v>
      </c>
      <c r="D193" s="11" t="s">
        <v>328</v>
      </c>
      <c r="E193" s="30" t="s">
        <v>421</v>
      </c>
      <c r="F193" s="31"/>
      <c r="G193" s="33">
        <v>50.54</v>
      </c>
      <c r="H193" s="33">
        <f>F193*G193</f>
        <v>0</v>
      </c>
    </row>
    <row r="194" spans="2:9" ht="15.75">
      <c r="C194" s="36" t="s">
        <v>422</v>
      </c>
      <c r="D194" s="11" t="s">
        <v>328</v>
      </c>
      <c r="E194" s="30" t="s">
        <v>419</v>
      </c>
      <c r="F194" s="31"/>
      <c r="G194" s="33">
        <v>38.03</v>
      </c>
      <c r="H194" s="33">
        <f>F194*G194</f>
        <v>0</v>
      </c>
    </row>
    <row r="195" spans="2:9" ht="15.75">
      <c r="C195" s="36" t="s">
        <v>423</v>
      </c>
      <c r="D195" s="11" t="s">
        <v>328</v>
      </c>
      <c r="E195" s="30" t="s">
        <v>424</v>
      </c>
      <c r="F195" s="31"/>
      <c r="G195" s="33">
        <v>38.39</v>
      </c>
      <c r="H195" s="33">
        <f>F195*G195</f>
        <v>0</v>
      </c>
    </row>
    <row r="196" spans="2:9" ht="15.75">
      <c r="F196" s="32">
        <f>SUM(F193:F195)</f>
        <v>0</v>
      </c>
      <c r="G196" s="29" t="s">
        <v>320</v>
      </c>
      <c r="H196" s="29">
        <f>SUM(H193:H195)</f>
        <v>0</v>
      </c>
    </row>
    <row r="199" spans="2:9" ht="31.5">
      <c r="B199" s="35" t="s">
        <v>350</v>
      </c>
      <c r="C199" s="28" t="s">
        <v>314</v>
      </c>
      <c r="D199" s="28" t="s">
        <v>315</v>
      </c>
      <c r="E199" s="28" t="s">
        <v>396</v>
      </c>
      <c r="F199" s="28" t="s">
        <v>397</v>
      </c>
      <c r="G199" s="28" t="s">
        <v>319</v>
      </c>
      <c r="H199" s="28" t="s">
        <v>398</v>
      </c>
    </row>
    <row r="200" spans="2:9" ht="15.75">
      <c r="C200" s="36" t="s">
        <v>420</v>
      </c>
      <c r="D200" s="11" t="s">
        <v>328</v>
      </c>
      <c r="E200" s="30" t="s">
        <v>421</v>
      </c>
      <c r="F200" s="31">
        <v>2</v>
      </c>
      <c r="G200" s="33">
        <v>365.3</v>
      </c>
      <c r="H200" s="33">
        <f>F200*G200</f>
        <v>730.6</v>
      </c>
    </row>
    <row r="201" spans="2:9" ht="15.75">
      <c r="C201" s="36" t="s">
        <v>422</v>
      </c>
      <c r="D201" s="11" t="s">
        <v>328</v>
      </c>
      <c r="E201" s="30" t="s">
        <v>419</v>
      </c>
      <c r="F201" s="31">
        <v>6</v>
      </c>
      <c r="G201" s="33">
        <v>274.88</v>
      </c>
      <c r="H201" s="33">
        <f>F201*G201</f>
        <v>1649.28</v>
      </c>
    </row>
    <row r="202" spans="2:9" ht="15.75">
      <c r="C202" s="36" t="s">
        <v>423</v>
      </c>
      <c r="D202" s="11" t="s">
        <v>328</v>
      </c>
      <c r="E202" s="30" t="s">
        <v>424</v>
      </c>
      <c r="F202" s="31"/>
      <c r="G202" s="33">
        <v>277.48</v>
      </c>
      <c r="H202" s="33">
        <f>F202*G202</f>
        <v>0</v>
      </c>
    </row>
    <row r="203" spans="2:9" ht="15.75">
      <c r="F203" s="32">
        <f>SUM(F200:F202)</f>
        <v>8</v>
      </c>
      <c r="G203" s="29" t="s">
        <v>320</v>
      </c>
      <c r="H203" s="29">
        <f>SUM(H200:H202)</f>
        <v>2379.88</v>
      </c>
    </row>
    <row r="205" spans="2:9" ht="31.5">
      <c r="B205" s="35" t="s">
        <v>425</v>
      </c>
      <c r="C205" s="9" t="s">
        <v>314</v>
      </c>
      <c r="D205" s="9" t="s">
        <v>315</v>
      </c>
      <c r="E205" s="9" t="s">
        <v>316</v>
      </c>
      <c r="F205" s="9" t="s">
        <v>317</v>
      </c>
      <c r="G205" s="9" t="s">
        <v>318</v>
      </c>
      <c r="H205" s="9" t="s">
        <v>319</v>
      </c>
      <c r="I205" s="9" t="s">
        <v>320</v>
      </c>
    </row>
    <row r="206" spans="2:9" ht="31.5">
      <c r="C206" s="36" t="s">
        <v>426</v>
      </c>
      <c r="D206" s="36" t="s">
        <v>326</v>
      </c>
      <c r="E206" s="37">
        <v>0.47916666666666669</v>
      </c>
      <c r="F206" s="37">
        <v>0.82638888888888884</v>
      </c>
      <c r="G206" s="42">
        <v>7</v>
      </c>
      <c r="H206" s="39">
        <v>216.44</v>
      </c>
      <c r="I206" s="39">
        <f>H206*G206</f>
        <v>1515.08</v>
      </c>
    </row>
    <row r="207" spans="2:9" ht="31.5">
      <c r="C207" s="36" t="s">
        <v>427</v>
      </c>
      <c r="D207" s="36" t="s">
        <v>326</v>
      </c>
      <c r="E207" s="37">
        <v>0.47916666666666669</v>
      </c>
      <c r="F207" s="37">
        <v>0.82638888888888884</v>
      </c>
      <c r="G207" s="42">
        <v>44</v>
      </c>
      <c r="H207" s="39">
        <v>192.88</v>
      </c>
      <c r="I207" s="39">
        <f>H207*G207</f>
        <v>8486.7199999999993</v>
      </c>
    </row>
    <row r="208" spans="2:9" ht="31.5">
      <c r="C208" s="36" t="s">
        <v>428</v>
      </c>
      <c r="D208" s="36" t="s">
        <v>326</v>
      </c>
      <c r="E208" s="37">
        <v>0.8125</v>
      </c>
      <c r="F208" s="37">
        <v>0.15972222222222224</v>
      </c>
      <c r="G208" s="42">
        <v>15</v>
      </c>
      <c r="H208" s="39">
        <v>241.71</v>
      </c>
      <c r="I208" s="39">
        <f>H208*G208</f>
        <v>3625.65</v>
      </c>
    </row>
    <row r="209" spans="2:9" ht="31.5">
      <c r="C209" s="36" t="s">
        <v>429</v>
      </c>
      <c r="D209" s="36" t="s">
        <v>326</v>
      </c>
      <c r="E209" s="37">
        <v>0.8125</v>
      </c>
      <c r="F209" s="37">
        <v>0.15972222222222224</v>
      </c>
      <c r="G209" s="42">
        <v>37</v>
      </c>
      <c r="H209" s="39">
        <v>214.54</v>
      </c>
      <c r="I209" s="39">
        <f>H209*G209</f>
        <v>7937.98</v>
      </c>
    </row>
    <row r="210" spans="2:9" ht="31.5">
      <c r="C210" s="36" t="s">
        <v>427</v>
      </c>
      <c r="D210" s="36" t="s">
        <v>326</v>
      </c>
      <c r="E210" s="37">
        <v>0.60069444444444442</v>
      </c>
      <c r="F210" s="37">
        <v>0.94791666666666663</v>
      </c>
      <c r="G210" s="42"/>
      <c r="H210" s="39">
        <v>196.57</v>
      </c>
      <c r="I210" s="39">
        <f>H210*G210</f>
        <v>0</v>
      </c>
    </row>
    <row r="211" spans="2:9" ht="15.75">
      <c r="G211" s="32">
        <f>SUM(G206:G210)</f>
        <v>103</v>
      </c>
      <c r="H211" s="29"/>
      <c r="I211" s="29">
        <f>SUM(I206:I210)</f>
        <v>21565.43</v>
      </c>
    </row>
    <row r="213" spans="2:9" ht="31.5">
      <c r="B213" s="35" t="s">
        <v>330</v>
      </c>
      <c r="C213" s="9" t="s">
        <v>314</v>
      </c>
      <c r="D213" s="9" t="s">
        <v>315</v>
      </c>
      <c r="E213" s="9" t="s">
        <v>316</v>
      </c>
      <c r="F213" s="9" t="s">
        <v>317</v>
      </c>
      <c r="G213" s="9" t="s">
        <v>318</v>
      </c>
      <c r="H213" s="9" t="s">
        <v>319</v>
      </c>
      <c r="I213" s="9" t="s">
        <v>320</v>
      </c>
    </row>
    <row r="214" spans="2:9" ht="15.75">
      <c r="B214" s="35"/>
      <c r="C214" s="36" t="s">
        <v>430</v>
      </c>
      <c r="D214" s="36" t="s">
        <v>322</v>
      </c>
      <c r="E214" s="37">
        <v>0.45833333333333331</v>
      </c>
      <c r="F214" s="37">
        <v>0.95833333333333337</v>
      </c>
      <c r="G214" s="42"/>
      <c r="H214" s="39">
        <v>155.19999999999999</v>
      </c>
      <c r="I214" s="39">
        <f>H214*G214</f>
        <v>0</v>
      </c>
    </row>
    <row r="215" spans="2:9" ht="15.75">
      <c r="B215" s="35"/>
      <c r="C215" s="36" t="s">
        <v>431</v>
      </c>
      <c r="D215" s="36" t="s">
        <v>333</v>
      </c>
      <c r="E215" s="37">
        <v>0.27777777777777779</v>
      </c>
      <c r="F215" s="37">
        <v>0.625</v>
      </c>
      <c r="G215" s="42">
        <v>51</v>
      </c>
      <c r="H215" s="39">
        <v>162.55000000000001</v>
      </c>
      <c r="I215" s="39">
        <f>H215*G215</f>
        <v>8290.0500000000011</v>
      </c>
    </row>
    <row r="216" spans="2:9" ht="15.75">
      <c r="B216" s="35"/>
      <c r="C216" s="36" t="s">
        <v>431</v>
      </c>
      <c r="D216" s="36" t="s">
        <v>333</v>
      </c>
      <c r="E216" s="37">
        <v>0.61111111111111116</v>
      </c>
      <c r="F216" s="37">
        <v>0.95833333333333337</v>
      </c>
      <c r="G216" s="42">
        <v>44</v>
      </c>
      <c r="H216" s="39">
        <v>166.68</v>
      </c>
      <c r="I216" s="39">
        <f>H216*G216</f>
        <v>7333.92</v>
      </c>
    </row>
    <row r="217" spans="2:9" ht="15.75">
      <c r="C217" s="36" t="s">
        <v>432</v>
      </c>
      <c r="D217" s="36" t="s">
        <v>333</v>
      </c>
      <c r="E217" s="37">
        <v>0.29166666666666669</v>
      </c>
      <c r="F217" s="37">
        <v>0.63888888888888884</v>
      </c>
      <c r="G217" s="42"/>
      <c r="H217" s="39">
        <v>207.83</v>
      </c>
      <c r="I217" s="39">
        <f>H217*G217</f>
        <v>0</v>
      </c>
    </row>
    <row r="218" spans="2:9" ht="15.75">
      <c r="C218" s="36" t="s">
        <v>432</v>
      </c>
      <c r="D218" s="36" t="s">
        <v>333</v>
      </c>
      <c r="E218" s="37">
        <v>0.61111111111111105</v>
      </c>
      <c r="F218" s="37">
        <v>0.95833333333333337</v>
      </c>
      <c r="G218" s="42">
        <v>17</v>
      </c>
      <c r="H218" s="39">
        <v>213.42</v>
      </c>
      <c r="I218" s="39">
        <f>H218*G218</f>
        <v>3628.14</v>
      </c>
    </row>
    <row r="219" spans="2:9" ht="15.75">
      <c r="C219" s="40"/>
      <c r="D219" s="40"/>
      <c r="E219" s="40"/>
      <c r="F219" s="40"/>
      <c r="G219" s="43">
        <f>SUM(G214:G218)</f>
        <v>112</v>
      </c>
      <c r="H219" s="40"/>
      <c r="I219" s="41">
        <f>SUM(I214:I218)</f>
        <v>19252.11</v>
      </c>
    </row>
    <row r="221" spans="2:9" ht="31.5">
      <c r="B221" s="35" t="s">
        <v>433</v>
      </c>
      <c r="C221" s="9" t="s">
        <v>314</v>
      </c>
      <c r="D221" s="9" t="s">
        <v>315</v>
      </c>
      <c r="E221" s="9" t="s">
        <v>316</v>
      </c>
      <c r="F221" s="9" t="s">
        <v>317</v>
      </c>
      <c r="G221" s="9" t="s">
        <v>318</v>
      </c>
      <c r="H221" s="9" t="s">
        <v>319</v>
      </c>
      <c r="I221" s="9" t="s">
        <v>320</v>
      </c>
    </row>
    <row r="222" spans="2:9" ht="15.75">
      <c r="B222" s="35"/>
      <c r="C222" s="36" t="s">
        <v>434</v>
      </c>
      <c r="D222" s="36" t="s">
        <v>341</v>
      </c>
      <c r="E222" s="37">
        <v>0.40277777777777779</v>
      </c>
      <c r="F222" s="37">
        <v>0.59722222222222221</v>
      </c>
      <c r="G222" s="42">
        <v>14</v>
      </c>
      <c r="H222" s="39">
        <v>241.97</v>
      </c>
      <c r="I222" s="39">
        <f>H222*G222</f>
        <v>3387.58</v>
      </c>
    </row>
    <row r="223" spans="2:9" ht="15.75">
      <c r="C223" s="40"/>
      <c r="D223" s="40"/>
      <c r="E223" s="40"/>
      <c r="F223" s="40"/>
      <c r="G223" s="43">
        <f>SUM(G222:G222)</f>
        <v>14</v>
      </c>
      <c r="H223" s="40"/>
      <c r="I223" s="41">
        <f>SUM(I222:I222)</f>
        <v>3387.58</v>
      </c>
    </row>
    <row r="225" spans="2:9" ht="31.5">
      <c r="B225" s="35" t="s">
        <v>435</v>
      </c>
      <c r="C225" s="9" t="s">
        <v>314</v>
      </c>
      <c r="D225" s="9" t="s">
        <v>315</v>
      </c>
      <c r="E225" s="9" t="s">
        <v>316</v>
      </c>
      <c r="F225" s="9" t="s">
        <v>317</v>
      </c>
      <c r="G225" s="9" t="s">
        <v>318</v>
      </c>
      <c r="H225" s="9" t="s">
        <v>324</v>
      </c>
      <c r="I225" s="9" t="s">
        <v>320</v>
      </c>
    </row>
    <row r="226" spans="2:9" ht="15.75">
      <c r="C226" s="36" t="s">
        <v>325</v>
      </c>
      <c r="D226" s="36" t="s">
        <v>326</v>
      </c>
      <c r="E226" s="37">
        <v>0.33333333333333331</v>
      </c>
      <c r="F226" s="37">
        <v>0.68055555555555558</v>
      </c>
      <c r="G226" s="42">
        <v>44</v>
      </c>
      <c r="H226" s="57">
        <v>152.79</v>
      </c>
      <c r="I226" s="39">
        <f>H226*G226</f>
        <v>6722.7599999999993</v>
      </c>
    </row>
    <row r="227" spans="2:9" ht="15.75">
      <c r="C227" s="40"/>
      <c r="D227" s="40"/>
      <c r="E227" s="40"/>
      <c r="F227" s="40"/>
      <c r="G227" s="43">
        <f>SUM(G226:G226)</f>
        <v>44</v>
      </c>
      <c r="H227" s="40"/>
      <c r="I227" s="41">
        <f>SUM(I226:I226)</f>
        <v>6722.7599999999993</v>
      </c>
    </row>
    <row r="229" spans="2:9" ht="31.5">
      <c r="B229" s="69" t="s">
        <v>436</v>
      </c>
      <c r="C229" s="9" t="s">
        <v>314</v>
      </c>
      <c r="D229" s="9" t="s">
        <v>315</v>
      </c>
      <c r="E229" s="9" t="s">
        <v>316</v>
      </c>
      <c r="F229" s="9" t="s">
        <v>317</v>
      </c>
      <c r="G229" s="9" t="s">
        <v>318</v>
      </c>
      <c r="H229" s="9" t="s">
        <v>319</v>
      </c>
      <c r="I229" s="9" t="s">
        <v>320</v>
      </c>
    </row>
    <row r="230" spans="2:9" ht="15.75">
      <c r="C230" s="44" t="s">
        <v>335</v>
      </c>
      <c r="D230" s="44" t="s">
        <v>336</v>
      </c>
      <c r="E230" s="45">
        <v>0.29166666666666669</v>
      </c>
      <c r="F230" s="45">
        <v>0.625</v>
      </c>
      <c r="G230" s="49">
        <v>1</v>
      </c>
      <c r="H230" s="51">
        <v>156.81</v>
      </c>
      <c r="I230" s="46">
        <f>G230*H230</f>
        <v>156.81</v>
      </c>
    </row>
    <row r="231" spans="2:9" ht="15.75">
      <c r="C231" s="44" t="s">
        <v>335</v>
      </c>
      <c r="D231" s="44" t="s">
        <v>337</v>
      </c>
      <c r="E231" s="45">
        <v>0.29166666666666669</v>
      </c>
      <c r="F231" s="45">
        <v>0.79166666666666663</v>
      </c>
      <c r="G231" s="49">
        <v>2</v>
      </c>
      <c r="H231" s="51">
        <v>146.66999999999999</v>
      </c>
      <c r="I231" s="46">
        <f>G231*H231</f>
        <v>293.33999999999997</v>
      </c>
    </row>
    <row r="232" spans="2:9" ht="15.75">
      <c r="C232" s="44" t="s">
        <v>335</v>
      </c>
      <c r="D232" s="44" t="s">
        <v>322</v>
      </c>
      <c r="E232" s="45">
        <v>0.375</v>
      </c>
      <c r="F232" s="45">
        <v>0.875</v>
      </c>
      <c r="G232" s="49">
        <v>1</v>
      </c>
      <c r="H232" s="51">
        <v>146.66999999999999</v>
      </c>
      <c r="I232" s="46">
        <f>G232*H232</f>
        <v>146.66999999999999</v>
      </c>
    </row>
    <row r="233" spans="2:9" ht="15.75">
      <c r="C233" s="44" t="s">
        <v>335</v>
      </c>
      <c r="D233" s="44" t="s">
        <v>322</v>
      </c>
      <c r="E233" s="45">
        <v>0.79166666666666663</v>
      </c>
      <c r="F233" s="45">
        <v>0.29166666666666669</v>
      </c>
      <c r="G233" s="49"/>
      <c r="H233" s="51">
        <v>161.01</v>
      </c>
      <c r="I233" s="46">
        <f>G233*H233</f>
        <v>0</v>
      </c>
    </row>
    <row r="234" spans="2:9" ht="15.75">
      <c r="C234" s="47"/>
      <c r="D234" s="47"/>
      <c r="E234" s="47"/>
      <c r="F234" s="47"/>
      <c r="G234" s="52">
        <f>SUBTOTAL(9,G230:G233)</f>
        <v>4</v>
      </c>
      <c r="H234" s="47"/>
      <c r="I234" s="48">
        <f>SUBTOTAL(9,I230:I233)</f>
        <v>596.81999999999994</v>
      </c>
    </row>
    <row r="236" spans="2:9" ht="31.5">
      <c r="B236" s="69" t="s">
        <v>436</v>
      </c>
      <c r="C236" s="9" t="s">
        <v>314</v>
      </c>
      <c r="D236" s="9" t="s">
        <v>315</v>
      </c>
      <c r="E236" s="9" t="s">
        <v>316</v>
      </c>
      <c r="F236" s="9" t="s">
        <v>317</v>
      </c>
      <c r="G236" s="9" t="s">
        <v>318</v>
      </c>
      <c r="H236" s="9" t="s">
        <v>319</v>
      </c>
      <c r="I236" s="9" t="s">
        <v>320</v>
      </c>
    </row>
    <row r="237" spans="2:9" ht="15.75">
      <c r="C237" s="36" t="s">
        <v>339</v>
      </c>
      <c r="D237" s="37" t="s">
        <v>322</v>
      </c>
      <c r="E237" s="37">
        <v>0.41666666666666669</v>
      </c>
      <c r="F237" s="37">
        <v>0.91666666666666663</v>
      </c>
      <c r="G237" s="42"/>
      <c r="H237" s="57">
        <v>201.98</v>
      </c>
      <c r="I237" s="39">
        <f>H237*G237</f>
        <v>0</v>
      </c>
    </row>
    <row r="238" spans="2:9" ht="15.75">
      <c r="C238" s="36" t="s">
        <v>339</v>
      </c>
      <c r="D238" s="37" t="s">
        <v>322</v>
      </c>
      <c r="E238" s="37">
        <v>0.79166666666666663</v>
      </c>
      <c r="F238" s="37">
        <v>0.29166666666666669</v>
      </c>
      <c r="G238" s="42">
        <v>1</v>
      </c>
      <c r="H238" s="57">
        <v>222.15</v>
      </c>
      <c r="I238" s="39">
        <f>H238*G238</f>
        <v>222.15</v>
      </c>
    </row>
    <row r="239" spans="2:9" ht="15.75">
      <c r="C239" s="36" t="s">
        <v>339</v>
      </c>
      <c r="D239" s="37" t="s">
        <v>322</v>
      </c>
      <c r="E239" s="37">
        <v>0.5</v>
      </c>
      <c r="F239" s="37">
        <v>0</v>
      </c>
      <c r="G239" s="42"/>
      <c r="H239" s="57">
        <v>208.7</v>
      </c>
      <c r="I239" s="39">
        <f>H239*G239</f>
        <v>0</v>
      </c>
    </row>
    <row r="240" spans="2:9" ht="15.75">
      <c r="C240" s="36" t="s">
        <v>340</v>
      </c>
      <c r="D240" s="37" t="s">
        <v>341</v>
      </c>
      <c r="E240" s="37">
        <v>0.61111111111111116</v>
      </c>
      <c r="F240" s="37">
        <v>0.95833333333333337</v>
      </c>
      <c r="G240" s="42">
        <v>3</v>
      </c>
      <c r="H240" s="57">
        <v>239.28</v>
      </c>
      <c r="I240" s="39">
        <f>H240*G240</f>
        <v>717.84</v>
      </c>
    </row>
    <row r="241" spans="2:9" ht="15.75">
      <c r="C241" s="40"/>
      <c r="D241" s="40"/>
      <c r="E241" s="40"/>
      <c r="F241" s="40"/>
      <c r="G241" s="43">
        <f>SUM(G237:G240)</f>
        <v>4</v>
      </c>
      <c r="H241" s="40"/>
      <c r="I241" s="41">
        <f>SUM(I237:I240)</f>
        <v>939.99</v>
      </c>
    </row>
    <row r="243" spans="2:9" ht="31.5">
      <c r="B243" s="70" t="s">
        <v>436</v>
      </c>
      <c r="C243" s="9" t="s">
        <v>314</v>
      </c>
      <c r="D243" s="9" t="s">
        <v>315</v>
      </c>
      <c r="E243" s="9" t="s">
        <v>316</v>
      </c>
      <c r="F243" s="9" t="s">
        <v>317</v>
      </c>
      <c r="G243" s="9" t="s">
        <v>342</v>
      </c>
      <c r="H243" s="9" t="s">
        <v>324</v>
      </c>
      <c r="I243" s="9" t="s">
        <v>320</v>
      </c>
    </row>
    <row r="244" spans="2:9" ht="15.75">
      <c r="B244" s="69"/>
      <c r="C244" s="36" t="s">
        <v>335</v>
      </c>
      <c r="D244" s="36" t="s">
        <v>322</v>
      </c>
      <c r="E244" s="37">
        <v>0.79166666666666663</v>
      </c>
      <c r="F244" s="37">
        <v>0.29166666666666669</v>
      </c>
      <c r="G244" s="42">
        <v>0.58333333333333337</v>
      </c>
      <c r="H244" s="57">
        <v>22.28</v>
      </c>
      <c r="I244" s="39">
        <f>H244*G244</f>
        <v>12.996666666666668</v>
      </c>
    </row>
    <row r="245" spans="2:9" ht="15.75">
      <c r="C245" s="36" t="s">
        <v>335</v>
      </c>
      <c r="D245" s="36" t="s">
        <v>341</v>
      </c>
      <c r="E245" s="37">
        <v>0.29166666666666669</v>
      </c>
      <c r="F245" s="37">
        <v>0.63888888888888884</v>
      </c>
      <c r="G245" s="42"/>
      <c r="H245" s="57">
        <v>21.69</v>
      </c>
      <c r="I245" s="39">
        <f>H245*G245</f>
        <v>0</v>
      </c>
    </row>
    <row r="246" spans="2:9" ht="15.75">
      <c r="C246" s="36" t="s">
        <v>335</v>
      </c>
      <c r="D246" s="36" t="s">
        <v>322</v>
      </c>
      <c r="E246" s="37">
        <v>0.29166666666666669</v>
      </c>
      <c r="F246" s="37">
        <v>0.79166666666666663</v>
      </c>
      <c r="G246" s="42">
        <v>17</v>
      </c>
      <c r="H246" s="57">
        <v>20.29</v>
      </c>
      <c r="I246" s="39">
        <f>H246*G246</f>
        <v>344.93</v>
      </c>
    </row>
    <row r="247" spans="2:9" ht="15.75">
      <c r="C247" s="36" t="s">
        <v>335</v>
      </c>
      <c r="D247" s="36" t="s">
        <v>322</v>
      </c>
      <c r="E247" s="37">
        <v>0.375</v>
      </c>
      <c r="F247" s="37">
        <v>0.875</v>
      </c>
      <c r="G247" s="42"/>
      <c r="H247" s="57">
        <v>20.29</v>
      </c>
      <c r="I247" s="39">
        <f>H247*G247</f>
        <v>0</v>
      </c>
    </row>
    <row r="248" spans="2:9" ht="15.75">
      <c r="C248" s="36" t="s">
        <v>335</v>
      </c>
      <c r="D248" s="36" t="s">
        <v>322</v>
      </c>
      <c r="E248" s="37">
        <v>0.375</v>
      </c>
      <c r="F248" s="37">
        <v>0.875</v>
      </c>
      <c r="G248" s="42">
        <v>1.5</v>
      </c>
      <c r="H248" s="57">
        <v>20.29</v>
      </c>
      <c r="I248" s="39">
        <f>H248*G248</f>
        <v>30.434999999999999</v>
      </c>
    </row>
    <row r="249" spans="2:9" ht="15.75">
      <c r="C249" s="40"/>
      <c r="D249" s="40"/>
      <c r="E249" s="40"/>
      <c r="F249" s="40"/>
      <c r="G249" s="43">
        <f>SUM(G244:G248)</f>
        <v>19.083333333333332</v>
      </c>
      <c r="H249" s="40"/>
      <c r="I249" s="41">
        <f>SUM(I244:I248)</f>
        <v>388.36166666666668</v>
      </c>
    </row>
    <row r="251" spans="2:9" ht="31.5">
      <c r="B251" s="70" t="s">
        <v>436</v>
      </c>
      <c r="C251" s="9" t="s">
        <v>314</v>
      </c>
      <c r="D251" s="9" t="s">
        <v>315</v>
      </c>
      <c r="E251" s="9" t="s">
        <v>316</v>
      </c>
      <c r="F251" s="9" t="s">
        <v>317</v>
      </c>
      <c r="G251" s="9" t="s">
        <v>342</v>
      </c>
      <c r="H251" s="9" t="s">
        <v>324</v>
      </c>
      <c r="I251" s="9" t="s">
        <v>320</v>
      </c>
    </row>
    <row r="252" spans="2:9" ht="15.75">
      <c r="C252" s="36" t="s">
        <v>339</v>
      </c>
      <c r="D252" s="37" t="s">
        <v>322</v>
      </c>
      <c r="E252" s="37">
        <v>0.41666666666666669</v>
      </c>
      <c r="F252" s="37">
        <v>0.91666666666666663</v>
      </c>
      <c r="G252" s="42">
        <v>1.5</v>
      </c>
      <c r="H252" s="57">
        <v>27.94</v>
      </c>
      <c r="I252" s="39">
        <f>H252*G252</f>
        <v>41.910000000000004</v>
      </c>
    </row>
    <row r="253" spans="2:9" ht="15.75">
      <c r="C253" s="36" t="s">
        <v>339</v>
      </c>
      <c r="D253" s="37" t="s">
        <v>322</v>
      </c>
      <c r="E253" s="37">
        <v>0.79166666666666663</v>
      </c>
      <c r="F253" s="37">
        <v>0.29166666666666669</v>
      </c>
      <c r="G253" s="42">
        <v>1.8333333333333335</v>
      </c>
      <c r="H253" s="57">
        <v>30.74</v>
      </c>
      <c r="I253" s="39">
        <f>H253*G253</f>
        <v>56.356666666666669</v>
      </c>
    </row>
    <row r="254" spans="2:9" ht="15.75">
      <c r="C254" s="36" t="s">
        <v>339</v>
      </c>
      <c r="D254" s="37" t="s">
        <v>322</v>
      </c>
      <c r="E254" s="37">
        <v>0.5</v>
      </c>
      <c r="F254" s="37">
        <v>0</v>
      </c>
      <c r="G254" s="42"/>
      <c r="H254" s="57">
        <v>28.87</v>
      </c>
      <c r="I254" s="39">
        <f>H254*G254</f>
        <v>0</v>
      </c>
    </row>
    <row r="255" spans="2:9" ht="15.75">
      <c r="C255" s="36" t="s">
        <v>340</v>
      </c>
      <c r="D255" s="37" t="s">
        <v>341</v>
      </c>
      <c r="E255" s="37">
        <v>0.61111111111111116</v>
      </c>
      <c r="F255" s="37">
        <v>0.95833333333333337</v>
      </c>
      <c r="G255" s="42"/>
      <c r="H255" s="57">
        <v>33.11</v>
      </c>
      <c r="I255" s="39">
        <f>H255*G255</f>
        <v>0</v>
      </c>
    </row>
    <row r="256" spans="2:9" ht="15.75">
      <c r="C256" s="40"/>
      <c r="D256" s="40"/>
      <c r="E256" s="40"/>
      <c r="F256" s="40"/>
      <c r="G256" s="43">
        <f>SUM(G252:G255)</f>
        <v>3.3333333333333335</v>
      </c>
      <c r="H256" s="40"/>
      <c r="I256" s="41">
        <f>SUM(I252:I255)</f>
        <v>98.26666666666668</v>
      </c>
    </row>
    <row r="258" spans="2:9" ht="31.5">
      <c r="B258" s="35" t="s">
        <v>437</v>
      </c>
      <c r="C258" s="9" t="s">
        <v>314</v>
      </c>
      <c r="D258" s="9" t="s">
        <v>315</v>
      </c>
      <c r="E258" s="9" t="s">
        <v>316</v>
      </c>
      <c r="F258" s="9" t="s">
        <v>317</v>
      </c>
      <c r="G258" s="9" t="s">
        <v>318</v>
      </c>
      <c r="H258" s="9" t="s">
        <v>319</v>
      </c>
      <c r="I258" s="9" t="s">
        <v>320</v>
      </c>
    </row>
    <row r="259" spans="2:9" ht="15.75">
      <c r="C259" s="36" t="s">
        <v>353</v>
      </c>
      <c r="D259" s="36" t="s">
        <v>341</v>
      </c>
      <c r="E259" s="37">
        <v>0.29166666666666669</v>
      </c>
      <c r="F259" s="37">
        <v>0.63888888888888884</v>
      </c>
      <c r="G259" s="38"/>
      <c r="H259" s="39">
        <v>209.86</v>
      </c>
      <c r="I259" s="39">
        <f>H259*G259</f>
        <v>0</v>
      </c>
    </row>
    <row r="260" spans="2:9" ht="15.75">
      <c r="C260" s="36" t="s">
        <v>354</v>
      </c>
      <c r="D260" s="36" t="s">
        <v>341</v>
      </c>
      <c r="E260" s="37">
        <v>0.29166666666666669</v>
      </c>
      <c r="F260" s="37">
        <v>0.63888888888888884</v>
      </c>
      <c r="G260" s="38">
        <v>4</v>
      </c>
      <c r="H260" s="39">
        <v>131.47999999999999</v>
      </c>
      <c r="I260" s="39">
        <f>H260*G260</f>
        <v>525.91999999999996</v>
      </c>
    </row>
    <row r="261" spans="2:9" ht="15.75">
      <c r="C261" s="40"/>
      <c r="D261" s="40"/>
      <c r="E261" s="40"/>
      <c r="F261" s="40"/>
      <c r="G261" s="56">
        <f>SUM(G259:G260)</f>
        <v>4</v>
      </c>
      <c r="H261" s="40"/>
      <c r="I261" s="41">
        <f>SUM(I259:I260)</f>
        <v>525.91999999999996</v>
      </c>
    </row>
    <row r="263" spans="2:9" ht="31.5">
      <c r="B263" s="35" t="s">
        <v>438</v>
      </c>
      <c r="C263" s="9" t="s">
        <v>314</v>
      </c>
      <c r="D263" s="9" t="s">
        <v>315</v>
      </c>
      <c r="E263" s="9" t="s">
        <v>316</v>
      </c>
      <c r="F263" s="9" t="s">
        <v>317</v>
      </c>
      <c r="G263" s="9" t="s">
        <v>318</v>
      </c>
      <c r="H263" s="9" t="s">
        <v>319</v>
      </c>
      <c r="I263" s="9" t="s">
        <v>320</v>
      </c>
    </row>
    <row r="264" spans="2:9" ht="15.75">
      <c r="C264" s="36" t="s">
        <v>344</v>
      </c>
      <c r="D264" s="36" t="s">
        <v>322</v>
      </c>
      <c r="E264" s="45">
        <v>0.27083333333333331</v>
      </c>
      <c r="F264" s="45">
        <v>0.77083333333333337</v>
      </c>
      <c r="G264" s="38">
        <v>10</v>
      </c>
      <c r="H264" s="39">
        <v>166.04</v>
      </c>
      <c r="I264" s="39">
        <f t="shared" ref="I264:I272" si="9">H264*G264</f>
        <v>1660.3999999999999</v>
      </c>
    </row>
    <row r="265" spans="2:9" ht="15.75">
      <c r="C265" s="36" t="s">
        <v>344</v>
      </c>
      <c r="D265" s="36" t="s">
        <v>322</v>
      </c>
      <c r="E265" s="45">
        <v>0.4375</v>
      </c>
      <c r="F265" s="45">
        <v>0.9375</v>
      </c>
      <c r="G265" s="38">
        <v>17</v>
      </c>
      <c r="H265" s="39">
        <v>167.24</v>
      </c>
      <c r="I265" s="39">
        <f t="shared" si="9"/>
        <v>2843.08</v>
      </c>
    </row>
    <row r="266" spans="2:9" ht="15.75">
      <c r="C266" s="36" t="s">
        <v>345</v>
      </c>
      <c r="D266" s="36" t="s">
        <v>333</v>
      </c>
      <c r="E266" s="45">
        <v>0.27083333333333331</v>
      </c>
      <c r="F266" s="45">
        <v>0.61805555555555558</v>
      </c>
      <c r="G266" s="38"/>
      <c r="H266" s="39">
        <v>175.05</v>
      </c>
      <c r="I266" s="39">
        <f t="shared" si="9"/>
        <v>0</v>
      </c>
    </row>
    <row r="267" spans="2:9" ht="15.75">
      <c r="C267" s="36" t="s">
        <v>345</v>
      </c>
      <c r="D267" s="36" t="s">
        <v>333</v>
      </c>
      <c r="E267" s="45">
        <v>0.59027777777777779</v>
      </c>
      <c r="F267" s="45">
        <v>0.9375</v>
      </c>
      <c r="G267" s="38"/>
      <c r="H267" s="39">
        <v>177.22</v>
      </c>
      <c r="I267" s="39">
        <f t="shared" si="9"/>
        <v>0</v>
      </c>
    </row>
    <row r="268" spans="2:9" ht="15.75">
      <c r="C268" s="36" t="s">
        <v>346</v>
      </c>
      <c r="D268" s="36" t="s">
        <v>333</v>
      </c>
      <c r="E268" s="45">
        <v>0.27083333333333331</v>
      </c>
      <c r="F268" s="45">
        <v>0.61805555555555558</v>
      </c>
      <c r="G268" s="38">
        <v>17</v>
      </c>
      <c r="H268" s="39">
        <v>137.51</v>
      </c>
      <c r="I268" s="39">
        <f t="shared" si="9"/>
        <v>2337.67</v>
      </c>
    </row>
    <row r="269" spans="2:9" ht="15.75">
      <c r="C269" s="36" t="s">
        <v>346</v>
      </c>
      <c r="D269" s="36" t="s">
        <v>333</v>
      </c>
      <c r="E269" s="45">
        <v>0.59027777777777779</v>
      </c>
      <c r="F269" s="45">
        <v>0.9375</v>
      </c>
      <c r="G269" s="38">
        <v>32</v>
      </c>
      <c r="H269" s="39">
        <v>139.11000000000001</v>
      </c>
      <c r="I269" s="39">
        <f t="shared" si="9"/>
        <v>4451.5200000000004</v>
      </c>
    </row>
    <row r="270" spans="2:9" ht="15.75">
      <c r="C270" s="36" t="s">
        <v>347</v>
      </c>
      <c r="D270" s="36" t="s">
        <v>333</v>
      </c>
      <c r="E270" s="45">
        <v>0.27083333333333331</v>
      </c>
      <c r="F270" s="45">
        <v>0.61805555555555558</v>
      </c>
      <c r="G270" s="38">
        <v>3</v>
      </c>
      <c r="H270" s="39">
        <v>181.51</v>
      </c>
      <c r="I270" s="39">
        <f t="shared" si="9"/>
        <v>544.53</v>
      </c>
    </row>
    <row r="271" spans="2:9" ht="15.75">
      <c r="C271" s="36" t="s">
        <v>348</v>
      </c>
      <c r="D271" s="36" t="s">
        <v>333</v>
      </c>
      <c r="E271" s="45">
        <v>0.27083333333333331</v>
      </c>
      <c r="F271" s="45">
        <v>0.61805555555555558</v>
      </c>
      <c r="G271" s="38">
        <v>3</v>
      </c>
      <c r="H271" s="39">
        <v>169.22</v>
      </c>
      <c r="I271" s="39">
        <f t="shared" si="9"/>
        <v>507.65999999999997</v>
      </c>
    </row>
    <row r="272" spans="2:9" ht="15.75">
      <c r="C272" s="36" t="s">
        <v>349</v>
      </c>
      <c r="D272" s="36" t="s">
        <v>333</v>
      </c>
      <c r="E272" s="45">
        <v>0.27083333333333331</v>
      </c>
      <c r="F272" s="45">
        <v>0.61805555555555558</v>
      </c>
      <c r="G272" s="38"/>
      <c r="H272" s="39">
        <v>169.09</v>
      </c>
      <c r="I272" s="39">
        <f t="shared" si="9"/>
        <v>0</v>
      </c>
    </row>
    <row r="273" spans="2:9" ht="15.75">
      <c r="F273" s="34"/>
      <c r="G273" s="43">
        <f>SUM(G264:G272)</f>
        <v>82</v>
      </c>
      <c r="H273" s="34"/>
      <c r="I273" s="41">
        <f>SUM(I264:I272)</f>
        <v>12344.86</v>
      </c>
    </row>
    <row r="275" spans="2:9" ht="31.5">
      <c r="B275" s="35" t="s">
        <v>435</v>
      </c>
      <c r="C275" s="28" t="s">
        <v>314</v>
      </c>
      <c r="D275" s="28" t="s">
        <v>315</v>
      </c>
      <c r="E275" s="28" t="s">
        <v>396</v>
      </c>
      <c r="F275" s="28" t="s">
        <v>397</v>
      </c>
      <c r="G275" s="28" t="s">
        <v>319</v>
      </c>
      <c r="H275" s="28" t="s">
        <v>398</v>
      </c>
    </row>
    <row r="276" spans="2:9" ht="15.75">
      <c r="C276" s="36" t="s">
        <v>399</v>
      </c>
      <c r="D276" s="11" t="s">
        <v>322</v>
      </c>
      <c r="E276" s="30" t="s">
        <v>400</v>
      </c>
      <c r="F276" s="12">
        <v>1</v>
      </c>
      <c r="G276" s="33">
        <v>248.98</v>
      </c>
      <c r="H276" s="33">
        <f t="shared" ref="H276:H287" si="10">F276*G276</f>
        <v>248.98</v>
      </c>
    </row>
    <row r="277" spans="2:9" ht="15.75">
      <c r="C277" s="36" t="s">
        <v>399</v>
      </c>
      <c r="D277" s="11" t="s">
        <v>322</v>
      </c>
      <c r="E277" s="30" t="s">
        <v>401</v>
      </c>
      <c r="F277" s="12"/>
      <c r="G277" s="33">
        <v>247.32</v>
      </c>
      <c r="H277" s="33">
        <f t="shared" si="10"/>
        <v>0</v>
      </c>
    </row>
    <row r="278" spans="2:9" ht="15.75">
      <c r="C278" s="36" t="s">
        <v>402</v>
      </c>
      <c r="D278" s="11" t="s">
        <v>322</v>
      </c>
      <c r="E278" s="30" t="s">
        <v>400</v>
      </c>
      <c r="F278" s="12">
        <v>1</v>
      </c>
      <c r="G278" s="33">
        <v>274.45999999999998</v>
      </c>
      <c r="H278" s="33">
        <f t="shared" si="10"/>
        <v>274.45999999999998</v>
      </c>
    </row>
    <row r="279" spans="2:9" ht="15.75">
      <c r="C279" s="36" t="s">
        <v>403</v>
      </c>
      <c r="D279" s="11" t="s">
        <v>322</v>
      </c>
      <c r="E279" s="30" t="s">
        <v>401</v>
      </c>
      <c r="F279" s="12"/>
      <c r="G279" s="33">
        <v>230.68</v>
      </c>
      <c r="H279" s="33">
        <f t="shared" si="10"/>
        <v>0</v>
      </c>
    </row>
    <row r="280" spans="2:9" ht="15.75">
      <c r="C280" s="36" t="s">
        <v>403</v>
      </c>
      <c r="D280" s="11" t="s">
        <v>322</v>
      </c>
      <c r="E280" s="30" t="s">
        <v>400</v>
      </c>
      <c r="F280" s="12">
        <v>6</v>
      </c>
      <c r="G280" s="33">
        <v>232.21</v>
      </c>
      <c r="H280" s="33">
        <f t="shared" si="10"/>
        <v>1393.26</v>
      </c>
    </row>
    <row r="281" spans="2:9" ht="15.75">
      <c r="C281" s="36" t="s">
        <v>404</v>
      </c>
      <c r="D281" s="11" t="s">
        <v>322</v>
      </c>
      <c r="E281" s="30" t="s">
        <v>400</v>
      </c>
      <c r="F281" s="31">
        <v>4</v>
      </c>
      <c r="G281" s="33">
        <v>215.23</v>
      </c>
      <c r="H281" s="33">
        <f t="shared" si="10"/>
        <v>860.92</v>
      </c>
    </row>
    <row r="282" spans="2:9" ht="15.75">
      <c r="C282" s="36" t="s">
        <v>405</v>
      </c>
      <c r="D282" s="11" t="s">
        <v>322</v>
      </c>
      <c r="E282" s="30" t="s">
        <v>401</v>
      </c>
      <c r="F282" s="31"/>
      <c r="G282" s="33">
        <v>205.16</v>
      </c>
      <c r="H282" s="33">
        <f t="shared" si="10"/>
        <v>0</v>
      </c>
    </row>
    <row r="283" spans="2:9" ht="15.75">
      <c r="C283" s="36" t="s">
        <v>405</v>
      </c>
      <c r="D283" s="11" t="s">
        <v>322</v>
      </c>
      <c r="E283" s="30" t="s">
        <v>400</v>
      </c>
      <c r="F283" s="31">
        <v>14</v>
      </c>
      <c r="G283" s="33">
        <v>205.16</v>
      </c>
      <c r="H283" s="33">
        <f t="shared" si="10"/>
        <v>2872.24</v>
      </c>
    </row>
    <row r="284" spans="2:9" ht="15.75">
      <c r="C284" s="36" t="s">
        <v>406</v>
      </c>
      <c r="D284" s="11" t="s">
        <v>328</v>
      </c>
      <c r="E284" s="30" t="s">
        <v>407</v>
      </c>
      <c r="F284" s="31"/>
      <c r="G284" s="33">
        <v>662.33</v>
      </c>
      <c r="H284" s="33">
        <f t="shared" si="10"/>
        <v>0</v>
      </c>
    </row>
    <row r="285" spans="2:9" ht="15.75">
      <c r="C285" s="36" t="s">
        <v>408</v>
      </c>
      <c r="D285" s="11" t="s">
        <v>328</v>
      </c>
      <c r="E285" s="30" t="s">
        <v>409</v>
      </c>
      <c r="F285" s="31">
        <v>2</v>
      </c>
      <c r="G285" s="33">
        <v>384.18</v>
      </c>
      <c r="H285" s="33">
        <f t="shared" si="10"/>
        <v>768.36</v>
      </c>
    </row>
    <row r="286" spans="2:9" ht="15.75">
      <c r="C286" s="36" t="s">
        <v>410</v>
      </c>
      <c r="D286" s="11" t="s">
        <v>328</v>
      </c>
      <c r="E286" s="30" t="s">
        <v>411</v>
      </c>
      <c r="F286" s="31"/>
      <c r="G286" s="33">
        <v>267.68</v>
      </c>
      <c r="H286" s="33">
        <f t="shared" si="10"/>
        <v>0</v>
      </c>
    </row>
    <row r="287" spans="2:9" ht="15.75">
      <c r="C287" s="36" t="s">
        <v>412</v>
      </c>
      <c r="D287" s="11" t="s">
        <v>328</v>
      </c>
      <c r="E287" s="30" t="s">
        <v>413</v>
      </c>
      <c r="F287" s="31">
        <v>11</v>
      </c>
      <c r="G287" s="33">
        <v>181.75</v>
      </c>
      <c r="H287" s="33">
        <f t="shared" si="10"/>
        <v>1999.25</v>
      </c>
    </row>
    <row r="288" spans="2:9" ht="15.75">
      <c r="F288" s="32">
        <f>SUM(F276:F287)</f>
        <v>39</v>
      </c>
      <c r="G288" s="29" t="s">
        <v>320</v>
      </c>
      <c r="H288" s="66">
        <f>SUM(H276:H287)</f>
        <v>8417.4699999999993</v>
      </c>
    </row>
    <row r="291" spans="2:8" ht="31.5">
      <c r="B291" s="35" t="s">
        <v>435</v>
      </c>
      <c r="C291" s="28" t="s">
        <v>314</v>
      </c>
      <c r="D291" s="28" t="s">
        <v>315</v>
      </c>
      <c r="E291" s="28" t="s">
        <v>396</v>
      </c>
      <c r="F291" s="28" t="s">
        <v>414</v>
      </c>
      <c r="G291" s="28" t="s">
        <v>324</v>
      </c>
      <c r="H291" s="28" t="s">
        <v>398</v>
      </c>
    </row>
    <row r="292" spans="2:8" ht="15.75">
      <c r="C292" s="36" t="s">
        <v>399</v>
      </c>
      <c r="D292" s="11" t="s">
        <v>322</v>
      </c>
      <c r="E292" s="30" t="s">
        <v>415</v>
      </c>
      <c r="F292" s="31">
        <v>9.1300000000000008</v>
      </c>
      <c r="G292" s="33">
        <v>40.96</v>
      </c>
      <c r="H292" s="33">
        <f t="shared" ref="H292:H302" si="11">F292*G292</f>
        <v>373.96480000000003</v>
      </c>
    </row>
    <row r="293" spans="2:8" ht="15.75">
      <c r="C293" s="36" t="s">
        <v>399</v>
      </c>
      <c r="D293" s="11" t="s">
        <v>322</v>
      </c>
      <c r="E293" s="30" t="s">
        <v>416</v>
      </c>
      <c r="F293" s="12"/>
      <c r="G293" s="33">
        <v>40.69</v>
      </c>
      <c r="H293" s="33">
        <f t="shared" si="11"/>
        <v>0</v>
      </c>
    </row>
    <row r="294" spans="2:8" ht="15.75">
      <c r="C294" s="36" t="s">
        <v>402</v>
      </c>
      <c r="D294" s="11" t="s">
        <v>322</v>
      </c>
      <c r="E294" s="30" t="s">
        <v>417</v>
      </c>
      <c r="F294" s="12"/>
      <c r="G294" s="33">
        <v>44.85</v>
      </c>
      <c r="H294" s="33">
        <f t="shared" si="11"/>
        <v>0</v>
      </c>
    </row>
    <row r="295" spans="2:8" ht="15.75">
      <c r="C295" s="36" t="s">
        <v>402</v>
      </c>
      <c r="D295" s="11" t="s">
        <v>322</v>
      </c>
      <c r="E295" s="30" t="s">
        <v>415</v>
      </c>
      <c r="F295" s="12">
        <v>2.0299999999999998</v>
      </c>
      <c r="G295" s="33">
        <v>45.16</v>
      </c>
      <c r="H295" s="33">
        <f t="shared" si="11"/>
        <v>91.674799999999991</v>
      </c>
    </row>
    <row r="296" spans="2:8" ht="15.75">
      <c r="C296" s="36" t="s">
        <v>403</v>
      </c>
      <c r="D296" s="11" t="s">
        <v>322</v>
      </c>
      <c r="E296" s="30" t="s">
        <v>401</v>
      </c>
      <c r="F296" s="12">
        <v>2.46</v>
      </c>
      <c r="G296" s="33">
        <v>37.950000000000003</v>
      </c>
      <c r="H296" s="33">
        <f t="shared" si="11"/>
        <v>93.356999999999999</v>
      </c>
    </row>
    <row r="297" spans="2:8" ht="15.75">
      <c r="C297" s="36" t="s">
        <v>403</v>
      </c>
      <c r="D297" s="11" t="s">
        <v>322</v>
      </c>
      <c r="E297" s="30" t="s">
        <v>400</v>
      </c>
      <c r="F297" s="12">
        <v>1.46</v>
      </c>
      <c r="G297" s="33">
        <v>38.200000000000003</v>
      </c>
      <c r="H297" s="33">
        <f t="shared" si="11"/>
        <v>55.772000000000006</v>
      </c>
    </row>
    <row r="298" spans="2:8" ht="15.75">
      <c r="C298" s="36" t="s">
        <v>418</v>
      </c>
      <c r="D298" s="11" t="s">
        <v>328</v>
      </c>
      <c r="E298" s="30" t="s">
        <v>419</v>
      </c>
      <c r="F298" s="12">
        <v>8.6300000000000008</v>
      </c>
      <c r="G298" s="33">
        <v>39.159999999999997</v>
      </c>
      <c r="H298" s="33">
        <f t="shared" si="11"/>
        <v>337.95080000000002</v>
      </c>
    </row>
    <row r="299" spans="2:8" ht="15.75">
      <c r="C299" s="36" t="s">
        <v>405</v>
      </c>
      <c r="D299" s="11" t="s">
        <v>322</v>
      </c>
      <c r="E299" s="30" t="s">
        <v>416</v>
      </c>
      <c r="F299" s="12">
        <v>4.45</v>
      </c>
      <c r="G299" s="33">
        <v>33.75</v>
      </c>
      <c r="H299" s="33">
        <f t="shared" si="11"/>
        <v>150.1875</v>
      </c>
    </row>
    <row r="300" spans="2:8" ht="15.75">
      <c r="C300" s="36" t="s">
        <v>404</v>
      </c>
      <c r="D300" s="11" t="s">
        <v>322</v>
      </c>
      <c r="E300" s="30" t="s">
        <v>415</v>
      </c>
      <c r="F300" s="12">
        <v>2.61</v>
      </c>
      <c r="G300" s="65">
        <v>35.409999999999997</v>
      </c>
      <c r="H300" s="33">
        <f t="shared" si="11"/>
        <v>92.420099999999991</v>
      </c>
    </row>
    <row r="301" spans="2:8" ht="15.75">
      <c r="C301" s="36" t="s">
        <v>408</v>
      </c>
      <c r="D301" s="11" t="s">
        <v>328</v>
      </c>
      <c r="E301" s="30" t="s">
        <v>409</v>
      </c>
      <c r="F301" s="12"/>
      <c r="G301" s="65">
        <v>53.15</v>
      </c>
      <c r="H301" s="33">
        <f t="shared" si="11"/>
        <v>0</v>
      </c>
    </row>
    <row r="302" spans="2:8" ht="15.75">
      <c r="C302" s="36" t="s">
        <v>412</v>
      </c>
      <c r="D302" s="11" t="s">
        <v>328</v>
      </c>
      <c r="E302" s="30" t="s">
        <v>413</v>
      </c>
      <c r="F302" s="12">
        <v>1.88</v>
      </c>
      <c r="G302" s="65">
        <v>25.15</v>
      </c>
      <c r="H302" s="33">
        <f t="shared" si="11"/>
        <v>47.281999999999996</v>
      </c>
    </row>
    <row r="303" spans="2:8" ht="15.75">
      <c r="F303" s="32">
        <f>SUM(F292:F302)</f>
        <v>32.65</v>
      </c>
      <c r="G303" s="29" t="s">
        <v>320</v>
      </c>
      <c r="H303" s="66">
        <f>SUM(H292:H302)</f>
        <v>1242.6090000000002</v>
      </c>
    </row>
    <row r="306" spans="2:9" ht="31.5">
      <c r="B306" s="35" t="s">
        <v>435</v>
      </c>
      <c r="C306" s="28" t="s">
        <v>314</v>
      </c>
      <c r="D306" s="28" t="s">
        <v>315</v>
      </c>
      <c r="E306" s="28" t="s">
        <v>396</v>
      </c>
      <c r="F306" s="28" t="s">
        <v>414</v>
      </c>
      <c r="G306" s="28" t="s">
        <v>324</v>
      </c>
      <c r="H306" s="28" t="s">
        <v>398</v>
      </c>
    </row>
    <row r="307" spans="2:9" ht="15.75">
      <c r="C307" s="36" t="s">
        <v>420</v>
      </c>
      <c r="D307" s="11" t="s">
        <v>328</v>
      </c>
      <c r="E307" s="30" t="s">
        <v>421</v>
      </c>
      <c r="F307" s="31">
        <v>5.0599999999999996</v>
      </c>
      <c r="G307" s="33">
        <v>50.54</v>
      </c>
      <c r="H307" s="33">
        <f>F307*G307</f>
        <v>255.73239999999998</v>
      </c>
    </row>
    <row r="308" spans="2:9" ht="15.75">
      <c r="C308" s="36" t="s">
        <v>422</v>
      </c>
      <c r="D308" s="11" t="s">
        <v>328</v>
      </c>
      <c r="E308" s="30" t="s">
        <v>419</v>
      </c>
      <c r="F308" s="31"/>
      <c r="G308" s="33">
        <v>38.03</v>
      </c>
      <c r="H308" s="33">
        <f>F308*G308</f>
        <v>0</v>
      </c>
    </row>
    <row r="309" spans="2:9" ht="15.75">
      <c r="C309" s="36" t="s">
        <v>423</v>
      </c>
      <c r="D309" s="11" t="s">
        <v>328</v>
      </c>
      <c r="E309" s="30" t="s">
        <v>424</v>
      </c>
      <c r="F309" s="31"/>
      <c r="G309" s="33">
        <v>38.39</v>
      </c>
      <c r="H309" s="33">
        <f>F309*G309</f>
        <v>0</v>
      </c>
    </row>
    <row r="310" spans="2:9" ht="15.75">
      <c r="F310" s="32">
        <f>SUM(F307:F309)</f>
        <v>5.0599999999999996</v>
      </c>
      <c r="G310" s="29" t="s">
        <v>320</v>
      </c>
      <c r="H310" s="29">
        <f>SUM(H307:H309)</f>
        <v>255.73239999999998</v>
      </c>
    </row>
    <row r="313" spans="2:9" ht="31.5">
      <c r="B313" s="35" t="s">
        <v>435</v>
      </c>
      <c r="C313" s="28" t="s">
        <v>314</v>
      </c>
      <c r="D313" s="28" t="s">
        <v>315</v>
      </c>
      <c r="E313" s="28" t="s">
        <v>396</v>
      </c>
      <c r="F313" s="28" t="s">
        <v>397</v>
      </c>
      <c r="G313" s="28" t="s">
        <v>319</v>
      </c>
      <c r="H313" s="28" t="s">
        <v>398</v>
      </c>
    </row>
    <row r="314" spans="2:9" ht="15.75">
      <c r="C314" s="36" t="s">
        <v>420</v>
      </c>
      <c r="D314" s="11" t="s">
        <v>328</v>
      </c>
      <c r="E314" s="30" t="s">
        <v>421</v>
      </c>
      <c r="F314" s="31"/>
      <c r="G314" s="33">
        <v>365.3</v>
      </c>
      <c r="H314" s="33">
        <f>F314*G314</f>
        <v>0</v>
      </c>
    </row>
    <row r="315" spans="2:9" ht="15.75">
      <c r="C315" s="36" t="s">
        <v>422</v>
      </c>
      <c r="D315" s="11" t="s">
        <v>328</v>
      </c>
      <c r="E315" s="30" t="s">
        <v>419</v>
      </c>
      <c r="F315" s="31">
        <v>6</v>
      </c>
      <c r="G315" s="33">
        <v>274.88</v>
      </c>
      <c r="H315" s="33">
        <f>F315*G315</f>
        <v>1649.28</v>
      </c>
    </row>
    <row r="316" spans="2:9" ht="15.75">
      <c r="C316" s="36" t="s">
        <v>423</v>
      </c>
      <c r="D316" s="11" t="s">
        <v>328</v>
      </c>
      <c r="E316" s="30" t="s">
        <v>424</v>
      </c>
      <c r="F316" s="31"/>
      <c r="G316" s="33">
        <v>277.48</v>
      </c>
      <c r="H316" s="33">
        <f>F316*G316</f>
        <v>0</v>
      </c>
    </row>
    <row r="317" spans="2:9" ht="15.75">
      <c r="F317" s="32">
        <f>SUM(F314:F316)</f>
        <v>6</v>
      </c>
      <c r="G317" s="29" t="s">
        <v>320</v>
      </c>
      <c r="H317" s="29">
        <f>SUM(H314:H316)</f>
        <v>1649.28</v>
      </c>
    </row>
    <row r="319" spans="2:9" ht="31.5">
      <c r="B319" s="35" t="s">
        <v>435</v>
      </c>
      <c r="C319" s="9" t="s">
        <v>314</v>
      </c>
      <c r="D319" s="9" t="s">
        <v>315</v>
      </c>
      <c r="E319" s="9" t="s">
        <v>316</v>
      </c>
      <c r="F319" s="9" t="s">
        <v>317</v>
      </c>
      <c r="G319" s="9" t="s">
        <v>318</v>
      </c>
      <c r="H319" s="9" t="s">
        <v>319</v>
      </c>
      <c r="I319" s="9" t="s">
        <v>320</v>
      </c>
    </row>
    <row r="320" spans="2:9" ht="15.75">
      <c r="C320" s="36" t="s">
        <v>355</v>
      </c>
      <c r="D320" s="36" t="s">
        <v>341</v>
      </c>
      <c r="E320" s="37">
        <v>0.375</v>
      </c>
      <c r="F320" s="37">
        <v>0.72222222222222221</v>
      </c>
      <c r="G320" s="42"/>
      <c r="H320" s="57">
        <v>437.92</v>
      </c>
      <c r="I320" s="39">
        <f t="shared" ref="I320:I343" si="12">H320*G320</f>
        <v>0</v>
      </c>
    </row>
    <row r="321" spans="3:9" ht="15.75">
      <c r="C321" s="36" t="s">
        <v>370</v>
      </c>
      <c r="D321" s="36" t="s">
        <v>333</v>
      </c>
      <c r="E321" s="37">
        <v>0.25</v>
      </c>
      <c r="F321" s="37">
        <v>0.59722222222222221</v>
      </c>
      <c r="G321" s="42"/>
      <c r="H321" s="57">
        <v>202.15</v>
      </c>
      <c r="I321" s="39">
        <f t="shared" si="12"/>
        <v>0</v>
      </c>
    </row>
    <row r="322" spans="3:9" ht="15.75">
      <c r="C322" s="36" t="s">
        <v>371</v>
      </c>
      <c r="D322" s="36" t="s">
        <v>333</v>
      </c>
      <c r="E322" s="37">
        <v>0.56944444444444442</v>
      </c>
      <c r="F322" s="37">
        <v>0.91666666666666663</v>
      </c>
      <c r="G322" s="42"/>
      <c r="H322" s="57">
        <v>202.15</v>
      </c>
      <c r="I322" s="39">
        <f t="shared" si="12"/>
        <v>0</v>
      </c>
    </row>
    <row r="323" spans="3:9" ht="15.75">
      <c r="C323" s="36" t="s">
        <v>372</v>
      </c>
      <c r="D323" s="36" t="s">
        <v>333</v>
      </c>
      <c r="E323" s="37">
        <v>0.56944444444444442</v>
      </c>
      <c r="F323" s="37">
        <v>0.91666666666666663</v>
      </c>
      <c r="G323" s="42">
        <v>89</v>
      </c>
      <c r="H323" s="57">
        <v>145.5</v>
      </c>
      <c r="I323" s="39">
        <f t="shared" si="12"/>
        <v>12949.5</v>
      </c>
    </row>
    <row r="324" spans="3:9" ht="15.75">
      <c r="C324" s="36" t="s">
        <v>373</v>
      </c>
      <c r="D324" s="36" t="s">
        <v>333</v>
      </c>
      <c r="E324" s="37">
        <v>0.25</v>
      </c>
      <c r="F324" s="37">
        <v>0.59722222222222221</v>
      </c>
      <c r="G324" s="42">
        <v>19</v>
      </c>
      <c r="H324" s="57">
        <v>186.33</v>
      </c>
      <c r="I324" s="39">
        <f t="shared" si="12"/>
        <v>3540.2700000000004</v>
      </c>
    </row>
    <row r="325" spans="3:9" ht="15.75">
      <c r="C325" s="36" t="s">
        <v>373</v>
      </c>
      <c r="D325" s="36" t="s">
        <v>333</v>
      </c>
      <c r="E325" s="37">
        <v>0.56944444444444442</v>
      </c>
      <c r="F325" s="37">
        <v>0.91666666666666663</v>
      </c>
      <c r="G325" s="42"/>
      <c r="H325" s="57">
        <v>168.4</v>
      </c>
      <c r="I325" s="39">
        <f t="shared" si="12"/>
        <v>0</v>
      </c>
    </row>
    <row r="326" spans="3:9" ht="15.75">
      <c r="C326" s="36" t="s">
        <v>374</v>
      </c>
      <c r="D326" s="36" t="s">
        <v>333</v>
      </c>
      <c r="E326" s="37">
        <v>0.25</v>
      </c>
      <c r="F326" s="37">
        <v>0.59722222222222221</v>
      </c>
      <c r="G326" s="42">
        <v>3</v>
      </c>
      <c r="H326" s="57">
        <v>192.65</v>
      </c>
      <c r="I326" s="39">
        <f t="shared" si="12"/>
        <v>577.95000000000005</v>
      </c>
    </row>
    <row r="327" spans="3:9" ht="15.75">
      <c r="C327" s="36" t="s">
        <v>372</v>
      </c>
      <c r="D327" s="36" t="s">
        <v>333</v>
      </c>
      <c r="E327" s="37">
        <v>0.25</v>
      </c>
      <c r="F327" s="37">
        <v>0.59722222222222221</v>
      </c>
      <c r="G327" s="42">
        <v>86</v>
      </c>
      <c r="H327" s="57">
        <v>145.5</v>
      </c>
      <c r="I327" s="39">
        <f t="shared" si="12"/>
        <v>12513</v>
      </c>
    </row>
    <row r="328" spans="3:9" ht="15.75">
      <c r="C328" s="36" t="s">
        <v>372</v>
      </c>
      <c r="D328" s="36" t="s">
        <v>333</v>
      </c>
      <c r="E328" s="37">
        <v>0.90277777777777779</v>
      </c>
      <c r="F328" s="37">
        <v>0.25</v>
      </c>
      <c r="G328" s="42">
        <v>36</v>
      </c>
      <c r="H328" s="57">
        <v>169.91</v>
      </c>
      <c r="I328" s="39">
        <f t="shared" si="12"/>
        <v>6116.76</v>
      </c>
    </row>
    <row r="329" spans="3:9" ht="31.5">
      <c r="C329" s="36" t="s">
        <v>375</v>
      </c>
      <c r="D329" s="36" t="s">
        <v>333</v>
      </c>
      <c r="E329" s="37">
        <v>0.90277777777777779</v>
      </c>
      <c r="F329" s="37">
        <v>0.25</v>
      </c>
      <c r="G329" s="42"/>
      <c r="H329" s="57">
        <v>227.03</v>
      </c>
      <c r="I329" s="39">
        <f t="shared" si="12"/>
        <v>0</v>
      </c>
    </row>
    <row r="330" spans="3:9" ht="31.5">
      <c r="C330" s="36" t="s">
        <v>375</v>
      </c>
      <c r="D330" s="36" t="s">
        <v>333</v>
      </c>
      <c r="E330" s="37">
        <v>0.25</v>
      </c>
      <c r="F330" s="37">
        <v>0.59722222222222221</v>
      </c>
      <c r="G330" s="42"/>
      <c r="H330" s="57">
        <v>192.11</v>
      </c>
      <c r="I330" s="39">
        <f t="shared" si="12"/>
        <v>0</v>
      </c>
    </row>
    <row r="331" spans="3:9" ht="15.75">
      <c r="C331" s="36" t="s">
        <v>376</v>
      </c>
      <c r="D331" s="36" t="s">
        <v>341</v>
      </c>
      <c r="E331" s="37">
        <v>0.25</v>
      </c>
      <c r="F331" s="37">
        <v>0.59722222222222221</v>
      </c>
      <c r="G331" s="42"/>
      <c r="H331" s="57">
        <v>168.52</v>
      </c>
      <c r="I331" s="39">
        <f t="shared" si="12"/>
        <v>0</v>
      </c>
    </row>
    <row r="332" spans="3:9" ht="15.75">
      <c r="C332" s="36" t="s">
        <v>377</v>
      </c>
      <c r="D332" s="36" t="s">
        <v>333</v>
      </c>
      <c r="E332" s="37">
        <v>0.56944444444444442</v>
      </c>
      <c r="F332" s="37">
        <v>0.91666666666666663</v>
      </c>
      <c r="G332" s="42"/>
      <c r="H332" s="57">
        <v>185.17</v>
      </c>
      <c r="I332" s="39">
        <f t="shared" si="12"/>
        <v>0</v>
      </c>
    </row>
    <row r="333" spans="3:9" ht="15.75">
      <c r="C333" s="36" t="s">
        <v>377</v>
      </c>
      <c r="D333" s="36" t="s">
        <v>333</v>
      </c>
      <c r="E333" s="37">
        <v>0.25</v>
      </c>
      <c r="F333" s="37">
        <v>0.59722222222222221</v>
      </c>
      <c r="G333" s="42"/>
      <c r="H333" s="57">
        <v>185.17</v>
      </c>
      <c r="I333" s="39">
        <f t="shared" si="12"/>
        <v>0</v>
      </c>
    </row>
    <row r="334" spans="3:9" ht="15.75">
      <c r="C334" s="36" t="s">
        <v>377</v>
      </c>
      <c r="D334" s="36" t="s">
        <v>333</v>
      </c>
      <c r="E334" s="37">
        <v>0.90277777777777779</v>
      </c>
      <c r="F334" s="37">
        <v>0.25</v>
      </c>
      <c r="G334" s="42"/>
      <c r="H334" s="57">
        <v>218.26</v>
      </c>
      <c r="I334" s="39">
        <f t="shared" si="12"/>
        <v>0</v>
      </c>
    </row>
    <row r="335" spans="3:9" ht="15.75">
      <c r="C335" s="36" t="s">
        <v>378</v>
      </c>
      <c r="D335" s="36" t="s">
        <v>333</v>
      </c>
      <c r="E335" s="37">
        <v>0.90277777777777779</v>
      </c>
      <c r="F335" s="37">
        <v>0.25</v>
      </c>
      <c r="G335" s="42"/>
      <c r="H335" s="57">
        <v>169.91</v>
      </c>
      <c r="I335" s="39">
        <f t="shared" si="12"/>
        <v>0</v>
      </c>
    </row>
    <row r="336" spans="3:9" ht="15.75">
      <c r="C336" s="36" t="s">
        <v>373</v>
      </c>
      <c r="D336" s="36" t="s">
        <v>333</v>
      </c>
      <c r="E336" s="37">
        <v>0.90277777777777779</v>
      </c>
      <c r="F336" s="37">
        <v>0.25</v>
      </c>
      <c r="G336" s="42"/>
      <c r="H336" s="57">
        <v>197.98</v>
      </c>
      <c r="I336" s="39">
        <f t="shared" si="12"/>
        <v>0</v>
      </c>
    </row>
    <row r="337" spans="3:9" ht="31.5">
      <c r="C337" s="36" t="s">
        <v>375</v>
      </c>
      <c r="D337" s="36" t="s">
        <v>333</v>
      </c>
      <c r="E337" s="37">
        <v>0.56944444444444442</v>
      </c>
      <c r="F337" s="37">
        <v>0.91666666666666663</v>
      </c>
      <c r="G337" s="42"/>
      <c r="H337" s="57">
        <v>192.11</v>
      </c>
      <c r="I337" s="39">
        <f t="shared" si="12"/>
        <v>0</v>
      </c>
    </row>
    <row r="338" spans="3:9" ht="15.75">
      <c r="C338" s="36" t="s">
        <v>379</v>
      </c>
      <c r="D338" s="36" t="s">
        <v>322</v>
      </c>
      <c r="E338" s="37">
        <v>0.41666666666666669</v>
      </c>
      <c r="F338" s="37">
        <v>0.91666666666666663</v>
      </c>
      <c r="G338" s="42">
        <v>61</v>
      </c>
      <c r="H338" s="57">
        <v>164.42</v>
      </c>
      <c r="I338" s="39">
        <f t="shared" si="12"/>
        <v>10029.619999999999</v>
      </c>
    </row>
    <row r="339" spans="3:9" ht="15.75">
      <c r="C339" s="36" t="s">
        <v>379</v>
      </c>
      <c r="D339" s="36" t="s">
        <v>333</v>
      </c>
      <c r="E339" s="37">
        <v>0.25</v>
      </c>
      <c r="F339" s="37">
        <v>0.59722222222222221</v>
      </c>
      <c r="G339" s="42"/>
      <c r="H339" s="57">
        <v>185.17</v>
      </c>
      <c r="I339" s="39">
        <f t="shared" si="12"/>
        <v>0</v>
      </c>
    </row>
    <row r="340" spans="3:9" ht="15.75">
      <c r="C340" s="36" t="s">
        <v>373</v>
      </c>
      <c r="D340" s="36" t="s">
        <v>333</v>
      </c>
      <c r="E340" s="37">
        <v>0.63194444444444442</v>
      </c>
      <c r="F340" s="37">
        <v>0.97916666666666663</v>
      </c>
      <c r="G340" s="42"/>
      <c r="H340" s="57">
        <v>161.09</v>
      </c>
      <c r="I340" s="39">
        <f t="shared" si="12"/>
        <v>0</v>
      </c>
    </row>
    <row r="341" spans="3:9" ht="31.5">
      <c r="C341" s="36" t="s">
        <v>375</v>
      </c>
      <c r="D341" s="36" t="s">
        <v>333</v>
      </c>
      <c r="E341" s="37">
        <v>0.63194444444444442</v>
      </c>
      <c r="F341" s="37">
        <v>0.97916666666666663</v>
      </c>
      <c r="G341" s="42"/>
      <c r="H341" s="57">
        <v>199.69</v>
      </c>
      <c r="I341" s="39">
        <f t="shared" si="12"/>
        <v>0</v>
      </c>
    </row>
    <row r="342" spans="3:9" ht="15.75">
      <c r="C342" s="36" t="s">
        <v>379</v>
      </c>
      <c r="D342" s="36" t="s">
        <v>333</v>
      </c>
      <c r="E342" s="37">
        <v>0.25</v>
      </c>
      <c r="F342" s="37">
        <v>0.59722222222222221</v>
      </c>
      <c r="G342" s="42"/>
      <c r="H342" s="57">
        <v>185.17</v>
      </c>
      <c r="I342" s="39">
        <f t="shared" si="12"/>
        <v>0</v>
      </c>
    </row>
    <row r="343" spans="3:9" ht="31.5" hidden="1">
      <c r="C343" s="36" t="s">
        <v>375</v>
      </c>
      <c r="D343" s="36" t="s">
        <v>333</v>
      </c>
      <c r="E343" s="37">
        <v>0.25</v>
      </c>
      <c r="F343" s="37">
        <v>0.59722222222222221</v>
      </c>
      <c r="G343" s="42"/>
      <c r="H343" s="57">
        <v>192.11</v>
      </c>
      <c r="I343" s="39">
        <f t="shared" si="12"/>
        <v>0</v>
      </c>
    </row>
    <row r="344" spans="3:9" ht="15.75" hidden="1">
      <c r="C344" s="40"/>
      <c r="D344" s="40"/>
      <c r="E344" s="40"/>
      <c r="F344" s="40"/>
      <c r="G344" s="43">
        <f>SUM(G320:G343)</f>
        <v>294</v>
      </c>
      <c r="H344" s="40"/>
      <c r="I344" s="41">
        <f>SUM(I320:I343)</f>
        <v>45727.100000000006</v>
      </c>
    </row>
    <row r="346" spans="3:9" hidden="1"/>
    <row r="347" spans="3:9" ht="63">
      <c r="C347" s="9" t="s">
        <v>380</v>
      </c>
      <c r="D347" s="9" t="s">
        <v>381</v>
      </c>
      <c r="E347" s="9" t="s">
        <v>382</v>
      </c>
      <c r="F347" s="9" t="s">
        <v>383</v>
      </c>
      <c r="G347" s="9" t="s">
        <v>384</v>
      </c>
      <c r="H347" s="9" t="s">
        <v>385</v>
      </c>
    </row>
    <row r="348" spans="3:9" ht="15.75" hidden="1">
      <c r="C348" s="36" t="s">
        <v>386</v>
      </c>
      <c r="D348" s="57">
        <f t="shared" ref="D348:D357" si="13">659480.356999937/30*0</f>
        <v>0</v>
      </c>
      <c r="E348" s="57"/>
      <c r="F348" s="63">
        <f t="shared" ref="F348:F357" si="14">SUM(D348:E348)</f>
        <v>0</v>
      </c>
      <c r="G348" s="57"/>
      <c r="H348" s="41">
        <f t="shared" ref="H348:H357" si="15">G348-F348</f>
        <v>0</v>
      </c>
    </row>
    <row r="349" spans="3:9" ht="31.5">
      <c r="C349" s="36" t="s">
        <v>439</v>
      </c>
      <c r="D349" s="57">
        <f t="shared" si="13"/>
        <v>0</v>
      </c>
      <c r="E349" s="57"/>
      <c r="F349" s="63">
        <f t="shared" si="14"/>
        <v>0</v>
      </c>
      <c r="G349" s="57"/>
      <c r="H349" s="41">
        <f t="shared" si="15"/>
        <v>0</v>
      </c>
    </row>
    <row r="350" spans="3:9" ht="31.5">
      <c r="C350" s="36" t="s">
        <v>439</v>
      </c>
      <c r="D350" s="57">
        <f t="shared" si="13"/>
        <v>0</v>
      </c>
      <c r="E350" s="57"/>
      <c r="F350" s="63">
        <f t="shared" si="14"/>
        <v>0</v>
      </c>
      <c r="G350" s="57"/>
      <c r="H350" s="41">
        <f t="shared" si="15"/>
        <v>0</v>
      </c>
    </row>
    <row r="351" spans="3:9" ht="15.75">
      <c r="C351" s="36" t="s">
        <v>388</v>
      </c>
      <c r="D351" s="57">
        <f t="shared" si="13"/>
        <v>0</v>
      </c>
      <c r="E351" s="57"/>
      <c r="F351" s="63">
        <f t="shared" si="14"/>
        <v>0</v>
      </c>
      <c r="G351" s="57"/>
      <c r="H351" s="41">
        <f t="shared" si="15"/>
        <v>0</v>
      </c>
    </row>
    <row r="352" spans="3:9" ht="15.75">
      <c r="C352" s="36" t="s">
        <v>389</v>
      </c>
      <c r="D352" s="57">
        <f t="shared" si="13"/>
        <v>0</v>
      </c>
      <c r="E352" s="57"/>
      <c r="F352" s="63">
        <f t="shared" si="14"/>
        <v>0</v>
      </c>
      <c r="G352" s="57"/>
      <c r="H352" s="41">
        <f t="shared" si="15"/>
        <v>0</v>
      </c>
    </row>
    <row r="353" spans="2:9" ht="15.75">
      <c r="C353" s="36" t="s">
        <v>390</v>
      </c>
      <c r="D353" s="57">
        <f t="shared" si="13"/>
        <v>0</v>
      </c>
      <c r="E353" s="57"/>
      <c r="F353" s="63">
        <f t="shared" si="14"/>
        <v>0</v>
      </c>
      <c r="G353" s="57"/>
      <c r="H353" s="41">
        <f t="shared" si="15"/>
        <v>0</v>
      </c>
    </row>
    <row r="354" spans="2:9" ht="15.75">
      <c r="C354" s="36" t="s">
        <v>391</v>
      </c>
      <c r="D354" s="57">
        <f t="shared" si="13"/>
        <v>0</v>
      </c>
      <c r="E354" s="57"/>
      <c r="F354" s="63">
        <f t="shared" si="14"/>
        <v>0</v>
      </c>
      <c r="G354" s="57"/>
      <c r="H354" s="41">
        <f t="shared" si="15"/>
        <v>0</v>
      </c>
    </row>
    <row r="355" spans="2:9" ht="15.75">
      <c r="C355" s="36" t="s">
        <v>392</v>
      </c>
      <c r="D355" s="57">
        <f t="shared" si="13"/>
        <v>0</v>
      </c>
      <c r="E355" s="57"/>
      <c r="F355" s="63">
        <f t="shared" si="14"/>
        <v>0</v>
      </c>
      <c r="G355" s="57"/>
      <c r="H355" s="41">
        <f t="shared" si="15"/>
        <v>0</v>
      </c>
    </row>
    <row r="356" spans="2:9" ht="15.75">
      <c r="C356" s="36" t="s">
        <v>393</v>
      </c>
      <c r="D356" s="57">
        <f t="shared" si="13"/>
        <v>0</v>
      </c>
      <c r="E356" s="57"/>
      <c r="F356" s="63">
        <f t="shared" si="14"/>
        <v>0</v>
      </c>
      <c r="G356" s="57"/>
      <c r="H356" s="41">
        <f t="shared" si="15"/>
        <v>0</v>
      </c>
    </row>
    <row r="357" spans="2:9" ht="15.75">
      <c r="C357" s="36" t="s">
        <v>394</v>
      </c>
      <c r="D357" s="57">
        <f t="shared" si="13"/>
        <v>0</v>
      </c>
      <c r="E357" s="57"/>
      <c r="F357" s="63">
        <f t="shared" si="14"/>
        <v>0</v>
      </c>
      <c r="G357" s="57"/>
      <c r="H357" s="41">
        <f t="shared" si="15"/>
        <v>0</v>
      </c>
    </row>
    <row r="358" spans="2:9" ht="15.75">
      <c r="H358" s="41">
        <f>SUM(H348:H357)</f>
        <v>0</v>
      </c>
    </row>
    <row r="361" spans="2:9" ht="31.5">
      <c r="B361" s="35" t="s">
        <v>435</v>
      </c>
      <c r="C361" s="9" t="s">
        <v>314</v>
      </c>
      <c r="D361" s="9" t="s">
        <v>315</v>
      </c>
      <c r="E361" s="9" t="s">
        <v>316</v>
      </c>
      <c r="F361" s="9" t="s">
        <v>317</v>
      </c>
      <c r="G361" s="9" t="s">
        <v>342</v>
      </c>
      <c r="H361" s="9" t="s">
        <v>324</v>
      </c>
      <c r="I361" s="9" t="s">
        <v>320</v>
      </c>
    </row>
    <row r="362" spans="2:9" ht="15.75">
      <c r="C362" s="36" t="s">
        <v>339</v>
      </c>
      <c r="D362" s="36" t="s">
        <v>322</v>
      </c>
      <c r="E362" s="37">
        <v>0.79166666666666663</v>
      </c>
      <c r="F362" s="37">
        <v>0.29166666666666669</v>
      </c>
      <c r="G362" s="42">
        <v>26</v>
      </c>
      <c r="H362" s="57">
        <v>32.35</v>
      </c>
      <c r="I362" s="39">
        <f>H362*G362</f>
        <v>841.1</v>
      </c>
    </row>
    <row r="363" spans="2:9" ht="15.75">
      <c r="C363" s="36" t="s">
        <v>339</v>
      </c>
      <c r="D363" s="36" t="s">
        <v>322</v>
      </c>
      <c r="E363" s="37">
        <v>0.29166666666666669</v>
      </c>
      <c r="F363" s="37">
        <v>0.79166666666666663</v>
      </c>
      <c r="G363" s="42">
        <v>26</v>
      </c>
      <c r="H363" s="57">
        <v>29.63</v>
      </c>
      <c r="I363" s="39">
        <f>H363*G363</f>
        <v>770.38</v>
      </c>
    </row>
    <row r="364" spans="2:9" ht="15.75">
      <c r="G364" s="43">
        <f>SUM(G362:G363)</f>
        <v>52</v>
      </c>
      <c r="H364" s="40"/>
      <c r="I364" s="41">
        <f>SUM(I362:I363)</f>
        <v>1611.48</v>
      </c>
    </row>
    <row r="366" spans="2:9" ht="31.5">
      <c r="B366" s="35" t="s">
        <v>435</v>
      </c>
      <c r="C366" s="9" t="s">
        <v>314</v>
      </c>
      <c r="D366" s="9" t="s">
        <v>315</v>
      </c>
      <c r="E366" s="9" t="s">
        <v>316</v>
      </c>
      <c r="F366" s="9" t="s">
        <v>317</v>
      </c>
      <c r="G366" s="9" t="s">
        <v>342</v>
      </c>
      <c r="H366" s="9" t="s">
        <v>324</v>
      </c>
      <c r="I366" s="9" t="s">
        <v>320</v>
      </c>
    </row>
    <row r="367" spans="2:9" ht="15.75">
      <c r="C367" s="36" t="s">
        <v>335</v>
      </c>
      <c r="D367" s="36" t="s">
        <v>322</v>
      </c>
      <c r="E367" s="37">
        <v>0.29166666666666669</v>
      </c>
      <c r="F367" s="37">
        <v>0.79166666666666663</v>
      </c>
      <c r="G367" s="42">
        <v>117.75</v>
      </c>
      <c r="H367" s="57">
        <v>20.88</v>
      </c>
      <c r="I367" s="39">
        <f>H367*G367</f>
        <v>2458.62</v>
      </c>
    </row>
    <row r="368" spans="2:9" ht="15.75">
      <c r="C368" s="36" t="s">
        <v>335</v>
      </c>
      <c r="D368" s="36" t="s">
        <v>322</v>
      </c>
      <c r="E368" s="37">
        <v>0.79166666666666663</v>
      </c>
      <c r="F368" s="37">
        <v>0.29166666666666669</v>
      </c>
      <c r="G368" s="42">
        <v>117.75</v>
      </c>
      <c r="H368" s="57">
        <v>22.83</v>
      </c>
      <c r="I368" s="39">
        <f>H368*G368</f>
        <v>2688.2324999999996</v>
      </c>
    </row>
    <row r="369" spans="2:9" ht="15.75">
      <c r="C369" s="40"/>
      <c r="D369" s="40"/>
      <c r="E369" s="40"/>
      <c r="F369" s="40"/>
      <c r="G369" s="43">
        <f>SUM(G367:G368)</f>
        <v>235.5</v>
      </c>
      <c r="H369" s="40"/>
      <c r="I369" s="41">
        <f>SUM(I367:I368)</f>
        <v>5146.8524999999991</v>
      </c>
    </row>
    <row r="371" spans="2:9" ht="31.5">
      <c r="B371" s="35" t="s">
        <v>435</v>
      </c>
      <c r="C371" s="9" t="s">
        <v>314</v>
      </c>
      <c r="D371" s="9" t="s">
        <v>315</v>
      </c>
      <c r="E371" s="9" t="s">
        <v>316</v>
      </c>
      <c r="F371" s="9" t="s">
        <v>317</v>
      </c>
      <c r="G371" s="9" t="s">
        <v>342</v>
      </c>
      <c r="H371" s="9" t="s">
        <v>324</v>
      </c>
      <c r="I371" s="9" t="s">
        <v>320</v>
      </c>
    </row>
    <row r="372" spans="2:9" ht="15.75">
      <c r="C372" s="36" t="s">
        <v>351</v>
      </c>
      <c r="D372" s="36" t="s">
        <v>322</v>
      </c>
      <c r="E372" s="37">
        <v>0.45833333333333331</v>
      </c>
      <c r="F372" s="37">
        <v>0.95833333333333337</v>
      </c>
      <c r="G372" s="42">
        <v>36</v>
      </c>
      <c r="H372" s="39">
        <v>35.25</v>
      </c>
      <c r="I372" s="39">
        <f>H372*G372</f>
        <v>1269</v>
      </c>
    </row>
    <row r="373" spans="2:9" ht="15.75">
      <c r="G373" s="43">
        <f>SUM(G372:G372)</f>
        <v>36</v>
      </c>
      <c r="H373" s="40"/>
      <c r="I373" s="41">
        <f>SUM(I372:I372)</f>
        <v>1269</v>
      </c>
    </row>
    <row r="375" spans="2:9" ht="31.5">
      <c r="B375" s="35" t="s">
        <v>440</v>
      </c>
      <c r="C375" s="9" t="s">
        <v>314</v>
      </c>
      <c r="D375" s="9" t="s">
        <v>315</v>
      </c>
      <c r="E375" s="9" t="s">
        <v>316</v>
      </c>
      <c r="F375" s="9" t="s">
        <v>317</v>
      </c>
      <c r="G375" s="9" t="s">
        <v>342</v>
      </c>
      <c r="H375" s="9" t="s">
        <v>324</v>
      </c>
      <c r="I375" s="9" t="s">
        <v>320</v>
      </c>
    </row>
    <row r="376" spans="2:9" ht="15.75">
      <c r="C376" s="36" t="s">
        <v>441</v>
      </c>
      <c r="D376" s="36" t="s">
        <v>322</v>
      </c>
      <c r="E376" s="37">
        <v>0.45833333333333331</v>
      </c>
      <c r="F376" s="37">
        <v>0.95833333333333337</v>
      </c>
      <c r="G376" s="42">
        <v>530</v>
      </c>
      <c r="H376" s="57">
        <v>29.88</v>
      </c>
      <c r="I376" s="39">
        <f>H376*G376</f>
        <v>15836.4</v>
      </c>
    </row>
    <row r="377" spans="2:9" ht="15.75">
      <c r="G377" s="43">
        <f>SUM(G376:G376)</f>
        <v>530</v>
      </c>
      <c r="H377" s="40"/>
      <c r="I377" s="41">
        <f>SUM(I376:I376)</f>
        <v>15836.4</v>
      </c>
    </row>
    <row r="379" spans="2:9" ht="31.5">
      <c r="B379" s="35" t="s">
        <v>440</v>
      </c>
      <c r="C379" s="9" t="s">
        <v>314</v>
      </c>
      <c r="D379" s="9" t="s">
        <v>315</v>
      </c>
      <c r="E379" s="9" t="s">
        <v>316</v>
      </c>
      <c r="F379" s="9" t="s">
        <v>317</v>
      </c>
      <c r="G379" s="9" t="s">
        <v>342</v>
      </c>
      <c r="H379" s="9" t="s">
        <v>324</v>
      </c>
      <c r="I379" s="9" t="s">
        <v>320</v>
      </c>
    </row>
    <row r="380" spans="2:9" ht="15.75">
      <c r="C380" s="36" t="s">
        <v>442</v>
      </c>
      <c r="D380" s="36" t="s">
        <v>322</v>
      </c>
      <c r="E380" s="37">
        <v>0.45833333333333331</v>
      </c>
      <c r="F380" s="37">
        <v>0.95833333333333337</v>
      </c>
      <c r="G380" s="42">
        <v>150</v>
      </c>
      <c r="H380" s="57">
        <v>21.16</v>
      </c>
      <c r="I380" s="39">
        <f>H380*G380</f>
        <v>3174</v>
      </c>
    </row>
    <row r="381" spans="2:9" ht="15.75">
      <c r="C381" s="40"/>
      <c r="D381" s="40"/>
      <c r="E381" s="40"/>
      <c r="F381" s="40"/>
      <c r="G381" s="43">
        <f>SUM(G380:G380)</f>
        <v>150</v>
      </c>
      <c r="H381" s="40"/>
      <c r="I381" s="41">
        <f>SUM(I380:I380)</f>
        <v>3174</v>
      </c>
    </row>
    <row r="383" spans="2:9" ht="31.5">
      <c r="B383" s="35" t="s">
        <v>443</v>
      </c>
      <c r="C383" s="9" t="s">
        <v>314</v>
      </c>
      <c r="D383" s="9" t="s">
        <v>315</v>
      </c>
      <c r="E383" s="9" t="s">
        <v>316</v>
      </c>
      <c r="F383" s="9" t="s">
        <v>317</v>
      </c>
      <c r="G383" s="9" t="s">
        <v>318</v>
      </c>
      <c r="H383" s="9" t="s">
        <v>319</v>
      </c>
      <c r="I383" s="9" t="s">
        <v>320</v>
      </c>
    </row>
    <row r="384" spans="2:9" ht="15.75">
      <c r="C384" s="44" t="s">
        <v>355</v>
      </c>
      <c r="D384" s="44" t="s">
        <v>328</v>
      </c>
      <c r="E384" s="45">
        <v>0.33333333333333331</v>
      </c>
      <c r="F384" s="45">
        <v>0.7416666666666667</v>
      </c>
      <c r="G384" s="62"/>
      <c r="H384" s="64">
        <v>272.07</v>
      </c>
      <c r="I384" s="46">
        <f t="shared" ref="I384:I394" si="16">G384*H384</f>
        <v>0</v>
      </c>
    </row>
    <row r="385" spans="2:9" ht="15.75">
      <c r="C385" s="44" t="s">
        <v>355</v>
      </c>
      <c r="D385" s="44" t="s">
        <v>328</v>
      </c>
      <c r="E385" s="45">
        <v>0.54166666666666663</v>
      </c>
      <c r="F385" s="45">
        <v>0.95</v>
      </c>
      <c r="G385" s="62"/>
      <c r="H385" s="64">
        <v>274.35000000000002</v>
      </c>
      <c r="I385" s="46">
        <f t="shared" si="16"/>
        <v>0</v>
      </c>
    </row>
    <row r="386" spans="2:9" ht="15.75">
      <c r="C386" s="44" t="s">
        <v>356</v>
      </c>
      <c r="D386" s="44" t="s">
        <v>341</v>
      </c>
      <c r="E386" s="45">
        <v>0.33333333333333331</v>
      </c>
      <c r="F386" s="45">
        <v>0.68055555555555558</v>
      </c>
      <c r="G386" s="62">
        <v>17</v>
      </c>
      <c r="H386" s="64">
        <v>152.13</v>
      </c>
      <c r="I386" s="46">
        <f t="shared" si="16"/>
        <v>2586.21</v>
      </c>
    </row>
    <row r="387" spans="2:9" ht="15.75">
      <c r="C387" s="44" t="s">
        <v>356</v>
      </c>
      <c r="D387" s="44" t="s">
        <v>328</v>
      </c>
      <c r="E387" s="45">
        <v>0.91666666666666663</v>
      </c>
      <c r="F387" s="45">
        <v>0.32500000000000001</v>
      </c>
      <c r="G387" s="62">
        <v>9</v>
      </c>
      <c r="H387" s="64">
        <v>212</v>
      </c>
      <c r="I387" s="46">
        <f t="shared" si="16"/>
        <v>1908</v>
      </c>
    </row>
    <row r="388" spans="2:9" ht="15.75">
      <c r="C388" s="44" t="s">
        <v>357</v>
      </c>
      <c r="D388" s="44" t="s">
        <v>322</v>
      </c>
      <c r="E388" s="45">
        <v>0.79166666666666663</v>
      </c>
      <c r="F388" s="45">
        <v>0.29166666666666669</v>
      </c>
      <c r="G388" s="62"/>
      <c r="H388" s="64">
        <v>268.08999999999997</v>
      </c>
      <c r="I388" s="46">
        <f t="shared" si="16"/>
        <v>0</v>
      </c>
    </row>
    <row r="389" spans="2:9" ht="15.75">
      <c r="C389" s="44" t="s">
        <v>358</v>
      </c>
      <c r="D389" s="44" t="s">
        <v>322</v>
      </c>
      <c r="E389" s="45">
        <v>0.29166666666666669</v>
      </c>
      <c r="F389" s="45">
        <v>0.79166666666666663</v>
      </c>
      <c r="G389" s="62"/>
      <c r="H389" s="64">
        <v>304.14</v>
      </c>
      <c r="I389" s="46">
        <f t="shared" si="16"/>
        <v>0</v>
      </c>
    </row>
    <row r="390" spans="2:9" ht="15.75">
      <c r="C390" s="44" t="s">
        <v>357</v>
      </c>
      <c r="D390" s="44" t="s">
        <v>341</v>
      </c>
      <c r="E390" s="45">
        <v>0.29166666666666669</v>
      </c>
      <c r="F390" s="45">
        <v>0.63888888888888895</v>
      </c>
      <c r="G390" s="62"/>
      <c r="H390" s="64">
        <v>226.3</v>
      </c>
      <c r="I390" s="46">
        <f t="shared" si="16"/>
        <v>0</v>
      </c>
    </row>
    <row r="391" spans="2:9" ht="15.75">
      <c r="C391" s="44" t="s">
        <v>359</v>
      </c>
      <c r="D391" s="44" t="s">
        <v>322</v>
      </c>
      <c r="E391" s="45">
        <v>0.29166666666666669</v>
      </c>
      <c r="F391" s="45">
        <v>0.79166666666666663</v>
      </c>
      <c r="G391" s="62"/>
      <c r="H391" s="64">
        <v>161.91999999999999</v>
      </c>
      <c r="I391" s="46">
        <f t="shared" si="16"/>
        <v>0</v>
      </c>
    </row>
    <row r="392" spans="2:9" ht="15.75">
      <c r="C392" s="44" t="s">
        <v>360</v>
      </c>
      <c r="D392" s="44" t="s">
        <v>328</v>
      </c>
      <c r="E392" s="45">
        <v>0.91666666666666663</v>
      </c>
      <c r="F392" s="45">
        <v>0.32500000000000001</v>
      </c>
      <c r="G392" s="62">
        <v>17</v>
      </c>
      <c r="H392" s="64">
        <v>212</v>
      </c>
      <c r="I392" s="46">
        <f t="shared" si="16"/>
        <v>3604</v>
      </c>
    </row>
    <row r="393" spans="2:9" ht="15.75">
      <c r="C393" s="44" t="s">
        <v>361</v>
      </c>
      <c r="D393" s="44" t="s">
        <v>322</v>
      </c>
      <c r="E393" s="45">
        <v>0.79166666666666663</v>
      </c>
      <c r="F393" s="45">
        <v>0.29166666666666669</v>
      </c>
      <c r="G393" s="62"/>
      <c r="H393" s="64">
        <v>158.66</v>
      </c>
      <c r="I393" s="46">
        <f t="shared" si="16"/>
        <v>0</v>
      </c>
    </row>
    <row r="394" spans="2:9" ht="15.75">
      <c r="C394" s="44" t="s">
        <v>362</v>
      </c>
      <c r="D394" s="44" t="s">
        <v>328</v>
      </c>
      <c r="E394" s="45">
        <v>0.33333333333333331</v>
      </c>
      <c r="F394" s="45">
        <v>0.7416666666666667</v>
      </c>
      <c r="G394" s="62"/>
      <c r="H394" s="64">
        <v>171.92</v>
      </c>
      <c r="I394" s="46">
        <f t="shared" si="16"/>
        <v>0</v>
      </c>
    </row>
    <row r="395" spans="2:9" ht="15.75">
      <c r="C395" s="47"/>
      <c r="D395" s="47"/>
      <c r="E395" s="47"/>
      <c r="F395" s="47"/>
      <c r="G395" s="52">
        <f>SUM(G384:G394)</f>
        <v>43</v>
      </c>
      <c r="H395" s="47"/>
      <c r="I395" s="41">
        <f>SUM(I384:I394)</f>
        <v>8098.21</v>
      </c>
    </row>
    <row r="397" spans="2:9" ht="31.5">
      <c r="B397" s="35" t="s">
        <v>443</v>
      </c>
      <c r="C397" s="9" t="s">
        <v>314</v>
      </c>
      <c r="D397" s="9" t="s">
        <v>315</v>
      </c>
      <c r="E397" s="9" t="s">
        <v>316</v>
      </c>
      <c r="F397" s="9" t="s">
        <v>317</v>
      </c>
      <c r="G397" s="9" t="s">
        <v>318</v>
      </c>
      <c r="H397" s="9" t="s">
        <v>319</v>
      </c>
      <c r="I397" s="9" t="s">
        <v>320</v>
      </c>
    </row>
    <row r="398" spans="2:9" ht="15.75">
      <c r="C398" s="44" t="s">
        <v>434</v>
      </c>
      <c r="D398" s="44" t="s">
        <v>322</v>
      </c>
      <c r="E398" s="45">
        <v>0.29166666666666669</v>
      </c>
      <c r="F398" s="45">
        <v>0.79166666666666663</v>
      </c>
      <c r="G398" s="62">
        <v>4</v>
      </c>
      <c r="H398" s="64">
        <v>278.43</v>
      </c>
      <c r="I398" s="46">
        <f>G398*H398</f>
        <v>1113.72</v>
      </c>
    </row>
    <row r="399" spans="2:9" ht="15.75">
      <c r="C399" s="44" t="s">
        <v>444</v>
      </c>
      <c r="D399" s="44" t="s">
        <v>341</v>
      </c>
      <c r="E399" s="45">
        <v>0.29166666666666669</v>
      </c>
      <c r="F399" s="45">
        <v>0.63888888888888884</v>
      </c>
      <c r="G399" s="62"/>
      <c r="H399" s="64">
        <v>155.30000000000001</v>
      </c>
      <c r="I399" s="46">
        <f>G399*H399</f>
        <v>0</v>
      </c>
    </row>
    <row r="400" spans="2:9" ht="15.75">
      <c r="C400" s="47"/>
      <c r="D400" s="47"/>
      <c r="E400" s="47"/>
      <c r="F400" s="47"/>
      <c r="G400" s="52">
        <f>SUM(G398:G399)</f>
        <v>4</v>
      </c>
      <c r="H400" s="47"/>
      <c r="I400" s="41">
        <f>SUM(I398:I399)</f>
        <v>1113.72</v>
      </c>
    </row>
    <row r="402" spans="2:9" ht="31.5">
      <c r="B402" s="35" t="s">
        <v>445</v>
      </c>
      <c r="C402" s="9" t="s">
        <v>314</v>
      </c>
      <c r="D402" s="9" t="s">
        <v>315</v>
      </c>
      <c r="E402" s="9" t="s">
        <v>316</v>
      </c>
      <c r="F402" s="9" t="s">
        <v>317</v>
      </c>
      <c r="G402" s="9" t="s">
        <v>342</v>
      </c>
      <c r="H402" s="9" t="s">
        <v>324</v>
      </c>
      <c r="I402" s="9" t="s">
        <v>320</v>
      </c>
    </row>
    <row r="403" spans="2:9" ht="15.75">
      <c r="C403" s="36" t="s">
        <v>335</v>
      </c>
      <c r="D403" s="36" t="s">
        <v>322</v>
      </c>
      <c r="E403" s="37">
        <v>0.29166666666666669</v>
      </c>
      <c r="F403" s="37">
        <v>0.79166666666666663</v>
      </c>
      <c r="G403" s="42"/>
      <c r="H403" s="57">
        <v>19.760000000000002</v>
      </c>
      <c r="I403" s="39">
        <f>G403*H403</f>
        <v>0</v>
      </c>
    </row>
    <row r="404" spans="2:9" ht="15.75">
      <c r="C404" s="36" t="s">
        <v>335</v>
      </c>
      <c r="D404" s="36" t="s">
        <v>322</v>
      </c>
      <c r="E404" s="37">
        <v>0.5</v>
      </c>
      <c r="F404" s="37">
        <v>0</v>
      </c>
      <c r="G404" s="42">
        <v>8.25</v>
      </c>
      <c r="H404" s="57">
        <v>20.440000000000001</v>
      </c>
      <c r="I404" s="39">
        <f>G404*H404</f>
        <v>168.63000000000002</v>
      </c>
    </row>
    <row r="405" spans="2:9" ht="15.75">
      <c r="C405" s="36" t="s">
        <v>335</v>
      </c>
      <c r="D405" s="36" t="s">
        <v>328</v>
      </c>
      <c r="E405" s="37">
        <v>0.33333333333333331</v>
      </c>
      <c r="F405" s="37">
        <v>0.58333333333333337</v>
      </c>
      <c r="G405" s="42"/>
      <c r="H405" s="57">
        <v>19.62</v>
      </c>
      <c r="I405" s="39">
        <f>G405*H405</f>
        <v>0</v>
      </c>
    </row>
    <row r="406" spans="2:9" ht="15.75">
      <c r="C406" s="36" t="s">
        <v>335</v>
      </c>
      <c r="D406" s="36" t="s">
        <v>341</v>
      </c>
      <c r="E406" s="37">
        <v>0.79166666666666663</v>
      </c>
      <c r="F406" s="37">
        <v>4.1666666666666664E-2</v>
      </c>
      <c r="G406" s="42">
        <v>6</v>
      </c>
      <c r="H406" s="57">
        <v>21.36</v>
      </c>
      <c r="I406" s="39">
        <f>G406*H406</f>
        <v>128.16</v>
      </c>
    </row>
    <row r="407" spans="2:9" ht="15.75">
      <c r="C407" s="40"/>
      <c r="D407" s="40"/>
      <c r="E407" s="40"/>
      <c r="F407" s="40"/>
      <c r="G407" s="43">
        <f>SUM(G403:G406)</f>
        <v>14.25</v>
      </c>
      <c r="H407" s="40"/>
      <c r="I407" s="41">
        <f>SUM(I403:I406)</f>
        <v>296.79000000000002</v>
      </c>
    </row>
    <row r="409" spans="2:9" ht="31.5">
      <c r="B409" s="35" t="s">
        <v>445</v>
      </c>
      <c r="C409" s="9" t="s">
        <v>314</v>
      </c>
      <c r="D409" s="9" t="s">
        <v>315</v>
      </c>
      <c r="E409" s="9" t="s">
        <v>316</v>
      </c>
      <c r="F409" s="9" t="s">
        <v>317</v>
      </c>
      <c r="G409" s="9" t="s">
        <v>342</v>
      </c>
      <c r="H409" s="9" t="s">
        <v>324</v>
      </c>
      <c r="I409" s="9" t="s">
        <v>320</v>
      </c>
    </row>
    <row r="410" spans="2:9" ht="15.75">
      <c r="C410" s="36" t="s">
        <v>339</v>
      </c>
      <c r="D410" s="36" t="s">
        <v>322</v>
      </c>
      <c r="E410" s="37">
        <v>0.375</v>
      </c>
      <c r="F410" s="37">
        <v>0.875</v>
      </c>
      <c r="G410" s="42">
        <v>0.60000000000000009</v>
      </c>
      <c r="H410" s="57">
        <v>26.26</v>
      </c>
      <c r="I410" s="39">
        <f>H410*G410</f>
        <v>15.756000000000004</v>
      </c>
    </row>
    <row r="411" spans="2:9" ht="15.75">
      <c r="C411" s="36" t="s">
        <v>339</v>
      </c>
      <c r="D411" s="36" t="s">
        <v>322</v>
      </c>
      <c r="E411" s="37">
        <v>0.41666666666666669</v>
      </c>
      <c r="F411" s="37">
        <v>0.91666666666666663</v>
      </c>
      <c r="G411" s="42">
        <v>3.23</v>
      </c>
      <c r="H411" s="57">
        <v>26.26</v>
      </c>
      <c r="I411" s="39">
        <f>H411*G411</f>
        <v>84.819800000000001</v>
      </c>
    </row>
    <row r="412" spans="2:9" ht="15.75">
      <c r="C412" s="36" t="s">
        <v>339</v>
      </c>
      <c r="D412" s="36" t="s">
        <v>322</v>
      </c>
      <c r="E412" s="37">
        <v>0.33333333333333331</v>
      </c>
      <c r="F412" s="37">
        <v>0.83333333333333337</v>
      </c>
      <c r="G412" s="42"/>
      <c r="H412" s="57">
        <v>26.26</v>
      </c>
      <c r="I412" s="39">
        <f>H412*G412</f>
        <v>0</v>
      </c>
    </row>
    <row r="413" spans="2:9" ht="15.75">
      <c r="C413" s="36" t="s">
        <v>339</v>
      </c>
      <c r="D413" s="36" t="s">
        <v>322</v>
      </c>
      <c r="E413" s="37">
        <v>0.41666666666666669</v>
      </c>
      <c r="F413" s="37">
        <v>0.91666666666666663</v>
      </c>
      <c r="G413" s="42"/>
      <c r="H413" s="57">
        <v>26.26</v>
      </c>
      <c r="I413" s="39">
        <f>H413*G413</f>
        <v>0</v>
      </c>
    </row>
    <row r="414" spans="2:9" ht="15.75">
      <c r="C414" s="40"/>
      <c r="D414" s="40"/>
      <c r="E414" s="40"/>
      <c r="F414" s="40"/>
      <c r="G414" s="43">
        <f>SUBTOTAL(9,G410:G413)</f>
        <v>3.83</v>
      </c>
      <c r="H414" s="40"/>
      <c r="I414" s="41">
        <f>SUBTOTAL(9,I410:I413)</f>
        <v>100.5758</v>
      </c>
    </row>
    <row r="416" spans="2:9" ht="31.5">
      <c r="B416" s="35" t="s">
        <v>446</v>
      </c>
      <c r="C416" s="9" t="s">
        <v>314</v>
      </c>
      <c r="D416" s="9" t="s">
        <v>315</v>
      </c>
      <c r="E416" s="9" t="s">
        <v>316</v>
      </c>
      <c r="F416" s="9" t="s">
        <v>317</v>
      </c>
      <c r="G416" s="9" t="s">
        <v>318</v>
      </c>
      <c r="H416" s="9" t="s">
        <v>319</v>
      </c>
      <c r="I416" s="9" t="s">
        <v>320</v>
      </c>
    </row>
    <row r="417" spans="2:9" ht="15.75">
      <c r="B417" s="35"/>
      <c r="C417" s="36" t="s">
        <v>430</v>
      </c>
      <c r="D417" s="36" t="s">
        <v>322</v>
      </c>
      <c r="E417" s="37">
        <v>0.45833333333333331</v>
      </c>
      <c r="F417" s="37">
        <v>0.95833333333333337</v>
      </c>
      <c r="G417" s="42"/>
      <c r="H417" s="39">
        <v>155.19999999999999</v>
      </c>
      <c r="I417" s="39">
        <f>H417*G417</f>
        <v>0</v>
      </c>
    </row>
    <row r="418" spans="2:9" ht="15.75">
      <c r="B418" s="35"/>
      <c r="C418" s="36" t="s">
        <v>431</v>
      </c>
      <c r="D418" s="36" t="s">
        <v>333</v>
      </c>
      <c r="E418" s="37">
        <v>0.27777777777777779</v>
      </c>
      <c r="F418" s="37">
        <v>0.625</v>
      </c>
      <c r="G418" s="42">
        <v>59</v>
      </c>
      <c r="H418" s="39">
        <v>162.55000000000001</v>
      </c>
      <c r="I418" s="39">
        <f>H418*G418</f>
        <v>9590.4500000000007</v>
      </c>
    </row>
    <row r="419" spans="2:9" ht="15.75">
      <c r="B419" s="35"/>
      <c r="C419" s="36" t="s">
        <v>431</v>
      </c>
      <c r="D419" s="36" t="s">
        <v>333</v>
      </c>
      <c r="E419" s="37">
        <v>0.61111111111111116</v>
      </c>
      <c r="F419" s="37">
        <v>0.95833333333333337</v>
      </c>
      <c r="G419" s="42">
        <v>32</v>
      </c>
      <c r="H419" s="39">
        <v>166.68</v>
      </c>
      <c r="I419" s="39">
        <f>H419*G419</f>
        <v>5333.76</v>
      </c>
    </row>
    <row r="420" spans="2:9" ht="15.75">
      <c r="C420" s="36" t="s">
        <v>432</v>
      </c>
      <c r="D420" s="36" t="s">
        <v>333</v>
      </c>
      <c r="E420" s="37">
        <v>0.29166666666666669</v>
      </c>
      <c r="F420" s="37">
        <v>0.63888888888888884</v>
      </c>
      <c r="G420" s="42">
        <v>2</v>
      </c>
      <c r="H420" s="39">
        <v>207.83</v>
      </c>
      <c r="I420" s="39">
        <f>H420*G420</f>
        <v>415.66</v>
      </c>
    </row>
    <row r="421" spans="2:9" ht="15.75">
      <c r="C421" s="36" t="s">
        <v>432</v>
      </c>
      <c r="D421" s="36" t="s">
        <v>333</v>
      </c>
      <c r="E421" s="37">
        <v>0.61111111111111105</v>
      </c>
      <c r="F421" s="37">
        <v>0.95833333333333337</v>
      </c>
      <c r="G421" s="42">
        <v>31</v>
      </c>
      <c r="H421" s="39">
        <v>213.42</v>
      </c>
      <c r="I421" s="39">
        <f>H421*G421</f>
        <v>6616.0199999999995</v>
      </c>
    </row>
    <row r="422" spans="2:9" ht="15.75">
      <c r="C422" s="40"/>
      <c r="D422" s="40"/>
      <c r="E422" s="40"/>
      <c r="F422" s="40"/>
      <c r="G422" s="43">
        <f>SUM(G417:G421)</f>
        <v>124</v>
      </c>
      <c r="H422" s="40"/>
      <c r="I422" s="41">
        <f>SUM(I417:I421)</f>
        <v>21955.89</v>
      </c>
    </row>
    <row r="424" spans="2:9" ht="31.5">
      <c r="B424" s="35" t="s">
        <v>446</v>
      </c>
      <c r="C424" s="9" t="s">
        <v>314</v>
      </c>
      <c r="D424" s="9" t="s">
        <v>315</v>
      </c>
      <c r="E424" s="9" t="s">
        <v>316</v>
      </c>
      <c r="F424" s="9" t="s">
        <v>317</v>
      </c>
      <c r="G424" s="9" t="s">
        <v>318</v>
      </c>
      <c r="H424" s="9" t="s">
        <v>319</v>
      </c>
      <c r="I424" s="9" t="s">
        <v>320</v>
      </c>
    </row>
    <row r="425" spans="2:9" ht="15.75">
      <c r="B425" s="35"/>
      <c r="C425" s="36" t="s">
        <v>331</v>
      </c>
      <c r="D425" s="36" t="s">
        <v>322</v>
      </c>
      <c r="E425" s="37">
        <v>0.45833333333333331</v>
      </c>
      <c r="F425" s="37">
        <v>0.95833333333333337</v>
      </c>
      <c r="G425" s="42"/>
      <c r="H425" s="39">
        <v>120.82</v>
      </c>
      <c r="I425" s="39">
        <f>H425*G425</f>
        <v>0</v>
      </c>
    </row>
    <row r="426" spans="2:9" ht="31.5">
      <c r="B426" s="35"/>
      <c r="C426" s="36" t="s">
        <v>332</v>
      </c>
      <c r="D426" s="36" t="s">
        <v>333</v>
      </c>
      <c r="E426" s="37">
        <v>0.375</v>
      </c>
      <c r="F426" s="37">
        <v>0.72222222222222221</v>
      </c>
      <c r="G426" s="42">
        <v>1</v>
      </c>
      <c r="H426" s="39">
        <v>186.43</v>
      </c>
      <c r="I426" s="39">
        <f>H426*G426</f>
        <v>186.43</v>
      </c>
    </row>
    <row r="427" spans="2:9" ht="15.75">
      <c r="C427" s="40"/>
      <c r="D427" s="40"/>
      <c r="E427" s="40"/>
      <c r="F427" s="40"/>
      <c r="G427" s="43">
        <f>SUM(G425:G426)</f>
        <v>1</v>
      </c>
      <c r="H427" s="40"/>
      <c r="I427" s="41">
        <f>SUM(I425:I426)</f>
        <v>186.43</v>
      </c>
    </row>
    <row r="429" spans="2:9" ht="31.5">
      <c r="B429" s="35" t="s">
        <v>447</v>
      </c>
      <c r="C429" s="9" t="s">
        <v>314</v>
      </c>
      <c r="D429" s="9" t="s">
        <v>315</v>
      </c>
      <c r="E429" s="9" t="s">
        <v>316</v>
      </c>
      <c r="F429" s="9" t="s">
        <v>317</v>
      </c>
      <c r="G429" s="9" t="s">
        <v>318</v>
      </c>
      <c r="H429" s="9" t="s">
        <v>319</v>
      </c>
      <c r="I429" s="9" t="s">
        <v>320</v>
      </c>
    </row>
    <row r="430" spans="2:9" ht="31.5">
      <c r="C430" s="36" t="s">
        <v>426</v>
      </c>
      <c r="D430" s="36" t="s">
        <v>326</v>
      </c>
      <c r="E430" s="37">
        <v>0.47916666666666669</v>
      </c>
      <c r="F430" s="37">
        <v>0.82638888888888884</v>
      </c>
      <c r="G430" s="42">
        <v>8</v>
      </c>
      <c r="H430" s="39">
        <v>216.44</v>
      </c>
      <c r="I430" s="39">
        <f>H430*G430</f>
        <v>1731.52</v>
      </c>
    </row>
    <row r="431" spans="2:9" ht="31.5">
      <c r="C431" s="36" t="s">
        <v>427</v>
      </c>
      <c r="D431" s="36" t="s">
        <v>326</v>
      </c>
      <c r="E431" s="37">
        <v>0.47916666666666669</v>
      </c>
      <c r="F431" s="37">
        <v>0.82638888888888884</v>
      </c>
      <c r="G431" s="42">
        <v>45</v>
      </c>
      <c r="H431" s="39">
        <v>192.88</v>
      </c>
      <c r="I431" s="39">
        <f>H431*G431</f>
        <v>8679.6</v>
      </c>
    </row>
    <row r="432" spans="2:9" ht="31.5">
      <c r="C432" s="36" t="s">
        <v>428</v>
      </c>
      <c r="D432" s="36" t="s">
        <v>326</v>
      </c>
      <c r="E432" s="37">
        <v>0.8125</v>
      </c>
      <c r="F432" s="37">
        <v>0.15972222222222224</v>
      </c>
      <c r="G432" s="42">
        <v>1</v>
      </c>
      <c r="H432" s="39">
        <v>241.71</v>
      </c>
      <c r="I432" s="39">
        <f>H432*G432</f>
        <v>241.71</v>
      </c>
    </row>
    <row r="433" spans="2:9" ht="31.5">
      <c r="C433" s="36" t="s">
        <v>429</v>
      </c>
      <c r="D433" s="36" t="s">
        <v>326</v>
      </c>
      <c r="E433" s="37">
        <v>0.8125</v>
      </c>
      <c r="F433" s="37">
        <v>0.15972222222222224</v>
      </c>
      <c r="G433" s="42">
        <v>11</v>
      </c>
      <c r="H433" s="39">
        <v>214.54</v>
      </c>
      <c r="I433" s="39">
        <f>H433*G433</f>
        <v>2359.94</v>
      </c>
    </row>
    <row r="434" spans="2:9" ht="31.5">
      <c r="C434" s="36" t="s">
        <v>427</v>
      </c>
      <c r="D434" s="36" t="s">
        <v>326</v>
      </c>
      <c r="E434" s="37">
        <v>0.60069444444444442</v>
      </c>
      <c r="F434" s="37">
        <v>0.94791666666666663</v>
      </c>
      <c r="G434" s="42"/>
      <c r="H434" s="39">
        <v>196.57</v>
      </c>
      <c r="I434" s="39">
        <f>H434*G434</f>
        <v>0</v>
      </c>
    </row>
    <row r="435" spans="2:9" ht="15.75">
      <c r="G435" s="32">
        <f>SUM(G430:G434)</f>
        <v>65</v>
      </c>
      <c r="H435" s="29"/>
      <c r="I435" s="29">
        <f>SUM(I430:I434)</f>
        <v>13012.77</v>
      </c>
    </row>
    <row r="437" spans="2:9" ht="31.5">
      <c r="B437" s="35" t="s">
        <v>443</v>
      </c>
      <c r="C437" s="9" t="s">
        <v>314</v>
      </c>
      <c r="D437" s="9" t="s">
        <v>315</v>
      </c>
      <c r="E437" s="9" t="s">
        <v>316</v>
      </c>
      <c r="F437" s="9" t="s">
        <v>317</v>
      </c>
      <c r="G437" s="9" t="s">
        <v>318</v>
      </c>
      <c r="H437" s="9" t="s">
        <v>319</v>
      </c>
      <c r="I437" s="9" t="s">
        <v>320</v>
      </c>
    </row>
    <row r="438" spans="2:9" ht="15.75">
      <c r="B438" s="35"/>
      <c r="C438" s="44" t="s">
        <v>363</v>
      </c>
      <c r="D438" s="44" t="s">
        <v>341</v>
      </c>
      <c r="E438" s="45">
        <v>0.33333333333333331</v>
      </c>
      <c r="F438" s="45">
        <v>0.68055555555555558</v>
      </c>
      <c r="G438" s="49"/>
      <c r="H438" s="51">
        <v>307.33</v>
      </c>
      <c r="I438" s="46">
        <f t="shared" ref="I438:I447" si="17">G438*H438</f>
        <v>0</v>
      </c>
    </row>
    <row r="439" spans="2:9" ht="15.75">
      <c r="B439" s="35"/>
      <c r="C439" s="44" t="s">
        <v>364</v>
      </c>
      <c r="D439" s="44" t="s">
        <v>341</v>
      </c>
      <c r="E439" s="45">
        <v>0.91666666666666663</v>
      </c>
      <c r="F439" s="45">
        <v>0.25</v>
      </c>
      <c r="G439" s="49"/>
      <c r="H439" s="51">
        <v>250.36</v>
      </c>
      <c r="I439" s="46">
        <f t="shared" si="17"/>
        <v>0</v>
      </c>
    </row>
    <row r="440" spans="2:9" ht="15.75">
      <c r="C440" s="44" t="s">
        <v>365</v>
      </c>
      <c r="D440" s="44" t="s">
        <v>341</v>
      </c>
      <c r="E440" s="45">
        <v>0.91666666666666663</v>
      </c>
      <c r="F440" s="45">
        <v>0.25</v>
      </c>
      <c r="G440" s="49"/>
      <c r="H440" s="51">
        <v>170.32</v>
      </c>
      <c r="I440" s="46">
        <f t="shared" si="17"/>
        <v>0</v>
      </c>
    </row>
    <row r="441" spans="2:9" ht="15.75">
      <c r="C441" s="44" t="s">
        <v>366</v>
      </c>
      <c r="D441" s="44" t="s">
        <v>341</v>
      </c>
      <c r="E441" s="45">
        <v>0.41666666666666669</v>
      </c>
      <c r="F441" s="45">
        <v>0.76388888888888884</v>
      </c>
      <c r="G441" s="49"/>
      <c r="H441" s="51">
        <v>145.83000000000001</v>
      </c>
      <c r="I441" s="46">
        <f t="shared" si="17"/>
        <v>0</v>
      </c>
    </row>
    <row r="442" spans="2:9" ht="15.75">
      <c r="C442" s="44" t="s">
        <v>366</v>
      </c>
      <c r="D442" s="44" t="s">
        <v>337</v>
      </c>
      <c r="E442" s="45">
        <v>0.41666666666666669</v>
      </c>
      <c r="F442" s="45">
        <v>0.91666666666666663</v>
      </c>
      <c r="G442" s="49"/>
      <c r="H442" s="51">
        <v>134.02000000000001</v>
      </c>
      <c r="I442" s="46">
        <f t="shared" si="17"/>
        <v>0</v>
      </c>
    </row>
    <row r="443" spans="2:9" ht="15.75">
      <c r="C443" s="44" t="s">
        <v>367</v>
      </c>
      <c r="D443" s="44" t="s">
        <v>337</v>
      </c>
      <c r="E443" s="45">
        <v>0.41666666666666669</v>
      </c>
      <c r="F443" s="45">
        <v>0.91666666666666663</v>
      </c>
      <c r="G443" s="49"/>
      <c r="H443" s="51">
        <v>173.31</v>
      </c>
      <c r="I443" s="46">
        <f t="shared" si="17"/>
        <v>0</v>
      </c>
    </row>
    <row r="444" spans="2:9" ht="15.75">
      <c r="C444" s="44" t="s">
        <v>368</v>
      </c>
      <c r="D444" s="44" t="s">
        <v>337</v>
      </c>
      <c r="E444" s="45">
        <v>0.41666666666666669</v>
      </c>
      <c r="F444" s="45">
        <v>0.91666666666666663</v>
      </c>
      <c r="G444" s="49"/>
      <c r="H444" s="51">
        <v>167.2</v>
      </c>
      <c r="I444" s="46">
        <f t="shared" si="17"/>
        <v>0</v>
      </c>
    </row>
    <row r="445" spans="2:9" ht="15.75">
      <c r="C445" s="44" t="s">
        <v>369</v>
      </c>
      <c r="D445" s="44" t="s">
        <v>336</v>
      </c>
      <c r="E445" s="45">
        <v>0.25</v>
      </c>
      <c r="F445" s="45">
        <v>0.59722222222222221</v>
      </c>
      <c r="G445" s="49"/>
      <c r="H445" s="51">
        <v>156.11000000000001</v>
      </c>
      <c r="I445" s="46">
        <f t="shared" si="17"/>
        <v>0</v>
      </c>
    </row>
    <row r="446" spans="2:9" ht="15.75">
      <c r="C446" s="44" t="s">
        <v>366</v>
      </c>
      <c r="D446" s="44" t="s">
        <v>333</v>
      </c>
      <c r="E446" s="45">
        <v>0.91666666666666663</v>
      </c>
      <c r="F446" s="45">
        <v>0.25</v>
      </c>
      <c r="G446" s="49">
        <v>6</v>
      </c>
      <c r="H446" s="51">
        <v>166.65</v>
      </c>
      <c r="I446" s="46">
        <f t="shared" si="17"/>
        <v>999.90000000000009</v>
      </c>
    </row>
    <row r="447" spans="2:9" ht="15.75">
      <c r="C447" s="44" t="s">
        <v>367</v>
      </c>
      <c r="D447" s="44" t="s">
        <v>336</v>
      </c>
      <c r="E447" s="45">
        <v>0.91666666666666663</v>
      </c>
      <c r="F447" s="45">
        <v>0.25</v>
      </c>
      <c r="G447" s="49"/>
      <c r="H447" s="51">
        <v>213.34</v>
      </c>
      <c r="I447" s="46">
        <f t="shared" si="17"/>
        <v>0</v>
      </c>
    </row>
    <row r="448" spans="2:9" ht="15.75">
      <c r="C448" s="47"/>
      <c r="D448" s="47"/>
      <c r="E448" s="47"/>
      <c r="F448" s="47"/>
      <c r="G448" s="52">
        <f>SUBTOTAL(9,G438:G447)</f>
        <v>6</v>
      </c>
      <c r="H448" s="47"/>
      <c r="I448" s="48">
        <f>SUBTOTAL(9,I438:I447)</f>
        <v>999.90000000000009</v>
      </c>
    </row>
    <row r="450" spans="2:10" ht="31.5">
      <c r="B450" s="71" t="s">
        <v>448</v>
      </c>
      <c r="C450" s="9" t="s">
        <v>314</v>
      </c>
      <c r="D450" s="9" t="s">
        <v>315</v>
      </c>
      <c r="E450" s="9" t="s">
        <v>316</v>
      </c>
      <c r="F450" s="9" t="s">
        <v>317</v>
      </c>
      <c r="G450" s="9" t="s">
        <v>318</v>
      </c>
      <c r="H450" s="9" t="s">
        <v>319</v>
      </c>
      <c r="I450" s="9" t="s">
        <v>320</v>
      </c>
    </row>
    <row r="451" spans="2:10" ht="15.75">
      <c r="B451" s="35"/>
      <c r="C451" s="44" t="s">
        <v>366</v>
      </c>
      <c r="D451" s="44" t="s">
        <v>449</v>
      </c>
      <c r="E451" s="45">
        <v>0.5</v>
      </c>
      <c r="F451" s="45">
        <v>0.84722222222222199</v>
      </c>
      <c r="G451" s="49">
        <v>84</v>
      </c>
      <c r="H451" s="51">
        <v>142.83000000000001</v>
      </c>
      <c r="I451" s="46">
        <f>G451*H451</f>
        <v>11997.720000000001</v>
      </c>
    </row>
    <row r="452" spans="2:10" ht="15.75">
      <c r="B452" s="35"/>
      <c r="C452" s="44" t="s">
        <v>367</v>
      </c>
      <c r="D452" s="44" t="s">
        <v>337</v>
      </c>
      <c r="E452" s="45">
        <v>0.41666666666666702</v>
      </c>
      <c r="F452" s="45">
        <v>0.91666666666666696</v>
      </c>
      <c r="G452" s="49">
        <v>5</v>
      </c>
      <c r="H452" s="51">
        <v>171.48</v>
      </c>
      <c r="I452" s="46">
        <f>G452*H452</f>
        <v>857.4</v>
      </c>
    </row>
    <row r="453" spans="2:10" ht="15.75">
      <c r="C453" s="44" t="s">
        <v>366</v>
      </c>
      <c r="D453" s="44" t="s">
        <v>449</v>
      </c>
      <c r="E453" s="45">
        <v>0.33333333333333298</v>
      </c>
      <c r="F453" s="45">
        <v>0.68055555555555602</v>
      </c>
      <c r="G453" s="49"/>
      <c r="H453" s="51">
        <v>142.83000000000001</v>
      </c>
      <c r="I453" s="46">
        <f>G453*H453</f>
        <v>0</v>
      </c>
      <c r="J453" s="68"/>
    </row>
    <row r="454" spans="2:10" ht="15.75">
      <c r="C454" s="44" t="s">
        <v>366</v>
      </c>
      <c r="D454" s="44" t="s">
        <v>449</v>
      </c>
      <c r="E454" s="45">
        <v>0.56944444444444398</v>
      </c>
      <c r="F454" s="45">
        <v>0.91666666666666696</v>
      </c>
      <c r="G454" s="49"/>
      <c r="H454" s="51">
        <v>142.83000000000001</v>
      </c>
      <c r="I454" s="46">
        <f>G454*H454</f>
        <v>0</v>
      </c>
      <c r="J454" s="68"/>
    </row>
    <row r="455" spans="2:10" ht="15.75">
      <c r="C455" s="47"/>
      <c r="D455" s="47"/>
      <c r="E455" s="47"/>
      <c r="F455" s="47"/>
      <c r="G455" s="52">
        <f>SUBTOTAL(9,G451:G454)</f>
        <v>89</v>
      </c>
      <c r="H455" s="47"/>
      <c r="I455" s="48">
        <f>SUBTOTAL(9,I451:I454)</f>
        <v>12855.12</v>
      </c>
      <c r="J455" s="68"/>
    </row>
    <row r="456" spans="2:10">
      <c r="J456" s="68"/>
    </row>
    <row r="457" spans="2:10" ht="31.5">
      <c r="C457" s="9" t="s">
        <v>450</v>
      </c>
      <c r="D457" s="9" t="s">
        <v>451</v>
      </c>
      <c r="E457" s="9" t="s">
        <v>452</v>
      </c>
      <c r="J457" s="68"/>
    </row>
    <row r="458" spans="2:10" ht="15.75">
      <c r="C458" s="51">
        <v>94814.06</v>
      </c>
      <c r="D458" s="51">
        <v>6142.11</v>
      </c>
      <c r="E458" s="72">
        <f>C458-D458</f>
        <v>88671.95</v>
      </c>
      <c r="J458" s="68"/>
    </row>
    <row r="460" spans="2:10" ht="31.5">
      <c r="B460" s="73" t="s">
        <v>453</v>
      </c>
      <c r="C460" s="9" t="s">
        <v>314</v>
      </c>
      <c r="D460" s="9" t="s">
        <v>315</v>
      </c>
      <c r="E460" s="9" t="s">
        <v>316</v>
      </c>
      <c r="F460" s="9" t="s">
        <v>317</v>
      </c>
      <c r="G460" s="9" t="s">
        <v>318</v>
      </c>
      <c r="H460" s="9" t="s">
        <v>454</v>
      </c>
      <c r="I460" s="9" t="s">
        <v>455</v>
      </c>
      <c r="J460" s="9" t="s">
        <v>320</v>
      </c>
    </row>
    <row r="461" spans="2:10" ht="15.75">
      <c r="C461" s="44" t="s">
        <v>367</v>
      </c>
      <c r="D461" s="44" t="s">
        <v>337</v>
      </c>
      <c r="E461" s="45">
        <v>0.41666666666666702</v>
      </c>
      <c r="F461" s="45">
        <v>0.91666666666666696</v>
      </c>
      <c r="G461" s="49">
        <v>31</v>
      </c>
      <c r="H461" s="49">
        <v>7</v>
      </c>
      <c r="I461" s="51">
        <v>172.95</v>
      </c>
      <c r="J461" s="46">
        <f t="shared" ref="J461:J468" si="18">G461*H461*I461</f>
        <v>37530.149999999994</v>
      </c>
    </row>
    <row r="462" spans="2:10" ht="15.75">
      <c r="C462" s="44" t="s">
        <v>367</v>
      </c>
      <c r="D462" s="44" t="s">
        <v>337</v>
      </c>
      <c r="E462" s="45">
        <v>0.41666666666666702</v>
      </c>
      <c r="F462" s="45">
        <v>0.91666666666666696</v>
      </c>
      <c r="G462" s="49">
        <v>26</v>
      </c>
      <c r="H462" s="49">
        <v>1</v>
      </c>
      <c r="I462" s="51">
        <v>172.95</v>
      </c>
      <c r="J462" s="46">
        <f t="shared" si="18"/>
        <v>4496.7</v>
      </c>
    </row>
    <row r="463" spans="2:10" ht="15.75">
      <c r="C463" s="44" t="s">
        <v>366</v>
      </c>
      <c r="D463" s="44" t="s">
        <v>449</v>
      </c>
      <c r="E463" s="45">
        <v>0.5</v>
      </c>
      <c r="F463" s="45">
        <v>0.84722222222222199</v>
      </c>
      <c r="G463" s="49">
        <v>31</v>
      </c>
      <c r="H463" s="49">
        <v>5</v>
      </c>
      <c r="I463" s="51">
        <v>144.29</v>
      </c>
      <c r="J463" s="46">
        <f t="shared" si="18"/>
        <v>22364.949999999997</v>
      </c>
    </row>
    <row r="464" spans="2:10" ht="15.75">
      <c r="C464" s="44" t="s">
        <v>366</v>
      </c>
      <c r="D464" s="44" t="s">
        <v>449</v>
      </c>
      <c r="E464" s="45">
        <v>0.33333333333333298</v>
      </c>
      <c r="F464" s="45">
        <v>0.68055555555555602</v>
      </c>
      <c r="G464" s="49">
        <v>2</v>
      </c>
      <c r="H464" s="49">
        <v>1</v>
      </c>
      <c r="I464" s="51">
        <v>144.29</v>
      </c>
      <c r="J464" s="46">
        <f t="shared" si="18"/>
        <v>288.58</v>
      </c>
    </row>
    <row r="465" spans="2:10" ht="15.75">
      <c r="C465" s="44" t="s">
        <v>366</v>
      </c>
      <c r="D465" s="44" t="s">
        <v>449</v>
      </c>
      <c r="E465" s="45">
        <v>0.56944444444444398</v>
      </c>
      <c r="F465" s="45">
        <v>0.91666666666666696</v>
      </c>
      <c r="G465" s="49">
        <v>18</v>
      </c>
      <c r="H465" s="49">
        <v>1</v>
      </c>
      <c r="I465" s="51">
        <v>144.29</v>
      </c>
      <c r="J465" s="46">
        <f t="shared" si="18"/>
        <v>2597.2199999999998</v>
      </c>
    </row>
    <row r="466" spans="2:10" ht="15.75">
      <c r="C466" s="44" t="s">
        <v>366</v>
      </c>
      <c r="D466" s="44" t="s">
        <v>449</v>
      </c>
      <c r="E466" s="45">
        <v>0.33333333333333298</v>
      </c>
      <c r="F466" s="45">
        <v>0.68055555555555602</v>
      </c>
      <c r="G466" s="49">
        <v>12</v>
      </c>
      <c r="H466" s="49">
        <v>1</v>
      </c>
      <c r="I466" s="51">
        <v>144.29</v>
      </c>
      <c r="J466" s="46">
        <f t="shared" si="18"/>
        <v>1731.48</v>
      </c>
    </row>
    <row r="467" spans="2:10" ht="15.75">
      <c r="C467" s="44" t="s">
        <v>366</v>
      </c>
      <c r="D467" s="44" t="s">
        <v>449</v>
      </c>
      <c r="E467" s="45">
        <v>0.56944444444444398</v>
      </c>
      <c r="F467" s="45">
        <v>0.91666666666666696</v>
      </c>
      <c r="G467" s="49">
        <v>25</v>
      </c>
      <c r="H467" s="49">
        <v>1</v>
      </c>
      <c r="I467" s="51">
        <v>144.29</v>
      </c>
      <c r="J467" s="46">
        <f t="shared" si="18"/>
        <v>3607.25</v>
      </c>
    </row>
    <row r="468" spans="2:10" ht="15.75">
      <c r="C468" s="44" t="s">
        <v>366</v>
      </c>
      <c r="D468" s="44" t="s">
        <v>449</v>
      </c>
      <c r="E468" s="45">
        <v>0.33333333333333298</v>
      </c>
      <c r="F468" s="45">
        <v>0.68055555555555602</v>
      </c>
      <c r="G468" s="49">
        <v>13</v>
      </c>
      <c r="H468" s="49">
        <v>1</v>
      </c>
      <c r="I468" s="51">
        <v>144.29</v>
      </c>
      <c r="J468" s="46">
        <f t="shared" si="18"/>
        <v>1875.77</v>
      </c>
    </row>
    <row r="469" spans="2:10" ht="15.75">
      <c r="D469" s="47"/>
      <c r="E469" s="47"/>
      <c r="F469" s="47"/>
      <c r="H469" s="52">
        <f>SUBTOTAL(9,H461:H468)</f>
        <v>18</v>
      </c>
      <c r="I469" s="47"/>
      <c r="J469" s="48">
        <f>SUBTOTAL(9,J461:J468)</f>
        <v>74492.099999999991</v>
      </c>
    </row>
    <row r="471" spans="2:10" ht="31.5">
      <c r="B471" s="35" t="s">
        <v>456</v>
      </c>
      <c r="C471" s="9" t="s">
        <v>314</v>
      </c>
      <c r="D471" s="9" t="s">
        <v>315</v>
      </c>
      <c r="E471" s="9" t="s">
        <v>316</v>
      </c>
      <c r="F471" s="9" t="s">
        <v>317</v>
      </c>
      <c r="G471" s="9" t="s">
        <v>318</v>
      </c>
      <c r="H471" s="9" t="s">
        <v>319</v>
      </c>
      <c r="I471" s="9" t="s">
        <v>320</v>
      </c>
    </row>
    <row r="472" spans="2:10" ht="15.75">
      <c r="C472" s="36" t="s">
        <v>372</v>
      </c>
      <c r="D472" s="36" t="s">
        <v>333</v>
      </c>
      <c r="E472" s="37">
        <v>0.56944444444444442</v>
      </c>
      <c r="F472" s="37">
        <v>0.91666666666666663</v>
      </c>
      <c r="G472" s="42">
        <f>250+164</f>
        <v>414</v>
      </c>
      <c r="H472" s="57">
        <v>144.69999999999999</v>
      </c>
      <c r="I472" s="39">
        <f t="shared" ref="I472:I473" si="19">H472*G472</f>
        <v>59905.799999999996</v>
      </c>
    </row>
    <row r="473" spans="2:10" ht="15.75">
      <c r="C473" s="36" t="s">
        <v>379</v>
      </c>
      <c r="D473" s="36" t="s">
        <v>322</v>
      </c>
      <c r="E473" s="37">
        <v>0.41666666666666669</v>
      </c>
      <c r="F473" s="37">
        <v>0.91666666666666663</v>
      </c>
      <c r="G473" s="42">
        <f>116+120</f>
        <v>236</v>
      </c>
      <c r="H473" s="57">
        <v>163.62</v>
      </c>
      <c r="I473" s="39">
        <f t="shared" si="19"/>
        <v>38614.32</v>
      </c>
    </row>
    <row r="474" spans="2:10" ht="15.75">
      <c r="C474" s="40"/>
      <c r="D474" s="40"/>
      <c r="E474" s="40"/>
      <c r="F474" s="40"/>
      <c r="G474" s="43">
        <f>SUM(G472:G473)</f>
        <v>650</v>
      </c>
      <c r="H474" s="40"/>
      <c r="I474" s="41">
        <f>SUM(I472:I473)</f>
        <v>98520.12</v>
      </c>
    </row>
    <row r="476" spans="2:10" ht="47.25">
      <c r="C476" s="9" t="s">
        <v>457</v>
      </c>
      <c r="D476" s="9" t="s">
        <v>458</v>
      </c>
      <c r="E476" s="9" t="s">
        <v>459</v>
      </c>
    </row>
    <row r="477" spans="2:10" ht="15.75">
      <c r="C477" s="51">
        <v>268571.08</v>
      </c>
      <c r="D477" s="51">
        <v>98520.12</v>
      </c>
      <c r="E477" s="72">
        <f>C477-D477</f>
        <v>170050.96000000002</v>
      </c>
    </row>
    <row r="478" spans="2:10">
      <c r="J478" s="68"/>
    </row>
    <row r="479" spans="2:10" ht="31.5">
      <c r="B479" s="35" t="s">
        <v>460</v>
      </c>
      <c r="C479" s="9" t="s">
        <v>314</v>
      </c>
      <c r="D479" s="9" t="s">
        <v>315</v>
      </c>
      <c r="E479" s="9" t="s">
        <v>316</v>
      </c>
      <c r="F479" s="9" t="s">
        <v>317</v>
      </c>
      <c r="G479" s="9" t="s">
        <v>342</v>
      </c>
      <c r="H479" s="9" t="s">
        <v>324</v>
      </c>
      <c r="I479" s="9" t="s">
        <v>320</v>
      </c>
    </row>
    <row r="480" spans="2:10" ht="15.75">
      <c r="C480" s="36" t="s">
        <v>335</v>
      </c>
      <c r="D480" s="36" t="s">
        <v>322</v>
      </c>
      <c r="E480" s="37">
        <v>0.29166666666666669</v>
      </c>
      <c r="F480" s="37">
        <v>0.79166666666666663</v>
      </c>
      <c r="G480" s="42">
        <v>3</v>
      </c>
      <c r="H480" s="57">
        <v>19.760000000000002</v>
      </c>
      <c r="I480" s="39">
        <f t="shared" ref="I480:I483" si="20">G480*H480</f>
        <v>59.28</v>
      </c>
    </row>
    <row r="481" spans="2:9" ht="15.75">
      <c r="C481" s="36" t="s">
        <v>335</v>
      </c>
      <c r="D481" s="36" t="s">
        <v>322</v>
      </c>
      <c r="E481" s="37">
        <v>0.5</v>
      </c>
      <c r="F481" s="37">
        <v>0</v>
      </c>
      <c r="G481" s="42">
        <v>4.42</v>
      </c>
      <c r="H481" s="57">
        <v>20.440000000000001</v>
      </c>
      <c r="I481" s="39">
        <f t="shared" si="20"/>
        <v>90.344800000000006</v>
      </c>
    </row>
    <row r="482" spans="2:9" ht="15.75">
      <c r="C482" s="36" t="s">
        <v>335</v>
      </c>
      <c r="D482" s="36" t="s">
        <v>328</v>
      </c>
      <c r="E482" s="37">
        <v>0.33333333333333331</v>
      </c>
      <c r="F482" s="37">
        <v>0.58333333333333337</v>
      </c>
      <c r="G482" s="42"/>
      <c r="H482" s="57">
        <v>19.62</v>
      </c>
      <c r="I482" s="39">
        <f t="shared" si="20"/>
        <v>0</v>
      </c>
    </row>
    <row r="483" spans="2:9" ht="15.75">
      <c r="C483" s="36" t="s">
        <v>335</v>
      </c>
      <c r="D483" s="36" t="s">
        <v>341</v>
      </c>
      <c r="E483" s="37">
        <v>0.79166666666666663</v>
      </c>
      <c r="F483" s="37">
        <v>4.1666666666666664E-2</v>
      </c>
      <c r="G483" s="42"/>
      <c r="H483" s="57">
        <v>21.36</v>
      </c>
      <c r="I483" s="39">
        <f t="shared" si="20"/>
        <v>0</v>
      </c>
    </row>
    <row r="484" spans="2:9" ht="15.75">
      <c r="C484" s="40"/>
      <c r="D484" s="40"/>
      <c r="E484" s="40"/>
      <c r="F484" s="40"/>
      <c r="G484" s="43">
        <f>SUM(G480:G483)</f>
        <v>7.42</v>
      </c>
      <c r="H484" s="40"/>
      <c r="I484" s="41">
        <f>SUM(I480:I483)</f>
        <v>149.62479999999999</v>
      </c>
    </row>
    <row r="486" spans="2:9" ht="31.5">
      <c r="B486" s="35" t="s">
        <v>460</v>
      </c>
      <c r="C486" s="9" t="s">
        <v>314</v>
      </c>
      <c r="D486" s="9" t="s">
        <v>315</v>
      </c>
      <c r="E486" s="9" t="s">
        <v>316</v>
      </c>
      <c r="F486" s="9" t="s">
        <v>317</v>
      </c>
      <c r="G486" s="9" t="s">
        <v>342</v>
      </c>
      <c r="H486" s="9" t="s">
        <v>324</v>
      </c>
      <c r="I486" s="9" t="s">
        <v>320</v>
      </c>
    </row>
    <row r="487" spans="2:9" ht="15.75">
      <c r="C487" s="36" t="s">
        <v>339</v>
      </c>
      <c r="D487" s="36" t="s">
        <v>322</v>
      </c>
      <c r="E487" s="37">
        <v>0.375</v>
      </c>
      <c r="F487" s="37">
        <v>0.875</v>
      </c>
      <c r="G487" s="42">
        <v>0.11666666666666667</v>
      </c>
      <c r="H487" s="57">
        <v>26.26</v>
      </c>
      <c r="I487" s="39">
        <f>H487*G487</f>
        <v>3.0636666666666668</v>
      </c>
    </row>
    <row r="488" spans="2:9" ht="15.75">
      <c r="C488" s="36" t="s">
        <v>339</v>
      </c>
      <c r="D488" s="36" t="s">
        <v>322</v>
      </c>
      <c r="E488" s="37">
        <v>0.41666666666666669</v>
      </c>
      <c r="F488" s="37">
        <v>0.91666666666666663</v>
      </c>
      <c r="G488" s="42">
        <v>0.54999999999999993</v>
      </c>
      <c r="H488" s="57">
        <v>26.26</v>
      </c>
      <c r="I488" s="39">
        <f>H488*G488</f>
        <v>14.443</v>
      </c>
    </row>
    <row r="489" spans="2:9" ht="15.75">
      <c r="C489" s="36" t="s">
        <v>339</v>
      </c>
      <c r="D489" s="36" t="s">
        <v>322</v>
      </c>
      <c r="E489" s="37">
        <v>0.33333333333333331</v>
      </c>
      <c r="F489" s="37">
        <v>0.83333333333333337</v>
      </c>
      <c r="G489" s="42"/>
      <c r="H489" s="57">
        <v>26.26</v>
      </c>
      <c r="I489" s="39">
        <f>H489*G489</f>
        <v>0</v>
      </c>
    </row>
    <row r="490" spans="2:9" ht="15.75">
      <c r="C490" s="36" t="s">
        <v>339</v>
      </c>
      <c r="D490" s="36" t="s">
        <v>322</v>
      </c>
      <c r="E490" s="37">
        <v>0.29166666666666669</v>
      </c>
      <c r="F490" s="37">
        <v>0.79166666666666663</v>
      </c>
      <c r="G490" s="42">
        <v>0.93333333333333335</v>
      </c>
      <c r="H490" s="57">
        <v>26.26</v>
      </c>
      <c r="I490" s="39">
        <f>H490*G490</f>
        <v>24.509333333333334</v>
      </c>
    </row>
    <row r="491" spans="2:9" ht="15.75">
      <c r="C491" s="40"/>
      <c r="D491" s="40"/>
      <c r="E491" s="40"/>
      <c r="F491" s="40"/>
      <c r="G491" s="43">
        <f>SUBTOTAL(9,G487:G490)</f>
        <v>1.6</v>
      </c>
      <c r="H491" s="40"/>
      <c r="I491" s="41">
        <f>SUBTOTAL(9,I487:I490)</f>
        <v>42.016000000000005</v>
      </c>
    </row>
    <row r="493" spans="2:9" ht="31.5">
      <c r="B493" s="35" t="s">
        <v>461</v>
      </c>
      <c r="C493" s="9" t="s">
        <v>314</v>
      </c>
      <c r="D493" s="9" t="s">
        <v>315</v>
      </c>
      <c r="E493" s="9" t="s">
        <v>316</v>
      </c>
      <c r="F493" s="9" t="s">
        <v>317</v>
      </c>
      <c r="G493" s="9" t="s">
        <v>318</v>
      </c>
      <c r="H493" s="9" t="s">
        <v>319</v>
      </c>
      <c r="I493" s="9" t="s">
        <v>320</v>
      </c>
    </row>
    <row r="494" spans="2:9" ht="15.75">
      <c r="C494" s="36" t="s">
        <v>325</v>
      </c>
      <c r="D494" s="36" t="s">
        <v>326</v>
      </c>
      <c r="E494" s="37">
        <v>0.33333333333333331</v>
      </c>
      <c r="F494" s="37">
        <v>0.68055555555555558</v>
      </c>
      <c r="G494" s="42">
        <v>18</v>
      </c>
      <c r="H494" s="57">
        <v>152.79</v>
      </c>
      <c r="I494" s="39">
        <f>H494*G494</f>
        <v>2750.22</v>
      </c>
    </row>
    <row r="495" spans="2:9" ht="15.75">
      <c r="C495" s="40"/>
      <c r="D495" s="40"/>
      <c r="E495" s="40"/>
      <c r="F495" s="40"/>
      <c r="G495" s="43">
        <f>SUM(G494:G494)</f>
        <v>18</v>
      </c>
      <c r="H495" s="40"/>
      <c r="I495" s="41">
        <f>SUM(I494:I494)</f>
        <v>2750.22</v>
      </c>
    </row>
    <row r="497" spans="2:9" ht="31.5">
      <c r="B497" s="35" t="s">
        <v>462</v>
      </c>
      <c r="C497" s="9" t="s">
        <v>314</v>
      </c>
      <c r="D497" s="9" t="s">
        <v>315</v>
      </c>
      <c r="E497" s="9" t="s">
        <v>316</v>
      </c>
      <c r="F497" s="9" t="s">
        <v>317</v>
      </c>
      <c r="G497" s="9" t="s">
        <v>318</v>
      </c>
      <c r="H497" s="9" t="s">
        <v>319</v>
      </c>
      <c r="I497" s="9" t="s">
        <v>320</v>
      </c>
    </row>
    <row r="498" spans="2:9" ht="15.75">
      <c r="C498" s="36" t="s">
        <v>321</v>
      </c>
      <c r="D498" s="36" t="s">
        <v>322</v>
      </c>
      <c r="E498" s="37">
        <v>0.25</v>
      </c>
      <c r="F498" s="37">
        <v>0.75</v>
      </c>
      <c r="G498" s="42"/>
      <c r="H498" s="57">
        <v>329.23</v>
      </c>
      <c r="I498" s="39">
        <f>H498*G498</f>
        <v>0</v>
      </c>
    </row>
    <row r="499" spans="2:9" ht="15.75">
      <c r="C499" s="36" t="s">
        <v>321</v>
      </c>
      <c r="D499" s="36" t="s">
        <v>322</v>
      </c>
      <c r="E499" s="37">
        <v>0.75</v>
      </c>
      <c r="F499" s="37">
        <v>0.25</v>
      </c>
      <c r="G499" s="42"/>
      <c r="H499" s="57">
        <v>349.94</v>
      </c>
      <c r="I499" s="39">
        <f>H499*G499</f>
        <v>0</v>
      </c>
    </row>
    <row r="500" spans="2:9" ht="15.75">
      <c r="C500" s="40"/>
      <c r="D500" s="40"/>
      <c r="E500" s="40"/>
      <c r="F500" s="40"/>
      <c r="G500" s="43">
        <f>SUM(G498:G499)</f>
        <v>0</v>
      </c>
      <c r="H500" s="40"/>
      <c r="I500" s="41">
        <f>SUM(I498:I499)</f>
        <v>0</v>
      </c>
    </row>
    <row r="502" spans="2:9" ht="31.5">
      <c r="C502" s="9" t="s">
        <v>314</v>
      </c>
      <c r="D502" s="9" t="s">
        <v>315</v>
      </c>
      <c r="E502" s="9" t="s">
        <v>316</v>
      </c>
      <c r="F502" s="9" t="s">
        <v>317</v>
      </c>
      <c r="G502" s="9" t="s">
        <v>342</v>
      </c>
      <c r="H502" s="9" t="s">
        <v>324</v>
      </c>
      <c r="I502" s="9" t="s">
        <v>320</v>
      </c>
    </row>
    <row r="503" spans="2:9" ht="15.75">
      <c r="C503" s="36" t="s">
        <v>321</v>
      </c>
      <c r="D503" s="36" t="s">
        <v>322</v>
      </c>
      <c r="E503" s="37">
        <v>0.25</v>
      </c>
      <c r="F503" s="37">
        <v>0.75</v>
      </c>
      <c r="G503" s="42">
        <v>6.25</v>
      </c>
      <c r="H503" s="57">
        <v>45.55</v>
      </c>
      <c r="I503" s="39">
        <f>H503*G503</f>
        <v>284.6875</v>
      </c>
    </row>
    <row r="504" spans="2:9" ht="15.75">
      <c r="C504" s="36" t="s">
        <v>321</v>
      </c>
      <c r="D504" s="36" t="s">
        <v>322</v>
      </c>
      <c r="E504" s="37">
        <v>0.75</v>
      </c>
      <c r="F504" s="37">
        <v>0.25</v>
      </c>
      <c r="G504" s="42">
        <v>6</v>
      </c>
      <c r="H504" s="57">
        <v>48.42</v>
      </c>
      <c r="I504" s="39">
        <f>H504*G504</f>
        <v>290.52</v>
      </c>
    </row>
    <row r="505" spans="2:9" ht="15.75">
      <c r="C505" s="40"/>
      <c r="D505" s="40"/>
      <c r="E505" s="40"/>
      <c r="F505" s="40"/>
      <c r="G505" s="43">
        <f>SUM(G503:G504)</f>
        <v>12.25</v>
      </c>
      <c r="H505" s="40"/>
      <c r="I505" s="41">
        <f>SUM(I503:I504)</f>
        <v>575.20749999999998</v>
      </c>
    </row>
    <row r="507" spans="2:9" ht="31.5">
      <c r="B507" s="35" t="s">
        <v>463</v>
      </c>
      <c r="C507" s="9" t="s">
        <v>314</v>
      </c>
      <c r="D507" s="9" t="s">
        <v>315</v>
      </c>
      <c r="E507" s="9" t="s">
        <v>316</v>
      </c>
      <c r="F507" s="9" t="s">
        <v>317</v>
      </c>
      <c r="G507" s="9" t="s">
        <v>318</v>
      </c>
      <c r="H507" s="9" t="s">
        <v>319</v>
      </c>
      <c r="I507" s="9" t="s">
        <v>320</v>
      </c>
    </row>
    <row r="508" spans="2:9" ht="31.5">
      <c r="C508" s="36" t="s">
        <v>464</v>
      </c>
      <c r="D508" s="36" t="s">
        <v>326</v>
      </c>
      <c r="E508" s="37">
        <v>0.47916666666666669</v>
      </c>
      <c r="F508" s="37">
        <v>0.82638888888888884</v>
      </c>
      <c r="G508" s="42">
        <v>3</v>
      </c>
      <c r="H508" s="39">
        <v>216.44</v>
      </c>
      <c r="I508" s="39">
        <f t="shared" ref="I508:I511" si="21">H508*G508</f>
        <v>649.31999999999994</v>
      </c>
    </row>
    <row r="509" spans="2:9" ht="31.5">
      <c r="C509" s="36" t="s">
        <v>465</v>
      </c>
      <c r="D509" s="36" t="s">
        <v>326</v>
      </c>
      <c r="E509" s="37">
        <v>0.47916666666666669</v>
      </c>
      <c r="F509" s="37">
        <v>0.82638888888888884</v>
      </c>
      <c r="G509" s="42">
        <v>165</v>
      </c>
      <c r="H509" s="39">
        <v>192.88</v>
      </c>
      <c r="I509" s="39">
        <f t="shared" si="21"/>
        <v>31825.200000000001</v>
      </c>
    </row>
    <row r="510" spans="2:9" ht="31.5">
      <c r="C510" s="36" t="s">
        <v>466</v>
      </c>
      <c r="D510" s="36" t="s">
        <v>326</v>
      </c>
      <c r="E510" s="37">
        <v>0.8125</v>
      </c>
      <c r="F510" s="37">
        <v>0.15972222222222224</v>
      </c>
      <c r="G510" s="42"/>
      <c r="H510" s="39">
        <v>241.71</v>
      </c>
      <c r="I510" s="39">
        <f t="shared" si="21"/>
        <v>0</v>
      </c>
    </row>
    <row r="511" spans="2:9" ht="31.5">
      <c r="C511" s="36" t="s">
        <v>467</v>
      </c>
      <c r="D511" s="36" t="s">
        <v>326</v>
      </c>
      <c r="E511" s="37">
        <v>0.8125</v>
      </c>
      <c r="F511" s="37">
        <v>0.15972222222222224</v>
      </c>
      <c r="G511" s="42"/>
      <c r="H511" s="39">
        <v>214.54</v>
      </c>
      <c r="I511" s="39">
        <f t="shared" si="21"/>
        <v>0</v>
      </c>
    </row>
    <row r="512" spans="2:9" ht="31.5">
      <c r="C512" s="36" t="s">
        <v>465</v>
      </c>
      <c r="D512" s="36" t="s">
        <v>326</v>
      </c>
      <c r="E512" s="37">
        <v>0.60069444444444442</v>
      </c>
      <c r="F512" s="37">
        <v>0.94791666666666663</v>
      </c>
      <c r="G512" s="42"/>
      <c r="H512" s="39">
        <v>196.57</v>
      </c>
      <c r="I512" s="39">
        <f>H512*G512</f>
        <v>0</v>
      </c>
    </row>
    <row r="513" spans="2:9" ht="15.75">
      <c r="C513" s="36" t="s">
        <v>468</v>
      </c>
      <c r="D513" s="36" t="s">
        <v>326</v>
      </c>
      <c r="E513" s="37">
        <v>0.29166666666666669</v>
      </c>
      <c r="F513" s="37">
        <v>0.63888888888888884</v>
      </c>
      <c r="G513" s="42"/>
      <c r="H513" s="39">
        <v>239.18</v>
      </c>
      <c r="I513" s="39">
        <f t="shared" ref="I513:I515" si="22">H513*G513</f>
        <v>0</v>
      </c>
    </row>
    <row r="514" spans="2:9" ht="15.75">
      <c r="C514" s="36" t="s">
        <v>469</v>
      </c>
      <c r="D514" s="36" t="s">
        <v>326</v>
      </c>
      <c r="E514" s="37">
        <v>0.47916666666666669</v>
      </c>
      <c r="F514" s="37">
        <v>0.82638888888888884</v>
      </c>
      <c r="G514" s="42">
        <v>1</v>
      </c>
      <c r="H514" s="39">
        <v>239.18</v>
      </c>
      <c r="I514" s="39">
        <f t="shared" si="22"/>
        <v>239.18</v>
      </c>
    </row>
    <row r="515" spans="2:9" ht="15.75">
      <c r="C515" s="36" t="s">
        <v>470</v>
      </c>
      <c r="D515" s="36" t="s">
        <v>326</v>
      </c>
      <c r="E515" s="37">
        <v>0.8125</v>
      </c>
      <c r="F515" s="37">
        <v>0.15972222222222224</v>
      </c>
      <c r="G515" s="42"/>
      <c r="H515" s="39">
        <v>268.05</v>
      </c>
      <c r="I515" s="39">
        <f t="shared" si="22"/>
        <v>0</v>
      </c>
    </row>
    <row r="516" spans="2:9" ht="15.75">
      <c r="G516" s="32">
        <f>SUM(G508:G515)</f>
        <v>169</v>
      </c>
      <c r="H516" s="29"/>
      <c r="I516" s="29">
        <f>SUM(I508:I515)</f>
        <v>32713.7</v>
      </c>
    </row>
    <row r="518" spans="2:9" ht="31.5">
      <c r="B518" s="35" t="s">
        <v>471</v>
      </c>
      <c r="C518" s="9" t="s">
        <v>314</v>
      </c>
      <c r="D518" s="9" t="s">
        <v>315</v>
      </c>
      <c r="E518" s="9" t="s">
        <v>316</v>
      </c>
      <c r="F518" s="9" t="s">
        <v>317</v>
      </c>
      <c r="G518" s="9" t="s">
        <v>318</v>
      </c>
      <c r="H518" s="9" t="s">
        <v>319</v>
      </c>
      <c r="I518" s="9" t="s">
        <v>320</v>
      </c>
    </row>
    <row r="519" spans="2:9" ht="15.75">
      <c r="B519" s="35"/>
      <c r="C519" s="36" t="s">
        <v>430</v>
      </c>
      <c r="D519" s="36" t="s">
        <v>322</v>
      </c>
      <c r="E519" s="37">
        <v>0.45833333333333331</v>
      </c>
      <c r="F519" s="37">
        <v>0.95833333333333337</v>
      </c>
      <c r="G519" s="42">
        <v>1</v>
      </c>
      <c r="H519" s="39">
        <v>155.19999999999999</v>
      </c>
      <c r="I519" s="39">
        <f>H519*G519</f>
        <v>155.19999999999999</v>
      </c>
    </row>
    <row r="520" spans="2:9" ht="15.75">
      <c r="B520" s="35"/>
      <c r="C520" s="36" t="s">
        <v>431</v>
      </c>
      <c r="D520" s="36" t="s">
        <v>333</v>
      </c>
      <c r="E520" s="37">
        <v>0.27777777777777779</v>
      </c>
      <c r="F520" s="37">
        <v>0.625</v>
      </c>
      <c r="G520" s="42">
        <v>36</v>
      </c>
      <c r="H520" s="39">
        <v>162.55000000000001</v>
      </c>
      <c r="I520" s="39">
        <f>H520*G520</f>
        <v>5851.8</v>
      </c>
    </row>
    <row r="521" spans="2:9" ht="15.75">
      <c r="B521" s="35"/>
      <c r="C521" s="36" t="s">
        <v>431</v>
      </c>
      <c r="D521" s="36" t="s">
        <v>333</v>
      </c>
      <c r="E521" s="37">
        <v>0.61111111111111116</v>
      </c>
      <c r="F521" s="37">
        <v>0.95833333333333337</v>
      </c>
      <c r="G521" s="42">
        <v>30</v>
      </c>
      <c r="H521" s="39">
        <v>166.68</v>
      </c>
      <c r="I521" s="39">
        <f>H521*G521</f>
        <v>5000.4000000000005</v>
      </c>
    </row>
    <row r="522" spans="2:9" ht="15.75">
      <c r="C522" s="36" t="s">
        <v>432</v>
      </c>
      <c r="D522" s="36" t="s">
        <v>333</v>
      </c>
      <c r="E522" s="37">
        <v>0.29166666666666669</v>
      </c>
      <c r="F522" s="37">
        <v>0.63888888888888884</v>
      </c>
      <c r="G522" s="42"/>
      <c r="H522" s="39">
        <v>207.83</v>
      </c>
      <c r="I522" s="39">
        <f>H522*G522</f>
        <v>0</v>
      </c>
    </row>
    <row r="523" spans="2:9" ht="15.75">
      <c r="C523" s="36" t="s">
        <v>432</v>
      </c>
      <c r="D523" s="36" t="s">
        <v>333</v>
      </c>
      <c r="E523" s="37">
        <v>0.61111111111111105</v>
      </c>
      <c r="F523" s="37">
        <v>0.95833333333333337</v>
      </c>
      <c r="G523" s="42">
        <v>7</v>
      </c>
      <c r="H523" s="39">
        <v>213.42</v>
      </c>
      <c r="I523" s="39">
        <f>H523*G523</f>
        <v>1493.9399999999998</v>
      </c>
    </row>
    <row r="524" spans="2:9" ht="15.75">
      <c r="C524" s="40"/>
      <c r="D524" s="40"/>
      <c r="E524" s="40"/>
      <c r="F524" s="40"/>
      <c r="G524" s="43">
        <f>SUM(G519:G523)</f>
        <v>74</v>
      </c>
      <c r="H524" s="40"/>
      <c r="I524" s="41">
        <f>SUM(I519:I523)</f>
        <v>12501.340000000002</v>
      </c>
    </row>
    <row r="526" spans="2:9" ht="31.5">
      <c r="B526" s="69" t="s">
        <v>472</v>
      </c>
      <c r="C526" s="9" t="s">
        <v>314</v>
      </c>
      <c r="D526" s="9" t="s">
        <v>315</v>
      </c>
      <c r="E526" s="9" t="s">
        <v>316</v>
      </c>
      <c r="F526" s="9" t="s">
        <v>317</v>
      </c>
      <c r="G526" s="9" t="s">
        <v>318</v>
      </c>
      <c r="H526" s="9" t="s">
        <v>319</v>
      </c>
      <c r="I526" s="9" t="s">
        <v>320</v>
      </c>
    </row>
    <row r="527" spans="2:9" ht="15.75">
      <c r="C527" s="44" t="s">
        <v>335</v>
      </c>
      <c r="D527" s="44" t="s">
        <v>322</v>
      </c>
      <c r="E527" s="45">
        <v>0.79166666666666663</v>
      </c>
      <c r="F527" s="45">
        <v>0.29166666666666669</v>
      </c>
      <c r="G527" s="49">
        <v>6</v>
      </c>
      <c r="H527" s="51">
        <v>176</v>
      </c>
      <c r="I527" s="46">
        <f>G527*H527</f>
        <v>1056</v>
      </c>
    </row>
    <row r="528" spans="2:9" ht="15.75">
      <c r="C528" s="44" t="s">
        <v>335</v>
      </c>
      <c r="D528" s="44" t="s">
        <v>341</v>
      </c>
      <c r="E528" s="45">
        <v>0.29166666666666669</v>
      </c>
      <c r="F528" s="45">
        <v>0.63888888888888884</v>
      </c>
      <c r="G528" s="49"/>
      <c r="H528" s="51">
        <v>171.26</v>
      </c>
      <c r="I528" s="46">
        <f>G528*H528</f>
        <v>0</v>
      </c>
    </row>
    <row r="529" spans="2:9" ht="15.75">
      <c r="C529" s="44" t="s">
        <v>335</v>
      </c>
      <c r="D529" s="44" t="s">
        <v>322</v>
      </c>
      <c r="E529" s="45">
        <v>0.29166666666666669</v>
      </c>
      <c r="F529" s="45">
        <v>0.79166666666666663</v>
      </c>
      <c r="G529" s="49"/>
      <c r="H529" s="51">
        <v>160.66999999999999</v>
      </c>
      <c r="I529" s="46">
        <f>G529*H529</f>
        <v>0</v>
      </c>
    </row>
    <row r="530" spans="2:9" ht="15.75">
      <c r="C530" s="44" t="s">
        <v>335</v>
      </c>
      <c r="D530" s="44" t="s">
        <v>322</v>
      </c>
      <c r="E530" s="45">
        <v>0.375</v>
      </c>
      <c r="F530" s="45">
        <v>0.875</v>
      </c>
      <c r="G530" s="49">
        <v>6</v>
      </c>
      <c r="H530" s="51">
        <v>160.66999999999999</v>
      </c>
      <c r="I530" s="46">
        <f>G530*H530</f>
        <v>964.02</v>
      </c>
    </row>
    <row r="531" spans="2:9" ht="15.75">
      <c r="C531" s="47"/>
      <c r="D531" s="47"/>
      <c r="E531" s="47"/>
      <c r="F531" s="47"/>
      <c r="G531" s="52">
        <f>SUBTOTAL(9,G527:G530)</f>
        <v>12</v>
      </c>
      <c r="H531" s="47"/>
      <c r="I531" s="48">
        <f>SUBTOTAL(9,I527:I530)</f>
        <v>2020.02</v>
      </c>
    </row>
    <row r="533" spans="2:9" ht="31.5">
      <c r="B533" s="69" t="s">
        <v>472</v>
      </c>
      <c r="C533" s="9" t="s">
        <v>314</v>
      </c>
      <c r="D533" s="9" t="s">
        <v>315</v>
      </c>
      <c r="E533" s="9" t="s">
        <v>316</v>
      </c>
      <c r="F533" s="9" t="s">
        <v>317</v>
      </c>
      <c r="G533" s="9" t="s">
        <v>318</v>
      </c>
      <c r="H533" s="9" t="s">
        <v>319</v>
      </c>
      <c r="I533" s="9" t="s">
        <v>320</v>
      </c>
    </row>
    <row r="534" spans="2:9" ht="15.75">
      <c r="C534" s="36" t="s">
        <v>339</v>
      </c>
      <c r="D534" s="37" t="s">
        <v>322</v>
      </c>
      <c r="E534" s="37">
        <v>0.41666666666666669</v>
      </c>
      <c r="F534" s="37">
        <v>0.91666666666666663</v>
      </c>
      <c r="G534" s="42">
        <v>1</v>
      </c>
      <c r="H534" s="57">
        <v>211.46</v>
      </c>
      <c r="I534" s="39">
        <f t="shared" ref="I534:I537" si="23">H534*G534</f>
        <v>211.46</v>
      </c>
    </row>
    <row r="535" spans="2:9" ht="15.75">
      <c r="C535" s="36" t="s">
        <v>339</v>
      </c>
      <c r="D535" s="37" t="s">
        <v>322</v>
      </c>
      <c r="E535" s="37">
        <v>0.79166666666666663</v>
      </c>
      <c r="F535" s="37">
        <v>0.29166666666666669</v>
      </c>
      <c r="G535" s="42"/>
      <c r="H535" s="57">
        <v>232.65</v>
      </c>
      <c r="I535" s="39">
        <f t="shared" si="23"/>
        <v>0</v>
      </c>
    </row>
    <row r="536" spans="2:9" ht="15.75">
      <c r="C536" s="36" t="s">
        <v>339</v>
      </c>
      <c r="D536" s="37" t="s">
        <v>322</v>
      </c>
      <c r="E536" s="37">
        <v>0.5</v>
      </c>
      <c r="F536" s="37">
        <v>0</v>
      </c>
      <c r="G536" s="42"/>
      <c r="H536" s="57">
        <v>218.52</v>
      </c>
      <c r="I536" s="39">
        <f t="shared" si="23"/>
        <v>0</v>
      </c>
    </row>
    <row r="537" spans="2:9" ht="15.75">
      <c r="C537" s="36" t="s">
        <v>340</v>
      </c>
      <c r="D537" s="37" t="s">
        <v>341</v>
      </c>
      <c r="E537" s="37">
        <v>0.61111111111111116</v>
      </c>
      <c r="F537" s="37">
        <v>0.95833333333333337</v>
      </c>
      <c r="G537" s="42"/>
      <c r="H537" s="57">
        <v>250.49</v>
      </c>
      <c r="I537" s="39">
        <f t="shared" si="23"/>
        <v>0</v>
      </c>
    </row>
    <row r="538" spans="2:9" ht="15.75">
      <c r="C538" s="40"/>
      <c r="D538" s="40"/>
      <c r="E538" s="40"/>
      <c r="F538" s="40"/>
      <c r="G538" s="43">
        <f>SUM(G534:G537)</f>
        <v>1</v>
      </c>
      <c r="H538" s="40"/>
      <c r="I538" s="41">
        <f>SUM(I534:I537)</f>
        <v>211.46</v>
      </c>
    </row>
    <row r="540" spans="2:9" ht="31.5">
      <c r="B540" s="70" t="s">
        <v>472</v>
      </c>
      <c r="C540" s="9" t="s">
        <v>314</v>
      </c>
      <c r="D540" s="9" t="s">
        <v>315</v>
      </c>
      <c r="E540" s="9" t="s">
        <v>316</v>
      </c>
      <c r="F540" s="9" t="s">
        <v>317</v>
      </c>
      <c r="G540" s="9" t="s">
        <v>342</v>
      </c>
      <c r="H540" s="9" t="s">
        <v>324</v>
      </c>
      <c r="I540" s="9" t="s">
        <v>320</v>
      </c>
    </row>
    <row r="541" spans="2:9" ht="15.75">
      <c r="B541" s="69"/>
      <c r="C541" s="44" t="s">
        <v>335</v>
      </c>
      <c r="D541" s="44" t="s">
        <v>322</v>
      </c>
      <c r="E541" s="45">
        <v>0.79166666666666663</v>
      </c>
      <c r="F541" s="45">
        <v>0.29166666666666669</v>
      </c>
      <c r="G541" s="42"/>
      <c r="H541" s="57">
        <v>24.35</v>
      </c>
      <c r="I541" s="39">
        <f t="shared" ref="I541:I544" si="24">H541*G541</f>
        <v>0</v>
      </c>
    </row>
    <row r="542" spans="2:9" ht="15.75">
      <c r="C542" s="44" t="s">
        <v>335</v>
      </c>
      <c r="D542" s="44" t="s">
        <v>341</v>
      </c>
      <c r="E542" s="45">
        <v>0.29166666666666669</v>
      </c>
      <c r="F542" s="45">
        <v>0.63888888888888884</v>
      </c>
      <c r="G542" s="42"/>
      <c r="H542" s="57">
        <v>23.69</v>
      </c>
      <c r="I542" s="39">
        <f t="shared" si="24"/>
        <v>0</v>
      </c>
    </row>
    <row r="543" spans="2:9" ht="15.75">
      <c r="C543" s="44" t="s">
        <v>335</v>
      </c>
      <c r="D543" s="44" t="s">
        <v>322</v>
      </c>
      <c r="E543" s="45">
        <v>0.29166666666666669</v>
      </c>
      <c r="F543" s="45">
        <v>0.79166666666666663</v>
      </c>
      <c r="G543" s="42"/>
      <c r="H543" s="57">
        <v>22.23</v>
      </c>
      <c r="I543" s="39">
        <f t="shared" si="24"/>
        <v>0</v>
      </c>
    </row>
    <row r="544" spans="2:9" ht="15.75">
      <c r="C544" s="44" t="s">
        <v>335</v>
      </c>
      <c r="D544" s="44" t="s">
        <v>322</v>
      </c>
      <c r="E544" s="45">
        <v>0.375</v>
      </c>
      <c r="F544" s="45">
        <v>0.875</v>
      </c>
      <c r="G544" s="42"/>
      <c r="H544" s="57">
        <v>22.23</v>
      </c>
      <c r="I544" s="39">
        <f t="shared" si="24"/>
        <v>0</v>
      </c>
    </row>
    <row r="545" spans="2:9" ht="15.75">
      <c r="C545" s="40"/>
      <c r="D545" s="40"/>
      <c r="E545" s="40"/>
      <c r="F545" s="40"/>
      <c r="G545" s="43">
        <f>SUM(G541:G544)</f>
        <v>0</v>
      </c>
      <c r="H545" s="40"/>
      <c r="I545" s="41">
        <f>SUM(I541:I544)</f>
        <v>0</v>
      </c>
    </row>
    <row r="547" spans="2:9" ht="31.5">
      <c r="B547" s="70" t="s">
        <v>472</v>
      </c>
      <c r="C547" s="9" t="s">
        <v>314</v>
      </c>
      <c r="D547" s="9" t="s">
        <v>315</v>
      </c>
      <c r="E547" s="9" t="s">
        <v>316</v>
      </c>
      <c r="F547" s="9" t="s">
        <v>317</v>
      </c>
      <c r="G547" s="9" t="s">
        <v>342</v>
      </c>
      <c r="H547" s="9" t="s">
        <v>324</v>
      </c>
      <c r="I547" s="9" t="s">
        <v>320</v>
      </c>
    </row>
    <row r="548" spans="2:9" ht="15.75">
      <c r="C548" s="36" t="s">
        <v>339</v>
      </c>
      <c r="D548" s="37" t="s">
        <v>322</v>
      </c>
      <c r="E548" s="37">
        <v>0.41666666666666669</v>
      </c>
      <c r="F548" s="37">
        <v>0.91666666666666663</v>
      </c>
      <c r="G548" s="42"/>
      <c r="H548" s="57">
        <v>29.26</v>
      </c>
      <c r="I548" s="39">
        <f t="shared" ref="I548:I551" si="25">H548*G548</f>
        <v>0</v>
      </c>
    </row>
    <row r="549" spans="2:9" ht="15.75">
      <c r="C549" s="36" t="s">
        <v>339</v>
      </c>
      <c r="D549" s="37" t="s">
        <v>322</v>
      </c>
      <c r="E549" s="37">
        <v>0.79166666666666663</v>
      </c>
      <c r="F549" s="37">
        <v>0.29166666666666669</v>
      </c>
      <c r="G549" s="42"/>
      <c r="H549" s="57">
        <v>32.19</v>
      </c>
      <c r="I549" s="39">
        <f t="shared" si="25"/>
        <v>0</v>
      </c>
    </row>
    <row r="550" spans="2:9" ht="15.75">
      <c r="C550" s="36" t="s">
        <v>339</v>
      </c>
      <c r="D550" s="37" t="s">
        <v>322</v>
      </c>
      <c r="E550" s="37">
        <v>0.5</v>
      </c>
      <c r="F550" s="37">
        <v>0</v>
      </c>
      <c r="G550" s="42"/>
      <c r="H550" s="57">
        <v>30.23</v>
      </c>
      <c r="I550" s="39">
        <f t="shared" si="25"/>
        <v>0</v>
      </c>
    </row>
    <row r="551" spans="2:9" ht="15.75">
      <c r="C551" s="36" t="s">
        <v>340</v>
      </c>
      <c r="D551" s="37" t="s">
        <v>341</v>
      </c>
      <c r="E551" s="37">
        <v>0.61111111111111116</v>
      </c>
      <c r="F551" s="37">
        <v>0.95833333333333337</v>
      </c>
      <c r="G551" s="42"/>
      <c r="H551" s="57">
        <v>34.659999999999997</v>
      </c>
      <c r="I551" s="39">
        <f t="shared" si="25"/>
        <v>0</v>
      </c>
    </row>
    <row r="552" spans="2:9" ht="15.75">
      <c r="C552" s="40"/>
      <c r="D552" s="40"/>
      <c r="E552" s="40"/>
      <c r="F552" s="40"/>
      <c r="G552" s="43">
        <f>SUM(G548:G551)</f>
        <v>0</v>
      </c>
      <c r="H552" s="40"/>
      <c r="I552" s="41">
        <f>SUM(I548:I551)</f>
        <v>0</v>
      </c>
    </row>
    <row r="554" spans="2:9" ht="31.5">
      <c r="B554" s="35" t="s">
        <v>473</v>
      </c>
      <c r="C554" s="9" t="s">
        <v>314</v>
      </c>
      <c r="D554" s="9" t="s">
        <v>315</v>
      </c>
      <c r="E554" s="9" t="s">
        <v>316</v>
      </c>
      <c r="F554" s="9" t="s">
        <v>317</v>
      </c>
      <c r="G554" s="9" t="s">
        <v>318</v>
      </c>
      <c r="H554" s="9" t="s">
        <v>319</v>
      </c>
      <c r="I554" s="9" t="s">
        <v>320</v>
      </c>
    </row>
    <row r="555" spans="2:9" ht="15.75">
      <c r="C555" s="36" t="s">
        <v>353</v>
      </c>
      <c r="D555" s="36" t="s">
        <v>341</v>
      </c>
      <c r="E555" s="37">
        <v>0.29166666666666669</v>
      </c>
      <c r="F555" s="37">
        <v>0.63888888888888884</v>
      </c>
      <c r="G555" s="38"/>
      <c r="H555" s="39">
        <v>196.47</v>
      </c>
      <c r="I555" s="39">
        <f>H555*G555</f>
        <v>0</v>
      </c>
    </row>
    <row r="556" spans="2:9" ht="15.75">
      <c r="C556" s="36" t="s">
        <v>354</v>
      </c>
      <c r="D556" s="36" t="s">
        <v>341</v>
      </c>
      <c r="E556" s="37">
        <v>0.29166666666666669</v>
      </c>
      <c r="F556" s="37">
        <v>0.63888888888888884</v>
      </c>
      <c r="G556" s="38">
        <v>1</v>
      </c>
      <c r="H556" s="39">
        <v>152.36000000000001</v>
      </c>
      <c r="I556" s="39">
        <f>H556*G556</f>
        <v>152.36000000000001</v>
      </c>
    </row>
    <row r="557" spans="2:9" ht="15.75">
      <c r="C557" s="40"/>
      <c r="D557" s="40"/>
      <c r="E557" s="40"/>
      <c r="F557" s="40"/>
      <c r="G557" s="56">
        <f>SUM(G555:G556)</f>
        <v>1</v>
      </c>
      <c r="H557" s="40"/>
      <c r="I557" s="41">
        <f>SUM(I555:I556)</f>
        <v>152.36000000000001</v>
      </c>
    </row>
    <row r="559" spans="2:9" ht="31.5">
      <c r="B559" s="35" t="s">
        <v>474</v>
      </c>
      <c r="C559" s="9" t="s">
        <v>314</v>
      </c>
      <c r="D559" s="9" t="s">
        <v>315</v>
      </c>
      <c r="E559" s="9" t="s">
        <v>316</v>
      </c>
      <c r="F559" s="9" t="s">
        <v>317</v>
      </c>
      <c r="G559" s="9" t="s">
        <v>318</v>
      </c>
      <c r="H559" s="9" t="s">
        <v>319</v>
      </c>
      <c r="I559" s="9" t="s">
        <v>320</v>
      </c>
    </row>
    <row r="560" spans="2:9" ht="15.75">
      <c r="C560" s="36" t="s">
        <v>353</v>
      </c>
      <c r="D560" s="36" t="s">
        <v>341</v>
      </c>
      <c r="E560" s="37">
        <v>0.29166666666666669</v>
      </c>
      <c r="F560" s="37">
        <v>0.63888888888888884</v>
      </c>
      <c r="G560" s="38">
        <v>3</v>
      </c>
      <c r="H560" s="39">
        <v>214.55</v>
      </c>
      <c r="I560" s="39">
        <f>H560*G560</f>
        <v>643.65000000000009</v>
      </c>
    </row>
    <row r="561" spans="2:9" ht="15.75">
      <c r="C561" s="36" t="s">
        <v>354</v>
      </c>
      <c r="D561" s="36" t="s">
        <v>341</v>
      </c>
      <c r="E561" s="37">
        <v>0.29166666666666669</v>
      </c>
      <c r="F561" s="37">
        <v>0.63888888888888884</v>
      </c>
      <c r="G561" s="38">
        <v>2</v>
      </c>
      <c r="H561" s="39">
        <v>140.80000000000001</v>
      </c>
      <c r="I561" s="39">
        <f>H561*G561</f>
        <v>281.60000000000002</v>
      </c>
    </row>
    <row r="562" spans="2:9" ht="15.75">
      <c r="C562" s="40"/>
      <c r="D562" s="40"/>
      <c r="E562" s="40"/>
      <c r="F562" s="40"/>
      <c r="G562" s="56">
        <f>SUM(G560:G561)</f>
        <v>5</v>
      </c>
      <c r="H562" s="40"/>
      <c r="I562" s="41">
        <f>SUM(I560:I561)</f>
        <v>925.25000000000011</v>
      </c>
    </row>
    <row r="564" spans="2:9" ht="31.5">
      <c r="B564" s="35" t="s">
        <v>461</v>
      </c>
      <c r="C564" s="9" t="s">
        <v>314</v>
      </c>
      <c r="D564" s="9" t="s">
        <v>315</v>
      </c>
      <c r="E564" s="9" t="s">
        <v>316</v>
      </c>
      <c r="F564" s="9" t="s">
        <v>317</v>
      </c>
      <c r="G564" s="9" t="s">
        <v>342</v>
      </c>
      <c r="H564" s="9" t="s">
        <v>324</v>
      </c>
      <c r="I564" s="9" t="s">
        <v>320</v>
      </c>
    </row>
    <row r="565" spans="2:9" ht="15.75">
      <c r="C565" s="36" t="s">
        <v>339</v>
      </c>
      <c r="D565" s="36" t="s">
        <v>322</v>
      </c>
      <c r="E565" s="37">
        <v>0.79166666666666663</v>
      </c>
      <c r="F565" s="37">
        <v>0.29166666666666669</v>
      </c>
      <c r="G565" s="42">
        <v>22.5</v>
      </c>
      <c r="H565" s="57">
        <v>32.35</v>
      </c>
      <c r="I565" s="39">
        <f>H565*G565</f>
        <v>727.875</v>
      </c>
    </row>
    <row r="566" spans="2:9" ht="15.75">
      <c r="C566" s="36" t="s">
        <v>339</v>
      </c>
      <c r="D566" s="36" t="s">
        <v>322</v>
      </c>
      <c r="E566" s="37">
        <v>0.29166666666666669</v>
      </c>
      <c r="F566" s="37">
        <v>0.79166666666666663</v>
      </c>
      <c r="G566" s="42">
        <v>22.5</v>
      </c>
      <c r="H566" s="57">
        <v>29.63</v>
      </c>
      <c r="I566" s="39">
        <f>H566*G566</f>
        <v>666.67499999999995</v>
      </c>
    </row>
    <row r="567" spans="2:9" ht="15.75">
      <c r="G567" s="43">
        <f>SUM(G565:G566)</f>
        <v>45</v>
      </c>
      <c r="H567" s="40"/>
      <c r="I567" s="41">
        <f>SUM(I565:I566)</f>
        <v>1394.55</v>
      </c>
    </row>
    <row r="569" spans="2:9" ht="31.5">
      <c r="B569" s="35" t="s">
        <v>461</v>
      </c>
      <c r="C569" s="9" t="s">
        <v>314</v>
      </c>
      <c r="D569" s="9" t="s">
        <v>315</v>
      </c>
      <c r="E569" s="9" t="s">
        <v>316</v>
      </c>
      <c r="F569" s="9" t="s">
        <v>317</v>
      </c>
      <c r="G569" s="9" t="s">
        <v>342</v>
      </c>
      <c r="H569" s="9" t="s">
        <v>324</v>
      </c>
      <c r="I569" s="9" t="s">
        <v>320</v>
      </c>
    </row>
    <row r="570" spans="2:9" ht="15.75">
      <c r="C570" s="36" t="s">
        <v>335</v>
      </c>
      <c r="D570" s="36" t="s">
        <v>322</v>
      </c>
      <c r="E570" s="37">
        <v>0.29166666666666669</v>
      </c>
      <c r="F570" s="37">
        <v>0.79166666666666663</v>
      </c>
      <c r="G570" s="42">
        <v>111</v>
      </c>
      <c r="H570" s="57">
        <v>20.88</v>
      </c>
      <c r="I570" s="39">
        <f>H570*G570</f>
        <v>2317.6799999999998</v>
      </c>
    </row>
    <row r="571" spans="2:9" ht="15.75">
      <c r="C571" s="36" t="s">
        <v>335</v>
      </c>
      <c r="D571" s="36" t="s">
        <v>322</v>
      </c>
      <c r="E571" s="37">
        <v>0.79166666666666663</v>
      </c>
      <c r="F571" s="37">
        <v>0.29166666666666669</v>
      </c>
      <c r="G571" s="42">
        <v>111</v>
      </c>
      <c r="H571" s="57">
        <v>22.83</v>
      </c>
      <c r="I571" s="39">
        <f>H571*G571</f>
        <v>2534.1299999999997</v>
      </c>
    </row>
    <row r="572" spans="2:9" ht="15.75">
      <c r="C572" s="40"/>
      <c r="D572" s="40"/>
      <c r="E572" s="40"/>
      <c r="F572" s="40"/>
      <c r="G572" s="43">
        <f>SUM(G570:G571)</f>
        <v>222</v>
      </c>
      <c r="H572" s="40"/>
      <c r="I572" s="41">
        <f>SUM(I570:I571)</f>
        <v>4851.8099999999995</v>
      </c>
    </row>
    <row r="574" spans="2:9" ht="31.5">
      <c r="B574" s="35" t="s">
        <v>461</v>
      </c>
      <c r="C574" s="9" t="s">
        <v>314</v>
      </c>
      <c r="D574" s="9" t="s">
        <v>315</v>
      </c>
      <c r="E574" s="9" t="s">
        <v>316</v>
      </c>
      <c r="F574" s="9" t="s">
        <v>317</v>
      </c>
      <c r="G574" s="9" t="s">
        <v>342</v>
      </c>
      <c r="H574" s="9" t="s">
        <v>324</v>
      </c>
      <c r="I574" s="9" t="s">
        <v>320</v>
      </c>
    </row>
    <row r="575" spans="2:9" ht="15.75">
      <c r="C575" s="36" t="s">
        <v>351</v>
      </c>
      <c r="D575" s="36" t="s">
        <v>322</v>
      </c>
      <c r="E575" s="37">
        <v>0.45833333333333331</v>
      </c>
      <c r="F575" s="37">
        <v>0.95833333333333337</v>
      </c>
      <c r="G575" s="42">
        <v>108</v>
      </c>
      <c r="H575" s="39">
        <v>35.25</v>
      </c>
      <c r="I575" s="39">
        <f>H575*G575</f>
        <v>3807</v>
      </c>
    </row>
    <row r="576" spans="2:9" ht="15.75">
      <c r="G576" s="43">
        <f>SUM(G575:G575)</f>
        <v>108</v>
      </c>
      <c r="H576" s="40"/>
      <c r="I576" s="41">
        <f>SUM(I575:I575)</f>
        <v>3807</v>
      </c>
    </row>
    <row r="578" spans="2:9" ht="31.5">
      <c r="B578" s="35" t="s">
        <v>475</v>
      </c>
      <c r="C578" s="9" t="s">
        <v>314</v>
      </c>
      <c r="D578" s="9" t="s">
        <v>315</v>
      </c>
      <c r="E578" s="9" t="s">
        <v>316</v>
      </c>
      <c r="F578" s="9" t="s">
        <v>317</v>
      </c>
      <c r="G578" s="9" t="s">
        <v>318</v>
      </c>
      <c r="H578" s="9" t="s">
        <v>319</v>
      </c>
      <c r="I578" s="9" t="s">
        <v>320</v>
      </c>
    </row>
    <row r="579" spans="2:9" ht="15.75">
      <c r="C579" s="44" t="s">
        <v>355</v>
      </c>
      <c r="D579" s="44" t="s">
        <v>328</v>
      </c>
      <c r="E579" s="45">
        <v>0.33333333333333331</v>
      </c>
      <c r="F579" s="45">
        <v>0.7416666666666667</v>
      </c>
      <c r="G579" s="62"/>
      <c r="H579" s="64">
        <v>278.82</v>
      </c>
      <c r="I579" s="46">
        <f>G579*H579</f>
        <v>0</v>
      </c>
    </row>
    <row r="580" spans="2:9" ht="15.75">
      <c r="C580" s="44" t="s">
        <v>355</v>
      </c>
      <c r="D580" s="44" t="s">
        <v>328</v>
      </c>
      <c r="E580" s="45">
        <v>0.54166666666666663</v>
      </c>
      <c r="F580" s="45">
        <v>0.95</v>
      </c>
      <c r="G580" s="62"/>
      <c r="H580" s="64">
        <v>281.76</v>
      </c>
      <c r="I580" s="46">
        <f t="shared" ref="I580:I589" si="26">G580*H580</f>
        <v>0</v>
      </c>
    </row>
    <row r="581" spans="2:9" ht="15.75">
      <c r="C581" s="44" t="s">
        <v>356</v>
      </c>
      <c r="D581" s="44" t="s">
        <v>341</v>
      </c>
      <c r="E581" s="45">
        <v>0.33333333333333331</v>
      </c>
      <c r="F581" s="45">
        <v>0.68055555555555558</v>
      </c>
      <c r="G581" s="62">
        <v>3</v>
      </c>
      <c r="H581" s="64">
        <v>155.33000000000001</v>
      </c>
      <c r="I581" s="46">
        <f t="shared" si="26"/>
        <v>465.99</v>
      </c>
    </row>
    <row r="582" spans="2:9" ht="15.75">
      <c r="C582" s="44" t="s">
        <v>356</v>
      </c>
      <c r="D582" s="44" t="s">
        <v>328</v>
      </c>
      <c r="E582" s="45">
        <v>0.91666666666666663</v>
      </c>
      <c r="F582" s="45">
        <v>0.32500000000000001</v>
      </c>
      <c r="G582" s="62">
        <v>27</v>
      </c>
      <c r="H582" s="64">
        <v>215.74</v>
      </c>
      <c r="I582" s="46">
        <f t="shared" si="26"/>
        <v>5824.9800000000005</v>
      </c>
    </row>
    <row r="583" spans="2:9" ht="15.75">
      <c r="C583" s="44" t="s">
        <v>357</v>
      </c>
      <c r="D583" s="44" t="s">
        <v>322</v>
      </c>
      <c r="E583" s="45">
        <v>0.79166666666666663</v>
      </c>
      <c r="F583" s="45">
        <v>0.29166666666666669</v>
      </c>
      <c r="G583" s="62"/>
      <c r="H583" s="64">
        <v>274.37</v>
      </c>
      <c r="I583" s="46">
        <f t="shared" si="26"/>
        <v>0</v>
      </c>
    </row>
    <row r="584" spans="2:9" ht="15.75">
      <c r="C584" s="44" t="s">
        <v>358</v>
      </c>
      <c r="D584" s="44" t="s">
        <v>322</v>
      </c>
      <c r="E584" s="45">
        <v>0.29166666666666669</v>
      </c>
      <c r="F584" s="45">
        <v>0.79166666666666663</v>
      </c>
      <c r="G584" s="62"/>
      <c r="H584" s="64">
        <v>311.7</v>
      </c>
      <c r="I584" s="46">
        <f t="shared" si="26"/>
        <v>0</v>
      </c>
    </row>
    <row r="585" spans="2:9" ht="15.75">
      <c r="C585" s="44" t="s">
        <v>357</v>
      </c>
      <c r="D585" s="44" t="s">
        <v>341</v>
      </c>
      <c r="E585" s="45">
        <v>0.29166666666666669</v>
      </c>
      <c r="F585" s="45">
        <v>0.63888888888888895</v>
      </c>
      <c r="G585" s="62"/>
      <c r="H585" s="64">
        <v>231.95</v>
      </c>
      <c r="I585" s="46">
        <f t="shared" si="26"/>
        <v>0</v>
      </c>
    </row>
    <row r="586" spans="2:9" ht="15.75">
      <c r="C586" s="44" t="s">
        <v>359</v>
      </c>
      <c r="D586" s="44" t="s">
        <v>322</v>
      </c>
      <c r="E586" s="45">
        <v>0.29166666666666669</v>
      </c>
      <c r="F586" s="45">
        <v>0.79166666666666663</v>
      </c>
      <c r="G586" s="62"/>
      <c r="H586" s="64">
        <v>165.91</v>
      </c>
      <c r="I586" s="46">
        <f t="shared" si="26"/>
        <v>0</v>
      </c>
    </row>
    <row r="587" spans="2:9" ht="15.75">
      <c r="C587" s="44" t="s">
        <v>360</v>
      </c>
      <c r="D587" s="44" t="s">
        <v>328</v>
      </c>
      <c r="E587" s="45">
        <v>0.91666666666666663</v>
      </c>
      <c r="F587" s="45">
        <v>0.32500000000000001</v>
      </c>
      <c r="G587" s="62">
        <v>38</v>
      </c>
      <c r="H587" s="64">
        <v>215.74</v>
      </c>
      <c r="I587" s="46">
        <f t="shared" si="26"/>
        <v>8198.1200000000008</v>
      </c>
    </row>
    <row r="588" spans="2:9" ht="15.75">
      <c r="C588" s="44" t="s">
        <v>361</v>
      </c>
      <c r="D588" s="44" t="s">
        <v>322</v>
      </c>
      <c r="E588" s="45">
        <v>0.79166666666666663</v>
      </c>
      <c r="F588" s="45">
        <v>0.29166666666666669</v>
      </c>
      <c r="G588" s="62">
        <v>2</v>
      </c>
      <c r="H588" s="64">
        <v>162.55000000000001</v>
      </c>
      <c r="I588" s="46">
        <f t="shared" si="26"/>
        <v>325.10000000000002</v>
      </c>
    </row>
    <row r="589" spans="2:9" ht="15.75">
      <c r="C589" s="44" t="s">
        <v>362</v>
      </c>
      <c r="D589" s="44" t="s">
        <v>328</v>
      </c>
      <c r="E589" s="45">
        <v>0.33333333333333331</v>
      </c>
      <c r="F589" s="45">
        <v>0.7416666666666667</v>
      </c>
      <c r="G589" s="62"/>
      <c r="H589" s="64">
        <v>176</v>
      </c>
      <c r="I589" s="46">
        <f t="shared" si="26"/>
        <v>0</v>
      </c>
    </row>
    <row r="590" spans="2:9" ht="15.75">
      <c r="C590" s="47"/>
      <c r="D590" s="47"/>
      <c r="E590" s="47"/>
      <c r="F590" s="47"/>
      <c r="G590" s="52">
        <f>SUM(G579:G589)</f>
        <v>70</v>
      </c>
      <c r="H590" s="47"/>
      <c r="I590" s="41">
        <f>SUM(I579:I589)</f>
        <v>14814.19</v>
      </c>
    </row>
    <row r="592" spans="2:9" ht="31.5">
      <c r="B592" s="35" t="s">
        <v>475</v>
      </c>
      <c r="C592" s="9" t="s">
        <v>314</v>
      </c>
      <c r="D592" s="9" t="s">
        <v>315</v>
      </c>
      <c r="E592" s="9" t="s">
        <v>316</v>
      </c>
      <c r="F592" s="9" t="s">
        <v>317</v>
      </c>
      <c r="G592" s="9" t="s">
        <v>318</v>
      </c>
      <c r="H592" s="9" t="s">
        <v>319</v>
      </c>
      <c r="I592" s="9" t="s">
        <v>320</v>
      </c>
    </row>
    <row r="593" spans="2:9" ht="15.75">
      <c r="C593" s="44" t="s">
        <v>434</v>
      </c>
      <c r="D593" s="44" t="s">
        <v>322</v>
      </c>
      <c r="E593" s="45">
        <v>0.29166666666666669</v>
      </c>
      <c r="F593" s="45">
        <v>0.79166666666666663</v>
      </c>
      <c r="G593" s="62">
        <v>1</v>
      </c>
      <c r="H593" s="64">
        <v>284.13</v>
      </c>
      <c r="I593" s="46">
        <f>G593*H593</f>
        <v>284.13</v>
      </c>
    </row>
    <row r="594" spans="2:9" ht="15.75">
      <c r="C594" s="44" t="s">
        <v>444</v>
      </c>
      <c r="D594" s="44" t="s">
        <v>341</v>
      </c>
      <c r="E594" s="45">
        <v>0.29166666666666669</v>
      </c>
      <c r="F594" s="45">
        <v>0.63888888888888884</v>
      </c>
      <c r="G594" s="62"/>
      <c r="H594" s="64">
        <v>158.66999999999999</v>
      </c>
      <c r="I594" s="46">
        <f t="shared" ref="I594" si="27">G594*H594</f>
        <v>0</v>
      </c>
    </row>
    <row r="595" spans="2:9" ht="15.75">
      <c r="C595" s="47"/>
      <c r="D595" s="47"/>
      <c r="E595" s="47"/>
      <c r="F595" s="47"/>
      <c r="G595" s="52">
        <f>SUM(G593:G594)</f>
        <v>1</v>
      </c>
      <c r="H595" s="47"/>
      <c r="I595" s="41">
        <f>SUM(I593:I594)</f>
        <v>284.13</v>
      </c>
    </row>
    <row r="597" spans="2:9" ht="31.5">
      <c r="B597" s="35" t="s">
        <v>461</v>
      </c>
      <c r="C597" s="9" t="s">
        <v>314</v>
      </c>
      <c r="D597" s="9" t="s">
        <v>315</v>
      </c>
      <c r="E597" s="9" t="s">
        <v>316</v>
      </c>
      <c r="F597" s="9" t="s">
        <v>317</v>
      </c>
      <c r="G597" s="9" t="s">
        <v>318</v>
      </c>
      <c r="H597" s="9" t="s">
        <v>319</v>
      </c>
      <c r="I597" s="9" t="s">
        <v>320</v>
      </c>
    </row>
    <row r="598" spans="2:9" ht="15.75">
      <c r="C598" s="36" t="s">
        <v>355</v>
      </c>
      <c r="D598" s="36" t="s">
        <v>341</v>
      </c>
      <c r="E598" s="37">
        <v>0.375</v>
      </c>
      <c r="F598" s="37">
        <v>0.72222222222222221</v>
      </c>
      <c r="G598" s="42"/>
      <c r="H598" s="57">
        <v>437.92</v>
      </c>
      <c r="I598" s="39">
        <f t="shared" ref="I598:I620" si="28">H598*G598</f>
        <v>0</v>
      </c>
    </row>
    <row r="599" spans="2:9" ht="15.75">
      <c r="C599" s="36" t="s">
        <v>370</v>
      </c>
      <c r="D599" s="36" t="s">
        <v>333</v>
      </c>
      <c r="E599" s="37">
        <v>0.25</v>
      </c>
      <c r="F599" s="37">
        <v>0.59722222222222221</v>
      </c>
      <c r="G599" s="42"/>
      <c r="H599" s="57">
        <v>202.15</v>
      </c>
      <c r="I599" s="39">
        <f t="shared" si="28"/>
        <v>0</v>
      </c>
    </row>
    <row r="600" spans="2:9" ht="15.75">
      <c r="C600" s="36" t="s">
        <v>371</v>
      </c>
      <c r="D600" s="36" t="s">
        <v>333</v>
      </c>
      <c r="E600" s="37">
        <v>0.56944444444444442</v>
      </c>
      <c r="F600" s="37">
        <v>0.91666666666666663</v>
      </c>
      <c r="G600" s="42"/>
      <c r="H600" s="57">
        <v>202.15</v>
      </c>
      <c r="I600" s="39">
        <f t="shared" si="28"/>
        <v>0</v>
      </c>
    </row>
    <row r="601" spans="2:9" ht="15.75">
      <c r="C601" s="36" t="s">
        <v>372</v>
      </c>
      <c r="D601" s="36" t="s">
        <v>333</v>
      </c>
      <c r="E601" s="37">
        <v>0.56944444444444442</v>
      </c>
      <c r="F601" s="37">
        <v>0.91666666666666663</v>
      </c>
      <c r="G601" s="42">
        <v>65</v>
      </c>
      <c r="H601" s="57">
        <v>145.5</v>
      </c>
      <c r="I601" s="39">
        <f t="shared" si="28"/>
        <v>9457.5</v>
      </c>
    </row>
    <row r="602" spans="2:9" ht="15.75">
      <c r="C602" s="36" t="s">
        <v>373</v>
      </c>
      <c r="D602" s="36" t="s">
        <v>333</v>
      </c>
      <c r="E602" s="37">
        <v>0.25</v>
      </c>
      <c r="F602" s="37">
        <v>0.59722222222222221</v>
      </c>
      <c r="G602" s="42">
        <v>19</v>
      </c>
      <c r="H602" s="57">
        <v>186.33</v>
      </c>
      <c r="I602" s="39">
        <f t="shared" si="28"/>
        <v>3540.2700000000004</v>
      </c>
    </row>
    <row r="603" spans="2:9" ht="15.75">
      <c r="C603" s="36" t="s">
        <v>373</v>
      </c>
      <c r="D603" s="36" t="s">
        <v>333</v>
      </c>
      <c r="E603" s="37">
        <v>0.56944444444444442</v>
      </c>
      <c r="F603" s="37">
        <v>0.91666666666666663</v>
      </c>
      <c r="G603" s="42"/>
      <c r="H603" s="57">
        <v>168.4</v>
      </c>
      <c r="I603" s="39">
        <f t="shared" si="28"/>
        <v>0</v>
      </c>
    </row>
    <row r="604" spans="2:9" ht="15.75">
      <c r="C604" s="36" t="s">
        <v>374</v>
      </c>
      <c r="D604" s="36" t="s">
        <v>333</v>
      </c>
      <c r="E604" s="37">
        <v>0.25</v>
      </c>
      <c r="F604" s="37">
        <v>0.59722222222222221</v>
      </c>
      <c r="G604" s="42">
        <v>3</v>
      </c>
      <c r="H604" s="57">
        <v>192.65</v>
      </c>
      <c r="I604" s="39">
        <f t="shared" si="28"/>
        <v>577.95000000000005</v>
      </c>
    </row>
    <row r="605" spans="2:9" ht="15.75">
      <c r="C605" s="36" t="s">
        <v>372</v>
      </c>
      <c r="D605" s="36" t="s">
        <v>333</v>
      </c>
      <c r="E605" s="37">
        <v>0.25</v>
      </c>
      <c r="F605" s="37">
        <v>0.59722222222222221</v>
      </c>
      <c r="G605" s="42">
        <v>45</v>
      </c>
      <c r="H605" s="57">
        <v>145.5</v>
      </c>
      <c r="I605" s="39">
        <f t="shared" si="28"/>
        <v>6547.5</v>
      </c>
    </row>
    <row r="606" spans="2:9" ht="15.75">
      <c r="C606" s="36" t="s">
        <v>372</v>
      </c>
      <c r="D606" s="36" t="s">
        <v>333</v>
      </c>
      <c r="E606" s="37">
        <v>0.90277777777777779</v>
      </c>
      <c r="F606" s="37">
        <v>0.25</v>
      </c>
      <c r="G606" s="42">
        <v>20</v>
      </c>
      <c r="H606" s="57">
        <v>169.91</v>
      </c>
      <c r="I606" s="39">
        <f t="shared" si="28"/>
        <v>3398.2</v>
      </c>
    </row>
    <row r="607" spans="2:9" ht="31.5">
      <c r="C607" s="36" t="s">
        <v>375</v>
      </c>
      <c r="D607" s="36" t="s">
        <v>333</v>
      </c>
      <c r="E607" s="37">
        <v>0.90277777777777779</v>
      </c>
      <c r="F607" s="37">
        <v>0.25</v>
      </c>
      <c r="G607" s="42">
        <v>3</v>
      </c>
      <c r="H607" s="57">
        <v>227.03</v>
      </c>
      <c r="I607" s="39">
        <f t="shared" si="28"/>
        <v>681.09</v>
      </c>
    </row>
    <row r="608" spans="2:9" ht="31.5">
      <c r="C608" s="36" t="s">
        <v>375</v>
      </c>
      <c r="D608" s="36" t="s">
        <v>333</v>
      </c>
      <c r="E608" s="37">
        <v>0.25</v>
      </c>
      <c r="F608" s="37">
        <v>0.59722222222222221</v>
      </c>
      <c r="G608" s="42">
        <v>2</v>
      </c>
      <c r="H608" s="57">
        <v>192.11</v>
      </c>
      <c r="I608" s="39">
        <f t="shared" si="28"/>
        <v>384.22</v>
      </c>
    </row>
    <row r="609" spans="3:9" ht="15.75">
      <c r="C609" s="36" t="s">
        <v>376</v>
      </c>
      <c r="D609" s="36" t="s">
        <v>341</v>
      </c>
      <c r="E609" s="37">
        <v>0.25</v>
      </c>
      <c r="F609" s="37">
        <v>0.59722222222222221</v>
      </c>
      <c r="G609" s="42"/>
      <c r="H609" s="57">
        <v>168.52</v>
      </c>
      <c r="I609" s="39">
        <f t="shared" si="28"/>
        <v>0</v>
      </c>
    </row>
    <row r="610" spans="3:9" ht="15.75">
      <c r="C610" s="36" t="s">
        <v>377</v>
      </c>
      <c r="D610" s="36" t="s">
        <v>333</v>
      </c>
      <c r="E610" s="37">
        <v>0.56944444444444442</v>
      </c>
      <c r="F610" s="37">
        <v>0.91666666666666663</v>
      </c>
      <c r="G610" s="42"/>
      <c r="H610" s="57">
        <v>185.17</v>
      </c>
      <c r="I610" s="39">
        <f t="shared" si="28"/>
        <v>0</v>
      </c>
    </row>
    <row r="611" spans="3:9" ht="15.75">
      <c r="C611" s="36" t="s">
        <v>377</v>
      </c>
      <c r="D611" s="36" t="s">
        <v>333</v>
      </c>
      <c r="E611" s="37">
        <v>0.25</v>
      </c>
      <c r="F611" s="37">
        <v>0.59722222222222221</v>
      </c>
      <c r="G611" s="42"/>
      <c r="H611" s="57">
        <v>185.17</v>
      </c>
      <c r="I611" s="39">
        <f t="shared" si="28"/>
        <v>0</v>
      </c>
    </row>
    <row r="612" spans="3:9" ht="15.75">
      <c r="C612" s="36" t="s">
        <v>377</v>
      </c>
      <c r="D612" s="36" t="s">
        <v>333</v>
      </c>
      <c r="E612" s="37">
        <v>0.90277777777777779</v>
      </c>
      <c r="F612" s="37">
        <v>0.25</v>
      </c>
      <c r="G612" s="42"/>
      <c r="H612" s="57">
        <v>218.26</v>
      </c>
      <c r="I612" s="39">
        <f t="shared" si="28"/>
        <v>0</v>
      </c>
    </row>
    <row r="613" spans="3:9" ht="15.75">
      <c r="C613" s="36" t="s">
        <v>378</v>
      </c>
      <c r="D613" s="36" t="s">
        <v>333</v>
      </c>
      <c r="E613" s="37">
        <v>0.90277777777777779</v>
      </c>
      <c r="F613" s="37">
        <v>0.25</v>
      </c>
      <c r="G613" s="42"/>
      <c r="H613" s="57">
        <v>169.91</v>
      </c>
      <c r="I613" s="39">
        <f t="shared" si="28"/>
        <v>0</v>
      </c>
    </row>
    <row r="614" spans="3:9" ht="15.75">
      <c r="C614" s="36" t="s">
        <v>373</v>
      </c>
      <c r="D614" s="36" t="s">
        <v>333</v>
      </c>
      <c r="E614" s="37">
        <v>0.90277777777777779</v>
      </c>
      <c r="F614" s="37">
        <v>0.25</v>
      </c>
      <c r="G614" s="42"/>
      <c r="H614" s="57">
        <v>197.98</v>
      </c>
      <c r="I614" s="39">
        <f t="shared" si="28"/>
        <v>0</v>
      </c>
    </row>
    <row r="615" spans="3:9" ht="31.5">
      <c r="C615" s="36" t="s">
        <v>375</v>
      </c>
      <c r="D615" s="36" t="s">
        <v>333</v>
      </c>
      <c r="E615" s="37">
        <v>0.56944444444444442</v>
      </c>
      <c r="F615" s="37">
        <v>0.91666666666666663</v>
      </c>
      <c r="G615" s="42"/>
      <c r="H615" s="57">
        <v>192.11</v>
      </c>
      <c r="I615" s="39">
        <f t="shared" si="28"/>
        <v>0</v>
      </c>
    </row>
    <row r="616" spans="3:9" ht="15.75">
      <c r="C616" s="36" t="s">
        <v>379</v>
      </c>
      <c r="D616" s="36" t="s">
        <v>322</v>
      </c>
      <c r="E616" s="37">
        <v>0.41666666666666669</v>
      </c>
      <c r="F616" s="37">
        <v>0.91666666666666663</v>
      </c>
      <c r="G616" s="42">
        <v>24</v>
      </c>
      <c r="H616" s="57">
        <v>164.42</v>
      </c>
      <c r="I616" s="39">
        <f t="shared" si="28"/>
        <v>3946.08</v>
      </c>
    </row>
    <row r="617" spans="3:9" ht="15.75">
      <c r="C617" s="36" t="s">
        <v>379</v>
      </c>
      <c r="D617" s="36" t="s">
        <v>333</v>
      </c>
      <c r="E617" s="37">
        <v>0.25</v>
      </c>
      <c r="F617" s="37">
        <v>0.59722222222222221</v>
      </c>
      <c r="G617" s="42"/>
      <c r="H617" s="57">
        <v>185.17</v>
      </c>
      <c r="I617" s="39">
        <f t="shared" si="28"/>
        <v>0</v>
      </c>
    </row>
    <row r="618" spans="3:9" ht="15.75">
      <c r="C618" s="36" t="s">
        <v>373</v>
      </c>
      <c r="D618" s="36" t="s">
        <v>333</v>
      </c>
      <c r="E618" s="37">
        <v>0.63194444444444442</v>
      </c>
      <c r="F618" s="37">
        <v>0.97916666666666663</v>
      </c>
      <c r="G618" s="42"/>
      <c r="H618" s="57">
        <v>161.09</v>
      </c>
      <c r="I618" s="39">
        <f t="shared" si="28"/>
        <v>0</v>
      </c>
    </row>
    <row r="619" spans="3:9" ht="31.5">
      <c r="C619" s="36" t="s">
        <v>375</v>
      </c>
      <c r="D619" s="36" t="s">
        <v>333</v>
      </c>
      <c r="E619" s="37">
        <v>0.63194444444444442</v>
      </c>
      <c r="F619" s="37">
        <v>0.97916666666666663</v>
      </c>
      <c r="G619" s="42"/>
      <c r="H619" s="57">
        <v>199.69</v>
      </c>
      <c r="I619" s="39">
        <f t="shared" si="28"/>
        <v>0</v>
      </c>
    </row>
    <row r="620" spans="3:9" ht="15.75">
      <c r="C620" s="36" t="s">
        <v>379</v>
      </c>
      <c r="D620" s="36" t="s">
        <v>333</v>
      </c>
      <c r="E620" s="37">
        <v>0.25</v>
      </c>
      <c r="F620" s="37">
        <v>0.59722222222222221</v>
      </c>
      <c r="G620" s="42"/>
      <c r="H620" s="57">
        <v>185.17</v>
      </c>
      <c r="I620" s="39">
        <f t="shared" si="28"/>
        <v>0</v>
      </c>
    </row>
    <row r="621" spans="3:9" ht="31.5">
      <c r="C621" s="36" t="s">
        <v>375</v>
      </c>
      <c r="D621" s="36" t="s">
        <v>333</v>
      </c>
      <c r="E621" s="37">
        <v>0.25</v>
      </c>
      <c r="F621" s="37">
        <v>0.59722222222222221</v>
      </c>
      <c r="G621" s="42"/>
      <c r="H621" s="57">
        <v>192.11</v>
      </c>
      <c r="I621" s="39">
        <f>H621*G621</f>
        <v>0</v>
      </c>
    </row>
    <row r="622" spans="3:9" ht="15.75">
      <c r="C622" s="40"/>
      <c r="D622" s="40"/>
      <c r="E622" s="40"/>
      <c r="F622" s="40"/>
      <c r="G622" s="43">
        <f>SUM(G598:G621)</f>
        <v>181</v>
      </c>
      <c r="H622" s="40"/>
      <c r="I622" s="41">
        <f>SUM(I598:I621)</f>
        <v>28532.810000000005</v>
      </c>
    </row>
    <row r="625" spans="2:9" ht="63">
      <c r="C625" s="9" t="s">
        <v>380</v>
      </c>
      <c r="D625" s="9" t="s">
        <v>381</v>
      </c>
      <c r="E625" s="9" t="s">
        <v>382</v>
      </c>
      <c r="F625" s="9" t="s">
        <v>383</v>
      </c>
      <c r="G625" s="9" t="s">
        <v>384</v>
      </c>
      <c r="H625" s="9" t="s">
        <v>385</v>
      </c>
    </row>
    <row r="626" spans="2:9" ht="15.75">
      <c r="C626" s="36" t="s">
        <v>386</v>
      </c>
      <c r="D626" s="57">
        <f t="shared" ref="D626:D635" si="29">659480.356999937/30*0</f>
        <v>0</v>
      </c>
      <c r="E626" s="57"/>
      <c r="F626" s="63">
        <f>SUM(D626:E626)</f>
        <v>0</v>
      </c>
      <c r="G626" s="57"/>
      <c r="H626" s="41">
        <f>G626-F626</f>
        <v>0</v>
      </c>
    </row>
    <row r="627" spans="2:9" ht="31.5">
      <c r="C627" s="36" t="s">
        <v>476</v>
      </c>
      <c r="D627" s="57">
        <f t="shared" si="29"/>
        <v>0</v>
      </c>
      <c r="E627" s="57">
        <f>661193.328339792/30*30</f>
        <v>661193.32833979197</v>
      </c>
      <c r="F627" s="63">
        <f>SUM(D627:E627)</f>
        <v>661193.32833979197</v>
      </c>
      <c r="G627" s="57">
        <v>662121.23364870332</v>
      </c>
      <c r="H627" s="41">
        <f t="shared" ref="H627:H635" si="30">G627-F627</f>
        <v>927.90530891134404</v>
      </c>
    </row>
    <row r="628" spans="2:9" ht="31.5">
      <c r="C628" s="36" t="s">
        <v>477</v>
      </c>
      <c r="D628" s="57">
        <f t="shared" si="29"/>
        <v>0</v>
      </c>
      <c r="E628" s="57">
        <f>661953.444465757/30*30</f>
        <v>661953.444465757</v>
      </c>
      <c r="F628" s="63">
        <f t="shared" ref="F628:F635" si="31">SUM(D628:E628)</f>
        <v>661953.444465757</v>
      </c>
      <c r="G628" s="57">
        <v>662121.23364870332</v>
      </c>
      <c r="H628" s="41">
        <f t="shared" si="30"/>
        <v>167.78918294631876</v>
      </c>
    </row>
    <row r="629" spans="2:9" ht="15.75">
      <c r="C629" s="36" t="s">
        <v>388</v>
      </c>
      <c r="D629" s="57">
        <f t="shared" si="29"/>
        <v>0</v>
      </c>
      <c r="E629" s="57"/>
      <c r="F629" s="63">
        <f t="shared" si="31"/>
        <v>0</v>
      </c>
      <c r="G629" s="57"/>
      <c r="H629" s="41">
        <f t="shared" si="30"/>
        <v>0</v>
      </c>
    </row>
    <row r="630" spans="2:9" ht="15.75">
      <c r="C630" s="36" t="s">
        <v>389</v>
      </c>
      <c r="D630" s="57">
        <f t="shared" si="29"/>
        <v>0</v>
      </c>
      <c r="E630" s="57"/>
      <c r="F630" s="63">
        <f t="shared" si="31"/>
        <v>0</v>
      </c>
      <c r="G630" s="57"/>
      <c r="H630" s="41">
        <f t="shared" si="30"/>
        <v>0</v>
      </c>
    </row>
    <row r="631" spans="2:9" ht="15.75">
      <c r="C631" s="36" t="s">
        <v>390</v>
      </c>
      <c r="D631" s="57">
        <f t="shared" si="29"/>
        <v>0</v>
      </c>
      <c r="E631" s="57"/>
      <c r="F631" s="63">
        <f t="shared" si="31"/>
        <v>0</v>
      </c>
      <c r="G631" s="57"/>
      <c r="H631" s="41">
        <f t="shared" si="30"/>
        <v>0</v>
      </c>
    </row>
    <row r="632" spans="2:9" ht="15.75">
      <c r="C632" s="36" t="s">
        <v>391</v>
      </c>
      <c r="D632" s="57">
        <f t="shared" si="29"/>
        <v>0</v>
      </c>
      <c r="E632" s="57"/>
      <c r="F632" s="63">
        <f t="shared" si="31"/>
        <v>0</v>
      </c>
      <c r="G632" s="57"/>
      <c r="H632" s="41">
        <f t="shared" si="30"/>
        <v>0</v>
      </c>
    </row>
    <row r="633" spans="2:9" ht="15.75">
      <c r="C633" s="36" t="s">
        <v>392</v>
      </c>
      <c r="D633" s="57">
        <f t="shared" si="29"/>
        <v>0</v>
      </c>
      <c r="E633" s="57"/>
      <c r="F633" s="63">
        <f t="shared" si="31"/>
        <v>0</v>
      </c>
      <c r="G633" s="57"/>
      <c r="H633" s="41">
        <f t="shared" si="30"/>
        <v>0</v>
      </c>
    </row>
    <row r="634" spans="2:9" ht="15.75">
      <c r="C634" s="36" t="s">
        <v>393</v>
      </c>
      <c r="D634" s="57">
        <f t="shared" si="29"/>
        <v>0</v>
      </c>
      <c r="E634" s="57"/>
      <c r="F634" s="63">
        <f t="shared" si="31"/>
        <v>0</v>
      </c>
      <c r="G634" s="57"/>
      <c r="H634" s="41">
        <f t="shared" si="30"/>
        <v>0</v>
      </c>
    </row>
    <row r="635" spans="2:9" ht="15.75">
      <c r="C635" s="36" t="s">
        <v>394</v>
      </c>
      <c r="D635" s="57">
        <f t="shared" si="29"/>
        <v>0</v>
      </c>
      <c r="E635" s="57"/>
      <c r="F635" s="63">
        <f t="shared" si="31"/>
        <v>0</v>
      </c>
      <c r="G635" s="57"/>
      <c r="H635" s="41">
        <f t="shared" si="30"/>
        <v>0</v>
      </c>
    </row>
    <row r="636" spans="2:9" ht="15.75">
      <c r="H636" s="41">
        <f>SUM(H626:H635)</f>
        <v>1095.6944918576628</v>
      </c>
    </row>
    <row r="638" spans="2:9" ht="31.5">
      <c r="B638" s="35" t="s">
        <v>461</v>
      </c>
      <c r="C638" s="28" t="s">
        <v>314</v>
      </c>
      <c r="D638" s="28" t="s">
        <v>315</v>
      </c>
      <c r="E638" s="28" t="s">
        <v>316</v>
      </c>
      <c r="F638" s="28" t="s">
        <v>317</v>
      </c>
      <c r="G638" s="28" t="s">
        <v>397</v>
      </c>
      <c r="H638" s="28" t="s">
        <v>319</v>
      </c>
      <c r="I638" s="28" t="s">
        <v>398</v>
      </c>
    </row>
    <row r="639" spans="2:9" ht="15.75">
      <c r="C639" s="36" t="s">
        <v>478</v>
      </c>
      <c r="D639" s="11" t="s">
        <v>328</v>
      </c>
      <c r="E639" s="30">
        <v>0.33333333333333298</v>
      </c>
      <c r="F639" s="30">
        <v>0.74166666666666703</v>
      </c>
      <c r="G639" s="12"/>
      <c r="H639" s="33">
        <v>703.25</v>
      </c>
      <c r="I639" s="33">
        <f>G639*H639</f>
        <v>0</v>
      </c>
    </row>
    <row r="640" spans="2:9" ht="15.75">
      <c r="C640" s="36" t="s">
        <v>479</v>
      </c>
      <c r="D640" s="11" t="s">
        <v>322</v>
      </c>
      <c r="E640" s="30">
        <v>0.25</v>
      </c>
      <c r="F640" s="30">
        <v>0.75</v>
      </c>
      <c r="G640" s="12"/>
      <c r="H640" s="33">
        <v>385.9</v>
      </c>
      <c r="I640" s="33">
        <f t="shared" ref="I640:I655" si="32">G640*H640</f>
        <v>0</v>
      </c>
    </row>
    <row r="641" spans="3:9" ht="15.75">
      <c r="C641" s="36" t="s">
        <v>479</v>
      </c>
      <c r="D641" s="11" t="s">
        <v>322</v>
      </c>
      <c r="E641" s="30">
        <v>0.25</v>
      </c>
      <c r="F641" s="30">
        <v>0.75</v>
      </c>
      <c r="G641" s="12"/>
      <c r="H641" s="33">
        <v>385.9</v>
      </c>
      <c r="I641" s="33">
        <f t="shared" ref="I641" si="33">G641*H641</f>
        <v>0</v>
      </c>
    </row>
    <row r="642" spans="3:9" ht="15.75">
      <c r="C642" s="36" t="s">
        <v>480</v>
      </c>
      <c r="D642" s="11" t="s">
        <v>328</v>
      </c>
      <c r="E642" s="30">
        <v>0.33333333333333298</v>
      </c>
      <c r="F642" s="30">
        <v>0.74166666666666703</v>
      </c>
      <c r="G642" s="12"/>
      <c r="H642" s="33">
        <v>225.73</v>
      </c>
      <c r="I642" s="33">
        <f t="shared" si="32"/>
        <v>0</v>
      </c>
    </row>
    <row r="643" spans="3:9" ht="15.75">
      <c r="C643" s="36" t="s">
        <v>481</v>
      </c>
      <c r="D643" s="11" t="s">
        <v>328</v>
      </c>
      <c r="E643" s="30">
        <v>0.33333333333333298</v>
      </c>
      <c r="F643" s="30">
        <v>0.74166666666666703</v>
      </c>
      <c r="G643" s="12"/>
      <c r="H643" s="33">
        <v>282.13</v>
      </c>
      <c r="I643" s="33">
        <f t="shared" si="32"/>
        <v>0</v>
      </c>
    </row>
    <row r="644" spans="3:9" ht="15.75">
      <c r="C644" s="36" t="s">
        <v>399</v>
      </c>
      <c r="D644" s="11" t="s">
        <v>322</v>
      </c>
      <c r="E644" s="30">
        <v>0.25</v>
      </c>
      <c r="F644" s="30">
        <v>0.75</v>
      </c>
      <c r="G644" s="12">
        <v>1</v>
      </c>
      <c r="H644" s="33">
        <v>245.18</v>
      </c>
      <c r="I644" s="33">
        <f t="shared" si="32"/>
        <v>245.18</v>
      </c>
    </row>
    <row r="645" spans="3:9" ht="15.75">
      <c r="C645" s="36" t="s">
        <v>399</v>
      </c>
      <c r="D645" s="11" t="s">
        <v>322</v>
      </c>
      <c r="E645" s="30">
        <v>0.75</v>
      </c>
      <c r="F645" s="30">
        <v>0.25</v>
      </c>
      <c r="G645" s="31">
        <v>2</v>
      </c>
      <c r="H645" s="33">
        <v>278.31</v>
      </c>
      <c r="I645" s="33">
        <f>G645*H645</f>
        <v>556.62</v>
      </c>
    </row>
    <row r="646" spans="3:9" ht="15.75">
      <c r="C646" s="36" t="s">
        <v>399</v>
      </c>
      <c r="D646" s="11" t="s">
        <v>341</v>
      </c>
      <c r="E646" s="30">
        <v>0.33333333333333298</v>
      </c>
      <c r="F646" s="30">
        <v>0.68055555555555602</v>
      </c>
      <c r="G646" s="31"/>
      <c r="H646" s="33">
        <v>267.69</v>
      </c>
      <c r="I646" s="33">
        <f t="shared" si="32"/>
        <v>0</v>
      </c>
    </row>
    <row r="647" spans="3:9" ht="15.75">
      <c r="C647" s="36" t="s">
        <v>402</v>
      </c>
      <c r="D647" s="11" t="s">
        <v>322</v>
      </c>
      <c r="E647" s="30">
        <v>0.75</v>
      </c>
      <c r="F647" s="30">
        <v>0.25</v>
      </c>
      <c r="G647" s="31">
        <v>1</v>
      </c>
      <c r="H647" s="33">
        <v>307.45</v>
      </c>
      <c r="I647" s="33">
        <f t="shared" si="32"/>
        <v>307.45</v>
      </c>
    </row>
    <row r="648" spans="3:9" ht="15.75">
      <c r="C648" s="36" t="s">
        <v>482</v>
      </c>
      <c r="D648" s="11" t="s">
        <v>322</v>
      </c>
      <c r="E648" s="30">
        <v>0.25</v>
      </c>
      <c r="F648" s="30">
        <v>0.75</v>
      </c>
      <c r="G648" s="31">
        <v>1</v>
      </c>
      <c r="H648" s="33">
        <v>203.34</v>
      </c>
      <c r="I648" s="33">
        <f t="shared" si="32"/>
        <v>203.34</v>
      </c>
    </row>
    <row r="649" spans="3:9" ht="15.75">
      <c r="C649" s="75" t="s">
        <v>482</v>
      </c>
      <c r="D649" s="76" t="s">
        <v>322</v>
      </c>
      <c r="E649" s="77">
        <v>0.75</v>
      </c>
      <c r="F649" s="77">
        <v>0.25</v>
      </c>
      <c r="G649" s="31">
        <v>1</v>
      </c>
      <c r="H649" s="78">
        <v>229.87</v>
      </c>
      <c r="I649" s="33">
        <f t="shared" ref="I649" si="34">G649*H649</f>
        <v>229.87</v>
      </c>
    </row>
    <row r="650" spans="3:9" ht="15.75">
      <c r="C650" s="36" t="s">
        <v>483</v>
      </c>
      <c r="D650" s="11" t="s">
        <v>322</v>
      </c>
      <c r="E650" s="30">
        <v>0.75</v>
      </c>
      <c r="F650" s="30">
        <v>0.25</v>
      </c>
      <c r="G650" s="31"/>
      <c r="H650" s="33">
        <v>270.02</v>
      </c>
      <c r="I650" s="33">
        <f t="shared" si="32"/>
        <v>0</v>
      </c>
    </row>
    <row r="651" spans="3:9" ht="15.75">
      <c r="C651" s="36" t="s">
        <v>484</v>
      </c>
      <c r="D651" s="11" t="s">
        <v>328</v>
      </c>
      <c r="E651" s="30">
        <v>0.91666666666666696</v>
      </c>
      <c r="F651" s="30">
        <v>0.28333333333333299</v>
      </c>
      <c r="G651" s="31"/>
      <c r="H651" s="33">
        <v>232.07</v>
      </c>
      <c r="I651" s="33">
        <f t="shared" si="32"/>
        <v>0</v>
      </c>
    </row>
    <row r="652" spans="3:9" ht="15.75">
      <c r="C652" s="36" t="s">
        <v>485</v>
      </c>
      <c r="D652" s="11" t="s">
        <v>322</v>
      </c>
      <c r="E652" s="30">
        <v>0.25</v>
      </c>
      <c r="F652" s="30">
        <v>0.75</v>
      </c>
      <c r="G652" s="31"/>
      <c r="H652" s="33">
        <v>148.61000000000001</v>
      </c>
      <c r="I652" s="33">
        <f t="shared" si="32"/>
        <v>0</v>
      </c>
    </row>
    <row r="653" spans="3:9" ht="15.75">
      <c r="C653" s="36" t="s">
        <v>485</v>
      </c>
      <c r="D653" s="11" t="s">
        <v>322</v>
      </c>
      <c r="E653" s="30">
        <v>0.75</v>
      </c>
      <c r="F653" s="30">
        <v>0.25</v>
      </c>
      <c r="G653" s="31"/>
      <c r="H653" s="33">
        <v>166.32</v>
      </c>
      <c r="I653" s="33">
        <f t="shared" si="32"/>
        <v>0</v>
      </c>
    </row>
    <row r="654" spans="3:9" ht="15.75">
      <c r="C654" s="75" t="s">
        <v>486</v>
      </c>
      <c r="D654" s="76" t="s">
        <v>333</v>
      </c>
      <c r="E654" s="77">
        <v>0.25</v>
      </c>
      <c r="F654" s="77">
        <v>0.66666666666666663</v>
      </c>
      <c r="G654" s="31"/>
      <c r="H654" s="78">
        <v>253.55</v>
      </c>
      <c r="I654" s="33">
        <f t="shared" ref="I654" si="35">G654*H654</f>
        <v>0</v>
      </c>
    </row>
    <row r="655" spans="3:9" ht="15.75">
      <c r="C655" s="36" t="s">
        <v>486</v>
      </c>
      <c r="D655" s="11" t="s">
        <v>333</v>
      </c>
      <c r="E655" s="30">
        <v>0.91666666666666696</v>
      </c>
      <c r="F655" s="30">
        <v>0.26388888888888901</v>
      </c>
      <c r="G655" s="31"/>
      <c r="H655" s="33">
        <v>280.29000000000002</v>
      </c>
      <c r="I655" s="33">
        <f t="shared" si="32"/>
        <v>0</v>
      </c>
    </row>
    <row r="656" spans="3:9" ht="15.75">
      <c r="G656" s="32">
        <f>SUM(G639:G653)</f>
        <v>6</v>
      </c>
      <c r="H656" s="29" t="s">
        <v>320</v>
      </c>
      <c r="I656" s="66">
        <f>SUM(I639:I655)</f>
        <v>1542.46</v>
      </c>
    </row>
    <row r="658" spans="2:9" ht="31.5">
      <c r="B658" s="35" t="s">
        <v>461</v>
      </c>
      <c r="C658" s="28" t="s">
        <v>314</v>
      </c>
      <c r="D658" s="28" t="s">
        <v>315</v>
      </c>
      <c r="E658" s="28" t="s">
        <v>316</v>
      </c>
      <c r="F658" s="28" t="s">
        <v>317</v>
      </c>
      <c r="G658" s="28" t="s">
        <v>414</v>
      </c>
      <c r="H658" s="28" t="s">
        <v>324</v>
      </c>
      <c r="I658" s="28" t="s">
        <v>398</v>
      </c>
    </row>
    <row r="659" spans="2:9" ht="15.75">
      <c r="C659" s="36" t="s">
        <v>478</v>
      </c>
      <c r="D659" s="11" t="s">
        <v>328</v>
      </c>
      <c r="E659" s="30">
        <v>0.33333333333333298</v>
      </c>
      <c r="F659" s="30">
        <v>0.74166666666666703</v>
      </c>
      <c r="G659" s="31">
        <v>0.31</v>
      </c>
      <c r="H659" s="33">
        <v>97.3</v>
      </c>
      <c r="I659" s="33">
        <f>G659*H659</f>
        <v>30.163</v>
      </c>
    </row>
    <row r="660" spans="2:9" ht="15.75">
      <c r="C660" s="36" t="s">
        <v>479</v>
      </c>
      <c r="D660" s="11" t="s">
        <v>322</v>
      </c>
      <c r="E660" s="30">
        <v>0.25</v>
      </c>
      <c r="F660" s="30">
        <v>0.75</v>
      </c>
      <c r="G660" s="12"/>
      <c r="H660" s="33">
        <v>53.39</v>
      </c>
      <c r="I660" s="33">
        <f t="shared" ref="I660:I675" si="36">G660*H660</f>
        <v>0</v>
      </c>
    </row>
    <row r="661" spans="2:9" ht="15.75">
      <c r="C661" s="36" t="s">
        <v>479</v>
      </c>
      <c r="D661" s="11" t="s">
        <v>322</v>
      </c>
      <c r="E661" s="30">
        <v>0.25</v>
      </c>
      <c r="F661" s="30">
        <v>0.75</v>
      </c>
      <c r="G661" s="12"/>
      <c r="H661" s="33">
        <v>53.39</v>
      </c>
      <c r="I661" s="33">
        <f t="shared" si="36"/>
        <v>0</v>
      </c>
    </row>
    <row r="662" spans="2:9" ht="15.75">
      <c r="C662" s="36" t="s">
        <v>480</v>
      </c>
      <c r="D662" s="11" t="s">
        <v>328</v>
      </c>
      <c r="E662" s="30">
        <v>0.33333333333333298</v>
      </c>
      <c r="F662" s="30">
        <v>0.74166666666666703</v>
      </c>
      <c r="G662" s="12"/>
      <c r="H662" s="33">
        <v>31.23</v>
      </c>
      <c r="I662" s="33">
        <f t="shared" si="36"/>
        <v>0</v>
      </c>
    </row>
    <row r="663" spans="2:9" ht="15.75">
      <c r="C663" s="36" t="s">
        <v>481</v>
      </c>
      <c r="D663" s="11" t="s">
        <v>328</v>
      </c>
      <c r="E663" s="30">
        <v>0.33333333333333298</v>
      </c>
      <c r="F663" s="30">
        <v>0.74166666666666703</v>
      </c>
      <c r="G663" s="12"/>
      <c r="H663" s="33">
        <v>39.03</v>
      </c>
      <c r="I663" s="33">
        <f t="shared" si="36"/>
        <v>0</v>
      </c>
    </row>
    <row r="664" spans="2:9" ht="15.75">
      <c r="C664" s="36" t="s">
        <v>399</v>
      </c>
      <c r="D664" s="11" t="s">
        <v>322</v>
      </c>
      <c r="E664" s="30">
        <v>0.25</v>
      </c>
      <c r="F664" s="30">
        <v>0.75</v>
      </c>
      <c r="G664" s="12">
        <v>22.3</v>
      </c>
      <c r="H664" s="33">
        <v>40.340000000000003</v>
      </c>
      <c r="I664" s="33">
        <f t="shared" si="36"/>
        <v>899.58200000000011</v>
      </c>
    </row>
    <row r="665" spans="2:9" ht="15.75">
      <c r="C665" s="36" t="s">
        <v>399</v>
      </c>
      <c r="D665" s="11" t="s">
        <v>322</v>
      </c>
      <c r="E665" s="30">
        <v>0.75</v>
      </c>
      <c r="F665" s="30">
        <v>0.25</v>
      </c>
      <c r="G665" s="31">
        <v>2.44</v>
      </c>
      <c r="H665" s="65">
        <v>45.79</v>
      </c>
      <c r="I665" s="33">
        <f>G665*H665</f>
        <v>111.7276</v>
      </c>
    </row>
    <row r="666" spans="2:9" ht="15.75">
      <c r="C666" s="36" t="s">
        <v>399</v>
      </c>
      <c r="D666" s="11" t="s">
        <v>341</v>
      </c>
      <c r="E666" s="30">
        <v>0.33333333333333298</v>
      </c>
      <c r="F666" s="30">
        <v>0.68055555555555602</v>
      </c>
      <c r="G666" s="12"/>
      <c r="H666" s="33">
        <v>37.04</v>
      </c>
      <c r="I666" s="33">
        <f t="shared" si="36"/>
        <v>0</v>
      </c>
    </row>
    <row r="667" spans="2:9" ht="15.75">
      <c r="C667" s="36" t="s">
        <v>402</v>
      </c>
      <c r="D667" s="11" t="s">
        <v>322</v>
      </c>
      <c r="E667" s="30">
        <v>0.75</v>
      </c>
      <c r="F667" s="30">
        <v>0.25</v>
      </c>
      <c r="G667" s="12">
        <v>2.69</v>
      </c>
      <c r="H667" s="33">
        <v>50.58</v>
      </c>
      <c r="I667" s="33">
        <f t="shared" si="36"/>
        <v>136.06019999999998</v>
      </c>
    </row>
    <row r="668" spans="2:9" ht="15.75">
      <c r="C668" s="36" t="s">
        <v>482</v>
      </c>
      <c r="D668" s="11" t="s">
        <v>322</v>
      </c>
      <c r="E668" s="30">
        <v>0.25</v>
      </c>
      <c r="F668" s="30">
        <v>0.75</v>
      </c>
      <c r="G668" s="31">
        <v>22.1</v>
      </c>
      <c r="H668" s="65">
        <v>33.450000000000003</v>
      </c>
      <c r="I668" s="33">
        <f t="shared" si="36"/>
        <v>739.24500000000012</v>
      </c>
    </row>
    <row r="669" spans="2:9" ht="15.75">
      <c r="C669" s="75" t="s">
        <v>482</v>
      </c>
      <c r="D669" s="76" t="s">
        <v>322</v>
      </c>
      <c r="E669" s="77">
        <v>0.75</v>
      </c>
      <c r="F669" s="77">
        <v>0.25</v>
      </c>
      <c r="G669" s="31">
        <v>0.11</v>
      </c>
      <c r="H669" s="78">
        <v>37.82</v>
      </c>
      <c r="I669" s="33">
        <f t="shared" si="36"/>
        <v>4.1601999999999997</v>
      </c>
    </row>
    <row r="670" spans="2:9" ht="15.75">
      <c r="C670" s="36" t="s">
        <v>483</v>
      </c>
      <c r="D670" s="11" t="s">
        <v>322</v>
      </c>
      <c r="E670" s="30">
        <v>0.75</v>
      </c>
      <c r="F670" s="30">
        <v>0.25</v>
      </c>
      <c r="G670" s="31"/>
      <c r="H670" s="65">
        <v>44.43</v>
      </c>
      <c r="I670" s="33">
        <f t="shared" si="36"/>
        <v>0</v>
      </c>
    </row>
    <row r="671" spans="2:9" ht="15.75">
      <c r="C671" s="36" t="s">
        <v>484</v>
      </c>
      <c r="D671" s="11" t="s">
        <v>328</v>
      </c>
      <c r="E671" s="30">
        <v>0.91666666666666696</v>
      </c>
      <c r="F671" s="30">
        <v>0.28333333333333299</v>
      </c>
      <c r="G671" s="31"/>
      <c r="H671" s="65">
        <v>32.11</v>
      </c>
      <c r="I671" s="33">
        <f t="shared" si="36"/>
        <v>0</v>
      </c>
    </row>
    <row r="672" spans="2:9" ht="15.75">
      <c r="C672" s="36" t="s">
        <v>485</v>
      </c>
      <c r="D672" s="11" t="s">
        <v>322</v>
      </c>
      <c r="E672" s="30">
        <v>0.25</v>
      </c>
      <c r="F672" s="30">
        <v>0.75</v>
      </c>
      <c r="G672" s="31"/>
      <c r="H672" s="65">
        <v>24.45</v>
      </c>
      <c r="I672" s="33">
        <f t="shared" si="36"/>
        <v>0</v>
      </c>
    </row>
    <row r="673" spans="2:9" ht="15.75">
      <c r="C673" s="36" t="s">
        <v>485</v>
      </c>
      <c r="D673" s="11" t="s">
        <v>322</v>
      </c>
      <c r="E673" s="30">
        <v>0.75</v>
      </c>
      <c r="F673" s="30">
        <v>0.25</v>
      </c>
      <c r="G673" s="31"/>
      <c r="H673" s="33">
        <v>27.36</v>
      </c>
      <c r="I673" s="33">
        <f t="shared" si="36"/>
        <v>0</v>
      </c>
    </row>
    <row r="674" spans="2:9" ht="15.75">
      <c r="C674" s="75" t="s">
        <v>486</v>
      </c>
      <c r="D674" s="76" t="s">
        <v>333</v>
      </c>
      <c r="E674" s="77">
        <v>0.25</v>
      </c>
      <c r="F674" s="77">
        <v>0.66666666666666663</v>
      </c>
      <c r="G674" s="31">
        <v>11.9</v>
      </c>
      <c r="H674" s="78">
        <v>35.08</v>
      </c>
      <c r="I674" s="33">
        <f t="shared" si="36"/>
        <v>417.452</v>
      </c>
    </row>
    <row r="675" spans="2:9" ht="15.75">
      <c r="C675" s="36" t="s">
        <v>486</v>
      </c>
      <c r="D675" s="11" t="s">
        <v>333</v>
      </c>
      <c r="E675" s="30">
        <v>0.91666666666666696</v>
      </c>
      <c r="F675" s="30">
        <v>0.26388888888888901</v>
      </c>
      <c r="G675" s="12"/>
      <c r="H675" s="65">
        <v>38.78</v>
      </c>
      <c r="I675" s="33">
        <f t="shared" si="36"/>
        <v>0</v>
      </c>
    </row>
    <row r="676" spans="2:9" ht="15.75">
      <c r="G676" s="32">
        <f>SUM(G659:G675)</f>
        <v>61.85</v>
      </c>
      <c r="H676" s="29" t="s">
        <v>320</v>
      </c>
      <c r="I676" s="66">
        <f>SUM(I659:I675)</f>
        <v>2338.3900000000003</v>
      </c>
    </row>
    <row r="678" spans="2:9" ht="31.5">
      <c r="B678" s="35" t="s">
        <v>461</v>
      </c>
      <c r="C678" s="28" t="s">
        <v>314</v>
      </c>
      <c r="D678" s="28" t="s">
        <v>315</v>
      </c>
      <c r="E678" s="28" t="s">
        <v>316</v>
      </c>
      <c r="F678" s="28" t="s">
        <v>317</v>
      </c>
      <c r="G678" s="28" t="s">
        <v>397</v>
      </c>
      <c r="H678" s="28" t="s">
        <v>319</v>
      </c>
      <c r="I678" s="28" t="s">
        <v>398</v>
      </c>
    </row>
    <row r="679" spans="2:9" ht="15.75">
      <c r="C679" s="36" t="s">
        <v>487</v>
      </c>
      <c r="D679" s="11" t="s">
        <v>328</v>
      </c>
      <c r="E679" s="30">
        <v>0.33333333333333331</v>
      </c>
      <c r="F679" s="30">
        <v>0.7416666666666667</v>
      </c>
      <c r="G679" s="31">
        <v>1</v>
      </c>
      <c r="H679" s="33">
        <v>374.83</v>
      </c>
      <c r="I679" s="33">
        <f>G679*H679</f>
        <v>374.83</v>
      </c>
    </row>
    <row r="680" spans="2:9" ht="15.75">
      <c r="C680" s="36" t="s">
        <v>488</v>
      </c>
      <c r="D680" s="11" t="s">
        <v>328</v>
      </c>
      <c r="E680" s="30">
        <v>0.91666666666666663</v>
      </c>
      <c r="F680" s="30">
        <v>0.32500000000000001</v>
      </c>
      <c r="G680" s="31">
        <v>1</v>
      </c>
      <c r="H680" s="33">
        <v>282.04000000000002</v>
      </c>
      <c r="I680" s="33">
        <f t="shared" ref="I680:I681" si="37">G680*H680</f>
        <v>282.04000000000002</v>
      </c>
    </row>
    <row r="681" spans="2:9" ht="15.75">
      <c r="C681" s="36" t="s">
        <v>489</v>
      </c>
      <c r="D681" s="11" t="s">
        <v>328</v>
      </c>
      <c r="E681" s="30">
        <v>0.91666666666666663</v>
      </c>
      <c r="F681" s="30">
        <v>0.32500000000000001</v>
      </c>
      <c r="G681" s="31"/>
      <c r="H681" s="33">
        <v>284.69</v>
      </c>
      <c r="I681" s="33">
        <f t="shared" si="37"/>
        <v>0</v>
      </c>
    </row>
    <row r="682" spans="2:9" ht="15.75">
      <c r="G682" s="32">
        <f>SUM(G679:G681)</f>
        <v>2</v>
      </c>
      <c r="H682" s="29" t="s">
        <v>320</v>
      </c>
      <c r="I682" s="29">
        <f>SUM(I679:I681)</f>
        <v>656.87</v>
      </c>
    </row>
    <row r="684" spans="2:9" ht="31.5">
      <c r="B684" s="35" t="s">
        <v>461</v>
      </c>
      <c r="C684" s="28" t="s">
        <v>314</v>
      </c>
      <c r="D684" s="28" t="s">
        <v>315</v>
      </c>
      <c r="E684" s="28" t="s">
        <v>316</v>
      </c>
      <c r="F684" s="28" t="s">
        <v>317</v>
      </c>
      <c r="G684" s="28" t="s">
        <v>414</v>
      </c>
      <c r="H684" s="28" t="s">
        <v>324</v>
      </c>
      <c r="I684" s="28" t="s">
        <v>398</v>
      </c>
    </row>
    <row r="685" spans="2:9" ht="15.75">
      <c r="C685" s="36" t="s">
        <v>487</v>
      </c>
      <c r="D685" s="11" t="s">
        <v>328</v>
      </c>
      <c r="E685" s="30">
        <v>0.33333333333333331</v>
      </c>
      <c r="F685" s="30">
        <v>0.7416666666666667</v>
      </c>
      <c r="G685" s="31">
        <v>3</v>
      </c>
      <c r="H685" s="33">
        <v>51.86</v>
      </c>
      <c r="I685" s="33">
        <f>G685*H685</f>
        <v>155.57999999999998</v>
      </c>
    </row>
    <row r="686" spans="2:9" ht="15.75">
      <c r="C686" s="36" t="s">
        <v>488</v>
      </c>
      <c r="D686" s="11" t="s">
        <v>328</v>
      </c>
      <c r="E686" s="30">
        <v>0.91666666666666663</v>
      </c>
      <c r="F686" s="30">
        <v>0.32500000000000001</v>
      </c>
      <c r="G686" s="31">
        <v>0.45</v>
      </c>
      <c r="H686" s="33">
        <v>39.020000000000003</v>
      </c>
      <c r="I686" s="33">
        <f t="shared" ref="I686:I687" si="38">G686*H686</f>
        <v>17.559000000000001</v>
      </c>
    </row>
    <row r="687" spans="2:9" ht="15.75">
      <c r="C687" s="36" t="s">
        <v>489</v>
      </c>
      <c r="D687" s="11" t="s">
        <v>328</v>
      </c>
      <c r="E687" s="30">
        <v>0.91666666666666663</v>
      </c>
      <c r="F687" s="30">
        <v>0.32500000000000001</v>
      </c>
      <c r="G687" s="31">
        <v>0.4</v>
      </c>
      <c r="H687" s="33">
        <v>39.39</v>
      </c>
      <c r="I687" s="33">
        <f t="shared" si="38"/>
        <v>15.756</v>
      </c>
    </row>
    <row r="688" spans="2:9" ht="15.75">
      <c r="G688" s="32">
        <f>SUM(G685:G687)</f>
        <v>3.85</v>
      </c>
      <c r="H688" s="29" t="s">
        <v>320</v>
      </c>
      <c r="I688" s="29">
        <f>SUM(I685:I687)</f>
        <v>188.89499999999998</v>
      </c>
    </row>
    <row r="690" spans="2:9" ht="31.5">
      <c r="B690" s="35" t="s">
        <v>490</v>
      </c>
      <c r="C690" s="9" t="s">
        <v>314</v>
      </c>
      <c r="D690" s="9" t="s">
        <v>315</v>
      </c>
      <c r="E690" s="9" t="s">
        <v>316</v>
      </c>
      <c r="F690" s="9" t="s">
        <v>317</v>
      </c>
      <c r="G690" s="9" t="s">
        <v>318</v>
      </c>
      <c r="H690" s="9" t="s">
        <v>319</v>
      </c>
      <c r="I690" s="9" t="s">
        <v>320</v>
      </c>
    </row>
    <row r="691" spans="2:9" ht="15.75">
      <c r="B691" s="35"/>
      <c r="C691" s="36" t="s">
        <v>331</v>
      </c>
      <c r="D691" s="36" t="s">
        <v>322</v>
      </c>
      <c r="E691" s="37">
        <v>0.45833333333333331</v>
      </c>
      <c r="F691" s="37">
        <v>0.95833333333333337</v>
      </c>
      <c r="G691" s="42">
        <v>4</v>
      </c>
      <c r="H691" s="39">
        <v>120.82</v>
      </c>
      <c r="I691" s="39">
        <f t="shared" ref="I691:I692" si="39">H691*G691</f>
        <v>483.28</v>
      </c>
    </row>
    <row r="692" spans="2:9" ht="31.5">
      <c r="B692" s="35"/>
      <c r="C692" s="36" t="s">
        <v>332</v>
      </c>
      <c r="D692" s="36" t="s">
        <v>333</v>
      </c>
      <c r="E692" s="37">
        <v>0.375</v>
      </c>
      <c r="F692" s="37">
        <v>0.72222222222222221</v>
      </c>
      <c r="G692" s="42"/>
      <c r="H692" s="39">
        <v>186.43</v>
      </c>
      <c r="I692" s="39">
        <f t="shared" si="39"/>
        <v>0</v>
      </c>
    </row>
    <row r="693" spans="2:9" ht="14.85" customHeight="1">
      <c r="C693" s="40"/>
      <c r="D693" s="40"/>
      <c r="E693" s="40"/>
      <c r="F693" s="40"/>
      <c r="G693" s="43">
        <f>SUM(G691:G692)</f>
        <v>4</v>
      </c>
      <c r="H693" s="40"/>
      <c r="I693" s="41">
        <f>SUM(I691:I692)</f>
        <v>483.28</v>
      </c>
    </row>
    <row r="695" spans="2:9" ht="31.5">
      <c r="B695" s="35" t="s">
        <v>491</v>
      </c>
      <c r="C695" s="9" t="s">
        <v>314</v>
      </c>
      <c r="D695" s="9" t="s">
        <v>315</v>
      </c>
      <c r="E695" s="9" t="s">
        <v>316</v>
      </c>
      <c r="F695" s="9" t="s">
        <v>317</v>
      </c>
      <c r="G695" s="9" t="s">
        <v>318</v>
      </c>
      <c r="H695" s="9" t="s">
        <v>319</v>
      </c>
      <c r="I695" s="9" t="s">
        <v>320</v>
      </c>
    </row>
    <row r="696" spans="2:9" ht="15.75">
      <c r="C696" s="36" t="s">
        <v>344</v>
      </c>
      <c r="D696" s="36" t="s">
        <v>322</v>
      </c>
      <c r="E696" s="45">
        <v>0.27083333333333331</v>
      </c>
      <c r="F696" s="45">
        <v>0.77083333333333337</v>
      </c>
      <c r="G696" s="38">
        <v>20</v>
      </c>
      <c r="H696" s="39">
        <v>166.04</v>
      </c>
      <c r="I696" s="39">
        <f>H696*G696</f>
        <v>3320.7999999999997</v>
      </c>
    </row>
    <row r="697" spans="2:9" ht="15.75">
      <c r="C697" s="36" t="s">
        <v>344</v>
      </c>
      <c r="D697" s="36" t="s">
        <v>322</v>
      </c>
      <c r="E697" s="45">
        <v>0.4375</v>
      </c>
      <c r="F697" s="45">
        <v>0.9375</v>
      </c>
      <c r="G697" s="38">
        <v>21</v>
      </c>
      <c r="H697" s="39">
        <v>167.24</v>
      </c>
      <c r="I697" s="39">
        <f t="shared" ref="I697:I699" si="40">H697*G697</f>
        <v>3512.04</v>
      </c>
    </row>
    <row r="698" spans="2:9" ht="15.75">
      <c r="C698" s="36" t="s">
        <v>345</v>
      </c>
      <c r="D698" s="36" t="s">
        <v>333</v>
      </c>
      <c r="E698" s="45">
        <v>0.27083333333333331</v>
      </c>
      <c r="F698" s="45">
        <v>0.61805555555555558</v>
      </c>
      <c r="G698" s="38"/>
      <c r="H698" s="39">
        <v>175.05</v>
      </c>
      <c r="I698" s="39">
        <f t="shared" si="40"/>
        <v>0</v>
      </c>
    </row>
    <row r="699" spans="2:9" ht="15.75">
      <c r="C699" s="36" t="s">
        <v>345</v>
      </c>
      <c r="D699" s="36" t="s">
        <v>333</v>
      </c>
      <c r="E699" s="45">
        <v>0.59027777777777779</v>
      </c>
      <c r="F699" s="45">
        <v>0.9375</v>
      </c>
      <c r="G699" s="38"/>
      <c r="H699" s="39">
        <v>177.22</v>
      </c>
      <c r="I699" s="39">
        <f t="shared" si="40"/>
        <v>0</v>
      </c>
    </row>
    <row r="700" spans="2:9" ht="15.75">
      <c r="C700" s="36" t="s">
        <v>346</v>
      </c>
      <c r="D700" s="36" t="s">
        <v>333</v>
      </c>
      <c r="E700" s="45">
        <v>0.27083333333333331</v>
      </c>
      <c r="F700" s="45">
        <v>0.61805555555555558</v>
      </c>
      <c r="G700" s="38">
        <v>3</v>
      </c>
      <c r="H700" s="39">
        <v>137.51</v>
      </c>
      <c r="I700" s="39">
        <f>H700*G700</f>
        <v>412.53</v>
      </c>
    </row>
    <row r="701" spans="2:9" ht="15.75">
      <c r="C701" s="36" t="s">
        <v>346</v>
      </c>
      <c r="D701" s="36" t="s">
        <v>333</v>
      </c>
      <c r="E701" s="45">
        <v>0.59027777777777779</v>
      </c>
      <c r="F701" s="45">
        <v>0.9375</v>
      </c>
      <c r="G701" s="38">
        <v>4</v>
      </c>
      <c r="H701" s="39">
        <v>139.11000000000001</v>
      </c>
      <c r="I701" s="39">
        <f t="shared" ref="I701" si="41">H701*G701</f>
        <v>556.44000000000005</v>
      </c>
    </row>
    <row r="702" spans="2:9" ht="15.75">
      <c r="C702" s="36" t="s">
        <v>347</v>
      </c>
      <c r="D702" s="36" t="s">
        <v>333</v>
      </c>
      <c r="E702" s="45">
        <v>0.27083333333333331</v>
      </c>
      <c r="F702" s="45">
        <v>0.61805555555555558</v>
      </c>
      <c r="G702" s="38"/>
      <c r="H702" s="39">
        <v>181.51</v>
      </c>
      <c r="I702" s="39">
        <f>H702*G702</f>
        <v>0</v>
      </c>
    </row>
    <row r="703" spans="2:9" ht="15.75">
      <c r="C703" s="36" t="s">
        <v>348</v>
      </c>
      <c r="D703" s="36" t="s">
        <v>333</v>
      </c>
      <c r="E703" s="45">
        <v>0.27083333333333331</v>
      </c>
      <c r="F703" s="45">
        <v>0.61805555555555558</v>
      </c>
      <c r="G703" s="38">
        <v>13</v>
      </c>
      <c r="H703" s="39">
        <v>169.22</v>
      </c>
      <c r="I703" s="39">
        <f>H703*G703</f>
        <v>2199.86</v>
      </c>
    </row>
    <row r="704" spans="2:9" ht="15.75">
      <c r="C704" s="36" t="s">
        <v>349</v>
      </c>
      <c r="D704" s="36" t="s">
        <v>333</v>
      </c>
      <c r="E704" s="45">
        <v>0.27083333333333331</v>
      </c>
      <c r="F704" s="45">
        <v>0.61805555555555558</v>
      </c>
      <c r="G704" s="38"/>
      <c r="H704" s="39">
        <v>169.09</v>
      </c>
      <c r="I704" s="39">
        <f t="shared" ref="I704" si="42">H704*G704</f>
        <v>0</v>
      </c>
    </row>
    <row r="705" spans="2:9" ht="15.75">
      <c r="F705" s="34"/>
      <c r="G705" s="43">
        <f>SUM(G696:G704)</f>
        <v>61</v>
      </c>
      <c r="H705" s="34"/>
      <c r="I705" s="41">
        <f>SUM(I696:I704)</f>
        <v>10001.67</v>
      </c>
    </row>
    <row r="707" spans="2:9" ht="31.5">
      <c r="B707" s="35" t="s">
        <v>475</v>
      </c>
      <c r="C707" s="9" t="s">
        <v>314</v>
      </c>
      <c r="D707" s="9" t="s">
        <v>315</v>
      </c>
      <c r="E707" s="9" t="s">
        <v>316</v>
      </c>
      <c r="F707" s="9" t="s">
        <v>317</v>
      </c>
      <c r="G707" s="9" t="s">
        <v>318</v>
      </c>
      <c r="H707" s="9" t="s">
        <v>319</v>
      </c>
      <c r="I707" s="9" t="s">
        <v>320</v>
      </c>
    </row>
    <row r="708" spans="2:9" ht="15.75">
      <c r="B708" s="35"/>
      <c r="C708" s="44" t="s">
        <v>363</v>
      </c>
      <c r="D708" s="44" t="s">
        <v>341</v>
      </c>
      <c r="E708" s="45">
        <v>0.33333333333333331</v>
      </c>
      <c r="F708" s="45">
        <v>0.68055555555555558</v>
      </c>
      <c r="G708" s="49"/>
      <c r="H708" s="51">
        <v>307.33</v>
      </c>
      <c r="I708" s="46">
        <f t="shared" ref="I708:I717" si="43">G708*H708</f>
        <v>0</v>
      </c>
    </row>
    <row r="709" spans="2:9" ht="15.75">
      <c r="B709" s="35"/>
      <c r="C709" s="44" t="s">
        <v>364</v>
      </c>
      <c r="D709" s="44" t="s">
        <v>341</v>
      </c>
      <c r="E709" s="45">
        <v>0.91666666666666663</v>
      </c>
      <c r="F709" s="45">
        <v>0.25</v>
      </c>
      <c r="G709" s="49"/>
      <c r="H709" s="51">
        <v>250.36</v>
      </c>
      <c r="I709" s="46">
        <f t="shared" si="43"/>
        <v>0</v>
      </c>
    </row>
    <row r="710" spans="2:9" ht="15.75">
      <c r="C710" s="44" t="s">
        <v>365</v>
      </c>
      <c r="D710" s="44" t="s">
        <v>341</v>
      </c>
      <c r="E710" s="45">
        <v>0.91666666666666663</v>
      </c>
      <c r="F710" s="45">
        <v>0.25</v>
      </c>
      <c r="G710" s="49">
        <v>26</v>
      </c>
      <c r="H710" s="51">
        <v>170.32</v>
      </c>
      <c r="I710" s="46">
        <f t="shared" si="43"/>
        <v>4428.32</v>
      </c>
    </row>
    <row r="711" spans="2:9" ht="15.75">
      <c r="C711" s="44" t="s">
        <v>366</v>
      </c>
      <c r="D711" s="44" t="s">
        <v>341</v>
      </c>
      <c r="E711" s="45">
        <v>0.41666666666666669</v>
      </c>
      <c r="F711" s="45">
        <v>0.76388888888888884</v>
      </c>
      <c r="G711" s="49"/>
      <c r="H711" s="51">
        <v>145.83000000000001</v>
      </c>
      <c r="I711" s="46">
        <f t="shared" si="43"/>
        <v>0</v>
      </c>
    </row>
    <row r="712" spans="2:9" ht="15.75">
      <c r="C712" s="44" t="s">
        <v>366</v>
      </c>
      <c r="D712" s="44" t="s">
        <v>337</v>
      </c>
      <c r="E712" s="45">
        <v>0.41666666666666669</v>
      </c>
      <c r="F712" s="45">
        <v>0.91666666666666663</v>
      </c>
      <c r="G712" s="49"/>
      <c r="H712" s="51">
        <v>134.02000000000001</v>
      </c>
      <c r="I712" s="46">
        <f t="shared" si="43"/>
        <v>0</v>
      </c>
    </row>
    <row r="713" spans="2:9" ht="15.75">
      <c r="C713" s="44" t="s">
        <v>367</v>
      </c>
      <c r="D713" s="44" t="s">
        <v>337</v>
      </c>
      <c r="E713" s="45">
        <v>0.41666666666666669</v>
      </c>
      <c r="F713" s="45">
        <v>0.91666666666666663</v>
      </c>
      <c r="G713" s="49"/>
      <c r="H713" s="51">
        <v>173.31</v>
      </c>
      <c r="I713" s="46">
        <f t="shared" si="43"/>
        <v>0</v>
      </c>
    </row>
    <row r="714" spans="2:9" ht="15.75">
      <c r="C714" s="44" t="s">
        <v>368</v>
      </c>
      <c r="D714" s="44" t="s">
        <v>337</v>
      </c>
      <c r="E714" s="45">
        <v>0.41666666666666669</v>
      </c>
      <c r="F714" s="45">
        <v>0.91666666666666663</v>
      </c>
      <c r="G714" s="49"/>
      <c r="H714" s="51">
        <v>167.2</v>
      </c>
      <c r="I714" s="46">
        <f t="shared" si="43"/>
        <v>0</v>
      </c>
    </row>
    <row r="715" spans="2:9" ht="15.75">
      <c r="C715" s="44" t="s">
        <v>369</v>
      </c>
      <c r="D715" s="44" t="s">
        <v>336</v>
      </c>
      <c r="E715" s="45">
        <v>0.25</v>
      </c>
      <c r="F715" s="45">
        <v>0.59722222222222221</v>
      </c>
      <c r="G715" s="49"/>
      <c r="H715" s="51">
        <v>156.11000000000001</v>
      </c>
      <c r="I715" s="46">
        <f t="shared" si="43"/>
        <v>0</v>
      </c>
    </row>
    <row r="716" spans="2:9" ht="15.75">
      <c r="C716" s="44" t="s">
        <v>366</v>
      </c>
      <c r="D716" s="44" t="s">
        <v>333</v>
      </c>
      <c r="E716" s="45">
        <v>0.91666666666666663</v>
      </c>
      <c r="F716" s="45">
        <v>0.25</v>
      </c>
      <c r="G716" s="49">
        <v>15</v>
      </c>
      <c r="H716" s="51">
        <v>166.65</v>
      </c>
      <c r="I716" s="46">
        <f t="shared" si="43"/>
        <v>2499.75</v>
      </c>
    </row>
    <row r="717" spans="2:9" ht="15.75">
      <c r="C717" s="44" t="s">
        <v>367</v>
      </c>
      <c r="D717" s="44" t="s">
        <v>336</v>
      </c>
      <c r="E717" s="45">
        <v>0.91666666666666663</v>
      </c>
      <c r="F717" s="45">
        <v>0.25</v>
      </c>
      <c r="G717" s="49">
        <v>1</v>
      </c>
      <c r="H717" s="51">
        <v>213.34</v>
      </c>
      <c r="I717" s="46">
        <f t="shared" si="43"/>
        <v>213.34</v>
      </c>
    </row>
    <row r="718" spans="2:9" ht="15.75">
      <c r="C718" s="47"/>
      <c r="D718" s="47"/>
      <c r="E718" s="47"/>
      <c r="F718" s="47"/>
      <c r="G718" s="52">
        <f>SUBTOTAL(9,G708:G717)</f>
        <v>42</v>
      </c>
      <c r="H718" s="47"/>
      <c r="I718" s="48">
        <f>SUBTOTAL(9,I708:I717)</f>
        <v>7141.41</v>
      </c>
    </row>
    <row r="720" spans="2:9" ht="31.5">
      <c r="B720" s="35" t="s">
        <v>471</v>
      </c>
      <c r="C720" s="9" t="s">
        <v>314</v>
      </c>
      <c r="D720" s="9" t="s">
        <v>315</v>
      </c>
      <c r="E720" s="9" t="s">
        <v>316</v>
      </c>
      <c r="F720" s="9" t="s">
        <v>317</v>
      </c>
      <c r="G720" s="9" t="s">
        <v>318</v>
      </c>
      <c r="H720" s="9" t="s">
        <v>319</v>
      </c>
      <c r="I720" s="9" t="s">
        <v>320</v>
      </c>
    </row>
    <row r="721" spans="2:9" ht="31.5">
      <c r="B721" s="35"/>
      <c r="C721" s="36" t="s">
        <v>492</v>
      </c>
      <c r="D721" s="36" t="s">
        <v>341</v>
      </c>
      <c r="E721" s="37">
        <v>0.5</v>
      </c>
      <c r="F721" s="37">
        <v>0.84722222222222221</v>
      </c>
      <c r="G721" s="42"/>
      <c r="H721" s="39">
        <v>144.97999999999999</v>
      </c>
      <c r="I721" s="39">
        <f>H721*G721</f>
        <v>0</v>
      </c>
    </row>
    <row r="722" spans="2:9" ht="15.75">
      <c r="B722" s="35"/>
      <c r="C722" s="36" t="s">
        <v>493</v>
      </c>
      <c r="D722" s="36" t="s">
        <v>341</v>
      </c>
      <c r="E722" s="37">
        <v>0.27777777777777779</v>
      </c>
      <c r="F722" s="37">
        <v>0.625</v>
      </c>
      <c r="G722" s="42"/>
      <c r="H722" s="39">
        <v>183.85</v>
      </c>
      <c r="I722" s="39">
        <f t="shared" ref="I722:I727" si="44">H722*G722</f>
        <v>0</v>
      </c>
    </row>
    <row r="723" spans="2:9" ht="31.5">
      <c r="B723" s="35"/>
      <c r="C723" s="36" t="s">
        <v>492</v>
      </c>
      <c r="D723" s="36" t="s">
        <v>341</v>
      </c>
      <c r="E723" s="37">
        <v>0.54166666666666663</v>
      </c>
      <c r="F723" s="37">
        <v>0.88888888888888884</v>
      </c>
      <c r="G723" s="42"/>
      <c r="H723" s="39">
        <v>144.97999999999999</v>
      </c>
      <c r="I723" s="39">
        <f t="shared" si="44"/>
        <v>0</v>
      </c>
    </row>
    <row r="724" spans="2:9" ht="31.5">
      <c r="C724" s="36" t="s">
        <v>492</v>
      </c>
      <c r="D724" s="36" t="s">
        <v>341</v>
      </c>
      <c r="E724" s="37">
        <v>0.56944444444444442</v>
      </c>
      <c r="F724" s="37">
        <v>0.91666666666666663</v>
      </c>
      <c r="G724" s="42"/>
      <c r="H724" s="39">
        <v>144.97999999999999</v>
      </c>
      <c r="I724" s="39">
        <f t="shared" si="44"/>
        <v>0</v>
      </c>
    </row>
    <row r="725" spans="2:9" ht="31.5">
      <c r="C725" s="36" t="s">
        <v>492</v>
      </c>
      <c r="D725" s="36" t="s">
        <v>341</v>
      </c>
      <c r="E725" s="37">
        <v>0.91666666666666663</v>
      </c>
      <c r="F725" s="37">
        <v>0.20833333333333334</v>
      </c>
      <c r="G725" s="42"/>
      <c r="H725" s="39">
        <v>163.83000000000001</v>
      </c>
      <c r="I725" s="39">
        <f t="shared" si="44"/>
        <v>0</v>
      </c>
    </row>
    <row r="726" spans="2:9" ht="31.5">
      <c r="C726" s="75" t="s">
        <v>492</v>
      </c>
      <c r="D726" s="75" t="s">
        <v>341</v>
      </c>
      <c r="E726" s="80">
        <v>0.27777777777777779</v>
      </c>
      <c r="F726" s="80">
        <v>0.625</v>
      </c>
      <c r="G726" s="42">
        <v>4</v>
      </c>
      <c r="H726" s="79">
        <v>144.94</v>
      </c>
      <c r="I726" s="39">
        <f t="shared" si="44"/>
        <v>579.76</v>
      </c>
    </row>
    <row r="727" spans="2:9" ht="31.5">
      <c r="C727" s="75" t="s">
        <v>492</v>
      </c>
      <c r="D727" s="75" t="s">
        <v>341</v>
      </c>
      <c r="E727" s="80">
        <v>0.61111111111111116</v>
      </c>
      <c r="F727" s="80">
        <v>0.95833333333333337</v>
      </c>
      <c r="G727" s="42">
        <v>42</v>
      </c>
      <c r="H727" s="79">
        <v>148.08000000000001</v>
      </c>
      <c r="I727" s="39">
        <f t="shared" si="44"/>
        <v>6219.3600000000006</v>
      </c>
    </row>
    <row r="728" spans="2:9" ht="15.75">
      <c r="C728" s="40"/>
      <c r="D728" s="40" t="s">
        <v>21</v>
      </c>
      <c r="G728" s="43">
        <f>SUM(G721:G727)</f>
        <v>46</v>
      </c>
      <c r="H728" s="40"/>
      <c r="I728" s="41">
        <f>SUM(I721:I727)</f>
        <v>6799.1200000000008</v>
      </c>
    </row>
    <row r="730" spans="2:9" ht="31.5" customHeight="1">
      <c r="B730" s="35" t="s">
        <v>494</v>
      </c>
      <c r="C730" s="9" t="s">
        <v>314</v>
      </c>
      <c r="D730" s="9" t="s">
        <v>315</v>
      </c>
      <c r="E730" s="9" t="s">
        <v>316</v>
      </c>
      <c r="F730" s="9" t="s">
        <v>317</v>
      </c>
      <c r="G730" s="9" t="s">
        <v>318</v>
      </c>
      <c r="H730" s="9" t="s">
        <v>319</v>
      </c>
      <c r="I730" s="9" t="s">
        <v>320</v>
      </c>
    </row>
    <row r="731" spans="2:9" ht="15.75">
      <c r="C731" s="36" t="s">
        <v>344</v>
      </c>
      <c r="D731" s="36" t="s">
        <v>322</v>
      </c>
      <c r="E731" s="45">
        <v>0.27083333333333331</v>
      </c>
      <c r="F731" s="45">
        <v>0.77083333333333337</v>
      </c>
      <c r="G731" s="38">
        <v>7</v>
      </c>
      <c r="H731" s="39">
        <v>189.68</v>
      </c>
      <c r="I731" s="39">
        <f>H731*G731</f>
        <v>1327.76</v>
      </c>
    </row>
    <row r="732" spans="2:9" ht="15.75">
      <c r="C732" s="36" t="s">
        <v>344</v>
      </c>
      <c r="D732" s="36" t="s">
        <v>322</v>
      </c>
      <c r="E732" s="45">
        <v>0.4375</v>
      </c>
      <c r="F732" s="45">
        <v>0.9375</v>
      </c>
      <c r="G732" s="38"/>
      <c r="H732" s="39"/>
      <c r="I732" s="39">
        <f t="shared" ref="I732:I734" si="45">H732*G732</f>
        <v>0</v>
      </c>
    </row>
    <row r="733" spans="2:9" ht="15.75">
      <c r="C733" s="36" t="s">
        <v>345</v>
      </c>
      <c r="D733" s="36" t="s">
        <v>333</v>
      </c>
      <c r="E733" s="45">
        <v>0.27083333333333331</v>
      </c>
      <c r="F733" s="45">
        <v>0.61805555555555558</v>
      </c>
      <c r="G733" s="38"/>
      <c r="H733" s="39"/>
      <c r="I733" s="39">
        <f t="shared" si="45"/>
        <v>0</v>
      </c>
    </row>
    <row r="734" spans="2:9" ht="15.75">
      <c r="C734" s="36" t="s">
        <v>345</v>
      </c>
      <c r="D734" s="36" t="s">
        <v>333</v>
      </c>
      <c r="E734" s="45">
        <v>0.59027777777777779</v>
      </c>
      <c r="F734" s="45">
        <v>0.9375</v>
      </c>
      <c r="G734" s="38"/>
      <c r="H734" s="39"/>
      <c r="I734" s="39">
        <f t="shared" si="45"/>
        <v>0</v>
      </c>
    </row>
    <row r="735" spans="2:9" ht="15.75">
      <c r="C735" s="36" t="s">
        <v>346</v>
      </c>
      <c r="D735" s="36" t="s">
        <v>333</v>
      </c>
      <c r="E735" s="45">
        <v>0.27083333333333331</v>
      </c>
      <c r="F735" s="45">
        <v>0.61805555555555558</v>
      </c>
      <c r="G735" s="38">
        <v>7</v>
      </c>
      <c r="H735" s="39">
        <v>158.63</v>
      </c>
      <c r="I735" s="39">
        <f>H735*G735</f>
        <v>1110.4099999999999</v>
      </c>
    </row>
    <row r="736" spans="2:9" ht="15.75">
      <c r="C736" s="36" t="s">
        <v>346</v>
      </c>
      <c r="D736" s="36" t="s">
        <v>333</v>
      </c>
      <c r="E736" s="45">
        <v>0.59027777777777779</v>
      </c>
      <c r="F736" s="45">
        <v>0.9375</v>
      </c>
      <c r="G736" s="38">
        <v>33</v>
      </c>
      <c r="H736" s="39">
        <v>160.35</v>
      </c>
      <c r="I736" s="39">
        <f t="shared" ref="I736" si="46">H736*G736</f>
        <v>5291.55</v>
      </c>
    </row>
    <row r="737" spans="2:9" ht="15.75">
      <c r="C737" s="36" t="s">
        <v>347</v>
      </c>
      <c r="D737" s="36" t="s">
        <v>333</v>
      </c>
      <c r="E737" s="45">
        <v>0.27083333333333331</v>
      </c>
      <c r="F737" s="45">
        <v>0.61805555555555558</v>
      </c>
      <c r="G737" s="38">
        <v>1</v>
      </c>
      <c r="H737" s="39">
        <v>206.15</v>
      </c>
      <c r="I737" s="39">
        <f>H737*G737</f>
        <v>206.15</v>
      </c>
    </row>
    <row r="738" spans="2:9" ht="15.75">
      <c r="C738" s="36" t="s">
        <v>348</v>
      </c>
      <c r="D738" s="36" t="s">
        <v>333</v>
      </c>
      <c r="E738" s="45">
        <v>0.27083333333333331</v>
      </c>
      <c r="F738" s="45">
        <v>0.61805555555555558</v>
      </c>
      <c r="G738" s="38"/>
      <c r="H738" s="39"/>
      <c r="I738" s="39">
        <f>H738*G738</f>
        <v>0</v>
      </c>
    </row>
    <row r="739" spans="2:9" ht="15.75">
      <c r="C739" s="36" t="s">
        <v>349</v>
      </c>
      <c r="D739" s="36" t="s">
        <v>333</v>
      </c>
      <c r="E739" s="45">
        <v>0.27083333333333331</v>
      </c>
      <c r="F739" s="45">
        <v>0.61805555555555558</v>
      </c>
      <c r="G739" s="38"/>
      <c r="H739" s="39"/>
      <c r="I739" s="39">
        <f t="shared" ref="I739" si="47">H739*G739</f>
        <v>0</v>
      </c>
    </row>
    <row r="740" spans="2:9" ht="15.75">
      <c r="F740" s="34"/>
      <c r="G740" s="43">
        <f>SUM(G731:G739)</f>
        <v>48</v>
      </c>
      <c r="H740" s="34"/>
      <c r="I740" s="41">
        <f>SUM(I731:I739)</f>
        <v>7935.87</v>
      </c>
    </row>
    <row r="742" spans="2:9" ht="31.5">
      <c r="B742" s="70" t="s">
        <v>495</v>
      </c>
      <c r="C742" s="9" t="s">
        <v>314</v>
      </c>
      <c r="D742" s="9" t="s">
        <v>315</v>
      </c>
      <c r="E742" s="9" t="s">
        <v>316</v>
      </c>
      <c r="F742" s="9" t="s">
        <v>317</v>
      </c>
      <c r="G742" s="9" t="s">
        <v>342</v>
      </c>
      <c r="H742" s="9" t="s">
        <v>324</v>
      </c>
      <c r="I742" s="9" t="s">
        <v>320</v>
      </c>
    </row>
    <row r="743" spans="2:9" ht="15.75" hidden="1">
      <c r="B743" s="69"/>
      <c r="C743" s="44" t="s">
        <v>335</v>
      </c>
      <c r="D743" s="44" t="s">
        <v>322</v>
      </c>
      <c r="E743" s="45">
        <v>0.79166666666666663</v>
      </c>
      <c r="F743" s="45">
        <v>0.29166666666666669</v>
      </c>
      <c r="G743" s="42"/>
      <c r="H743" s="57">
        <v>24.35</v>
      </c>
      <c r="I743" s="39">
        <f t="shared" ref="I743:I746" si="48">H743*G743</f>
        <v>0</v>
      </c>
    </row>
    <row r="744" spans="2:9" ht="15.75">
      <c r="C744" s="44" t="s">
        <v>335</v>
      </c>
      <c r="D744" s="44" t="s">
        <v>341</v>
      </c>
      <c r="E744" s="45">
        <v>0.29166666666666669</v>
      </c>
      <c r="F744" s="45">
        <v>0.63888888888888884</v>
      </c>
      <c r="G744" s="42">
        <f>20/60</f>
        <v>0.33333333333333331</v>
      </c>
      <c r="H744" s="57">
        <v>23.69</v>
      </c>
      <c r="I744" s="39">
        <f t="shared" si="48"/>
        <v>7.8966666666666665</v>
      </c>
    </row>
    <row r="745" spans="2:9" ht="15.75">
      <c r="C745" s="44" t="s">
        <v>335</v>
      </c>
      <c r="D745" s="44" t="s">
        <v>322</v>
      </c>
      <c r="E745" s="45">
        <v>0.29166666666666669</v>
      </c>
      <c r="F745" s="45">
        <v>0.79166666666666663</v>
      </c>
      <c r="G745" s="42">
        <v>5</v>
      </c>
      <c r="H745" s="57">
        <v>22.23</v>
      </c>
      <c r="I745" s="39">
        <f t="shared" si="48"/>
        <v>111.15</v>
      </c>
    </row>
    <row r="746" spans="2:9" ht="15.75" hidden="1">
      <c r="C746" s="44" t="s">
        <v>335</v>
      </c>
      <c r="D746" s="44" t="s">
        <v>322</v>
      </c>
      <c r="E746" s="45">
        <v>0.375</v>
      </c>
      <c r="F746" s="45">
        <v>0.875</v>
      </c>
      <c r="G746" s="42"/>
      <c r="H746" s="57">
        <v>22.23</v>
      </c>
      <c r="I746" s="39">
        <f t="shared" si="48"/>
        <v>0</v>
      </c>
    </row>
    <row r="747" spans="2:9" ht="15.75">
      <c r="C747" s="40"/>
      <c r="D747" s="40"/>
      <c r="E747" s="40"/>
      <c r="F747" s="40"/>
      <c r="G747" s="43">
        <f>SUM(G743:G746)</f>
        <v>5.333333333333333</v>
      </c>
      <c r="H747" s="40"/>
      <c r="I747" s="41">
        <f>SUM(I743:I746)</f>
        <v>119.04666666666667</v>
      </c>
    </row>
    <row r="749" spans="2:9" ht="31.5">
      <c r="B749" s="70" t="s">
        <v>495</v>
      </c>
      <c r="C749" s="9" t="s">
        <v>314</v>
      </c>
      <c r="D749" s="9" t="s">
        <v>315</v>
      </c>
      <c r="E749" s="9" t="s">
        <v>316</v>
      </c>
      <c r="F749" s="9" t="s">
        <v>317</v>
      </c>
      <c r="G749" s="9" t="s">
        <v>342</v>
      </c>
      <c r="H749" s="9" t="s">
        <v>324</v>
      </c>
      <c r="I749" s="9" t="s">
        <v>320</v>
      </c>
    </row>
    <row r="750" spans="2:9" ht="15.75">
      <c r="C750" s="36" t="s">
        <v>339</v>
      </c>
      <c r="D750" s="37" t="s">
        <v>322</v>
      </c>
      <c r="E750" s="37">
        <v>0.41666666666666669</v>
      </c>
      <c r="F750" s="37">
        <v>0.91666666666666663</v>
      </c>
      <c r="G750" s="42">
        <f>11.33+3.1666</f>
        <v>14.496600000000001</v>
      </c>
      <c r="H750" s="57">
        <v>29.26</v>
      </c>
      <c r="I750" s="39">
        <f t="shared" ref="I750:I753" si="49">H750*G750</f>
        <v>424.17051600000002</v>
      </c>
    </row>
    <row r="751" spans="2:9" ht="15.75" hidden="1">
      <c r="C751" s="36" t="s">
        <v>339</v>
      </c>
      <c r="D751" s="37" t="s">
        <v>322</v>
      </c>
      <c r="E751" s="37">
        <v>0.79166666666666663</v>
      </c>
      <c r="F751" s="37">
        <v>0.29166666666666669</v>
      </c>
      <c r="G751" s="42"/>
      <c r="H751" s="57">
        <v>32.19</v>
      </c>
      <c r="I751" s="39">
        <f t="shared" si="49"/>
        <v>0</v>
      </c>
    </row>
    <row r="752" spans="2:9" ht="15.75" hidden="1">
      <c r="C752" s="36" t="s">
        <v>339</v>
      </c>
      <c r="D752" s="37" t="s">
        <v>322</v>
      </c>
      <c r="E752" s="37">
        <v>0.5</v>
      </c>
      <c r="F752" s="37">
        <v>0</v>
      </c>
      <c r="G752" s="42"/>
      <c r="H752" s="57">
        <v>30.23</v>
      </c>
      <c r="I752" s="39">
        <f t="shared" si="49"/>
        <v>0</v>
      </c>
    </row>
    <row r="753" spans="2:9" ht="15.75" hidden="1">
      <c r="C753" s="36" t="s">
        <v>340</v>
      </c>
      <c r="D753" s="37" t="s">
        <v>341</v>
      </c>
      <c r="E753" s="37">
        <v>0.61111111111111116</v>
      </c>
      <c r="F753" s="37">
        <v>0.95833333333333337</v>
      </c>
      <c r="G753" s="42"/>
      <c r="H753" s="57">
        <v>34.659999999999997</v>
      </c>
      <c r="I753" s="39">
        <f t="shared" si="49"/>
        <v>0</v>
      </c>
    </row>
    <row r="754" spans="2:9" ht="15.75">
      <c r="C754" s="40"/>
      <c r="D754" s="40"/>
      <c r="E754" s="40"/>
      <c r="F754" s="40"/>
      <c r="G754" s="43">
        <f>SUM(G750:G753)</f>
        <v>14.496600000000001</v>
      </c>
      <c r="H754" s="40"/>
      <c r="I754" s="41">
        <f>SUM(I750:I753)</f>
        <v>424.17051600000002</v>
      </c>
    </row>
    <row r="756" spans="2:9" ht="31.5">
      <c r="B756" s="69" t="s">
        <v>495</v>
      </c>
      <c r="C756" s="9" t="s">
        <v>314</v>
      </c>
      <c r="D756" s="9" t="s">
        <v>315</v>
      </c>
      <c r="E756" s="9" t="s">
        <v>316</v>
      </c>
      <c r="F756" s="9" t="s">
        <v>317</v>
      </c>
      <c r="G756" s="9" t="s">
        <v>318</v>
      </c>
      <c r="H756" s="9" t="s">
        <v>319</v>
      </c>
      <c r="I756" s="9" t="s">
        <v>320</v>
      </c>
    </row>
    <row r="757" spans="2:9" ht="15.75" hidden="1">
      <c r="C757" s="44" t="s">
        <v>335</v>
      </c>
      <c r="D757" s="44" t="s">
        <v>322</v>
      </c>
      <c r="E757" s="45">
        <v>0.79166666666666663</v>
      </c>
      <c r="F757" s="45">
        <v>0.29166666666666669</v>
      </c>
      <c r="G757" s="49">
        <v>0</v>
      </c>
      <c r="H757" s="51">
        <v>176</v>
      </c>
      <c r="I757" s="46">
        <f>G757*H757</f>
        <v>0</v>
      </c>
    </row>
    <row r="758" spans="2:9" ht="15.75">
      <c r="C758" s="44" t="s">
        <v>335</v>
      </c>
      <c r="D758" s="44" t="s">
        <v>341</v>
      </c>
      <c r="E758" s="45">
        <v>0.29166666666666669</v>
      </c>
      <c r="F758" s="45">
        <v>0.63888888888888884</v>
      </c>
      <c r="G758" s="49">
        <v>3</v>
      </c>
      <c r="H758" s="51">
        <v>171.26</v>
      </c>
      <c r="I758" s="46">
        <f>G758*H758</f>
        <v>513.78</v>
      </c>
    </row>
    <row r="759" spans="2:9" ht="15.75">
      <c r="C759" s="44" t="s">
        <v>335</v>
      </c>
      <c r="D759" s="44" t="s">
        <v>322</v>
      </c>
      <c r="E759" s="45">
        <v>0.29166666666666669</v>
      </c>
      <c r="F759" s="45">
        <v>0.79166666666666663</v>
      </c>
      <c r="G759" s="49">
        <v>4</v>
      </c>
      <c r="H759" s="51">
        <v>160.66999999999999</v>
      </c>
      <c r="I759" s="46">
        <f>G759*H759</f>
        <v>642.67999999999995</v>
      </c>
    </row>
    <row r="760" spans="2:9" ht="15.75">
      <c r="C760" s="44" t="s">
        <v>335</v>
      </c>
      <c r="D760" s="44" t="s">
        <v>322</v>
      </c>
      <c r="E760" s="45">
        <v>0.375</v>
      </c>
      <c r="F760" s="45">
        <v>0.875</v>
      </c>
      <c r="G760" s="49">
        <v>2</v>
      </c>
      <c r="H760" s="51">
        <v>160.66999999999999</v>
      </c>
      <c r="I760" s="46">
        <f>G760*H760</f>
        <v>321.33999999999997</v>
      </c>
    </row>
    <row r="761" spans="2:9" ht="15.75">
      <c r="C761" s="47"/>
      <c r="D761" s="47"/>
      <c r="E761" s="47"/>
      <c r="F761" s="47"/>
      <c r="G761" s="52">
        <f>SUBTOTAL(9,G757:G760)</f>
        <v>9</v>
      </c>
      <c r="H761" s="47"/>
      <c r="I761" s="48">
        <f>SUBTOTAL(9,I757:I760)</f>
        <v>1477.8</v>
      </c>
    </row>
    <row r="763" spans="2:9" ht="31.5">
      <c r="B763" s="69" t="s">
        <v>495</v>
      </c>
      <c r="C763" s="9" t="s">
        <v>314</v>
      </c>
      <c r="D763" s="9" t="s">
        <v>315</v>
      </c>
      <c r="E763" s="9" t="s">
        <v>316</v>
      </c>
      <c r="F763" s="9" t="s">
        <v>317</v>
      </c>
      <c r="G763" s="9" t="s">
        <v>318</v>
      </c>
      <c r="H763" s="9" t="s">
        <v>319</v>
      </c>
      <c r="I763" s="9" t="s">
        <v>320</v>
      </c>
    </row>
    <row r="764" spans="2:9" ht="15.75">
      <c r="C764" s="36" t="s">
        <v>339</v>
      </c>
      <c r="D764" s="37" t="s">
        <v>322</v>
      </c>
      <c r="E764" s="37">
        <v>0.41666666666666669</v>
      </c>
      <c r="F764" s="37">
        <v>0.91666666666666663</v>
      </c>
      <c r="G764" s="42">
        <v>1</v>
      </c>
      <c r="H764" s="57">
        <v>211.46</v>
      </c>
      <c r="I764" s="39">
        <f t="shared" ref="I764:I767" si="50">H764*G764</f>
        <v>211.46</v>
      </c>
    </row>
    <row r="765" spans="2:9" ht="15.75" hidden="1">
      <c r="C765" s="36" t="s">
        <v>339</v>
      </c>
      <c r="D765" s="37" t="s">
        <v>322</v>
      </c>
      <c r="E765" s="37">
        <v>0.79166666666666663</v>
      </c>
      <c r="F765" s="37">
        <v>0.29166666666666669</v>
      </c>
      <c r="G765" s="42">
        <v>0</v>
      </c>
      <c r="H765" s="57">
        <v>232.65</v>
      </c>
      <c r="I765" s="39">
        <f t="shared" si="50"/>
        <v>0</v>
      </c>
    </row>
    <row r="766" spans="2:9" ht="15.75" hidden="1">
      <c r="C766" s="36" t="s">
        <v>339</v>
      </c>
      <c r="D766" s="37" t="s">
        <v>322</v>
      </c>
      <c r="E766" s="37">
        <v>0.5</v>
      </c>
      <c r="F766" s="37">
        <v>0</v>
      </c>
      <c r="G766" s="42">
        <v>0</v>
      </c>
      <c r="H766" s="57">
        <v>218.52</v>
      </c>
      <c r="I766" s="39">
        <f t="shared" si="50"/>
        <v>0</v>
      </c>
    </row>
    <row r="767" spans="2:9" ht="15.75">
      <c r="C767" s="36" t="s">
        <v>340</v>
      </c>
      <c r="D767" s="37" t="s">
        <v>341</v>
      </c>
      <c r="E767" s="37">
        <v>0.61111111111111116</v>
      </c>
      <c r="F767" s="37">
        <v>0.95833333333333337</v>
      </c>
      <c r="G767" s="42">
        <v>1</v>
      </c>
      <c r="H767" s="57">
        <v>250.49</v>
      </c>
      <c r="I767" s="39">
        <f t="shared" si="50"/>
        <v>250.49</v>
      </c>
    </row>
    <row r="768" spans="2:9" ht="15.75">
      <c r="C768" s="40"/>
      <c r="D768" s="40"/>
      <c r="E768" s="40"/>
      <c r="F768" s="40"/>
      <c r="G768" s="43">
        <f>SUM(G764:G767)</f>
        <v>2</v>
      </c>
      <c r="H768" s="40"/>
      <c r="I768" s="41">
        <f>SUM(I764:I767)</f>
        <v>461.95000000000005</v>
      </c>
    </row>
    <row r="771" spans="2:9" ht="31.5">
      <c r="B771" s="35" t="s">
        <v>496</v>
      </c>
      <c r="C771" s="9" t="s">
        <v>314</v>
      </c>
      <c r="D771" s="9" t="s">
        <v>315</v>
      </c>
      <c r="E771" s="9" t="s">
        <v>316</v>
      </c>
      <c r="F771" s="9" t="s">
        <v>317</v>
      </c>
      <c r="G771" s="9" t="s">
        <v>318</v>
      </c>
      <c r="H771" s="9" t="s">
        <v>319</v>
      </c>
      <c r="I771" s="9" t="s">
        <v>320</v>
      </c>
    </row>
    <row r="772" spans="2:9" ht="15.75">
      <c r="C772" s="36" t="s">
        <v>325</v>
      </c>
      <c r="D772" s="36" t="s">
        <v>326</v>
      </c>
      <c r="E772" s="37">
        <v>0.33333333333333331</v>
      </c>
      <c r="F772" s="37">
        <v>0.68055555555555558</v>
      </c>
      <c r="G772" s="42">
        <v>13</v>
      </c>
      <c r="H772" s="57">
        <v>152.79</v>
      </c>
      <c r="I772" s="39">
        <f>H772*G772</f>
        <v>1986.27</v>
      </c>
    </row>
    <row r="773" spans="2:9" ht="15.75">
      <c r="C773" s="40"/>
      <c r="D773" s="40"/>
      <c r="E773" s="40"/>
      <c r="F773" s="40"/>
      <c r="G773" s="43">
        <f>SUM(G772:G772)</f>
        <v>13</v>
      </c>
      <c r="H773" s="40"/>
      <c r="I773" s="41">
        <f>SUM(I772:I772)</f>
        <v>1986.27</v>
      </c>
    </row>
    <row r="775" spans="2:9" ht="31.5">
      <c r="B775" s="89" t="s">
        <v>497</v>
      </c>
      <c r="C775" s="9" t="s">
        <v>314</v>
      </c>
      <c r="D775" s="9" t="s">
        <v>315</v>
      </c>
      <c r="E775" s="9" t="s">
        <v>316</v>
      </c>
      <c r="F775" s="9" t="s">
        <v>317</v>
      </c>
      <c r="G775" s="9" t="s">
        <v>342</v>
      </c>
      <c r="H775" s="9" t="s">
        <v>324</v>
      </c>
      <c r="I775" s="9" t="s">
        <v>320</v>
      </c>
    </row>
    <row r="776" spans="2:9" ht="15.75" hidden="1">
      <c r="C776" s="36" t="s">
        <v>335</v>
      </c>
      <c r="D776" s="36" t="s">
        <v>322</v>
      </c>
      <c r="E776" s="37">
        <v>0.29166666666666669</v>
      </c>
      <c r="F776" s="37">
        <v>0.79166666666666663</v>
      </c>
      <c r="G776" s="42"/>
      <c r="H776" s="57">
        <v>19.760000000000002</v>
      </c>
      <c r="I776" s="39">
        <f>G776*H776</f>
        <v>0</v>
      </c>
    </row>
    <row r="777" spans="2:9" ht="15.75">
      <c r="C777" s="36" t="s">
        <v>335</v>
      </c>
      <c r="D777" s="36" t="s">
        <v>322</v>
      </c>
      <c r="E777" s="37">
        <v>0.5</v>
      </c>
      <c r="F777" s="37">
        <v>0</v>
      </c>
      <c r="G777" s="42">
        <f>8+7+2.5</f>
        <v>17.5</v>
      </c>
      <c r="H777" s="57">
        <v>20.440000000000001</v>
      </c>
      <c r="I777" s="39">
        <f>G777*H777</f>
        <v>357.70000000000005</v>
      </c>
    </row>
    <row r="778" spans="2:9" ht="15.75" hidden="1">
      <c r="C778" s="36" t="s">
        <v>335</v>
      </c>
      <c r="D778" s="36" t="s">
        <v>328</v>
      </c>
      <c r="E778" s="37">
        <v>0.33333333333333331</v>
      </c>
      <c r="F778" s="37">
        <v>0.58333333333333337</v>
      </c>
      <c r="G778" s="42"/>
      <c r="H778" s="57">
        <v>19.62</v>
      </c>
      <c r="I778" s="39">
        <f>G778*H778</f>
        <v>0</v>
      </c>
    </row>
    <row r="779" spans="2:9" ht="15.75">
      <c r="C779" s="36" t="s">
        <v>335</v>
      </c>
      <c r="D779" s="36" t="s">
        <v>341</v>
      </c>
      <c r="E779" s="37">
        <v>0.79166666666666663</v>
      </c>
      <c r="F779" s="37">
        <v>4.1666666666666664E-2</v>
      </c>
      <c r="G779" s="42">
        <v>2</v>
      </c>
      <c r="H779" s="57">
        <v>21.36</v>
      </c>
      <c r="I779" s="39">
        <f>G779*H779</f>
        <v>42.72</v>
      </c>
    </row>
    <row r="780" spans="2:9" ht="15.75">
      <c r="C780" s="40"/>
      <c r="D780" s="40"/>
      <c r="E780" s="40"/>
      <c r="F780" s="40"/>
      <c r="G780" s="43">
        <f>SUM(G776:G779)</f>
        <v>19.5</v>
      </c>
      <c r="H780" s="40"/>
      <c r="I780" s="41">
        <f>SUM(I776:I779)</f>
        <v>400.42000000000007</v>
      </c>
    </row>
    <row r="782" spans="2:9" ht="31.5">
      <c r="B782" s="89" t="s">
        <v>497</v>
      </c>
      <c r="C782" s="9" t="s">
        <v>314</v>
      </c>
      <c r="D782" s="9" t="s">
        <v>315</v>
      </c>
      <c r="E782" s="9" t="s">
        <v>316</v>
      </c>
      <c r="F782" s="9" t="s">
        <v>317</v>
      </c>
      <c r="G782" s="9" t="s">
        <v>342</v>
      </c>
      <c r="H782" s="9" t="s">
        <v>324</v>
      </c>
      <c r="I782" s="9" t="s">
        <v>320</v>
      </c>
    </row>
    <row r="783" spans="2:9" ht="15.75">
      <c r="C783" s="36" t="s">
        <v>339</v>
      </c>
      <c r="D783" s="36" t="s">
        <v>322</v>
      </c>
      <c r="E783" s="37">
        <v>0.375</v>
      </c>
      <c r="F783" s="37">
        <v>0.875</v>
      </c>
      <c r="G783" s="42">
        <f>(31+27)/60</f>
        <v>0.96666666666666667</v>
      </c>
      <c r="H783" s="57">
        <v>26.26</v>
      </c>
      <c r="I783" s="39">
        <f>H783*G783</f>
        <v>25.384666666666668</v>
      </c>
    </row>
    <row r="784" spans="2:9" ht="15.75">
      <c r="C784" s="36" t="s">
        <v>339</v>
      </c>
      <c r="D784" s="36" t="s">
        <v>322</v>
      </c>
      <c r="E784" s="37">
        <v>0.41666666666666669</v>
      </c>
      <c r="F784" s="37">
        <v>0.91666666666666663</v>
      </c>
      <c r="G784" s="42">
        <v>1</v>
      </c>
      <c r="H784" s="57">
        <v>26.26</v>
      </c>
      <c r="I784" s="39">
        <f>H784*G784</f>
        <v>26.26</v>
      </c>
    </row>
    <row r="785" spans="2:9" ht="15.75" hidden="1">
      <c r="C785" s="36" t="s">
        <v>339</v>
      </c>
      <c r="D785" s="36" t="s">
        <v>322</v>
      </c>
      <c r="E785" s="37">
        <v>0.33333333333333331</v>
      </c>
      <c r="F785" s="37">
        <v>0.83333333333333337</v>
      </c>
      <c r="G785" s="42"/>
      <c r="H785" s="57">
        <v>26.26</v>
      </c>
      <c r="I785" s="39">
        <f>H785*G785</f>
        <v>0</v>
      </c>
    </row>
    <row r="786" spans="2:9" ht="15.75" hidden="1">
      <c r="C786" s="36" t="s">
        <v>339</v>
      </c>
      <c r="D786" s="36" t="s">
        <v>322</v>
      </c>
      <c r="E786" s="37">
        <v>0.29166666666666669</v>
      </c>
      <c r="F786" s="37">
        <v>0.79166666666666663</v>
      </c>
      <c r="G786" s="42"/>
      <c r="H786" s="57">
        <v>26.26</v>
      </c>
      <c r="I786" s="39">
        <f>H786*G786</f>
        <v>0</v>
      </c>
    </row>
    <row r="787" spans="2:9" ht="15.75">
      <c r="C787" s="40"/>
      <c r="D787" s="40"/>
      <c r="E787" s="40"/>
      <c r="F787" s="40"/>
      <c r="G787" s="43">
        <f>SUBTOTAL(9,G783:G786)</f>
        <v>1.9666666666666668</v>
      </c>
      <c r="H787" s="40"/>
      <c r="I787" s="41">
        <f>SUBTOTAL(9,I783:I786)</f>
        <v>51.644666666666666</v>
      </c>
    </row>
    <row r="789" spans="2:9" ht="31.5">
      <c r="B789" s="89" t="s">
        <v>498</v>
      </c>
      <c r="C789" s="9" t="s">
        <v>314</v>
      </c>
      <c r="D789" s="9" t="s">
        <v>315</v>
      </c>
      <c r="E789" s="9" t="s">
        <v>316</v>
      </c>
      <c r="F789" s="9" t="s">
        <v>317</v>
      </c>
      <c r="G789" s="9" t="s">
        <v>318</v>
      </c>
      <c r="H789" s="9" t="s">
        <v>319</v>
      </c>
      <c r="I789" s="9" t="s">
        <v>320</v>
      </c>
    </row>
    <row r="790" spans="2:9" ht="15.75">
      <c r="C790" s="36" t="s">
        <v>499</v>
      </c>
      <c r="D790" s="36" t="s">
        <v>500</v>
      </c>
      <c r="E790" s="37">
        <v>0.79166666666666663</v>
      </c>
      <c r="F790" s="37">
        <v>0.29166666666666669</v>
      </c>
      <c r="G790" s="42">
        <v>7</v>
      </c>
      <c r="H790" s="57">
        <v>272.8</v>
      </c>
      <c r="I790" s="39">
        <f>H790*G790</f>
        <v>1909.6000000000001</v>
      </c>
    </row>
    <row r="791" spans="2:9" ht="15.75">
      <c r="C791" s="40"/>
      <c r="D791" s="40"/>
      <c r="E791" s="83"/>
      <c r="F791" s="83"/>
      <c r="G791" s="43">
        <f>SUM(G790:G790)</f>
        <v>7</v>
      </c>
      <c r="H791" s="81"/>
      <c r="I791" s="41">
        <f>SUM(I790:I790)</f>
        <v>1909.6000000000001</v>
      </c>
    </row>
    <row r="793" spans="2:9" ht="31.5">
      <c r="B793" s="89" t="s">
        <v>501</v>
      </c>
      <c r="C793" s="9" t="s">
        <v>314</v>
      </c>
      <c r="D793" s="9" t="s">
        <v>315</v>
      </c>
      <c r="E793" s="9" t="s">
        <v>316</v>
      </c>
      <c r="F793" s="9" t="s">
        <v>317</v>
      </c>
      <c r="G793" s="9" t="s">
        <v>318</v>
      </c>
      <c r="H793" s="9" t="s">
        <v>319</v>
      </c>
      <c r="I793" s="9" t="s">
        <v>320</v>
      </c>
    </row>
    <row r="794" spans="2:9" ht="15.75">
      <c r="C794" s="36" t="s">
        <v>355</v>
      </c>
      <c r="D794" s="36" t="s">
        <v>341</v>
      </c>
      <c r="E794" s="37">
        <v>0.375</v>
      </c>
      <c r="F794" s="37">
        <v>0.72222222222222221</v>
      </c>
      <c r="G794" s="42"/>
      <c r="H794" s="57">
        <v>437.97</v>
      </c>
      <c r="I794" s="39">
        <f t="shared" ref="I794:I817" si="51">G794*H794</f>
        <v>0</v>
      </c>
    </row>
    <row r="795" spans="2:9" ht="31.5">
      <c r="C795" s="36" t="s">
        <v>502</v>
      </c>
      <c r="D795" s="36" t="s">
        <v>333</v>
      </c>
      <c r="E795" s="37">
        <v>0.25</v>
      </c>
      <c r="F795" s="37">
        <v>0.59722222222222221</v>
      </c>
      <c r="G795" s="42"/>
      <c r="H795" s="57">
        <v>202.19</v>
      </c>
      <c r="I795" s="39">
        <f t="shared" si="51"/>
        <v>0</v>
      </c>
    </row>
    <row r="796" spans="2:9" ht="31.5">
      <c r="C796" s="36" t="s">
        <v>502</v>
      </c>
      <c r="D796" s="36" t="s">
        <v>333</v>
      </c>
      <c r="E796" s="37">
        <v>0.56944444444444442</v>
      </c>
      <c r="F796" s="37">
        <v>0.91666666666666663</v>
      </c>
      <c r="G796" s="42"/>
      <c r="H796" s="57">
        <v>202.19</v>
      </c>
      <c r="I796" s="39">
        <f t="shared" si="51"/>
        <v>0</v>
      </c>
    </row>
    <row r="797" spans="2:9" ht="15.75">
      <c r="C797" s="36" t="s">
        <v>372</v>
      </c>
      <c r="D797" s="36" t="s">
        <v>333</v>
      </c>
      <c r="E797" s="37">
        <v>0.56944444444444442</v>
      </c>
      <c r="F797" s="37">
        <v>0.91666666666666663</v>
      </c>
      <c r="G797" s="42">
        <v>75</v>
      </c>
      <c r="H797" s="57">
        <v>145.54</v>
      </c>
      <c r="I797" s="39">
        <f t="shared" si="51"/>
        <v>10915.5</v>
      </c>
    </row>
    <row r="798" spans="2:9" ht="15.75">
      <c r="C798" s="36" t="s">
        <v>373</v>
      </c>
      <c r="D798" s="36" t="s">
        <v>333</v>
      </c>
      <c r="E798" s="37">
        <v>0.25</v>
      </c>
      <c r="F798" s="37">
        <v>0.59722222222222221</v>
      </c>
      <c r="G798" s="42">
        <v>30</v>
      </c>
      <c r="H798" s="57">
        <v>186.37</v>
      </c>
      <c r="I798" s="39">
        <f t="shared" si="51"/>
        <v>5591.1</v>
      </c>
    </row>
    <row r="799" spans="2:9" ht="15.75">
      <c r="C799" s="36" t="s">
        <v>373</v>
      </c>
      <c r="D799" s="36" t="s">
        <v>333</v>
      </c>
      <c r="E799" s="37">
        <v>0.56944444444444442</v>
      </c>
      <c r="F799" s="37">
        <v>0.91666666666666663</v>
      </c>
      <c r="G799" s="42"/>
      <c r="H799" s="57">
        <v>168.44</v>
      </c>
      <c r="I799" s="39">
        <f t="shared" si="51"/>
        <v>0</v>
      </c>
    </row>
    <row r="800" spans="2:9" ht="15.75">
      <c r="C800" s="36" t="s">
        <v>374</v>
      </c>
      <c r="D800" s="36" t="s">
        <v>333</v>
      </c>
      <c r="E800" s="37">
        <v>0.25</v>
      </c>
      <c r="F800" s="37">
        <v>0.59722222222222221</v>
      </c>
      <c r="G800" s="42">
        <v>5</v>
      </c>
      <c r="H800" s="57">
        <v>192.69</v>
      </c>
      <c r="I800" s="39">
        <f t="shared" si="51"/>
        <v>963.45</v>
      </c>
    </row>
    <row r="801" spans="3:9" ht="15.75">
      <c r="C801" s="36" t="s">
        <v>372</v>
      </c>
      <c r="D801" s="36" t="s">
        <v>333</v>
      </c>
      <c r="E801" s="37">
        <v>0.25</v>
      </c>
      <c r="F801" s="37">
        <v>0.59722222222222221</v>
      </c>
      <c r="G801" s="42">
        <v>68</v>
      </c>
      <c r="H801" s="57">
        <v>145.54</v>
      </c>
      <c r="I801" s="39">
        <f t="shared" si="51"/>
        <v>9896.7199999999993</v>
      </c>
    </row>
    <row r="802" spans="3:9" ht="15.75">
      <c r="C802" s="36" t="s">
        <v>372</v>
      </c>
      <c r="D802" s="36" t="s">
        <v>333</v>
      </c>
      <c r="E802" s="37">
        <v>0.90277777777777779</v>
      </c>
      <c r="F802" s="37">
        <v>0.25</v>
      </c>
      <c r="G802" s="42">
        <v>21</v>
      </c>
      <c r="H802" s="57">
        <v>169.95</v>
      </c>
      <c r="I802" s="39">
        <f t="shared" si="51"/>
        <v>3568.95</v>
      </c>
    </row>
    <row r="803" spans="3:9" ht="31.5">
      <c r="C803" s="36" t="s">
        <v>503</v>
      </c>
      <c r="D803" s="36" t="s">
        <v>333</v>
      </c>
      <c r="E803" s="37">
        <v>0.90277777777777779</v>
      </c>
      <c r="F803" s="37">
        <v>0.25</v>
      </c>
      <c r="G803" s="42"/>
      <c r="H803" s="57">
        <v>227.08</v>
      </c>
      <c r="I803" s="39">
        <f t="shared" si="51"/>
        <v>0</v>
      </c>
    </row>
    <row r="804" spans="3:9" ht="31.5">
      <c r="C804" s="36" t="s">
        <v>503</v>
      </c>
      <c r="D804" s="36" t="s">
        <v>333</v>
      </c>
      <c r="E804" s="37">
        <v>0.25</v>
      </c>
      <c r="F804" s="37">
        <v>0.59722222222222221</v>
      </c>
      <c r="G804" s="42"/>
      <c r="H804" s="57">
        <v>192.16</v>
      </c>
      <c r="I804" s="39">
        <f t="shared" si="51"/>
        <v>0</v>
      </c>
    </row>
    <row r="805" spans="3:9" ht="31.5">
      <c r="C805" s="36" t="s">
        <v>504</v>
      </c>
      <c r="D805" s="36" t="s">
        <v>341</v>
      </c>
      <c r="E805" s="37">
        <v>0.25</v>
      </c>
      <c r="F805" s="37">
        <v>0.59722222222222221</v>
      </c>
      <c r="G805" s="42"/>
      <c r="H805" s="57">
        <v>168.56</v>
      </c>
      <c r="I805" s="39">
        <f t="shared" si="51"/>
        <v>0</v>
      </c>
    </row>
    <row r="806" spans="3:9" ht="15.75">
      <c r="C806" s="36" t="s">
        <v>505</v>
      </c>
      <c r="D806" s="36" t="s">
        <v>333</v>
      </c>
      <c r="E806" s="37">
        <v>0.56944444444444442</v>
      </c>
      <c r="F806" s="37">
        <v>0.91666666666666663</v>
      </c>
      <c r="G806" s="42"/>
      <c r="H806" s="57">
        <v>185.21</v>
      </c>
      <c r="I806" s="39">
        <f t="shared" si="51"/>
        <v>0</v>
      </c>
    </row>
    <row r="807" spans="3:9" ht="15.75">
      <c r="C807" s="36" t="s">
        <v>505</v>
      </c>
      <c r="D807" s="36" t="s">
        <v>333</v>
      </c>
      <c r="E807" s="37">
        <v>0.25</v>
      </c>
      <c r="F807" s="37">
        <v>0.59722222222222221</v>
      </c>
      <c r="G807" s="42"/>
      <c r="H807" s="57">
        <v>185.21</v>
      </c>
      <c r="I807" s="39">
        <f t="shared" si="51"/>
        <v>0</v>
      </c>
    </row>
    <row r="808" spans="3:9" ht="15.75">
      <c r="C808" s="36" t="s">
        <v>505</v>
      </c>
      <c r="D808" s="36" t="s">
        <v>333</v>
      </c>
      <c r="E808" s="37">
        <v>0.90277777777777779</v>
      </c>
      <c r="F808" s="37">
        <v>0.25</v>
      </c>
      <c r="G808" s="42"/>
      <c r="H808" s="57">
        <v>218.3</v>
      </c>
      <c r="I808" s="39">
        <f t="shared" si="51"/>
        <v>0</v>
      </c>
    </row>
    <row r="809" spans="3:9" ht="31.5">
      <c r="C809" s="36" t="s">
        <v>506</v>
      </c>
      <c r="D809" s="36" t="s">
        <v>333</v>
      </c>
      <c r="E809" s="37">
        <v>0.90277777777777779</v>
      </c>
      <c r="F809" s="37">
        <v>0.25</v>
      </c>
      <c r="G809" s="42"/>
      <c r="H809" s="57">
        <v>169.95</v>
      </c>
      <c r="I809" s="39">
        <f t="shared" si="51"/>
        <v>0</v>
      </c>
    </row>
    <row r="810" spans="3:9" ht="15.75">
      <c r="C810" s="36" t="s">
        <v>373</v>
      </c>
      <c r="D810" s="36" t="s">
        <v>333</v>
      </c>
      <c r="E810" s="37">
        <v>0.90277777777777779</v>
      </c>
      <c r="F810" s="37">
        <v>0.25</v>
      </c>
      <c r="G810" s="42"/>
      <c r="H810" s="57">
        <v>198.02</v>
      </c>
      <c r="I810" s="39">
        <f t="shared" si="51"/>
        <v>0</v>
      </c>
    </row>
    <row r="811" spans="3:9" ht="31.5">
      <c r="C811" s="36" t="s">
        <v>503</v>
      </c>
      <c r="D811" s="36" t="s">
        <v>333</v>
      </c>
      <c r="E811" s="37">
        <v>0.56944444444444442</v>
      </c>
      <c r="F811" s="37">
        <v>0.91666666666666663</v>
      </c>
      <c r="G811" s="42"/>
      <c r="H811" s="57">
        <v>192.16</v>
      </c>
      <c r="I811" s="39">
        <f t="shared" si="51"/>
        <v>0</v>
      </c>
    </row>
    <row r="812" spans="3:9" ht="15.75">
      <c r="C812" s="36" t="s">
        <v>379</v>
      </c>
      <c r="D812" s="36" t="s">
        <v>322</v>
      </c>
      <c r="E812" s="37">
        <v>0.41666666666666669</v>
      </c>
      <c r="F812" s="37">
        <v>0.91666666666666663</v>
      </c>
      <c r="G812" s="42">
        <v>24</v>
      </c>
      <c r="H812" s="57">
        <v>164.46</v>
      </c>
      <c r="I812" s="39">
        <f t="shared" si="51"/>
        <v>3947.04</v>
      </c>
    </row>
    <row r="813" spans="3:9" ht="15.75">
      <c r="C813" s="36" t="s">
        <v>379</v>
      </c>
      <c r="D813" s="36" t="s">
        <v>333</v>
      </c>
      <c r="E813" s="37">
        <v>0.25</v>
      </c>
      <c r="F813" s="37">
        <v>0.59722222222222221</v>
      </c>
      <c r="G813" s="42"/>
      <c r="H813" s="57">
        <v>185.21</v>
      </c>
      <c r="I813" s="39">
        <f t="shared" si="51"/>
        <v>0</v>
      </c>
    </row>
    <row r="814" spans="3:9" ht="15.75">
      <c r="C814" s="36" t="s">
        <v>373</v>
      </c>
      <c r="D814" s="36" t="s">
        <v>333</v>
      </c>
      <c r="E814" s="37">
        <v>0.63194444444444442</v>
      </c>
      <c r="F814" s="37">
        <v>0.97916666666666663</v>
      </c>
      <c r="G814" s="42"/>
      <c r="H814" s="57">
        <v>161.13</v>
      </c>
      <c r="I814" s="39">
        <f t="shared" si="51"/>
        <v>0</v>
      </c>
    </row>
    <row r="815" spans="3:9" ht="31.5">
      <c r="C815" s="36" t="s">
        <v>503</v>
      </c>
      <c r="D815" s="36" t="s">
        <v>333</v>
      </c>
      <c r="E815" s="37">
        <v>0.63194444444444442</v>
      </c>
      <c r="F815" s="37">
        <v>0.97916666666666663</v>
      </c>
      <c r="G815" s="42"/>
      <c r="H815" s="57">
        <v>199.73</v>
      </c>
      <c r="I815" s="39">
        <f t="shared" si="51"/>
        <v>0</v>
      </c>
    </row>
    <row r="816" spans="3:9" ht="15.75">
      <c r="C816" s="36" t="s">
        <v>379</v>
      </c>
      <c r="D816" s="36" t="s">
        <v>333</v>
      </c>
      <c r="E816" s="37">
        <v>0.25</v>
      </c>
      <c r="F816" s="37">
        <v>0.59722222222222221</v>
      </c>
      <c r="G816" s="42"/>
      <c r="H816" s="57">
        <v>185.21</v>
      </c>
      <c r="I816" s="39">
        <f t="shared" si="51"/>
        <v>0</v>
      </c>
    </row>
    <row r="817" spans="2:9" ht="31.5">
      <c r="C817" s="36" t="s">
        <v>503</v>
      </c>
      <c r="D817" s="36" t="s">
        <v>333</v>
      </c>
      <c r="E817" s="37">
        <v>0.25</v>
      </c>
      <c r="F817" s="37">
        <v>0.59722222222222221</v>
      </c>
      <c r="G817" s="42"/>
      <c r="H817" s="57">
        <v>192.16</v>
      </c>
      <c r="I817" s="39">
        <f t="shared" si="51"/>
        <v>0</v>
      </c>
    </row>
    <row r="818" spans="2:9" ht="15.75">
      <c r="G818" s="43">
        <f>SUM(G797:G817)</f>
        <v>223</v>
      </c>
      <c r="H818" s="81"/>
      <c r="I818" s="82">
        <f>SUM(I797:I817)</f>
        <v>34882.759999999995</v>
      </c>
    </row>
    <row r="821" spans="2:9" ht="63">
      <c r="B821" s="89" t="s">
        <v>501</v>
      </c>
      <c r="C821" s="9" t="s">
        <v>380</v>
      </c>
      <c r="D821" s="9" t="s">
        <v>381</v>
      </c>
      <c r="E821" s="9" t="s">
        <v>382</v>
      </c>
      <c r="F821" s="9" t="s">
        <v>383</v>
      </c>
      <c r="G821" s="9" t="s">
        <v>384</v>
      </c>
      <c r="H821" s="9" t="s">
        <v>385</v>
      </c>
    </row>
    <row r="822" spans="2:9" ht="31.5">
      <c r="C822" s="36" t="s">
        <v>476</v>
      </c>
      <c r="D822" s="57">
        <f t="shared" ref="D822:D831" si="52">659480.356999937/30*0</f>
        <v>0</v>
      </c>
      <c r="E822" s="57">
        <f>661193.328339792/30*30</f>
        <v>661193.32833979197</v>
      </c>
      <c r="F822" s="63">
        <f t="shared" ref="F822:F831" si="53">SUM(D822:E822)</f>
        <v>661193.32833979197</v>
      </c>
      <c r="G822" s="57">
        <v>662121.23364870332</v>
      </c>
      <c r="H822" s="41">
        <f t="shared" ref="H822:H831" si="54">G822-F822</f>
        <v>927.90530891134404</v>
      </c>
    </row>
    <row r="823" spans="2:9" ht="31.5">
      <c r="C823" s="36" t="s">
        <v>476</v>
      </c>
      <c r="D823" s="57">
        <f t="shared" si="52"/>
        <v>0</v>
      </c>
      <c r="E823" s="57">
        <f>661193.328339792/30*30</f>
        <v>661193.32833979197</v>
      </c>
      <c r="F823" s="63">
        <f t="shared" si="53"/>
        <v>661193.32833979197</v>
      </c>
      <c r="G823" s="57">
        <v>662121.23364870332</v>
      </c>
      <c r="H823" s="41">
        <f t="shared" si="54"/>
        <v>927.90530891134404</v>
      </c>
    </row>
    <row r="824" spans="2:9" ht="31.5">
      <c r="C824" s="36" t="s">
        <v>507</v>
      </c>
      <c r="D824" s="57">
        <f t="shared" si="52"/>
        <v>0</v>
      </c>
      <c r="E824" s="57">
        <f>661953.444465757/30*30</f>
        <v>661953.444465757</v>
      </c>
      <c r="F824" s="63">
        <f t="shared" si="53"/>
        <v>661953.444465757</v>
      </c>
      <c r="G824" s="57">
        <v>662121.23364870332</v>
      </c>
      <c r="H824" s="41">
        <f t="shared" si="54"/>
        <v>167.78918294631876</v>
      </c>
    </row>
    <row r="825" spans="2:9" ht="15.75">
      <c r="C825" s="36" t="s">
        <v>388</v>
      </c>
      <c r="D825" s="57">
        <f t="shared" si="52"/>
        <v>0</v>
      </c>
      <c r="E825" s="57"/>
      <c r="F825" s="63">
        <f t="shared" si="53"/>
        <v>0</v>
      </c>
      <c r="G825" s="57"/>
      <c r="H825" s="41">
        <f t="shared" si="54"/>
        <v>0</v>
      </c>
    </row>
    <row r="826" spans="2:9" ht="15.75">
      <c r="C826" s="36" t="s">
        <v>389</v>
      </c>
      <c r="D826" s="57">
        <f t="shared" si="52"/>
        <v>0</v>
      </c>
      <c r="E826" s="57"/>
      <c r="F826" s="63">
        <f t="shared" si="53"/>
        <v>0</v>
      </c>
      <c r="G826" s="57"/>
      <c r="H826" s="41">
        <f t="shared" si="54"/>
        <v>0</v>
      </c>
    </row>
    <row r="827" spans="2:9" ht="15.75">
      <c r="C827" s="36" t="s">
        <v>390</v>
      </c>
      <c r="D827" s="57">
        <f t="shared" si="52"/>
        <v>0</v>
      </c>
      <c r="E827" s="57"/>
      <c r="F827" s="63">
        <f t="shared" si="53"/>
        <v>0</v>
      </c>
      <c r="G827" s="57"/>
      <c r="H827" s="41">
        <f t="shared" si="54"/>
        <v>0</v>
      </c>
    </row>
    <row r="828" spans="2:9" ht="15.75">
      <c r="C828" s="36" t="s">
        <v>391</v>
      </c>
      <c r="D828" s="57">
        <f t="shared" si="52"/>
        <v>0</v>
      </c>
      <c r="E828" s="57"/>
      <c r="F828" s="63">
        <f t="shared" si="53"/>
        <v>0</v>
      </c>
      <c r="G828" s="57"/>
      <c r="H828" s="41">
        <f t="shared" si="54"/>
        <v>0</v>
      </c>
    </row>
    <row r="829" spans="2:9" ht="15.75">
      <c r="C829" s="36" t="s">
        <v>392</v>
      </c>
      <c r="D829" s="57">
        <f t="shared" si="52"/>
        <v>0</v>
      </c>
      <c r="E829" s="57"/>
      <c r="F829" s="63">
        <f t="shared" si="53"/>
        <v>0</v>
      </c>
      <c r="G829" s="57"/>
      <c r="H829" s="41">
        <f t="shared" si="54"/>
        <v>0</v>
      </c>
    </row>
    <row r="830" spans="2:9" ht="15.75">
      <c r="C830" s="36" t="s">
        <v>393</v>
      </c>
      <c r="D830" s="57">
        <f t="shared" si="52"/>
        <v>0</v>
      </c>
      <c r="E830" s="57"/>
      <c r="F830" s="63">
        <f t="shared" si="53"/>
        <v>0</v>
      </c>
      <c r="G830" s="57"/>
      <c r="H830" s="41">
        <f t="shared" si="54"/>
        <v>0</v>
      </c>
    </row>
    <row r="831" spans="2:9" ht="15.75">
      <c r="C831" s="36" t="s">
        <v>394</v>
      </c>
      <c r="D831" s="57">
        <f t="shared" si="52"/>
        <v>0</v>
      </c>
      <c r="E831" s="57"/>
      <c r="F831" s="63">
        <f t="shared" si="53"/>
        <v>0</v>
      </c>
      <c r="G831" s="57"/>
      <c r="H831" s="41">
        <f t="shared" si="54"/>
        <v>0</v>
      </c>
    </row>
    <row r="832" spans="2:9" ht="15.75">
      <c r="H832" s="41">
        <f>SUM(H822:H831)</f>
        <v>2023.5998007690068</v>
      </c>
    </row>
    <row r="834" spans="2:9" ht="31.5">
      <c r="B834" s="35" t="s">
        <v>508</v>
      </c>
      <c r="C834" s="9" t="s">
        <v>314</v>
      </c>
      <c r="D834" s="9" t="s">
        <v>315</v>
      </c>
      <c r="E834" s="9" t="s">
        <v>316</v>
      </c>
      <c r="F834" s="9" t="s">
        <v>317</v>
      </c>
      <c r="G834" s="9" t="s">
        <v>318</v>
      </c>
      <c r="H834" s="9" t="s">
        <v>319</v>
      </c>
      <c r="I834" s="9" t="s">
        <v>320</v>
      </c>
    </row>
    <row r="835" spans="2:9" ht="31.5">
      <c r="C835" s="36" t="s">
        <v>464</v>
      </c>
      <c r="D835" s="36" t="s">
        <v>326</v>
      </c>
      <c r="E835" s="37">
        <v>0.47916666666666669</v>
      </c>
      <c r="F835" s="37">
        <v>0.82638888888888884</v>
      </c>
      <c r="G835" s="42"/>
      <c r="H835" s="39">
        <v>216.44</v>
      </c>
      <c r="I835" s="39">
        <f t="shared" ref="I835:I842" si="55">H835*G835</f>
        <v>0</v>
      </c>
    </row>
    <row r="836" spans="2:9" ht="31.5">
      <c r="C836" s="36" t="s">
        <v>465</v>
      </c>
      <c r="D836" s="36" t="s">
        <v>326</v>
      </c>
      <c r="E836" s="37">
        <v>0.47916666666666669</v>
      </c>
      <c r="F836" s="37">
        <v>0.82638888888888884</v>
      </c>
      <c r="G836" s="42">
        <v>110</v>
      </c>
      <c r="H836" s="39">
        <v>192.88</v>
      </c>
      <c r="I836" s="39">
        <f t="shared" si="55"/>
        <v>21216.799999999999</v>
      </c>
    </row>
    <row r="837" spans="2:9" ht="31.5">
      <c r="C837" s="36" t="s">
        <v>466</v>
      </c>
      <c r="D837" s="36" t="s">
        <v>326</v>
      </c>
      <c r="E837" s="37">
        <v>0.8125</v>
      </c>
      <c r="F837" s="37">
        <v>0.15972222222222224</v>
      </c>
      <c r="G837" s="42"/>
      <c r="H837" s="39">
        <v>241.71</v>
      </c>
      <c r="I837" s="39">
        <f t="shared" si="55"/>
        <v>0</v>
      </c>
    </row>
    <row r="838" spans="2:9" ht="31.5">
      <c r="C838" s="36" t="s">
        <v>467</v>
      </c>
      <c r="D838" s="36" t="s">
        <v>326</v>
      </c>
      <c r="E838" s="37">
        <v>0.8125</v>
      </c>
      <c r="F838" s="37">
        <v>0.15972222222222224</v>
      </c>
      <c r="G838" s="42">
        <v>18</v>
      </c>
      <c r="H838" s="39">
        <v>214.54</v>
      </c>
      <c r="I838" s="39">
        <f t="shared" si="55"/>
        <v>3861.72</v>
      </c>
    </row>
    <row r="839" spans="2:9" ht="31.5">
      <c r="C839" s="36" t="s">
        <v>465</v>
      </c>
      <c r="D839" s="36" t="s">
        <v>326</v>
      </c>
      <c r="E839" s="37">
        <v>0.60069444444444442</v>
      </c>
      <c r="F839" s="37">
        <v>0.94791666666666663</v>
      </c>
      <c r="G839" s="42"/>
      <c r="H839" s="39">
        <v>196.57</v>
      </c>
      <c r="I839" s="39">
        <f t="shared" si="55"/>
        <v>0</v>
      </c>
    </row>
    <row r="840" spans="2:9" ht="15.75">
      <c r="C840" s="36" t="s">
        <v>468</v>
      </c>
      <c r="D840" s="36" t="s">
        <v>326</v>
      </c>
      <c r="E840" s="37">
        <v>0.29166666666666669</v>
      </c>
      <c r="F840" s="37">
        <v>0.63888888888888884</v>
      </c>
      <c r="G840" s="42"/>
      <c r="H840" s="39">
        <v>239.18</v>
      </c>
      <c r="I840" s="39">
        <f t="shared" si="55"/>
        <v>0</v>
      </c>
    </row>
    <row r="841" spans="2:9" ht="15.75">
      <c r="C841" s="36" t="s">
        <v>469</v>
      </c>
      <c r="D841" s="36" t="s">
        <v>326</v>
      </c>
      <c r="E841" s="37">
        <v>0.47916666666666669</v>
      </c>
      <c r="F841" s="37">
        <v>0.82638888888888884</v>
      </c>
      <c r="G841" s="42"/>
      <c r="H841" s="39">
        <v>239.18</v>
      </c>
      <c r="I841" s="39">
        <f t="shared" si="55"/>
        <v>0</v>
      </c>
    </row>
    <row r="842" spans="2:9" ht="15.75">
      <c r="C842" s="36" t="s">
        <v>470</v>
      </c>
      <c r="D842" s="36" t="s">
        <v>326</v>
      </c>
      <c r="E842" s="37">
        <v>0.8125</v>
      </c>
      <c r="F842" s="37">
        <v>0.15972222222222224</v>
      </c>
      <c r="G842" s="42"/>
      <c r="H842" s="39">
        <v>268.05</v>
      </c>
      <c r="I842" s="39">
        <f t="shared" si="55"/>
        <v>0</v>
      </c>
    </row>
    <row r="843" spans="2:9" ht="15.75">
      <c r="G843" s="32">
        <f>SUM(G835:G842)</f>
        <v>128</v>
      </c>
      <c r="H843" s="29"/>
      <c r="I843" s="29">
        <f>SUM(I835:I842)</f>
        <v>25078.52</v>
      </c>
    </row>
    <row r="845" spans="2:9" ht="31.5">
      <c r="B845" s="89" t="s">
        <v>509</v>
      </c>
      <c r="C845" s="9" t="s">
        <v>314</v>
      </c>
      <c r="D845" s="9" t="s">
        <v>315</v>
      </c>
      <c r="E845" s="9" t="s">
        <v>316</v>
      </c>
      <c r="F845" s="9" t="s">
        <v>317</v>
      </c>
      <c r="G845" s="9" t="s">
        <v>318</v>
      </c>
      <c r="H845" s="9" t="s">
        <v>319</v>
      </c>
      <c r="I845" s="9" t="s">
        <v>320</v>
      </c>
    </row>
    <row r="846" spans="2:9" ht="15.75">
      <c r="C846" s="36" t="s">
        <v>331</v>
      </c>
      <c r="D846" s="36" t="s">
        <v>322</v>
      </c>
      <c r="E846" s="37">
        <v>0.45833333333333331</v>
      </c>
      <c r="F846" s="37">
        <v>0.95833333333333337</v>
      </c>
      <c r="G846" s="42">
        <v>3</v>
      </c>
      <c r="H846" s="39">
        <v>120.82</v>
      </c>
      <c r="I846" s="39">
        <f>H846*G846</f>
        <v>362.46</v>
      </c>
    </row>
    <row r="847" spans="2:9" ht="31.5">
      <c r="C847" s="36" t="s">
        <v>332</v>
      </c>
      <c r="D847" s="36" t="s">
        <v>333</v>
      </c>
      <c r="E847" s="37">
        <v>0.375</v>
      </c>
      <c r="F847" s="37">
        <v>0.72222222222222221</v>
      </c>
      <c r="G847" s="42">
        <v>3</v>
      </c>
      <c r="H847" s="39">
        <v>186.43</v>
      </c>
      <c r="I847" s="39">
        <f>H847*G847</f>
        <v>559.29</v>
      </c>
    </row>
    <row r="848" spans="2:9" ht="15.75">
      <c r="C848" s="40"/>
      <c r="D848" s="40"/>
      <c r="E848" s="40"/>
      <c r="F848" s="40"/>
      <c r="G848" s="43">
        <f>SUM(G846:G847)</f>
        <v>6</v>
      </c>
      <c r="H848" s="40"/>
      <c r="I848" s="41">
        <f>SUM(I846:I847)</f>
        <v>921.75</v>
      </c>
    </row>
    <row r="850" spans="2:9" ht="31.5">
      <c r="B850" s="35" t="s">
        <v>496</v>
      </c>
      <c r="C850" s="9" t="s">
        <v>314</v>
      </c>
      <c r="D850" s="9" t="s">
        <v>315</v>
      </c>
      <c r="E850" s="9" t="s">
        <v>316</v>
      </c>
      <c r="F850" s="9" t="s">
        <v>317</v>
      </c>
      <c r="G850" s="9" t="s">
        <v>342</v>
      </c>
      <c r="H850" s="9" t="s">
        <v>324</v>
      </c>
      <c r="I850" s="9" t="s">
        <v>320</v>
      </c>
    </row>
    <row r="851" spans="2:9" ht="15.75">
      <c r="C851" s="36" t="s">
        <v>339</v>
      </c>
      <c r="D851" s="36" t="s">
        <v>322</v>
      </c>
      <c r="E851" s="37">
        <v>0.79166666666666663</v>
      </c>
      <c r="F851" s="37">
        <v>0.29166666666666669</v>
      </c>
      <c r="G851" s="42">
        <v>87</v>
      </c>
      <c r="H851" s="57">
        <v>32.36</v>
      </c>
      <c r="I851" s="39">
        <f>H851*G851</f>
        <v>2815.32</v>
      </c>
    </row>
    <row r="852" spans="2:9" ht="15.75">
      <c r="C852" s="36" t="s">
        <v>339</v>
      </c>
      <c r="D852" s="36" t="s">
        <v>322</v>
      </c>
      <c r="E852" s="37">
        <v>0.29166666666666669</v>
      </c>
      <c r="F852" s="37">
        <v>0.79166666666666663</v>
      </c>
      <c r="G852" s="42">
        <v>87</v>
      </c>
      <c r="H852" s="57">
        <v>29.65</v>
      </c>
      <c r="I852" s="39">
        <f>H852*G852</f>
        <v>2579.5499999999997</v>
      </c>
    </row>
    <row r="853" spans="2:9" ht="15.75">
      <c r="G853" s="43">
        <f>SUM(G851:G852)</f>
        <v>174</v>
      </c>
      <c r="H853" s="40"/>
      <c r="I853" s="41">
        <f>SUM(I851:I852)</f>
        <v>5394.87</v>
      </c>
    </row>
    <row r="855" spans="2:9" ht="31.5">
      <c r="B855" s="35" t="s">
        <v>496</v>
      </c>
      <c r="C855" s="9" t="s">
        <v>314</v>
      </c>
      <c r="D855" s="9" t="s">
        <v>315</v>
      </c>
      <c r="E855" s="9" t="s">
        <v>316</v>
      </c>
      <c r="F855" s="9" t="s">
        <v>317</v>
      </c>
      <c r="G855" s="9" t="s">
        <v>342</v>
      </c>
      <c r="H855" s="9" t="s">
        <v>324</v>
      </c>
      <c r="I855" s="9" t="s">
        <v>320</v>
      </c>
    </row>
    <row r="856" spans="2:9" ht="15.75">
      <c r="C856" s="36" t="s">
        <v>335</v>
      </c>
      <c r="D856" s="36" t="s">
        <v>322</v>
      </c>
      <c r="E856" s="37">
        <v>0.29166666666666669</v>
      </c>
      <c r="F856" s="37">
        <v>0.79166666666666663</v>
      </c>
      <c r="G856" s="42">
        <v>138</v>
      </c>
      <c r="H856" s="57">
        <v>20.88</v>
      </c>
      <c r="I856" s="39">
        <f>H856*G856</f>
        <v>2881.44</v>
      </c>
    </row>
    <row r="857" spans="2:9" ht="15.75">
      <c r="C857" s="36" t="s">
        <v>335</v>
      </c>
      <c r="D857" s="36" t="s">
        <v>322</v>
      </c>
      <c r="E857" s="37">
        <v>0.79166666666666663</v>
      </c>
      <c r="F857" s="37">
        <v>0.29166666666666669</v>
      </c>
      <c r="G857" s="42">
        <v>138</v>
      </c>
      <c r="H857" s="57">
        <v>22.83</v>
      </c>
      <c r="I857" s="39">
        <f>H857*G857</f>
        <v>3150.54</v>
      </c>
    </row>
    <row r="858" spans="2:9" ht="15.75">
      <c r="C858" s="40"/>
      <c r="D858" s="40"/>
      <c r="E858" s="40"/>
      <c r="F858" s="40"/>
      <c r="G858" s="43">
        <f>SUM(G856:G857)</f>
        <v>276</v>
      </c>
      <c r="H858" s="40"/>
      <c r="I858" s="41">
        <f>SUM(I856:I857)</f>
        <v>6031.98</v>
      </c>
    </row>
    <row r="860" spans="2:9" ht="31.5">
      <c r="B860" s="35" t="s">
        <v>496</v>
      </c>
      <c r="C860" s="9" t="s">
        <v>314</v>
      </c>
      <c r="D860" s="9" t="s">
        <v>315</v>
      </c>
      <c r="E860" s="9" t="s">
        <v>316</v>
      </c>
      <c r="F860" s="9" t="s">
        <v>317</v>
      </c>
      <c r="G860" s="9" t="s">
        <v>342</v>
      </c>
      <c r="H860" s="9" t="s">
        <v>324</v>
      </c>
      <c r="I860" s="9" t="s">
        <v>320</v>
      </c>
    </row>
    <row r="861" spans="2:9" ht="15.75">
      <c r="C861" s="36" t="s">
        <v>351</v>
      </c>
      <c r="D861" s="36" t="s">
        <v>322</v>
      </c>
      <c r="E861" s="37">
        <v>0.45833333333333331</v>
      </c>
      <c r="F861" s="37">
        <v>0.95833333333333337</v>
      </c>
      <c r="G861" s="42">
        <v>180</v>
      </c>
      <c r="H861" s="39">
        <v>35.26</v>
      </c>
      <c r="I861" s="39">
        <f>H861*G861</f>
        <v>6346.7999999999993</v>
      </c>
    </row>
    <row r="862" spans="2:9" ht="15.75">
      <c r="G862" s="43">
        <f>SUM(G861:G861)</f>
        <v>180</v>
      </c>
      <c r="H862" s="40"/>
      <c r="I862" s="41">
        <f>SUM(I861:I861)</f>
        <v>6346.7999999999993</v>
      </c>
    </row>
    <row r="864" spans="2:9" ht="31.5">
      <c r="B864" s="90" t="s">
        <v>510</v>
      </c>
      <c r="C864" s="9" t="s">
        <v>314</v>
      </c>
      <c r="D864" s="9" t="s">
        <v>315</v>
      </c>
      <c r="E864" s="9" t="s">
        <v>316</v>
      </c>
      <c r="F864" s="9" t="s">
        <v>317</v>
      </c>
      <c r="G864" s="9" t="s">
        <v>511</v>
      </c>
      <c r="H864" s="9" t="s">
        <v>319</v>
      </c>
      <c r="I864" s="9" t="s">
        <v>320</v>
      </c>
    </row>
    <row r="865" spans="2:9" ht="15.75">
      <c r="C865" s="36" t="s">
        <v>373</v>
      </c>
      <c r="D865" s="36" t="s">
        <v>322</v>
      </c>
      <c r="E865" s="37">
        <v>0.45833333333333331</v>
      </c>
      <c r="F865" s="37">
        <v>0.95833333333333337</v>
      </c>
      <c r="G865" s="42"/>
      <c r="H865" s="39">
        <v>155.19999999999999</v>
      </c>
      <c r="I865" s="39">
        <f t="shared" ref="I865:I875" si="56">H865*G865</f>
        <v>0</v>
      </c>
    </row>
    <row r="866" spans="2:9" ht="35.25" customHeight="1">
      <c r="C866" s="36" t="s">
        <v>512</v>
      </c>
      <c r="D866" s="36" t="s">
        <v>341</v>
      </c>
      <c r="E866" s="37">
        <v>0.27777777777777779</v>
      </c>
      <c r="F866" s="37">
        <v>0.625</v>
      </c>
      <c r="G866" s="42"/>
      <c r="H866" s="39">
        <v>241.19</v>
      </c>
      <c r="I866" s="39">
        <f t="shared" si="56"/>
        <v>0</v>
      </c>
    </row>
    <row r="867" spans="2:9" ht="31.5">
      <c r="C867" s="36" t="s">
        <v>506</v>
      </c>
      <c r="D867" s="36" t="s">
        <v>341</v>
      </c>
      <c r="E867" s="37">
        <v>0.27777777777777779</v>
      </c>
      <c r="F867" s="37">
        <v>0.625</v>
      </c>
      <c r="G867" s="42"/>
      <c r="H867" s="39">
        <v>162.55000000000001</v>
      </c>
      <c r="I867" s="39">
        <f t="shared" si="56"/>
        <v>0</v>
      </c>
    </row>
    <row r="868" spans="2:9" ht="15.75">
      <c r="C868" s="36" t="s">
        <v>372</v>
      </c>
      <c r="D868" s="36" t="s">
        <v>341</v>
      </c>
      <c r="E868" s="37">
        <v>0.27777777777777779</v>
      </c>
      <c r="F868" s="37">
        <v>0.625</v>
      </c>
      <c r="G868" s="42"/>
      <c r="H868" s="39">
        <v>162.55000000000001</v>
      </c>
      <c r="I868" s="39">
        <f t="shared" si="56"/>
        <v>0</v>
      </c>
    </row>
    <row r="869" spans="2:9" ht="31.5">
      <c r="C869" s="36" t="s">
        <v>506</v>
      </c>
      <c r="D869" s="36" t="s">
        <v>341</v>
      </c>
      <c r="E869" s="37">
        <v>0.61111111111111116</v>
      </c>
      <c r="F869" s="37">
        <v>0.95833333333333337</v>
      </c>
      <c r="G869" s="42"/>
      <c r="H869" s="39">
        <v>166.68</v>
      </c>
      <c r="I869" s="39">
        <f t="shared" si="56"/>
        <v>0</v>
      </c>
    </row>
    <row r="870" spans="2:9" ht="15.75">
      <c r="C870" s="36" t="s">
        <v>372</v>
      </c>
      <c r="D870" s="36" t="s">
        <v>341</v>
      </c>
      <c r="E870" s="37">
        <v>0.61111111111111116</v>
      </c>
      <c r="F870" s="37">
        <v>0.95833333333333337</v>
      </c>
      <c r="G870" s="42">
        <v>42</v>
      </c>
      <c r="H870" s="39">
        <v>166.68</v>
      </c>
      <c r="I870" s="39">
        <f t="shared" si="56"/>
        <v>7000.56</v>
      </c>
    </row>
    <row r="871" spans="2:9" ht="15.75">
      <c r="C871" s="36" t="s">
        <v>379</v>
      </c>
      <c r="D871" s="36" t="s">
        <v>341</v>
      </c>
      <c r="E871" s="37">
        <v>0.27777777777777779</v>
      </c>
      <c r="F871" s="37">
        <v>0.625</v>
      </c>
      <c r="G871" s="42"/>
      <c r="H871" s="39">
        <v>207.83</v>
      </c>
      <c r="I871" s="39">
        <f t="shared" si="56"/>
        <v>0</v>
      </c>
    </row>
    <row r="872" spans="2:9" ht="15.75">
      <c r="C872" s="36" t="s">
        <v>379</v>
      </c>
      <c r="D872" s="36" t="s">
        <v>341</v>
      </c>
      <c r="E872" s="37">
        <v>0.54166666666666663</v>
      </c>
      <c r="F872" s="37">
        <v>0.88888888888888884</v>
      </c>
      <c r="G872" s="42"/>
      <c r="H872" s="39">
        <v>207.83</v>
      </c>
      <c r="I872" s="39">
        <f t="shared" si="56"/>
        <v>0</v>
      </c>
    </row>
    <row r="873" spans="2:9" ht="15.75">
      <c r="C873" s="36" t="s">
        <v>379</v>
      </c>
      <c r="D873" s="36" t="s">
        <v>341</v>
      </c>
      <c r="E873" s="37">
        <v>0.61111111111111116</v>
      </c>
      <c r="F873" s="37">
        <v>0.95833333333333337</v>
      </c>
      <c r="G873" s="42">
        <v>3</v>
      </c>
      <c r="H873" s="39">
        <v>213.42</v>
      </c>
      <c r="I873" s="39">
        <f t="shared" si="56"/>
        <v>640.26</v>
      </c>
    </row>
    <row r="874" spans="2:9" ht="15.75">
      <c r="C874" s="36" t="s">
        <v>372</v>
      </c>
      <c r="D874" s="36" t="s">
        <v>341</v>
      </c>
      <c r="E874" s="37">
        <v>0.33333333333333331</v>
      </c>
      <c r="F874" s="37">
        <v>0.68055555555555558</v>
      </c>
      <c r="G874" s="42"/>
      <c r="H874" s="39">
        <v>162.55000000000001</v>
      </c>
      <c r="I874" s="39">
        <f t="shared" si="56"/>
        <v>0</v>
      </c>
    </row>
    <row r="875" spans="2:9" ht="15.75">
      <c r="C875" s="36" t="s">
        <v>372</v>
      </c>
      <c r="D875" s="36" t="s">
        <v>341</v>
      </c>
      <c r="E875" s="37">
        <v>0.5</v>
      </c>
      <c r="F875" s="37">
        <v>0.84722222222222221</v>
      </c>
      <c r="G875" s="42"/>
      <c r="H875" s="39">
        <v>162.55000000000001</v>
      </c>
      <c r="I875" s="39">
        <f t="shared" si="56"/>
        <v>0</v>
      </c>
    </row>
    <row r="876" spans="2:9" ht="15.75">
      <c r="G876" s="43">
        <f>SUM(G865:G875)</f>
        <v>45</v>
      </c>
      <c r="H876" s="40"/>
      <c r="I876" s="41">
        <f>SUM(I865:I875)</f>
        <v>7640.8200000000006</v>
      </c>
    </row>
    <row r="878" spans="2:9" ht="31.5">
      <c r="B878" s="35" t="s">
        <v>496</v>
      </c>
      <c r="C878" s="28" t="s">
        <v>314</v>
      </c>
      <c r="D878" s="28" t="s">
        <v>315</v>
      </c>
      <c r="E878" s="28" t="s">
        <v>316</v>
      </c>
      <c r="F878" s="28" t="s">
        <v>317</v>
      </c>
      <c r="G878" s="28" t="s">
        <v>397</v>
      </c>
      <c r="H878" s="28" t="s">
        <v>319</v>
      </c>
      <c r="I878" s="28" t="s">
        <v>398</v>
      </c>
    </row>
    <row r="879" spans="2:9" ht="15.75">
      <c r="C879" s="36" t="s">
        <v>487</v>
      </c>
      <c r="D879" s="11" t="s">
        <v>328</v>
      </c>
      <c r="E879" s="30">
        <v>0.33333333333333331</v>
      </c>
      <c r="F879" s="30">
        <v>0.7416666666666667</v>
      </c>
      <c r="G879" s="31">
        <v>16</v>
      </c>
      <c r="H879" s="33">
        <v>374.83</v>
      </c>
      <c r="I879" s="33">
        <f>G879*H879</f>
        <v>5997.28</v>
      </c>
    </row>
    <row r="880" spans="2:9" ht="15.75">
      <c r="C880" s="36" t="s">
        <v>488</v>
      </c>
      <c r="D880" s="11" t="s">
        <v>328</v>
      </c>
      <c r="E880" s="30">
        <v>0.91666666666666663</v>
      </c>
      <c r="F880" s="30">
        <v>0.32500000000000001</v>
      </c>
      <c r="G880" s="31">
        <v>2</v>
      </c>
      <c r="H880" s="33">
        <v>282.04000000000002</v>
      </c>
      <c r="I880" s="33">
        <f t="shared" ref="I880:I881" si="57">G880*H880</f>
        <v>564.08000000000004</v>
      </c>
    </row>
    <row r="881" spans="2:9" ht="15.75">
      <c r="C881" s="36" t="s">
        <v>489</v>
      </c>
      <c r="D881" s="11" t="s">
        <v>328</v>
      </c>
      <c r="E881" s="30">
        <v>0.91666666666666663</v>
      </c>
      <c r="F881" s="30">
        <v>0.32500000000000001</v>
      </c>
      <c r="G881" s="31"/>
      <c r="H881" s="33">
        <v>284.69</v>
      </c>
      <c r="I881" s="33">
        <f t="shared" si="57"/>
        <v>0</v>
      </c>
    </row>
    <row r="882" spans="2:9" ht="15.75">
      <c r="G882" s="32">
        <f>SUM(G879:G881)</f>
        <v>18</v>
      </c>
      <c r="H882" s="29" t="s">
        <v>320</v>
      </c>
      <c r="I882" s="29">
        <f>SUM(I879:I881)</f>
        <v>6561.36</v>
      </c>
    </row>
    <row r="884" spans="2:9" ht="31.5">
      <c r="B884" s="35" t="s">
        <v>496</v>
      </c>
      <c r="C884" s="28" t="s">
        <v>314</v>
      </c>
      <c r="D884" s="28" t="s">
        <v>315</v>
      </c>
      <c r="E884" s="28" t="s">
        <v>316</v>
      </c>
      <c r="F884" s="28" t="s">
        <v>317</v>
      </c>
      <c r="G884" s="28" t="s">
        <v>414</v>
      </c>
      <c r="H884" s="28" t="s">
        <v>324</v>
      </c>
      <c r="I884" s="28" t="s">
        <v>398</v>
      </c>
    </row>
    <row r="885" spans="2:9" ht="15.75">
      <c r="C885" s="36" t="s">
        <v>487</v>
      </c>
      <c r="D885" s="11" t="s">
        <v>328</v>
      </c>
      <c r="E885" s="30">
        <v>0.33333333333333331</v>
      </c>
      <c r="F885" s="30">
        <v>0.7416666666666667</v>
      </c>
      <c r="G885" s="31">
        <v>0</v>
      </c>
      <c r="H885" s="33">
        <v>51.86</v>
      </c>
      <c r="I885" s="33">
        <f>G885*H885</f>
        <v>0</v>
      </c>
    </row>
    <row r="886" spans="2:9" ht="15.75">
      <c r="C886" s="36" t="s">
        <v>488</v>
      </c>
      <c r="D886" s="11" t="s">
        <v>328</v>
      </c>
      <c r="E886" s="30">
        <v>0.91666666666666663</v>
      </c>
      <c r="F886" s="30">
        <v>0.32500000000000001</v>
      </c>
      <c r="G886" s="31">
        <v>0.48</v>
      </c>
      <c r="H886" s="33">
        <v>39.020000000000003</v>
      </c>
      <c r="I886" s="33">
        <f t="shared" ref="I886:I887" si="58">G886*H886</f>
        <v>18.729600000000001</v>
      </c>
    </row>
    <row r="887" spans="2:9" ht="15.75">
      <c r="C887" s="36" t="s">
        <v>489</v>
      </c>
      <c r="D887" s="11" t="s">
        <v>328</v>
      </c>
      <c r="E887" s="30">
        <v>0.91666666666666663</v>
      </c>
      <c r="F887" s="30">
        <v>0.32500000000000001</v>
      </c>
      <c r="G887" s="31">
        <v>0.68</v>
      </c>
      <c r="H887" s="33">
        <v>39.39</v>
      </c>
      <c r="I887" s="33">
        <f t="shared" si="58"/>
        <v>26.785200000000003</v>
      </c>
    </row>
    <row r="888" spans="2:9" ht="15.75">
      <c r="G888" s="32">
        <f>SUM(G885:G887)</f>
        <v>1.1600000000000001</v>
      </c>
      <c r="H888" s="29" t="s">
        <v>320</v>
      </c>
      <c r="I888" s="29">
        <f>SUM(I885:I887)</f>
        <v>45.514800000000008</v>
      </c>
    </row>
    <row r="889" spans="2:9" ht="15.75">
      <c r="G889" s="91"/>
      <c r="H889" s="92"/>
      <c r="I889" s="92"/>
    </row>
    <row r="890" spans="2:9" ht="31.5">
      <c r="B890" s="35" t="s">
        <v>496</v>
      </c>
      <c r="C890" s="28" t="s">
        <v>314</v>
      </c>
      <c r="D890" s="28" t="s">
        <v>315</v>
      </c>
      <c r="E890" s="28" t="s">
        <v>316</v>
      </c>
      <c r="F890" s="28" t="s">
        <v>317</v>
      </c>
      <c r="G890" s="28" t="s">
        <v>397</v>
      </c>
      <c r="H890" s="28" t="s">
        <v>319</v>
      </c>
      <c r="I890" s="28" t="s">
        <v>398</v>
      </c>
    </row>
    <row r="891" spans="2:9" ht="15.75" hidden="1">
      <c r="C891" s="36" t="s">
        <v>478</v>
      </c>
      <c r="D891" s="11" t="s">
        <v>328</v>
      </c>
      <c r="E891" s="30">
        <v>0.33333333333333298</v>
      </c>
      <c r="F891" s="30">
        <v>0.74166666666666703</v>
      </c>
      <c r="G891" s="12"/>
      <c r="H891" s="33">
        <v>703.25</v>
      </c>
      <c r="I891" s="33">
        <f>G891*H891</f>
        <v>0</v>
      </c>
    </row>
    <row r="892" spans="2:9" ht="15.75" hidden="1">
      <c r="C892" s="36" t="s">
        <v>479</v>
      </c>
      <c r="D892" s="11" t="s">
        <v>322</v>
      </c>
      <c r="E892" s="30">
        <v>0.25</v>
      </c>
      <c r="F892" s="30">
        <v>0.75</v>
      </c>
      <c r="G892" s="12">
        <v>0</v>
      </c>
      <c r="H892" s="33">
        <v>385.9</v>
      </c>
      <c r="I892" s="33">
        <f t="shared" ref="I892:I896" si="59">G892*H892</f>
        <v>0</v>
      </c>
    </row>
    <row r="893" spans="2:9" ht="15.75" hidden="1">
      <c r="C893" s="36" t="s">
        <v>479</v>
      </c>
      <c r="D893" s="11" t="s">
        <v>322</v>
      </c>
      <c r="E893" s="30">
        <v>0.25</v>
      </c>
      <c r="F893" s="30">
        <v>0.75</v>
      </c>
      <c r="G893" s="12">
        <v>0</v>
      </c>
      <c r="H893" s="33">
        <v>385.9</v>
      </c>
      <c r="I893" s="33">
        <f t="shared" si="59"/>
        <v>0</v>
      </c>
    </row>
    <row r="894" spans="2:9" ht="15.75" hidden="1">
      <c r="C894" s="36" t="s">
        <v>480</v>
      </c>
      <c r="D894" s="11" t="s">
        <v>328</v>
      </c>
      <c r="E894" s="30">
        <v>0.33333333333333298</v>
      </c>
      <c r="F894" s="30">
        <v>0.74166666666666703</v>
      </c>
      <c r="G894" s="12">
        <v>0</v>
      </c>
      <c r="H894" s="33">
        <v>225.73</v>
      </c>
      <c r="I894" s="33">
        <f t="shared" si="59"/>
        <v>0</v>
      </c>
    </row>
    <row r="895" spans="2:9" ht="15.75" hidden="1">
      <c r="C895" s="36" t="s">
        <v>481</v>
      </c>
      <c r="D895" s="11" t="s">
        <v>328</v>
      </c>
      <c r="E895" s="30">
        <v>0.33333333333333298</v>
      </c>
      <c r="F895" s="30">
        <v>0.74166666666666703</v>
      </c>
      <c r="G895" s="12"/>
      <c r="H895" s="33">
        <v>282.13</v>
      </c>
      <c r="I895" s="33">
        <f t="shared" si="59"/>
        <v>0</v>
      </c>
    </row>
    <row r="896" spans="2:9" ht="15.75">
      <c r="C896" s="36" t="s">
        <v>399</v>
      </c>
      <c r="D896" s="11" t="s">
        <v>322</v>
      </c>
      <c r="E896" s="30">
        <v>0.25</v>
      </c>
      <c r="F896" s="30">
        <v>0.75</v>
      </c>
      <c r="G896" s="12">
        <v>1</v>
      </c>
      <c r="H896" s="33">
        <v>245.18</v>
      </c>
      <c r="I896" s="33">
        <f t="shared" si="59"/>
        <v>245.18</v>
      </c>
    </row>
    <row r="897" spans="2:9" ht="15.75" hidden="1">
      <c r="C897" s="36" t="s">
        <v>399</v>
      </c>
      <c r="D897" s="11" t="s">
        <v>322</v>
      </c>
      <c r="E897" s="30">
        <v>0.75</v>
      </c>
      <c r="F897" s="30">
        <v>0.25</v>
      </c>
      <c r="G897" s="31"/>
      <c r="H897" s="33">
        <v>278.31</v>
      </c>
      <c r="I897" s="33">
        <f>G897*H897</f>
        <v>0</v>
      </c>
    </row>
    <row r="898" spans="2:9" ht="15.75" hidden="1">
      <c r="C898" s="36" t="s">
        <v>399</v>
      </c>
      <c r="D898" s="11" t="s">
        <v>341</v>
      </c>
      <c r="E898" s="30">
        <v>0.33333333333333298</v>
      </c>
      <c r="F898" s="30">
        <v>0.68055555555555602</v>
      </c>
      <c r="G898" s="31"/>
      <c r="H898" s="33">
        <v>267.69</v>
      </c>
      <c r="I898" s="33">
        <f t="shared" ref="I898:I907" si="60">G898*H898</f>
        <v>0</v>
      </c>
    </row>
    <row r="899" spans="2:9" ht="15.75">
      <c r="C899" s="36" t="s">
        <v>402</v>
      </c>
      <c r="D899" s="11" t="s">
        <v>322</v>
      </c>
      <c r="E899" s="30">
        <v>0.75</v>
      </c>
      <c r="F899" s="30">
        <v>0.25</v>
      </c>
      <c r="G899" s="31">
        <v>4</v>
      </c>
      <c r="H899" s="33">
        <v>307.45</v>
      </c>
      <c r="I899" s="33">
        <f t="shared" si="60"/>
        <v>1229.8</v>
      </c>
    </row>
    <row r="900" spans="2:9" ht="15.75">
      <c r="C900" s="36" t="s">
        <v>482</v>
      </c>
      <c r="D900" s="11" t="s">
        <v>322</v>
      </c>
      <c r="E900" s="30">
        <v>0.25</v>
      </c>
      <c r="F900" s="30">
        <v>0.75</v>
      </c>
      <c r="G900" s="31">
        <v>6</v>
      </c>
      <c r="H900" s="33">
        <v>203.34</v>
      </c>
      <c r="I900" s="33">
        <f t="shared" si="60"/>
        <v>1220.04</v>
      </c>
    </row>
    <row r="901" spans="2:9" ht="15.75" hidden="1">
      <c r="C901" s="75" t="s">
        <v>482</v>
      </c>
      <c r="D901" s="76" t="s">
        <v>322</v>
      </c>
      <c r="E901" s="77">
        <v>0.75</v>
      </c>
      <c r="F901" s="77">
        <v>0.25</v>
      </c>
      <c r="G901" s="31"/>
      <c r="H901" s="78">
        <v>229.87</v>
      </c>
      <c r="I901" s="33">
        <f t="shared" si="60"/>
        <v>0</v>
      </c>
    </row>
    <row r="902" spans="2:9" ht="15.75" hidden="1">
      <c r="C902" s="36" t="s">
        <v>483</v>
      </c>
      <c r="D902" s="11" t="s">
        <v>322</v>
      </c>
      <c r="E902" s="30">
        <v>0.75</v>
      </c>
      <c r="F902" s="30">
        <v>0.25</v>
      </c>
      <c r="G902" s="31">
        <v>0</v>
      </c>
      <c r="H902" s="33">
        <v>270.02</v>
      </c>
      <c r="I902" s="33">
        <f t="shared" si="60"/>
        <v>0</v>
      </c>
    </row>
    <row r="903" spans="2:9" ht="15.75" hidden="1">
      <c r="C903" s="36" t="s">
        <v>484</v>
      </c>
      <c r="D903" s="11" t="s">
        <v>328</v>
      </c>
      <c r="E903" s="30">
        <v>0.91666666666666696</v>
      </c>
      <c r="F903" s="30">
        <v>0.28333333333333299</v>
      </c>
      <c r="G903" s="31"/>
      <c r="H903" s="33">
        <v>232.07</v>
      </c>
      <c r="I903" s="33">
        <f t="shared" si="60"/>
        <v>0</v>
      </c>
    </row>
    <row r="904" spans="2:9" ht="15.75">
      <c r="C904" s="36" t="s">
        <v>485</v>
      </c>
      <c r="D904" s="11" t="s">
        <v>322</v>
      </c>
      <c r="E904" s="30">
        <v>0.25</v>
      </c>
      <c r="F904" s="30">
        <v>0.75</v>
      </c>
      <c r="G904" s="31">
        <f>3+14</f>
        <v>17</v>
      </c>
      <c r="H904" s="33">
        <v>148.61000000000001</v>
      </c>
      <c r="I904" s="33">
        <f>G904*H904</f>
        <v>2526.3700000000003</v>
      </c>
    </row>
    <row r="905" spans="2:9" ht="15.75">
      <c r="C905" s="36" t="s">
        <v>485</v>
      </c>
      <c r="D905" s="11" t="s">
        <v>322</v>
      </c>
      <c r="E905" s="30">
        <v>0.75</v>
      </c>
      <c r="F905" s="30">
        <v>0.25</v>
      </c>
      <c r="G905" s="31">
        <f>3+8</f>
        <v>11</v>
      </c>
      <c r="H905" s="33">
        <v>166.32</v>
      </c>
      <c r="I905" s="33">
        <f>G905*H905</f>
        <v>1829.52</v>
      </c>
    </row>
    <row r="906" spans="2:9" ht="15.75" hidden="1">
      <c r="C906" s="75" t="s">
        <v>486</v>
      </c>
      <c r="D906" s="76" t="s">
        <v>333</v>
      </c>
      <c r="E906" s="77">
        <v>0.25</v>
      </c>
      <c r="F906" s="77">
        <v>0.66666666666666663</v>
      </c>
      <c r="G906" s="31"/>
      <c r="H906" s="78">
        <v>253.55</v>
      </c>
      <c r="I906" s="33">
        <f t="shared" si="60"/>
        <v>0</v>
      </c>
    </row>
    <row r="907" spans="2:9" ht="15.75">
      <c r="C907" s="36" t="s">
        <v>486</v>
      </c>
      <c r="D907" s="11" t="s">
        <v>333</v>
      </c>
      <c r="E907" s="30">
        <v>0.91666666666666696</v>
      </c>
      <c r="F907" s="30">
        <v>0.26388888888888901</v>
      </c>
      <c r="G907" s="31"/>
      <c r="H907" s="33">
        <v>280.29000000000002</v>
      </c>
      <c r="I907" s="33">
        <f t="shared" si="60"/>
        <v>0</v>
      </c>
    </row>
    <row r="908" spans="2:9" ht="15.75">
      <c r="G908" s="32">
        <f>SUM(G891:G907)</f>
        <v>39</v>
      </c>
      <c r="H908" s="29" t="s">
        <v>320</v>
      </c>
      <c r="I908" s="66">
        <f>SUM(I891:I907)</f>
        <v>7050.91</v>
      </c>
    </row>
    <row r="910" spans="2:9" ht="31.5">
      <c r="B910" s="35" t="s">
        <v>496</v>
      </c>
      <c r="C910" s="28" t="s">
        <v>314</v>
      </c>
      <c r="D910" s="28" t="s">
        <v>315</v>
      </c>
      <c r="E910" s="28" t="s">
        <v>316</v>
      </c>
      <c r="F910" s="28" t="s">
        <v>317</v>
      </c>
      <c r="G910" s="28" t="s">
        <v>414</v>
      </c>
      <c r="H910" s="28" t="s">
        <v>324</v>
      </c>
      <c r="I910" s="28" t="s">
        <v>398</v>
      </c>
    </row>
    <row r="911" spans="2:9" ht="15.75">
      <c r="C911" s="36" t="s">
        <v>478</v>
      </c>
      <c r="D911" s="11" t="s">
        <v>328</v>
      </c>
      <c r="E911" s="30">
        <v>0.33333333333333298</v>
      </c>
      <c r="F911" s="30">
        <v>0.74166666666666703</v>
      </c>
      <c r="G911" s="31">
        <v>0</v>
      </c>
      <c r="H911" s="33">
        <v>97.3</v>
      </c>
      <c r="I911" s="33">
        <f>G911*H911</f>
        <v>0</v>
      </c>
    </row>
    <row r="912" spans="2:9" ht="15.75">
      <c r="C912" s="36" t="s">
        <v>479</v>
      </c>
      <c r="D912" s="11" t="s">
        <v>322</v>
      </c>
      <c r="E912" s="30">
        <v>0.25</v>
      </c>
      <c r="F912" s="30">
        <v>0.75</v>
      </c>
      <c r="G912" s="12">
        <v>0.26</v>
      </c>
      <c r="H912" s="33">
        <v>53.39</v>
      </c>
      <c r="I912" s="33">
        <f t="shared" ref="I912:I916" si="61">G912*H912</f>
        <v>13.881400000000001</v>
      </c>
    </row>
    <row r="913" spans="3:9" ht="15.75" hidden="1">
      <c r="C913" s="36" t="s">
        <v>479</v>
      </c>
      <c r="D913" s="11" t="s">
        <v>322</v>
      </c>
      <c r="E913" s="30">
        <v>0.25</v>
      </c>
      <c r="F913" s="30">
        <v>0.75</v>
      </c>
      <c r="G913" s="12"/>
      <c r="H913" s="33">
        <v>53.39</v>
      </c>
      <c r="I913" s="33">
        <f t="shared" si="61"/>
        <v>0</v>
      </c>
    </row>
    <row r="914" spans="3:9" ht="15.75" hidden="1">
      <c r="C914" s="36" t="s">
        <v>480</v>
      </c>
      <c r="D914" s="11" t="s">
        <v>328</v>
      </c>
      <c r="E914" s="30">
        <v>0.33333333333333298</v>
      </c>
      <c r="F914" s="30">
        <v>0.74166666666666703</v>
      </c>
      <c r="G914" s="12">
        <v>0</v>
      </c>
      <c r="H914" s="33">
        <v>31.23</v>
      </c>
      <c r="I914" s="33">
        <f t="shared" si="61"/>
        <v>0</v>
      </c>
    </row>
    <row r="915" spans="3:9" ht="15.75">
      <c r="C915" s="36" t="s">
        <v>481</v>
      </c>
      <c r="D915" s="11" t="s">
        <v>328</v>
      </c>
      <c r="E915" s="30">
        <v>0.33333333333333298</v>
      </c>
      <c r="F915" s="30">
        <v>0.74166666666666703</v>
      </c>
      <c r="G915" s="12">
        <v>0.1</v>
      </c>
      <c r="H915" s="33">
        <v>39.03</v>
      </c>
      <c r="I915" s="33">
        <f t="shared" si="61"/>
        <v>3.9030000000000005</v>
      </c>
    </row>
    <row r="916" spans="3:9" ht="15.75">
      <c r="C916" s="36" t="s">
        <v>399</v>
      </c>
      <c r="D916" s="11" t="s">
        <v>322</v>
      </c>
      <c r="E916" s="30">
        <v>0.25</v>
      </c>
      <c r="F916" s="30">
        <v>0.75</v>
      </c>
      <c r="G916" s="12">
        <f>3.36+3.7</f>
        <v>7.0600000000000005</v>
      </c>
      <c r="H916" s="33">
        <v>40.340000000000003</v>
      </c>
      <c r="I916" s="33">
        <f t="shared" si="61"/>
        <v>284.80040000000002</v>
      </c>
    </row>
    <row r="917" spans="3:9" ht="15.75">
      <c r="C917" s="36" t="s">
        <v>399</v>
      </c>
      <c r="D917" s="11" t="s">
        <v>322</v>
      </c>
      <c r="E917" s="30">
        <v>0.75</v>
      </c>
      <c r="F917" s="30">
        <v>0.25</v>
      </c>
      <c r="G917" s="31">
        <f>1.91+0.02</f>
        <v>1.93</v>
      </c>
      <c r="H917" s="65">
        <v>45.79</v>
      </c>
      <c r="I917" s="33">
        <f>G917*H917</f>
        <v>88.37469999999999</v>
      </c>
    </row>
    <row r="918" spans="3:9" ht="15.75" hidden="1">
      <c r="C918" s="36" t="s">
        <v>399</v>
      </c>
      <c r="D918" s="11" t="s">
        <v>341</v>
      </c>
      <c r="E918" s="30">
        <v>0.33333333333333298</v>
      </c>
      <c r="F918" s="30">
        <v>0.68055555555555602</v>
      </c>
      <c r="G918" s="12"/>
      <c r="H918" s="33">
        <v>37.04</v>
      </c>
      <c r="I918" s="33">
        <f t="shared" ref="I918:I927" si="62">G918*H918</f>
        <v>0</v>
      </c>
    </row>
    <row r="919" spans="3:9" ht="15.75">
      <c r="C919" s="36" t="s">
        <v>402</v>
      </c>
      <c r="D919" s="11" t="s">
        <v>322</v>
      </c>
      <c r="E919" s="30">
        <v>0.75</v>
      </c>
      <c r="F919" s="30">
        <v>0.25</v>
      </c>
      <c r="G919" s="12">
        <v>1.01</v>
      </c>
      <c r="H919" s="33">
        <v>50.58</v>
      </c>
      <c r="I919" s="33">
        <f t="shared" si="62"/>
        <v>51.085799999999999</v>
      </c>
    </row>
    <row r="920" spans="3:9" ht="15.75">
      <c r="C920" s="36" t="s">
        <v>482</v>
      </c>
      <c r="D920" s="11" t="s">
        <v>322</v>
      </c>
      <c r="E920" s="30">
        <v>0.25</v>
      </c>
      <c r="F920" s="30">
        <v>0.75</v>
      </c>
      <c r="G920" s="31">
        <v>4.53</v>
      </c>
      <c r="H920" s="65">
        <v>33.450000000000003</v>
      </c>
      <c r="I920" s="33">
        <f t="shared" si="62"/>
        <v>151.52850000000001</v>
      </c>
    </row>
    <row r="921" spans="3:9" ht="15.75" hidden="1">
      <c r="C921" s="75" t="s">
        <v>482</v>
      </c>
      <c r="D921" s="76" t="s">
        <v>322</v>
      </c>
      <c r="E921" s="77">
        <v>0.75</v>
      </c>
      <c r="F921" s="77">
        <v>0.25</v>
      </c>
      <c r="G921" s="31"/>
      <c r="H921" s="78">
        <v>37.82</v>
      </c>
      <c r="I921" s="33">
        <f t="shared" si="62"/>
        <v>0</v>
      </c>
    </row>
    <row r="922" spans="3:9" ht="15.75">
      <c r="C922" s="36" t="s">
        <v>483</v>
      </c>
      <c r="D922" s="11" t="s">
        <v>322</v>
      </c>
      <c r="E922" s="30">
        <v>0.75</v>
      </c>
      <c r="F922" s="30">
        <v>0.25</v>
      </c>
      <c r="G922" s="31">
        <v>0.7</v>
      </c>
      <c r="H922" s="65">
        <v>44.43</v>
      </c>
      <c r="I922" s="33">
        <f t="shared" si="62"/>
        <v>31.100999999999999</v>
      </c>
    </row>
    <row r="923" spans="3:9" ht="15.75">
      <c r="C923" s="36" t="s">
        <v>484</v>
      </c>
      <c r="D923" s="11" t="s">
        <v>328</v>
      </c>
      <c r="E923" s="30">
        <v>0.91666666666666696</v>
      </c>
      <c r="F923" s="30">
        <v>0.28333333333333299</v>
      </c>
      <c r="G923" s="31">
        <f>5.27+1.11</f>
        <v>6.38</v>
      </c>
      <c r="H923" s="65">
        <v>32.11</v>
      </c>
      <c r="I923" s="33">
        <f t="shared" si="62"/>
        <v>204.86179999999999</v>
      </c>
    </row>
    <row r="924" spans="3:9" ht="15.75">
      <c r="C924" s="36" t="s">
        <v>485</v>
      </c>
      <c r="D924" s="11" t="s">
        <v>322</v>
      </c>
      <c r="E924" s="30">
        <v>0.25</v>
      </c>
      <c r="F924" s="30">
        <v>0.75</v>
      </c>
      <c r="G924" s="31">
        <v>0.91</v>
      </c>
      <c r="H924" s="65">
        <v>24.45</v>
      </c>
      <c r="I924" s="33">
        <f>G924*H924</f>
        <v>22.249500000000001</v>
      </c>
    </row>
    <row r="925" spans="3:9" ht="15.75">
      <c r="C925" s="36" t="s">
        <v>485</v>
      </c>
      <c r="D925" s="11" t="s">
        <v>322</v>
      </c>
      <c r="E925" s="30">
        <v>0.75</v>
      </c>
      <c r="F925" s="30">
        <v>0.25</v>
      </c>
      <c r="G925" s="31">
        <v>1.06</v>
      </c>
      <c r="H925" s="33">
        <v>27.36</v>
      </c>
      <c r="I925" s="33">
        <f>G925*H925</f>
        <v>29.0016</v>
      </c>
    </row>
    <row r="926" spans="3:9" ht="15.75">
      <c r="C926" s="75" t="s">
        <v>486</v>
      </c>
      <c r="D926" s="76" t="s">
        <v>333</v>
      </c>
      <c r="E926" s="77">
        <v>0.25</v>
      </c>
      <c r="F926" s="77">
        <v>0.66666666666666663</v>
      </c>
      <c r="G926" s="31">
        <v>2.2599999999999998</v>
      </c>
      <c r="H926" s="78">
        <v>35.08</v>
      </c>
      <c r="I926" s="33">
        <f t="shared" si="62"/>
        <v>79.280799999999985</v>
      </c>
    </row>
    <row r="927" spans="3:9" ht="15.75" hidden="1">
      <c r="C927" s="36" t="s">
        <v>486</v>
      </c>
      <c r="D927" s="11" t="s">
        <v>333</v>
      </c>
      <c r="E927" s="30">
        <v>0.91666666666666696</v>
      </c>
      <c r="F927" s="30">
        <v>0.26388888888888901</v>
      </c>
      <c r="G927" s="12"/>
      <c r="H927" s="65">
        <v>38.78</v>
      </c>
      <c r="I927" s="33">
        <f t="shared" si="62"/>
        <v>0</v>
      </c>
    </row>
    <row r="928" spans="3:9" ht="15.75">
      <c r="G928" s="32">
        <f>SUM(G911:G927)</f>
        <v>26.199999999999996</v>
      </c>
      <c r="H928" s="29" t="s">
        <v>320</v>
      </c>
      <c r="I928" s="66">
        <f>SUM(I911:I927)</f>
        <v>960.0685000000002</v>
      </c>
    </row>
    <row r="930" spans="2:9" ht="31.5">
      <c r="B930" s="35" t="s">
        <v>513</v>
      </c>
      <c r="C930" s="9" t="s">
        <v>314</v>
      </c>
      <c r="D930" s="9" t="s">
        <v>315</v>
      </c>
      <c r="E930" s="9" t="s">
        <v>316</v>
      </c>
      <c r="F930" s="9" t="s">
        <v>317</v>
      </c>
      <c r="G930" s="9" t="s">
        <v>318</v>
      </c>
      <c r="H930" s="9" t="s">
        <v>319</v>
      </c>
      <c r="I930" s="9" t="s">
        <v>320</v>
      </c>
    </row>
    <row r="931" spans="2:9" ht="15.75">
      <c r="C931" s="44" t="s">
        <v>355</v>
      </c>
      <c r="D931" s="44" t="s">
        <v>328</v>
      </c>
      <c r="E931" s="45">
        <v>0.33333333333333331</v>
      </c>
      <c r="F931" s="45">
        <v>0.7416666666666667</v>
      </c>
      <c r="G931" s="62">
        <v>0</v>
      </c>
      <c r="H931" s="64">
        <v>301.83</v>
      </c>
      <c r="I931" s="46">
        <f>G931*H931</f>
        <v>0</v>
      </c>
    </row>
    <row r="932" spans="2:9" ht="15.75">
      <c r="C932" s="44" t="s">
        <v>355</v>
      </c>
      <c r="D932" s="44" t="s">
        <v>328</v>
      </c>
      <c r="E932" s="45">
        <v>0.54166666666666663</v>
      </c>
      <c r="F932" s="45">
        <v>0.95</v>
      </c>
      <c r="G932" s="62">
        <v>0</v>
      </c>
      <c r="H932" s="64">
        <v>304.94</v>
      </c>
      <c r="I932" s="46">
        <f t="shared" ref="I932:I941" si="63">G932*H932</f>
        <v>0</v>
      </c>
    </row>
    <row r="933" spans="2:9" ht="15.75">
      <c r="C933" s="44" t="s">
        <v>356</v>
      </c>
      <c r="D933" s="44" t="s">
        <v>341</v>
      </c>
      <c r="E933" s="45">
        <v>0.33333333333333331</v>
      </c>
      <c r="F933" s="45">
        <v>0.68055555555555558</v>
      </c>
      <c r="G933" s="62">
        <v>7</v>
      </c>
      <c r="H933" s="64">
        <v>169.8</v>
      </c>
      <c r="I933" s="46">
        <f t="shared" si="63"/>
        <v>1188.6000000000001</v>
      </c>
    </row>
    <row r="934" spans="2:9" ht="15.75">
      <c r="C934" s="44" t="s">
        <v>356</v>
      </c>
      <c r="D934" s="44" t="s">
        <v>328</v>
      </c>
      <c r="E934" s="45">
        <v>0.91666666666666663</v>
      </c>
      <c r="F934" s="45">
        <v>0.32500000000000001</v>
      </c>
      <c r="G934" s="62">
        <v>8</v>
      </c>
      <c r="H934" s="64">
        <v>238.24</v>
      </c>
      <c r="I934" s="46">
        <f t="shared" si="63"/>
        <v>1905.92</v>
      </c>
    </row>
    <row r="935" spans="2:9" ht="15.75">
      <c r="C935" s="44" t="s">
        <v>357</v>
      </c>
      <c r="D935" s="44" t="s">
        <v>322</v>
      </c>
      <c r="E935" s="45">
        <v>0.79166666666666663</v>
      </c>
      <c r="F935" s="45">
        <v>0.29166666666666669</v>
      </c>
      <c r="G935" s="62">
        <v>0</v>
      </c>
      <c r="H935" s="64">
        <v>300.99</v>
      </c>
      <c r="I935" s="46">
        <f t="shared" si="63"/>
        <v>0</v>
      </c>
    </row>
    <row r="936" spans="2:9" ht="15.75">
      <c r="C936" s="44" t="s">
        <v>358</v>
      </c>
      <c r="D936" s="44" t="s">
        <v>322</v>
      </c>
      <c r="E936" s="45">
        <v>0.29166666666666669</v>
      </c>
      <c r="F936" s="45">
        <v>0.79166666666666663</v>
      </c>
      <c r="G936" s="62">
        <v>0</v>
      </c>
      <c r="H936" s="64">
        <v>341.09</v>
      </c>
      <c r="I936" s="46">
        <f t="shared" si="63"/>
        <v>0</v>
      </c>
    </row>
    <row r="937" spans="2:9" ht="15.75">
      <c r="C937" s="44" t="s">
        <v>357</v>
      </c>
      <c r="D937" s="44" t="s">
        <v>341</v>
      </c>
      <c r="E937" s="45">
        <v>0.29166666666666669</v>
      </c>
      <c r="F937" s="45">
        <v>0.63888888888888895</v>
      </c>
      <c r="G937" s="62">
        <v>0</v>
      </c>
      <c r="H937" s="64">
        <v>251.69</v>
      </c>
      <c r="I937" s="46">
        <f t="shared" si="63"/>
        <v>0</v>
      </c>
    </row>
    <row r="938" spans="2:9" ht="15.75">
      <c r="C938" s="44" t="s">
        <v>359</v>
      </c>
      <c r="D938" s="44" t="s">
        <v>322</v>
      </c>
      <c r="E938" s="45">
        <v>0.29166666666666669</v>
      </c>
      <c r="F938" s="45">
        <v>0.79166666666666663</v>
      </c>
      <c r="G938" s="62">
        <v>7</v>
      </c>
      <c r="H938" s="64">
        <v>181.31</v>
      </c>
      <c r="I938" s="46">
        <f t="shared" si="63"/>
        <v>1269.17</v>
      </c>
    </row>
    <row r="939" spans="2:9" ht="15.75">
      <c r="C939" s="44" t="s">
        <v>360</v>
      </c>
      <c r="D939" s="44" t="s">
        <v>328</v>
      </c>
      <c r="E939" s="45">
        <v>0.91666666666666663</v>
      </c>
      <c r="F939" s="45">
        <v>0.32500000000000001</v>
      </c>
      <c r="G939" s="62">
        <v>42</v>
      </c>
      <c r="H939" s="64">
        <v>238.24</v>
      </c>
      <c r="I939" s="46">
        <f t="shared" si="63"/>
        <v>10006.08</v>
      </c>
    </row>
    <row r="940" spans="2:9" ht="15.75">
      <c r="C940" s="44" t="s">
        <v>361</v>
      </c>
      <c r="D940" s="44" t="s">
        <v>322</v>
      </c>
      <c r="E940" s="45">
        <v>0.79166666666666663</v>
      </c>
      <c r="F940" s="45">
        <v>0.29166666666666669</v>
      </c>
      <c r="G940" s="62">
        <v>1</v>
      </c>
      <c r="H940" s="64">
        <v>177.59</v>
      </c>
      <c r="I940" s="46">
        <f t="shared" si="63"/>
        <v>177.59</v>
      </c>
    </row>
    <row r="941" spans="2:9" ht="15.75">
      <c r="C941" s="44" t="s">
        <v>362</v>
      </c>
      <c r="D941" s="44" t="s">
        <v>328</v>
      </c>
      <c r="E941" s="45">
        <v>0.33333333333333331</v>
      </c>
      <c r="F941" s="45">
        <v>0.7416666666666667</v>
      </c>
      <c r="G941" s="62">
        <v>0</v>
      </c>
      <c r="H941" s="64">
        <v>191.92</v>
      </c>
      <c r="I941" s="46">
        <f t="shared" si="63"/>
        <v>0</v>
      </c>
    </row>
    <row r="942" spans="2:9" ht="15.75">
      <c r="C942" s="47"/>
      <c r="D942" s="47"/>
      <c r="E942" s="47"/>
      <c r="F942" s="47"/>
      <c r="G942" s="52">
        <f>SUM(G931:G941)</f>
        <v>65</v>
      </c>
      <c r="H942" s="47"/>
      <c r="I942" s="41">
        <f>SUM(I931:I941)</f>
        <v>14547.36</v>
      </c>
    </row>
    <row r="943" spans="2:9">
      <c r="C943" s="47"/>
      <c r="D943" s="47"/>
      <c r="E943" s="47"/>
      <c r="F943" s="47"/>
      <c r="G943" s="47"/>
      <c r="H943" s="47"/>
      <c r="I943" s="47"/>
    </row>
    <row r="944" spans="2:9" ht="31.5">
      <c r="B944" s="35" t="s">
        <v>514</v>
      </c>
      <c r="C944" s="9" t="s">
        <v>314</v>
      </c>
      <c r="D944" s="9" t="s">
        <v>315</v>
      </c>
      <c r="E944" s="9" t="s">
        <v>316</v>
      </c>
      <c r="F944" s="9" t="s">
        <v>317</v>
      </c>
      <c r="G944" s="9" t="s">
        <v>318</v>
      </c>
      <c r="H944" s="9" t="s">
        <v>319</v>
      </c>
      <c r="I944" s="9" t="s">
        <v>320</v>
      </c>
    </row>
    <row r="945" spans="2:9" ht="15.75">
      <c r="C945" s="36" t="s">
        <v>353</v>
      </c>
      <c r="D945" s="36" t="s">
        <v>341</v>
      </c>
      <c r="E945" s="37">
        <v>0.29166666666666669</v>
      </c>
      <c r="F945" s="37">
        <v>0.63888888888888884</v>
      </c>
      <c r="G945" s="38">
        <v>0</v>
      </c>
      <c r="H945" s="39">
        <v>196.47</v>
      </c>
      <c r="I945" s="39">
        <f>H945*G945</f>
        <v>0</v>
      </c>
    </row>
    <row r="946" spans="2:9" ht="15.75">
      <c r="C946" s="36" t="s">
        <v>354</v>
      </c>
      <c r="D946" s="36" t="s">
        <v>341</v>
      </c>
      <c r="E946" s="37">
        <v>0.29166666666666669</v>
      </c>
      <c r="F946" s="37">
        <v>0.63888888888888884</v>
      </c>
      <c r="G946" s="38">
        <v>17</v>
      </c>
      <c r="H946" s="39">
        <v>152.36000000000001</v>
      </c>
      <c r="I946" s="39">
        <f>H946*G946</f>
        <v>2590.1200000000003</v>
      </c>
    </row>
    <row r="947" spans="2:9" ht="15.75">
      <c r="C947" s="40"/>
      <c r="D947" s="40"/>
      <c r="E947" s="40"/>
      <c r="F947" s="40"/>
      <c r="G947" s="56">
        <f>SUM(G945:G946)</f>
        <v>17</v>
      </c>
      <c r="H947" s="40"/>
      <c r="I947" s="41">
        <f>SUM(I945:I946)</f>
        <v>2590.1200000000003</v>
      </c>
    </row>
    <row r="948" spans="2:9">
      <c r="C948" s="40"/>
      <c r="D948" s="40"/>
      <c r="E948" s="40"/>
      <c r="F948" s="40"/>
      <c r="G948" s="40"/>
      <c r="H948" s="40"/>
      <c r="I948" s="40"/>
    </row>
    <row r="949" spans="2:9" ht="31.5">
      <c r="B949" s="35" t="s">
        <v>515</v>
      </c>
      <c r="C949" s="9" t="s">
        <v>314</v>
      </c>
      <c r="D949" s="9" t="s">
        <v>315</v>
      </c>
      <c r="E949" s="9" t="s">
        <v>316</v>
      </c>
      <c r="F949" s="9" t="s">
        <v>317</v>
      </c>
      <c r="G949" s="9" t="s">
        <v>318</v>
      </c>
      <c r="H949" s="9" t="s">
        <v>319</v>
      </c>
      <c r="I949" s="9" t="s">
        <v>320</v>
      </c>
    </row>
    <row r="950" spans="2:9" ht="15.75">
      <c r="C950" s="36" t="s">
        <v>353</v>
      </c>
      <c r="D950" s="36" t="s">
        <v>341</v>
      </c>
      <c r="E950" s="37">
        <v>0.29166666666666669</v>
      </c>
      <c r="F950" s="37">
        <v>0.63888888888888884</v>
      </c>
      <c r="G950" s="38">
        <v>4</v>
      </c>
      <c r="H950" s="39">
        <v>232.49</v>
      </c>
      <c r="I950" s="39">
        <f>H950*G950</f>
        <v>929.96</v>
      </c>
    </row>
    <row r="951" spans="2:9" ht="15.75">
      <c r="C951" s="36" t="s">
        <v>354</v>
      </c>
      <c r="D951" s="36" t="s">
        <v>341</v>
      </c>
      <c r="E951" s="37">
        <v>0.29166666666666669</v>
      </c>
      <c r="F951" s="37">
        <v>0.63888888888888884</v>
      </c>
      <c r="G951" s="38">
        <v>5</v>
      </c>
      <c r="H951" s="39">
        <v>153.93</v>
      </c>
      <c r="I951" s="39">
        <f>H951*G951</f>
        <v>769.65000000000009</v>
      </c>
    </row>
    <row r="952" spans="2:9" ht="15.75">
      <c r="C952" s="40"/>
      <c r="D952" s="40"/>
      <c r="E952" s="40"/>
      <c r="F952" s="40"/>
      <c r="G952" s="56">
        <f>SUM(G950:G951)</f>
        <v>9</v>
      </c>
      <c r="H952" s="40"/>
      <c r="I952" s="41">
        <f>SUM(I950:I951)</f>
        <v>1699.6100000000001</v>
      </c>
    </row>
    <row r="954" spans="2:9" ht="31.5">
      <c r="B954" s="35" t="s">
        <v>516</v>
      </c>
      <c r="C954" s="9" t="s">
        <v>314</v>
      </c>
      <c r="D954" s="9" t="s">
        <v>315</v>
      </c>
      <c r="E954" s="9" t="s">
        <v>316</v>
      </c>
      <c r="F954" s="9" t="s">
        <v>317</v>
      </c>
      <c r="G954" s="9" t="s">
        <v>318</v>
      </c>
      <c r="H954" s="9" t="s">
        <v>319</v>
      </c>
      <c r="I954" s="9" t="s">
        <v>320</v>
      </c>
    </row>
    <row r="955" spans="2:9" ht="15.75">
      <c r="C955" s="44" t="s">
        <v>379</v>
      </c>
      <c r="D955" s="44" t="s">
        <v>341</v>
      </c>
      <c r="E955" s="45">
        <v>0.25</v>
      </c>
      <c r="F955" s="45">
        <v>0.59722222222222221</v>
      </c>
      <c r="G955" s="62">
        <v>1</v>
      </c>
      <c r="H955" s="64">
        <v>187.75</v>
      </c>
      <c r="I955" s="46">
        <f>G955*H955</f>
        <v>187.75</v>
      </c>
    </row>
    <row r="956" spans="2:9" ht="15.75">
      <c r="C956" s="44" t="s">
        <v>517</v>
      </c>
      <c r="D956" s="44" t="s">
        <v>322</v>
      </c>
      <c r="E956" s="45">
        <v>0.41666666666666669</v>
      </c>
      <c r="F956" s="45">
        <v>0.91666666666666663</v>
      </c>
      <c r="G956" s="62">
        <v>4</v>
      </c>
      <c r="H956" s="64">
        <v>136.91</v>
      </c>
      <c r="I956" s="46">
        <f t="shared" ref="I956" si="64">G956*H956</f>
        <v>547.64</v>
      </c>
    </row>
    <row r="957" spans="2:9" ht="15.75">
      <c r="C957" s="47"/>
      <c r="D957" s="47"/>
      <c r="E957" s="47"/>
      <c r="F957" s="47"/>
      <c r="G957" s="52">
        <f>SUM(G955:G956)</f>
        <v>5</v>
      </c>
      <c r="H957" s="47"/>
      <c r="I957" s="41">
        <f>SUM(I955:I956)</f>
        <v>735.39</v>
      </c>
    </row>
    <row r="959" spans="2:9" ht="31.5">
      <c r="B959" s="35" t="s">
        <v>518</v>
      </c>
      <c r="C959" s="9" t="s">
        <v>314</v>
      </c>
      <c r="D959" s="9" t="s">
        <v>315</v>
      </c>
      <c r="E959" s="9" t="s">
        <v>316</v>
      </c>
      <c r="F959" s="9" t="s">
        <v>317</v>
      </c>
      <c r="G959" s="9" t="s">
        <v>318</v>
      </c>
      <c r="H959" s="9" t="s">
        <v>319</v>
      </c>
      <c r="I959" s="9" t="s">
        <v>320</v>
      </c>
    </row>
    <row r="960" spans="2:9" ht="15.75">
      <c r="C960" s="36" t="s">
        <v>344</v>
      </c>
      <c r="D960" s="36" t="s">
        <v>322</v>
      </c>
      <c r="E960" s="45">
        <v>0.27083333333333331</v>
      </c>
      <c r="F960" s="45">
        <v>0.77083333333333337</v>
      </c>
      <c r="G960" s="38">
        <v>25</v>
      </c>
      <c r="H960" s="39">
        <v>189.68</v>
      </c>
      <c r="I960" s="39">
        <f>H960*G960</f>
        <v>4742</v>
      </c>
    </row>
    <row r="961" spans="2:9" ht="15.75">
      <c r="C961" s="36" t="s">
        <v>344</v>
      </c>
      <c r="D961" s="36" t="s">
        <v>322</v>
      </c>
      <c r="E961" s="45">
        <v>0.4375</v>
      </c>
      <c r="F961" s="45">
        <v>0.9375</v>
      </c>
      <c r="G961" s="38">
        <v>6</v>
      </c>
      <c r="H961" s="39">
        <v>190.97</v>
      </c>
      <c r="I961" s="39">
        <f t="shared" ref="I961:I963" si="65">H961*G961</f>
        <v>1145.82</v>
      </c>
    </row>
    <row r="962" spans="2:9" ht="15.75">
      <c r="C962" s="36" t="s">
        <v>345</v>
      </c>
      <c r="D962" s="36" t="s">
        <v>333</v>
      </c>
      <c r="E962" s="45">
        <v>0.27083333333333331</v>
      </c>
      <c r="F962" s="45">
        <v>0.61805555555555558</v>
      </c>
      <c r="G962" s="38"/>
      <c r="H962" s="39">
        <v>198.99</v>
      </c>
      <c r="I962" s="39">
        <f t="shared" si="65"/>
        <v>0</v>
      </c>
    </row>
    <row r="963" spans="2:9" ht="15.75">
      <c r="C963" s="36" t="s">
        <v>345</v>
      </c>
      <c r="D963" s="36" t="s">
        <v>333</v>
      </c>
      <c r="E963" s="45">
        <v>0.59027777777777779</v>
      </c>
      <c r="F963" s="45">
        <v>0.9375</v>
      </c>
      <c r="G963" s="38"/>
      <c r="H963" s="39">
        <v>201.32</v>
      </c>
      <c r="I963" s="39">
        <f t="shared" si="65"/>
        <v>0</v>
      </c>
    </row>
    <row r="964" spans="2:9" ht="15.75">
      <c r="C964" s="36" t="s">
        <v>346</v>
      </c>
      <c r="D964" s="36" t="s">
        <v>333</v>
      </c>
      <c r="E964" s="45">
        <v>0.27083333333333331</v>
      </c>
      <c r="F964" s="45">
        <v>0.61805555555555558</v>
      </c>
      <c r="G964" s="38">
        <v>22</v>
      </c>
      <c r="H964" s="39">
        <v>158.63</v>
      </c>
      <c r="I964" s="39">
        <f>H964*G964</f>
        <v>3489.8599999999997</v>
      </c>
    </row>
    <row r="965" spans="2:9" ht="15.75">
      <c r="C965" s="36" t="s">
        <v>346</v>
      </c>
      <c r="D965" s="36" t="s">
        <v>333</v>
      </c>
      <c r="E965" s="45">
        <v>0.59027777777777779</v>
      </c>
      <c r="F965" s="45">
        <v>0.9375</v>
      </c>
      <c r="G965" s="38">
        <v>62</v>
      </c>
      <c r="H965" s="39">
        <v>160.35</v>
      </c>
      <c r="I965" s="39">
        <f t="shared" ref="I965" si="66">H965*G965</f>
        <v>9941.6999999999989</v>
      </c>
    </row>
    <row r="966" spans="2:9" ht="15.75">
      <c r="C966" s="36" t="s">
        <v>347</v>
      </c>
      <c r="D966" s="36" t="s">
        <v>333</v>
      </c>
      <c r="E966" s="45">
        <v>0.27083333333333331</v>
      </c>
      <c r="F966" s="45">
        <v>0.61805555555555558</v>
      </c>
      <c r="G966" s="38"/>
      <c r="H966" s="39">
        <v>206.15</v>
      </c>
      <c r="I966" s="39">
        <f>H966*G966</f>
        <v>0</v>
      </c>
    </row>
    <row r="967" spans="2:9" ht="15.75">
      <c r="C967" s="36" t="s">
        <v>348</v>
      </c>
      <c r="D967" s="36" t="s">
        <v>333</v>
      </c>
      <c r="E967" s="45">
        <v>0.27083333333333331</v>
      </c>
      <c r="F967" s="45">
        <v>0.61805555555555558</v>
      </c>
      <c r="G967" s="38"/>
      <c r="H967" s="39">
        <v>192.87</v>
      </c>
      <c r="I967" s="39">
        <f>H967*G967</f>
        <v>0</v>
      </c>
    </row>
    <row r="968" spans="2:9" ht="15.75">
      <c r="C968" s="36" t="s">
        <v>349</v>
      </c>
      <c r="D968" s="36" t="s">
        <v>333</v>
      </c>
      <c r="E968" s="45">
        <v>0.27083333333333331</v>
      </c>
      <c r="F968" s="45">
        <v>0.61805555555555558</v>
      </c>
      <c r="G968" s="38"/>
      <c r="H968" s="39">
        <v>192.73</v>
      </c>
      <c r="I968" s="39">
        <f t="shared" ref="I968" si="67">H968*G968</f>
        <v>0</v>
      </c>
    </row>
    <row r="969" spans="2:9" ht="15.75">
      <c r="F969" s="34"/>
      <c r="G969" s="43">
        <f>SUM(G960:G968)</f>
        <v>115</v>
      </c>
      <c r="H969" s="34"/>
      <c r="I969" s="41">
        <f>SUM(I960:I968)</f>
        <v>19319.379999999997</v>
      </c>
    </row>
    <row r="971" spans="2:9" ht="31.5">
      <c r="B971" s="70" t="s">
        <v>519</v>
      </c>
      <c r="C971" s="9" t="s">
        <v>314</v>
      </c>
      <c r="D971" s="9" t="s">
        <v>315</v>
      </c>
      <c r="E971" s="9" t="s">
        <v>316</v>
      </c>
      <c r="F971" s="9" t="s">
        <v>317</v>
      </c>
      <c r="G971" s="9" t="s">
        <v>342</v>
      </c>
      <c r="H971" s="9" t="s">
        <v>324</v>
      </c>
      <c r="I971" s="9" t="s">
        <v>320</v>
      </c>
    </row>
    <row r="972" spans="2:9" ht="15.75">
      <c r="B972" s="69"/>
      <c r="C972" s="44" t="s">
        <v>335</v>
      </c>
      <c r="D972" s="44" t="s">
        <v>322</v>
      </c>
      <c r="E972" s="45">
        <v>0.79166666666666663</v>
      </c>
      <c r="F972" s="45">
        <v>0.29166666666666669</v>
      </c>
      <c r="G972" s="42"/>
      <c r="H972" s="57">
        <v>24.35</v>
      </c>
      <c r="I972" s="39">
        <f t="shared" ref="I972:I975" si="68">H972*G972</f>
        <v>0</v>
      </c>
    </row>
    <row r="973" spans="2:9" ht="15.75">
      <c r="C973" s="44" t="s">
        <v>335</v>
      </c>
      <c r="D973" s="44" t="s">
        <v>341</v>
      </c>
      <c r="E973" s="45">
        <v>0.29166666666666669</v>
      </c>
      <c r="F973" s="45">
        <v>0.63888888888888884</v>
      </c>
      <c r="G973" s="42"/>
      <c r="H973" s="57">
        <v>23.69</v>
      </c>
      <c r="I973" s="39">
        <f t="shared" si="68"/>
        <v>0</v>
      </c>
    </row>
    <row r="974" spans="2:9" ht="15.75">
      <c r="C974" s="44" t="s">
        <v>335</v>
      </c>
      <c r="D974" s="44" t="s">
        <v>322</v>
      </c>
      <c r="E974" s="45">
        <v>0.29166666666666669</v>
      </c>
      <c r="F974" s="45">
        <v>0.79166666666666663</v>
      </c>
      <c r="G974" s="42">
        <v>7.5</v>
      </c>
      <c r="H974" s="57">
        <v>22.23</v>
      </c>
      <c r="I974" s="39">
        <f t="shared" si="68"/>
        <v>166.72499999999999</v>
      </c>
    </row>
    <row r="975" spans="2:9" ht="15.75">
      <c r="C975" s="44" t="s">
        <v>335</v>
      </c>
      <c r="D975" s="44" t="s">
        <v>322</v>
      </c>
      <c r="E975" s="45">
        <v>0.375</v>
      </c>
      <c r="F975" s="45">
        <v>0.875</v>
      </c>
      <c r="G975" s="42">
        <v>5</v>
      </c>
      <c r="H975" s="57">
        <v>22.23</v>
      </c>
      <c r="I975" s="39">
        <f t="shared" si="68"/>
        <v>111.15</v>
      </c>
    </row>
    <row r="976" spans="2:9" ht="15.75">
      <c r="C976" s="40"/>
      <c r="D976" s="40"/>
      <c r="E976" s="40"/>
      <c r="F976" s="40"/>
      <c r="G976" s="43">
        <f>SUM(G972:G975)</f>
        <v>12.5</v>
      </c>
      <c r="H976" s="40"/>
      <c r="I976" s="41">
        <f>SUM(I972:I975)</f>
        <v>277.875</v>
      </c>
    </row>
    <row r="978" spans="2:9" ht="31.5">
      <c r="B978" s="70" t="s">
        <v>519</v>
      </c>
      <c r="C978" s="9" t="s">
        <v>314</v>
      </c>
      <c r="D978" s="9" t="s">
        <v>315</v>
      </c>
      <c r="E978" s="9" t="s">
        <v>316</v>
      </c>
      <c r="F978" s="9" t="s">
        <v>317</v>
      </c>
      <c r="G978" s="9" t="s">
        <v>342</v>
      </c>
      <c r="H978" s="9" t="s">
        <v>324</v>
      </c>
      <c r="I978" s="9" t="s">
        <v>320</v>
      </c>
    </row>
    <row r="979" spans="2:9" ht="15.75">
      <c r="C979" s="36" t="s">
        <v>339</v>
      </c>
      <c r="D979" s="37" t="s">
        <v>322</v>
      </c>
      <c r="E979" s="37">
        <v>0.41666666666666669</v>
      </c>
      <c r="F979" s="37">
        <v>0.91666666666666663</v>
      </c>
      <c r="G979" s="42"/>
      <c r="H979" s="57">
        <v>29.26</v>
      </c>
      <c r="I979" s="39">
        <f t="shared" ref="I979:I982" si="69">H979*G979</f>
        <v>0</v>
      </c>
    </row>
    <row r="980" spans="2:9" ht="15.75">
      <c r="C980" s="36" t="s">
        <v>339</v>
      </c>
      <c r="D980" s="37" t="s">
        <v>322</v>
      </c>
      <c r="E980" s="37">
        <v>0.79166666666666663</v>
      </c>
      <c r="F980" s="37">
        <v>0.29166666666666669</v>
      </c>
      <c r="G980" s="42"/>
      <c r="H980" s="57">
        <v>32.19</v>
      </c>
      <c r="I980" s="39">
        <f t="shared" si="69"/>
        <v>0</v>
      </c>
    </row>
    <row r="981" spans="2:9" ht="15.75">
      <c r="C981" s="36" t="s">
        <v>339</v>
      </c>
      <c r="D981" s="37" t="s">
        <v>322</v>
      </c>
      <c r="E981" s="37">
        <v>0.5</v>
      </c>
      <c r="F981" s="37">
        <v>0</v>
      </c>
      <c r="G981" s="42"/>
      <c r="H981" s="57">
        <v>30.23</v>
      </c>
      <c r="I981" s="39">
        <f t="shared" si="69"/>
        <v>0</v>
      </c>
    </row>
    <row r="982" spans="2:9" ht="15.75">
      <c r="C982" s="36" t="s">
        <v>340</v>
      </c>
      <c r="D982" s="37" t="s">
        <v>341</v>
      </c>
      <c r="E982" s="37">
        <v>0.61111111111111116</v>
      </c>
      <c r="F982" s="37">
        <v>0.95833333333333337</v>
      </c>
      <c r="G982" s="42">
        <v>3</v>
      </c>
      <c r="H982" s="57">
        <v>34.659999999999997</v>
      </c>
      <c r="I982" s="39">
        <f t="shared" si="69"/>
        <v>103.97999999999999</v>
      </c>
    </row>
    <row r="983" spans="2:9" ht="15.75">
      <c r="C983" s="40"/>
      <c r="D983" s="40"/>
      <c r="E983" s="40"/>
      <c r="F983" s="40"/>
      <c r="G983" s="43">
        <f>SUM(G979:G982)</f>
        <v>3</v>
      </c>
      <c r="H983" s="40"/>
      <c r="I983" s="41">
        <f>SUM(I979:I982)</f>
        <v>103.97999999999999</v>
      </c>
    </row>
    <row r="985" spans="2:9" ht="31.5">
      <c r="B985" s="70" t="s">
        <v>519</v>
      </c>
      <c r="C985" s="9" t="s">
        <v>314</v>
      </c>
      <c r="D985" s="9" t="s">
        <v>315</v>
      </c>
      <c r="E985" s="9" t="s">
        <v>316</v>
      </c>
      <c r="F985" s="9" t="s">
        <v>317</v>
      </c>
      <c r="G985" s="9" t="s">
        <v>318</v>
      </c>
      <c r="H985" s="9" t="s">
        <v>319</v>
      </c>
      <c r="I985" s="9" t="s">
        <v>320</v>
      </c>
    </row>
    <row r="986" spans="2:9" ht="15.75">
      <c r="C986" s="44" t="s">
        <v>335</v>
      </c>
      <c r="D986" s="44" t="s">
        <v>322</v>
      </c>
      <c r="E986" s="45">
        <v>0.79166666666666663</v>
      </c>
      <c r="F986" s="45">
        <v>0.29166666666666669</v>
      </c>
      <c r="G986" s="49"/>
      <c r="H986" s="51">
        <v>176</v>
      </c>
      <c r="I986" s="46">
        <f>G986*H986</f>
        <v>0</v>
      </c>
    </row>
    <row r="987" spans="2:9" ht="15.75">
      <c r="C987" s="44" t="s">
        <v>335</v>
      </c>
      <c r="D987" s="44" t="s">
        <v>341</v>
      </c>
      <c r="E987" s="45">
        <v>0.29166666666666669</v>
      </c>
      <c r="F987" s="45">
        <v>0.63888888888888884</v>
      </c>
      <c r="G987" s="49">
        <v>1</v>
      </c>
      <c r="H987" s="51">
        <v>171.26</v>
      </c>
      <c r="I987" s="46">
        <f>G987*H987</f>
        <v>171.26</v>
      </c>
    </row>
    <row r="988" spans="2:9" ht="15.75">
      <c r="C988" s="44" t="s">
        <v>335</v>
      </c>
      <c r="D988" s="44" t="s">
        <v>322</v>
      </c>
      <c r="E988" s="45">
        <v>0.29166666666666669</v>
      </c>
      <c r="F988" s="45">
        <v>0.79166666666666663</v>
      </c>
      <c r="G988" s="49">
        <v>12</v>
      </c>
      <c r="H988" s="51">
        <v>160.66999999999999</v>
      </c>
      <c r="I988" s="46">
        <f>G988*H988</f>
        <v>1928.04</v>
      </c>
    </row>
    <row r="989" spans="2:9" ht="15.75">
      <c r="C989" s="44" t="s">
        <v>335</v>
      </c>
      <c r="D989" s="44" t="s">
        <v>322</v>
      </c>
      <c r="E989" s="45">
        <v>0.375</v>
      </c>
      <c r="F989" s="45">
        <v>0.875</v>
      </c>
      <c r="G989" s="49">
        <v>6</v>
      </c>
      <c r="H989" s="51">
        <v>160.66999999999999</v>
      </c>
      <c r="I989" s="46">
        <f>G989*H989</f>
        <v>964.02</v>
      </c>
    </row>
    <row r="990" spans="2:9" ht="15.75">
      <c r="C990" s="47"/>
      <c r="D990" s="47"/>
      <c r="E990" s="47"/>
      <c r="F990" s="47"/>
      <c r="G990" s="52">
        <f>SUBTOTAL(9,G986:G989)</f>
        <v>19</v>
      </c>
      <c r="H990" s="47"/>
      <c r="I990" s="48">
        <f>SUBTOTAL(9,I986:I989)</f>
        <v>3063.32</v>
      </c>
    </row>
    <row r="992" spans="2:9" ht="31.5">
      <c r="B992" s="70" t="s">
        <v>519</v>
      </c>
      <c r="C992" s="9" t="s">
        <v>314</v>
      </c>
      <c r="D992" s="9" t="s">
        <v>315</v>
      </c>
      <c r="E992" s="9" t="s">
        <v>316</v>
      </c>
      <c r="F992" s="9" t="s">
        <v>317</v>
      </c>
      <c r="G992" s="9" t="s">
        <v>318</v>
      </c>
      <c r="H992" s="9" t="s">
        <v>319</v>
      </c>
      <c r="I992" s="9" t="s">
        <v>320</v>
      </c>
    </row>
    <row r="993" spans="2:9" ht="15.75">
      <c r="C993" s="36" t="s">
        <v>339</v>
      </c>
      <c r="D993" s="37" t="s">
        <v>322</v>
      </c>
      <c r="E993" s="37">
        <v>0.41666666666666669</v>
      </c>
      <c r="F993" s="37">
        <v>0.91666666666666663</v>
      </c>
      <c r="G993" s="42">
        <v>1</v>
      </c>
      <c r="H993" s="57">
        <v>211.46</v>
      </c>
      <c r="I993" s="39">
        <f t="shared" ref="I993:I996" si="70">H993*G993</f>
        <v>211.46</v>
      </c>
    </row>
    <row r="994" spans="2:9" ht="15.75">
      <c r="C994" s="36" t="s">
        <v>339</v>
      </c>
      <c r="D994" s="37" t="s">
        <v>322</v>
      </c>
      <c r="E994" s="37">
        <v>0.79166666666666663</v>
      </c>
      <c r="F994" s="37">
        <v>0.29166666666666669</v>
      </c>
      <c r="G994" s="42"/>
      <c r="H994" s="57">
        <v>232.65</v>
      </c>
      <c r="I994" s="39">
        <f t="shared" si="70"/>
        <v>0</v>
      </c>
    </row>
    <row r="995" spans="2:9" ht="15.75">
      <c r="C995" s="36" t="s">
        <v>339</v>
      </c>
      <c r="D995" s="37" t="s">
        <v>322</v>
      </c>
      <c r="E995" s="37">
        <v>0.5</v>
      </c>
      <c r="F995" s="37">
        <v>0</v>
      </c>
      <c r="G995" s="42"/>
      <c r="H995" s="57">
        <v>218.52</v>
      </c>
      <c r="I995" s="39">
        <f t="shared" si="70"/>
        <v>0</v>
      </c>
    </row>
    <row r="996" spans="2:9" ht="15.75">
      <c r="C996" s="36" t="s">
        <v>340</v>
      </c>
      <c r="D996" s="37" t="s">
        <v>341</v>
      </c>
      <c r="E996" s="37">
        <v>0.61111111111111116</v>
      </c>
      <c r="F996" s="37">
        <v>0.95833333333333337</v>
      </c>
      <c r="G996" s="42">
        <v>1</v>
      </c>
      <c r="H996" s="57">
        <v>250.49</v>
      </c>
      <c r="I996" s="39">
        <f t="shared" si="70"/>
        <v>250.49</v>
      </c>
    </row>
    <row r="997" spans="2:9" ht="15.75">
      <c r="C997" s="40"/>
      <c r="D997" s="40"/>
      <c r="E997" s="40"/>
      <c r="F997" s="40"/>
      <c r="G997" s="43">
        <f>SUM(G993:G996)</f>
        <v>2</v>
      </c>
      <c r="H997" s="40"/>
      <c r="I997" s="41">
        <f>SUM(I993:I996)</f>
        <v>461.95000000000005</v>
      </c>
    </row>
    <row r="999" spans="2:9" ht="31.5">
      <c r="B999" s="35" t="s">
        <v>520</v>
      </c>
      <c r="C999" s="9" t="s">
        <v>314</v>
      </c>
      <c r="D999" s="9" t="s">
        <v>315</v>
      </c>
      <c r="E999" s="9" t="s">
        <v>316</v>
      </c>
      <c r="F999" s="9" t="s">
        <v>317</v>
      </c>
      <c r="G999" s="9" t="s">
        <v>318</v>
      </c>
      <c r="H999" s="9" t="s">
        <v>319</v>
      </c>
      <c r="I999" s="9" t="s">
        <v>320</v>
      </c>
    </row>
    <row r="1000" spans="2:9" ht="15.75">
      <c r="C1000" s="36" t="s">
        <v>325</v>
      </c>
      <c r="D1000" s="36" t="s">
        <v>326</v>
      </c>
      <c r="E1000" s="37">
        <v>0.33333333333333331</v>
      </c>
      <c r="F1000" s="37">
        <v>0.68055555555555558</v>
      </c>
      <c r="G1000" s="42">
        <v>42</v>
      </c>
      <c r="H1000" s="57">
        <v>152.79</v>
      </c>
      <c r="I1000" s="39">
        <f>H1000*G1000</f>
        <v>6417.1799999999994</v>
      </c>
    </row>
    <row r="1001" spans="2:9" ht="15.75">
      <c r="C1001" s="40"/>
      <c r="D1001" s="40"/>
      <c r="E1001" s="40"/>
      <c r="F1001" s="40"/>
      <c r="G1001" s="43">
        <f>SUM(G1000:G1000)</f>
        <v>42</v>
      </c>
      <c r="H1001" s="40"/>
      <c r="I1001" s="41">
        <f>SUM(I1000:I1000)</f>
        <v>6417.1799999999994</v>
      </c>
    </row>
    <row r="1003" spans="2:9" ht="31.5">
      <c r="B1003" s="35" t="s">
        <v>520</v>
      </c>
      <c r="C1003" s="28" t="s">
        <v>314</v>
      </c>
      <c r="D1003" s="28" t="s">
        <v>315</v>
      </c>
      <c r="E1003" s="28" t="s">
        <v>316</v>
      </c>
      <c r="F1003" s="28" t="s">
        <v>317</v>
      </c>
      <c r="G1003" s="28" t="s">
        <v>397</v>
      </c>
      <c r="H1003" s="28" t="s">
        <v>319</v>
      </c>
      <c r="I1003" s="28" t="s">
        <v>398</v>
      </c>
    </row>
    <row r="1004" spans="2:9" ht="15.75">
      <c r="C1004" s="36" t="s">
        <v>487</v>
      </c>
      <c r="D1004" s="11" t="s">
        <v>328</v>
      </c>
      <c r="E1004" s="30">
        <v>0.33333333333333331</v>
      </c>
      <c r="F1004" s="30">
        <v>0.7416666666666667</v>
      </c>
      <c r="G1004" s="31"/>
      <c r="H1004" s="33">
        <v>374.83</v>
      </c>
      <c r="I1004" s="33">
        <f>G1004*H1004</f>
        <v>0</v>
      </c>
    </row>
    <row r="1005" spans="2:9" ht="15.75">
      <c r="C1005" s="36" t="s">
        <v>488</v>
      </c>
      <c r="D1005" s="11" t="s">
        <v>328</v>
      </c>
      <c r="E1005" s="30">
        <v>0.91666666666666663</v>
      </c>
      <c r="F1005" s="30">
        <v>0.32500000000000001</v>
      </c>
      <c r="G1005" s="31">
        <v>7</v>
      </c>
      <c r="H1005" s="33">
        <v>282.04000000000002</v>
      </c>
      <c r="I1005" s="33">
        <f t="shared" ref="I1005:I1006" si="71">G1005*H1005</f>
        <v>1974.2800000000002</v>
      </c>
    </row>
    <row r="1006" spans="2:9" ht="15.75">
      <c r="C1006" s="36" t="s">
        <v>489</v>
      </c>
      <c r="D1006" s="11" t="s">
        <v>328</v>
      </c>
      <c r="E1006" s="30">
        <v>0.91666666666666663</v>
      </c>
      <c r="F1006" s="30">
        <v>0.32500000000000001</v>
      </c>
      <c r="G1006" s="31"/>
      <c r="H1006" s="33">
        <v>284.69</v>
      </c>
      <c r="I1006" s="33">
        <f t="shared" si="71"/>
        <v>0</v>
      </c>
    </row>
    <row r="1007" spans="2:9" ht="15.75">
      <c r="G1007" s="32">
        <f>SUM(G1004:G1006)</f>
        <v>7</v>
      </c>
      <c r="H1007" s="29" t="s">
        <v>320</v>
      </c>
      <c r="I1007" s="29">
        <f>SUM(I1004:I1006)</f>
        <v>1974.2800000000002</v>
      </c>
    </row>
    <row r="1009" spans="2:9" ht="31.5">
      <c r="B1009" s="35" t="s">
        <v>520</v>
      </c>
      <c r="C1009" s="28" t="s">
        <v>314</v>
      </c>
      <c r="D1009" s="28" t="s">
        <v>315</v>
      </c>
      <c r="E1009" s="28" t="s">
        <v>316</v>
      </c>
      <c r="F1009" s="28" t="s">
        <v>317</v>
      </c>
      <c r="G1009" s="28" t="s">
        <v>414</v>
      </c>
      <c r="H1009" s="28" t="s">
        <v>324</v>
      </c>
      <c r="I1009" s="28" t="s">
        <v>398</v>
      </c>
    </row>
    <row r="1010" spans="2:9" ht="15.75">
      <c r="C1010" s="36" t="s">
        <v>487</v>
      </c>
      <c r="D1010" s="11" t="s">
        <v>328</v>
      </c>
      <c r="E1010" s="30">
        <v>0.33333333333333331</v>
      </c>
      <c r="F1010" s="30">
        <v>0.7416666666666667</v>
      </c>
      <c r="G1010" s="31"/>
      <c r="H1010" s="33">
        <v>51.86</v>
      </c>
      <c r="I1010" s="33">
        <f>G1010*H1010</f>
        <v>0</v>
      </c>
    </row>
    <row r="1011" spans="2:9" ht="15.75">
      <c r="C1011" s="36" t="s">
        <v>488</v>
      </c>
      <c r="D1011" s="11" t="s">
        <v>328</v>
      </c>
      <c r="E1011" s="30">
        <v>0.91666666666666663</v>
      </c>
      <c r="F1011" s="30">
        <v>0.32500000000000001</v>
      </c>
      <c r="G1011" s="31"/>
      <c r="H1011" s="33">
        <v>39.020000000000003</v>
      </c>
      <c r="I1011" s="33">
        <f t="shared" ref="I1011:I1012" si="72">G1011*H1011</f>
        <v>0</v>
      </c>
    </row>
    <row r="1012" spans="2:9" ht="15.75">
      <c r="C1012" s="36" t="s">
        <v>489</v>
      </c>
      <c r="D1012" s="11" t="s">
        <v>328</v>
      </c>
      <c r="E1012" s="30">
        <v>0.91666666666666663</v>
      </c>
      <c r="F1012" s="30">
        <v>0.32500000000000001</v>
      </c>
      <c r="G1012" s="31">
        <v>0.28000000000000003</v>
      </c>
      <c r="H1012" s="33">
        <v>39.39</v>
      </c>
      <c r="I1012" s="33">
        <f t="shared" si="72"/>
        <v>11.029200000000001</v>
      </c>
    </row>
    <row r="1013" spans="2:9" ht="15.75">
      <c r="G1013" s="32">
        <f>SUM(G1010:G1012)</f>
        <v>0.28000000000000003</v>
      </c>
      <c r="H1013" s="29" t="s">
        <v>320</v>
      </c>
      <c r="I1013" s="29">
        <f>SUM(I1010:I1012)</f>
        <v>11.029200000000001</v>
      </c>
    </row>
    <row r="1014" spans="2:9" ht="15.75">
      <c r="G1014" s="91"/>
      <c r="H1014" s="92"/>
      <c r="I1014" s="92"/>
    </row>
    <row r="1015" spans="2:9" ht="31.5">
      <c r="B1015" s="35" t="s">
        <v>520</v>
      </c>
      <c r="C1015" s="28" t="s">
        <v>314</v>
      </c>
      <c r="D1015" s="28" t="s">
        <v>315</v>
      </c>
      <c r="E1015" s="28" t="s">
        <v>316</v>
      </c>
      <c r="F1015" s="28" t="s">
        <v>317</v>
      </c>
      <c r="G1015" s="28" t="s">
        <v>397</v>
      </c>
      <c r="H1015" s="28" t="s">
        <v>319</v>
      </c>
      <c r="I1015" s="28" t="s">
        <v>398</v>
      </c>
    </row>
    <row r="1016" spans="2:9" ht="15.75">
      <c r="C1016" s="36" t="s">
        <v>478</v>
      </c>
      <c r="D1016" s="11" t="s">
        <v>328</v>
      </c>
      <c r="E1016" s="30">
        <v>0.33333333333333298</v>
      </c>
      <c r="F1016" s="30">
        <v>0.74166666666666703</v>
      </c>
      <c r="G1016" s="12"/>
      <c r="H1016" s="33">
        <v>703.25</v>
      </c>
      <c r="I1016" s="33">
        <f>G1016*H1016</f>
        <v>0</v>
      </c>
    </row>
    <row r="1017" spans="2:9" ht="15.75">
      <c r="C1017" s="36" t="s">
        <v>479</v>
      </c>
      <c r="D1017" s="11" t="s">
        <v>322</v>
      </c>
      <c r="E1017" s="30">
        <v>0.25</v>
      </c>
      <c r="F1017" s="30">
        <v>0.75</v>
      </c>
      <c r="G1017" s="12">
        <v>2</v>
      </c>
      <c r="H1017" s="33">
        <v>385.9</v>
      </c>
      <c r="I1017" s="33">
        <f t="shared" ref="I1017:I1021" si="73">G1017*H1017</f>
        <v>771.8</v>
      </c>
    </row>
    <row r="1018" spans="2:9" ht="15.75">
      <c r="C1018" s="36" t="s">
        <v>479</v>
      </c>
      <c r="D1018" s="11" t="s">
        <v>322</v>
      </c>
      <c r="E1018" s="30">
        <v>0.25</v>
      </c>
      <c r="F1018" s="30">
        <v>0.75</v>
      </c>
      <c r="G1018" s="12"/>
      <c r="H1018" s="33">
        <v>385.9</v>
      </c>
      <c r="I1018" s="33">
        <f t="shared" si="73"/>
        <v>0</v>
      </c>
    </row>
    <row r="1019" spans="2:9" ht="15.75">
      <c r="C1019" s="36" t="s">
        <v>480</v>
      </c>
      <c r="D1019" s="11" t="s">
        <v>328</v>
      </c>
      <c r="E1019" s="30">
        <v>0.33333333333333298</v>
      </c>
      <c r="F1019" s="30">
        <v>0.74166666666666703</v>
      </c>
      <c r="G1019" s="12"/>
      <c r="H1019" s="33">
        <v>225.73</v>
      </c>
      <c r="I1019" s="33">
        <f t="shared" si="73"/>
        <v>0</v>
      </c>
    </row>
    <row r="1020" spans="2:9" ht="15.75">
      <c r="C1020" s="36" t="s">
        <v>481</v>
      </c>
      <c r="D1020" s="11" t="s">
        <v>328</v>
      </c>
      <c r="E1020" s="30">
        <v>0.33333333333333298</v>
      </c>
      <c r="F1020" s="30">
        <v>0.74166666666666703</v>
      </c>
      <c r="G1020" s="12"/>
      <c r="H1020" s="33">
        <v>282.13</v>
      </c>
      <c r="I1020" s="33">
        <f t="shared" si="73"/>
        <v>0</v>
      </c>
    </row>
    <row r="1021" spans="2:9" ht="15.75">
      <c r="C1021" s="36" t="s">
        <v>399</v>
      </c>
      <c r="D1021" s="11" t="s">
        <v>322</v>
      </c>
      <c r="E1021" s="30">
        <v>0.25</v>
      </c>
      <c r="F1021" s="30">
        <v>0.75</v>
      </c>
      <c r="G1021" s="12"/>
      <c r="H1021" s="33">
        <v>245.18</v>
      </c>
      <c r="I1021" s="33">
        <f t="shared" si="73"/>
        <v>0</v>
      </c>
    </row>
    <row r="1022" spans="2:9" ht="15.75">
      <c r="C1022" s="36" t="s">
        <v>399</v>
      </c>
      <c r="D1022" s="11" t="s">
        <v>322</v>
      </c>
      <c r="E1022" s="30">
        <v>0.75</v>
      </c>
      <c r="F1022" s="30">
        <v>0.25</v>
      </c>
      <c r="G1022" s="31">
        <v>2</v>
      </c>
      <c r="H1022" s="33">
        <v>278.31</v>
      </c>
      <c r="I1022" s="33">
        <f>G1022*H1022</f>
        <v>556.62</v>
      </c>
    </row>
    <row r="1023" spans="2:9" ht="15.75">
      <c r="C1023" s="36" t="s">
        <v>399</v>
      </c>
      <c r="D1023" s="11" t="s">
        <v>341</v>
      </c>
      <c r="E1023" s="30">
        <v>0.33333333333333298</v>
      </c>
      <c r="F1023" s="30">
        <v>0.68055555555555602</v>
      </c>
      <c r="G1023" s="31"/>
      <c r="H1023" s="33">
        <v>267.69</v>
      </c>
      <c r="I1023" s="33">
        <f t="shared" ref="I1023:I1028" si="74">G1023*H1023</f>
        <v>0</v>
      </c>
    </row>
    <row r="1024" spans="2:9" ht="15.75">
      <c r="C1024" s="36" t="s">
        <v>402</v>
      </c>
      <c r="D1024" s="11" t="s">
        <v>322</v>
      </c>
      <c r="E1024" s="30">
        <v>0.75</v>
      </c>
      <c r="F1024" s="30">
        <v>0.25</v>
      </c>
      <c r="G1024" s="31"/>
      <c r="H1024" s="33">
        <v>307.45</v>
      </c>
      <c r="I1024" s="33">
        <f t="shared" si="74"/>
        <v>0</v>
      </c>
    </row>
    <row r="1025" spans="2:9" ht="15.75">
      <c r="C1025" s="36" t="s">
        <v>482</v>
      </c>
      <c r="D1025" s="11" t="s">
        <v>322</v>
      </c>
      <c r="E1025" s="30">
        <v>0.25</v>
      </c>
      <c r="F1025" s="30">
        <v>0.75</v>
      </c>
      <c r="G1025" s="31">
        <v>2</v>
      </c>
      <c r="H1025" s="33">
        <v>203.34</v>
      </c>
      <c r="I1025" s="33">
        <f t="shared" si="74"/>
        <v>406.68</v>
      </c>
    </row>
    <row r="1026" spans="2:9" ht="15.75">
      <c r="C1026" s="75" t="s">
        <v>482</v>
      </c>
      <c r="D1026" s="76" t="s">
        <v>322</v>
      </c>
      <c r="E1026" s="77">
        <v>0.75</v>
      </c>
      <c r="F1026" s="77">
        <v>0.25</v>
      </c>
      <c r="G1026" s="31"/>
      <c r="H1026" s="78">
        <v>229.87</v>
      </c>
      <c r="I1026" s="33">
        <f t="shared" si="74"/>
        <v>0</v>
      </c>
    </row>
    <row r="1027" spans="2:9" ht="15.75">
      <c r="C1027" s="36" t="s">
        <v>483</v>
      </c>
      <c r="D1027" s="11" t="s">
        <v>322</v>
      </c>
      <c r="E1027" s="30">
        <v>0.75</v>
      </c>
      <c r="F1027" s="30">
        <v>0.25</v>
      </c>
      <c r="G1027" s="31"/>
      <c r="H1027" s="33">
        <v>270.02</v>
      </c>
      <c r="I1027" s="33">
        <f t="shared" si="74"/>
        <v>0</v>
      </c>
    </row>
    <row r="1028" spans="2:9" ht="15.75">
      <c r="C1028" s="36" t="s">
        <v>484</v>
      </c>
      <c r="D1028" s="11" t="s">
        <v>328</v>
      </c>
      <c r="E1028" s="30">
        <v>0.91666666666666696</v>
      </c>
      <c r="F1028" s="30">
        <v>0.28333333333333299</v>
      </c>
      <c r="G1028" s="31">
        <v>8</v>
      </c>
      <c r="H1028" s="33">
        <v>232.07</v>
      </c>
      <c r="I1028" s="33">
        <f t="shared" si="74"/>
        <v>1856.56</v>
      </c>
    </row>
    <row r="1029" spans="2:9" ht="15.75">
      <c r="C1029" s="36" t="s">
        <v>485</v>
      </c>
      <c r="D1029" s="11" t="s">
        <v>322</v>
      </c>
      <c r="E1029" s="30">
        <v>0.25</v>
      </c>
      <c r="F1029" s="30">
        <v>0.75</v>
      </c>
      <c r="G1029" s="31"/>
      <c r="H1029" s="33">
        <v>148.61000000000001</v>
      </c>
      <c r="I1029" s="33">
        <f>G1029*H1029</f>
        <v>0</v>
      </c>
    </row>
    <row r="1030" spans="2:9" ht="15.75">
      <c r="C1030" s="36" t="s">
        <v>485</v>
      </c>
      <c r="D1030" s="11" t="s">
        <v>322</v>
      </c>
      <c r="E1030" s="30">
        <v>0.75</v>
      </c>
      <c r="F1030" s="30">
        <v>0.25</v>
      </c>
      <c r="G1030" s="31">
        <v>22</v>
      </c>
      <c r="H1030" s="33">
        <v>166.32</v>
      </c>
      <c r="I1030" s="33">
        <f>G1030*H1030</f>
        <v>3659.04</v>
      </c>
    </row>
    <row r="1031" spans="2:9" ht="15.75">
      <c r="C1031" s="75" t="s">
        <v>486</v>
      </c>
      <c r="D1031" s="76" t="s">
        <v>333</v>
      </c>
      <c r="E1031" s="77">
        <v>0.25</v>
      </c>
      <c r="F1031" s="77">
        <v>0.66666666666666663</v>
      </c>
      <c r="G1031" s="31">
        <v>2</v>
      </c>
      <c r="H1031" s="78">
        <v>253.55</v>
      </c>
      <c r="I1031" s="33">
        <f t="shared" ref="I1031:I1032" si="75">G1031*H1031</f>
        <v>507.1</v>
      </c>
    </row>
    <row r="1032" spans="2:9" ht="15.75">
      <c r="C1032" s="36" t="s">
        <v>486</v>
      </c>
      <c r="D1032" s="11" t="s">
        <v>333</v>
      </c>
      <c r="E1032" s="30">
        <v>0.91666666666666696</v>
      </c>
      <c r="F1032" s="30">
        <v>0.26388888888888901</v>
      </c>
      <c r="G1032" s="31"/>
      <c r="H1032" s="33">
        <v>280.29000000000002</v>
      </c>
      <c r="I1032" s="33">
        <f t="shared" si="75"/>
        <v>0</v>
      </c>
    </row>
    <row r="1033" spans="2:9" ht="15.75">
      <c r="G1033" s="32">
        <f>SUM(G1016:G1032)</f>
        <v>38</v>
      </c>
      <c r="H1033" s="29" t="s">
        <v>320</v>
      </c>
      <c r="I1033" s="66">
        <f>SUM(I1016:I1032)</f>
        <v>7757.8</v>
      </c>
    </row>
    <row r="1035" spans="2:9" ht="31.5">
      <c r="B1035" s="35" t="s">
        <v>520</v>
      </c>
      <c r="C1035" s="28" t="s">
        <v>314</v>
      </c>
      <c r="D1035" s="28" t="s">
        <v>315</v>
      </c>
      <c r="E1035" s="28" t="s">
        <v>316</v>
      </c>
      <c r="F1035" s="28" t="s">
        <v>317</v>
      </c>
      <c r="G1035" s="28" t="s">
        <v>414</v>
      </c>
      <c r="H1035" s="28" t="s">
        <v>324</v>
      </c>
      <c r="I1035" s="28" t="s">
        <v>398</v>
      </c>
    </row>
    <row r="1036" spans="2:9" ht="15.75">
      <c r="C1036" s="36" t="s">
        <v>478</v>
      </c>
      <c r="D1036" s="11" t="s">
        <v>328</v>
      </c>
      <c r="E1036" s="30">
        <v>0.33333333333333298</v>
      </c>
      <c r="F1036" s="30">
        <v>0.74166666666666703</v>
      </c>
      <c r="G1036" s="31"/>
      <c r="H1036" s="33">
        <v>97.3</v>
      </c>
      <c r="I1036" s="33">
        <f>G1036*H1036</f>
        <v>0</v>
      </c>
    </row>
    <row r="1037" spans="2:9" ht="15.75">
      <c r="C1037" s="36" t="s">
        <v>479</v>
      </c>
      <c r="D1037" s="11" t="s">
        <v>322</v>
      </c>
      <c r="E1037" s="30">
        <v>0.25</v>
      </c>
      <c r="F1037" s="30">
        <v>0.75</v>
      </c>
      <c r="G1037" s="12"/>
      <c r="H1037" s="33">
        <v>53.39</v>
      </c>
      <c r="I1037" s="33">
        <f t="shared" ref="I1037:I1041" si="76">G1037*H1037</f>
        <v>0</v>
      </c>
    </row>
    <row r="1038" spans="2:9" ht="15.75">
      <c r="C1038" s="36" t="s">
        <v>479</v>
      </c>
      <c r="D1038" s="11" t="s">
        <v>322</v>
      </c>
      <c r="E1038" s="30">
        <v>0.25</v>
      </c>
      <c r="F1038" s="30">
        <v>0.75</v>
      </c>
      <c r="G1038" s="12"/>
      <c r="H1038" s="33">
        <v>53.39</v>
      </c>
      <c r="I1038" s="33">
        <f t="shared" si="76"/>
        <v>0</v>
      </c>
    </row>
    <row r="1039" spans="2:9" ht="15.75">
      <c r="C1039" s="36" t="s">
        <v>480</v>
      </c>
      <c r="D1039" s="11" t="s">
        <v>328</v>
      </c>
      <c r="E1039" s="30">
        <v>0.33333333333333298</v>
      </c>
      <c r="F1039" s="30">
        <v>0.74166666666666703</v>
      </c>
      <c r="G1039" s="12"/>
      <c r="H1039" s="33">
        <v>31.23</v>
      </c>
      <c r="I1039" s="33">
        <f t="shared" si="76"/>
        <v>0</v>
      </c>
    </row>
    <row r="1040" spans="2:9" ht="15.75">
      <c r="C1040" s="36" t="s">
        <v>481</v>
      </c>
      <c r="D1040" s="11" t="s">
        <v>328</v>
      </c>
      <c r="E1040" s="30">
        <v>0.33333333333333298</v>
      </c>
      <c r="F1040" s="30">
        <v>0.74166666666666703</v>
      </c>
      <c r="G1040" s="12"/>
      <c r="H1040" s="33">
        <v>39.03</v>
      </c>
      <c r="I1040" s="33">
        <f t="shared" si="76"/>
        <v>0</v>
      </c>
    </row>
    <row r="1041" spans="2:9" ht="15.75">
      <c r="C1041" s="36" t="s">
        <v>399</v>
      </c>
      <c r="D1041" s="11" t="s">
        <v>322</v>
      </c>
      <c r="E1041" s="30">
        <v>0.25</v>
      </c>
      <c r="F1041" s="30">
        <v>0.75</v>
      </c>
      <c r="G1041" s="12">
        <v>4.91</v>
      </c>
      <c r="H1041" s="33">
        <v>40.340000000000003</v>
      </c>
      <c r="I1041" s="33">
        <f t="shared" si="76"/>
        <v>198.06940000000003</v>
      </c>
    </row>
    <row r="1042" spans="2:9" ht="15.75">
      <c r="C1042" s="36" t="s">
        <v>399</v>
      </c>
      <c r="D1042" s="11" t="s">
        <v>322</v>
      </c>
      <c r="E1042" s="30">
        <v>0.75</v>
      </c>
      <c r="F1042" s="30">
        <v>0.25</v>
      </c>
      <c r="G1042" s="31">
        <v>4.4000000000000004</v>
      </c>
      <c r="H1042" s="65">
        <v>45.79</v>
      </c>
      <c r="I1042" s="33">
        <f>G1042*H1042</f>
        <v>201.476</v>
      </c>
    </row>
    <row r="1043" spans="2:9" ht="15.75">
      <c r="C1043" s="36" t="s">
        <v>399</v>
      </c>
      <c r="D1043" s="11" t="s">
        <v>341</v>
      </c>
      <c r="E1043" s="30">
        <v>0.33333333333333298</v>
      </c>
      <c r="F1043" s="30">
        <v>0.68055555555555602</v>
      </c>
      <c r="G1043" s="12"/>
      <c r="H1043" s="33">
        <v>37.04</v>
      </c>
      <c r="I1043" s="33">
        <f t="shared" ref="I1043:I1048" si="77">G1043*H1043</f>
        <v>0</v>
      </c>
    </row>
    <row r="1044" spans="2:9" ht="15.75">
      <c r="C1044" s="36" t="s">
        <v>402</v>
      </c>
      <c r="D1044" s="11" t="s">
        <v>322</v>
      </c>
      <c r="E1044" s="30">
        <v>0.75</v>
      </c>
      <c r="F1044" s="30">
        <v>0.25</v>
      </c>
      <c r="G1044" s="12">
        <v>4.0599999999999996</v>
      </c>
      <c r="H1044" s="33">
        <v>50.58</v>
      </c>
      <c r="I1044" s="33">
        <f t="shared" si="77"/>
        <v>205.35479999999998</v>
      </c>
    </row>
    <row r="1045" spans="2:9" ht="15.75">
      <c r="C1045" s="36" t="s">
        <v>482</v>
      </c>
      <c r="D1045" s="11" t="s">
        <v>322</v>
      </c>
      <c r="E1045" s="30">
        <v>0.25</v>
      </c>
      <c r="F1045" s="30">
        <v>0.75</v>
      </c>
      <c r="G1045" s="31">
        <v>1.04</v>
      </c>
      <c r="H1045" s="65">
        <v>33.450000000000003</v>
      </c>
      <c r="I1045" s="33">
        <f t="shared" si="77"/>
        <v>34.788000000000004</v>
      </c>
    </row>
    <row r="1046" spans="2:9" ht="15.75">
      <c r="C1046" s="75" t="s">
        <v>482</v>
      </c>
      <c r="D1046" s="76" t="s">
        <v>322</v>
      </c>
      <c r="E1046" s="77">
        <v>0.75</v>
      </c>
      <c r="F1046" s="77">
        <v>0.25</v>
      </c>
      <c r="G1046" s="31"/>
      <c r="H1046" s="78">
        <v>37.82</v>
      </c>
      <c r="I1046" s="33">
        <f t="shared" si="77"/>
        <v>0</v>
      </c>
    </row>
    <row r="1047" spans="2:9" ht="15.75">
      <c r="C1047" s="36" t="s">
        <v>483</v>
      </c>
      <c r="D1047" s="11" t="s">
        <v>322</v>
      </c>
      <c r="E1047" s="30">
        <v>0.75</v>
      </c>
      <c r="F1047" s="30">
        <v>0.25</v>
      </c>
      <c r="G1047" s="31">
        <v>2.0299999999999998</v>
      </c>
      <c r="H1047" s="65">
        <v>44.43</v>
      </c>
      <c r="I1047" s="33">
        <f t="shared" si="77"/>
        <v>90.192899999999995</v>
      </c>
    </row>
    <row r="1048" spans="2:9" ht="15.75">
      <c r="C1048" s="36" t="s">
        <v>484</v>
      </c>
      <c r="D1048" s="11" t="s">
        <v>328</v>
      </c>
      <c r="E1048" s="30">
        <v>0.91666666666666696</v>
      </c>
      <c r="F1048" s="30">
        <v>0.28333333333333299</v>
      </c>
      <c r="G1048" s="31">
        <v>4.09</v>
      </c>
      <c r="H1048" s="65">
        <v>32.11</v>
      </c>
      <c r="I1048" s="33">
        <f t="shared" si="77"/>
        <v>131.32989999999998</v>
      </c>
    </row>
    <row r="1049" spans="2:9" ht="15.75">
      <c r="C1049" s="36" t="s">
        <v>485</v>
      </c>
      <c r="D1049" s="11" t="s">
        <v>322</v>
      </c>
      <c r="E1049" s="30">
        <v>0.25</v>
      </c>
      <c r="F1049" s="30">
        <v>0.75</v>
      </c>
      <c r="G1049" s="31">
        <v>0.23</v>
      </c>
      <c r="H1049" s="65">
        <v>24.45</v>
      </c>
      <c r="I1049" s="33">
        <f>G1049*H1049</f>
        <v>5.6234999999999999</v>
      </c>
    </row>
    <row r="1050" spans="2:9" ht="15.75">
      <c r="C1050" s="36" t="s">
        <v>485</v>
      </c>
      <c r="D1050" s="11" t="s">
        <v>322</v>
      </c>
      <c r="E1050" s="30">
        <v>0.75</v>
      </c>
      <c r="F1050" s="30">
        <v>0.25</v>
      </c>
      <c r="G1050" s="31">
        <v>8.51</v>
      </c>
      <c r="H1050" s="33">
        <v>27.36</v>
      </c>
      <c r="I1050" s="33">
        <f>G1050*H1050</f>
        <v>232.83359999999999</v>
      </c>
    </row>
    <row r="1051" spans="2:9" ht="15.75">
      <c r="C1051" s="75" t="s">
        <v>486</v>
      </c>
      <c r="D1051" s="76" t="s">
        <v>333</v>
      </c>
      <c r="E1051" s="77">
        <v>0.25</v>
      </c>
      <c r="F1051" s="77">
        <v>0.66666666666666663</v>
      </c>
      <c r="G1051" s="31"/>
      <c r="H1051" s="78">
        <v>35.08</v>
      </c>
      <c r="I1051" s="33">
        <f t="shared" ref="I1051:I1052" si="78">G1051*H1051</f>
        <v>0</v>
      </c>
    </row>
    <row r="1052" spans="2:9" ht="15.75">
      <c r="C1052" s="36" t="s">
        <v>486</v>
      </c>
      <c r="D1052" s="11" t="s">
        <v>333</v>
      </c>
      <c r="E1052" s="30">
        <v>0.91666666666666696</v>
      </c>
      <c r="F1052" s="30">
        <v>0.26388888888888901</v>
      </c>
      <c r="G1052" s="12">
        <v>1.58</v>
      </c>
      <c r="H1052" s="65">
        <v>38.78</v>
      </c>
      <c r="I1052" s="33">
        <f t="shared" si="78"/>
        <v>61.272400000000005</v>
      </c>
    </row>
    <row r="1053" spans="2:9" ht="15.75">
      <c r="G1053" s="32">
        <f>SUM(G1036:G1052)</f>
        <v>30.85</v>
      </c>
      <c r="H1053" s="29" t="s">
        <v>320</v>
      </c>
      <c r="I1053" s="66">
        <f>SUM(I1036:I1052)</f>
        <v>1160.9405000000002</v>
      </c>
    </row>
    <row r="1055" spans="2:9" ht="31.5">
      <c r="B1055" s="35" t="s">
        <v>521</v>
      </c>
      <c r="C1055" s="9" t="s">
        <v>314</v>
      </c>
      <c r="D1055" s="9" t="s">
        <v>315</v>
      </c>
      <c r="E1055" s="9" t="s">
        <v>316</v>
      </c>
      <c r="F1055" s="9" t="s">
        <v>317</v>
      </c>
      <c r="G1055" s="9" t="s">
        <v>342</v>
      </c>
      <c r="H1055" s="9" t="s">
        <v>324</v>
      </c>
      <c r="I1055" s="9" t="s">
        <v>320</v>
      </c>
    </row>
    <row r="1056" spans="2:9" ht="15.75">
      <c r="C1056" s="36" t="s">
        <v>499</v>
      </c>
      <c r="D1056" s="36" t="s">
        <v>322</v>
      </c>
      <c r="E1056" s="37">
        <v>0.25</v>
      </c>
      <c r="F1056" s="37">
        <v>0.75</v>
      </c>
      <c r="G1056" s="42"/>
      <c r="H1056" s="57">
        <v>49.52</v>
      </c>
      <c r="I1056" s="39">
        <f>H1056*G1056</f>
        <v>0</v>
      </c>
    </row>
    <row r="1057" spans="2:9" ht="15.75">
      <c r="C1057" s="36" t="s">
        <v>499</v>
      </c>
      <c r="D1057" s="36" t="s">
        <v>322</v>
      </c>
      <c r="E1057" s="37">
        <v>0.75</v>
      </c>
      <c r="F1057" s="37">
        <v>0.25</v>
      </c>
      <c r="G1057" s="42">
        <v>9.75</v>
      </c>
      <c r="H1057" s="57">
        <v>52.64</v>
      </c>
      <c r="I1057" s="39">
        <f>H1057*G1057</f>
        <v>513.24</v>
      </c>
    </row>
    <row r="1058" spans="2:9" ht="15.75">
      <c r="C1058" s="40"/>
      <c r="D1058" s="40"/>
      <c r="E1058" s="40"/>
      <c r="F1058" s="40"/>
      <c r="G1058" s="43">
        <f>SUM(G1056:G1057)</f>
        <v>9.75</v>
      </c>
      <c r="H1058" s="40"/>
      <c r="I1058" s="41">
        <f>SUM(I1056:I1057)</f>
        <v>513.24</v>
      </c>
    </row>
    <row r="1060" spans="2:9" ht="31.5">
      <c r="B1060" s="35" t="s">
        <v>520</v>
      </c>
      <c r="C1060" s="9" t="s">
        <v>314</v>
      </c>
      <c r="D1060" s="9" t="s">
        <v>315</v>
      </c>
      <c r="E1060" s="9" t="s">
        <v>316</v>
      </c>
      <c r="F1060" s="9" t="s">
        <v>317</v>
      </c>
      <c r="G1060" s="9" t="s">
        <v>342</v>
      </c>
      <c r="H1060" s="9" t="s">
        <v>324</v>
      </c>
      <c r="I1060" s="9" t="s">
        <v>320</v>
      </c>
    </row>
    <row r="1061" spans="2:9" ht="15.75">
      <c r="C1061" s="36" t="s">
        <v>339</v>
      </c>
      <c r="D1061" s="36" t="s">
        <v>322</v>
      </c>
      <c r="E1061" s="37">
        <v>0.79166666666666663</v>
      </c>
      <c r="F1061" s="37">
        <v>0.29166666666666669</v>
      </c>
      <c r="G1061" s="42">
        <v>60.75</v>
      </c>
      <c r="H1061" s="57">
        <v>32.36</v>
      </c>
      <c r="I1061" s="39">
        <f>H1061*G1061</f>
        <v>1965.87</v>
      </c>
    </row>
    <row r="1062" spans="2:9" ht="15.75">
      <c r="C1062" s="36" t="s">
        <v>339</v>
      </c>
      <c r="D1062" s="36" t="s">
        <v>322</v>
      </c>
      <c r="E1062" s="37">
        <v>0.29166666666666669</v>
      </c>
      <c r="F1062" s="37">
        <v>0.79166666666666663</v>
      </c>
      <c r="G1062" s="42">
        <v>60.75</v>
      </c>
      <c r="H1062" s="57">
        <v>29.65</v>
      </c>
      <c r="I1062" s="39">
        <f>H1062*G1062</f>
        <v>1801.2375</v>
      </c>
    </row>
    <row r="1063" spans="2:9" ht="15.75">
      <c r="G1063" s="43">
        <f>SUM(G1061:G1062)</f>
        <v>121.5</v>
      </c>
      <c r="H1063" s="40"/>
      <c r="I1063" s="41">
        <f>SUM(I1061:I1062)</f>
        <v>3767.1075000000001</v>
      </c>
    </row>
    <row r="1065" spans="2:9" ht="31.5">
      <c r="B1065" s="35" t="s">
        <v>520</v>
      </c>
      <c r="C1065" s="9" t="s">
        <v>314</v>
      </c>
      <c r="D1065" s="9" t="s">
        <v>315</v>
      </c>
      <c r="E1065" s="9" t="s">
        <v>316</v>
      </c>
      <c r="F1065" s="9" t="s">
        <v>317</v>
      </c>
      <c r="G1065" s="9" t="s">
        <v>342</v>
      </c>
      <c r="H1065" s="9" t="s">
        <v>324</v>
      </c>
      <c r="I1065" s="9" t="s">
        <v>320</v>
      </c>
    </row>
    <row r="1066" spans="2:9" ht="15.75">
      <c r="C1066" s="36" t="s">
        <v>335</v>
      </c>
      <c r="D1066" s="36" t="s">
        <v>322</v>
      </c>
      <c r="E1066" s="37">
        <v>0.29166666666666669</v>
      </c>
      <c r="F1066" s="37">
        <v>0.79166666666666663</v>
      </c>
      <c r="G1066" s="42">
        <v>156.75</v>
      </c>
      <c r="H1066" s="57">
        <v>20.88</v>
      </c>
      <c r="I1066" s="39">
        <f>H1066*G1066</f>
        <v>3272.94</v>
      </c>
    </row>
    <row r="1067" spans="2:9" ht="15.75">
      <c r="C1067" s="36" t="s">
        <v>335</v>
      </c>
      <c r="D1067" s="36" t="s">
        <v>322</v>
      </c>
      <c r="E1067" s="37">
        <v>0.79166666666666663</v>
      </c>
      <c r="F1067" s="37">
        <v>0.29166666666666669</v>
      </c>
      <c r="G1067" s="42">
        <v>156.75</v>
      </c>
      <c r="H1067" s="57">
        <v>22.83</v>
      </c>
      <c r="I1067" s="39">
        <f>H1067*G1067</f>
        <v>3578.6024999999995</v>
      </c>
    </row>
    <row r="1068" spans="2:9" ht="15.75">
      <c r="C1068" s="40"/>
      <c r="D1068" s="40"/>
      <c r="E1068" s="40"/>
      <c r="F1068" s="40"/>
      <c r="G1068" s="43">
        <f>SUM(G1066:G1067)</f>
        <v>313.5</v>
      </c>
      <c r="H1068" s="40"/>
      <c r="I1068" s="41">
        <f>SUM(I1066:I1067)</f>
        <v>6851.5424999999996</v>
      </c>
    </row>
    <row r="1070" spans="2:9" ht="31.5">
      <c r="B1070" s="35" t="s">
        <v>520</v>
      </c>
      <c r="C1070" s="9" t="s">
        <v>314</v>
      </c>
      <c r="D1070" s="9" t="s">
        <v>315</v>
      </c>
      <c r="E1070" s="9" t="s">
        <v>316</v>
      </c>
      <c r="F1070" s="9" t="s">
        <v>317</v>
      </c>
      <c r="G1070" s="9" t="s">
        <v>342</v>
      </c>
      <c r="H1070" s="9" t="s">
        <v>324</v>
      </c>
      <c r="I1070" s="9" t="s">
        <v>320</v>
      </c>
    </row>
    <row r="1071" spans="2:9" ht="15.75">
      <c r="C1071" s="36" t="s">
        <v>351</v>
      </c>
      <c r="D1071" s="36" t="s">
        <v>322</v>
      </c>
      <c r="E1071" s="37">
        <v>0.45833333333333331</v>
      </c>
      <c r="F1071" s="37">
        <v>0.95833333333333337</v>
      </c>
      <c r="G1071" s="42">
        <v>192</v>
      </c>
      <c r="H1071" s="39">
        <v>35.26</v>
      </c>
      <c r="I1071" s="39">
        <f>H1071*G1071</f>
        <v>6769.92</v>
      </c>
    </row>
    <row r="1072" spans="2:9" ht="15.75">
      <c r="G1072" s="43">
        <f>SUM(G1071:G1071)</f>
        <v>192</v>
      </c>
      <c r="H1072" s="40"/>
      <c r="I1072" s="41">
        <f>SUM(I1071:I1071)</f>
        <v>6769.92</v>
      </c>
    </row>
    <row r="1074" spans="2:9" ht="31.5">
      <c r="B1074" s="89" t="s">
        <v>522</v>
      </c>
      <c r="C1074" s="9" t="s">
        <v>314</v>
      </c>
      <c r="D1074" s="9" t="s">
        <v>315</v>
      </c>
      <c r="E1074" s="9" t="s">
        <v>316</v>
      </c>
      <c r="F1074" s="9" t="s">
        <v>317</v>
      </c>
      <c r="G1074" s="9" t="s">
        <v>342</v>
      </c>
      <c r="H1074" s="9" t="s">
        <v>324</v>
      </c>
      <c r="I1074" s="9" t="s">
        <v>320</v>
      </c>
    </row>
    <row r="1075" spans="2:9" ht="15.75">
      <c r="C1075" s="36" t="s">
        <v>335</v>
      </c>
      <c r="D1075" s="36" t="s">
        <v>322</v>
      </c>
      <c r="E1075" s="37">
        <v>0.29166666666666669</v>
      </c>
      <c r="F1075" s="37">
        <v>0.79166666666666663</v>
      </c>
      <c r="G1075" s="42"/>
      <c r="H1075" s="57">
        <v>23.16</v>
      </c>
      <c r="I1075" s="39">
        <f>G1075*H1075</f>
        <v>0</v>
      </c>
    </row>
    <row r="1076" spans="2:9" ht="15.75">
      <c r="C1076" s="36" t="s">
        <v>335</v>
      </c>
      <c r="D1076" s="36" t="s">
        <v>322</v>
      </c>
      <c r="E1076" s="37">
        <v>0.5</v>
      </c>
      <c r="F1076" s="37">
        <v>0</v>
      </c>
      <c r="G1076" s="42">
        <v>36.549999999999997</v>
      </c>
      <c r="H1076" s="57">
        <v>23.84</v>
      </c>
      <c r="I1076" s="39">
        <f>G1076*H1076</f>
        <v>871.35199999999998</v>
      </c>
    </row>
    <row r="1077" spans="2:9" ht="15.75">
      <c r="C1077" s="36" t="s">
        <v>335</v>
      </c>
      <c r="D1077" s="36" t="s">
        <v>328</v>
      </c>
      <c r="E1077" s="37">
        <v>0.33333333333333331</v>
      </c>
      <c r="F1077" s="37">
        <v>0.58333333333333337</v>
      </c>
      <c r="G1077" s="42">
        <v>0.56666666666666665</v>
      </c>
      <c r="H1077" s="57">
        <v>23.02</v>
      </c>
      <c r="I1077" s="39">
        <f>G1077*H1077</f>
        <v>13.044666666666666</v>
      </c>
    </row>
    <row r="1078" spans="2:9" ht="15.75">
      <c r="C1078" s="36" t="s">
        <v>335</v>
      </c>
      <c r="D1078" s="36" t="s">
        <v>341</v>
      </c>
      <c r="E1078" s="37">
        <v>0.79166666666666663</v>
      </c>
      <c r="F1078" s="37">
        <v>4.1666666666666664E-2</v>
      </c>
      <c r="G1078" s="42">
        <v>4.3666666666666663</v>
      </c>
      <c r="H1078" s="57">
        <v>24.76</v>
      </c>
      <c r="I1078" s="39">
        <f>G1078*H1078</f>
        <v>108.11866666666667</v>
      </c>
    </row>
    <row r="1079" spans="2:9" ht="15.75">
      <c r="C1079" s="40"/>
      <c r="D1079" s="40"/>
      <c r="E1079" s="40"/>
      <c r="F1079" s="40"/>
      <c r="G1079" s="43">
        <f>SUM(G1075:G1078)</f>
        <v>41.483333333333334</v>
      </c>
      <c r="H1079" s="40"/>
      <c r="I1079" s="41">
        <f>SUM(I1075:I1078)</f>
        <v>992.51533333333327</v>
      </c>
    </row>
    <row r="1081" spans="2:9" ht="31.5">
      <c r="B1081" s="89" t="s">
        <v>522</v>
      </c>
      <c r="C1081" s="9" t="s">
        <v>314</v>
      </c>
      <c r="D1081" s="9" t="s">
        <v>315</v>
      </c>
      <c r="E1081" s="9" t="s">
        <v>316</v>
      </c>
      <c r="F1081" s="9" t="s">
        <v>317</v>
      </c>
      <c r="G1081" s="9" t="s">
        <v>342</v>
      </c>
      <c r="H1081" s="9" t="s">
        <v>324</v>
      </c>
      <c r="I1081" s="9" t="s">
        <v>320</v>
      </c>
    </row>
    <row r="1082" spans="2:9" ht="15.75">
      <c r="C1082" s="36" t="s">
        <v>339</v>
      </c>
      <c r="D1082" s="36" t="s">
        <v>322</v>
      </c>
      <c r="E1082" s="37">
        <v>0.375</v>
      </c>
      <c r="F1082" s="37">
        <v>0.875</v>
      </c>
      <c r="G1082" s="42"/>
      <c r="H1082" s="57">
        <v>26.26</v>
      </c>
      <c r="I1082" s="39">
        <f>H1082*G1082</f>
        <v>0</v>
      </c>
    </row>
    <row r="1083" spans="2:9" ht="15.75">
      <c r="C1083" s="36" t="s">
        <v>339</v>
      </c>
      <c r="D1083" s="36" t="s">
        <v>322</v>
      </c>
      <c r="E1083" s="37">
        <v>0.41666666666666669</v>
      </c>
      <c r="F1083" s="37">
        <v>0.91666666666666663</v>
      </c>
      <c r="G1083" s="42">
        <v>3.083333333333333</v>
      </c>
      <c r="H1083" s="57">
        <v>26.26</v>
      </c>
      <c r="I1083" s="39">
        <f>H1083*G1083</f>
        <v>80.968333333333334</v>
      </c>
    </row>
    <row r="1084" spans="2:9" ht="15.75">
      <c r="C1084" s="36" t="s">
        <v>339</v>
      </c>
      <c r="D1084" s="36" t="s">
        <v>322</v>
      </c>
      <c r="E1084" s="37">
        <v>0.33333333333333331</v>
      </c>
      <c r="F1084" s="37">
        <v>0.83333333333333337</v>
      </c>
      <c r="G1084" s="42"/>
      <c r="H1084" s="57">
        <v>26.26</v>
      </c>
      <c r="I1084" s="39">
        <f>H1084*G1084</f>
        <v>0</v>
      </c>
    </row>
    <row r="1085" spans="2:9" ht="15.75">
      <c r="C1085" s="36" t="s">
        <v>339</v>
      </c>
      <c r="D1085" s="36" t="s">
        <v>322</v>
      </c>
      <c r="E1085" s="37">
        <v>0.29166666666666669</v>
      </c>
      <c r="F1085" s="37">
        <v>0.79166666666666663</v>
      </c>
      <c r="G1085" s="42"/>
      <c r="H1085" s="57">
        <v>26.26</v>
      </c>
      <c r="I1085" s="39">
        <f>H1085*G1085</f>
        <v>0</v>
      </c>
    </row>
    <row r="1086" spans="2:9" ht="15.75">
      <c r="C1086" s="40"/>
      <c r="D1086" s="40"/>
      <c r="E1086" s="40"/>
      <c r="F1086" s="40"/>
      <c r="G1086" s="43">
        <f>SUBTOTAL(9,G1082:G1085)</f>
        <v>3.083333333333333</v>
      </c>
      <c r="H1086" s="40"/>
      <c r="I1086" s="41">
        <f>SUBTOTAL(9,I1082:I1085)</f>
        <v>80.968333333333334</v>
      </c>
    </row>
    <row r="1088" spans="2:9" ht="31.5">
      <c r="B1088" s="89" t="s">
        <v>522</v>
      </c>
      <c r="C1088" s="9" t="s">
        <v>314</v>
      </c>
      <c r="D1088" s="9" t="s">
        <v>315</v>
      </c>
      <c r="E1088" s="9" t="s">
        <v>316</v>
      </c>
      <c r="F1088" s="9" t="s">
        <v>317</v>
      </c>
      <c r="G1088" s="9" t="s">
        <v>318</v>
      </c>
      <c r="H1088" s="9" t="s">
        <v>319</v>
      </c>
      <c r="I1088" s="9" t="s">
        <v>320</v>
      </c>
    </row>
    <row r="1089" spans="2:9" ht="15.75">
      <c r="C1089" s="36" t="s">
        <v>355</v>
      </c>
      <c r="D1089" s="36" t="s">
        <v>523</v>
      </c>
      <c r="E1089" s="37">
        <v>0.47916666666666702</v>
      </c>
      <c r="F1089" s="37">
        <v>0.88749999999999996</v>
      </c>
      <c r="G1089" s="42">
        <v>1</v>
      </c>
      <c r="H1089" s="39">
        <v>364.23</v>
      </c>
      <c r="I1089" s="39">
        <f>H1089*G1089</f>
        <v>364.23</v>
      </c>
    </row>
    <row r="1090" spans="2:9" ht="15.75">
      <c r="C1090" s="36" t="s">
        <v>524</v>
      </c>
      <c r="D1090" s="36" t="s">
        <v>449</v>
      </c>
      <c r="E1090" s="37">
        <v>0.29166666666666702</v>
      </c>
      <c r="F1090" s="37">
        <v>0.63888888888888895</v>
      </c>
      <c r="G1090" s="42"/>
      <c r="H1090" s="39">
        <v>254.59</v>
      </c>
      <c r="I1090" s="39">
        <f t="shared" ref="I1090:I1101" si="79">H1090*G1090</f>
        <v>0</v>
      </c>
    </row>
    <row r="1091" spans="2:9" ht="15.75">
      <c r="C1091" s="36" t="s">
        <v>525</v>
      </c>
      <c r="D1091" s="36" t="s">
        <v>449</v>
      </c>
      <c r="E1091" s="37">
        <v>0.47916666666666702</v>
      </c>
      <c r="F1091" s="37">
        <v>0.82638888888888895</v>
      </c>
      <c r="G1091" s="42">
        <v>1</v>
      </c>
      <c r="H1091" s="39">
        <v>254.59</v>
      </c>
      <c r="I1091" s="39">
        <f t="shared" si="79"/>
        <v>254.59</v>
      </c>
    </row>
    <row r="1092" spans="2:9" ht="15.75">
      <c r="C1092" s="36" t="s">
        <v>526</v>
      </c>
      <c r="D1092" s="36" t="s">
        <v>449</v>
      </c>
      <c r="E1092" s="37">
        <v>0.8125</v>
      </c>
      <c r="F1092" s="37">
        <v>0.14583333333333301</v>
      </c>
      <c r="G1092" s="42"/>
      <c r="H1092" s="39">
        <v>285.58</v>
      </c>
      <c r="I1092" s="39">
        <f t="shared" si="79"/>
        <v>0</v>
      </c>
    </row>
    <row r="1093" spans="2:9" ht="15.75">
      <c r="C1093" s="36" t="s">
        <v>527</v>
      </c>
      <c r="D1093" s="36" t="s">
        <v>449</v>
      </c>
      <c r="E1093" s="37">
        <v>0.47916666666666702</v>
      </c>
      <c r="F1093" s="37">
        <v>0.82638888888888895</v>
      </c>
      <c r="G1093" s="42">
        <v>14</v>
      </c>
      <c r="H1093" s="39">
        <v>204.88</v>
      </c>
      <c r="I1093" s="39">
        <f t="shared" si="79"/>
        <v>2868.3199999999997</v>
      </c>
    </row>
    <row r="1094" spans="2:9" ht="15.75">
      <c r="C1094" s="36" t="s">
        <v>528</v>
      </c>
      <c r="D1094" s="36" t="s">
        <v>449</v>
      </c>
      <c r="E1094" s="37">
        <v>0.47916666666666702</v>
      </c>
      <c r="F1094" s="37">
        <v>0.82638888888888895</v>
      </c>
      <c r="G1094" s="42">
        <v>27</v>
      </c>
      <c r="H1094" s="39">
        <v>230.17</v>
      </c>
      <c r="I1094" s="39">
        <f t="shared" si="79"/>
        <v>6214.5899999999992</v>
      </c>
    </row>
    <row r="1095" spans="2:9" ht="15.75">
      <c r="C1095" s="36" t="s">
        <v>529</v>
      </c>
      <c r="D1095" s="36" t="s">
        <v>449</v>
      </c>
      <c r="E1095" s="37">
        <v>0.60069444444444398</v>
      </c>
      <c r="F1095" s="37">
        <v>0.94791666666666696</v>
      </c>
      <c r="G1095" s="42"/>
      <c r="H1095" s="39">
        <v>208.84</v>
      </c>
      <c r="I1095" s="39">
        <f t="shared" si="79"/>
        <v>0</v>
      </c>
    </row>
    <row r="1096" spans="2:9" ht="15.75">
      <c r="C1096" s="36" t="s">
        <v>529</v>
      </c>
      <c r="D1096" s="36" t="s">
        <v>449</v>
      </c>
      <c r="E1096" s="37">
        <v>0.56944444444444398</v>
      </c>
      <c r="F1096" s="37">
        <v>0.91666666666666696</v>
      </c>
      <c r="G1096" s="42"/>
      <c r="H1096" s="39">
        <v>204.88</v>
      </c>
      <c r="I1096" s="39">
        <f t="shared" si="79"/>
        <v>0</v>
      </c>
    </row>
    <row r="1097" spans="2:9" ht="31.5">
      <c r="C1097" s="36" t="s">
        <v>530</v>
      </c>
      <c r="D1097" s="36" t="s">
        <v>449</v>
      </c>
      <c r="E1097" s="37">
        <v>0.33333333333333298</v>
      </c>
      <c r="F1097" s="37">
        <v>0.68055555555555602</v>
      </c>
      <c r="G1097" s="42"/>
      <c r="H1097" s="39">
        <v>204.88</v>
      </c>
      <c r="I1097" s="39">
        <f t="shared" si="79"/>
        <v>0</v>
      </c>
    </row>
    <row r="1098" spans="2:9" ht="15.75">
      <c r="C1098" s="36" t="s">
        <v>531</v>
      </c>
      <c r="D1098" s="36" t="s">
        <v>449</v>
      </c>
      <c r="E1098" s="37">
        <v>0.29166666666666702</v>
      </c>
      <c r="F1098" s="37">
        <v>0.63888888888888895</v>
      </c>
      <c r="G1098" s="42"/>
      <c r="H1098" s="39">
        <v>230.17</v>
      </c>
      <c r="I1098" s="39">
        <f t="shared" si="79"/>
        <v>0</v>
      </c>
    </row>
    <row r="1099" spans="2:9" ht="15.75">
      <c r="C1099" s="36" t="s">
        <v>532</v>
      </c>
      <c r="D1099" s="36" t="s">
        <v>449</v>
      </c>
      <c r="E1099" s="37">
        <v>0.8125</v>
      </c>
      <c r="F1099" s="37">
        <v>0.14583333333333301</v>
      </c>
      <c r="G1099" s="42">
        <v>24</v>
      </c>
      <c r="H1099" s="39">
        <v>228.13</v>
      </c>
      <c r="I1099" s="39">
        <f t="shared" si="79"/>
        <v>5475.12</v>
      </c>
    </row>
    <row r="1100" spans="2:9" ht="15.75">
      <c r="C1100" s="36" t="s">
        <v>533</v>
      </c>
      <c r="D1100" s="36" t="s">
        <v>449</v>
      </c>
      <c r="E1100" s="37">
        <v>0.8125</v>
      </c>
      <c r="F1100" s="37">
        <v>0.14583333333333301</v>
      </c>
      <c r="G1100" s="42">
        <v>1</v>
      </c>
      <c r="H1100" s="39">
        <v>257.29000000000002</v>
      </c>
      <c r="I1100" s="39">
        <f t="shared" si="79"/>
        <v>257.29000000000002</v>
      </c>
    </row>
    <row r="1101" spans="2:9" ht="15.75">
      <c r="C1101" s="36" t="s">
        <v>528</v>
      </c>
      <c r="D1101" s="36" t="s">
        <v>449</v>
      </c>
      <c r="E1101" s="37">
        <v>0.33333333333333298</v>
      </c>
      <c r="F1101" s="37">
        <v>0.68055555555555602</v>
      </c>
      <c r="G1101" s="42"/>
      <c r="H1101" s="39">
        <v>230.17</v>
      </c>
      <c r="I1101" s="39">
        <f t="shared" si="79"/>
        <v>0</v>
      </c>
    </row>
    <row r="1102" spans="2:9" ht="15.75">
      <c r="G1102" s="43">
        <f>SUM(G1089:G1101)</f>
        <v>68</v>
      </c>
      <c r="H1102" s="40"/>
      <c r="I1102" s="41">
        <f>SUM(I1089:I1101)</f>
        <v>15434.14</v>
      </c>
    </row>
    <row r="1104" spans="2:9" ht="31.5">
      <c r="B1104" s="89" t="s">
        <v>520</v>
      </c>
      <c r="C1104" s="9" t="s">
        <v>314</v>
      </c>
      <c r="D1104" s="9" t="s">
        <v>315</v>
      </c>
      <c r="E1104" s="9" t="s">
        <v>316</v>
      </c>
      <c r="F1104" s="9" t="s">
        <v>317</v>
      </c>
      <c r="G1104" s="9" t="s">
        <v>318</v>
      </c>
      <c r="H1104" s="9" t="s">
        <v>319</v>
      </c>
      <c r="I1104" s="9" t="s">
        <v>320</v>
      </c>
    </row>
    <row r="1105" spans="3:9" ht="15.75">
      <c r="C1105" s="36" t="s">
        <v>355</v>
      </c>
      <c r="D1105" s="36" t="s">
        <v>341</v>
      </c>
      <c r="E1105" s="37">
        <v>0.375</v>
      </c>
      <c r="F1105" s="37">
        <v>0.72222222222222221</v>
      </c>
      <c r="G1105" s="42"/>
      <c r="H1105" s="57">
        <v>437.97</v>
      </c>
      <c r="I1105" s="39">
        <f t="shared" ref="I1105:I1128" si="80">G1105*H1105</f>
        <v>0</v>
      </c>
    </row>
    <row r="1106" spans="3:9" ht="31.5">
      <c r="C1106" s="36" t="s">
        <v>502</v>
      </c>
      <c r="D1106" s="36" t="s">
        <v>333</v>
      </c>
      <c r="E1106" s="37">
        <v>0.25</v>
      </c>
      <c r="F1106" s="37">
        <v>0.59722222222222221</v>
      </c>
      <c r="G1106" s="42"/>
      <c r="H1106" s="57">
        <v>202.19</v>
      </c>
      <c r="I1106" s="39">
        <f t="shared" si="80"/>
        <v>0</v>
      </c>
    </row>
    <row r="1107" spans="3:9" ht="31.5">
      <c r="C1107" s="36" t="s">
        <v>502</v>
      </c>
      <c r="D1107" s="36" t="s">
        <v>333</v>
      </c>
      <c r="E1107" s="37">
        <v>0.56944444444444442</v>
      </c>
      <c r="F1107" s="37">
        <v>0.91666666666666663</v>
      </c>
      <c r="G1107" s="42"/>
      <c r="H1107" s="57">
        <v>202.19</v>
      </c>
      <c r="I1107" s="39">
        <f t="shared" si="80"/>
        <v>0</v>
      </c>
    </row>
    <row r="1108" spans="3:9" ht="15.75">
      <c r="C1108" s="36" t="s">
        <v>372</v>
      </c>
      <c r="D1108" s="36" t="s">
        <v>333</v>
      </c>
      <c r="E1108" s="37">
        <v>0.56944444444444442</v>
      </c>
      <c r="F1108" s="37">
        <v>0.91666666666666663</v>
      </c>
      <c r="G1108" s="42">
        <v>90</v>
      </c>
      <c r="H1108" s="57">
        <v>145.54</v>
      </c>
      <c r="I1108" s="39">
        <f t="shared" si="80"/>
        <v>13098.599999999999</v>
      </c>
    </row>
    <row r="1109" spans="3:9" ht="15.75">
      <c r="C1109" s="36" t="s">
        <v>373</v>
      </c>
      <c r="D1109" s="36" t="s">
        <v>333</v>
      </c>
      <c r="E1109" s="37">
        <v>0.25</v>
      </c>
      <c r="F1109" s="37">
        <v>0.59722222222222221</v>
      </c>
      <c r="G1109" s="42">
        <v>55</v>
      </c>
      <c r="H1109" s="57">
        <v>186.37</v>
      </c>
      <c r="I1109" s="39">
        <f t="shared" si="80"/>
        <v>10250.35</v>
      </c>
    </row>
    <row r="1110" spans="3:9" ht="15.75">
      <c r="C1110" s="36" t="s">
        <v>373</v>
      </c>
      <c r="D1110" s="36" t="s">
        <v>333</v>
      </c>
      <c r="E1110" s="37">
        <v>0.56944444444444442</v>
      </c>
      <c r="F1110" s="37">
        <v>0.91666666666666663</v>
      </c>
      <c r="G1110" s="42"/>
      <c r="H1110" s="57">
        <v>168.44</v>
      </c>
      <c r="I1110" s="39">
        <f t="shared" si="80"/>
        <v>0</v>
      </c>
    </row>
    <row r="1111" spans="3:9" ht="15.75">
      <c r="C1111" s="36" t="s">
        <v>374</v>
      </c>
      <c r="D1111" s="36" t="s">
        <v>333</v>
      </c>
      <c r="E1111" s="37">
        <v>0.25</v>
      </c>
      <c r="F1111" s="37">
        <v>0.59722222222222221</v>
      </c>
      <c r="G1111" s="42">
        <v>16</v>
      </c>
      <c r="H1111" s="57">
        <v>192.69</v>
      </c>
      <c r="I1111" s="39">
        <f t="shared" si="80"/>
        <v>3083.04</v>
      </c>
    </row>
    <row r="1112" spans="3:9" ht="15.75">
      <c r="C1112" s="36" t="s">
        <v>372</v>
      </c>
      <c r="D1112" s="36" t="s">
        <v>333</v>
      </c>
      <c r="E1112" s="37">
        <v>0.25</v>
      </c>
      <c r="F1112" s="37">
        <v>0.59722222222222221</v>
      </c>
      <c r="G1112" s="42">
        <v>85</v>
      </c>
      <c r="H1112" s="57">
        <v>145.54</v>
      </c>
      <c r="I1112" s="39">
        <f t="shared" si="80"/>
        <v>12370.9</v>
      </c>
    </row>
    <row r="1113" spans="3:9" ht="15.75">
      <c r="C1113" s="36" t="s">
        <v>372</v>
      </c>
      <c r="D1113" s="36" t="s">
        <v>333</v>
      </c>
      <c r="E1113" s="37">
        <v>0.90277777777777779</v>
      </c>
      <c r="F1113" s="37">
        <v>0.25</v>
      </c>
      <c r="G1113" s="42">
        <v>19</v>
      </c>
      <c r="H1113" s="57">
        <v>169.95</v>
      </c>
      <c r="I1113" s="39">
        <f t="shared" si="80"/>
        <v>3229.0499999999997</v>
      </c>
    </row>
    <row r="1114" spans="3:9" ht="31.5">
      <c r="C1114" s="36" t="s">
        <v>503</v>
      </c>
      <c r="D1114" s="36" t="s">
        <v>333</v>
      </c>
      <c r="E1114" s="37">
        <v>0.90277777777777779</v>
      </c>
      <c r="F1114" s="37">
        <v>0.25</v>
      </c>
      <c r="G1114" s="42">
        <v>6</v>
      </c>
      <c r="H1114" s="57">
        <v>227.08</v>
      </c>
      <c r="I1114" s="39">
        <f t="shared" si="80"/>
        <v>1362.48</v>
      </c>
    </row>
    <row r="1115" spans="3:9" ht="31.5">
      <c r="C1115" s="36" t="s">
        <v>503</v>
      </c>
      <c r="D1115" s="36" t="s">
        <v>333</v>
      </c>
      <c r="E1115" s="37">
        <v>0.25</v>
      </c>
      <c r="F1115" s="37">
        <v>0.59722222222222221</v>
      </c>
      <c r="G1115" s="42">
        <v>24</v>
      </c>
      <c r="H1115" s="57">
        <v>192.16</v>
      </c>
      <c r="I1115" s="39">
        <f t="shared" si="80"/>
        <v>4611.84</v>
      </c>
    </row>
    <row r="1116" spans="3:9" ht="31.5">
      <c r="C1116" s="36" t="s">
        <v>504</v>
      </c>
      <c r="D1116" s="36" t="s">
        <v>341</v>
      </c>
      <c r="E1116" s="37">
        <v>0.25</v>
      </c>
      <c r="F1116" s="37">
        <v>0.59722222222222221</v>
      </c>
      <c r="G1116" s="42"/>
      <c r="H1116" s="57">
        <v>168.56</v>
      </c>
      <c r="I1116" s="39">
        <f t="shared" si="80"/>
        <v>0</v>
      </c>
    </row>
    <row r="1117" spans="3:9" ht="15.75">
      <c r="C1117" s="36" t="s">
        <v>505</v>
      </c>
      <c r="D1117" s="36" t="s">
        <v>333</v>
      </c>
      <c r="E1117" s="37">
        <v>0.56944444444444442</v>
      </c>
      <c r="F1117" s="37">
        <v>0.91666666666666663</v>
      </c>
      <c r="G1117" s="42"/>
      <c r="H1117" s="57">
        <v>185.21</v>
      </c>
      <c r="I1117" s="39">
        <f t="shared" si="80"/>
        <v>0</v>
      </c>
    </row>
    <row r="1118" spans="3:9" ht="15.75">
      <c r="C1118" s="36" t="s">
        <v>505</v>
      </c>
      <c r="D1118" s="36" t="s">
        <v>333</v>
      </c>
      <c r="E1118" s="37">
        <v>0.25</v>
      </c>
      <c r="F1118" s="37">
        <v>0.59722222222222221</v>
      </c>
      <c r="G1118" s="42"/>
      <c r="H1118" s="57">
        <v>185.21</v>
      </c>
      <c r="I1118" s="39">
        <f t="shared" si="80"/>
        <v>0</v>
      </c>
    </row>
    <row r="1119" spans="3:9" ht="15.75">
      <c r="C1119" s="36" t="s">
        <v>505</v>
      </c>
      <c r="D1119" s="36" t="s">
        <v>333</v>
      </c>
      <c r="E1119" s="37">
        <v>0.90277777777777779</v>
      </c>
      <c r="F1119" s="37">
        <v>0.25</v>
      </c>
      <c r="G1119" s="42"/>
      <c r="H1119" s="57">
        <v>218.3</v>
      </c>
      <c r="I1119" s="39">
        <f t="shared" si="80"/>
        <v>0</v>
      </c>
    </row>
    <row r="1120" spans="3:9" ht="31.5">
      <c r="C1120" s="36" t="s">
        <v>506</v>
      </c>
      <c r="D1120" s="36" t="s">
        <v>333</v>
      </c>
      <c r="E1120" s="37">
        <v>0.90277777777777779</v>
      </c>
      <c r="F1120" s="37">
        <v>0.25</v>
      </c>
      <c r="G1120" s="42"/>
      <c r="H1120" s="57">
        <v>169.95</v>
      </c>
      <c r="I1120" s="39">
        <f t="shared" si="80"/>
        <v>0</v>
      </c>
    </row>
    <row r="1121" spans="2:9" ht="15.75">
      <c r="C1121" s="36" t="s">
        <v>373</v>
      </c>
      <c r="D1121" s="36" t="s">
        <v>333</v>
      </c>
      <c r="E1121" s="37">
        <v>0.90277777777777779</v>
      </c>
      <c r="F1121" s="37">
        <v>0.25</v>
      </c>
      <c r="G1121" s="42"/>
      <c r="H1121" s="57">
        <v>198.02</v>
      </c>
      <c r="I1121" s="39">
        <f t="shared" si="80"/>
        <v>0</v>
      </c>
    </row>
    <row r="1122" spans="2:9" ht="31.5">
      <c r="C1122" s="36" t="s">
        <v>503</v>
      </c>
      <c r="D1122" s="36" t="s">
        <v>333</v>
      </c>
      <c r="E1122" s="37">
        <v>0.56944444444444442</v>
      </c>
      <c r="F1122" s="37">
        <v>0.91666666666666663</v>
      </c>
      <c r="G1122" s="42"/>
      <c r="H1122" s="57">
        <v>192.16</v>
      </c>
      <c r="I1122" s="39">
        <f t="shared" si="80"/>
        <v>0</v>
      </c>
    </row>
    <row r="1123" spans="2:9" ht="15.75">
      <c r="C1123" s="36" t="s">
        <v>379</v>
      </c>
      <c r="D1123" s="36" t="s">
        <v>322</v>
      </c>
      <c r="E1123" s="37">
        <v>0.41666666666666669</v>
      </c>
      <c r="F1123" s="37">
        <v>0.91666666666666663</v>
      </c>
      <c r="G1123" s="42">
        <v>60</v>
      </c>
      <c r="H1123" s="57">
        <v>164.46</v>
      </c>
      <c r="I1123" s="39">
        <f t="shared" si="80"/>
        <v>9867.6</v>
      </c>
    </row>
    <row r="1124" spans="2:9" ht="15.75">
      <c r="C1124" s="36" t="s">
        <v>379</v>
      </c>
      <c r="D1124" s="36" t="s">
        <v>333</v>
      </c>
      <c r="E1124" s="37">
        <v>0.25</v>
      </c>
      <c r="F1124" s="37">
        <v>0.59722222222222221</v>
      </c>
      <c r="G1124" s="42"/>
      <c r="H1124" s="57">
        <v>185.21</v>
      </c>
      <c r="I1124" s="39">
        <f t="shared" si="80"/>
        <v>0</v>
      </c>
    </row>
    <row r="1125" spans="2:9" ht="15.75">
      <c r="C1125" s="36" t="s">
        <v>373</v>
      </c>
      <c r="D1125" s="36" t="s">
        <v>333</v>
      </c>
      <c r="E1125" s="37">
        <v>0.63194444444444442</v>
      </c>
      <c r="F1125" s="37">
        <v>0.97916666666666663</v>
      </c>
      <c r="G1125" s="42"/>
      <c r="H1125" s="57">
        <v>161.13</v>
      </c>
      <c r="I1125" s="39">
        <f t="shared" si="80"/>
        <v>0</v>
      </c>
    </row>
    <row r="1126" spans="2:9" ht="31.5">
      <c r="C1126" s="36" t="s">
        <v>503</v>
      </c>
      <c r="D1126" s="36" t="s">
        <v>333</v>
      </c>
      <c r="E1126" s="37">
        <v>0.63194444444444442</v>
      </c>
      <c r="F1126" s="37">
        <v>0.97916666666666663</v>
      </c>
      <c r="G1126" s="42"/>
      <c r="H1126" s="57">
        <v>199.73</v>
      </c>
      <c r="I1126" s="39">
        <f t="shared" si="80"/>
        <v>0</v>
      </c>
    </row>
    <row r="1127" spans="2:9" ht="15.75">
      <c r="C1127" s="36" t="s">
        <v>379</v>
      </c>
      <c r="D1127" s="36" t="s">
        <v>333</v>
      </c>
      <c r="E1127" s="37">
        <v>0.25</v>
      </c>
      <c r="F1127" s="37">
        <v>0.59722222222222221</v>
      </c>
      <c r="G1127" s="42"/>
      <c r="H1127" s="57">
        <v>185.21</v>
      </c>
      <c r="I1127" s="39">
        <f t="shared" si="80"/>
        <v>0</v>
      </c>
    </row>
    <row r="1128" spans="2:9" ht="31.5">
      <c r="C1128" s="36" t="s">
        <v>503</v>
      </c>
      <c r="D1128" s="36" t="s">
        <v>333</v>
      </c>
      <c r="E1128" s="37">
        <v>0.25</v>
      </c>
      <c r="F1128" s="37">
        <v>0.59722222222222221</v>
      </c>
      <c r="G1128" s="42"/>
      <c r="H1128" s="57">
        <v>192.16</v>
      </c>
      <c r="I1128" s="39">
        <f t="shared" si="80"/>
        <v>0</v>
      </c>
    </row>
    <row r="1129" spans="2:9" ht="15.75">
      <c r="G1129" s="43">
        <f>SUM(G1108:G1128)</f>
        <v>355</v>
      </c>
      <c r="H1129" s="81"/>
      <c r="I1129" s="82">
        <f>SUM(I1108:I1128)</f>
        <v>57873.860000000008</v>
      </c>
    </row>
    <row r="1132" spans="2:9" ht="63">
      <c r="B1132" s="35" t="s">
        <v>520</v>
      </c>
      <c r="C1132" s="9" t="s">
        <v>380</v>
      </c>
      <c r="D1132" s="9" t="s">
        <v>381</v>
      </c>
      <c r="E1132" s="9" t="s">
        <v>382</v>
      </c>
      <c r="F1132" s="9" t="s">
        <v>383</v>
      </c>
      <c r="G1132" s="9" t="s">
        <v>384</v>
      </c>
      <c r="H1132" s="9" t="s">
        <v>385</v>
      </c>
    </row>
    <row r="1133" spans="2:9" ht="31.5">
      <c r="C1133" s="36" t="s">
        <v>534</v>
      </c>
      <c r="D1133" s="57">
        <f>662121.233648703/30*18</f>
        <v>397272.7401892218</v>
      </c>
      <c r="E1133" s="57">
        <f>661193.328339792/30*12</f>
        <v>264477.33133591682</v>
      </c>
      <c r="F1133" s="63">
        <f t="shared" ref="F1133:F1141" si="81">SUM(D1133:E1133)</f>
        <v>661750.07152513857</v>
      </c>
      <c r="G1133" s="57">
        <v>662121.23364870332</v>
      </c>
      <c r="H1133" s="41">
        <f t="shared" ref="H1133:H1141" si="82">G1133-F1133</f>
        <v>371.16212356474716</v>
      </c>
    </row>
    <row r="1134" spans="2:9" ht="31.5">
      <c r="C1134" s="36" t="s">
        <v>507</v>
      </c>
      <c r="D1134" s="57">
        <f>662121.233648703/30*0</f>
        <v>0</v>
      </c>
      <c r="E1134" s="57">
        <f>661953.444465757/30*30</f>
        <v>661953.444465757</v>
      </c>
      <c r="F1134" s="63">
        <f t="shared" si="81"/>
        <v>661953.444465757</v>
      </c>
      <c r="G1134" s="57">
        <v>662121.23364870332</v>
      </c>
      <c r="H1134" s="41">
        <f t="shared" si="82"/>
        <v>167.78918294631876</v>
      </c>
    </row>
    <row r="1135" spans="2:9" ht="15.75">
      <c r="C1135" s="36" t="s">
        <v>388</v>
      </c>
      <c r="D1135" s="57">
        <f t="shared" ref="D1135:D1141" si="83">662121.233648703/30*0</f>
        <v>0</v>
      </c>
      <c r="E1135" s="57"/>
      <c r="F1135" s="63">
        <f t="shared" si="81"/>
        <v>0</v>
      </c>
      <c r="G1135" s="57"/>
      <c r="H1135" s="41">
        <f t="shared" si="82"/>
        <v>0</v>
      </c>
    </row>
    <row r="1136" spans="2:9" ht="15.75">
      <c r="C1136" s="36" t="s">
        <v>389</v>
      </c>
      <c r="D1136" s="57">
        <f t="shared" si="83"/>
        <v>0</v>
      </c>
      <c r="E1136" s="57"/>
      <c r="F1136" s="63">
        <f t="shared" si="81"/>
        <v>0</v>
      </c>
      <c r="G1136" s="57"/>
      <c r="H1136" s="41">
        <f t="shared" si="82"/>
        <v>0</v>
      </c>
    </row>
    <row r="1137" spans="2:9" ht="15.75">
      <c r="C1137" s="36" t="s">
        <v>390</v>
      </c>
      <c r="D1137" s="57">
        <f t="shared" si="83"/>
        <v>0</v>
      </c>
      <c r="E1137" s="57"/>
      <c r="F1137" s="63">
        <f t="shared" si="81"/>
        <v>0</v>
      </c>
      <c r="G1137" s="57"/>
      <c r="H1137" s="41">
        <f t="shared" si="82"/>
        <v>0</v>
      </c>
    </row>
    <row r="1138" spans="2:9" ht="15.75">
      <c r="C1138" s="36" t="s">
        <v>391</v>
      </c>
      <c r="D1138" s="57">
        <f t="shared" si="83"/>
        <v>0</v>
      </c>
      <c r="E1138" s="57"/>
      <c r="F1138" s="63">
        <f t="shared" si="81"/>
        <v>0</v>
      </c>
      <c r="G1138" s="57"/>
      <c r="H1138" s="41">
        <f t="shared" si="82"/>
        <v>0</v>
      </c>
    </row>
    <row r="1139" spans="2:9" ht="15.75">
      <c r="C1139" s="36" t="s">
        <v>392</v>
      </c>
      <c r="D1139" s="57">
        <f t="shared" si="83"/>
        <v>0</v>
      </c>
      <c r="E1139" s="57"/>
      <c r="F1139" s="63">
        <f t="shared" si="81"/>
        <v>0</v>
      </c>
      <c r="G1139" s="57"/>
      <c r="H1139" s="41">
        <f t="shared" si="82"/>
        <v>0</v>
      </c>
    </row>
    <row r="1140" spans="2:9" ht="15.75">
      <c r="C1140" s="36" t="s">
        <v>393</v>
      </c>
      <c r="D1140" s="57">
        <f t="shared" si="83"/>
        <v>0</v>
      </c>
      <c r="E1140" s="57"/>
      <c r="F1140" s="63">
        <f t="shared" si="81"/>
        <v>0</v>
      </c>
      <c r="G1140" s="57"/>
      <c r="H1140" s="41">
        <f t="shared" si="82"/>
        <v>0</v>
      </c>
    </row>
    <row r="1141" spans="2:9" ht="15.75">
      <c r="C1141" s="36" t="s">
        <v>394</v>
      </c>
      <c r="D1141" s="57">
        <f t="shared" si="83"/>
        <v>0</v>
      </c>
      <c r="E1141" s="57"/>
      <c r="F1141" s="63">
        <f t="shared" si="81"/>
        <v>0</v>
      </c>
      <c r="G1141" s="57"/>
      <c r="H1141" s="41">
        <f t="shared" si="82"/>
        <v>0</v>
      </c>
    </row>
    <row r="1142" spans="2:9" ht="15.75">
      <c r="H1142" s="41">
        <f>SUM(H1133:H1141)</f>
        <v>538.95130651106592</v>
      </c>
    </row>
    <row r="1144" spans="2:9" ht="31.5">
      <c r="B1144" s="90" t="s">
        <v>535</v>
      </c>
      <c r="C1144" s="9" t="s">
        <v>314</v>
      </c>
      <c r="D1144" s="9" t="s">
        <v>315</v>
      </c>
      <c r="E1144" s="9" t="s">
        <v>316</v>
      </c>
      <c r="F1144" s="9" t="s">
        <v>317</v>
      </c>
      <c r="G1144" s="9" t="s">
        <v>511</v>
      </c>
      <c r="H1144" s="9" t="s">
        <v>319</v>
      </c>
      <c r="I1144" s="9" t="s">
        <v>320</v>
      </c>
    </row>
    <row r="1145" spans="2:9" ht="15.75">
      <c r="C1145" s="36" t="s">
        <v>373</v>
      </c>
      <c r="D1145" s="36" t="s">
        <v>322</v>
      </c>
      <c r="E1145" s="37">
        <v>0.45833333333333331</v>
      </c>
      <c r="F1145" s="37">
        <v>0.95833333333333337</v>
      </c>
      <c r="G1145" s="42"/>
      <c r="H1145" s="39">
        <v>179.03</v>
      </c>
      <c r="I1145" s="39">
        <f t="shared" ref="I1145:I1155" si="84">H1145*G1145</f>
        <v>0</v>
      </c>
    </row>
    <row r="1146" spans="2:9" ht="31.5">
      <c r="C1146" s="36" t="s">
        <v>512</v>
      </c>
      <c r="D1146" s="36" t="s">
        <v>341</v>
      </c>
      <c r="E1146" s="37">
        <v>0.27777777777777779</v>
      </c>
      <c r="F1146" s="37">
        <v>0.625</v>
      </c>
      <c r="G1146" s="42"/>
      <c r="H1146" s="39">
        <v>271.36</v>
      </c>
      <c r="I1146" s="39">
        <f t="shared" si="84"/>
        <v>0</v>
      </c>
    </row>
    <row r="1147" spans="2:9" ht="31.5">
      <c r="C1147" s="36" t="s">
        <v>506</v>
      </c>
      <c r="D1147" s="36" t="s">
        <v>341</v>
      </c>
      <c r="E1147" s="37">
        <v>0.27777777777777779</v>
      </c>
      <c r="F1147" s="37">
        <v>0.625</v>
      </c>
      <c r="G1147" s="42"/>
      <c r="H1147" s="39">
        <v>186.44</v>
      </c>
      <c r="I1147" s="39">
        <f t="shared" si="84"/>
        <v>0</v>
      </c>
    </row>
    <row r="1148" spans="2:9" ht="15.75">
      <c r="C1148" s="36" t="s">
        <v>372</v>
      </c>
      <c r="D1148" s="36" t="s">
        <v>341</v>
      </c>
      <c r="E1148" s="37">
        <v>0.27777777777777779</v>
      </c>
      <c r="F1148" s="37">
        <v>0.625</v>
      </c>
      <c r="G1148" s="42">
        <v>2</v>
      </c>
      <c r="H1148" s="39">
        <v>186.44</v>
      </c>
      <c r="I1148" s="39">
        <f t="shared" si="84"/>
        <v>372.88</v>
      </c>
    </row>
    <row r="1149" spans="2:9" ht="31.5">
      <c r="C1149" s="36" t="s">
        <v>506</v>
      </c>
      <c r="D1149" s="36" t="s">
        <v>341</v>
      </c>
      <c r="E1149" s="37">
        <v>0.61111111111111116</v>
      </c>
      <c r="F1149" s="37">
        <v>0.95833333333333337</v>
      </c>
      <c r="G1149" s="42"/>
      <c r="H1149" s="39">
        <v>190.89</v>
      </c>
      <c r="I1149" s="39">
        <f t="shared" si="84"/>
        <v>0</v>
      </c>
    </row>
    <row r="1150" spans="2:9" ht="15.75">
      <c r="C1150" s="36" t="s">
        <v>372</v>
      </c>
      <c r="D1150" s="36" t="s">
        <v>341</v>
      </c>
      <c r="E1150" s="37">
        <v>0.61111111111111116</v>
      </c>
      <c r="F1150" s="37">
        <v>0.95833333333333337</v>
      </c>
      <c r="G1150" s="42">
        <v>8</v>
      </c>
      <c r="H1150" s="39">
        <v>190.89</v>
      </c>
      <c r="I1150" s="39">
        <f t="shared" si="84"/>
        <v>1527.12</v>
      </c>
    </row>
    <row r="1151" spans="2:9" ht="15.75">
      <c r="C1151" s="36" t="s">
        <v>379</v>
      </c>
      <c r="D1151" s="36" t="s">
        <v>341</v>
      </c>
      <c r="E1151" s="37">
        <v>0.27777777777777779</v>
      </c>
      <c r="F1151" s="37">
        <v>0.625</v>
      </c>
      <c r="G1151" s="42"/>
      <c r="H1151" s="39">
        <v>235.11</v>
      </c>
      <c r="I1151" s="39">
        <f t="shared" si="84"/>
        <v>0</v>
      </c>
    </row>
    <row r="1152" spans="2:9" ht="15.75">
      <c r="C1152" s="36" t="s">
        <v>379</v>
      </c>
      <c r="D1152" s="36" t="s">
        <v>341</v>
      </c>
      <c r="E1152" s="37">
        <v>0.54166666666666663</v>
      </c>
      <c r="F1152" s="37">
        <v>0.88888888888888884</v>
      </c>
      <c r="G1152" s="42"/>
      <c r="H1152" s="39">
        <v>235.11</v>
      </c>
      <c r="I1152" s="39">
        <f t="shared" si="84"/>
        <v>0</v>
      </c>
    </row>
    <row r="1153" spans="2:9" ht="15.75">
      <c r="C1153" s="36" t="s">
        <v>379</v>
      </c>
      <c r="D1153" s="36" t="s">
        <v>341</v>
      </c>
      <c r="E1153" s="37">
        <v>0.61111111111111116</v>
      </c>
      <c r="F1153" s="37">
        <v>0.95833333333333337</v>
      </c>
      <c r="G1153" s="42">
        <v>4</v>
      </c>
      <c r="H1153" s="39">
        <v>241.14</v>
      </c>
      <c r="I1153" s="39">
        <f t="shared" si="84"/>
        <v>964.56</v>
      </c>
    </row>
    <row r="1154" spans="2:9" ht="15.75">
      <c r="C1154" s="36" t="s">
        <v>372</v>
      </c>
      <c r="D1154" s="36" t="s">
        <v>341</v>
      </c>
      <c r="E1154" s="37">
        <v>0.33333333333333331</v>
      </c>
      <c r="F1154" s="37">
        <v>0.68055555555555558</v>
      </c>
      <c r="G1154" s="42"/>
      <c r="H1154" s="39">
        <v>186.44</v>
      </c>
      <c r="I1154" s="39">
        <f t="shared" si="84"/>
        <v>0</v>
      </c>
    </row>
    <row r="1155" spans="2:9" ht="15.75">
      <c r="C1155" s="36" t="s">
        <v>372</v>
      </c>
      <c r="D1155" s="36" t="s">
        <v>341</v>
      </c>
      <c r="E1155" s="37">
        <v>0.5</v>
      </c>
      <c r="F1155" s="37">
        <v>0.84722222222222221</v>
      </c>
      <c r="G1155" s="42"/>
      <c r="H1155" s="39">
        <v>186.44</v>
      </c>
      <c r="I1155" s="39">
        <f t="shared" si="84"/>
        <v>0</v>
      </c>
    </row>
    <row r="1156" spans="2:9" ht="15.75">
      <c r="G1156" s="43">
        <f>SUM(G1145:G1155)</f>
        <v>14</v>
      </c>
      <c r="H1156" s="40"/>
      <c r="I1156" s="41">
        <f>SUM(I1145:I1155)</f>
        <v>2864.56</v>
      </c>
    </row>
    <row r="1158" spans="2:9" ht="31.5">
      <c r="B1158" s="35" t="s">
        <v>536</v>
      </c>
      <c r="C1158" s="9" t="s">
        <v>314</v>
      </c>
      <c r="D1158" s="9" t="s">
        <v>315</v>
      </c>
      <c r="E1158" s="9" t="s">
        <v>316</v>
      </c>
      <c r="F1158" s="9" t="s">
        <v>317</v>
      </c>
      <c r="G1158" s="9" t="s">
        <v>318</v>
      </c>
      <c r="H1158" s="9" t="s">
        <v>319</v>
      </c>
      <c r="I1158" s="9" t="s">
        <v>320</v>
      </c>
    </row>
    <row r="1159" spans="2:9" ht="15.75">
      <c r="C1159" s="44" t="s">
        <v>355</v>
      </c>
      <c r="D1159" s="44" t="s">
        <v>328</v>
      </c>
      <c r="E1159" s="45">
        <v>0.33333333333333331</v>
      </c>
      <c r="F1159" s="45">
        <v>0.7416666666666667</v>
      </c>
      <c r="G1159" s="62"/>
      <c r="H1159" s="64">
        <v>466.74</v>
      </c>
      <c r="I1159" s="46">
        <f>G1159*H1159</f>
        <v>0</v>
      </c>
    </row>
    <row r="1160" spans="2:9" ht="15.75">
      <c r="C1160" s="44" t="s">
        <v>355</v>
      </c>
      <c r="D1160" s="44" t="s">
        <v>328</v>
      </c>
      <c r="E1160" s="45">
        <v>0.54166666666666663</v>
      </c>
      <c r="F1160" s="45">
        <v>0.95</v>
      </c>
      <c r="G1160" s="62"/>
      <c r="H1160" s="64">
        <v>472.01</v>
      </c>
      <c r="I1160" s="46">
        <f t="shared" ref="I1160:I1170" si="85">G1160*H1160</f>
        <v>0</v>
      </c>
    </row>
    <row r="1161" spans="2:9" ht="15.75">
      <c r="C1161" s="44" t="s">
        <v>356</v>
      </c>
      <c r="D1161" s="44" t="s">
        <v>328</v>
      </c>
      <c r="E1161" s="45">
        <v>0.91666666666666663</v>
      </c>
      <c r="F1161" s="45">
        <v>0.32500000000000001</v>
      </c>
      <c r="G1161" s="62"/>
      <c r="H1161" s="64">
        <v>195.01</v>
      </c>
      <c r="I1161" s="46">
        <f t="shared" si="85"/>
        <v>0</v>
      </c>
    </row>
    <row r="1162" spans="2:9" ht="15.75">
      <c r="C1162" s="44" t="s">
        <v>357</v>
      </c>
      <c r="D1162" s="44" t="s">
        <v>322</v>
      </c>
      <c r="E1162" s="45">
        <v>0.79166666666666663</v>
      </c>
      <c r="F1162" s="45">
        <v>0.29166666666666669</v>
      </c>
      <c r="G1162" s="62"/>
      <c r="H1162" s="64">
        <v>300.88</v>
      </c>
      <c r="I1162" s="46">
        <f t="shared" si="85"/>
        <v>0</v>
      </c>
    </row>
    <row r="1163" spans="2:9" ht="15.75">
      <c r="C1163" s="44" t="s">
        <v>358</v>
      </c>
      <c r="D1163" s="44" t="s">
        <v>322</v>
      </c>
      <c r="E1163" s="45">
        <v>0.29166666666666669</v>
      </c>
      <c r="F1163" s="45">
        <v>0.79166666666666663</v>
      </c>
      <c r="G1163" s="62"/>
      <c r="H1163" s="64">
        <v>340.98</v>
      </c>
      <c r="I1163" s="46">
        <f t="shared" si="85"/>
        <v>0</v>
      </c>
    </row>
    <row r="1164" spans="2:9" ht="15.75">
      <c r="C1164" s="44" t="s">
        <v>357</v>
      </c>
      <c r="D1164" s="44" t="s">
        <v>341</v>
      </c>
      <c r="E1164" s="45">
        <v>0.29166666666666669</v>
      </c>
      <c r="F1164" s="45">
        <v>0.63888888888888895</v>
      </c>
      <c r="G1164" s="62"/>
      <c r="H1164" s="64">
        <v>251.58</v>
      </c>
      <c r="I1164" s="46">
        <f t="shared" si="85"/>
        <v>0</v>
      </c>
    </row>
    <row r="1165" spans="2:9" ht="15.75">
      <c r="C1165" s="44" t="s">
        <v>359</v>
      </c>
      <c r="D1165" s="44" t="s">
        <v>322</v>
      </c>
      <c r="E1165" s="45">
        <v>0.29166666666666669</v>
      </c>
      <c r="F1165" s="45">
        <v>0.79166666666666663</v>
      </c>
      <c r="G1165" s="62"/>
      <c r="H1165" s="64">
        <v>181.2</v>
      </c>
      <c r="I1165" s="46">
        <f t="shared" si="85"/>
        <v>0</v>
      </c>
    </row>
    <row r="1166" spans="2:9" ht="15.75">
      <c r="C1166" s="44" t="s">
        <v>359</v>
      </c>
      <c r="D1166" s="44" t="s">
        <v>322</v>
      </c>
      <c r="E1166" s="45">
        <v>0.29166666666666669</v>
      </c>
      <c r="F1166" s="45">
        <v>0.79166666666666663</v>
      </c>
      <c r="G1166" s="62"/>
      <c r="H1166" s="64">
        <v>181.2</v>
      </c>
      <c r="I1166" s="46">
        <f t="shared" si="85"/>
        <v>0</v>
      </c>
    </row>
    <row r="1167" spans="2:9" ht="15.75">
      <c r="C1167" s="44" t="s">
        <v>360</v>
      </c>
      <c r="D1167" s="44" t="s">
        <v>328</v>
      </c>
      <c r="E1167" s="45">
        <v>0.91666666666666663</v>
      </c>
      <c r="F1167" s="45">
        <v>0.32500000000000001</v>
      </c>
      <c r="G1167" s="62">
        <v>18</v>
      </c>
      <c r="H1167" s="64">
        <v>387.54</v>
      </c>
      <c r="I1167" s="46">
        <f t="shared" si="85"/>
        <v>6975.72</v>
      </c>
    </row>
    <row r="1168" spans="2:9" ht="15.75">
      <c r="C1168" s="44" t="s">
        <v>361</v>
      </c>
      <c r="D1168" s="44" t="s">
        <v>322</v>
      </c>
      <c r="E1168" s="45">
        <v>0.79166666666666663</v>
      </c>
      <c r="F1168" s="45">
        <v>0.29166666666666669</v>
      </c>
      <c r="G1168" s="62"/>
      <c r="H1168" s="64">
        <v>320.02</v>
      </c>
      <c r="I1168" s="46">
        <f t="shared" si="85"/>
        <v>0</v>
      </c>
    </row>
    <row r="1169" spans="2:9" ht="15.75">
      <c r="C1169" s="44" t="s">
        <v>537</v>
      </c>
      <c r="D1169" s="44" t="s">
        <v>322</v>
      </c>
      <c r="E1169" s="45">
        <v>0.79166666666666663</v>
      </c>
      <c r="F1169" s="45">
        <v>0.29166666666666669</v>
      </c>
      <c r="G1169" s="62"/>
      <c r="H1169" s="64">
        <v>255.24</v>
      </c>
      <c r="I1169" s="46">
        <f t="shared" si="85"/>
        <v>0</v>
      </c>
    </row>
    <row r="1170" spans="2:9" ht="15.75">
      <c r="C1170" s="44" t="s">
        <v>362</v>
      </c>
      <c r="D1170" s="44" t="s">
        <v>328</v>
      </c>
      <c r="E1170" s="45">
        <v>0.33333333333333331</v>
      </c>
      <c r="F1170" s="45">
        <v>0.7416666666666667</v>
      </c>
      <c r="G1170" s="62"/>
      <c r="H1170" s="64">
        <v>232.55</v>
      </c>
      <c r="I1170" s="46">
        <f t="shared" si="85"/>
        <v>0</v>
      </c>
    </row>
    <row r="1171" spans="2:9" ht="15.75">
      <c r="G1171" s="52">
        <f>SUM(G1159:G1170)</f>
        <v>18</v>
      </c>
      <c r="H1171" s="47"/>
      <c r="I1171" s="114">
        <f>SUM(I1159:I1170)</f>
        <v>6975.72</v>
      </c>
    </row>
    <row r="1173" spans="2:9" ht="31.5">
      <c r="B1173" s="35" t="s">
        <v>513</v>
      </c>
      <c r="C1173" s="9" t="s">
        <v>314</v>
      </c>
      <c r="D1173" s="9" t="s">
        <v>315</v>
      </c>
      <c r="E1173" s="9" t="s">
        <v>316</v>
      </c>
      <c r="F1173" s="9" t="s">
        <v>317</v>
      </c>
      <c r="G1173" s="9" t="s">
        <v>318</v>
      </c>
      <c r="H1173" s="9" t="s">
        <v>319</v>
      </c>
      <c r="I1173" s="9" t="s">
        <v>320</v>
      </c>
    </row>
    <row r="1174" spans="2:9" ht="15.75">
      <c r="B1174" s="35"/>
      <c r="C1174" s="44" t="s">
        <v>363</v>
      </c>
      <c r="D1174" s="44" t="s">
        <v>336</v>
      </c>
      <c r="E1174" s="45">
        <v>0.33333333333333298</v>
      </c>
      <c r="F1174" s="45">
        <v>0.68055555555555602</v>
      </c>
      <c r="G1174" s="49"/>
      <c r="H1174" s="51">
        <v>341.84</v>
      </c>
      <c r="I1174" s="46">
        <f t="shared" ref="I1174:I1193" si="86">G1174*H1174</f>
        <v>0</v>
      </c>
    </row>
    <row r="1175" spans="2:9" ht="15.75">
      <c r="B1175" s="35"/>
      <c r="C1175" s="44" t="s">
        <v>364</v>
      </c>
      <c r="D1175" s="44" t="s">
        <v>336</v>
      </c>
      <c r="E1175" s="45">
        <v>0.91666666666666696</v>
      </c>
      <c r="F1175" s="45">
        <v>0.25</v>
      </c>
      <c r="G1175" s="49"/>
      <c r="H1175" s="51">
        <v>280.32</v>
      </c>
      <c r="I1175" s="46">
        <f t="shared" si="86"/>
        <v>0</v>
      </c>
    </row>
    <row r="1176" spans="2:9" ht="15.75">
      <c r="C1176" s="44" t="s">
        <v>408</v>
      </c>
      <c r="D1176" s="44" t="s">
        <v>337</v>
      </c>
      <c r="E1176" s="45">
        <v>0.33333333333333298</v>
      </c>
      <c r="F1176" s="45">
        <v>0.83333333333333304</v>
      </c>
      <c r="G1176" s="49"/>
      <c r="H1176" s="51">
        <v>190.89</v>
      </c>
      <c r="I1176" s="46">
        <f t="shared" si="86"/>
        <v>0</v>
      </c>
    </row>
    <row r="1177" spans="2:9" ht="15.75">
      <c r="C1177" s="44" t="s">
        <v>408</v>
      </c>
      <c r="D1177" s="44" t="s">
        <v>449</v>
      </c>
      <c r="E1177" s="45">
        <v>0.56944444444444398</v>
      </c>
      <c r="F1177" s="45">
        <v>0.91666666666666696</v>
      </c>
      <c r="G1177" s="49"/>
      <c r="H1177" s="51">
        <v>201.85</v>
      </c>
      <c r="I1177" s="46">
        <f t="shared" si="86"/>
        <v>0</v>
      </c>
    </row>
    <row r="1178" spans="2:9" ht="15.75">
      <c r="C1178" s="44" t="s">
        <v>365</v>
      </c>
      <c r="D1178" s="44" t="s">
        <v>336</v>
      </c>
      <c r="E1178" s="45">
        <v>0.91666666666666696</v>
      </c>
      <c r="F1178" s="45">
        <v>0.25</v>
      </c>
      <c r="G1178" s="49">
        <v>9</v>
      </c>
      <c r="H1178" s="51">
        <v>193.87</v>
      </c>
      <c r="I1178" s="46">
        <f t="shared" si="86"/>
        <v>1744.83</v>
      </c>
    </row>
    <row r="1179" spans="2:9" ht="15.75">
      <c r="C1179" s="44" t="s">
        <v>367</v>
      </c>
      <c r="D1179" s="44" t="s">
        <v>337</v>
      </c>
      <c r="E1179" s="45">
        <v>0.33333333333333298</v>
      </c>
      <c r="F1179" s="45">
        <v>0.83333333333333304</v>
      </c>
      <c r="G1179" s="49"/>
      <c r="H1179" s="51">
        <v>197.49</v>
      </c>
      <c r="I1179" s="46">
        <f t="shared" si="86"/>
        <v>0</v>
      </c>
    </row>
    <row r="1180" spans="2:9" ht="15.75">
      <c r="C1180" s="44" t="s">
        <v>367</v>
      </c>
      <c r="D1180" s="44" t="s">
        <v>336</v>
      </c>
      <c r="E1180" s="45">
        <v>0.91666666666666696</v>
      </c>
      <c r="F1180" s="45">
        <v>0.25</v>
      </c>
      <c r="G1180" s="49"/>
      <c r="H1180" s="51">
        <v>240.1</v>
      </c>
      <c r="I1180" s="46">
        <f t="shared" si="86"/>
        <v>0</v>
      </c>
    </row>
    <row r="1181" spans="2:9" ht="15.75">
      <c r="C1181" s="44" t="s">
        <v>366</v>
      </c>
      <c r="D1181" s="44" t="s">
        <v>337</v>
      </c>
      <c r="E1181" s="45">
        <v>0.33333333333333298</v>
      </c>
      <c r="F1181" s="45">
        <v>0.83333333333333304</v>
      </c>
      <c r="G1181" s="49"/>
      <c r="H1181" s="51">
        <v>155.25</v>
      </c>
      <c r="I1181" s="46">
        <f t="shared" si="86"/>
        <v>0</v>
      </c>
    </row>
    <row r="1182" spans="2:9" ht="15.75">
      <c r="C1182" s="44" t="s">
        <v>366</v>
      </c>
      <c r="D1182" s="44" t="s">
        <v>336</v>
      </c>
      <c r="E1182" s="45">
        <v>0.41666666666666702</v>
      </c>
      <c r="F1182" s="45">
        <v>0.76388888888888895</v>
      </c>
      <c r="G1182" s="49"/>
      <c r="H1182" s="51">
        <v>167.42</v>
      </c>
      <c r="I1182" s="46">
        <f t="shared" si="86"/>
        <v>0</v>
      </c>
    </row>
    <row r="1183" spans="2:9" ht="15.75">
      <c r="C1183" s="44" t="s">
        <v>366</v>
      </c>
      <c r="D1183" s="44" t="s">
        <v>449</v>
      </c>
      <c r="E1183" s="45">
        <v>0.56944444444444398</v>
      </c>
      <c r="F1183" s="45">
        <v>0.91666666666666696</v>
      </c>
      <c r="G1183" s="49"/>
      <c r="H1183" s="51">
        <v>46.74</v>
      </c>
      <c r="I1183" s="46">
        <f t="shared" si="86"/>
        <v>0</v>
      </c>
    </row>
    <row r="1184" spans="2:9" ht="15.75">
      <c r="C1184" s="44" t="s">
        <v>366</v>
      </c>
      <c r="D1184" s="44" t="s">
        <v>336</v>
      </c>
      <c r="E1184" s="45">
        <v>0.91666666666666696</v>
      </c>
      <c r="F1184" s="45">
        <v>0.25</v>
      </c>
      <c r="G1184" s="49">
        <v>14</v>
      </c>
      <c r="H1184" s="51">
        <v>189.91</v>
      </c>
      <c r="I1184" s="46">
        <f t="shared" si="86"/>
        <v>2658.74</v>
      </c>
    </row>
    <row r="1185" spans="2:9" ht="15.75">
      <c r="C1185" s="44" t="s">
        <v>366</v>
      </c>
      <c r="D1185" s="44" t="s">
        <v>337</v>
      </c>
      <c r="E1185" s="45">
        <v>0.41666666666666702</v>
      </c>
      <c r="F1185" s="45">
        <v>0.91666666666666696</v>
      </c>
      <c r="G1185" s="49"/>
      <c r="H1185" s="51">
        <v>155.25</v>
      </c>
      <c r="I1185" s="46">
        <f t="shared" si="86"/>
        <v>0</v>
      </c>
    </row>
    <row r="1186" spans="2:9" ht="15.75">
      <c r="C1186" s="44" t="s">
        <v>367</v>
      </c>
      <c r="D1186" s="44" t="s">
        <v>337</v>
      </c>
      <c r="E1186" s="45">
        <v>0.41666666666666702</v>
      </c>
      <c r="F1186" s="45">
        <v>0.91666666666666696</v>
      </c>
      <c r="G1186" s="49"/>
      <c r="H1186" s="51">
        <v>197.49</v>
      </c>
      <c r="I1186" s="46">
        <f t="shared" si="86"/>
        <v>0</v>
      </c>
    </row>
    <row r="1187" spans="2:9" ht="15.75">
      <c r="C1187" s="44" t="s">
        <v>366</v>
      </c>
      <c r="D1187" s="44" t="s">
        <v>449</v>
      </c>
      <c r="E1187" s="45">
        <v>0.29166666666666702</v>
      </c>
      <c r="F1187" s="45">
        <v>0.63888888888888895</v>
      </c>
      <c r="G1187" s="49"/>
      <c r="H1187" s="51">
        <v>46.74</v>
      </c>
      <c r="I1187" s="46">
        <f t="shared" si="86"/>
        <v>0</v>
      </c>
    </row>
    <row r="1188" spans="2:9" ht="15.75">
      <c r="C1188" s="44" t="s">
        <v>366</v>
      </c>
      <c r="D1188" s="44" t="s">
        <v>449</v>
      </c>
      <c r="E1188" s="45">
        <v>0.58333333333333304</v>
      </c>
      <c r="F1188" s="45">
        <v>0.93055555555555602</v>
      </c>
      <c r="G1188" s="49"/>
      <c r="H1188" s="51">
        <v>46.74</v>
      </c>
      <c r="I1188" s="46">
        <f t="shared" si="86"/>
        <v>0</v>
      </c>
    </row>
    <row r="1189" spans="2:9" ht="15.75">
      <c r="C1189" s="44" t="s">
        <v>367</v>
      </c>
      <c r="D1189" s="44" t="s">
        <v>449</v>
      </c>
      <c r="E1189" s="45">
        <v>0.5</v>
      </c>
      <c r="F1189" s="45">
        <v>0.84722222222222199</v>
      </c>
      <c r="G1189" s="49"/>
      <c r="H1189" s="51">
        <v>46.74</v>
      </c>
      <c r="I1189" s="46">
        <f t="shared" si="86"/>
        <v>0</v>
      </c>
    </row>
    <row r="1190" spans="2:9" ht="15.75">
      <c r="C1190" s="44" t="s">
        <v>538</v>
      </c>
      <c r="D1190" s="44" t="s">
        <v>449</v>
      </c>
      <c r="E1190" s="45">
        <v>0.56944444444444398</v>
      </c>
      <c r="F1190" s="45">
        <v>0.91666666666666696</v>
      </c>
      <c r="G1190" s="49"/>
      <c r="H1190" s="51">
        <v>208.45</v>
      </c>
      <c r="I1190" s="46">
        <f t="shared" si="86"/>
        <v>0</v>
      </c>
    </row>
    <row r="1191" spans="2:9" ht="15.75">
      <c r="C1191" s="44" t="s">
        <v>368</v>
      </c>
      <c r="D1191" s="44" t="s">
        <v>337</v>
      </c>
      <c r="E1191" s="45">
        <v>0.41666666666666702</v>
      </c>
      <c r="F1191" s="45">
        <v>0.91666666666666696</v>
      </c>
      <c r="G1191" s="49"/>
      <c r="H1191" s="51">
        <v>191.09</v>
      </c>
      <c r="I1191" s="46">
        <f t="shared" si="86"/>
        <v>0</v>
      </c>
    </row>
    <row r="1192" spans="2:9" ht="15.75">
      <c r="C1192" s="44" t="s">
        <v>369</v>
      </c>
      <c r="D1192" s="44" t="s">
        <v>336</v>
      </c>
      <c r="E1192" s="45">
        <v>0.25</v>
      </c>
      <c r="F1192" s="45">
        <v>0.59722222222222199</v>
      </c>
      <c r="G1192" s="49"/>
      <c r="H1192" s="51">
        <v>178.53</v>
      </c>
      <c r="I1192" s="46">
        <f t="shared" si="86"/>
        <v>0</v>
      </c>
    </row>
    <row r="1193" spans="2:9" ht="15.75">
      <c r="C1193" s="44" t="s">
        <v>367</v>
      </c>
      <c r="D1193" s="44" t="s">
        <v>336</v>
      </c>
      <c r="E1193" s="45">
        <v>0.91666666666666696</v>
      </c>
      <c r="F1193" s="45">
        <v>0.25</v>
      </c>
      <c r="G1193" s="49"/>
      <c r="H1193" s="51">
        <v>240.1</v>
      </c>
      <c r="I1193" s="46">
        <f t="shared" si="86"/>
        <v>0</v>
      </c>
    </row>
    <row r="1194" spans="2:9" ht="15.75">
      <c r="G1194" s="52">
        <f>SUBTOTAL(9,G1174:G1193)</f>
        <v>23</v>
      </c>
      <c r="H1194" s="47"/>
      <c r="I1194" s="48">
        <f>SUBTOTAL(9,I1174:I1193)</f>
        <v>4403.57</v>
      </c>
    </row>
    <row r="1196" spans="2:9" ht="31.5">
      <c r="B1196" s="35" t="s">
        <v>536</v>
      </c>
      <c r="C1196" s="9" t="s">
        <v>314</v>
      </c>
      <c r="D1196" s="9" t="s">
        <v>315</v>
      </c>
      <c r="E1196" s="9" t="s">
        <v>316</v>
      </c>
      <c r="F1196" s="9" t="s">
        <v>317</v>
      </c>
      <c r="G1196" s="9" t="s">
        <v>318</v>
      </c>
      <c r="H1196" s="9" t="s">
        <v>319</v>
      </c>
      <c r="I1196" s="9" t="s">
        <v>320</v>
      </c>
    </row>
    <row r="1197" spans="2:9" ht="15.75">
      <c r="B1197" s="35"/>
      <c r="C1197" s="44" t="s">
        <v>363</v>
      </c>
      <c r="D1197" s="44" t="s">
        <v>336</v>
      </c>
      <c r="E1197" s="45">
        <v>0.33333333333333298</v>
      </c>
      <c r="F1197" s="45">
        <v>0.68055555555555602</v>
      </c>
      <c r="G1197" s="49"/>
      <c r="H1197" s="51">
        <v>341.84</v>
      </c>
      <c r="I1197" s="46">
        <f t="shared" ref="I1197:I1216" si="87">G1197*H1197</f>
        <v>0</v>
      </c>
    </row>
    <row r="1198" spans="2:9" ht="15.75">
      <c r="B1198" s="35"/>
      <c r="C1198" s="44" t="s">
        <v>364</v>
      </c>
      <c r="D1198" s="44" t="s">
        <v>336</v>
      </c>
      <c r="E1198" s="45">
        <v>0.91666666666666696</v>
      </c>
      <c r="F1198" s="45">
        <v>0.25</v>
      </c>
      <c r="G1198" s="49"/>
      <c r="H1198" s="51">
        <v>280.32</v>
      </c>
      <c r="I1198" s="46">
        <f t="shared" si="87"/>
        <v>0</v>
      </c>
    </row>
    <row r="1199" spans="2:9" ht="15.75">
      <c r="C1199" s="44" t="s">
        <v>408</v>
      </c>
      <c r="D1199" s="44" t="s">
        <v>337</v>
      </c>
      <c r="E1199" s="45">
        <v>0.33333333333333298</v>
      </c>
      <c r="F1199" s="45">
        <v>0.83333333333333304</v>
      </c>
      <c r="G1199" s="49"/>
      <c r="H1199" s="51">
        <v>190.89</v>
      </c>
      <c r="I1199" s="46">
        <f t="shared" si="87"/>
        <v>0</v>
      </c>
    </row>
    <row r="1200" spans="2:9" ht="15.75">
      <c r="C1200" s="44" t="s">
        <v>408</v>
      </c>
      <c r="D1200" s="44" t="s">
        <v>449</v>
      </c>
      <c r="E1200" s="45">
        <v>0.56944444444444398</v>
      </c>
      <c r="F1200" s="45">
        <v>0.91666666666666696</v>
      </c>
      <c r="G1200" s="49"/>
      <c r="H1200" s="51">
        <v>201.85</v>
      </c>
      <c r="I1200" s="46">
        <f t="shared" si="87"/>
        <v>0</v>
      </c>
    </row>
    <row r="1201" spans="3:9" ht="15.75">
      <c r="C1201" s="44" t="s">
        <v>365</v>
      </c>
      <c r="D1201" s="44" t="s">
        <v>336</v>
      </c>
      <c r="E1201" s="45">
        <v>0.91666666666666696</v>
      </c>
      <c r="F1201" s="45">
        <v>0.25</v>
      </c>
      <c r="G1201" s="49"/>
      <c r="H1201" s="51">
        <v>193.87</v>
      </c>
      <c r="I1201" s="46">
        <f t="shared" si="87"/>
        <v>0</v>
      </c>
    </row>
    <row r="1202" spans="3:9" ht="15.75">
      <c r="C1202" s="44" t="s">
        <v>367</v>
      </c>
      <c r="D1202" s="44" t="s">
        <v>337</v>
      </c>
      <c r="E1202" s="45">
        <v>0.33333333333333298</v>
      </c>
      <c r="F1202" s="45">
        <v>0.83333333333333304</v>
      </c>
      <c r="G1202" s="49">
        <v>4</v>
      </c>
      <c r="H1202" s="51">
        <v>197.49</v>
      </c>
      <c r="I1202" s="46">
        <f t="shared" si="87"/>
        <v>789.96</v>
      </c>
    </row>
    <row r="1203" spans="3:9" ht="15.75">
      <c r="C1203" s="44" t="s">
        <v>367</v>
      </c>
      <c r="D1203" s="44" t="s">
        <v>336</v>
      </c>
      <c r="E1203" s="45">
        <v>0.91666666666666696</v>
      </c>
      <c r="F1203" s="45">
        <v>0.25</v>
      </c>
      <c r="G1203" s="49">
        <v>5</v>
      </c>
      <c r="H1203" s="51">
        <v>240.1</v>
      </c>
      <c r="I1203" s="46">
        <f t="shared" si="87"/>
        <v>1200.5</v>
      </c>
    </row>
    <row r="1204" spans="3:9" ht="15.75">
      <c r="C1204" s="44" t="s">
        <v>366</v>
      </c>
      <c r="D1204" s="44" t="s">
        <v>337</v>
      </c>
      <c r="E1204" s="45">
        <v>0.33333333333333298</v>
      </c>
      <c r="F1204" s="45">
        <v>0.83333333333333304</v>
      </c>
      <c r="G1204" s="49">
        <v>5</v>
      </c>
      <c r="H1204" s="51">
        <v>155.25</v>
      </c>
      <c r="I1204" s="46">
        <f t="shared" si="87"/>
        <v>776.25</v>
      </c>
    </row>
    <row r="1205" spans="3:9" ht="15.75">
      <c r="C1205" s="44" t="s">
        <v>366</v>
      </c>
      <c r="D1205" s="44" t="s">
        <v>336</v>
      </c>
      <c r="E1205" s="45">
        <v>0.41666666666666702</v>
      </c>
      <c r="F1205" s="45">
        <v>0.76388888888888895</v>
      </c>
      <c r="G1205" s="49"/>
      <c r="H1205" s="51">
        <v>167.42</v>
      </c>
      <c r="I1205" s="46">
        <f t="shared" si="87"/>
        <v>0</v>
      </c>
    </row>
    <row r="1206" spans="3:9" ht="15.75">
      <c r="C1206" s="44" t="s">
        <v>366</v>
      </c>
      <c r="D1206" s="44" t="s">
        <v>449</v>
      </c>
      <c r="E1206" s="45">
        <v>0.56944444444444398</v>
      </c>
      <c r="F1206" s="45">
        <v>0.91666666666666696</v>
      </c>
      <c r="G1206" s="49"/>
      <c r="H1206" s="51">
        <v>46.74</v>
      </c>
      <c r="I1206" s="46">
        <f t="shared" si="87"/>
        <v>0</v>
      </c>
    </row>
    <row r="1207" spans="3:9" ht="15.75">
      <c r="C1207" s="44" t="s">
        <v>366</v>
      </c>
      <c r="D1207" s="44" t="s">
        <v>336</v>
      </c>
      <c r="E1207" s="45">
        <v>0.91666666666666696</v>
      </c>
      <c r="F1207" s="45">
        <v>0.25</v>
      </c>
      <c r="G1207" s="49">
        <v>12</v>
      </c>
      <c r="H1207" s="51">
        <v>189.91</v>
      </c>
      <c r="I1207" s="46">
        <f t="shared" si="87"/>
        <v>2278.92</v>
      </c>
    </row>
    <row r="1208" spans="3:9" ht="15.75">
      <c r="C1208" s="44" t="s">
        <v>366</v>
      </c>
      <c r="D1208" s="44" t="s">
        <v>337</v>
      </c>
      <c r="E1208" s="45">
        <v>0.41666666666666702</v>
      </c>
      <c r="F1208" s="45">
        <v>0.91666666666666696</v>
      </c>
      <c r="G1208" s="49"/>
      <c r="H1208" s="51">
        <v>155.25</v>
      </c>
      <c r="I1208" s="46">
        <f t="shared" si="87"/>
        <v>0</v>
      </c>
    </row>
    <row r="1209" spans="3:9" ht="15.75">
      <c r="C1209" s="44" t="s">
        <v>367</v>
      </c>
      <c r="D1209" s="44" t="s">
        <v>337</v>
      </c>
      <c r="E1209" s="45">
        <v>0.41666666666666702</v>
      </c>
      <c r="F1209" s="45">
        <v>0.91666666666666696</v>
      </c>
      <c r="G1209" s="49"/>
      <c r="H1209" s="51">
        <v>197.49</v>
      </c>
      <c r="I1209" s="46">
        <f t="shared" si="87"/>
        <v>0</v>
      </c>
    </row>
    <row r="1210" spans="3:9" ht="15.75">
      <c r="C1210" s="44" t="s">
        <v>366</v>
      </c>
      <c r="D1210" s="44" t="s">
        <v>449</v>
      </c>
      <c r="E1210" s="45">
        <v>0.29166666666666702</v>
      </c>
      <c r="F1210" s="45">
        <v>0.63888888888888895</v>
      </c>
      <c r="G1210" s="49"/>
      <c r="H1210" s="51">
        <v>46.74</v>
      </c>
      <c r="I1210" s="46">
        <f t="shared" si="87"/>
        <v>0</v>
      </c>
    </row>
    <row r="1211" spans="3:9" ht="15.75">
      <c r="C1211" s="44" t="s">
        <v>366</v>
      </c>
      <c r="D1211" s="44" t="s">
        <v>449</v>
      </c>
      <c r="E1211" s="45">
        <v>0.58333333333333304</v>
      </c>
      <c r="F1211" s="45">
        <v>0.93055555555555602</v>
      </c>
      <c r="G1211" s="49"/>
      <c r="H1211" s="51">
        <v>46.74</v>
      </c>
      <c r="I1211" s="46">
        <f t="shared" si="87"/>
        <v>0</v>
      </c>
    </row>
    <row r="1212" spans="3:9" ht="15.75">
      <c r="C1212" s="44" t="s">
        <v>367</v>
      </c>
      <c r="D1212" s="44" t="s">
        <v>449</v>
      </c>
      <c r="E1212" s="45">
        <v>0.5</v>
      </c>
      <c r="F1212" s="45">
        <v>0.84722222222222199</v>
      </c>
      <c r="G1212" s="49"/>
      <c r="H1212" s="51">
        <v>46.74</v>
      </c>
      <c r="I1212" s="46">
        <f t="shared" si="87"/>
        <v>0</v>
      </c>
    </row>
    <row r="1213" spans="3:9" ht="15.75">
      <c r="C1213" s="44" t="s">
        <v>538</v>
      </c>
      <c r="D1213" s="44" t="s">
        <v>449</v>
      </c>
      <c r="E1213" s="45">
        <v>0.56944444444444398</v>
      </c>
      <c r="F1213" s="45">
        <v>0.91666666666666696</v>
      </c>
      <c r="G1213" s="49"/>
      <c r="H1213" s="51">
        <v>208.45</v>
      </c>
      <c r="I1213" s="46">
        <f t="shared" si="87"/>
        <v>0</v>
      </c>
    </row>
    <row r="1214" spans="3:9" ht="15.75">
      <c r="C1214" s="44" t="s">
        <v>368</v>
      </c>
      <c r="D1214" s="44" t="s">
        <v>337</v>
      </c>
      <c r="E1214" s="45">
        <v>0.41666666666666702</v>
      </c>
      <c r="F1214" s="45">
        <v>0.91666666666666696</v>
      </c>
      <c r="G1214" s="49"/>
      <c r="H1214" s="51">
        <v>191.09</v>
      </c>
      <c r="I1214" s="46">
        <f t="shared" si="87"/>
        <v>0</v>
      </c>
    </row>
    <row r="1215" spans="3:9" ht="15.75">
      <c r="C1215" s="44" t="s">
        <v>369</v>
      </c>
      <c r="D1215" s="44" t="s">
        <v>336</v>
      </c>
      <c r="E1215" s="45">
        <v>0.25</v>
      </c>
      <c r="F1215" s="45">
        <v>0.59722222222222199</v>
      </c>
      <c r="G1215" s="49"/>
      <c r="H1215" s="51">
        <v>178.53</v>
      </c>
      <c r="I1215" s="46">
        <f t="shared" si="87"/>
        <v>0</v>
      </c>
    </row>
    <row r="1216" spans="3:9" ht="15.75">
      <c r="C1216" s="44" t="s">
        <v>367</v>
      </c>
      <c r="D1216" s="44" t="s">
        <v>336</v>
      </c>
      <c r="E1216" s="45">
        <v>0.91666666666666696</v>
      </c>
      <c r="F1216" s="45">
        <v>0.25</v>
      </c>
      <c r="G1216" s="49"/>
      <c r="H1216" s="51">
        <v>240.1</v>
      </c>
      <c r="I1216" s="46">
        <f t="shared" si="87"/>
        <v>0</v>
      </c>
    </row>
    <row r="1217" spans="2:9" ht="15.75">
      <c r="G1217" s="52">
        <f>SUBTOTAL(9,G1197:G1216)</f>
        <v>26</v>
      </c>
      <c r="H1217" s="47"/>
      <c r="I1217" s="48">
        <f>SUBTOTAL(9,I1197:I1216)</f>
        <v>5045.63</v>
      </c>
    </row>
    <row r="1219" spans="2:9" ht="31.5">
      <c r="B1219" s="35" t="s">
        <v>539</v>
      </c>
      <c r="C1219" s="9" t="s">
        <v>314</v>
      </c>
      <c r="D1219" s="9" t="s">
        <v>315</v>
      </c>
      <c r="E1219" s="9" t="s">
        <v>316</v>
      </c>
      <c r="F1219" s="9" t="s">
        <v>317</v>
      </c>
      <c r="G1219" s="9" t="s">
        <v>318</v>
      </c>
      <c r="H1219" s="9" t="s">
        <v>319</v>
      </c>
      <c r="I1219" s="9" t="s">
        <v>320</v>
      </c>
    </row>
    <row r="1220" spans="2:9" ht="15.75">
      <c r="C1220" s="44" t="s">
        <v>379</v>
      </c>
      <c r="D1220" s="44" t="s">
        <v>341</v>
      </c>
      <c r="E1220" s="45">
        <v>0.25</v>
      </c>
      <c r="F1220" s="45">
        <v>0.59722222222222221</v>
      </c>
      <c r="G1220" s="62">
        <v>4</v>
      </c>
      <c r="H1220" s="64">
        <v>187.75</v>
      </c>
      <c r="I1220" s="46">
        <f>G1220*H1220</f>
        <v>751</v>
      </c>
    </row>
    <row r="1221" spans="2:9" ht="15.75">
      <c r="C1221" s="44" t="s">
        <v>379</v>
      </c>
      <c r="D1221" s="44" t="s">
        <v>341</v>
      </c>
      <c r="E1221" s="45">
        <v>0.25</v>
      </c>
      <c r="F1221" s="45">
        <v>0.59722222222222221</v>
      </c>
      <c r="G1221" s="62">
        <v>4</v>
      </c>
      <c r="H1221" s="64">
        <v>187.75</v>
      </c>
      <c r="I1221" s="46">
        <f t="shared" ref="I1221:I1223" si="88">G1221*H1221</f>
        <v>751</v>
      </c>
    </row>
    <row r="1222" spans="2:9" ht="15.75">
      <c r="C1222" s="44" t="s">
        <v>517</v>
      </c>
      <c r="D1222" s="44" t="s">
        <v>333</v>
      </c>
      <c r="E1222" s="45">
        <v>0.56944444444444442</v>
      </c>
      <c r="F1222" s="45">
        <v>0.91666666666666663</v>
      </c>
      <c r="G1222" s="62">
        <v>8</v>
      </c>
      <c r="H1222" s="64">
        <v>148.9</v>
      </c>
      <c r="I1222" s="46">
        <f t="shared" si="88"/>
        <v>1191.2</v>
      </c>
    </row>
    <row r="1223" spans="2:9" ht="15.75">
      <c r="C1223" s="44" t="s">
        <v>370</v>
      </c>
      <c r="D1223" s="44" t="s">
        <v>341</v>
      </c>
      <c r="E1223" s="45">
        <v>0.56944444444444442</v>
      </c>
      <c r="F1223" s="45">
        <v>0.91666666666666663</v>
      </c>
      <c r="G1223" s="62">
        <v>7</v>
      </c>
      <c r="H1223" s="64">
        <v>181.71</v>
      </c>
      <c r="I1223" s="46">
        <f t="shared" si="88"/>
        <v>1271.97</v>
      </c>
    </row>
    <row r="1224" spans="2:9" ht="15.75">
      <c r="C1224" s="47"/>
      <c r="D1224" s="47"/>
      <c r="E1224" s="47"/>
      <c r="F1224" s="47"/>
      <c r="G1224" s="52">
        <f>SUM(G1220:G1223)</f>
        <v>23</v>
      </c>
      <c r="H1224" s="47"/>
      <c r="I1224" s="41">
        <f>SUM(I1220:I1223)</f>
        <v>3965.17</v>
      </c>
    </row>
    <row r="1226" spans="2:9" ht="31.5">
      <c r="B1226" s="35" t="s">
        <v>540</v>
      </c>
      <c r="C1226" s="9" t="s">
        <v>314</v>
      </c>
      <c r="D1226" s="9" t="s">
        <v>315</v>
      </c>
      <c r="E1226" s="9" t="s">
        <v>316</v>
      </c>
      <c r="F1226" s="9" t="s">
        <v>317</v>
      </c>
      <c r="G1226" s="9" t="s">
        <v>318</v>
      </c>
      <c r="H1226" s="9" t="s">
        <v>319</v>
      </c>
      <c r="I1226" s="9" t="s">
        <v>320</v>
      </c>
    </row>
    <row r="1227" spans="2:9" ht="15.75">
      <c r="C1227" s="36" t="s">
        <v>353</v>
      </c>
      <c r="D1227" s="36" t="s">
        <v>341</v>
      </c>
      <c r="E1227" s="37">
        <v>0.29166666666666669</v>
      </c>
      <c r="F1227" s="37">
        <v>0.63888888888888884</v>
      </c>
      <c r="G1227" s="38">
        <v>8</v>
      </c>
      <c r="H1227" s="39">
        <v>232.49</v>
      </c>
      <c r="I1227" s="39">
        <f>H1227*G1227</f>
        <v>1859.92</v>
      </c>
    </row>
    <row r="1228" spans="2:9" ht="15.75">
      <c r="C1228" s="36" t="s">
        <v>354</v>
      </c>
      <c r="D1228" s="36" t="s">
        <v>341</v>
      </c>
      <c r="E1228" s="37">
        <v>0.29166666666666669</v>
      </c>
      <c r="F1228" s="37">
        <v>0.63888888888888884</v>
      </c>
      <c r="G1228" s="38">
        <v>1</v>
      </c>
      <c r="H1228" s="39">
        <v>153.93</v>
      </c>
      <c r="I1228" s="39">
        <f>H1228*G1228</f>
        <v>153.93</v>
      </c>
    </row>
    <row r="1229" spans="2:9" ht="15.75">
      <c r="C1229" s="40"/>
      <c r="D1229" s="40"/>
      <c r="E1229" s="40"/>
      <c r="F1229" s="40"/>
      <c r="G1229" s="56">
        <f>SUM(G1227:G1228)</f>
        <v>9</v>
      </c>
      <c r="H1229" s="40"/>
      <c r="I1229" s="41">
        <f>SUM(I1227:I1228)</f>
        <v>2013.8500000000001</v>
      </c>
    </row>
    <row r="1231" spans="2:9" ht="31.5">
      <c r="B1231" s="89" t="s">
        <v>540</v>
      </c>
      <c r="C1231" s="50" t="s">
        <v>21</v>
      </c>
      <c r="D1231" s="9" t="s">
        <v>315</v>
      </c>
      <c r="E1231" s="9" t="s">
        <v>316</v>
      </c>
      <c r="F1231" s="9" t="s">
        <v>317</v>
      </c>
      <c r="G1231" s="9" t="s">
        <v>318</v>
      </c>
      <c r="H1231" s="9" t="s">
        <v>319</v>
      </c>
      <c r="I1231" s="9" t="s">
        <v>320</v>
      </c>
    </row>
    <row r="1232" spans="2:9" ht="15.75">
      <c r="C1232" s="36" t="s">
        <v>499</v>
      </c>
      <c r="D1232" s="36" t="s">
        <v>500</v>
      </c>
      <c r="E1232" s="37">
        <v>0.79166666666666663</v>
      </c>
      <c r="F1232" s="37">
        <v>0.29166666666666669</v>
      </c>
      <c r="G1232" s="42">
        <v>9</v>
      </c>
      <c r="H1232" s="57">
        <v>272.8</v>
      </c>
      <c r="I1232" s="39">
        <f>H1232*G1232</f>
        <v>2455.2000000000003</v>
      </c>
    </row>
    <row r="1233" spans="2:9" ht="15.75">
      <c r="C1233" s="40"/>
      <c r="D1233" s="40"/>
      <c r="E1233" s="83"/>
      <c r="F1233" s="83"/>
      <c r="G1233" s="43">
        <f>SUM(G1232:G1232)</f>
        <v>9</v>
      </c>
      <c r="H1233" s="81"/>
      <c r="I1233" s="41">
        <f>SUM(I1232:I1232)</f>
        <v>2455.2000000000003</v>
      </c>
    </row>
    <row r="1235" spans="2:9" ht="31.5">
      <c r="B1235" s="35" t="s">
        <v>541</v>
      </c>
      <c r="C1235" s="9" t="s">
        <v>314</v>
      </c>
      <c r="D1235" s="9" t="s">
        <v>315</v>
      </c>
      <c r="E1235" s="9" t="s">
        <v>316</v>
      </c>
      <c r="F1235" s="9" t="s">
        <v>317</v>
      </c>
      <c r="G1235" s="9" t="s">
        <v>318</v>
      </c>
      <c r="H1235" s="9" t="s">
        <v>319</v>
      </c>
      <c r="I1235" s="9" t="s">
        <v>320</v>
      </c>
    </row>
    <row r="1236" spans="2:9" ht="15.75">
      <c r="C1236" s="36" t="s">
        <v>344</v>
      </c>
      <c r="D1236" s="36" t="s">
        <v>322</v>
      </c>
      <c r="E1236" s="45">
        <v>0.27083333333333331</v>
      </c>
      <c r="F1236" s="45">
        <v>0.77083333333333337</v>
      </c>
      <c r="G1236" s="38">
        <v>13</v>
      </c>
      <c r="H1236" s="39">
        <v>189.68</v>
      </c>
      <c r="I1236" s="39">
        <f>H1236*G1236</f>
        <v>2465.84</v>
      </c>
    </row>
    <row r="1237" spans="2:9" ht="15.75">
      <c r="C1237" s="36" t="s">
        <v>344</v>
      </c>
      <c r="D1237" s="36" t="s">
        <v>322</v>
      </c>
      <c r="E1237" s="45">
        <v>0.4375</v>
      </c>
      <c r="F1237" s="45">
        <v>0.9375</v>
      </c>
      <c r="G1237" s="38">
        <v>7</v>
      </c>
      <c r="H1237" s="39">
        <v>190.97</v>
      </c>
      <c r="I1237" s="39">
        <f t="shared" ref="I1237:I1239" si="89">H1237*G1237</f>
        <v>1336.79</v>
      </c>
    </row>
    <row r="1238" spans="2:9" ht="15.75">
      <c r="C1238" s="36" t="s">
        <v>345</v>
      </c>
      <c r="D1238" s="36" t="s">
        <v>333</v>
      </c>
      <c r="E1238" s="45">
        <v>0.27083333333333331</v>
      </c>
      <c r="F1238" s="45">
        <v>0.61805555555555558</v>
      </c>
      <c r="G1238" s="38"/>
      <c r="H1238" s="39">
        <v>198.99</v>
      </c>
      <c r="I1238" s="39">
        <f t="shared" si="89"/>
        <v>0</v>
      </c>
    </row>
    <row r="1239" spans="2:9" ht="15.75">
      <c r="C1239" s="36" t="s">
        <v>345</v>
      </c>
      <c r="D1239" s="36" t="s">
        <v>333</v>
      </c>
      <c r="E1239" s="45">
        <v>0.59027777777777779</v>
      </c>
      <c r="F1239" s="45">
        <v>0.9375</v>
      </c>
      <c r="G1239" s="38">
        <v>1</v>
      </c>
      <c r="H1239" s="39">
        <v>201.32</v>
      </c>
      <c r="I1239" s="39">
        <f t="shared" si="89"/>
        <v>201.32</v>
      </c>
    </row>
    <row r="1240" spans="2:9" ht="15.75">
      <c r="C1240" s="36" t="s">
        <v>346</v>
      </c>
      <c r="D1240" s="36" t="s">
        <v>333</v>
      </c>
      <c r="E1240" s="45">
        <v>0.27083333333333331</v>
      </c>
      <c r="F1240" s="45">
        <v>0.61805555555555558</v>
      </c>
      <c r="G1240" s="38">
        <v>26</v>
      </c>
      <c r="H1240" s="39">
        <v>158.63</v>
      </c>
      <c r="I1240" s="39">
        <f>H1240*G1240</f>
        <v>4124.38</v>
      </c>
    </row>
    <row r="1241" spans="2:9" ht="15.75">
      <c r="C1241" s="36" t="s">
        <v>346</v>
      </c>
      <c r="D1241" s="36" t="s">
        <v>333</v>
      </c>
      <c r="E1241" s="45">
        <v>0.59027777777777779</v>
      </c>
      <c r="F1241" s="45">
        <v>0.9375</v>
      </c>
      <c r="G1241" s="38">
        <v>22</v>
      </c>
      <c r="H1241" s="39">
        <v>160.35</v>
      </c>
      <c r="I1241" s="39">
        <f t="shared" ref="I1241" si="90">H1241*G1241</f>
        <v>3527.7</v>
      </c>
    </row>
    <row r="1242" spans="2:9" ht="15.75">
      <c r="C1242" s="36" t="s">
        <v>347</v>
      </c>
      <c r="D1242" s="36" t="s">
        <v>333</v>
      </c>
      <c r="E1242" s="45">
        <v>0.27083333333333331</v>
      </c>
      <c r="F1242" s="45">
        <v>0.61805555555555558</v>
      </c>
      <c r="G1242" s="38"/>
      <c r="H1242" s="39">
        <v>206.15</v>
      </c>
      <c r="I1242" s="39">
        <f>H1242*G1242</f>
        <v>0</v>
      </c>
    </row>
    <row r="1243" spans="2:9" ht="15.75">
      <c r="C1243" s="36" t="s">
        <v>348</v>
      </c>
      <c r="D1243" s="36" t="s">
        <v>333</v>
      </c>
      <c r="E1243" s="45">
        <v>0.27083333333333331</v>
      </c>
      <c r="F1243" s="45">
        <v>0.61805555555555558</v>
      </c>
      <c r="G1243" s="38">
        <v>1</v>
      </c>
      <c r="H1243" s="39">
        <v>192.87</v>
      </c>
      <c r="I1243" s="39">
        <f>H1243*G1243</f>
        <v>192.87</v>
      </c>
    </row>
    <row r="1244" spans="2:9" ht="15.75">
      <c r="C1244" s="36" t="s">
        <v>349</v>
      </c>
      <c r="D1244" s="36" t="s">
        <v>333</v>
      </c>
      <c r="E1244" s="45">
        <v>0.27083333333333331</v>
      </c>
      <c r="F1244" s="45">
        <v>0.61805555555555558</v>
      </c>
      <c r="G1244" s="38">
        <v>2</v>
      </c>
      <c r="H1244" s="39">
        <v>192.73</v>
      </c>
      <c r="I1244" s="39">
        <f t="shared" ref="I1244" si="91">H1244*G1244</f>
        <v>385.46</v>
      </c>
    </row>
    <row r="1245" spans="2:9" ht="15.75">
      <c r="F1245" s="34"/>
      <c r="G1245" s="43">
        <f>SUM(G1236:G1244)</f>
        <v>72</v>
      </c>
      <c r="H1245" s="34"/>
      <c r="I1245" s="41">
        <f>SUM(I1236:I1244)</f>
        <v>12234.359999999999</v>
      </c>
    </row>
    <row r="1247" spans="2:9" ht="31.5">
      <c r="B1247" s="35" t="s">
        <v>542</v>
      </c>
      <c r="C1247" s="9" t="s">
        <v>314</v>
      </c>
      <c r="D1247" s="9" t="s">
        <v>315</v>
      </c>
      <c r="E1247" s="9" t="s">
        <v>316</v>
      </c>
      <c r="F1247" s="9" t="s">
        <v>317</v>
      </c>
      <c r="G1247" s="9" t="s">
        <v>318</v>
      </c>
      <c r="H1247" s="9" t="s">
        <v>319</v>
      </c>
      <c r="I1247" s="9" t="s">
        <v>320</v>
      </c>
    </row>
    <row r="1248" spans="2:9" ht="15.75">
      <c r="C1248" s="36" t="s">
        <v>325</v>
      </c>
      <c r="D1248" s="36" t="s">
        <v>326</v>
      </c>
      <c r="E1248" s="37">
        <v>0.33333333333333331</v>
      </c>
      <c r="F1248" s="37">
        <v>0.68055555555555558</v>
      </c>
      <c r="G1248" s="42">
        <v>33</v>
      </c>
      <c r="H1248" s="57">
        <v>160.47</v>
      </c>
      <c r="I1248" s="39">
        <f>H1248*G1248</f>
        <v>5295.51</v>
      </c>
    </row>
    <row r="1249" spans="2:9" ht="15.75">
      <c r="C1249" s="40"/>
      <c r="D1249" s="40"/>
      <c r="E1249" s="40"/>
      <c r="F1249" s="40"/>
      <c r="G1249" s="43">
        <f>SUM(G1248:G1248)</f>
        <v>33</v>
      </c>
      <c r="H1249" s="40"/>
      <c r="I1249" s="41">
        <f>SUM(I1248:I1248)</f>
        <v>5295.51</v>
      </c>
    </row>
    <row r="1251" spans="2:9" ht="31.5">
      <c r="B1251" s="89" t="s">
        <v>543</v>
      </c>
      <c r="C1251" s="9" t="s">
        <v>314</v>
      </c>
      <c r="D1251" s="9" t="s">
        <v>315</v>
      </c>
      <c r="E1251" s="9" t="s">
        <v>316</v>
      </c>
      <c r="F1251" s="9" t="s">
        <v>317</v>
      </c>
      <c r="G1251" s="9" t="s">
        <v>318</v>
      </c>
      <c r="H1251" s="9" t="s">
        <v>319</v>
      </c>
      <c r="I1251" s="9" t="s">
        <v>320</v>
      </c>
    </row>
    <row r="1252" spans="2:9" ht="15.75">
      <c r="C1252" s="36" t="s">
        <v>499</v>
      </c>
      <c r="D1252" s="36" t="s">
        <v>322</v>
      </c>
      <c r="E1252" s="37">
        <v>0.25</v>
      </c>
      <c r="F1252" s="37">
        <v>0.75</v>
      </c>
      <c r="G1252" s="42"/>
      <c r="H1252" s="57">
        <v>349.34</v>
      </c>
      <c r="I1252" s="39">
        <f>H1252*G1252</f>
        <v>0</v>
      </c>
    </row>
    <row r="1253" spans="2:9" ht="15.75">
      <c r="C1253" s="36" t="s">
        <v>499</v>
      </c>
      <c r="D1253" s="36" t="s">
        <v>322</v>
      </c>
      <c r="E1253" s="37">
        <v>0.75</v>
      </c>
      <c r="F1253" s="37">
        <v>0.25</v>
      </c>
      <c r="G1253" s="42">
        <v>3</v>
      </c>
      <c r="H1253" s="57">
        <v>371.47</v>
      </c>
      <c r="I1253" s="39">
        <f>H1253*G1253</f>
        <v>1114.4100000000001</v>
      </c>
    </row>
    <row r="1254" spans="2:9" ht="15.75">
      <c r="C1254" s="40"/>
      <c r="D1254" s="40"/>
      <c r="E1254" s="83"/>
      <c r="F1254" s="83"/>
      <c r="G1254" s="43">
        <f>SUM(G1252:G1253)</f>
        <v>3</v>
      </c>
      <c r="H1254" s="81"/>
      <c r="I1254" s="41">
        <f>SUM(I1252:I1253)</f>
        <v>1114.4100000000001</v>
      </c>
    </row>
    <row r="1256" spans="2:9" ht="31.5">
      <c r="B1256" s="35" t="s">
        <v>544</v>
      </c>
      <c r="C1256" s="9" t="s">
        <v>314</v>
      </c>
      <c r="D1256" s="9" t="s">
        <v>315</v>
      </c>
      <c r="E1256" s="9" t="s">
        <v>316</v>
      </c>
      <c r="F1256" s="9" t="s">
        <v>317</v>
      </c>
      <c r="G1256" s="9" t="s">
        <v>342</v>
      </c>
      <c r="H1256" s="9" t="s">
        <v>324</v>
      </c>
      <c r="I1256" s="9" t="s">
        <v>320</v>
      </c>
    </row>
    <row r="1257" spans="2:9" ht="15.75">
      <c r="C1257" s="36" t="s">
        <v>335</v>
      </c>
      <c r="D1257" s="36" t="s">
        <v>322</v>
      </c>
      <c r="E1257" s="37">
        <v>0.29166666666666669</v>
      </c>
      <c r="F1257" s="37">
        <v>0.79166666666666663</v>
      </c>
      <c r="G1257" s="42"/>
      <c r="H1257" s="57">
        <v>23.16</v>
      </c>
      <c r="I1257" s="39">
        <f>G1257*H1257</f>
        <v>0</v>
      </c>
    </row>
    <row r="1258" spans="2:9" ht="15.75">
      <c r="C1258" s="36" t="s">
        <v>335</v>
      </c>
      <c r="D1258" s="36" t="s">
        <v>322</v>
      </c>
      <c r="E1258" s="37">
        <v>0.5</v>
      </c>
      <c r="F1258" s="37">
        <v>0</v>
      </c>
      <c r="G1258" s="42"/>
      <c r="H1258" s="57">
        <v>23.84</v>
      </c>
      <c r="I1258" s="39">
        <f>G1258*H1258</f>
        <v>0</v>
      </c>
    </row>
    <row r="1259" spans="2:9" ht="15.75">
      <c r="C1259" s="36" t="s">
        <v>335</v>
      </c>
      <c r="D1259" s="36" t="s">
        <v>328</v>
      </c>
      <c r="E1259" s="37">
        <v>0.33333333333333331</v>
      </c>
      <c r="F1259" s="37">
        <v>0.58333333333333337</v>
      </c>
      <c r="G1259" s="42">
        <v>0.83333333333333337</v>
      </c>
      <c r="H1259" s="57">
        <v>23.02</v>
      </c>
      <c r="I1259" s="39">
        <f>G1259*H1259</f>
        <v>19.183333333333334</v>
      </c>
    </row>
    <row r="1260" spans="2:9" ht="15.75">
      <c r="C1260" s="36" t="s">
        <v>335</v>
      </c>
      <c r="D1260" s="36" t="s">
        <v>341</v>
      </c>
      <c r="E1260" s="37">
        <v>0.79166666666666663</v>
      </c>
      <c r="F1260" s="37">
        <v>4.1666666666666664E-2</v>
      </c>
      <c r="G1260" s="42">
        <v>1.18</v>
      </c>
      <c r="H1260" s="57">
        <v>24.76</v>
      </c>
      <c r="I1260" s="39">
        <f>G1260*H1260</f>
        <v>29.216799999999999</v>
      </c>
    </row>
    <row r="1261" spans="2:9" ht="15.75">
      <c r="C1261" s="40"/>
      <c r="D1261" s="40"/>
      <c r="E1261" s="40"/>
      <c r="F1261" s="40"/>
      <c r="G1261" s="43">
        <f>SUM(G1257:G1260)</f>
        <v>2.0133333333333332</v>
      </c>
      <c r="H1261" s="40"/>
      <c r="I1261" s="41">
        <f>SUM(I1257:I1260)</f>
        <v>48.400133333333329</v>
      </c>
    </row>
    <row r="1263" spans="2:9" ht="31.5">
      <c r="B1263" s="35" t="s">
        <v>544</v>
      </c>
      <c r="C1263" s="9" t="s">
        <v>314</v>
      </c>
      <c r="D1263" s="9" t="s">
        <v>315</v>
      </c>
      <c r="E1263" s="9" t="s">
        <v>316</v>
      </c>
      <c r="F1263" s="9" t="s">
        <v>317</v>
      </c>
      <c r="G1263" s="9" t="s">
        <v>342</v>
      </c>
      <c r="H1263" s="9" t="s">
        <v>324</v>
      </c>
      <c r="I1263" s="9" t="s">
        <v>320</v>
      </c>
    </row>
    <row r="1264" spans="2:9" ht="15.75">
      <c r="C1264" s="36" t="s">
        <v>339</v>
      </c>
      <c r="D1264" s="36" t="s">
        <v>322</v>
      </c>
      <c r="E1264" s="37">
        <v>0.41666666666666669</v>
      </c>
      <c r="F1264" s="37">
        <v>0.91666666666666663</v>
      </c>
      <c r="G1264" s="42"/>
      <c r="H1264" s="57">
        <v>31.67</v>
      </c>
      <c r="I1264" s="39">
        <f>H1264*G1264</f>
        <v>0</v>
      </c>
    </row>
    <row r="1265" spans="2:9" ht="15.75">
      <c r="C1265" s="36" t="s">
        <v>339</v>
      </c>
      <c r="D1265" s="36" t="s">
        <v>322</v>
      </c>
      <c r="E1265" s="37">
        <v>0.29166666666666669</v>
      </c>
      <c r="F1265" s="37">
        <v>0.79166666666666663</v>
      </c>
      <c r="G1265" s="42"/>
      <c r="H1265" s="57">
        <v>26.26</v>
      </c>
      <c r="I1265" s="39">
        <f t="shared" ref="I1265:I1268" si="92">H1265*G1265</f>
        <v>0</v>
      </c>
    </row>
    <row r="1266" spans="2:9" ht="15.75">
      <c r="C1266" s="36" t="s">
        <v>339</v>
      </c>
      <c r="D1266" s="36" t="s">
        <v>322</v>
      </c>
      <c r="E1266" s="37">
        <v>0.79166666666666663</v>
      </c>
      <c r="F1266" s="37">
        <v>0.29166666666666669</v>
      </c>
      <c r="G1266" s="42">
        <v>2</v>
      </c>
      <c r="H1266" s="57">
        <v>28.93</v>
      </c>
      <c r="I1266" s="39">
        <f t="shared" si="92"/>
        <v>57.86</v>
      </c>
    </row>
    <row r="1267" spans="2:9" ht="15.75">
      <c r="C1267" s="36" t="s">
        <v>339</v>
      </c>
      <c r="D1267" s="36" t="s">
        <v>322</v>
      </c>
      <c r="E1267" s="37">
        <v>0.33333333333333331</v>
      </c>
      <c r="F1267" s="37">
        <v>0.83333333333333337</v>
      </c>
      <c r="G1267" s="42"/>
      <c r="H1267" s="57">
        <v>26.26</v>
      </c>
      <c r="I1267" s="39">
        <f t="shared" si="92"/>
        <v>0</v>
      </c>
    </row>
    <row r="1268" spans="2:9" ht="15.75">
      <c r="C1268" s="36" t="s">
        <v>339</v>
      </c>
      <c r="D1268" s="36" t="s">
        <v>322</v>
      </c>
      <c r="E1268" s="37">
        <v>0.375</v>
      </c>
      <c r="F1268" s="37">
        <v>0.875</v>
      </c>
      <c r="G1268" s="42"/>
      <c r="H1268" s="57">
        <v>26.26</v>
      </c>
      <c r="I1268" s="39">
        <f t="shared" si="92"/>
        <v>0</v>
      </c>
    </row>
    <row r="1269" spans="2:9" ht="15.75">
      <c r="C1269" s="36" t="s">
        <v>339</v>
      </c>
      <c r="D1269" s="36" t="s">
        <v>322</v>
      </c>
      <c r="E1269" s="37">
        <v>0.41666666666666669</v>
      </c>
      <c r="F1269" s="37">
        <v>0.91666666666666663</v>
      </c>
      <c r="G1269" s="42"/>
      <c r="H1269" s="57">
        <v>26.26</v>
      </c>
      <c r="I1269" s="39">
        <f>H1269*G1269</f>
        <v>0</v>
      </c>
    </row>
    <row r="1270" spans="2:9" ht="15.75">
      <c r="C1270" s="40"/>
      <c r="D1270" s="40"/>
      <c r="E1270" s="40"/>
      <c r="F1270" s="40"/>
      <c r="G1270" s="43">
        <f>SUBTOTAL(9,G1264:G1269)</f>
        <v>2</v>
      </c>
      <c r="H1270" s="40"/>
      <c r="I1270" s="41">
        <f>SUBTOTAL(9,I1264:I1269)</f>
        <v>57.86</v>
      </c>
    </row>
    <row r="1272" spans="2:9" ht="31.5">
      <c r="B1272" s="89" t="s">
        <v>543</v>
      </c>
      <c r="C1272" s="9" t="s">
        <v>314</v>
      </c>
      <c r="D1272" s="9" t="s">
        <v>315</v>
      </c>
      <c r="E1272" s="9" t="s">
        <v>316</v>
      </c>
      <c r="F1272" s="9" t="s">
        <v>317</v>
      </c>
      <c r="G1272" s="9" t="s">
        <v>318</v>
      </c>
      <c r="H1272" s="9" t="s">
        <v>319</v>
      </c>
      <c r="I1272" s="9" t="s">
        <v>320</v>
      </c>
    </row>
    <row r="1273" spans="2:9" ht="15.75">
      <c r="C1273" s="36" t="s">
        <v>331</v>
      </c>
      <c r="D1273" s="36" t="s">
        <v>322</v>
      </c>
      <c r="E1273" s="37">
        <v>0.45833333333333331</v>
      </c>
      <c r="F1273" s="37">
        <v>0.95833333333333337</v>
      </c>
      <c r="G1273" s="42">
        <v>2</v>
      </c>
      <c r="H1273" s="39">
        <v>120.82</v>
      </c>
      <c r="I1273" s="39">
        <f>H1273*G1273</f>
        <v>241.64</v>
      </c>
    </row>
    <row r="1274" spans="2:9" ht="31.5">
      <c r="C1274" s="36" t="s">
        <v>332</v>
      </c>
      <c r="D1274" s="36" t="s">
        <v>333</v>
      </c>
      <c r="E1274" s="37">
        <v>0.375</v>
      </c>
      <c r="F1274" s="37">
        <v>0.72222222222222221</v>
      </c>
      <c r="G1274" s="42">
        <v>3</v>
      </c>
      <c r="H1274" s="39">
        <v>186.43</v>
      </c>
      <c r="I1274" s="39">
        <f>H1274*G1274</f>
        <v>559.29</v>
      </c>
    </row>
    <row r="1275" spans="2:9" ht="15.75">
      <c r="C1275" s="40"/>
      <c r="D1275" s="40"/>
      <c r="E1275" s="40"/>
      <c r="F1275" s="40"/>
      <c r="G1275" s="43">
        <f>SUM(G1273:G1274)</f>
        <v>5</v>
      </c>
      <c r="H1275" s="40"/>
      <c r="I1275" s="41">
        <f>SUM(I1273:I1274)</f>
        <v>800.93</v>
      </c>
    </row>
    <row r="1277" spans="2:9" ht="31.5">
      <c r="B1277" s="35" t="s">
        <v>542</v>
      </c>
      <c r="C1277" s="28" t="s">
        <v>314</v>
      </c>
      <c r="D1277" s="28" t="s">
        <v>315</v>
      </c>
      <c r="E1277" s="28" t="s">
        <v>316</v>
      </c>
      <c r="F1277" s="28" t="s">
        <v>317</v>
      </c>
      <c r="G1277" s="28" t="s">
        <v>397</v>
      </c>
      <c r="H1277" s="28" t="s">
        <v>319</v>
      </c>
      <c r="I1277" s="28" t="s">
        <v>398</v>
      </c>
    </row>
    <row r="1278" spans="2:9" ht="15.75">
      <c r="C1278" s="36" t="s">
        <v>487</v>
      </c>
      <c r="D1278" s="11" t="s">
        <v>328</v>
      </c>
      <c r="E1278" s="30">
        <v>0.33333333333333331</v>
      </c>
      <c r="F1278" s="30">
        <v>0.7416666666666667</v>
      </c>
      <c r="G1278" s="31"/>
      <c r="H1278" s="33">
        <v>374.83</v>
      </c>
      <c r="I1278" s="33">
        <f>G1278*H1278</f>
        <v>0</v>
      </c>
    </row>
    <row r="1279" spans="2:9" ht="15.75">
      <c r="C1279" s="36" t="s">
        <v>488</v>
      </c>
      <c r="D1279" s="11" t="s">
        <v>328</v>
      </c>
      <c r="E1279" s="30">
        <v>0.91666666666666663</v>
      </c>
      <c r="F1279" s="30">
        <v>0.32500000000000001</v>
      </c>
      <c r="G1279" s="31"/>
      <c r="H1279" s="33">
        <v>282.04000000000002</v>
      </c>
      <c r="I1279" s="33">
        <f t="shared" ref="I1279:I1280" si="93">G1279*H1279</f>
        <v>0</v>
      </c>
    </row>
    <row r="1280" spans="2:9" ht="15.75">
      <c r="C1280" s="36" t="s">
        <v>489</v>
      </c>
      <c r="D1280" s="11" t="s">
        <v>328</v>
      </c>
      <c r="E1280" s="30">
        <v>0.91666666666666663</v>
      </c>
      <c r="F1280" s="30">
        <v>0.32500000000000001</v>
      </c>
      <c r="G1280" s="31">
        <v>2</v>
      </c>
      <c r="H1280" s="33">
        <v>284.69</v>
      </c>
      <c r="I1280" s="33">
        <f t="shared" si="93"/>
        <v>569.38</v>
      </c>
    </row>
    <row r="1281" spans="2:9" ht="15.75">
      <c r="G1281" s="32">
        <f>SUM(G1278:G1280)</f>
        <v>2</v>
      </c>
      <c r="H1281" s="29" t="s">
        <v>320</v>
      </c>
      <c r="I1281" s="29">
        <f>SUM(I1278:I1280)</f>
        <v>569.38</v>
      </c>
    </row>
    <row r="1283" spans="2:9" ht="31.5">
      <c r="B1283" s="35" t="s">
        <v>542</v>
      </c>
      <c r="C1283" s="28" t="s">
        <v>314</v>
      </c>
      <c r="D1283" s="28" t="s">
        <v>315</v>
      </c>
      <c r="E1283" s="28" t="s">
        <v>316</v>
      </c>
      <c r="F1283" s="28" t="s">
        <v>317</v>
      </c>
      <c r="G1283" s="28" t="s">
        <v>414</v>
      </c>
      <c r="H1283" s="28" t="s">
        <v>324</v>
      </c>
      <c r="I1283" s="28" t="s">
        <v>398</v>
      </c>
    </row>
    <row r="1284" spans="2:9" ht="15.75">
      <c r="C1284" s="36" t="s">
        <v>487</v>
      </c>
      <c r="D1284" s="11" t="s">
        <v>328</v>
      </c>
      <c r="E1284" s="30">
        <v>0.33333333333333331</v>
      </c>
      <c r="F1284" s="30">
        <v>0.7416666666666667</v>
      </c>
      <c r="G1284" s="31">
        <v>1.61</v>
      </c>
      <c r="H1284" s="33">
        <v>51.86</v>
      </c>
      <c r="I1284" s="33">
        <f>G1284*H1284</f>
        <v>83.494600000000005</v>
      </c>
    </row>
    <row r="1285" spans="2:9" ht="15.75">
      <c r="C1285" s="36" t="s">
        <v>488</v>
      </c>
      <c r="D1285" s="11" t="s">
        <v>328</v>
      </c>
      <c r="E1285" s="30">
        <v>0.91666666666666663</v>
      </c>
      <c r="F1285" s="30">
        <v>0.32500000000000001</v>
      </c>
      <c r="G1285" s="31"/>
      <c r="H1285" s="33">
        <v>39.020000000000003</v>
      </c>
      <c r="I1285" s="33">
        <f t="shared" ref="I1285:I1286" si="94">G1285*H1285</f>
        <v>0</v>
      </c>
    </row>
    <row r="1286" spans="2:9" ht="15.75">
      <c r="C1286" s="36" t="s">
        <v>489</v>
      </c>
      <c r="D1286" s="11" t="s">
        <v>328</v>
      </c>
      <c r="E1286" s="30">
        <v>0.91666666666666663</v>
      </c>
      <c r="F1286" s="30">
        <v>0.32500000000000001</v>
      </c>
      <c r="G1286" s="31"/>
      <c r="H1286" s="33">
        <v>39.39</v>
      </c>
      <c r="I1286" s="33">
        <f t="shared" si="94"/>
        <v>0</v>
      </c>
    </row>
    <row r="1287" spans="2:9" ht="15.75">
      <c r="G1287" s="32">
        <f>SUM(G1284:G1286)</f>
        <v>1.61</v>
      </c>
      <c r="H1287" s="29" t="s">
        <v>320</v>
      </c>
      <c r="I1287" s="29">
        <f>SUM(I1284:I1286)</f>
        <v>83.494600000000005</v>
      </c>
    </row>
    <row r="1288" spans="2:9" ht="15.75">
      <c r="G1288" s="91"/>
      <c r="H1288" s="92"/>
      <c r="I1288" s="92"/>
    </row>
    <row r="1289" spans="2:9" ht="31.5">
      <c r="B1289" s="35" t="s">
        <v>542</v>
      </c>
      <c r="C1289" s="28" t="s">
        <v>314</v>
      </c>
      <c r="D1289" s="28" t="s">
        <v>315</v>
      </c>
      <c r="E1289" s="28" t="s">
        <v>316</v>
      </c>
      <c r="F1289" s="28" t="s">
        <v>317</v>
      </c>
      <c r="G1289" s="28" t="s">
        <v>397</v>
      </c>
      <c r="H1289" s="28" t="s">
        <v>319</v>
      </c>
      <c r="I1289" s="28" t="s">
        <v>398</v>
      </c>
    </row>
    <row r="1290" spans="2:9" ht="15.75">
      <c r="C1290" s="36" t="s">
        <v>478</v>
      </c>
      <c r="D1290" s="11" t="s">
        <v>328</v>
      </c>
      <c r="E1290" s="30">
        <v>0.33333333333333298</v>
      </c>
      <c r="F1290" s="30">
        <v>0.74166666666666703</v>
      </c>
      <c r="G1290" s="12"/>
      <c r="H1290" s="33">
        <v>703.25</v>
      </c>
      <c r="I1290" s="33">
        <f>G1290*H1290</f>
        <v>0</v>
      </c>
    </row>
    <row r="1291" spans="2:9" ht="15.75">
      <c r="C1291" s="36" t="s">
        <v>479</v>
      </c>
      <c r="D1291" s="11" t="s">
        <v>322</v>
      </c>
      <c r="E1291" s="30">
        <v>0.25</v>
      </c>
      <c r="F1291" s="30">
        <v>0.75</v>
      </c>
      <c r="G1291" s="12"/>
      <c r="H1291" s="33">
        <v>385.9</v>
      </c>
      <c r="I1291" s="33">
        <f t="shared" ref="I1291:I1294" si="95">G1291*H1291</f>
        <v>0</v>
      </c>
    </row>
    <row r="1292" spans="2:9" ht="15.75">
      <c r="C1292" s="36" t="s">
        <v>480</v>
      </c>
      <c r="D1292" s="11" t="s">
        <v>328</v>
      </c>
      <c r="E1292" s="30">
        <v>0.33333333333333298</v>
      </c>
      <c r="F1292" s="30">
        <v>0.74166666666666703</v>
      </c>
      <c r="G1292" s="12"/>
      <c r="H1292" s="33">
        <v>225.73</v>
      </c>
      <c r="I1292" s="33">
        <f t="shared" si="95"/>
        <v>0</v>
      </c>
    </row>
    <row r="1293" spans="2:9" ht="15.75">
      <c r="C1293" s="36" t="s">
        <v>481</v>
      </c>
      <c r="D1293" s="11" t="s">
        <v>328</v>
      </c>
      <c r="E1293" s="30">
        <v>0.33333333333333298</v>
      </c>
      <c r="F1293" s="30">
        <v>0.74166666666666703</v>
      </c>
      <c r="G1293" s="12"/>
      <c r="H1293" s="33">
        <v>282.13</v>
      </c>
      <c r="I1293" s="33">
        <f t="shared" si="95"/>
        <v>0</v>
      </c>
    </row>
    <row r="1294" spans="2:9" ht="15.75">
      <c r="C1294" s="36" t="s">
        <v>399</v>
      </c>
      <c r="D1294" s="11" t="s">
        <v>322</v>
      </c>
      <c r="E1294" s="30">
        <v>0.25</v>
      </c>
      <c r="F1294" s="30">
        <v>0.75</v>
      </c>
      <c r="G1294" s="12">
        <v>7</v>
      </c>
      <c r="H1294" s="33">
        <v>245.18</v>
      </c>
      <c r="I1294" s="33">
        <f t="shared" si="95"/>
        <v>1716.26</v>
      </c>
    </row>
    <row r="1295" spans="2:9" ht="15.75">
      <c r="C1295" s="36" t="s">
        <v>399</v>
      </c>
      <c r="D1295" s="11" t="s">
        <v>322</v>
      </c>
      <c r="E1295" s="30">
        <v>0.75</v>
      </c>
      <c r="F1295" s="30">
        <v>0.25</v>
      </c>
      <c r="G1295" s="31">
        <v>7</v>
      </c>
      <c r="H1295" s="33">
        <v>278.31</v>
      </c>
      <c r="I1295" s="33">
        <f>G1295*H1295</f>
        <v>1948.17</v>
      </c>
    </row>
    <row r="1296" spans="2:9" ht="15.75">
      <c r="C1296" s="36" t="s">
        <v>399</v>
      </c>
      <c r="D1296" s="11" t="s">
        <v>341</v>
      </c>
      <c r="E1296" s="30">
        <v>0.33333333333333298</v>
      </c>
      <c r="F1296" s="30">
        <v>0.68055555555555602</v>
      </c>
      <c r="G1296" s="31"/>
      <c r="H1296" s="33">
        <v>267.69</v>
      </c>
      <c r="I1296" s="33">
        <f t="shared" ref="I1296:I1301" si="96">G1296*H1296</f>
        <v>0</v>
      </c>
    </row>
    <row r="1297" spans="2:9" ht="15.75">
      <c r="C1297" s="36" t="s">
        <v>402</v>
      </c>
      <c r="D1297" s="11" t="s">
        <v>322</v>
      </c>
      <c r="E1297" s="30">
        <v>0.75</v>
      </c>
      <c r="F1297" s="30">
        <v>0.25</v>
      </c>
      <c r="G1297" s="31">
        <v>2</v>
      </c>
      <c r="H1297" s="33">
        <v>307.45</v>
      </c>
      <c r="I1297" s="33">
        <f t="shared" si="96"/>
        <v>614.9</v>
      </c>
    </row>
    <row r="1298" spans="2:9" ht="15.75">
      <c r="C1298" s="36" t="s">
        <v>482</v>
      </c>
      <c r="D1298" s="11" t="s">
        <v>322</v>
      </c>
      <c r="E1298" s="30">
        <v>0.25</v>
      </c>
      <c r="F1298" s="30">
        <v>0.75</v>
      </c>
      <c r="G1298" s="31">
        <v>11</v>
      </c>
      <c r="H1298" s="33">
        <v>203.34</v>
      </c>
      <c r="I1298" s="33">
        <f t="shared" si="96"/>
        <v>2236.7400000000002</v>
      </c>
    </row>
    <row r="1299" spans="2:9" ht="15.75">
      <c r="C1299" s="75" t="s">
        <v>482</v>
      </c>
      <c r="D1299" s="76" t="s">
        <v>322</v>
      </c>
      <c r="E1299" s="77">
        <v>0.75</v>
      </c>
      <c r="F1299" s="77">
        <v>0.25</v>
      </c>
      <c r="G1299" s="31"/>
      <c r="H1299" s="78">
        <v>229.87</v>
      </c>
      <c r="I1299" s="33">
        <f t="shared" si="96"/>
        <v>0</v>
      </c>
    </row>
    <row r="1300" spans="2:9" ht="15.75">
      <c r="C1300" s="36" t="s">
        <v>483</v>
      </c>
      <c r="D1300" s="11" t="s">
        <v>322</v>
      </c>
      <c r="E1300" s="30">
        <v>0.75</v>
      </c>
      <c r="F1300" s="30">
        <v>0.25</v>
      </c>
      <c r="G1300" s="31"/>
      <c r="H1300" s="33">
        <v>270.02</v>
      </c>
      <c r="I1300" s="33">
        <f t="shared" si="96"/>
        <v>0</v>
      </c>
    </row>
    <row r="1301" spans="2:9" ht="15.75">
      <c r="C1301" s="36" t="s">
        <v>484</v>
      </c>
      <c r="D1301" s="11" t="s">
        <v>328</v>
      </c>
      <c r="E1301" s="30">
        <v>0.91666666666666696</v>
      </c>
      <c r="F1301" s="30">
        <v>0.28333333333333299</v>
      </c>
      <c r="G1301" s="31">
        <v>23</v>
      </c>
      <c r="H1301" s="33">
        <v>232.07</v>
      </c>
      <c r="I1301" s="33">
        <f t="shared" si="96"/>
        <v>5337.61</v>
      </c>
    </row>
    <row r="1302" spans="2:9" ht="15.75">
      <c r="C1302" s="36" t="s">
        <v>485</v>
      </c>
      <c r="D1302" s="11" t="s">
        <v>322</v>
      </c>
      <c r="E1302" s="30">
        <v>0.25</v>
      </c>
      <c r="F1302" s="30">
        <v>0.75</v>
      </c>
      <c r="G1302" s="31"/>
      <c r="H1302" s="33">
        <v>148.61000000000001</v>
      </c>
      <c r="I1302" s="33">
        <f>G1302*H1302</f>
        <v>0</v>
      </c>
    </row>
    <row r="1303" spans="2:9" ht="15.75">
      <c r="C1303" s="36" t="s">
        <v>485</v>
      </c>
      <c r="D1303" s="11" t="s">
        <v>322</v>
      </c>
      <c r="E1303" s="30">
        <v>0.75</v>
      </c>
      <c r="F1303" s="30">
        <v>0.25</v>
      </c>
      <c r="G1303" s="31">
        <v>15</v>
      </c>
      <c r="H1303" s="33">
        <v>166.32</v>
      </c>
      <c r="I1303" s="33">
        <f>G1303*H1303</f>
        <v>2494.7999999999997</v>
      </c>
    </row>
    <row r="1304" spans="2:9" ht="15.75">
      <c r="C1304" s="75" t="s">
        <v>486</v>
      </c>
      <c r="D1304" s="76" t="s">
        <v>333</v>
      </c>
      <c r="E1304" s="77">
        <v>0.25</v>
      </c>
      <c r="F1304" s="77">
        <v>0.66666666666666663</v>
      </c>
      <c r="G1304" s="31"/>
      <c r="H1304" s="78">
        <v>253.55</v>
      </c>
      <c r="I1304" s="33">
        <f t="shared" ref="I1304:I1305" si="97">G1304*H1304</f>
        <v>0</v>
      </c>
    </row>
    <row r="1305" spans="2:9" ht="15.75">
      <c r="C1305" s="36" t="s">
        <v>486</v>
      </c>
      <c r="D1305" s="11" t="s">
        <v>333</v>
      </c>
      <c r="E1305" s="30">
        <v>0.91666666666666696</v>
      </c>
      <c r="F1305" s="30">
        <v>0.26388888888888901</v>
      </c>
      <c r="G1305" s="31"/>
      <c r="H1305" s="33">
        <v>280.29000000000002</v>
      </c>
      <c r="I1305" s="33">
        <f t="shared" si="97"/>
        <v>0</v>
      </c>
    </row>
    <row r="1306" spans="2:9" ht="15.75">
      <c r="G1306" s="32">
        <f>SUM(G1290:G1305)</f>
        <v>65</v>
      </c>
      <c r="H1306" s="29" t="s">
        <v>320</v>
      </c>
      <c r="I1306" s="66">
        <f>SUM(I1290:I1305)</f>
        <v>14348.48</v>
      </c>
    </row>
    <row r="1308" spans="2:9" ht="31.5">
      <c r="B1308" s="35" t="s">
        <v>542</v>
      </c>
      <c r="C1308" s="28" t="s">
        <v>314</v>
      </c>
      <c r="D1308" s="28" t="s">
        <v>315</v>
      </c>
      <c r="E1308" s="28" t="s">
        <v>316</v>
      </c>
      <c r="F1308" s="28" t="s">
        <v>317</v>
      </c>
      <c r="G1308" s="28" t="s">
        <v>414</v>
      </c>
      <c r="H1308" s="28" t="s">
        <v>324</v>
      </c>
      <c r="I1308" s="28" t="s">
        <v>398</v>
      </c>
    </row>
    <row r="1309" spans="2:9" ht="15.75">
      <c r="C1309" s="36" t="s">
        <v>478</v>
      </c>
      <c r="D1309" s="11" t="s">
        <v>328</v>
      </c>
      <c r="E1309" s="30">
        <v>0.33333333333333298</v>
      </c>
      <c r="F1309" s="30">
        <v>0.74166666666666703</v>
      </c>
      <c r="G1309" s="31"/>
      <c r="H1309" s="33">
        <v>97.3</v>
      </c>
      <c r="I1309" s="33">
        <f>G1309*H1309</f>
        <v>0</v>
      </c>
    </row>
    <row r="1310" spans="2:9" ht="15.75">
      <c r="C1310" s="36" t="s">
        <v>479</v>
      </c>
      <c r="D1310" s="11" t="s">
        <v>322</v>
      </c>
      <c r="E1310" s="30">
        <v>0.25</v>
      </c>
      <c r="F1310" s="30">
        <v>0.75</v>
      </c>
      <c r="G1310" s="12">
        <v>0.2</v>
      </c>
      <c r="H1310" s="33">
        <v>53.39</v>
      </c>
      <c r="I1310" s="33">
        <f t="shared" ref="I1310:I1313" si="98">G1310*H1310</f>
        <v>10.678000000000001</v>
      </c>
    </row>
    <row r="1311" spans="2:9" ht="15.75">
      <c r="C1311" s="36" t="s">
        <v>480</v>
      </c>
      <c r="D1311" s="11" t="s">
        <v>328</v>
      </c>
      <c r="E1311" s="30">
        <v>0.33333333333333298</v>
      </c>
      <c r="F1311" s="30">
        <v>0.74166666666666703</v>
      </c>
      <c r="G1311" s="12"/>
      <c r="H1311" s="33">
        <v>31.23</v>
      </c>
      <c r="I1311" s="33">
        <f t="shared" si="98"/>
        <v>0</v>
      </c>
    </row>
    <row r="1312" spans="2:9" ht="15.75">
      <c r="C1312" s="36" t="s">
        <v>481</v>
      </c>
      <c r="D1312" s="11" t="s">
        <v>328</v>
      </c>
      <c r="E1312" s="30">
        <v>0.33333333333333298</v>
      </c>
      <c r="F1312" s="30">
        <v>0.74166666666666703</v>
      </c>
      <c r="G1312" s="12">
        <v>0.15</v>
      </c>
      <c r="H1312" s="33">
        <v>39.03</v>
      </c>
      <c r="I1312" s="33">
        <f t="shared" si="98"/>
        <v>5.8544999999999998</v>
      </c>
    </row>
    <row r="1313" spans="2:9" ht="15.75">
      <c r="C1313" s="36" t="s">
        <v>399</v>
      </c>
      <c r="D1313" s="11" t="s">
        <v>322</v>
      </c>
      <c r="E1313" s="30">
        <v>0.25</v>
      </c>
      <c r="F1313" s="30">
        <v>0.75</v>
      </c>
      <c r="G1313" s="12">
        <v>10.45</v>
      </c>
      <c r="H1313" s="33">
        <v>40.340000000000003</v>
      </c>
      <c r="I1313" s="33">
        <f t="shared" si="98"/>
        <v>421.553</v>
      </c>
    </row>
    <row r="1314" spans="2:9" ht="15.75">
      <c r="C1314" s="36" t="s">
        <v>399</v>
      </c>
      <c r="D1314" s="11" t="s">
        <v>322</v>
      </c>
      <c r="E1314" s="30">
        <v>0.75</v>
      </c>
      <c r="F1314" s="30">
        <v>0.25</v>
      </c>
      <c r="G1314" s="31">
        <v>4.51</v>
      </c>
      <c r="H1314" s="65">
        <v>45.79</v>
      </c>
      <c r="I1314" s="33">
        <f>G1314*H1314</f>
        <v>206.51289999999997</v>
      </c>
    </row>
    <row r="1315" spans="2:9" ht="15.75">
      <c r="C1315" s="36" t="s">
        <v>399</v>
      </c>
      <c r="D1315" s="11" t="s">
        <v>341</v>
      </c>
      <c r="E1315" s="30">
        <v>0.33333333333333298</v>
      </c>
      <c r="F1315" s="30">
        <v>0.68055555555555602</v>
      </c>
      <c r="G1315" s="12"/>
      <c r="H1315" s="33">
        <v>37.04</v>
      </c>
      <c r="I1315" s="33">
        <f t="shared" ref="I1315:I1320" si="99">G1315*H1315</f>
        <v>0</v>
      </c>
    </row>
    <row r="1316" spans="2:9" ht="15.75">
      <c r="C1316" s="36" t="s">
        <v>402</v>
      </c>
      <c r="D1316" s="11" t="s">
        <v>322</v>
      </c>
      <c r="E1316" s="30">
        <v>0.75</v>
      </c>
      <c r="F1316" s="30">
        <v>0.25</v>
      </c>
      <c r="G1316" s="12">
        <v>2.21</v>
      </c>
      <c r="H1316" s="33">
        <v>50.58</v>
      </c>
      <c r="I1316" s="33">
        <f t="shared" si="99"/>
        <v>111.78179999999999</v>
      </c>
    </row>
    <row r="1317" spans="2:9" ht="15.75">
      <c r="C1317" s="36" t="s">
        <v>482</v>
      </c>
      <c r="D1317" s="11" t="s">
        <v>322</v>
      </c>
      <c r="E1317" s="30">
        <v>0.25</v>
      </c>
      <c r="F1317" s="30">
        <v>0.75</v>
      </c>
      <c r="G1317" s="31">
        <v>0.21</v>
      </c>
      <c r="H1317" s="65">
        <v>33.450000000000003</v>
      </c>
      <c r="I1317" s="33">
        <f t="shared" si="99"/>
        <v>7.0245000000000006</v>
      </c>
    </row>
    <row r="1318" spans="2:9" ht="15.75">
      <c r="C1318" s="75" t="s">
        <v>482</v>
      </c>
      <c r="D1318" s="76" t="s">
        <v>322</v>
      </c>
      <c r="E1318" s="77">
        <v>0.75</v>
      </c>
      <c r="F1318" s="77">
        <v>0.25</v>
      </c>
      <c r="G1318" s="31"/>
      <c r="H1318" s="78">
        <v>37.82</v>
      </c>
      <c r="I1318" s="33">
        <f t="shared" si="99"/>
        <v>0</v>
      </c>
    </row>
    <row r="1319" spans="2:9" ht="15.75">
      <c r="C1319" s="36" t="s">
        <v>483</v>
      </c>
      <c r="D1319" s="11" t="s">
        <v>322</v>
      </c>
      <c r="E1319" s="30">
        <v>0.75</v>
      </c>
      <c r="F1319" s="30">
        <v>0.25</v>
      </c>
      <c r="G1319" s="31">
        <v>0.4</v>
      </c>
      <c r="H1319" s="65">
        <v>44.43</v>
      </c>
      <c r="I1319" s="33">
        <f t="shared" si="99"/>
        <v>17.772000000000002</v>
      </c>
    </row>
    <row r="1320" spans="2:9" ht="15.75">
      <c r="C1320" s="36" t="s">
        <v>484</v>
      </c>
      <c r="D1320" s="11" t="s">
        <v>328</v>
      </c>
      <c r="E1320" s="30">
        <v>0.91666666666666696</v>
      </c>
      <c r="F1320" s="30">
        <v>0.28333333333333299</v>
      </c>
      <c r="G1320" s="31">
        <v>2.23</v>
      </c>
      <c r="H1320" s="65">
        <v>32.11</v>
      </c>
      <c r="I1320" s="33">
        <f t="shared" si="99"/>
        <v>71.6053</v>
      </c>
    </row>
    <row r="1321" spans="2:9" ht="15.75">
      <c r="C1321" s="36" t="s">
        <v>485</v>
      </c>
      <c r="D1321" s="11" t="s">
        <v>322</v>
      </c>
      <c r="E1321" s="30">
        <v>0.25</v>
      </c>
      <c r="F1321" s="30">
        <v>0.75</v>
      </c>
      <c r="G1321" s="31"/>
      <c r="H1321" s="65">
        <v>24.45</v>
      </c>
      <c r="I1321" s="33">
        <f>G1321*H1321</f>
        <v>0</v>
      </c>
    </row>
    <row r="1322" spans="2:9" ht="15.75">
      <c r="C1322" s="36" t="s">
        <v>485</v>
      </c>
      <c r="D1322" s="11" t="s">
        <v>322</v>
      </c>
      <c r="E1322" s="30">
        <v>0.75</v>
      </c>
      <c r="F1322" s="30">
        <v>0.25</v>
      </c>
      <c r="G1322" s="31">
        <v>4.68</v>
      </c>
      <c r="H1322" s="33">
        <v>27.36</v>
      </c>
      <c r="I1322" s="33">
        <f>G1322*H1322</f>
        <v>128.04479999999998</v>
      </c>
    </row>
    <row r="1323" spans="2:9" ht="15.75">
      <c r="C1323" s="75" t="s">
        <v>486</v>
      </c>
      <c r="D1323" s="76" t="s">
        <v>333</v>
      </c>
      <c r="E1323" s="77">
        <v>0.25</v>
      </c>
      <c r="F1323" s="77">
        <v>0.66666666666666663</v>
      </c>
      <c r="G1323" s="31"/>
      <c r="H1323" s="78">
        <v>35.08</v>
      </c>
      <c r="I1323" s="33">
        <f t="shared" ref="I1323:I1324" si="100">G1323*H1323</f>
        <v>0</v>
      </c>
    </row>
    <row r="1324" spans="2:9" ht="15.75">
      <c r="C1324" s="36" t="s">
        <v>486</v>
      </c>
      <c r="D1324" s="11" t="s">
        <v>333</v>
      </c>
      <c r="E1324" s="30">
        <v>0.91666666666666696</v>
      </c>
      <c r="F1324" s="30">
        <v>0.26388888888888901</v>
      </c>
      <c r="G1324" s="12">
        <v>2.7</v>
      </c>
      <c r="H1324" s="65">
        <v>38.78</v>
      </c>
      <c r="I1324" s="33">
        <f t="shared" si="100"/>
        <v>104.706</v>
      </c>
    </row>
    <row r="1325" spans="2:9" ht="15.75">
      <c r="G1325" s="32">
        <f>SUM(G1309:G1324)</f>
        <v>27.74</v>
      </c>
      <c r="H1325" s="29" t="s">
        <v>320</v>
      </c>
      <c r="I1325" s="66">
        <f>SUM(I1309:I1324)</f>
        <v>1085.5328</v>
      </c>
    </row>
    <row r="1327" spans="2:9" ht="31.5">
      <c r="B1327" s="89" t="s">
        <v>544</v>
      </c>
      <c r="C1327" s="9" t="s">
        <v>314</v>
      </c>
      <c r="D1327" s="9" t="s">
        <v>315</v>
      </c>
      <c r="E1327" s="9" t="s">
        <v>316</v>
      </c>
      <c r="F1327" s="9" t="s">
        <v>317</v>
      </c>
      <c r="G1327" s="9" t="s">
        <v>318</v>
      </c>
      <c r="H1327" s="9" t="s">
        <v>319</v>
      </c>
      <c r="I1327" s="9" t="s">
        <v>320</v>
      </c>
    </row>
    <row r="1328" spans="2:9" ht="15.75">
      <c r="C1328" s="36" t="s">
        <v>355</v>
      </c>
      <c r="D1328" s="36" t="s">
        <v>523</v>
      </c>
      <c r="E1328" s="37">
        <v>0.47916666666666702</v>
      </c>
      <c r="F1328" s="37">
        <v>0.88749999999999996</v>
      </c>
      <c r="G1328" s="42"/>
      <c r="H1328" s="39">
        <v>364.23</v>
      </c>
      <c r="I1328" s="39">
        <f>H1328*G1328</f>
        <v>0</v>
      </c>
    </row>
    <row r="1329" spans="2:9" ht="15.75">
      <c r="C1329" s="36" t="s">
        <v>524</v>
      </c>
      <c r="D1329" s="36" t="s">
        <v>449</v>
      </c>
      <c r="E1329" s="37">
        <v>0.29166666666666702</v>
      </c>
      <c r="F1329" s="37">
        <v>0.63888888888888895</v>
      </c>
      <c r="G1329" s="42"/>
      <c r="H1329" s="39">
        <v>254.59</v>
      </c>
      <c r="I1329" s="39">
        <f t="shared" ref="I1329:I1340" si="101">H1329*G1329</f>
        <v>0</v>
      </c>
    </row>
    <row r="1330" spans="2:9" ht="15.75">
      <c r="C1330" s="36" t="s">
        <v>525</v>
      </c>
      <c r="D1330" s="36" t="s">
        <v>449</v>
      </c>
      <c r="E1330" s="37">
        <v>0.47916666666666702</v>
      </c>
      <c r="F1330" s="37">
        <v>0.82638888888888895</v>
      </c>
      <c r="G1330" s="42"/>
      <c r="H1330" s="39">
        <v>254.59</v>
      </c>
      <c r="I1330" s="39">
        <f t="shared" si="101"/>
        <v>0</v>
      </c>
    </row>
    <row r="1331" spans="2:9" ht="15.75">
      <c r="C1331" s="36" t="s">
        <v>526</v>
      </c>
      <c r="D1331" s="36" t="s">
        <v>449</v>
      </c>
      <c r="E1331" s="37">
        <v>0.8125</v>
      </c>
      <c r="F1331" s="37">
        <v>0.14583333333333301</v>
      </c>
      <c r="G1331" s="42"/>
      <c r="H1331" s="39">
        <v>285.58</v>
      </c>
      <c r="I1331" s="39">
        <f t="shared" si="101"/>
        <v>0</v>
      </c>
    </row>
    <row r="1332" spans="2:9" ht="15.75">
      <c r="C1332" s="36" t="s">
        <v>527</v>
      </c>
      <c r="D1332" s="36" t="s">
        <v>449</v>
      </c>
      <c r="E1332" s="37">
        <v>0.47916666666666702</v>
      </c>
      <c r="F1332" s="37">
        <v>0.82638888888888895</v>
      </c>
      <c r="G1332" s="42">
        <v>27</v>
      </c>
      <c r="H1332" s="39">
        <v>204.88</v>
      </c>
      <c r="I1332" s="39">
        <f t="shared" si="101"/>
        <v>5531.76</v>
      </c>
    </row>
    <row r="1333" spans="2:9" ht="15.75">
      <c r="C1333" s="36" t="s">
        <v>528</v>
      </c>
      <c r="D1333" s="36" t="s">
        <v>449</v>
      </c>
      <c r="E1333" s="37">
        <v>0.47916666666666702</v>
      </c>
      <c r="F1333" s="37">
        <v>0.82638888888888895</v>
      </c>
      <c r="G1333" s="42"/>
      <c r="H1333" s="39">
        <v>230.17</v>
      </c>
      <c r="I1333" s="39">
        <f t="shared" si="101"/>
        <v>0</v>
      </c>
    </row>
    <row r="1334" spans="2:9" ht="15.75">
      <c r="C1334" s="36" t="s">
        <v>529</v>
      </c>
      <c r="D1334" s="36" t="s">
        <v>449</v>
      </c>
      <c r="E1334" s="37">
        <v>0.60069444444444398</v>
      </c>
      <c r="F1334" s="37">
        <v>0.94791666666666696</v>
      </c>
      <c r="G1334" s="42"/>
      <c r="H1334" s="39">
        <v>208.84</v>
      </c>
      <c r="I1334" s="39">
        <f t="shared" si="101"/>
        <v>0</v>
      </c>
    </row>
    <row r="1335" spans="2:9" ht="15.75">
      <c r="C1335" s="36" t="s">
        <v>529</v>
      </c>
      <c r="D1335" s="36" t="s">
        <v>449</v>
      </c>
      <c r="E1335" s="37">
        <v>0.56944444444444398</v>
      </c>
      <c r="F1335" s="37">
        <v>0.91666666666666696</v>
      </c>
      <c r="G1335" s="42"/>
      <c r="H1335" s="39">
        <v>204.88</v>
      </c>
      <c r="I1335" s="39">
        <f t="shared" si="101"/>
        <v>0</v>
      </c>
    </row>
    <row r="1336" spans="2:9" ht="31.5">
      <c r="C1336" s="36" t="s">
        <v>530</v>
      </c>
      <c r="D1336" s="36" t="s">
        <v>449</v>
      </c>
      <c r="E1336" s="37">
        <v>0.33333333333333298</v>
      </c>
      <c r="F1336" s="37">
        <v>0.68055555555555602</v>
      </c>
      <c r="G1336" s="42"/>
      <c r="H1336" s="39">
        <v>204.88</v>
      </c>
      <c r="I1336" s="39">
        <f t="shared" si="101"/>
        <v>0</v>
      </c>
    </row>
    <row r="1337" spans="2:9" ht="15.75">
      <c r="C1337" s="36" t="s">
        <v>531</v>
      </c>
      <c r="D1337" s="36" t="s">
        <v>449</v>
      </c>
      <c r="E1337" s="37">
        <v>0.29166666666666702</v>
      </c>
      <c r="F1337" s="37">
        <v>0.63888888888888895</v>
      </c>
      <c r="G1337" s="42"/>
      <c r="H1337" s="39">
        <v>230.17</v>
      </c>
      <c r="I1337" s="39">
        <f t="shared" si="101"/>
        <v>0</v>
      </c>
    </row>
    <row r="1338" spans="2:9" ht="15.75">
      <c r="C1338" s="36" t="s">
        <v>532</v>
      </c>
      <c r="D1338" s="36" t="s">
        <v>449</v>
      </c>
      <c r="E1338" s="37">
        <v>0.8125</v>
      </c>
      <c r="F1338" s="37">
        <v>0.14583333333333301</v>
      </c>
      <c r="G1338" s="42">
        <v>39</v>
      </c>
      <c r="H1338" s="39">
        <v>228.13</v>
      </c>
      <c r="I1338" s="39">
        <f t="shared" si="101"/>
        <v>8897.07</v>
      </c>
    </row>
    <row r="1339" spans="2:9" ht="15.75">
      <c r="C1339" s="36" t="s">
        <v>533</v>
      </c>
      <c r="D1339" s="36" t="s">
        <v>449</v>
      </c>
      <c r="E1339" s="37">
        <v>0.8125</v>
      </c>
      <c r="F1339" s="37">
        <v>0.14583333333333301</v>
      </c>
      <c r="G1339" s="42"/>
      <c r="H1339" s="39">
        <v>257.29000000000002</v>
      </c>
      <c r="I1339" s="39">
        <f t="shared" si="101"/>
        <v>0</v>
      </c>
    </row>
    <row r="1340" spans="2:9" ht="15.75">
      <c r="C1340" s="36" t="s">
        <v>528</v>
      </c>
      <c r="D1340" s="36" t="s">
        <v>449</v>
      </c>
      <c r="E1340" s="37">
        <v>0.33333333333333298</v>
      </c>
      <c r="F1340" s="37">
        <v>0.68055555555555602</v>
      </c>
      <c r="G1340" s="42"/>
      <c r="H1340" s="39">
        <v>230.17</v>
      </c>
      <c r="I1340" s="39">
        <f t="shared" si="101"/>
        <v>0</v>
      </c>
    </row>
    <row r="1341" spans="2:9" ht="15.75">
      <c r="G1341" s="43">
        <f>SUM(G1328:G1340)</f>
        <v>66</v>
      </c>
      <c r="H1341" s="40"/>
      <c r="I1341" s="41">
        <f>SUM(I1328:I1340)</f>
        <v>14428.83</v>
      </c>
    </row>
    <row r="1343" spans="2:9" ht="31.5">
      <c r="B1343" s="35" t="s">
        <v>545</v>
      </c>
      <c r="C1343" s="9" t="s">
        <v>314</v>
      </c>
      <c r="D1343" s="9" t="s">
        <v>315</v>
      </c>
      <c r="E1343" s="9" t="s">
        <v>316</v>
      </c>
      <c r="F1343" s="9" t="s">
        <v>317</v>
      </c>
      <c r="G1343" s="9" t="s">
        <v>318</v>
      </c>
      <c r="H1343" s="9" t="s">
        <v>319</v>
      </c>
      <c r="I1343" s="9" t="s">
        <v>320</v>
      </c>
    </row>
    <row r="1344" spans="2:9" ht="15.75">
      <c r="C1344" s="44" t="s">
        <v>355</v>
      </c>
      <c r="D1344" s="44" t="s">
        <v>328</v>
      </c>
      <c r="E1344" s="45">
        <v>0.33333333333333331</v>
      </c>
      <c r="F1344" s="45">
        <v>0.7416666666666667</v>
      </c>
      <c r="G1344" s="62"/>
      <c r="H1344" s="64">
        <v>466.74</v>
      </c>
      <c r="I1344" s="46">
        <f>G1344*H1344</f>
        <v>0</v>
      </c>
    </row>
    <row r="1345" spans="2:9" ht="15.75">
      <c r="C1345" s="44" t="s">
        <v>355</v>
      </c>
      <c r="D1345" s="44" t="s">
        <v>328</v>
      </c>
      <c r="E1345" s="45">
        <v>0.54166666666666663</v>
      </c>
      <c r="F1345" s="45">
        <v>0.95</v>
      </c>
      <c r="G1345" s="62"/>
      <c r="H1345" s="64">
        <v>472.01</v>
      </c>
      <c r="I1345" s="46">
        <f t="shared" ref="I1345:I1355" si="102">G1345*H1345</f>
        <v>0</v>
      </c>
    </row>
    <row r="1346" spans="2:9" ht="15.75">
      <c r="C1346" s="44" t="s">
        <v>356</v>
      </c>
      <c r="D1346" s="44" t="s">
        <v>328</v>
      </c>
      <c r="E1346" s="45">
        <v>0.91666666666666663</v>
      </c>
      <c r="F1346" s="45">
        <v>0.32500000000000001</v>
      </c>
      <c r="G1346" s="62"/>
      <c r="H1346" s="64">
        <v>195.01</v>
      </c>
      <c r="I1346" s="46">
        <f t="shared" si="102"/>
        <v>0</v>
      </c>
    </row>
    <row r="1347" spans="2:9" ht="15.75">
      <c r="C1347" s="44" t="s">
        <v>357</v>
      </c>
      <c r="D1347" s="44" t="s">
        <v>322</v>
      </c>
      <c r="E1347" s="45">
        <v>0.79166666666666663</v>
      </c>
      <c r="F1347" s="45">
        <v>0.29166666666666669</v>
      </c>
      <c r="G1347" s="62"/>
      <c r="H1347" s="64">
        <v>300.88</v>
      </c>
      <c r="I1347" s="46">
        <f t="shared" si="102"/>
        <v>0</v>
      </c>
    </row>
    <row r="1348" spans="2:9" ht="15.75">
      <c r="C1348" s="44" t="s">
        <v>358</v>
      </c>
      <c r="D1348" s="44" t="s">
        <v>322</v>
      </c>
      <c r="E1348" s="45">
        <v>0.29166666666666669</v>
      </c>
      <c r="F1348" s="45">
        <v>0.79166666666666663</v>
      </c>
      <c r="G1348" s="62"/>
      <c r="H1348" s="64">
        <v>340.98</v>
      </c>
      <c r="I1348" s="46">
        <f t="shared" si="102"/>
        <v>0</v>
      </c>
    </row>
    <row r="1349" spans="2:9" ht="15.75">
      <c r="C1349" s="44" t="s">
        <v>357</v>
      </c>
      <c r="D1349" s="44" t="s">
        <v>341</v>
      </c>
      <c r="E1349" s="45">
        <v>0.29166666666666669</v>
      </c>
      <c r="F1349" s="45">
        <v>0.63888888888888895</v>
      </c>
      <c r="G1349" s="62"/>
      <c r="H1349" s="64">
        <v>251.58</v>
      </c>
      <c r="I1349" s="46">
        <f t="shared" si="102"/>
        <v>0</v>
      </c>
    </row>
    <row r="1350" spans="2:9" ht="15.75">
      <c r="C1350" s="44" t="s">
        <v>359</v>
      </c>
      <c r="D1350" s="44" t="s">
        <v>322</v>
      </c>
      <c r="E1350" s="45">
        <v>0.29166666666666669</v>
      </c>
      <c r="F1350" s="45">
        <v>0.79166666666666663</v>
      </c>
      <c r="G1350" s="62"/>
      <c r="H1350" s="64">
        <v>181.2</v>
      </c>
      <c r="I1350" s="46">
        <f t="shared" si="102"/>
        <v>0</v>
      </c>
    </row>
    <row r="1351" spans="2:9" ht="15.75">
      <c r="C1351" s="44" t="s">
        <v>359</v>
      </c>
      <c r="D1351" s="44" t="s">
        <v>322</v>
      </c>
      <c r="E1351" s="45">
        <v>0.29166666666666669</v>
      </c>
      <c r="F1351" s="45">
        <v>0.79166666666666663</v>
      </c>
      <c r="G1351" s="62"/>
      <c r="H1351" s="64">
        <v>181.2</v>
      </c>
      <c r="I1351" s="46">
        <f t="shared" si="102"/>
        <v>0</v>
      </c>
    </row>
    <row r="1352" spans="2:9" ht="15.75">
      <c r="C1352" s="44" t="s">
        <v>360</v>
      </c>
      <c r="D1352" s="44" t="s">
        <v>328</v>
      </c>
      <c r="E1352" s="45">
        <v>0.91666666666666663</v>
      </c>
      <c r="F1352" s="45">
        <v>0.32500000000000001</v>
      </c>
      <c r="G1352" s="62">
        <v>14</v>
      </c>
      <c r="H1352" s="64">
        <v>387.54</v>
      </c>
      <c r="I1352" s="46">
        <f t="shared" si="102"/>
        <v>5425.56</v>
      </c>
    </row>
    <row r="1353" spans="2:9" ht="15.75">
      <c r="C1353" s="44" t="s">
        <v>361</v>
      </c>
      <c r="D1353" s="44" t="s">
        <v>322</v>
      </c>
      <c r="E1353" s="45">
        <v>0.79166666666666663</v>
      </c>
      <c r="F1353" s="45">
        <v>0.29166666666666669</v>
      </c>
      <c r="G1353" s="62">
        <v>9</v>
      </c>
      <c r="H1353" s="64">
        <v>320.02</v>
      </c>
      <c r="I1353" s="46">
        <f t="shared" si="102"/>
        <v>2880.18</v>
      </c>
    </row>
    <row r="1354" spans="2:9" ht="15.75">
      <c r="C1354" s="44" t="s">
        <v>537</v>
      </c>
      <c r="D1354" s="44" t="s">
        <v>322</v>
      </c>
      <c r="E1354" s="45">
        <v>0.79166666666666663</v>
      </c>
      <c r="F1354" s="45">
        <v>0.29166666666666669</v>
      </c>
      <c r="G1354" s="62">
        <v>4</v>
      </c>
      <c r="H1354" s="64">
        <v>255.24</v>
      </c>
      <c r="I1354" s="46">
        <f t="shared" si="102"/>
        <v>1020.96</v>
      </c>
    </row>
    <row r="1355" spans="2:9" ht="15.75">
      <c r="C1355" s="44" t="s">
        <v>362</v>
      </c>
      <c r="D1355" s="44" t="s">
        <v>328</v>
      </c>
      <c r="E1355" s="45">
        <v>0.33333333333333331</v>
      </c>
      <c r="F1355" s="45">
        <v>0.7416666666666667</v>
      </c>
      <c r="G1355" s="62"/>
      <c r="H1355" s="64">
        <v>232.55</v>
      </c>
      <c r="I1355" s="46">
        <f t="shared" si="102"/>
        <v>0</v>
      </c>
    </row>
    <row r="1356" spans="2:9" ht="15.75">
      <c r="G1356" s="52">
        <f>SUM(G1344:G1355)</f>
        <v>27</v>
      </c>
      <c r="H1356" s="47"/>
      <c r="I1356" s="114">
        <f>SUM(I1344:I1355)</f>
        <v>9326.7000000000007</v>
      </c>
    </row>
    <row r="1358" spans="2:9" ht="31.5">
      <c r="B1358" s="35" t="s">
        <v>545</v>
      </c>
      <c r="C1358" s="9" t="s">
        <v>314</v>
      </c>
      <c r="D1358" s="9" t="s">
        <v>315</v>
      </c>
      <c r="E1358" s="9" t="s">
        <v>316</v>
      </c>
      <c r="F1358" s="9" t="s">
        <v>317</v>
      </c>
      <c r="G1358" s="9" t="s">
        <v>318</v>
      </c>
      <c r="H1358" s="9" t="s">
        <v>319</v>
      </c>
      <c r="I1358" s="9" t="s">
        <v>320</v>
      </c>
    </row>
    <row r="1359" spans="2:9" ht="15.75">
      <c r="C1359" s="44" t="s">
        <v>434</v>
      </c>
      <c r="D1359" s="44" t="s">
        <v>322</v>
      </c>
      <c r="E1359" s="45">
        <v>0.29166666666666669</v>
      </c>
      <c r="F1359" s="45">
        <v>0.79166666666666663</v>
      </c>
      <c r="G1359" s="62"/>
      <c r="H1359" s="64">
        <v>311.97000000000003</v>
      </c>
      <c r="I1359" s="46">
        <f>G1359*H1359</f>
        <v>0</v>
      </c>
    </row>
    <row r="1360" spans="2:9" ht="15.75">
      <c r="C1360" s="44" t="s">
        <v>444</v>
      </c>
      <c r="D1360" s="44" t="s">
        <v>341</v>
      </c>
      <c r="E1360" s="45">
        <v>0.29166666666666669</v>
      </c>
      <c r="F1360" s="45">
        <v>0.63888888888888884</v>
      </c>
      <c r="G1360" s="62">
        <v>14</v>
      </c>
      <c r="H1360" s="64">
        <v>181.61</v>
      </c>
      <c r="I1360" s="46">
        <f t="shared" ref="I1360" si="103">G1360*H1360</f>
        <v>2542.54</v>
      </c>
    </row>
    <row r="1361" spans="2:9" ht="15.75">
      <c r="G1361" s="52">
        <f>SUM(G1359:G1360)</f>
        <v>14</v>
      </c>
      <c r="H1361" s="47"/>
      <c r="I1361" s="114">
        <f>SUM(I1359:I1360)</f>
        <v>2542.54</v>
      </c>
    </row>
    <row r="1363" spans="2:9" ht="31.5">
      <c r="B1363" s="35" t="s">
        <v>542</v>
      </c>
      <c r="C1363" s="9" t="s">
        <v>314</v>
      </c>
      <c r="D1363" s="9" t="s">
        <v>315</v>
      </c>
      <c r="E1363" s="9" t="s">
        <v>316</v>
      </c>
      <c r="F1363" s="9" t="s">
        <v>317</v>
      </c>
      <c r="G1363" s="9" t="s">
        <v>342</v>
      </c>
      <c r="H1363" s="9" t="s">
        <v>324</v>
      </c>
      <c r="I1363" s="9" t="s">
        <v>320</v>
      </c>
    </row>
    <row r="1364" spans="2:9" ht="15.75">
      <c r="C1364" s="36" t="s">
        <v>339</v>
      </c>
      <c r="D1364" s="36" t="s">
        <v>322</v>
      </c>
      <c r="E1364" s="37">
        <v>0.79166666666666663</v>
      </c>
      <c r="F1364" s="37">
        <v>0.29166666666666669</v>
      </c>
      <c r="G1364" s="42">
        <v>74.25</v>
      </c>
      <c r="H1364" s="57">
        <v>32.36</v>
      </c>
      <c r="I1364" s="39">
        <f>H1364*G1364</f>
        <v>2402.73</v>
      </c>
    </row>
    <row r="1365" spans="2:9" ht="15.75">
      <c r="C1365" s="36" t="s">
        <v>339</v>
      </c>
      <c r="D1365" s="36" t="s">
        <v>322</v>
      </c>
      <c r="E1365" s="37">
        <v>0.29166666666666669</v>
      </c>
      <c r="F1365" s="37">
        <v>0.79166666666666663</v>
      </c>
      <c r="G1365" s="42">
        <v>74.25</v>
      </c>
      <c r="H1365" s="57">
        <v>29.65</v>
      </c>
      <c r="I1365" s="39">
        <f>H1365*G1365</f>
        <v>2201.5124999999998</v>
      </c>
    </row>
    <row r="1366" spans="2:9" ht="15.75">
      <c r="G1366" s="43">
        <f>SUM(G1364:G1365)</f>
        <v>148.5</v>
      </c>
      <c r="H1366" s="40"/>
      <c r="I1366" s="41">
        <f>SUM(I1364:I1365)</f>
        <v>4604.2425000000003</v>
      </c>
    </row>
    <row r="1368" spans="2:9" ht="31.5">
      <c r="B1368" s="35" t="s">
        <v>542</v>
      </c>
      <c r="C1368" s="9" t="s">
        <v>314</v>
      </c>
      <c r="D1368" s="9" t="s">
        <v>315</v>
      </c>
      <c r="E1368" s="9" t="s">
        <v>316</v>
      </c>
      <c r="F1368" s="9" t="s">
        <v>317</v>
      </c>
      <c r="G1368" s="9" t="s">
        <v>342</v>
      </c>
      <c r="H1368" s="9" t="s">
        <v>324</v>
      </c>
      <c r="I1368" s="9" t="s">
        <v>320</v>
      </c>
    </row>
    <row r="1369" spans="2:9" ht="15.75">
      <c r="C1369" s="36" t="s">
        <v>335</v>
      </c>
      <c r="D1369" s="36" t="s">
        <v>322</v>
      </c>
      <c r="E1369" s="37">
        <v>0.29166666666666669</v>
      </c>
      <c r="F1369" s="37">
        <v>0.79166666666666663</v>
      </c>
      <c r="G1369" s="42">
        <v>77.25</v>
      </c>
      <c r="H1369" s="57">
        <v>20.88</v>
      </c>
      <c r="I1369" s="39">
        <f>H1369*G1369</f>
        <v>1612.98</v>
      </c>
    </row>
    <row r="1370" spans="2:9" ht="15.75">
      <c r="C1370" s="36" t="s">
        <v>335</v>
      </c>
      <c r="D1370" s="36" t="s">
        <v>322</v>
      </c>
      <c r="E1370" s="37">
        <v>0.79166666666666663</v>
      </c>
      <c r="F1370" s="37">
        <v>0.29166666666666669</v>
      </c>
      <c r="G1370" s="42">
        <v>77.25</v>
      </c>
      <c r="H1370" s="57">
        <v>22.83</v>
      </c>
      <c r="I1370" s="39">
        <f>H1370*G1370</f>
        <v>1763.6174999999998</v>
      </c>
    </row>
    <row r="1371" spans="2:9" ht="15.75">
      <c r="C1371" s="40"/>
      <c r="D1371" s="40"/>
      <c r="E1371" s="40"/>
      <c r="F1371" s="40"/>
      <c r="G1371" s="43">
        <f>SUM(G1369:G1370)</f>
        <v>154.5</v>
      </c>
      <c r="H1371" s="40"/>
      <c r="I1371" s="41">
        <f>SUM(I1369:I1370)</f>
        <v>3376.5974999999999</v>
      </c>
    </row>
    <row r="1373" spans="2:9" ht="31.5">
      <c r="B1373" s="35" t="s">
        <v>542</v>
      </c>
      <c r="C1373" s="9" t="s">
        <v>314</v>
      </c>
      <c r="D1373" s="9" t="s">
        <v>315</v>
      </c>
      <c r="E1373" s="9" t="s">
        <v>316</v>
      </c>
      <c r="F1373" s="9" t="s">
        <v>317</v>
      </c>
      <c r="G1373" s="9" t="s">
        <v>342</v>
      </c>
      <c r="H1373" s="9" t="s">
        <v>324</v>
      </c>
      <c r="I1373" s="9" t="s">
        <v>320</v>
      </c>
    </row>
    <row r="1374" spans="2:9" ht="15.75">
      <c r="C1374" s="36" t="s">
        <v>351</v>
      </c>
      <c r="D1374" s="36" t="s">
        <v>322</v>
      </c>
      <c r="E1374" s="37">
        <v>0.45833333333333331</v>
      </c>
      <c r="F1374" s="37">
        <v>0.95833333333333337</v>
      </c>
      <c r="G1374" s="42">
        <v>117</v>
      </c>
      <c r="H1374" s="39">
        <v>35.26</v>
      </c>
      <c r="I1374" s="39">
        <f>H1374*G1374</f>
        <v>4125.42</v>
      </c>
    </row>
    <row r="1375" spans="2:9" ht="15.75">
      <c r="G1375" s="43">
        <f>SUM(G1374:G1374)</f>
        <v>117</v>
      </c>
      <c r="H1375" s="40"/>
      <c r="I1375" s="41">
        <f>SUM(I1374:I1374)</f>
        <v>4125.42</v>
      </c>
    </row>
    <row r="1377" spans="2:9" ht="31.5">
      <c r="B1377" s="35" t="s">
        <v>542</v>
      </c>
      <c r="C1377" s="9" t="s">
        <v>314</v>
      </c>
      <c r="D1377" s="9" t="s">
        <v>315</v>
      </c>
      <c r="E1377" s="9" t="s">
        <v>316</v>
      </c>
      <c r="F1377" s="9" t="s">
        <v>317</v>
      </c>
      <c r="G1377" s="9" t="s">
        <v>318</v>
      </c>
      <c r="H1377" s="9" t="s">
        <v>319</v>
      </c>
      <c r="I1377" s="9" t="s">
        <v>320</v>
      </c>
    </row>
    <row r="1378" spans="2:9" ht="15.75">
      <c r="C1378" s="36" t="s">
        <v>355</v>
      </c>
      <c r="D1378" s="36" t="s">
        <v>341</v>
      </c>
      <c r="E1378" s="37">
        <v>0.375</v>
      </c>
      <c r="F1378" s="37">
        <v>0.72222222222222221</v>
      </c>
      <c r="G1378" s="42"/>
      <c r="H1378" s="57">
        <v>481.46</v>
      </c>
      <c r="I1378" s="39">
        <f t="shared" ref="I1378:I1401" si="104">G1378*H1378</f>
        <v>0</v>
      </c>
    </row>
    <row r="1379" spans="2:9" ht="31.5">
      <c r="C1379" s="36" t="s">
        <v>502</v>
      </c>
      <c r="D1379" s="36" t="s">
        <v>333</v>
      </c>
      <c r="E1379" s="37">
        <v>0.25</v>
      </c>
      <c r="F1379" s="37">
        <v>0.59722222222222221</v>
      </c>
      <c r="G1379" s="42"/>
      <c r="H1379" s="57">
        <v>226.01</v>
      </c>
      <c r="I1379" s="39">
        <f t="shared" si="104"/>
        <v>0</v>
      </c>
    </row>
    <row r="1380" spans="2:9" ht="31.5">
      <c r="C1380" s="36" t="s">
        <v>502</v>
      </c>
      <c r="D1380" s="36" t="s">
        <v>333</v>
      </c>
      <c r="E1380" s="37">
        <v>0.56944444444444442</v>
      </c>
      <c r="F1380" s="37">
        <v>0.91666666666666663</v>
      </c>
      <c r="G1380" s="42"/>
      <c r="H1380" s="57">
        <v>226.01</v>
      </c>
      <c r="I1380" s="39">
        <f t="shared" si="104"/>
        <v>0</v>
      </c>
    </row>
    <row r="1381" spans="2:9" ht="15.75">
      <c r="C1381" s="36" t="s">
        <v>372</v>
      </c>
      <c r="D1381" s="36" t="s">
        <v>333</v>
      </c>
      <c r="E1381" s="37">
        <v>0.56944444444444442</v>
      </c>
      <c r="F1381" s="37">
        <v>0.91666666666666663</v>
      </c>
      <c r="G1381" s="42">
        <v>85</v>
      </c>
      <c r="H1381" s="57">
        <v>164.83</v>
      </c>
      <c r="I1381" s="39">
        <f t="shared" si="104"/>
        <v>14010.550000000001</v>
      </c>
    </row>
    <row r="1382" spans="2:9" ht="15.75">
      <c r="C1382" s="36" t="s">
        <v>373</v>
      </c>
      <c r="D1382" s="36" t="s">
        <v>333</v>
      </c>
      <c r="E1382" s="37">
        <v>0.25</v>
      </c>
      <c r="F1382" s="37">
        <v>0.59722222222222221</v>
      </c>
      <c r="G1382" s="42">
        <v>15</v>
      </c>
      <c r="H1382" s="57">
        <v>208.93</v>
      </c>
      <c r="I1382" s="39">
        <f t="shared" si="104"/>
        <v>3133.9500000000003</v>
      </c>
    </row>
    <row r="1383" spans="2:9" ht="15.75">
      <c r="C1383" s="36" t="s">
        <v>373</v>
      </c>
      <c r="D1383" s="36" t="s">
        <v>333</v>
      </c>
      <c r="E1383" s="37">
        <v>0.56944444444444442</v>
      </c>
      <c r="F1383" s="37">
        <v>0.91666666666666663</v>
      </c>
      <c r="G1383" s="42"/>
      <c r="H1383" s="57">
        <v>189.57</v>
      </c>
      <c r="I1383" s="39">
        <f t="shared" si="104"/>
        <v>0</v>
      </c>
    </row>
    <row r="1384" spans="2:9" ht="15.75">
      <c r="C1384" s="36" t="s">
        <v>374</v>
      </c>
      <c r="D1384" s="36" t="s">
        <v>333</v>
      </c>
      <c r="E1384" s="37">
        <v>0.25</v>
      </c>
      <c r="F1384" s="37">
        <v>0.59722222222222221</v>
      </c>
      <c r="G1384" s="42">
        <v>4</v>
      </c>
      <c r="H1384" s="57">
        <v>215.76</v>
      </c>
      <c r="I1384" s="39">
        <f t="shared" si="104"/>
        <v>863.04</v>
      </c>
    </row>
    <row r="1385" spans="2:9" ht="15.75">
      <c r="C1385" s="36" t="s">
        <v>372</v>
      </c>
      <c r="D1385" s="36" t="s">
        <v>333</v>
      </c>
      <c r="E1385" s="37">
        <v>0.25</v>
      </c>
      <c r="F1385" s="37">
        <v>0.59722222222222221</v>
      </c>
      <c r="G1385" s="42">
        <v>86</v>
      </c>
      <c r="H1385" s="57">
        <v>164.83</v>
      </c>
      <c r="I1385" s="39">
        <f t="shared" si="104"/>
        <v>14175.380000000001</v>
      </c>
    </row>
    <row r="1386" spans="2:9" ht="15.75">
      <c r="C1386" s="36" t="s">
        <v>372</v>
      </c>
      <c r="D1386" s="36" t="s">
        <v>333</v>
      </c>
      <c r="E1386" s="37">
        <v>0.90277777777777779</v>
      </c>
      <c r="F1386" s="37">
        <v>0.25</v>
      </c>
      <c r="G1386" s="42">
        <v>36</v>
      </c>
      <c r="H1386" s="57">
        <v>191.2</v>
      </c>
      <c r="I1386" s="39">
        <f t="shared" si="104"/>
        <v>6883.2</v>
      </c>
    </row>
    <row r="1387" spans="2:9" ht="31.5">
      <c r="C1387" s="36" t="s">
        <v>503</v>
      </c>
      <c r="D1387" s="36" t="s">
        <v>333</v>
      </c>
      <c r="E1387" s="37">
        <v>0.90277777777777779</v>
      </c>
      <c r="F1387" s="37">
        <v>0.25</v>
      </c>
      <c r="G1387" s="42"/>
      <c r="H1387" s="57">
        <v>252.89</v>
      </c>
      <c r="I1387" s="39">
        <f t="shared" si="104"/>
        <v>0</v>
      </c>
    </row>
    <row r="1388" spans="2:9" ht="31.5">
      <c r="C1388" s="36" t="s">
        <v>503</v>
      </c>
      <c r="D1388" s="36" t="s">
        <v>333</v>
      </c>
      <c r="E1388" s="37">
        <v>0.25</v>
      </c>
      <c r="F1388" s="37">
        <v>0.59722222222222221</v>
      </c>
      <c r="G1388" s="42">
        <v>5</v>
      </c>
      <c r="H1388" s="57">
        <v>215.18</v>
      </c>
      <c r="I1388" s="39">
        <f t="shared" si="104"/>
        <v>1075.9000000000001</v>
      </c>
    </row>
    <row r="1389" spans="2:9" ht="31.5">
      <c r="C1389" s="36" t="s">
        <v>504</v>
      </c>
      <c r="D1389" s="36" t="s">
        <v>341</v>
      </c>
      <c r="E1389" s="37">
        <v>0.25</v>
      </c>
      <c r="F1389" s="37">
        <v>0.59722222222222221</v>
      </c>
      <c r="G1389" s="42"/>
      <c r="H1389" s="57">
        <v>189.66</v>
      </c>
      <c r="I1389" s="39">
        <f t="shared" si="104"/>
        <v>0</v>
      </c>
    </row>
    <row r="1390" spans="2:9" ht="15.75">
      <c r="C1390" s="36" t="s">
        <v>505</v>
      </c>
      <c r="D1390" s="36" t="s">
        <v>333</v>
      </c>
      <c r="E1390" s="37">
        <v>0.56944444444444442</v>
      </c>
      <c r="F1390" s="37">
        <v>0.91666666666666663</v>
      </c>
      <c r="G1390" s="42"/>
      <c r="H1390" s="57">
        <v>207.48</v>
      </c>
      <c r="I1390" s="39">
        <f t="shared" si="104"/>
        <v>0</v>
      </c>
    </row>
    <row r="1391" spans="2:9" ht="15.75">
      <c r="C1391" s="36" t="s">
        <v>505</v>
      </c>
      <c r="D1391" s="36" t="s">
        <v>333</v>
      </c>
      <c r="E1391" s="37">
        <v>0.25</v>
      </c>
      <c r="F1391" s="37">
        <v>0.59722222222222221</v>
      </c>
      <c r="G1391" s="42"/>
      <c r="H1391" s="57">
        <v>207.48</v>
      </c>
      <c r="I1391" s="39">
        <f t="shared" si="104"/>
        <v>0</v>
      </c>
    </row>
    <row r="1392" spans="2:9" ht="15.75">
      <c r="C1392" s="36" t="s">
        <v>505</v>
      </c>
      <c r="D1392" s="36" t="s">
        <v>333</v>
      </c>
      <c r="E1392" s="37">
        <v>0.90277777777777779</v>
      </c>
      <c r="F1392" s="37">
        <v>0.25</v>
      </c>
      <c r="G1392" s="42"/>
      <c r="H1392" s="57">
        <v>243.18</v>
      </c>
      <c r="I1392" s="39">
        <f t="shared" si="104"/>
        <v>0</v>
      </c>
    </row>
    <row r="1393" spans="2:9" ht="31.5">
      <c r="C1393" s="36" t="s">
        <v>506</v>
      </c>
      <c r="D1393" s="36" t="s">
        <v>333</v>
      </c>
      <c r="E1393" s="37">
        <v>0.90277777777777779</v>
      </c>
      <c r="F1393" s="37">
        <v>0.25</v>
      </c>
      <c r="G1393" s="42"/>
      <c r="H1393" s="57">
        <v>191.2</v>
      </c>
      <c r="I1393" s="39">
        <f t="shared" si="104"/>
        <v>0</v>
      </c>
    </row>
    <row r="1394" spans="2:9" ht="15.75">
      <c r="C1394" s="36" t="s">
        <v>373</v>
      </c>
      <c r="D1394" s="36" t="s">
        <v>333</v>
      </c>
      <c r="E1394" s="37">
        <v>0.90277777777777779</v>
      </c>
      <c r="F1394" s="37">
        <v>0.25</v>
      </c>
      <c r="G1394" s="42"/>
      <c r="H1394" s="57">
        <v>221.51</v>
      </c>
      <c r="I1394" s="39">
        <f t="shared" si="104"/>
        <v>0</v>
      </c>
    </row>
    <row r="1395" spans="2:9" ht="31.5">
      <c r="C1395" s="36" t="s">
        <v>503</v>
      </c>
      <c r="D1395" s="36" t="s">
        <v>333</v>
      </c>
      <c r="E1395" s="37">
        <v>0.56944444444444442</v>
      </c>
      <c r="F1395" s="37">
        <v>0.91666666666666663</v>
      </c>
      <c r="G1395" s="42"/>
      <c r="H1395" s="57">
        <v>215.18</v>
      </c>
      <c r="I1395" s="39">
        <f t="shared" si="104"/>
        <v>0</v>
      </c>
    </row>
    <row r="1396" spans="2:9" ht="15.75">
      <c r="C1396" s="36" t="s">
        <v>379</v>
      </c>
      <c r="D1396" s="36" t="s">
        <v>322</v>
      </c>
      <c r="E1396" s="37">
        <v>0.41666666666666669</v>
      </c>
      <c r="F1396" s="37">
        <v>0.91666666666666663</v>
      </c>
      <c r="G1396" s="42">
        <v>98</v>
      </c>
      <c r="H1396" s="57">
        <v>185.59</v>
      </c>
      <c r="I1396" s="39">
        <f t="shared" si="104"/>
        <v>18187.82</v>
      </c>
    </row>
    <row r="1397" spans="2:9" ht="15.75">
      <c r="C1397" s="36" t="s">
        <v>379</v>
      </c>
      <c r="D1397" s="36" t="s">
        <v>333</v>
      </c>
      <c r="E1397" s="37">
        <v>0.25</v>
      </c>
      <c r="F1397" s="37">
        <v>0.59722222222222221</v>
      </c>
      <c r="G1397" s="42"/>
      <c r="H1397" s="57">
        <v>207.48</v>
      </c>
      <c r="I1397" s="39">
        <f t="shared" si="104"/>
        <v>0</v>
      </c>
    </row>
    <row r="1398" spans="2:9" ht="15.75">
      <c r="C1398" s="36" t="s">
        <v>373</v>
      </c>
      <c r="D1398" s="36" t="s">
        <v>333</v>
      </c>
      <c r="E1398" s="37">
        <v>0.63194444444444442</v>
      </c>
      <c r="F1398" s="37">
        <v>0.97916666666666663</v>
      </c>
      <c r="G1398" s="42"/>
      <c r="H1398" s="57">
        <v>181.67</v>
      </c>
      <c r="I1398" s="39">
        <f t="shared" si="104"/>
        <v>0</v>
      </c>
    </row>
    <row r="1399" spans="2:9" ht="31.5">
      <c r="C1399" s="36" t="s">
        <v>503</v>
      </c>
      <c r="D1399" s="36" t="s">
        <v>333</v>
      </c>
      <c r="E1399" s="37">
        <v>0.63194444444444442</v>
      </c>
      <c r="F1399" s="37">
        <v>0.97916666666666663</v>
      </c>
      <c r="G1399" s="42"/>
      <c r="H1399" s="57">
        <v>223.36</v>
      </c>
      <c r="I1399" s="39">
        <f t="shared" si="104"/>
        <v>0</v>
      </c>
    </row>
    <row r="1400" spans="2:9" ht="15.75">
      <c r="C1400" s="36" t="s">
        <v>379</v>
      </c>
      <c r="D1400" s="36" t="s">
        <v>333</v>
      </c>
      <c r="E1400" s="37">
        <v>0.25</v>
      </c>
      <c r="F1400" s="37">
        <v>0.59722222222222221</v>
      </c>
      <c r="G1400" s="42"/>
      <c r="H1400" s="57">
        <v>207.48</v>
      </c>
      <c r="I1400" s="39">
        <f t="shared" si="104"/>
        <v>0</v>
      </c>
    </row>
    <row r="1401" spans="2:9" ht="31.5">
      <c r="C1401" s="36" t="s">
        <v>503</v>
      </c>
      <c r="D1401" s="36" t="s">
        <v>333</v>
      </c>
      <c r="E1401" s="37">
        <v>0.25</v>
      </c>
      <c r="F1401" s="37">
        <v>0.59722222222222221</v>
      </c>
      <c r="G1401" s="42"/>
      <c r="H1401" s="57">
        <v>215.18</v>
      </c>
      <c r="I1401" s="39">
        <f t="shared" si="104"/>
        <v>0</v>
      </c>
    </row>
    <row r="1402" spans="2:9" ht="15.75">
      <c r="G1402" s="43">
        <f>SUM(G1381:G1401)</f>
        <v>329</v>
      </c>
      <c r="H1402" s="81"/>
      <c r="I1402" s="82">
        <f>SUM(I1381:I1401)</f>
        <v>58329.840000000004</v>
      </c>
    </row>
    <row r="1405" spans="2:9" ht="63">
      <c r="B1405" s="35" t="s">
        <v>542</v>
      </c>
      <c r="C1405" s="9" t="s">
        <v>380</v>
      </c>
      <c r="D1405" s="9" t="s">
        <v>381</v>
      </c>
      <c r="E1405" s="9" t="s">
        <v>382</v>
      </c>
      <c r="F1405" s="9" t="s">
        <v>383</v>
      </c>
      <c r="G1405" s="9" t="s">
        <v>384</v>
      </c>
      <c r="H1405" s="9" t="s">
        <v>385</v>
      </c>
    </row>
    <row r="1406" spans="2:9" ht="31.5">
      <c r="C1406" s="36" t="s">
        <v>439</v>
      </c>
      <c r="D1406" s="57">
        <f>737757.835530715/30*0</f>
        <v>0</v>
      </c>
      <c r="E1406" s="57"/>
      <c r="F1406" s="63">
        <f t="shared" ref="F1406:F1414" si="105">SUM(D1406:E1406)</f>
        <v>0</v>
      </c>
      <c r="G1406" s="57"/>
      <c r="H1406" s="41">
        <f t="shared" ref="H1406:H1414" si="106">G1406-F1406</f>
        <v>0</v>
      </c>
    </row>
    <row r="1407" spans="2:9" ht="31.5">
      <c r="C1407" s="36" t="s">
        <v>477</v>
      </c>
      <c r="D1407" s="57">
        <f>737757.835530715/30*0</f>
        <v>0</v>
      </c>
      <c r="E1407" s="57">
        <f>737590.046347769/30*30</f>
        <v>737590.04634776898</v>
      </c>
      <c r="F1407" s="63">
        <f t="shared" si="105"/>
        <v>737590.04634776898</v>
      </c>
      <c r="G1407" s="57">
        <v>737757.83553071495</v>
      </c>
      <c r="H1407" s="41">
        <f t="shared" si="106"/>
        <v>167.78918294596951</v>
      </c>
    </row>
    <row r="1408" spans="2:9" ht="15.75">
      <c r="C1408" s="36" t="s">
        <v>388</v>
      </c>
      <c r="D1408" s="57">
        <f t="shared" ref="D1408:D1414" si="107">737757.835530715/30*0</f>
        <v>0</v>
      </c>
      <c r="E1408" s="57"/>
      <c r="F1408" s="63">
        <f t="shared" si="105"/>
        <v>0</v>
      </c>
      <c r="G1408" s="57"/>
      <c r="H1408" s="41">
        <f t="shared" si="106"/>
        <v>0</v>
      </c>
    </row>
    <row r="1409" spans="2:9" ht="15.75">
      <c r="C1409" s="36" t="s">
        <v>389</v>
      </c>
      <c r="D1409" s="57">
        <f t="shared" si="107"/>
        <v>0</v>
      </c>
      <c r="E1409" s="57"/>
      <c r="F1409" s="63">
        <f t="shared" si="105"/>
        <v>0</v>
      </c>
      <c r="G1409" s="57"/>
      <c r="H1409" s="41">
        <f t="shared" si="106"/>
        <v>0</v>
      </c>
    </row>
    <row r="1410" spans="2:9" ht="15.75">
      <c r="C1410" s="36" t="s">
        <v>390</v>
      </c>
      <c r="D1410" s="57">
        <f t="shared" si="107"/>
        <v>0</v>
      </c>
      <c r="E1410" s="57"/>
      <c r="F1410" s="63">
        <f t="shared" si="105"/>
        <v>0</v>
      </c>
      <c r="G1410" s="57"/>
      <c r="H1410" s="41">
        <f t="shared" si="106"/>
        <v>0</v>
      </c>
    </row>
    <row r="1411" spans="2:9" ht="15.75">
      <c r="C1411" s="36" t="s">
        <v>391</v>
      </c>
      <c r="D1411" s="57">
        <f t="shared" si="107"/>
        <v>0</v>
      </c>
      <c r="E1411" s="57"/>
      <c r="F1411" s="63">
        <f t="shared" si="105"/>
        <v>0</v>
      </c>
      <c r="G1411" s="57"/>
      <c r="H1411" s="41">
        <f t="shared" si="106"/>
        <v>0</v>
      </c>
    </row>
    <row r="1412" spans="2:9" ht="15.75">
      <c r="C1412" s="36" t="s">
        <v>392</v>
      </c>
      <c r="D1412" s="57">
        <f t="shared" si="107"/>
        <v>0</v>
      </c>
      <c r="E1412" s="57"/>
      <c r="F1412" s="63">
        <f t="shared" si="105"/>
        <v>0</v>
      </c>
      <c r="G1412" s="57"/>
      <c r="H1412" s="41">
        <f t="shared" si="106"/>
        <v>0</v>
      </c>
    </row>
    <row r="1413" spans="2:9" ht="15.75">
      <c r="C1413" s="36" t="s">
        <v>393</v>
      </c>
      <c r="D1413" s="57">
        <f t="shared" si="107"/>
        <v>0</v>
      </c>
      <c r="E1413" s="57"/>
      <c r="F1413" s="63">
        <f t="shared" si="105"/>
        <v>0</v>
      </c>
      <c r="G1413" s="57"/>
      <c r="H1413" s="41">
        <f t="shared" si="106"/>
        <v>0</v>
      </c>
    </row>
    <row r="1414" spans="2:9" ht="15.75">
      <c r="C1414" s="36" t="s">
        <v>394</v>
      </c>
      <c r="D1414" s="57">
        <f t="shared" si="107"/>
        <v>0</v>
      </c>
      <c r="E1414" s="57"/>
      <c r="F1414" s="63">
        <f t="shared" si="105"/>
        <v>0</v>
      </c>
      <c r="G1414" s="57"/>
      <c r="H1414" s="41">
        <f t="shared" si="106"/>
        <v>0</v>
      </c>
    </row>
    <row r="1415" spans="2:9" ht="15.75">
      <c r="H1415" s="41">
        <f>SUM(H1406:H1414)</f>
        <v>167.78918294596951</v>
      </c>
    </row>
    <row r="1417" spans="2:9" ht="31.5">
      <c r="B1417" s="70" t="s">
        <v>546</v>
      </c>
      <c r="C1417" s="9" t="s">
        <v>314</v>
      </c>
      <c r="D1417" s="9" t="s">
        <v>315</v>
      </c>
      <c r="E1417" s="9" t="s">
        <v>316</v>
      </c>
      <c r="F1417" s="9" t="s">
        <v>317</v>
      </c>
      <c r="G1417" s="9" t="s">
        <v>342</v>
      </c>
      <c r="H1417" s="9" t="s">
        <v>324</v>
      </c>
      <c r="I1417" s="9" t="s">
        <v>320</v>
      </c>
    </row>
    <row r="1418" spans="2:9" ht="15.75">
      <c r="B1418" s="69"/>
      <c r="C1418" s="44" t="s">
        <v>335</v>
      </c>
      <c r="D1418" s="44" t="s">
        <v>322</v>
      </c>
      <c r="E1418" s="45">
        <v>0.79166666666666663</v>
      </c>
      <c r="F1418" s="45">
        <v>0.29166666666666669</v>
      </c>
      <c r="G1418" s="42"/>
      <c r="H1418" s="57">
        <v>24.35</v>
      </c>
      <c r="I1418" s="39">
        <f t="shared" ref="I1418:I1421" si="108">H1418*G1418</f>
        <v>0</v>
      </c>
    </row>
    <row r="1419" spans="2:9" ht="15.75">
      <c r="C1419" s="44" t="s">
        <v>335</v>
      </c>
      <c r="D1419" s="44" t="s">
        <v>341</v>
      </c>
      <c r="E1419" s="45">
        <v>0.29166666666666669</v>
      </c>
      <c r="F1419" s="45">
        <v>0.63888888888888884</v>
      </c>
      <c r="G1419" s="42"/>
      <c r="H1419" s="57">
        <v>23.69</v>
      </c>
      <c r="I1419" s="39">
        <f t="shared" si="108"/>
        <v>0</v>
      </c>
    </row>
    <row r="1420" spans="2:9" ht="15.75">
      <c r="C1420" s="44" t="s">
        <v>335</v>
      </c>
      <c r="D1420" s="44" t="s">
        <v>322</v>
      </c>
      <c r="E1420" s="45">
        <v>0.29166666666666669</v>
      </c>
      <c r="F1420" s="45">
        <v>0.79166666666666663</v>
      </c>
      <c r="G1420" s="42"/>
      <c r="H1420" s="57">
        <v>22.23</v>
      </c>
      <c r="I1420" s="39">
        <f t="shared" si="108"/>
        <v>0</v>
      </c>
    </row>
    <row r="1421" spans="2:9" ht="15.75">
      <c r="C1421" s="44" t="s">
        <v>335</v>
      </c>
      <c r="D1421" s="44" t="s">
        <v>322</v>
      </c>
      <c r="E1421" s="45">
        <v>0.375</v>
      </c>
      <c r="F1421" s="45">
        <v>0.875</v>
      </c>
      <c r="G1421" s="42"/>
      <c r="H1421" s="57">
        <v>22.23</v>
      </c>
      <c r="I1421" s="39">
        <f t="shared" si="108"/>
        <v>0</v>
      </c>
    </row>
    <row r="1422" spans="2:9" ht="15.75">
      <c r="C1422" s="40"/>
      <c r="D1422" s="40"/>
      <c r="E1422" s="40"/>
      <c r="F1422" s="40"/>
      <c r="G1422" s="43">
        <f>SUM(G1418:G1421)</f>
        <v>0</v>
      </c>
      <c r="H1422" s="40"/>
      <c r="I1422" s="41">
        <f>SUM(I1418:I1421)</f>
        <v>0</v>
      </c>
    </row>
    <row r="1424" spans="2:9" ht="31.5">
      <c r="B1424" s="70" t="s">
        <v>546</v>
      </c>
      <c r="C1424" s="9" t="s">
        <v>314</v>
      </c>
      <c r="D1424" s="9" t="s">
        <v>315</v>
      </c>
      <c r="E1424" s="9" t="s">
        <v>316</v>
      </c>
      <c r="F1424" s="9" t="s">
        <v>317</v>
      </c>
      <c r="G1424" s="9" t="s">
        <v>342</v>
      </c>
      <c r="H1424" s="9" t="s">
        <v>324</v>
      </c>
      <c r="I1424" s="9" t="s">
        <v>320</v>
      </c>
    </row>
    <row r="1425" spans="2:9" ht="15.75">
      <c r="C1425" s="36" t="s">
        <v>339</v>
      </c>
      <c r="D1425" s="37" t="s">
        <v>322</v>
      </c>
      <c r="E1425" s="37">
        <v>0.41666666666666669</v>
      </c>
      <c r="F1425" s="37">
        <v>0.91666666666666663</v>
      </c>
      <c r="G1425" s="42"/>
      <c r="H1425" s="57">
        <v>29.26</v>
      </c>
      <c r="I1425" s="39">
        <f t="shared" ref="I1425:I1428" si="109">H1425*G1425</f>
        <v>0</v>
      </c>
    </row>
    <row r="1426" spans="2:9" ht="15.75">
      <c r="C1426" s="36" t="s">
        <v>339</v>
      </c>
      <c r="D1426" s="37" t="s">
        <v>322</v>
      </c>
      <c r="E1426" s="37">
        <v>0.79166666666666663</v>
      </c>
      <c r="F1426" s="37">
        <v>0.29166666666666669</v>
      </c>
      <c r="G1426" s="42"/>
      <c r="H1426" s="57">
        <v>32.19</v>
      </c>
      <c r="I1426" s="39">
        <f t="shared" si="109"/>
        <v>0</v>
      </c>
    </row>
    <row r="1427" spans="2:9" ht="15.75">
      <c r="C1427" s="36" t="s">
        <v>339</v>
      </c>
      <c r="D1427" s="37" t="s">
        <v>322</v>
      </c>
      <c r="E1427" s="37">
        <v>0.5</v>
      </c>
      <c r="F1427" s="37">
        <v>0</v>
      </c>
      <c r="G1427" s="42"/>
      <c r="H1427" s="57">
        <v>30.23</v>
      </c>
      <c r="I1427" s="39">
        <f t="shared" si="109"/>
        <v>0</v>
      </c>
    </row>
    <row r="1428" spans="2:9" ht="15.75">
      <c r="C1428" s="36" t="s">
        <v>340</v>
      </c>
      <c r="D1428" s="37" t="s">
        <v>341</v>
      </c>
      <c r="E1428" s="37">
        <v>0.61111111111111116</v>
      </c>
      <c r="F1428" s="37">
        <v>0.95833333333333337</v>
      </c>
      <c r="G1428" s="42"/>
      <c r="H1428" s="57">
        <v>34.659999999999997</v>
      </c>
      <c r="I1428" s="39">
        <f t="shared" si="109"/>
        <v>0</v>
      </c>
    </row>
    <row r="1429" spans="2:9" ht="15.75">
      <c r="C1429" s="40"/>
      <c r="D1429" s="40"/>
      <c r="E1429" s="40"/>
      <c r="F1429" s="40"/>
      <c r="G1429" s="43">
        <f>SUM(G1425:G1428)</f>
        <v>0</v>
      </c>
      <c r="H1429" s="40"/>
      <c r="I1429" s="41">
        <f>SUM(I1425:I1428)</f>
        <v>0</v>
      </c>
    </row>
    <row r="1431" spans="2:9" ht="31.5">
      <c r="B1431" s="70" t="s">
        <v>546</v>
      </c>
      <c r="C1431" s="9" t="s">
        <v>314</v>
      </c>
      <c r="D1431" s="9" t="s">
        <v>315</v>
      </c>
      <c r="E1431" s="9" t="s">
        <v>316</v>
      </c>
      <c r="F1431" s="9" t="s">
        <v>317</v>
      </c>
      <c r="G1431" s="9" t="s">
        <v>318</v>
      </c>
      <c r="H1431" s="9" t="s">
        <v>319</v>
      </c>
      <c r="I1431" s="9" t="s">
        <v>320</v>
      </c>
    </row>
    <row r="1432" spans="2:9" ht="15.75">
      <c r="C1432" s="44" t="s">
        <v>335</v>
      </c>
      <c r="D1432" s="44" t="s">
        <v>322</v>
      </c>
      <c r="E1432" s="45">
        <v>0.79166666666666663</v>
      </c>
      <c r="F1432" s="45">
        <v>0.29166666666666669</v>
      </c>
      <c r="G1432" s="49"/>
      <c r="H1432" s="51">
        <v>176</v>
      </c>
      <c r="I1432" s="46">
        <f>G1432*H1432</f>
        <v>0</v>
      </c>
    </row>
    <row r="1433" spans="2:9" ht="15.75">
      <c r="C1433" s="44" t="s">
        <v>335</v>
      </c>
      <c r="D1433" s="44" t="s">
        <v>341</v>
      </c>
      <c r="E1433" s="45">
        <v>0.29166666666666669</v>
      </c>
      <c r="F1433" s="45">
        <v>0.63888888888888884</v>
      </c>
      <c r="G1433" s="49">
        <v>1</v>
      </c>
      <c r="H1433" s="51">
        <v>171.26</v>
      </c>
      <c r="I1433" s="46">
        <f>G1433*H1433</f>
        <v>171.26</v>
      </c>
    </row>
    <row r="1434" spans="2:9" ht="15.75">
      <c r="C1434" s="44" t="s">
        <v>335</v>
      </c>
      <c r="D1434" s="44" t="s">
        <v>322</v>
      </c>
      <c r="E1434" s="45">
        <v>0.29166666666666669</v>
      </c>
      <c r="F1434" s="45">
        <v>0.79166666666666663</v>
      </c>
      <c r="G1434" s="49">
        <v>1</v>
      </c>
      <c r="H1434" s="51">
        <v>160.66999999999999</v>
      </c>
      <c r="I1434" s="46">
        <f>G1434*H1434</f>
        <v>160.66999999999999</v>
      </c>
    </row>
    <row r="1435" spans="2:9" ht="15.75">
      <c r="C1435" s="44" t="s">
        <v>335</v>
      </c>
      <c r="D1435" s="44" t="s">
        <v>322</v>
      </c>
      <c r="E1435" s="45">
        <v>0.375</v>
      </c>
      <c r="F1435" s="45">
        <v>0.875</v>
      </c>
      <c r="G1435" s="49"/>
      <c r="H1435" s="51">
        <v>160.66999999999999</v>
      </c>
      <c r="I1435" s="46">
        <f>G1435*H1435</f>
        <v>0</v>
      </c>
    </row>
    <row r="1436" spans="2:9" ht="15.75">
      <c r="C1436" s="47"/>
      <c r="D1436" s="47"/>
      <c r="E1436" s="47"/>
      <c r="F1436" s="47"/>
      <c r="G1436" s="52">
        <f>SUBTOTAL(9,G1432:G1435)</f>
        <v>2</v>
      </c>
      <c r="H1436" s="47"/>
      <c r="I1436" s="48">
        <f>SUBTOTAL(9,I1432:I1435)</f>
        <v>331.92999999999995</v>
      </c>
    </row>
    <row r="1438" spans="2:9" ht="31.5">
      <c r="B1438" s="70" t="s">
        <v>546</v>
      </c>
      <c r="C1438" s="9" t="s">
        <v>314</v>
      </c>
      <c r="D1438" s="9" t="s">
        <v>315</v>
      </c>
      <c r="E1438" s="9" t="s">
        <v>316</v>
      </c>
      <c r="F1438" s="9" t="s">
        <v>317</v>
      </c>
      <c r="G1438" s="9" t="s">
        <v>318</v>
      </c>
      <c r="H1438" s="9" t="s">
        <v>319</v>
      </c>
      <c r="I1438" s="9" t="s">
        <v>320</v>
      </c>
    </row>
    <row r="1439" spans="2:9" ht="15.75">
      <c r="C1439" s="36" t="s">
        <v>339</v>
      </c>
      <c r="D1439" s="37" t="s">
        <v>322</v>
      </c>
      <c r="E1439" s="37">
        <v>0.41666666666666669</v>
      </c>
      <c r="F1439" s="37">
        <v>0.91666666666666663</v>
      </c>
      <c r="G1439" s="42"/>
      <c r="H1439" s="57">
        <v>211.46</v>
      </c>
      <c r="I1439" s="39">
        <f t="shared" ref="I1439:I1442" si="110">H1439*G1439</f>
        <v>0</v>
      </c>
    </row>
    <row r="1440" spans="2:9" ht="15.75">
      <c r="C1440" s="36" t="s">
        <v>339</v>
      </c>
      <c r="D1440" s="37" t="s">
        <v>322</v>
      </c>
      <c r="E1440" s="37">
        <v>0.79166666666666663</v>
      </c>
      <c r="F1440" s="37">
        <v>0.29166666666666669</v>
      </c>
      <c r="G1440" s="42"/>
      <c r="H1440" s="57">
        <v>232.65</v>
      </c>
      <c r="I1440" s="39">
        <f t="shared" si="110"/>
        <v>0</v>
      </c>
    </row>
    <row r="1441" spans="2:9" ht="15.75">
      <c r="C1441" s="36" t="s">
        <v>339</v>
      </c>
      <c r="D1441" s="37" t="s">
        <v>322</v>
      </c>
      <c r="E1441" s="37">
        <v>0.5</v>
      </c>
      <c r="F1441" s="37">
        <v>0</v>
      </c>
      <c r="G1441" s="42"/>
      <c r="H1441" s="57">
        <v>218.52</v>
      </c>
      <c r="I1441" s="39">
        <f t="shared" si="110"/>
        <v>0</v>
      </c>
    </row>
    <row r="1442" spans="2:9" ht="15.75">
      <c r="C1442" s="36" t="s">
        <v>340</v>
      </c>
      <c r="D1442" s="37" t="s">
        <v>341</v>
      </c>
      <c r="E1442" s="37">
        <v>0.61111111111111116</v>
      </c>
      <c r="F1442" s="37">
        <v>0.95833333333333337</v>
      </c>
      <c r="G1442" s="42"/>
      <c r="H1442" s="57">
        <v>250.49</v>
      </c>
      <c r="I1442" s="39">
        <f t="shared" si="110"/>
        <v>0</v>
      </c>
    </row>
    <row r="1443" spans="2:9" ht="15.75">
      <c r="C1443" s="40"/>
      <c r="D1443" s="40"/>
      <c r="E1443" s="40"/>
      <c r="F1443" s="40"/>
      <c r="G1443" s="43">
        <f>SUM(G1439:G1442)</f>
        <v>0</v>
      </c>
      <c r="H1443" s="40"/>
      <c r="I1443" s="41">
        <f>SUM(I1439:I1442)</f>
        <v>0</v>
      </c>
    </row>
    <row r="1445" spans="2:9" ht="31.5">
      <c r="B1445" s="35" t="s">
        <v>547</v>
      </c>
      <c r="C1445" s="9" t="s">
        <v>314</v>
      </c>
      <c r="D1445" s="9" t="s">
        <v>315</v>
      </c>
      <c r="E1445" s="9" t="s">
        <v>316</v>
      </c>
      <c r="F1445" s="9" t="s">
        <v>317</v>
      </c>
      <c r="G1445" s="9" t="s">
        <v>318</v>
      </c>
      <c r="H1445" s="9" t="s">
        <v>319</v>
      </c>
      <c r="I1445" s="9" t="s">
        <v>320</v>
      </c>
    </row>
    <row r="1446" spans="2:9" ht="15.75">
      <c r="C1446" s="44" t="s">
        <v>370</v>
      </c>
      <c r="D1446" s="44" t="s">
        <v>322</v>
      </c>
      <c r="E1446" s="45">
        <v>0.25</v>
      </c>
      <c r="F1446" s="45">
        <v>0.75</v>
      </c>
      <c r="G1446" s="62"/>
      <c r="H1446" s="64">
        <v>210.44</v>
      </c>
      <c r="I1446" s="46">
        <f>G1446*H1446</f>
        <v>0</v>
      </c>
    </row>
    <row r="1447" spans="2:9" ht="15.75">
      <c r="C1447" s="44" t="s">
        <v>370</v>
      </c>
      <c r="D1447" s="44" t="s">
        <v>322</v>
      </c>
      <c r="E1447" s="45">
        <v>0.25</v>
      </c>
      <c r="F1447" s="45">
        <v>0.75</v>
      </c>
      <c r="G1447" s="62"/>
      <c r="H1447" s="64">
        <v>210.44</v>
      </c>
      <c r="I1447" s="46">
        <f t="shared" ref="I1447:I1466" si="111">G1447*H1447</f>
        <v>0</v>
      </c>
    </row>
    <row r="1448" spans="2:9" ht="15.75">
      <c r="C1448" s="44" t="s">
        <v>370</v>
      </c>
      <c r="D1448" s="44" t="s">
        <v>341</v>
      </c>
      <c r="E1448" s="45">
        <v>0.56944444444444442</v>
      </c>
      <c r="F1448" s="45">
        <v>0.91666666666666663</v>
      </c>
      <c r="G1448" s="62"/>
      <c r="H1448" s="64">
        <v>206.68</v>
      </c>
      <c r="I1448" s="46">
        <f t="shared" si="111"/>
        <v>0</v>
      </c>
    </row>
    <row r="1449" spans="2:9" ht="31.5">
      <c r="C1449" s="44" t="s">
        <v>503</v>
      </c>
      <c r="D1449" s="44" t="s">
        <v>333</v>
      </c>
      <c r="E1449" s="45">
        <v>0.25</v>
      </c>
      <c r="F1449" s="45">
        <v>0.59722222222222221</v>
      </c>
      <c r="G1449" s="62"/>
      <c r="H1449" s="64">
        <v>220.76</v>
      </c>
      <c r="I1449" s="46">
        <f t="shared" si="111"/>
        <v>0</v>
      </c>
    </row>
    <row r="1450" spans="2:9" ht="31.5">
      <c r="C1450" s="44" t="s">
        <v>503</v>
      </c>
      <c r="D1450" s="44" t="s">
        <v>333</v>
      </c>
      <c r="E1450" s="45">
        <v>0.25</v>
      </c>
      <c r="F1450" s="45">
        <v>0.59722222222222221</v>
      </c>
      <c r="G1450" s="62"/>
      <c r="H1450" s="64">
        <v>220.76</v>
      </c>
      <c r="I1450" s="46">
        <f t="shared" si="111"/>
        <v>0</v>
      </c>
    </row>
    <row r="1451" spans="2:9" ht="15.75">
      <c r="C1451" s="44" t="s">
        <v>374</v>
      </c>
      <c r="D1451" s="44" t="s">
        <v>333</v>
      </c>
      <c r="E1451" s="45">
        <v>0.25</v>
      </c>
      <c r="F1451" s="45">
        <v>0.59722222222222221</v>
      </c>
      <c r="G1451" s="62"/>
      <c r="H1451" s="64">
        <v>221.41</v>
      </c>
      <c r="I1451" s="46">
        <f t="shared" si="111"/>
        <v>0</v>
      </c>
    </row>
    <row r="1452" spans="2:9" ht="15.75">
      <c r="C1452" s="44" t="s">
        <v>372</v>
      </c>
      <c r="D1452" s="44" t="s">
        <v>333</v>
      </c>
      <c r="E1452" s="45">
        <v>0.25</v>
      </c>
      <c r="F1452" s="45">
        <v>0.59722222222222221</v>
      </c>
      <c r="G1452" s="62">
        <v>26</v>
      </c>
      <c r="H1452" s="64">
        <v>171.26</v>
      </c>
      <c r="I1452" s="46">
        <f t="shared" si="111"/>
        <v>4452.76</v>
      </c>
    </row>
    <row r="1453" spans="2:9" ht="15.75">
      <c r="C1453" s="44" t="s">
        <v>372</v>
      </c>
      <c r="D1453" s="44" t="s">
        <v>333</v>
      </c>
      <c r="E1453" s="45">
        <v>0.25</v>
      </c>
      <c r="F1453" s="45">
        <v>0.59722222222222221</v>
      </c>
      <c r="G1453" s="62">
        <v>14</v>
      </c>
      <c r="H1453" s="64">
        <v>171.26</v>
      </c>
      <c r="I1453" s="46">
        <f t="shared" si="111"/>
        <v>2397.64</v>
      </c>
    </row>
    <row r="1454" spans="2:9" ht="15.75">
      <c r="C1454" s="44" t="s">
        <v>372</v>
      </c>
      <c r="D1454" s="44" t="s">
        <v>333</v>
      </c>
      <c r="E1454" s="45">
        <v>0.56944444444444442</v>
      </c>
      <c r="F1454" s="45">
        <v>0.91666666666666663</v>
      </c>
      <c r="G1454" s="62"/>
      <c r="H1454" s="64">
        <v>171.26</v>
      </c>
      <c r="I1454" s="46">
        <f t="shared" si="111"/>
        <v>0</v>
      </c>
    </row>
    <row r="1455" spans="2:9" ht="15.75">
      <c r="C1455" s="44" t="s">
        <v>372</v>
      </c>
      <c r="D1455" s="44" t="s">
        <v>333</v>
      </c>
      <c r="E1455" s="45">
        <v>0.25</v>
      </c>
      <c r="F1455" s="45">
        <v>0.59722222222222221</v>
      </c>
      <c r="G1455" s="62"/>
      <c r="H1455" s="64">
        <v>171.26</v>
      </c>
      <c r="I1455" s="46">
        <f t="shared" si="111"/>
        <v>0</v>
      </c>
    </row>
    <row r="1456" spans="2:9" ht="15.75">
      <c r="C1456" s="44" t="s">
        <v>372</v>
      </c>
      <c r="D1456" s="44" t="s">
        <v>333</v>
      </c>
      <c r="E1456" s="45">
        <v>0.25</v>
      </c>
      <c r="F1456" s="45">
        <v>0.59722222222222221</v>
      </c>
      <c r="G1456" s="62"/>
      <c r="H1456" s="64">
        <v>171.26</v>
      </c>
      <c r="I1456" s="46">
        <f t="shared" si="111"/>
        <v>0</v>
      </c>
    </row>
    <row r="1457" spans="2:9" ht="15.75">
      <c r="C1457" s="44" t="s">
        <v>372</v>
      </c>
      <c r="D1457" s="44" t="s">
        <v>341</v>
      </c>
      <c r="E1457" s="45">
        <v>0.375</v>
      </c>
      <c r="F1457" s="45">
        <v>0.70833333333333337</v>
      </c>
      <c r="G1457" s="62"/>
      <c r="H1457" s="64">
        <v>172.15</v>
      </c>
      <c r="I1457" s="46">
        <f t="shared" si="111"/>
        <v>0</v>
      </c>
    </row>
    <row r="1458" spans="2:9" ht="15.75">
      <c r="C1458" s="44" t="s">
        <v>372</v>
      </c>
      <c r="D1458" s="44" t="s">
        <v>322</v>
      </c>
      <c r="E1458" s="45">
        <v>0.41666666666666669</v>
      </c>
      <c r="F1458" s="45">
        <v>0.91666666666666663</v>
      </c>
      <c r="G1458" s="62">
        <v>15</v>
      </c>
      <c r="H1458" s="64">
        <v>158.47999999999999</v>
      </c>
      <c r="I1458" s="46">
        <f t="shared" si="111"/>
        <v>2377.1999999999998</v>
      </c>
    </row>
    <row r="1459" spans="2:9" ht="15.75">
      <c r="C1459" s="44" t="s">
        <v>372</v>
      </c>
      <c r="D1459" s="44" t="s">
        <v>322</v>
      </c>
      <c r="E1459" s="45">
        <v>0.41666666666666669</v>
      </c>
      <c r="F1459" s="45">
        <v>0.91666666666666663</v>
      </c>
      <c r="G1459" s="62"/>
      <c r="H1459" s="64">
        <v>158.47999999999999</v>
      </c>
      <c r="I1459" s="46">
        <f t="shared" si="111"/>
        <v>0</v>
      </c>
    </row>
    <row r="1460" spans="2:9" ht="15.75">
      <c r="C1460" s="44" t="s">
        <v>505</v>
      </c>
      <c r="D1460" s="44" t="s">
        <v>341</v>
      </c>
      <c r="E1460" s="45">
        <v>0.41666666666666669</v>
      </c>
      <c r="F1460" s="45">
        <v>0.75</v>
      </c>
      <c r="G1460" s="62"/>
      <c r="H1460" s="64">
        <v>213.01</v>
      </c>
      <c r="I1460" s="46">
        <f t="shared" si="111"/>
        <v>0</v>
      </c>
    </row>
    <row r="1461" spans="2:9" ht="31.5">
      <c r="C1461" s="44" t="s">
        <v>506</v>
      </c>
      <c r="D1461" s="44" t="s">
        <v>341</v>
      </c>
      <c r="E1461" s="45">
        <v>0.91666666666666663</v>
      </c>
      <c r="F1461" s="45">
        <v>0.25</v>
      </c>
      <c r="G1461" s="62"/>
      <c r="H1461" s="64">
        <v>197.16</v>
      </c>
      <c r="I1461" s="46">
        <f t="shared" si="111"/>
        <v>0</v>
      </c>
    </row>
    <row r="1462" spans="2:9" ht="15.75">
      <c r="C1462" s="44" t="s">
        <v>379</v>
      </c>
      <c r="D1462" s="44" t="s">
        <v>341</v>
      </c>
      <c r="E1462" s="45">
        <v>0.25</v>
      </c>
      <c r="F1462" s="45">
        <v>0.59722222222222221</v>
      </c>
      <c r="G1462" s="62">
        <v>28</v>
      </c>
      <c r="H1462" s="64">
        <v>213.01</v>
      </c>
      <c r="I1462" s="46">
        <f t="shared" si="111"/>
        <v>5964.28</v>
      </c>
    </row>
    <row r="1463" spans="2:9" ht="15.75">
      <c r="C1463" s="44" t="s">
        <v>379</v>
      </c>
      <c r="D1463" s="44" t="s">
        <v>341</v>
      </c>
      <c r="E1463" s="45">
        <v>0.25</v>
      </c>
      <c r="F1463" s="45">
        <v>0.59722222222222221</v>
      </c>
      <c r="G1463" s="62"/>
      <c r="H1463" s="64">
        <v>213.01</v>
      </c>
      <c r="I1463" s="46">
        <f t="shared" si="111"/>
        <v>0</v>
      </c>
    </row>
    <row r="1464" spans="2:9" ht="15.75">
      <c r="C1464" s="44" t="s">
        <v>379</v>
      </c>
      <c r="D1464" s="44" t="s">
        <v>322</v>
      </c>
      <c r="E1464" s="45">
        <v>0.41666666666666669</v>
      </c>
      <c r="F1464" s="45">
        <v>0.91666666666666663</v>
      </c>
      <c r="G1464" s="62"/>
      <c r="H1464" s="64">
        <v>199.34</v>
      </c>
      <c r="I1464" s="46">
        <f t="shared" si="111"/>
        <v>0</v>
      </c>
    </row>
    <row r="1465" spans="2:9" ht="15.75">
      <c r="C1465" s="44" t="s">
        <v>379</v>
      </c>
      <c r="D1465" s="44" t="s">
        <v>322</v>
      </c>
      <c r="E1465" s="45">
        <v>0.41666666666666669</v>
      </c>
      <c r="F1465" s="45">
        <v>0.41666666666666669</v>
      </c>
      <c r="G1465" s="62"/>
      <c r="H1465" s="64">
        <v>199.34</v>
      </c>
      <c r="I1465" s="46">
        <f t="shared" si="111"/>
        <v>0</v>
      </c>
    </row>
    <row r="1466" spans="2:9" ht="15.75">
      <c r="C1466" s="44" t="s">
        <v>548</v>
      </c>
      <c r="D1466" s="44" t="s">
        <v>328</v>
      </c>
      <c r="E1466" s="45">
        <v>0.29166666666666669</v>
      </c>
      <c r="F1466" s="45">
        <v>0.7416666666666667</v>
      </c>
      <c r="G1466" s="62"/>
      <c r="H1466" s="64">
        <v>311.33999999999997</v>
      </c>
      <c r="I1466" s="46">
        <f t="shared" si="111"/>
        <v>0</v>
      </c>
    </row>
    <row r="1467" spans="2:9" ht="15.75">
      <c r="C1467" s="47"/>
      <c r="D1467" s="47"/>
      <c r="E1467" s="47"/>
      <c r="F1467" s="47"/>
      <c r="G1467" s="52">
        <f>SUM(G1446:G1466)</f>
        <v>83</v>
      </c>
      <c r="H1467" s="47"/>
      <c r="I1467" s="41">
        <f>SUM(I1446:I1466)</f>
        <v>15191.879999999997</v>
      </c>
    </row>
    <row r="1469" spans="2:9" ht="31.5">
      <c r="B1469" s="35" t="s">
        <v>545</v>
      </c>
      <c r="C1469" s="9" t="s">
        <v>314</v>
      </c>
      <c r="D1469" s="9" t="s">
        <v>315</v>
      </c>
      <c r="E1469" s="9" t="s">
        <v>316</v>
      </c>
      <c r="F1469" s="9" t="s">
        <v>317</v>
      </c>
      <c r="G1469" s="9" t="s">
        <v>318</v>
      </c>
      <c r="H1469" s="9" t="s">
        <v>319</v>
      </c>
      <c r="I1469" s="9" t="s">
        <v>320</v>
      </c>
    </row>
    <row r="1470" spans="2:9" ht="15.75">
      <c r="B1470" s="35"/>
      <c r="C1470" s="44" t="s">
        <v>363</v>
      </c>
      <c r="D1470" s="44" t="s">
        <v>336</v>
      </c>
      <c r="E1470" s="45">
        <v>0.33333333333333298</v>
      </c>
      <c r="F1470" s="45">
        <v>0.68055555555555602</v>
      </c>
      <c r="G1470" s="49"/>
      <c r="H1470" s="51">
        <v>341.84</v>
      </c>
      <c r="I1470" s="46">
        <f t="shared" ref="I1470:I1489" si="112">G1470*H1470</f>
        <v>0</v>
      </c>
    </row>
    <row r="1471" spans="2:9" ht="15.75">
      <c r="B1471" s="35"/>
      <c r="C1471" s="44" t="s">
        <v>364</v>
      </c>
      <c r="D1471" s="44" t="s">
        <v>336</v>
      </c>
      <c r="E1471" s="45">
        <v>0.91666666666666696</v>
      </c>
      <c r="F1471" s="45">
        <v>0.25</v>
      </c>
      <c r="G1471" s="49"/>
      <c r="H1471" s="51">
        <v>280.32</v>
      </c>
      <c r="I1471" s="46">
        <f t="shared" si="112"/>
        <v>0</v>
      </c>
    </row>
    <row r="1472" spans="2:9" ht="15.75">
      <c r="C1472" s="44" t="s">
        <v>408</v>
      </c>
      <c r="D1472" s="44" t="s">
        <v>337</v>
      </c>
      <c r="E1472" s="45">
        <v>0.33333333333333298</v>
      </c>
      <c r="F1472" s="45">
        <v>0.83333333333333304</v>
      </c>
      <c r="G1472" s="49"/>
      <c r="H1472" s="51">
        <v>190.89</v>
      </c>
      <c r="I1472" s="46">
        <f t="shared" si="112"/>
        <v>0</v>
      </c>
    </row>
    <row r="1473" spans="3:9" ht="15.75">
      <c r="C1473" s="44" t="s">
        <v>408</v>
      </c>
      <c r="D1473" s="44" t="s">
        <v>449</v>
      </c>
      <c r="E1473" s="45">
        <v>0.56944444444444398</v>
      </c>
      <c r="F1473" s="45">
        <v>0.91666666666666696</v>
      </c>
      <c r="G1473" s="49"/>
      <c r="H1473" s="51">
        <v>201.85</v>
      </c>
      <c r="I1473" s="46">
        <f t="shared" si="112"/>
        <v>0</v>
      </c>
    </row>
    <row r="1474" spans="3:9" ht="15.75">
      <c r="C1474" s="44" t="s">
        <v>365</v>
      </c>
      <c r="D1474" s="44" t="s">
        <v>336</v>
      </c>
      <c r="E1474" s="45">
        <v>0.91666666666666696</v>
      </c>
      <c r="F1474" s="45">
        <v>0.25</v>
      </c>
      <c r="G1474" s="49"/>
      <c r="H1474" s="51">
        <v>193.87</v>
      </c>
      <c r="I1474" s="46">
        <f t="shared" si="112"/>
        <v>0</v>
      </c>
    </row>
    <row r="1475" spans="3:9" ht="15.75">
      <c r="C1475" s="44" t="s">
        <v>367</v>
      </c>
      <c r="D1475" s="44" t="s">
        <v>337</v>
      </c>
      <c r="E1475" s="45">
        <v>0.33333333333333298</v>
      </c>
      <c r="F1475" s="45">
        <v>0.83333333333333304</v>
      </c>
      <c r="G1475" s="49"/>
      <c r="H1475" s="51">
        <v>197.49</v>
      </c>
      <c r="I1475" s="46">
        <f t="shared" si="112"/>
        <v>0</v>
      </c>
    </row>
    <row r="1476" spans="3:9" ht="15.75">
      <c r="C1476" s="44" t="s">
        <v>367</v>
      </c>
      <c r="D1476" s="44" t="s">
        <v>336</v>
      </c>
      <c r="E1476" s="45">
        <v>0.91666666666666696</v>
      </c>
      <c r="F1476" s="45">
        <v>0.25</v>
      </c>
      <c r="G1476" s="49"/>
      <c r="H1476" s="51">
        <v>240.1</v>
      </c>
      <c r="I1476" s="46">
        <f t="shared" si="112"/>
        <v>0</v>
      </c>
    </row>
    <row r="1477" spans="3:9" ht="15.75">
      <c r="C1477" s="44" t="s">
        <v>366</v>
      </c>
      <c r="D1477" s="44" t="s">
        <v>337</v>
      </c>
      <c r="E1477" s="45">
        <v>0.33333333333333298</v>
      </c>
      <c r="F1477" s="45">
        <v>0.83333333333333304</v>
      </c>
      <c r="G1477" s="49">
        <v>12</v>
      </c>
      <c r="H1477" s="51">
        <v>155.25</v>
      </c>
      <c r="I1477" s="46">
        <f t="shared" si="112"/>
        <v>1863</v>
      </c>
    </row>
    <row r="1478" spans="3:9" ht="15.75">
      <c r="C1478" s="44" t="s">
        <v>366</v>
      </c>
      <c r="D1478" s="44" t="s">
        <v>336</v>
      </c>
      <c r="E1478" s="45">
        <v>0.41666666666666702</v>
      </c>
      <c r="F1478" s="45">
        <v>0.76388888888888895</v>
      </c>
      <c r="G1478" s="49"/>
      <c r="H1478" s="51">
        <v>167.42</v>
      </c>
      <c r="I1478" s="46">
        <f t="shared" si="112"/>
        <v>0</v>
      </c>
    </row>
    <row r="1479" spans="3:9" ht="15.75">
      <c r="C1479" s="44" t="s">
        <v>366</v>
      </c>
      <c r="D1479" s="44" t="s">
        <v>449</v>
      </c>
      <c r="E1479" s="45">
        <v>0.56944444444444398</v>
      </c>
      <c r="F1479" s="45">
        <v>0.91666666666666696</v>
      </c>
      <c r="G1479" s="49"/>
      <c r="H1479" s="51">
        <v>46.74</v>
      </c>
      <c r="I1479" s="46">
        <f t="shared" si="112"/>
        <v>0</v>
      </c>
    </row>
    <row r="1480" spans="3:9" ht="15.75">
      <c r="C1480" s="44" t="s">
        <v>366</v>
      </c>
      <c r="D1480" s="44" t="s">
        <v>336</v>
      </c>
      <c r="E1480" s="45">
        <v>0.91666666666666696</v>
      </c>
      <c r="F1480" s="45">
        <v>0.25</v>
      </c>
      <c r="G1480" s="49">
        <v>15</v>
      </c>
      <c r="H1480" s="51">
        <v>189.91</v>
      </c>
      <c r="I1480" s="46">
        <f t="shared" si="112"/>
        <v>2848.65</v>
      </c>
    </row>
    <row r="1481" spans="3:9" ht="15.75">
      <c r="C1481" s="44" t="s">
        <v>366</v>
      </c>
      <c r="D1481" s="44" t="s">
        <v>337</v>
      </c>
      <c r="E1481" s="45">
        <v>0.41666666666666702</v>
      </c>
      <c r="F1481" s="45">
        <v>0.91666666666666696</v>
      </c>
      <c r="G1481" s="49"/>
      <c r="H1481" s="51">
        <v>155.25</v>
      </c>
      <c r="I1481" s="46">
        <f t="shared" si="112"/>
        <v>0</v>
      </c>
    </row>
    <row r="1482" spans="3:9" ht="15.75">
      <c r="C1482" s="44" t="s">
        <v>367</v>
      </c>
      <c r="D1482" s="44" t="s">
        <v>337</v>
      </c>
      <c r="E1482" s="45">
        <v>0.41666666666666702</v>
      </c>
      <c r="F1482" s="45">
        <v>0.91666666666666696</v>
      </c>
      <c r="G1482" s="49">
        <v>3</v>
      </c>
      <c r="H1482" s="51">
        <v>197.49</v>
      </c>
      <c r="I1482" s="46">
        <f t="shared" si="112"/>
        <v>592.47</v>
      </c>
    </row>
    <row r="1483" spans="3:9" ht="15.75">
      <c r="C1483" s="44" t="s">
        <v>366</v>
      </c>
      <c r="D1483" s="44" t="s">
        <v>449</v>
      </c>
      <c r="E1483" s="45">
        <v>0.29166666666666702</v>
      </c>
      <c r="F1483" s="45">
        <v>0.63888888888888895</v>
      </c>
      <c r="G1483" s="49"/>
      <c r="H1483" s="51">
        <v>46.74</v>
      </c>
      <c r="I1483" s="46">
        <f t="shared" si="112"/>
        <v>0</v>
      </c>
    </row>
    <row r="1484" spans="3:9" ht="15.75">
      <c r="C1484" s="44" t="s">
        <v>366</v>
      </c>
      <c r="D1484" s="44" t="s">
        <v>449</v>
      </c>
      <c r="E1484" s="45">
        <v>0.58333333333333304</v>
      </c>
      <c r="F1484" s="45">
        <v>0.93055555555555602</v>
      </c>
      <c r="G1484" s="49"/>
      <c r="H1484" s="51">
        <v>46.74</v>
      </c>
      <c r="I1484" s="46">
        <f t="shared" si="112"/>
        <v>0</v>
      </c>
    </row>
    <row r="1485" spans="3:9" ht="15.75">
      <c r="C1485" s="44" t="s">
        <v>367</v>
      </c>
      <c r="D1485" s="44" t="s">
        <v>449</v>
      </c>
      <c r="E1485" s="45">
        <v>0.5</v>
      </c>
      <c r="F1485" s="45">
        <v>0.84722222222222199</v>
      </c>
      <c r="G1485" s="49"/>
      <c r="H1485" s="51">
        <v>46.74</v>
      </c>
      <c r="I1485" s="46">
        <f t="shared" si="112"/>
        <v>0</v>
      </c>
    </row>
    <row r="1486" spans="3:9" ht="15.75">
      <c r="C1486" s="44" t="s">
        <v>538</v>
      </c>
      <c r="D1486" s="44" t="s">
        <v>449</v>
      </c>
      <c r="E1486" s="45">
        <v>0.56944444444444398</v>
      </c>
      <c r="F1486" s="45">
        <v>0.91666666666666696</v>
      </c>
      <c r="G1486" s="49"/>
      <c r="H1486" s="51">
        <v>208.45</v>
      </c>
      <c r="I1486" s="46">
        <f t="shared" si="112"/>
        <v>0</v>
      </c>
    </row>
    <row r="1487" spans="3:9" ht="15.75">
      <c r="C1487" s="44" t="s">
        <v>368</v>
      </c>
      <c r="D1487" s="44" t="s">
        <v>337</v>
      </c>
      <c r="E1487" s="45">
        <v>0.41666666666666702</v>
      </c>
      <c r="F1487" s="45">
        <v>0.91666666666666696</v>
      </c>
      <c r="G1487" s="49"/>
      <c r="H1487" s="51">
        <v>191.09</v>
      </c>
      <c r="I1487" s="46">
        <f t="shared" si="112"/>
        <v>0</v>
      </c>
    </row>
    <row r="1488" spans="3:9" ht="15.75">
      <c r="C1488" s="44" t="s">
        <v>369</v>
      </c>
      <c r="D1488" s="44" t="s">
        <v>336</v>
      </c>
      <c r="E1488" s="45">
        <v>0.25</v>
      </c>
      <c r="F1488" s="45">
        <v>0.59722222222222199</v>
      </c>
      <c r="G1488" s="49"/>
      <c r="H1488" s="51">
        <v>178.53</v>
      </c>
      <c r="I1488" s="46">
        <f t="shared" si="112"/>
        <v>0</v>
      </c>
    </row>
    <row r="1489" spans="2:9" ht="15.75">
      <c r="C1489" s="44" t="s">
        <v>367</v>
      </c>
      <c r="D1489" s="44" t="s">
        <v>336</v>
      </c>
      <c r="E1489" s="45">
        <v>0.91666666666666696</v>
      </c>
      <c r="F1489" s="45">
        <v>0.25</v>
      </c>
      <c r="G1489" s="49"/>
      <c r="H1489" s="51">
        <v>240.1</v>
      </c>
      <c r="I1489" s="46">
        <f t="shared" si="112"/>
        <v>0</v>
      </c>
    </row>
    <row r="1490" spans="2:9" ht="15.75">
      <c r="G1490" s="52">
        <f>SUBTOTAL(9,G1470:G1489)</f>
        <v>30</v>
      </c>
      <c r="H1490" s="47"/>
      <c r="I1490" s="48">
        <f>SUBTOTAL(9,I1470:I1489)</f>
        <v>5304.12</v>
      </c>
    </row>
    <row r="1492" spans="2:9" ht="31.5">
      <c r="B1492" s="35" t="s">
        <v>549</v>
      </c>
      <c r="C1492" s="28" t="s">
        <v>314</v>
      </c>
      <c r="D1492" s="28" t="s">
        <v>315</v>
      </c>
      <c r="E1492" s="28" t="s">
        <v>316</v>
      </c>
      <c r="F1492" s="28" t="s">
        <v>317</v>
      </c>
      <c r="G1492" s="28" t="s">
        <v>414</v>
      </c>
      <c r="H1492" s="28" t="s">
        <v>324</v>
      </c>
      <c r="I1492" s="28" t="s">
        <v>398</v>
      </c>
    </row>
    <row r="1493" spans="2:9" ht="31.5">
      <c r="C1493" s="36" t="s">
        <v>550</v>
      </c>
      <c r="D1493" s="11" t="s">
        <v>322</v>
      </c>
      <c r="E1493" s="30" t="s">
        <v>551</v>
      </c>
      <c r="F1493" s="30" t="s">
        <v>552</v>
      </c>
      <c r="G1493" s="31"/>
      <c r="H1493" s="33">
        <v>25.87</v>
      </c>
      <c r="I1493" s="33">
        <f>G1493*H1493</f>
        <v>0</v>
      </c>
    </row>
    <row r="1494" spans="2:9" ht="31.5">
      <c r="C1494" s="36" t="s">
        <v>550</v>
      </c>
      <c r="D1494" s="11" t="s">
        <v>322</v>
      </c>
      <c r="E1494" s="30" t="s">
        <v>553</v>
      </c>
      <c r="F1494" s="30" t="s">
        <v>554</v>
      </c>
      <c r="G1494" s="12"/>
      <c r="H1494" s="33">
        <v>25.48</v>
      </c>
      <c r="I1494" s="33">
        <f t="shared" ref="I1494:I1497" si="113">G1494*H1494</f>
        <v>0</v>
      </c>
    </row>
    <row r="1495" spans="2:9" ht="31.5">
      <c r="C1495" s="36" t="s">
        <v>555</v>
      </c>
      <c r="D1495" s="11" t="s">
        <v>322</v>
      </c>
      <c r="E1495" s="30" t="s">
        <v>556</v>
      </c>
      <c r="F1495" s="30" t="s">
        <v>557</v>
      </c>
      <c r="G1495" s="12">
        <v>261.5</v>
      </c>
      <c r="H1495" s="33">
        <v>25.48</v>
      </c>
      <c r="I1495" s="33">
        <f t="shared" si="113"/>
        <v>6663.02</v>
      </c>
    </row>
    <row r="1496" spans="2:9" ht="31.5">
      <c r="C1496" s="36" t="s">
        <v>555</v>
      </c>
      <c r="D1496" s="11" t="s">
        <v>322</v>
      </c>
      <c r="E1496" s="30" t="s">
        <v>553</v>
      </c>
      <c r="F1496" s="30" t="s">
        <v>554</v>
      </c>
      <c r="G1496" s="12"/>
      <c r="H1496" s="33">
        <v>25.48</v>
      </c>
      <c r="I1496" s="33">
        <f t="shared" si="113"/>
        <v>0</v>
      </c>
    </row>
    <row r="1497" spans="2:9" ht="31.5">
      <c r="C1497" s="36" t="s">
        <v>555</v>
      </c>
      <c r="D1497" s="11" t="s">
        <v>322</v>
      </c>
      <c r="E1497" s="30" t="s">
        <v>553</v>
      </c>
      <c r="F1497" s="30" t="s">
        <v>554</v>
      </c>
      <c r="G1497" s="12"/>
      <c r="H1497" s="33">
        <v>25.48</v>
      </c>
      <c r="I1497" s="33">
        <f t="shared" si="113"/>
        <v>0</v>
      </c>
    </row>
    <row r="1498" spans="2:9" ht="31.5">
      <c r="C1498" s="36" t="s">
        <v>555</v>
      </c>
      <c r="D1498" s="11" t="s">
        <v>322</v>
      </c>
      <c r="E1498" s="30" t="s">
        <v>556</v>
      </c>
      <c r="F1498" s="30" t="s">
        <v>557</v>
      </c>
      <c r="G1498" s="31"/>
      <c r="H1498" s="65">
        <v>25.48</v>
      </c>
      <c r="I1498" s="33">
        <f>G1498*H1498</f>
        <v>0</v>
      </c>
    </row>
    <row r="1499" spans="2:9" ht="31.5">
      <c r="C1499" s="36" t="s">
        <v>558</v>
      </c>
      <c r="D1499" s="11" t="s">
        <v>322</v>
      </c>
      <c r="E1499" s="30" t="s">
        <v>554</v>
      </c>
      <c r="F1499" s="30" t="s">
        <v>553</v>
      </c>
      <c r="G1499" s="12"/>
      <c r="H1499" s="33">
        <v>28.19</v>
      </c>
      <c r="I1499" s="33">
        <f t="shared" ref="I1499:I1500" si="114">G1499*H1499</f>
        <v>0</v>
      </c>
    </row>
    <row r="1500" spans="2:9" ht="31.5">
      <c r="C1500" s="36" t="s">
        <v>559</v>
      </c>
      <c r="D1500" s="11" t="s">
        <v>341</v>
      </c>
      <c r="E1500" s="30" t="s">
        <v>560</v>
      </c>
      <c r="F1500" s="30" t="s">
        <v>561</v>
      </c>
      <c r="G1500" s="12"/>
      <c r="H1500" s="33">
        <v>26.11</v>
      </c>
      <c r="I1500" s="33">
        <f t="shared" si="114"/>
        <v>0</v>
      </c>
    </row>
    <row r="1501" spans="2:9" ht="15.75">
      <c r="G1501" s="32">
        <f>SUM(G1493:G1500)</f>
        <v>261.5</v>
      </c>
      <c r="H1501" s="29" t="s">
        <v>320</v>
      </c>
      <c r="I1501" s="66">
        <f>SUM(I1493:I1500)</f>
        <v>6663.02</v>
      </c>
    </row>
    <row r="1503" spans="2:9" ht="31.5">
      <c r="B1503" s="35" t="s">
        <v>549</v>
      </c>
      <c r="C1503" s="28" t="s">
        <v>314</v>
      </c>
      <c r="D1503" s="28" t="s">
        <v>315</v>
      </c>
      <c r="E1503" s="28" t="s">
        <v>316</v>
      </c>
      <c r="F1503" s="28" t="s">
        <v>317</v>
      </c>
      <c r="G1503" s="28" t="s">
        <v>414</v>
      </c>
      <c r="H1503" s="28" t="s">
        <v>324</v>
      </c>
      <c r="I1503" s="28" t="s">
        <v>398</v>
      </c>
    </row>
    <row r="1504" spans="2:9" ht="31.5">
      <c r="C1504" s="36" t="s">
        <v>562</v>
      </c>
      <c r="D1504" s="11" t="s">
        <v>322</v>
      </c>
      <c r="E1504" s="30" t="s">
        <v>553</v>
      </c>
      <c r="F1504" s="30" t="s">
        <v>554</v>
      </c>
      <c r="G1504" s="31"/>
      <c r="H1504" s="33">
        <v>34.39</v>
      </c>
      <c r="I1504" s="33">
        <f>G1504*H1504</f>
        <v>0</v>
      </c>
    </row>
    <row r="1505" spans="2:9" ht="31.5">
      <c r="C1505" s="36" t="s">
        <v>563</v>
      </c>
      <c r="D1505" s="11" t="s">
        <v>322</v>
      </c>
      <c r="E1505" s="30" t="s">
        <v>564</v>
      </c>
      <c r="F1505" s="30" t="s">
        <v>565</v>
      </c>
      <c r="G1505" s="12"/>
      <c r="H1505" s="33">
        <v>34.39</v>
      </c>
      <c r="I1505" s="33">
        <f t="shared" ref="I1505:I1508" si="115">G1505*H1505</f>
        <v>0</v>
      </c>
    </row>
    <row r="1506" spans="2:9" ht="31.5">
      <c r="C1506" s="36" t="s">
        <v>566</v>
      </c>
      <c r="D1506" s="11" t="s">
        <v>322</v>
      </c>
      <c r="E1506" s="30" t="s">
        <v>556</v>
      </c>
      <c r="F1506" s="30" t="s">
        <v>557</v>
      </c>
      <c r="G1506" s="12">
        <v>69.5</v>
      </c>
      <c r="H1506" s="33">
        <v>36.6</v>
      </c>
      <c r="I1506" s="33">
        <f t="shared" si="115"/>
        <v>2543.7000000000003</v>
      </c>
    </row>
    <row r="1507" spans="2:9" ht="31.5">
      <c r="C1507" s="36" t="s">
        <v>566</v>
      </c>
      <c r="D1507" s="11" t="s">
        <v>322</v>
      </c>
      <c r="E1507" s="30" t="s">
        <v>567</v>
      </c>
      <c r="F1507" s="30" t="s">
        <v>568</v>
      </c>
      <c r="G1507" s="12"/>
      <c r="H1507" s="33">
        <v>37.770000000000003</v>
      </c>
      <c r="I1507" s="33">
        <f t="shared" si="115"/>
        <v>0</v>
      </c>
    </row>
    <row r="1508" spans="2:9" ht="31.5">
      <c r="C1508" s="36" t="s">
        <v>566</v>
      </c>
      <c r="D1508" s="11" t="s">
        <v>322</v>
      </c>
      <c r="E1508" s="30" t="s">
        <v>553</v>
      </c>
      <c r="F1508" s="30" t="s">
        <v>554</v>
      </c>
      <c r="G1508" s="12"/>
      <c r="H1508" s="33">
        <v>36.6</v>
      </c>
      <c r="I1508" s="33">
        <f t="shared" si="115"/>
        <v>0</v>
      </c>
    </row>
    <row r="1509" spans="2:9" ht="31.5">
      <c r="C1509" s="36" t="s">
        <v>569</v>
      </c>
      <c r="D1509" s="11" t="s">
        <v>322</v>
      </c>
      <c r="E1509" s="30" t="s">
        <v>553</v>
      </c>
      <c r="F1509" s="30" t="s">
        <v>554</v>
      </c>
      <c r="G1509" s="31"/>
      <c r="H1509" s="65">
        <v>36.6</v>
      </c>
      <c r="I1509" s="33">
        <f>G1509*H1509</f>
        <v>0</v>
      </c>
    </row>
    <row r="1510" spans="2:9" ht="15.75">
      <c r="G1510" s="32">
        <f>SUM(G1504:G1509)</f>
        <v>69.5</v>
      </c>
      <c r="H1510" s="29" t="s">
        <v>320</v>
      </c>
      <c r="I1510" s="66">
        <f>SUM(I1504:I1509)</f>
        <v>2543.7000000000003</v>
      </c>
    </row>
    <row r="1512" spans="2:9" ht="31.5">
      <c r="B1512" s="35" t="s">
        <v>549</v>
      </c>
      <c r="C1512" s="28" t="s">
        <v>314</v>
      </c>
      <c r="D1512" s="28" t="s">
        <v>315</v>
      </c>
      <c r="E1512" s="28" t="s">
        <v>316</v>
      </c>
      <c r="F1512" s="28" t="s">
        <v>317</v>
      </c>
      <c r="G1512" s="28" t="s">
        <v>318</v>
      </c>
      <c r="H1512" s="28" t="s">
        <v>570</v>
      </c>
      <c r="I1512" s="28" t="s">
        <v>571</v>
      </c>
    </row>
    <row r="1513" spans="2:9" ht="15.75">
      <c r="C1513" s="36" t="s">
        <v>572</v>
      </c>
      <c r="D1513" s="11" t="s">
        <v>328</v>
      </c>
      <c r="E1513" s="30" t="s">
        <v>564</v>
      </c>
      <c r="F1513" s="30" t="s">
        <v>573</v>
      </c>
      <c r="G1513" s="31">
        <v>0</v>
      </c>
      <c r="H1513" s="33">
        <v>289.69</v>
      </c>
      <c r="I1513" s="33">
        <f>G1513*H1513</f>
        <v>0</v>
      </c>
    </row>
    <row r="1514" spans="2:9" ht="15.75">
      <c r="C1514" s="36" t="s">
        <v>357</v>
      </c>
      <c r="D1514" s="11" t="s">
        <v>322</v>
      </c>
      <c r="E1514" s="30" t="s">
        <v>553</v>
      </c>
      <c r="F1514" s="30" t="s">
        <v>554</v>
      </c>
      <c r="G1514" s="12">
        <v>2</v>
      </c>
      <c r="H1514" s="33">
        <v>269.77999999999997</v>
      </c>
      <c r="I1514" s="33">
        <f>G1514*H1514</f>
        <v>539.55999999999995</v>
      </c>
    </row>
    <row r="1515" spans="2:9" ht="15.75">
      <c r="C1515" s="36" t="s">
        <v>370</v>
      </c>
      <c r="D1515" s="11" t="s">
        <v>322</v>
      </c>
      <c r="E1515" s="30" t="s">
        <v>554</v>
      </c>
      <c r="F1515" s="30" t="s">
        <v>553</v>
      </c>
      <c r="G1515" s="12">
        <v>16</v>
      </c>
      <c r="H1515" s="33">
        <v>347.58</v>
      </c>
      <c r="I1515" s="33">
        <f>G1515*H1515</f>
        <v>5561.28</v>
      </c>
    </row>
    <row r="1516" spans="2:9" ht="15.75">
      <c r="C1516" s="36" t="s">
        <v>574</v>
      </c>
      <c r="D1516" s="11" t="s">
        <v>328</v>
      </c>
      <c r="E1516" s="30" t="s">
        <v>564</v>
      </c>
      <c r="F1516" s="30" t="s">
        <v>573</v>
      </c>
      <c r="G1516" s="12">
        <v>3</v>
      </c>
      <c r="H1516" s="33">
        <v>192.26</v>
      </c>
      <c r="I1516" s="33">
        <f>G1516*H1516</f>
        <v>576.78</v>
      </c>
    </row>
    <row r="1517" spans="2:9" ht="15.75">
      <c r="G1517" s="32">
        <f>SUM(G1513:G1516)</f>
        <v>21</v>
      </c>
      <c r="H1517" s="29" t="s">
        <v>320</v>
      </c>
      <c r="I1517" s="66">
        <f>SUM(I1513:I1516)</f>
        <v>6677.62</v>
      </c>
    </row>
    <row r="1519" spans="2:9" ht="31.5">
      <c r="B1519" s="35" t="s">
        <v>575</v>
      </c>
      <c r="C1519" s="9" t="s">
        <v>314</v>
      </c>
      <c r="D1519" s="9" t="s">
        <v>315</v>
      </c>
      <c r="E1519" s="9" t="s">
        <v>316</v>
      </c>
      <c r="F1519" s="9" t="s">
        <v>317</v>
      </c>
      <c r="G1519" s="9" t="s">
        <v>318</v>
      </c>
      <c r="H1519" s="9" t="s">
        <v>319</v>
      </c>
      <c r="I1519" s="9" t="s">
        <v>320</v>
      </c>
    </row>
    <row r="1520" spans="2:9" ht="15.75">
      <c r="C1520" s="36" t="s">
        <v>353</v>
      </c>
      <c r="D1520" s="36" t="s">
        <v>341</v>
      </c>
      <c r="E1520" s="37">
        <v>0.29166666666666669</v>
      </c>
      <c r="F1520" s="37">
        <v>0.63888888888888884</v>
      </c>
      <c r="G1520" s="38">
        <v>10</v>
      </c>
      <c r="H1520" s="39">
        <v>196.47</v>
      </c>
      <c r="I1520" s="39">
        <f>H1520*G1520</f>
        <v>1964.7</v>
      </c>
    </row>
    <row r="1521" spans="2:9" ht="15.75">
      <c r="C1521" s="36" t="s">
        <v>354</v>
      </c>
      <c r="D1521" s="36" t="s">
        <v>341</v>
      </c>
      <c r="E1521" s="37">
        <v>0.29166666666666669</v>
      </c>
      <c r="F1521" s="37">
        <v>0.63888888888888884</v>
      </c>
      <c r="G1521" s="38">
        <v>28</v>
      </c>
      <c r="H1521" s="39">
        <v>152.36000000000001</v>
      </c>
      <c r="I1521" s="39">
        <f>H1521*G1521</f>
        <v>4266.08</v>
      </c>
    </row>
    <row r="1522" spans="2:9" ht="15.75">
      <c r="C1522" s="40"/>
      <c r="D1522" s="40"/>
      <c r="E1522" s="40"/>
      <c r="F1522" s="40"/>
      <c r="G1522" s="56">
        <f>SUM(G1520:G1521)</f>
        <v>38</v>
      </c>
      <c r="H1522" s="40"/>
      <c r="I1522" s="41">
        <f>SUM(I1520:I1521)</f>
        <v>6230.78</v>
      </c>
    </row>
    <row r="1524" spans="2:9" ht="31.5">
      <c r="B1524" s="90" t="s">
        <v>543</v>
      </c>
      <c r="C1524" s="9" t="s">
        <v>314</v>
      </c>
      <c r="D1524" s="9" t="s">
        <v>315</v>
      </c>
      <c r="E1524" s="9" t="s">
        <v>316</v>
      </c>
      <c r="F1524" s="9" t="s">
        <v>317</v>
      </c>
      <c r="G1524" s="9" t="s">
        <v>511</v>
      </c>
      <c r="H1524" s="9" t="s">
        <v>319</v>
      </c>
      <c r="I1524" s="9" t="s">
        <v>320</v>
      </c>
    </row>
    <row r="1525" spans="2:9" ht="15.75">
      <c r="C1525" s="36" t="s">
        <v>373</v>
      </c>
      <c r="D1525" s="36" t="s">
        <v>322</v>
      </c>
      <c r="E1525" s="37">
        <v>0.45833333333333331</v>
      </c>
      <c r="F1525" s="37">
        <v>0.95833333333333337</v>
      </c>
      <c r="G1525" s="42"/>
      <c r="H1525" s="39">
        <v>179.03</v>
      </c>
      <c r="I1525" s="39">
        <f t="shared" ref="I1525:I1535" si="116">H1525*G1525</f>
        <v>0</v>
      </c>
    </row>
    <row r="1526" spans="2:9" ht="31.5">
      <c r="C1526" s="36" t="s">
        <v>512</v>
      </c>
      <c r="D1526" s="36" t="s">
        <v>341</v>
      </c>
      <c r="E1526" s="37">
        <v>0.27777777777777779</v>
      </c>
      <c r="F1526" s="37">
        <v>0.625</v>
      </c>
      <c r="G1526" s="42"/>
      <c r="H1526" s="39">
        <v>271.36</v>
      </c>
      <c r="I1526" s="39">
        <f t="shared" si="116"/>
        <v>0</v>
      </c>
    </row>
    <row r="1527" spans="2:9" ht="31.5">
      <c r="C1527" s="36" t="s">
        <v>506</v>
      </c>
      <c r="D1527" s="36" t="s">
        <v>341</v>
      </c>
      <c r="E1527" s="37">
        <v>0.27777777777777779</v>
      </c>
      <c r="F1527" s="37">
        <v>0.625</v>
      </c>
      <c r="G1527" s="42"/>
      <c r="H1527" s="39">
        <v>186.44</v>
      </c>
      <c r="I1527" s="39">
        <f t="shared" si="116"/>
        <v>0</v>
      </c>
    </row>
    <row r="1528" spans="2:9" ht="15.75">
      <c r="C1528" s="36" t="s">
        <v>372</v>
      </c>
      <c r="D1528" s="36" t="s">
        <v>341</v>
      </c>
      <c r="E1528" s="37">
        <v>0.27777777777777779</v>
      </c>
      <c r="F1528" s="37">
        <v>0.625</v>
      </c>
      <c r="G1528" s="42">
        <v>27</v>
      </c>
      <c r="H1528" s="39">
        <v>186.44</v>
      </c>
      <c r="I1528" s="39">
        <f t="shared" si="116"/>
        <v>5033.88</v>
      </c>
    </row>
    <row r="1529" spans="2:9" ht="31.5">
      <c r="C1529" s="36" t="s">
        <v>506</v>
      </c>
      <c r="D1529" s="36" t="s">
        <v>341</v>
      </c>
      <c r="E1529" s="37">
        <v>0.61111111111111116</v>
      </c>
      <c r="F1529" s="37">
        <v>0.95833333333333337</v>
      </c>
      <c r="G1529" s="42"/>
      <c r="H1529" s="39">
        <v>190.89</v>
      </c>
      <c r="I1529" s="39">
        <f t="shared" si="116"/>
        <v>0</v>
      </c>
    </row>
    <row r="1530" spans="2:9" ht="15.75">
      <c r="C1530" s="36" t="s">
        <v>372</v>
      </c>
      <c r="D1530" s="36" t="s">
        <v>341</v>
      </c>
      <c r="E1530" s="37">
        <v>0.61111111111111116</v>
      </c>
      <c r="F1530" s="37">
        <v>0.95833333333333337</v>
      </c>
      <c r="G1530" s="42">
        <v>7</v>
      </c>
      <c r="H1530" s="39">
        <v>190.89</v>
      </c>
      <c r="I1530" s="39">
        <f t="shared" si="116"/>
        <v>1336.23</v>
      </c>
    </row>
    <row r="1531" spans="2:9" ht="15.75">
      <c r="C1531" s="36" t="s">
        <v>379</v>
      </c>
      <c r="D1531" s="36" t="s">
        <v>341</v>
      </c>
      <c r="E1531" s="37">
        <v>0.27777777777777779</v>
      </c>
      <c r="F1531" s="37">
        <v>0.625</v>
      </c>
      <c r="G1531" s="42"/>
      <c r="H1531" s="39">
        <v>235.11</v>
      </c>
      <c r="I1531" s="39">
        <f t="shared" si="116"/>
        <v>0</v>
      </c>
    </row>
    <row r="1532" spans="2:9" ht="15.75">
      <c r="C1532" s="36" t="s">
        <v>379</v>
      </c>
      <c r="D1532" s="36" t="s">
        <v>341</v>
      </c>
      <c r="E1532" s="37">
        <v>0.54166666666666663</v>
      </c>
      <c r="F1532" s="37">
        <v>0.88888888888888884</v>
      </c>
      <c r="G1532" s="42"/>
      <c r="H1532" s="39">
        <v>235.11</v>
      </c>
      <c r="I1532" s="39">
        <f t="shared" si="116"/>
        <v>0</v>
      </c>
    </row>
    <row r="1533" spans="2:9" ht="15.75">
      <c r="C1533" s="36" t="s">
        <v>379</v>
      </c>
      <c r="D1533" s="36" t="s">
        <v>341</v>
      </c>
      <c r="E1533" s="37">
        <v>0.61111111111111116</v>
      </c>
      <c r="F1533" s="37">
        <v>0.95833333333333337</v>
      </c>
      <c r="G1533" s="42"/>
      <c r="H1533" s="39">
        <v>241.14</v>
      </c>
      <c r="I1533" s="39">
        <f t="shared" si="116"/>
        <v>0</v>
      </c>
    </row>
    <row r="1534" spans="2:9" ht="15.75">
      <c r="C1534" s="36" t="s">
        <v>372</v>
      </c>
      <c r="D1534" s="36" t="s">
        <v>341</v>
      </c>
      <c r="E1534" s="37">
        <v>0.33333333333333331</v>
      </c>
      <c r="F1534" s="37">
        <v>0.68055555555555558</v>
      </c>
      <c r="G1534" s="42"/>
      <c r="H1534" s="39">
        <v>186.44</v>
      </c>
      <c r="I1534" s="39">
        <f t="shared" si="116"/>
        <v>0</v>
      </c>
    </row>
    <row r="1535" spans="2:9" ht="15.75">
      <c r="C1535" s="36" t="s">
        <v>372</v>
      </c>
      <c r="D1535" s="36" t="s">
        <v>341</v>
      </c>
      <c r="E1535" s="37">
        <v>0.5</v>
      </c>
      <c r="F1535" s="37">
        <v>0.84722222222222221</v>
      </c>
      <c r="G1535" s="42"/>
      <c r="H1535" s="39">
        <v>186.44</v>
      </c>
      <c r="I1535" s="39">
        <f t="shared" si="116"/>
        <v>0</v>
      </c>
    </row>
    <row r="1536" spans="2:9" ht="15.75">
      <c r="G1536" s="43">
        <f>SUM(G1525:G1535)</f>
        <v>34</v>
      </c>
      <c r="H1536" s="40"/>
      <c r="I1536" s="41">
        <f>SUM(I1525:I1535)</f>
        <v>6370.1100000000006</v>
      </c>
    </row>
    <row r="1538" spans="2:9" ht="31.5">
      <c r="B1538" s="89" t="s">
        <v>576</v>
      </c>
      <c r="C1538" s="9" t="s">
        <v>314</v>
      </c>
      <c r="D1538" s="9" t="s">
        <v>315</v>
      </c>
      <c r="E1538" s="9" t="s">
        <v>316</v>
      </c>
      <c r="F1538" s="9" t="s">
        <v>317</v>
      </c>
      <c r="G1538" s="9" t="s">
        <v>318</v>
      </c>
      <c r="H1538" s="9" t="s">
        <v>319</v>
      </c>
      <c r="I1538" s="9" t="s">
        <v>320</v>
      </c>
    </row>
    <row r="1539" spans="2:9" ht="15.75">
      <c r="C1539" s="36" t="s">
        <v>499</v>
      </c>
      <c r="D1539" s="36" t="s">
        <v>322</v>
      </c>
      <c r="E1539" s="37">
        <v>0.25</v>
      </c>
      <c r="F1539" s="37">
        <v>0.75</v>
      </c>
      <c r="G1539" s="42"/>
      <c r="H1539" s="57">
        <v>349.34</v>
      </c>
      <c r="I1539" s="39">
        <f>H1539*G1539</f>
        <v>0</v>
      </c>
    </row>
    <row r="1540" spans="2:9" ht="15.75">
      <c r="C1540" s="36" t="s">
        <v>499</v>
      </c>
      <c r="D1540" s="36" t="s">
        <v>322</v>
      </c>
      <c r="E1540" s="37">
        <v>0.75</v>
      </c>
      <c r="F1540" s="37">
        <v>0.25</v>
      </c>
      <c r="G1540" s="42">
        <v>2</v>
      </c>
      <c r="H1540" s="57">
        <v>371.47</v>
      </c>
      <c r="I1540" s="39">
        <f>H1540*G1540</f>
        <v>742.94</v>
      </c>
    </row>
    <row r="1541" spans="2:9" ht="15.75">
      <c r="C1541" s="40"/>
      <c r="D1541" s="40"/>
      <c r="E1541" s="83"/>
      <c r="F1541" s="83"/>
      <c r="G1541" s="43">
        <f>SUM(G1539:G1540)</f>
        <v>2</v>
      </c>
      <c r="H1541" s="81"/>
      <c r="I1541" s="41">
        <f>SUM(I1539:I1540)</f>
        <v>742.94</v>
      </c>
    </row>
    <row r="1543" spans="2:9" ht="31.5">
      <c r="B1543" s="35" t="s">
        <v>577</v>
      </c>
      <c r="C1543" s="9" t="s">
        <v>314</v>
      </c>
      <c r="D1543" s="9" t="s">
        <v>315</v>
      </c>
      <c r="E1543" s="9" t="s">
        <v>316</v>
      </c>
      <c r="F1543" s="9" t="s">
        <v>317</v>
      </c>
      <c r="G1543" s="9" t="s">
        <v>318</v>
      </c>
      <c r="H1543" s="9" t="s">
        <v>319</v>
      </c>
      <c r="I1543" s="9" t="s">
        <v>320</v>
      </c>
    </row>
    <row r="1544" spans="2:9" ht="15.75">
      <c r="C1544" s="36" t="s">
        <v>325</v>
      </c>
      <c r="D1544" s="36" t="s">
        <v>326</v>
      </c>
      <c r="E1544" s="37">
        <v>0.33333333333333331</v>
      </c>
      <c r="F1544" s="37">
        <v>0.68055555555555558</v>
      </c>
      <c r="G1544" s="42">
        <v>12</v>
      </c>
      <c r="H1544" s="57">
        <v>160.47</v>
      </c>
      <c r="I1544" s="39">
        <f>H1544*G1544</f>
        <v>1925.6399999999999</v>
      </c>
    </row>
    <row r="1545" spans="2:9" ht="15.75">
      <c r="C1545" s="40"/>
      <c r="D1545" s="40"/>
      <c r="E1545" s="40"/>
      <c r="F1545" s="40"/>
      <c r="G1545" s="43">
        <f>SUM(G1544:G1544)</f>
        <v>12</v>
      </c>
      <c r="H1545" s="40"/>
      <c r="I1545" s="41">
        <f>SUM(I1544:I1544)</f>
        <v>1925.6399999999999</v>
      </c>
    </row>
  </sheetData>
  <phoneticPr fontId="5" type="noConversion"/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8108AF-B49D-4B22-ADA7-82445D49334C}">
  <sheetPr codeName="Planilha14">
    <tabColor rgb="FF002060"/>
  </sheetPr>
  <dimension ref="A1:Q1630"/>
  <sheetViews>
    <sheetView zoomScale="80" zoomScaleNormal="80" workbookViewId="0">
      <selection activeCell="O1599" sqref="O1599"/>
    </sheetView>
  </sheetViews>
  <sheetFormatPr defaultColWidth="8.5703125" defaultRowHeight="15"/>
  <cols>
    <col min="1" max="1" width="28.42578125" style="7" customWidth="1"/>
    <col min="2" max="2" width="29.42578125" style="7" customWidth="1"/>
    <col min="3" max="3" width="19.5703125" style="7" customWidth="1"/>
    <col min="4" max="4" width="26" style="7" hidden="1" customWidth="1"/>
    <col min="5" max="5" width="19.5703125" style="252" customWidth="1"/>
    <col min="6" max="6" width="39.85546875" style="7" customWidth="1"/>
    <col min="7" max="7" width="14.42578125" style="7" hidden="1" customWidth="1"/>
    <col min="8" max="8" width="18" style="7" hidden="1" customWidth="1"/>
    <col min="9" max="9" width="17.140625" style="7" hidden="1" customWidth="1"/>
    <col min="10" max="10" width="22.5703125" style="7" hidden="1" customWidth="1"/>
    <col min="11" max="11" width="18" style="7" hidden="1" customWidth="1"/>
    <col min="12" max="12" width="17.28515625" style="7" hidden="1" customWidth="1"/>
    <col min="13" max="13" width="20.140625" style="7" customWidth="1"/>
    <col min="14" max="14" width="18" style="7" customWidth="1"/>
    <col min="15" max="15" width="16.42578125" style="7" customWidth="1"/>
    <col min="16" max="16" width="12.5703125" style="7" customWidth="1"/>
    <col min="17" max="17" width="17.5703125" style="6" customWidth="1"/>
    <col min="18" max="18" width="13.5703125" style="7" bestFit="1" customWidth="1"/>
    <col min="19" max="19" width="20.5703125" style="7" customWidth="1"/>
    <col min="20" max="20" width="16.42578125" style="7" customWidth="1"/>
    <col min="21" max="21" width="19.5703125" style="7" customWidth="1"/>
    <col min="22" max="22" width="15.5703125" style="7" customWidth="1"/>
    <col min="23" max="23" width="15.5703125" style="7" bestFit="1" customWidth="1"/>
    <col min="24" max="24" width="13.42578125" style="7" bestFit="1" customWidth="1"/>
    <col min="25" max="25" width="26.5703125" style="7" customWidth="1"/>
    <col min="26" max="26" width="16.42578125" style="7" customWidth="1"/>
    <col min="27" max="27" width="14.5703125" style="7" customWidth="1"/>
    <col min="28" max="28" width="12" style="7" customWidth="1"/>
    <col min="29" max="29" width="13.42578125" style="7" customWidth="1"/>
    <col min="30" max="30" width="14" style="7" customWidth="1"/>
    <col min="31" max="16384" width="8.5703125" style="7"/>
  </cols>
  <sheetData>
    <row r="1" spans="1:17" ht="31.5">
      <c r="A1" s="284"/>
      <c r="B1" s="259" t="s">
        <v>118</v>
      </c>
      <c r="C1" s="260" t="s">
        <v>119</v>
      </c>
      <c r="D1" s="260" t="s">
        <v>120</v>
      </c>
      <c r="E1" s="261" t="s">
        <v>578</v>
      </c>
      <c r="F1" s="260" t="s">
        <v>314</v>
      </c>
      <c r="G1" s="260" t="s">
        <v>315</v>
      </c>
      <c r="H1" s="260" t="s">
        <v>316</v>
      </c>
      <c r="I1" s="260" t="s">
        <v>317</v>
      </c>
      <c r="J1" s="260" t="s">
        <v>342</v>
      </c>
      <c r="K1" s="260" t="s">
        <v>324</v>
      </c>
      <c r="L1" s="260" t="s">
        <v>579</v>
      </c>
      <c r="M1" s="260" t="s">
        <v>318</v>
      </c>
      <c r="N1" s="260" t="s">
        <v>319</v>
      </c>
      <c r="O1" s="262" t="s">
        <v>580</v>
      </c>
    </row>
    <row r="2" spans="1:17" ht="15.75" hidden="1">
      <c r="A2" s="6"/>
      <c r="B2" s="257" t="s">
        <v>113</v>
      </c>
      <c r="C2" s="36" t="s">
        <v>10</v>
      </c>
      <c r="D2" s="36" t="s">
        <v>162</v>
      </c>
      <c r="E2" s="251">
        <v>45658</v>
      </c>
      <c r="F2" s="36" t="s">
        <v>335</v>
      </c>
      <c r="G2" s="36" t="s">
        <v>322</v>
      </c>
      <c r="H2" s="37">
        <v>0.29166666666666669</v>
      </c>
      <c r="I2" s="37">
        <v>0.79166666666666663</v>
      </c>
      <c r="J2" s="42">
        <v>3</v>
      </c>
      <c r="K2" s="57">
        <v>19.760000000000002</v>
      </c>
      <c r="L2" s="39">
        <f t="shared" ref="L2:L65" si="0">J2*K2</f>
        <v>59.28</v>
      </c>
      <c r="M2" s="38">
        <v>0</v>
      </c>
      <c r="N2" s="57"/>
      <c r="O2" s="258">
        <f>M2*N2</f>
        <v>0</v>
      </c>
    </row>
    <row r="3" spans="1:17" s="67" customFormat="1" ht="15.75" hidden="1">
      <c r="A3" s="149"/>
      <c r="B3" s="257" t="s">
        <v>113</v>
      </c>
      <c r="C3" s="36" t="s">
        <v>10</v>
      </c>
      <c r="D3" s="36" t="s">
        <v>162</v>
      </c>
      <c r="E3" s="251">
        <v>45658</v>
      </c>
      <c r="F3" s="36" t="s">
        <v>335</v>
      </c>
      <c r="G3" s="36" t="s">
        <v>322</v>
      </c>
      <c r="H3" s="37">
        <v>0.5</v>
      </c>
      <c r="I3" s="37">
        <v>0</v>
      </c>
      <c r="J3" s="42">
        <v>4.42</v>
      </c>
      <c r="K3" s="57">
        <v>20.440000000000001</v>
      </c>
      <c r="L3" s="39">
        <f t="shared" si="0"/>
        <v>90.344800000000006</v>
      </c>
      <c r="M3" s="38">
        <v>0</v>
      </c>
      <c r="N3" s="57"/>
      <c r="O3" s="258">
        <f t="shared" ref="O3:O66" si="1">M3*N3</f>
        <v>0</v>
      </c>
      <c r="P3" s="7"/>
      <c r="Q3" s="6"/>
    </row>
    <row r="4" spans="1:17" s="67" customFormat="1" ht="15.75" hidden="1">
      <c r="A4" s="149"/>
      <c r="B4" s="257" t="s">
        <v>113</v>
      </c>
      <c r="C4" s="36" t="s">
        <v>10</v>
      </c>
      <c r="D4" s="36" t="s">
        <v>162</v>
      </c>
      <c r="E4" s="251">
        <v>45658</v>
      </c>
      <c r="F4" s="36" t="s">
        <v>335</v>
      </c>
      <c r="G4" s="36" t="s">
        <v>328</v>
      </c>
      <c r="H4" s="37">
        <v>0.33333333333333331</v>
      </c>
      <c r="I4" s="37">
        <v>0.58333333333333337</v>
      </c>
      <c r="J4" s="42">
        <v>0</v>
      </c>
      <c r="K4" s="57">
        <v>19.62</v>
      </c>
      <c r="L4" s="39">
        <f t="shared" si="0"/>
        <v>0</v>
      </c>
      <c r="M4" s="38">
        <v>0</v>
      </c>
      <c r="N4" s="57"/>
      <c r="O4" s="258">
        <f t="shared" si="1"/>
        <v>0</v>
      </c>
      <c r="P4" s="7"/>
      <c r="Q4" s="6"/>
    </row>
    <row r="5" spans="1:17" s="67" customFormat="1" ht="15.75" hidden="1">
      <c r="A5" s="149"/>
      <c r="B5" s="257" t="s">
        <v>113</v>
      </c>
      <c r="C5" s="36" t="s">
        <v>10</v>
      </c>
      <c r="D5" s="36" t="s">
        <v>162</v>
      </c>
      <c r="E5" s="251">
        <v>45658</v>
      </c>
      <c r="F5" s="36" t="s">
        <v>335</v>
      </c>
      <c r="G5" s="36" t="s">
        <v>341</v>
      </c>
      <c r="H5" s="37">
        <v>0.79166666666666663</v>
      </c>
      <c r="I5" s="37">
        <v>4.1666666666666664E-2</v>
      </c>
      <c r="J5" s="42">
        <v>0</v>
      </c>
      <c r="K5" s="57">
        <v>21.36</v>
      </c>
      <c r="L5" s="39">
        <f t="shared" si="0"/>
        <v>0</v>
      </c>
      <c r="M5" s="38">
        <v>0</v>
      </c>
      <c r="N5" s="57"/>
      <c r="O5" s="258">
        <f t="shared" si="1"/>
        <v>0</v>
      </c>
      <c r="P5" s="7"/>
      <c r="Q5" s="6"/>
    </row>
    <row r="6" spans="1:17" s="67" customFormat="1" ht="15.75" hidden="1">
      <c r="A6" s="149"/>
      <c r="B6" s="257" t="s">
        <v>113</v>
      </c>
      <c r="C6" s="36" t="s">
        <v>11</v>
      </c>
      <c r="D6" s="36" t="s">
        <v>162</v>
      </c>
      <c r="E6" s="251">
        <v>45658</v>
      </c>
      <c r="F6" s="36" t="s">
        <v>339</v>
      </c>
      <c r="G6" s="36" t="s">
        <v>322</v>
      </c>
      <c r="H6" s="37">
        <v>0.375</v>
      </c>
      <c r="I6" s="37">
        <v>0.875</v>
      </c>
      <c r="J6" s="42">
        <v>0.11666666666666667</v>
      </c>
      <c r="K6" s="57">
        <v>26.26</v>
      </c>
      <c r="L6" s="39">
        <f t="shared" si="0"/>
        <v>3.0636666666666668</v>
      </c>
      <c r="M6" s="38">
        <v>0</v>
      </c>
      <c r="N6" s="57"/>
      <c r="O6" s="258">
        <f t="shared" si="1"/>
        <v>0</v>
      </c>
      <c r="P6" s="7"/>
      <c r="Q6" s="6"/>
    </row>
    <row r="7" spans="1:17" s="67" customFormat="1" ht="15.75" hidden="1">
      <c r="A7" s="149"/>
      <c r="B7" s="257" t="s">
        <v>113</v>
      </c>
      <c r="C7" s="36" t="s">
        <v>11</v>
      </c>
      <c r="D7" s="36" t="s">
        <v>162</v>
      </c>
      <c r="E7" s="251">
        <v>45658</v>
      </c>
      <c r="F7" s="36" t="s">
        <v>339</v>
      </c>
      <c r="G7" s="36" t="s">
        <v>322</v>
      </c>
      <c r="H7" s="37">
        <v>0.41666666666666669</v>
      </c>
      <c r="I7" s="37">
        <v>0.91666666666666663</v>
      </c>
      <c r="J7" s="42">
        <v>0.54999999999999993</v>
      </c>
      <c r="K7" s="57">
        <v>26.26</v>
      </c>
      <c r="L7" s="39">
        <f t="shared" si="0"/>
        <v>14.443</v>
      </c>
      <c r="M7" s="38">
        <v>0</v>
      </c>
      <c r="N7" s="57"/>
      <c r="O7" s="258">
        <f t="shared" si="1"/>
        <v>0</v>
      </c>
      <c r="P7" s="7"/>
      <c r="Q7" s="6"/>
    </row>
    <row r="8" spans="1:17" s="67" customFormat="1" ht="15.75" hidden="1">
      <c r="A8" s="149"/>
      <c r="B8" s="257" t="s">
        <v>113</v>
      </c>
      <c r="C8" s="36" t="s">
        <v>11</v>
      </c>
      <c r="D8" s="36" t="s">
        <v>162</v>
      </c>
      <c r="E8" s="251">
        <v>45658</v>
      </c>
      <c r="F8" s="36" t="s">
        <v>339</v>
      </c>
      <c r="G8" s="36" t="s">
        <v>322</v>
      </c>
      <c r="H8" s="37">
        <v>0.33333333333333331</v>
      </c>
      <c r="I8" s="37">
        <v>0.83333333333333337</v>
      </c>
      <c r="J8" s="42">
        <v>0</v>
      </c>
      <c r="K8" s="57">
        <v>26.26</v>
      </c>
      <c r="L8" s="39">
        <f t="shared" si="0"/>
        <v>0</v>
      </c>
      <c r="M8" s="38">
        <v>0</v>
      </c>
      <c r="N8" s="57"/>
      <c r="O8" s="258">
        <f t="shared" si="1"/>
        <v>0</v>
      </c>
      <c r="P8" s="7"/>
      <c r="Q8" s="6"/>
    </row>
    <row r="9" spans="1:17" s="67" customFormat="1" ht="15.75" hidden="1">
      <c r="A9" s="149"/>
      <c r="B9" s="257" t="s">
        <v>113</v>
      </c>
      <c r="C9" s="36" t="s">
        <v>11</v>
      </c>
      <c r="D9" s="36" t="s">
        <v>162</v>
      </c>
      <c r="E9" s="251">
        <v>45658</v>
      </c>
      <c r="F9" s="36" t="s">
        <v>339</v>
      </c>
      <c r="G9" s="36" t="s">
        <v>322</v>
      </c>
      <c r="H9" s="37">
        <v>0.29166666666666669</v>
      </c>
      <c r="I9" s="37">
        <v>0.79166666666666663</v>
      </c>
      <c r="J9" s="42">
        <v>0.93333333333333335</v>
      </c>
      <c r="K9" s="57">
        <v>26.26</v>
      </c>
      <c r="L9" s="39">
        <f t="shared" si="0"/>
        <v>24.509333333333334</v>
      </c>
      <c r="M9" s="38">
        <v>0</v>
      </c>
      <c r="N9" s="57"/>
      <c r="O9" s="258">
        <f t="shared" si="1"/>
        <v>0</v>
      </c>
      <c r="P9" s="7"/>
      <c r="Q9" s="6"/>
    </row>
    <row r="10" spans="1:17" s="67" customFormat="1" ht="31.5" hidden="1">
      <c r="A10" s="149"/>
      <c r="B10" s="257" t="s">
        <v>12</v>
      </c>
      <c r="C10" s="36" t="s">
        <v>175</v>
      </c>
      <c r="D10" s="36" t="s">
        <v>176</v>
      </c>
      <c r="E10" s="251">
        <v>45658</v>
      </c>
      <c r="F10" s="36" t="s">
        <v>325</v>
      </c>
      <c r="G10" s="36" t="s">
        <v>326</v>
      </c>
      <c r="H10" s="37">
        <v>0.33333333333333331</v>
      </c>
      <c r="I10" s="37">
        <v>0.68055555555555558</v>
      </c>
      <c r="J10" s="42">
        <v>0</v>
      </c>
      <c r="K10" s="57"/>
      <c r="L10" s="39">
        <f t="shared" si="0"/>
        <v>0</v>
      </c>
      <c r="M10" s="38">
        <v>18</v>
      </c>
      <c r="N10" s="57">
        <v>152.79</v>
      </c>
      <c r="O10" s="258">
        <f t="shared" si="1"/>
        <v>2750.22</v>
      </c>
      <c r="P10" s="7"/>
      <c r="Q10" s="6"/>
    </row>
    <row r="11" spans="1:17" s="67" customFormat="1" ht="31.5" hidden="1">
      <c r="A11" s="149"/>
      <c r="B11" s="257" t="s">
        <v>93</v>
      </c>
      <c r="C11" s="36" t="s">
        <v>169</v>
      </c>
      <c r="D11" s="36" t="s">
        <v>188</v>
      </c>
      <c r="E11" s="251">
        <v>45658</v>
      </c>
      <c r="F11" s="36" t="s">
        <v>321</v>
      </c>
      <c r="G11" s="36" t="s">
        <v>322</v>
      </c>
      <c r="H11" s="37">
        <v>0.25</v>
      </c>
      <c r="I11" s="37">
        <v>0.75</v>
      </c>
      <c r="J11" s="42">
        <v>6.25</v>
      </c>
      <c r="K11" s="57">
        <v>45.55</v>
      </c>
      <c r="L11" s="39">
        <f t="shared" si="0"/>
        <v>284.6875</v>
      </c>
      <c r="M11" s="38">
        <v>0</v>
      </c>
      <c r="N11" s="57">
        <v>329.23</v>
      </c>
      <c r="O11" s="258">
        <f t="shared" si="1"/>
        <v>0</v>
      </c>
      <c r="P11" s="7"/>
      <c r="Q11" s="6"/>
    </row>
    <row r="12" spans="1:17" s="67" customFormat="1" ht="16.350000000000001" hidden="1" customHeight="1">
      <c r="A12" s="149"/>
      <c r="B12" s="257" t="s">
        <v>93</v>
      </c>
      <c r="C12" s="36" t="s">
        <v>169</v>
      </c>
      <c r="D12" s="36" t="s">
        <v>188</v>
      </c>
      <c r="E12" s="251">
        <v>45658</v>
      </c>
      <c r="F12" s="36" t="s">
        <v>321</v>
      </c>
      <c r="G12" s="36" t="s">
        <v>322</v>
      </c>
      <c r="H12" s="37">
        <v>0.75</v>
      </c>
      <c r="I12" s="37">
        <v>0.25</v>
      </c>
      <c r="J12" s="42">
        <v>6</v>
      </c>
      <c r="K12" s="57">
        <v>48.42</v>
      </c>
      <c r="L12" s="39">
        <f t="shared" si="0"/>
        <v>290.52</v>
      </c>
      <c r="M12" s="38">
        <v>0</v>
      </c>
      <c r="N12" s="57">
        <v>349.94</v>
      </c>
      <c r="O12" s="258">
        <f t="shared" si="1"/>
        <v>0</v>
      </c>
      <c r="P12" s="7"/>
      <c r="Q12" s="6"/>
    </row>
    <row r="13" spans="1:17" s="67" customFormat="1" ht="31.5" hidden="1">
      <c r="A13" s="149"/>
      <c r="B13" s="257" t="s">
        <v>113</v>
      </c>
      <c r="C13" s="36" t="s">
        <v>7</v>
      </c>
      <c r="D13" s="36" t="s">
        <v>155</v>
      </c>
      <c r="E13" s="251">
        <v>45658</v>
      </c>
      <c r="F13" s="36" t="s">
        <v>464</v>
      </c>
      <c r="G13" s="36" t="s">
        <v>326</v>
      </c>
      <c r="H13" s="37">
        <v>0.47916666666666669</v>
      </c>
      <c r="I13" s="37">
        <v>0.82638888888888884</v>
      </c>
      <c r="J13" s="42">
        <v>0</v>
      </c>
      <c r="K13" s="39"/>
      <c r="L13" s="39">
        <f t="shared" si="0"/>
        <v>0</v>
      </c>
      <c r="M13" s="38">
        <v>3</v>
      </c>
      <c r="N13" s="39">
        <v>216.44</v>
      </c>
      <c r="O13" s="258">
        <f t="shared" si="1"/>
        <v>649.31999999999994</v>
      </c>
      <c r="P13" s="7"/>
      <c r="Q13" s="6"/>
    </row>
    <row r="14" spans="1:17" s="67" customFormat="1" ht="31.5" hidden="1">
      <c r="A14" s="149"/>
      <c r="B14" s="257" t="s">
        <v>113</v>
      </c>
      <c r="C14" s="36" t="s">
        <v>7</v>
      </c>
      <c r="D14" s="36" t="s">
        <v>155</v>
      </c>
      <c r="E14" s="251">
        <v>45658</v>
      </c>
      <c r="F14" s="36" t="s">
        <v>465</v>
      </c>
      <c r="G14" s="36" t="s">
        <v>326</v>
      </c>
      <c r="H14" s="37">
        <v>0.47916666666666669</v>
      </c>
      <c r="I14" s="37">
        <v>0.82638888888888884</v>
      </c>
      <c r="J14" s="42">
        <v>0</v>
      </c>
      <c r="K14" s="39"/>
      <c r="L14" s="39">
        <f t="shared" si="0"/>
        <v>0</v>
      </c>
      <c r="M14" s="38">
        <v>165</v>
      </c>
      <c r="N14" s="39">
        <v>192.88</v>
      </c>
      <c r="O14" s="258">
        <f t="shared" si="1"/>
        <v>31825.200000000001</v>
      </c>
      <c r="P14" s="7"/>
      <c r="Q14" s="6"/>
    </row>
    <row r="15" spans="1:17" s="67" customFormat="1" ht="31.5" hidden="1">
      <c r="A15" s="149"/>
      <c r="B15" s="257" t="s">
        <v>113</v>
      </c>
      <c r="C15" s="36" t="s">
        <v>7</v>
      </c>
      <c r="D15" s="36" t="s">
        <v>155</v>
      </c>
      <c r="E15" s="251">
        <v>45658</v>
      </c>
      <c r="F15" s="36" t="s">
        <v>466</v>
      </c>
      <c r="G15" s="36" t="s">
        <v>326</v>
      </c>
      <c r="H15" s="37">
        <v>0.8125</v>
      </c>
      <c r="I15" s="37">
        <v>0.15972222222222224</v>
      </c>
      <c r="J15" s="42">
        <v>0</v>
      </c>
      <c r="K15" s="39"/>
      <c r="L15" s="39">
        <f t="shared" si="0"/>
        <v>0</v>
      </c>
      <c r="M15" s="38">
        <v>0</v>
      </c>
      <c r="N15" s="39">
        <v>241.71</v>
      </c>
      <c r="O15" s="258">
        <f t="shared" si="1"/>
        <v>0</v>
      </c>
      <c r="P15" s="7"/>
      <c r="Q15" s="6"/>
    </row>
    <row r="16" spans="1:17" s="67" customFormat="1" ht="31.5" hidden="1">
      <c r="A16" s="149"/>
      <c r="B16" s="257" t="s">
        <v>113</v>
      </c>
      <c r="C16" s="36" t="s">
        <v>7</v>
      </c>
      <c r="D16" s="36" t="s">
        <v>155</v>
      </c>
      <c r="E16" s="251">
        <v>45658</v>
      </c>
      <c r="F16" s="36" t="s">
        <v>467</v>
      </c>
      <c r="G16" s="36" t="s">
        <v>326</v>
      </c>
      <c r="H16" s="37">
        <v>0.8125</v>
      </c>
      <c r="I16" s="37">
        <v>0.15972222222222224</v>
      </c>
      <c r="J16" s="42">
        <v>0</v>
      </c>
      <c r="K16" s="39"/>
      <c r="L16" s="39">
        <f t="shared" si="0"/>
        <v>0</v>
      </c>
      <c r="M16" s="38">
        <v>0</v>
      </c>
      <c r="N16" s="39">
        <v>214.54</v>
      </c>
      <c r="O16" s="258">
        <f t="shared" si="1"/>
        <v>0</v>
      </c>
      <c r="P16" s="7"/>
      <c r="Q16" s="6"/>
    </row>
    <row r="17" spans="1:17" s="67" customFormat="1" ht="31.5" hidden="1">
      <c r="A17" s="149"/>
      <c r="B17" s="257" t="s">
        <v>113</v>
      </c>
      <c r="C17" s="36" t="s">
        <v>7</v>
      </c>
      <c r="D17" s="36" t="s">
        <v>155</v>
      </c>
      <c r="E17" s="251">
        <v>45658</v>
      </c>
      <c r="F17" s="36" t="s">
        <v>465</v>
      </c>
      <c r="G17" s="36" t="s">
        <v>326</v>
      </c>
      <c r="H17" s="37">
        <v>0.60069444444444442</v>
      </c>
      <c r="I17" s="37">
        <v>0.94791666666666663</v>
      </c>
      <c r="J17" s="42">
        <v>0</v>
      </c>
      <c r="K17" s="39"/>
      <c r="L17" s="39">
        <f t="shared" si="0"/>
        <v>0</v>
      </c>
      <c r="M17" s="38">
        <v>0</v>
      </c>
      <c r="N17" s="39">
        <v>196.57</v>
      </c>
      <c r="O17" s="258">
        <f t="shared" si="1"/>
        <v>0</v>
      </c>
      <c r="P17" s="7"/>
      <c r="Q17" s="6"/>
    </row>
    <row r="18" spans="1:17" s="67" customFormat="1" ht="15.75" hidden="1">
      <c r="A18" s="149"/>
      <c r="B18" s="257" t="s">
        <v>113</v>
      </c>
      <c r="C18" s="36" t="s">
        <v>7</v>
      </c>
      <c r="D18" s="36" t="s">
        <v>155</v>
      </c>
      <c r="E18" s="251">
        <v>45658</v>
      </c>
      <c r="F18" s="36" t="s">
        <v>468</v>
      </c>
      <c r="G18" s="36" t="s">
        <v>326</v>
      </c>
      <c r="H18" s="37">
        <v>0.29166666666666669</v>
      </c>
      <c r="I18" s="37">
        <v>0.63888888888888884</v>
      </c>
      <c r="J18" s="42">
        <v>0</v>
      </c>
      <c r="K18" s="39"/>
      <c r="L18" s="39">
        <f t="shared" si="0"/>
        <v>0</v>
      </c>
      <c r="M18" s="38">
        <v>0</v>
      </c>
      <c r="N18" s="39">
        <v>239.18</v>
      </c>
      <c r="O18" s="258">
        <f t="shared" si="1"/>
        <v>0</v>
      </c>
      <c r="P18" s="7"/>
      <c r="Q18" s="6"/>
    </row>
    <row r="19" spans="1:17" s="67" customFormat="1" ht="15.75" hidden="1">
      <c r="A19" s="149"/>
      <c r="B19" s="257" t="s">
        <v>113</v>
      </c>
      <c r="C19" s="36" t="s">
        <v>7</v>
      </c>
      <c r="D19" s="36" t="s">
        <v>155</v>
      </c>
      <c r="E19" s="251">
        <v>45658</v>
      </c>
      <c r="F19" s="36" t="s">
        <v>469</v>
      </c>
      <c r="G19" s="36" t="s">
        <v>326</v>
      </c>
      <c r="H19" s="37">
        <v>0.47916666666666669</v>
      </c>
      <c r="I19" s="37">
        <v>0.82638888888888884</v>
      </c>
      <c r="J19" s="42">
        <v>0</v>
      </c>
      <c r="K19" s="39"/>
      <c r="L19" s="39">
        <f t="shared" si="0"/>
        <v>0</v>
      </c>
      <c r="M19" s="38">
        <v>1</v>
      </c>
      <c r="N19" s="39">
        <v>239.18</v>
      </c>
      <c r="O19" s="258">
        <f t="shared" si="1"/>
        <v>239.18</v>
      </c>
      <c r="P19" s="7"/>
      <c r="Q19" s="6"/>
    </row>
    <row r="20" spans="1:17" s="67" customFormat="1" ht="15.75" hidden="1">
      <c r="A20" s="149"/>
      <c r="B20" s="257" t="s">
        <v>113</v>
      </c>
      <c r="C20" s="36" t="s">
        <v>7</v>
      </c>
      <c r="D20" s="36" t="s">
        <v>155</v>
      </c>
      <c r="E20" s="251">
        <v>45658</v>
      </c>
      <c r="F20" s="36" t="s">
        <v>470</v>
      </c>
      <c r="G20" s="36" t="s">
        <v>326</v>
      </c>
      <c r="H20" s="37">
        <v>0.8125</v>
      </c>
      <c r="I20" s="37">
        <v>0.15972222222222224</v>
      </c>
      <c r="J20" s="42">
        <v>0</v>
      </c>
      <c r="K20" s="39"/>
      <c r="L20" s="39">
        <f t="shared" si="0"/>
        <v>0</v>
      </c>
      <c r="M20" s="38">
        <v>0</v>
      </c>
      <c r="N20" s="39">
        <v>268.05</v>
      </c>
      <c r="O20" s="258">
        <f t="shared" si="1"/>
        <v>0</v>
      </c>
      <c r="P20" s="7"/>
      <c r="Q20" s="6"/>
    </row>
    <row r="21" spans="1:17" s="67" customFormat="1" ht="15.75" hidden="1">
      <c r="A21" s="149"/>
      <c r="B21" s="257" t="s">
        <v>58</v>
      </c>
      <c r="C21" s="36" t="s">
        <v>7</v>
      </c>
      <c r="D21" s="36" t="s">
        <v>167</v>
      </c>
      <c r="E21" s="251">
        <v>45658</v>
      </c>
      <c r="F21" s="36" t="s">
        <v>430</v>
      </c>
      <c r="G21" s="36" t="s">
        <v>322</v>
      </c>
      <c r="H21" s="37">
        <v>0.45833333333333331</v>
      </c>
      <c r="I21" s="37">
        <v>0.95833333333333337</v>
      </c>
      <c r="J21" s="42">
        <v>0</v>
      </c>
      <c r="K21" s="39"/>
      <c r="L21" s="39">
        <f t="shared" si="0"/>
        <v>0</v>
      </c>
      <c r="M21" s="38">
        <v>1</v>
      </c>
      <c r="N21" s="39">
        <v>155.19999999999999</v>
      </c>
      <c r="O21" s="258">
        <f t="shared" si="1"/>
        <v>155.19999999999999</v>
      </c>
      <c r="P21" s="7"/>
      <c r="Q21" s="6"/>
    </row>
    <row r="22" spans="1:17" s="67" customFormat="1" ht="15.75" hidden="1">
      <c r="A22" s="149"/>
      <c r="B22" s="257" t="s">
        <v>58</v>
      </c>
      <c r="C22" s="36" t="s">
        <v>7</v>
      </c>
      <c r="D22" s="36" t="s">
        <v>167</v>
      </c>
      <c r="E22" s="251">
        <v>45658</v>
      </c>
      <c r="F22" s="36" t="s">
        <v>431</v>
      </c>
      <c r="G22" s="36" t="s">
        <v>333</v>
      </c>
      <c r="H22" s="37">
        <v>0.27777777777777779</v>
      </c>
      <c r="I22" s="37">
        <v>0.625</v>
      </c>
      <c r="J22" s="42">
        <v>0</v>
      </c>
      <c r="K22" s="39"/>
      <c r="L22" s="39">
        <f t="shared" si="0"/>
        <v>0</v>
      </c>
      <c r="M22" s="38">
        <v>36</v>
      </c>
      <c r="N22" s="39">
        <v>162.55000000000001</v>
      </c>
      <c r="O22" s="258">
        <f t="shared" si="1"/>
        <v>5851.8</v>
      </c>
      <c r="P22" s="7"/>
      <c r="Q22" s="6"/>
    </row>
    <row r="23" spans="1:17" s="67" customFormat="1" ht="15.75" hidden="1">
      <c r="A23" s="149"/>
      <c r="B23" s="257" t="s">
        <v>58</v>
      </c>
      <c r="C23" s="36" t="s">
        <v>7</v>
      </c>
      <c r="D23" s="36" t="s">
        <v>167</v>
      </c>
      <c r="E23" s="251">
        <v>45658</v>
      </c>
      <c r="F23" s="36" t="s">
        <v>431</v>
      </c>
      <c r="G23" s="36" t="s">
        <v>333</v>
      </c>
      <c r="H23" s="37">
        <v>0.61111111111111116</v>
      </c>
      <c r="I23" s="37">
        <v>0.95833333333333337</v>
      </c>
      <c r="J23" s="42">
        <v>0</v>
      </c>
      <c r="K23" s="39"/>
      <c r="L23" s="39">
        <f t="shared" si="0"/>
        <v>0</v>
      </c>
      <c r="M23" s="38">
        <v>30</v>
      </c>
      <c r="N23" s="39">
        <v>166.68</v>
      </c>
      <c r="O23" s="258">
        <f t="shared" si="1"/>
        <v>5000.4000000000005</v>
      </c>
      <c r="P23" s="7"/>
      <c r="Q23" s="6"/>
    </row>
    <row r="24" spans="1:17" s="67" customFormat="1" ht="15.75" hidden="1">
      <c r="A24" s="149"/>
      <c r="B24" s="257" t="s">
        <v>58</v>
      </c>
      <c r="C24" s="36" t="s">
        <v>7</v>
      </c>
      <c r="D24" s="36" t="s">
        <v>167</v>
      </c>
      <c r="E24" s="251">
        <v>45658</v>
      </c>
      <c r="F24" s="36" t="s">
        <v>432</v>
      </c>
      <c r="G24" s="36" t="s">
        <v>333</v>
      </c>
      <c r="H24" s="37">
        <v>0.29166666666666669</v>
      </c>
      <c r="I24" s="37">
        <v>0.63888888888888884</v>
      </c>
      <c r="J24" s="42">
        <v>0</v>
      </c>
      <c r="K24" s="39"/>
      <c r="L24" s="39">
        <f t="shared" si="0"/>
        <v>0</v>
      </c>
      <c r="M24" s="38">
        <v>0</v>
      </c>
      <c r="N24" s="39">
        <v>207.83</v>
      </c>
      <c r="O24" s="258">
        <f t="shared" si="1"/>
        <v>0</v>
      </c>
      <c r="P24" s="7"/>
      <c r="Q24" s="6"/>
    </row>
    <row r="25" spans="1:17" s="67" customFormat="1" ht="15.75" hidden="1">
      <c r="A25" s="149"/>
      <c r="B25" s="257" t="s">
        <v>58</v>
      </c>
      <c r="C25" s="36" t="s">
        <v>7</v>
      </c>
      <c r="D25" s="36" t="s">
        <v>167</v>
      </c>
      <c r="E25" s="251">
        <v>45658</v>
      </c>
      <c r="F25" s="36" t="s">
        <v>432</v>
      </c>
      <c r="G25" s="36" t="s">
        <v>333</v>
      </c>
      <c r="H25" s="37">
        <v>0.61111111111111105</v>
      </c>
      <c r="I25" s="37">
        <v>0.95833333333333337</v>
      </c>
      <c r="J25" s="42">
        <v>0</v>
      </c>
      <c r="K25" s="39"/>
      <c r="L25" s="39">
        <f t="shared" si="0"/>
        <v>0</v>
      </c>
      <c r="M25" s="38">
        <v>7</v>
      </c>
      <c r="N25" s="39">
        <v>213.42</v>
      </c>
      <c r="O25" s="258">
        <f t="shared" si="1"/>
        <v>1493.9399999999998</v>
      </c>
      <c r="P25" s="7"/>
      <c r="Q25" s="6"/>
    </row>
    <row r="26" spans="1:17" s="67" customFormat="1" ht="15.75" hidden="1">
      <c r="A26" s="149"/>
      <c r="B26" s="257" t="s">
        <v>87</v>
      </c>
      <c r="C26" s="36" t="s">
        <v>10</v>
      </c>
      <c r="D26" s="36" t="s">
        <v>171</v>
      </c>
      <c r="E26" s="251">
        <v>45658</v>
      </c>
      <c r="F26" s="44" t="s">
        <v>335</v>
      </c>
      <c r="G26" s="44" t="s">
        <v>322</v>
      </c>
      <c r="H26" s="45">
        <v>0.79166666666666663</v>
      </c>
      <c r="I26" s="45">
        <v>0.29166666666666669</v>
      </c>
      <c r="J26" s="42">
        <v>0</v>
      </c>
      <c r="K26" s="57">
        <v>24.35</v>
      </c>
      <c r="L26" s="39">
        <f t="shared" si="0"/>
        <v>0</v>
      </c>
      <c r="M26" s="253">
        <v>6</v>
      </c>
      <c r="N26" s="51">
        <v>176</v>
      </c>
      <c r="O26" s="258">
        <f t="shared" si="1"/>
        <v>1056</v>
      </c>
      <c r="P26" s="7"/>
      <c r="Q26" s="6"/>
    </row>
    <row r="27" spans="1:17" s="67" customFormat="1" ht="15.75" hidden="1">
      <c r="A27" s="149"/>
      <c r="B27" s="257" t="s">
        <v>87</v>
      </c>
      <c r="C27" s="36" t="s">
        <v>10</v>
      </c>
      <c r="D27" s="36" t="s">
        <v>171</v>
      </c>
      <c r="E27" s="251">
        <v>45658</v>
      </c>
      <c r="F27" s="44" t="s">
        <v>335</v>
      </c>
      <c r="G27" s="44" t="s">
        <v>341</v>
      </c>
      <c r="H27" s="45">
        <v>0.29166666666666669</v>
      </c>
      <c r="I27" s="45">
        <v>0.63888888888888884</v>
      </c>
      <c r="J27" s="42">
        <v>0</v>
      </c>
      <c r="K27" s="57">
        <v>23.69</v>
      </c>
      <c r="L27" s="39">
        <f t="shared" si="0"/>
        <v>0</v>
      </c>
      <c r="M27" s="38">
        <v>0</v>
      </c>
      <c r="N27" s="51">
        <v>171.26</v>
      </c>
      <c r="O27" s="258">
        <f t="shared" si="1"/>
        <v>0</v>
      </c>
      <c r="P27" s="7"/>
      <c r="Q27" s="6"/>
    </row>
    <row r="28" spans="1:17" s="67" customFormat="1" ht="15.75" hidden="1">
      <c r="A28" s="149"/>
      <c r="B28" s="257" t="s">
        <v>87</v>
      </c>
      <c r="C28" s="36" t="s">
        <v>10</v>
      </c>
      <c r="D28" s="36" t="s">
        <v>171</v>
      </c>
      <c r="E28" s="251">
        <v>45658</v>
      </c>
      <c r="F28" s="44" t="s">
        <v>335</v>
      </c>
      <c r="G28" s="44" t="s">
        <v>322</v>
      </c>
      <c r="H28" s="45">
        <v>0.29166666666666669</v>
      </c>
      <c r="I28" s="45">
        <v>0.79166666666666663</v>
      </c>
      <c r="J28" s="42">
        <v>0</v>
      </c>
      <c r="K28" s="57">
        <v>22.23</v>
      </c>
      <c r="L28" s="39">
        <f t="shared" si="0"/>
        <v>0</v>
      </c>
      <c r="M28" s="38">
        <v>0</v>
      </c>
      <c r="N28" s="51">
        <v>160.66999999999999</v>
      </c>
      <c r="O28" s="258">
        <f t="shared" si="1"/>
        <v>0</v>
      </c>
      <c r="P28" s="7"/>
      <c r="Q28" s="6"/>
    </row>
    <row r="29" spans="1:17" s="67" customFormat="1" ht="15.75" hidden="1">
      <c r="A29" s="149"/>
      <c r="B29" s="257" t="s">
        <v>87</v>
      </c>
      <c r="C29" s="36" t="s">
        <v>10</v>
      </c>
      <c r="D29" s="36" t="s">
        <v>171</v>
      </c>
      <c r="E29" s="251">
        <v>45658</v>
      </c>
      <c r="F29" s="44" t="s">
        <v>335</v>
      </c>
      <c r="G29" s="44" t="s">
        <v>322</v>
      </c>
      <c r="H29" s="45">
        <v>0.375</v>
      </c>
      <c r="I29" s="45">
        <v>0.875</v>
      </c>
      <c r="J29" s="42">
        <v>0</v>
      </c>
      <c r="K29" s="57">
        <v>22.23</v>
      </c>
      <c r="L29" s="39">
        <f t="shared" si="0"/>
        <v>0</v>
      </c>
      <c r="M29" s="253">
        <v>6</v>
      </c>
      <c r="N29" s="51">
        <v>160.66999999999999</v>
      </c>
      <c r="O29" s="258">
        <f t="shared" si="1"/>
        <v>964.02</v>
      </c>
      <c r="P29" s="7"/>
      <c r="Q29" s="6"/>
    </row>
    <row r="30" spans="1:17" s="67" customFormat="1" ht="15" hidden="1" customHeight="1">
      <c r="A30" s="149"/>
      <c r="B30" s="257" t="s">
        <v>87</v>
      </c>
      <c r="C30" s="36" t="s">
        <v>11</v>
      </c>
      <c r="D30" s="36" t="s">
        <v>171</v>
      </c>
      <c r="E30" s="251">
        <v>45658</v>
      </c>
      <c r="F30" s="36" t="s">
        <v>339</v>
      </c>
      <c r="G30" s="37" t="s">
        <v>322</v>
      </c>
      <c r="H30" s="37">
        <v>0.41666666666666669</v>
      </c>
      <c r="I30" s="37">
        <v>0.91666666666666663</v>
      </c>
      <c r="J30" s="42">
        <v>0</v>
      </c>
      <c r="K30" s="57">
        <v>29.26</v>
      </c>
      <c r="L30" s="39">
        <f t="shared" si="0"/>
        <v>0</v>
      </c>
      <c r="M30" s="38">
        <v>1</v>
      </c>
      <c r="N30" s="57">
        <v>211.46</v>
      </c>
      <c r="O30" s="258">
        <f t="shared" si="1"/>
        <v>211.46</v>
      </c>
      <c r="P30" s="7"/>
      <c r="Q30" s="6"/>
    </row>
    <row r="31" spans="1:17" s="67" customFormat="1" ht="15.75" hidden="1">
      <c r="A31" s="149"/>
      <c r="B31" s="257" t="s">
        <v>87</v>
      </c>
      <c r="C31" s="36" t="s">
        <v>11</v>
      </c>
      <c r="D31" s="36" t="s">
        <v>171</v>
      </c>
      <c r="E31" s="251">
        <v>45658</v>
      </c>
      <c r="F31" s="36" t="s">
        <v>339</v>
      </c>
      <c r="G31" s="37" t="s">
        <v>322</v>
      </c>
      <c r="H31" s="37">
        <v>0.79166666666666663</v>
      </c>
      <c r="I31" s="37">
        <v>0.29166666666666669</v>
      </c>
      <c r="J31" s="42">
        <v>0</v>
      </c>
      <c r="K31" s="57">
        <v>32.19</v>
      </c>
      <c r="L31" s="39">
        <f t="shared" si="0"/>
        <v>0</v>
      </c>
      <c r="M31" s="38">
        <v>0</v>
      </c>
      <c r="N31" s="57">
        <v>232.65</v>
      </c>
      <c r="O31" s="258">
        <f t="shared" si="1"/>
        <v>0</v>
      </c>
      <c r="P31" s="7"/>
      <c r="Q31" s="6"/>
    </row>
    <row r="32" spans="1:17" s="67" customFormat="1" ht="15.75" hidden="1">
      <c r="A32" s="149"/>
      <c r="B32" s="257" t="s">
        <v>87</v>
      </c>
      <c r="C32" s="36" t="s">
        <v>11</v>
      </c>
      <c r="D32" s="36" t="s">
        <v>171</v>
      </c>
      <c r="E32" s="251">
        <v>45658</v>
      </c>
      <c r="F32" s="36" t="s">
        <v>339</v>
      </c>
      <c r="G32" s="37" t="s">
        <v>322</v>
      </c>
      <c r="H32" s="37">
        <v>0.5</v>
      </c>
      <c r="I32" s="37">
        <v>0</v>
      </c>
      <c r="J32" s="42">
        <v>0</v>
      </c>
      <c r="K32" s="57">
        <v>30.23</v>
      </c>
      <c r="L32" s="39">
        <f t="shared" si="0"/>
        <v>0</v>
      </c>
      <c r="M32" s="38">
        <v>0</v>
      </c>
      <c r="N32" s="57">
        <v>218.52</v>
      </c>
      <c r="O32" s="258">
        <f t="shared" si="1"/>
        <v>0</v>
      </c>
      <c r="P32" s="7"/>
      <c r="Q32" s="6"/>
    </row>
    <row r="33" spans="1:17" s="67" customFormat="1" ht="15.75" hidden="1">
      <c r="A33" s="149"/>
      <c r="B33" s="257" t="s">
        <v>87</v>
      </c>
      <c r="C33" s="36" t="s">
        <v>11</v>
      </c>
      <c r="D33" s="36" t="s">
        <v>171</v>
      </c>
      <c r="E33" s="251">
        <v>45658</v>
      </c>
      <c r="F33" s="36" t="s">
        <v>340</v>
      </c>
      <c r="G33" s="37" t="s">
        <v>341</v>
      </c>
      <c r="H33" s="37">
        <v>0.61111111111111116</v>
      </c>
      <c r="I33" s="37">
        <v>0.95833333333333337</v>
      </c>
      <c r="J33" s="42">
        <v>0</v>
      </c>
      <c r="K33" s="57">
        <v>34.659999999999997</v>
      </c>
      <c r="L33" s="39">
        <f t="shared" si="0"/>
        <v>0</v>
      </c>
      <c r="M33" s="38">
        <v>0</v>
      </c>
      <c r="N33" s="57">
        <v>250.49</v>
      </c>
      <c r="O33" s="258">
        <f t="shared" si="1"/>
        <v>0</v>
      </c>
      <c r="P33" s="7"/>
      <c r="Q33" s="6"/>
    </row>
    <row r="34" spans="1:17" s="67" customFormat="1" ht="15.75" hidden="1">
      <c r="A34" s="149"/>
      <c r="B34" s="257" t="s">
        <v>26</v>
      </c>
      <c r="C34" s="36" t="s">
        <v>9</v>
      </c>
      <c r="D34" s="36" t="s">
        <v>168</v>
      </c>
      <c r="E34" s="251">
        <v>45658</v>
      </c>
      <c r="F34" s="36" t="s">
        <v>353</v>
      </c>
      <c r="G34" s="36" t="s">
        <v>341</v>
      </c>
      <c r="H34" s="37">
        <v>0.29166666666666669</v>
      </c>
      <c r="I34" s="37">
        <v>0.63888888888888884</v>
      </c>
      <c r="J34" s="42">
        <v>0</v>
      </c>
      <c r="K34" s="39"/>
      <c r="L34" s="39">
        <f t="shared" si="0"/>
        <v>0</v>
      </c>
      <c r="M34" s="38">
        <v>0</v>
      </c>
      <c r="N34" s="39">
        <v>196.47</v>
      </c>
      <c r="O34" s="258">
        <f t="shared" si="1"/>
        <v>0</v>
      </c>
      <c r="P34" s="7"/>
      <c r="Q34" s="6"/>
    </row>
    <row r="35" spans="1:17" s="67" customFormat="1" ht="15.75" hidden="1">
      <c r="A35" s="149"/>
      <c r="B35" s="257" t="s">
        <v>26</v>
      </c>
      <c r="C35" s="36" t="s">
        <v>9</v>
      </c>
      <c r="D35" s="36" t="s">
        <v>168</v>
      </c>
      <c r="E35" s="251">
        <v>45658</v>
      </c>
      <c r="F35" s="36" t="s">
        <v>354</v>
      </c>
      <c r="G35" s="36" t="s">
        <v>341</v>
      </c>
      <c r="H35" s="37">
        <v>0.29166666666666669</v>
      </c>
      <c r="I35" s="37">
        <v>0.63888888888888884</v>
      </c>
      <c r="J35" s="42">
        <v>0</v>
      </c>
      <c r="K35" s="39"/>
      <c r="L35" s="39">
        <f t="shared" si="0"/>
        <v>0</v>
      </c>
      <c r="M35" s="38">
        <v>1</v>
      </c>
      <c r="N35" s="39">
        <v>152.36000000000001</v>
      </c>
      <c r="O35" s="258">
        <f t="shared" si="1"/>
        <v>152.36000000000001</v>
      </c>
      <c r="P35" s="7"/>
      <c r="Q35" s="6"/>
    </row>
    <row r="36" spans="1:17" s="67" customFormat="1" ht="15.75" hidden="1">
      <c r="A36" s="149"/>
      <c r="B36" s="257" t="s">
        <v>95</v>
      </c>
      <c r="C36" s="36" t="s">
        <v>9</v>
      </c>
      <c r="D36" s="36" t="s">
        <v>168</v>
      </c>
      <c r="E36" s="251">
        <v>45658</v>
      </c>
      <c r="F36" s="36" t="s">
        <v>353</v>
      </c>
      <c r="G36" s="36" t="s">
        <v>341</v>
      </c>
      <c r="H36" s="37">
        <v>0.29166666666666669</v>
      </c>
      <c r="I36" s="37">
        <v>0.63888888888888884</v>
      </c>
      <c r="J36" s="42">
        <v>0</v>
      </c>
      <c r="K36" s="39"/>
      <c r="L36" s="39">
        <f t="shared" si="0"/>
        <v>0</v>
      </c>
      <c r="M36" s="38">
        <v>3</v>
      </c>
      <c r="N36" s="39">
        <v>214.55</v>
      </c>
      <c r="O36" s="258">
        <f t="shared" si="1"/>
        <v>643.65000000000009</v>
      </c>
      <c r="P36" s="7"/>
      <c r="Q36" s="6"/>
    </row>
    <row r="37" spans="1:17" s="67" customFormat="1" ht="15.75" hidden="1">
      <c r="A37" s="149"/>
      <c r="B37" s="257" t="s">
        <v>95</v>
      </c>
      <c r="C37" s="36" t="s">
        <v>9</v>
      </c>
      <c r="D37" s="36" t="s">
        <v>168</v>
      </c>
      <c r="E37" s="251">
        <v>45658</v>
      </c>
      <c r="F37" s="36" t="s">
        <v>354</v>
      </c>
      <c r="G37" s="36" t="s">
        <v>341</v>
      </c>
      <c r="H37" s="37">
        <v>0.29166666666666669</v>
      </c>
      <c r="I37" s="37">
        <v>0.63888888888888884</v>
      </c>
      <c r="J37" s="42">
        <v>0</v>
      </c>
      <c r="K37" s="39"/>
      <c r="L37" s="39">
        <f t="shared" si="0"/>
        <v>0</v>
      </c>
      <c r="M37" s="38">
        <v>2</v>
      </c>
      <c r="N37" s="39">
        <v>140.80000000000001</v>
      </c>
      <c r="O37" s="258">
        <f t="shared" si="1"/>
        <v>281.60000000000002</v>
      </c>
      <c r="P37" s="7"/>
      <c r="Q37" s="6"/>
    </row>
    <row r="38" spans="1:17" s="67" customFormat="1" ht="15.75" hidden="1">
      <c r="A38" s="149"/>
      <c r="B38" s="257" t="s">
        <v>12</v>
      </c>
      <c r="C38" s="36" t="s">
        <v>11</v>
      </c>
      <c r="D38" s="36" t="s">
        <v>4</v>
      </c>
      <c r="E38" s="251">
        <v>45658</v>
      </c>
      <c r="F38" s="36" t="s">
        <v>339</v>
      </c>
      <c r="G38" s="36" t="s">
        <v>322</v>
      </c>
      <c r="H38" s="37">
        <v>0.79166666666666663</v>
      </c>
      <c r="I38" s="37">
        <v>0.29166666666666669</v>
      </c>
      <c r="J38" s="42">
        <v>22.5</v>
      </c>
      <c r="K38" s="57">
        <v>32.35</v>
      </c>
      <c r="L38" s="39">
        <f t="shared" si="0"/>
        <v>727.875</v>
      </c>
      <c r="M38" s="38">
        <v>0</v>
      </c>
      <c r="N38" s="57"/>
      <c r="O38" s="258">
        <f t="shared" si="1"/>
        <v>0</v>
      </c>
      <c r="P38" s="7"/>
      <c r="Q38" s="6"/>
    </row>
    <row r="39" spans="1:17" s="67" customFormat="1" ht="15.75" hidden="1">
      <c r="A39" s="149"/>
      <c r="B39" s="257" t="s">
        <v>12</v>
      </c>
      <c r="C39" s="36" t="s">
        <v>11</v>
      </c>
      <c r="D39" s="36" t="s">
        <v>4</v>
      </c>
      <c r="E39" s="251">
        <v>45658</v>
      </c>
      <c r="F39" s="36" t="s">
        <v>339</v>
      </c>
      <c r="G39" s="36" t="s">
        <v>322</v>
      </c>
      <c r="H39" s="37">
        <v>0.29166666666666669</v>
      </c>
      <c r="I39" s="37">
        <v>0.79166666666666663</v>
      </c>
      <c r="J39" s="42">
        <v>22.5</v>
      </c>
      <c r="K39" s="57">
        <v>29.63</v>
      </c>
      <c r="L39" s="39">
        <f t="shared" si="0"/>
        <v>666.67499999999995</v>
      </c>
      <c r="M39" s="38">
        <v>0</v>
      </c>
      <c r="N39" s="57"/>
      <c r="O39" s="258">
        <f t="shared" si="1"/>
        <v>0</v>
      </c>
      <c r="P39" s="7"/>
      <c r="Q39" s="6"/>
    </row>
    <row r="40" spans="1:17" s="67" customFormat="1" ht="15.75" hidden="1">
      <c r="A40" s="149"/>
      <c r="B40" s="257" t="s">
        <v>12</v>
      </c>
      <c r="C40" s="36" t="s">
        <v>10</v>
      </c>
      <c r="D40" s="36" t="s">
        <v>4</v>
      </c>
      <c r="E40" s="251">
        <v>45658</v>
      </c>
      <c r="F40" s="36" t="s">
        <v>335</v>
      </c>
      <c r="G40" s="36" t="s">
        <v>322</v>
      </c>
      <c r="H40" s="37">
        <v>0.29166666666666669</v>
      </c>
      <c r="I40" s="37">
        <v>0.79166666666666663</v>
      </c>
      <c r="J40" s="42">
        <v>111</v>
      </c>
      <c r="K40" s="57">
        <v>20.88</v>
      </c>
      <c r="L40" s="39">
        <f t="shared" si="0"/>
        <v>2317.6799999999998</v>
      </c>
      <c r="M40" s="38">
        <v>0</v>
      </c>
      <c r="N40" s="57"/>
      <c r="O40" s="258">
        <f t="shared" si="1"/>
        <v>0</v>
      </c>
      <c r="P40" s="7"/>
      <c r="Q40" s="6"/>
    </row>
    <row r="41" spans="1:17" s="67" customFormat="1" ht="15.75" hidden="1">
      <c r="A41" s="149"/>
      <c r="B41" s="257" t="s">
        <v>12</v>
      </c>
      <c r="C41" s="36" t="s">
        <v>10</v>
      </c>
      <c r="D41" s="36" t="s">
        <v>4</v>
      </c>
      <c r="E41" s="251">
        <v>45658</v>
      </c>
      <c r="F41" s="36" t="s">
        <v>335</v>
      </c>
      <c r="G41" s="36" t="s">
        <v>322</v>
      </c>
      <c r="H41" s="37">
        <v>0.79166666666666663</v>
      </c>
      <c r="I41" s="37">
        <v>0.29166666666666669</v>
      </c>
      <c r="J41" s="42">
        <v>111</v>
      </c>
      <c r="K41" s="57">
        <v>22.83</v>
      </c>
      <c r="L41" s="39">
        <f t="shared" si="0"/>
        <v>2534.1299999999997</v>
      </c>
      <c r="M41" s="38">
        <v>0</v>
      </c>
      <c r="N41" s="57"/>
      <c r="O41" s="258">
        <f t="shared" si="1"/>
        <v>0</v>
      </c>
      <c r="P41" s="7"/>
      <c r="Q41" s="6"/>
    </row>
    <row r="42" spans="1:17" s="67" customFormat="1" ht="31.5" hidden="1">
      <c r="A42" s="149"/>
      <c r="B42" s="257" t="s">
        <v>12</v>
      </c>
      <c r="C42" s="36" t="s">
        <v>13</v>
      </c>
      <c r="D42" s="36" t="s">
        <v>4</v>
      </c>
      <c r="E42" s="251">
        <v>45658</v>
      </c>
      <c r="F42" s="36" t="s">
        <v>351</v>
      </c>
      <c r="G42" s="36" t="s">
        <v>322</v>
      </c>
      <c r="H42" s="37">
        <v>0.45833333333333331</v>
      </c>
      <c r="I42" s="37">
        <v>0.95833333333333337</v>
      </c>
      <c r="J42" s="42">
        <v>108</v>
      </c>
      <c r="K42" s="39">
        <v>35.25</v>
      </c>
      <c r="L42" s="39">
        <f t="shared" si="0"/>
        <v>3807</v>
      </c>
      <c r="M42" s="38">
        <v>0</v>
      </c>
      <c r="N42" s="39"/>
      <c r="O42" s="258">
        <f t="shared" si="1"/>
        <v>0</v>
      </c>
      <c r="P42" s="7"/>
      <c r="Q42" s="6"/>
    </row>
    <row r="43" spans="1:17" s="67" customFormat="1" ht="15.75" hidden="1">
      <c r="A43" s="149"/>
      <c r="B43" s="257" t="s">
        <v>87</v>
      </c>
      <c r="C43" s="36" t="s">
        <v>8</v>
      </c>
      <c r="D43" s="36" t="s">
        <v>167</v>
      </c>
      <c r="E43" s="251">
        <v>45658</v>
      </c>
      <c r="F43" s="44" t="s">
        <v>355</v>
      </c>
      <c r="G43" s="44" t="s">
        <v>328</v>
      </c>
      <c r="H43" s="45">
        <v>0.33333333333333331</v>
      </c>
      <c r="I43" s="45">
        <v>0.7416666666666667</v>
      </c>
      <c r="J43" s="42">
        <v>0</v>
      </c>
      <c r="K43" s="64"/>
      <c r="L43" s="39">
        <f t="shared" si="0"/>
        <v>0</v>
      </c>
      <c r="M43" s="38">
        <v>0</v>
      </c>
      <c r="N43" s="64">
        <v>278.82</v>
      </c>
      <c r="O43" s="258">
        <f t="shared" si="1"/>
        <v>0</v>
      </c>
      <c r="P43" s="7"/>
      <c r="Q43" s="6"/>
    </row>
    <row r="44" spans="1:17" s="67" customFormat="1" ht="15.75" hidden="1">
      <c r="A44" s="149"/>
      <c r="B44" s="257" t="s">
        <v>87</v>
      </c>
      <c r="C44" s="36" t="s">
        <v>8</v>
      </c>
      <c r="D44" s="36" t="s">
        <v>167</v>
      </c>
      <c r="E44" s="251">
        <v>45658</v>
      </c>
      <c r="F44" s="44" t="s">
        <v>355</v>
      </c>
      <c r="G44" s="44" t="s">
        <v>328</v>
      </c>
      <c r="H44" s="45">
        <v>0.54166666666666663</v>
      </c>
      <c r="I44" s="45">
        <v>0.95</v>
      </c>
      <c r="J44" s="42">
        <v>0</v>
      </c>
      <c r="K44" s="64"/>
      <c r="L44" s="39">
        <f t="shared" si="0"/>
        <v>0</v>
      </c>
      <c r="M44" s="38">
        <v>0</v>
      </c>
      <c r="N44" s="64">
        <v>281.76</v>
      </c>
      <c r="O44" s="258">
        <f t="shared" si="1"/>
        <v>0</v>
      </c>
      <c r="P44" s="7"/>
      <c r="Q44" s="6"/>
    </row>
    <row r="45" spans="1:17" s="67" customFormat="1" ht="15.75" hidden="1">
      <c r="A45" s="149"/>
      <c r="B45" s="257" t="s">
        <v>87</v>
      </c>
      <c r="C45" s="36" t="s">
        <v>8</v>
      </c>
      <c r="D45" s="36" t="s">
        <v>167</v>
      </c>
      <c r="E45" s="251">
        <v>45658</v>
      </c>
      <c r="F45" s="44" t="s">
        <v>356</v>
      </c>
      <c r="G45" s="44" t="s">
        <v>341</v>
      </c>
      <c r="H45" s="45">
        <v>0.33333333333333331</v>
      </c>
      <c r="I45" s="45">
        <v>0.68055555555555558</v>
      </c>
      <c r="J45" s="42">
        <v>0</v>
      </c>
      <c r="K45" s="64"/>
      <c r="L45" s="39">
        <f t="shared" si="0"/>
        <v>0</v>
      </c>
      <c r="M45" s="254">
        <v>3</v>
      </c>
      <c r="N45" s="64">
        <v>155.33000000000001</v>
      </c>
      <c r="O45" s="258">
        <f t="shared" si="1"/>
        <v>465.99</v>
      </c>
      <c r="P45" s="7"/>
      <c r="Q45" s="6"/>
    </row>
    <row r="46" spans="1:17" s="67" customFormat="1" ht="15.75" hidden="1">
      <c r="A46" s="149"/>
      <c r="B46" s="257" t="s">
        <v>87</v>
      </c>
      <c r="C46" s="36" t="s">
        <v>8</v>
      </c>
      <c r="D46" s="36" t="s">
        <v>167</v>
      </c>
      <c r="E46" s="251">
        <v>45658</v>
      </c>
      <c r="F46" s="44" t="s">
        <v>356</v>
      </c>
      <c r="G46" s="44" t="s">
        <v>328</v>
      </c>
      <c r="H46" s="45">
        <v>0.91666666666666663</v>
      </c>
      <c r="I46" s="45">
        <v>0.32500000000000001</v>
      </c>
      <c r="J46" s="42">
        <v>0</v>
      </c>
      <c r="K46" s="64"/>
      <c r="L46" s="39">
        <f t="shared" si="0"/>
        <v>0</v>
      </c>
      <c r="M46" s="254">
        <v>27</v>
      </c>
      <c r="N46" s="64">
        <v>215.74</v>
      </c>
      <c r="O46" s="258">
        <f t="shared" si="1"/>
        <v>5824.9800000000005</v>
      </c>
      <c r="P46" s="7"/>
      <c r="Q46" s="6"/>
    </row>
    <row r="47" spans="1:17" s="67" customFormat="1" ht="15.75" hidden="1">
      <c r="A47" s="149"/>
      <c r="B47" s="257" t="s">
        <v>87</v>
      </c>
      <c r="C47" s="36" t="s">
        <v>8</v>
      </c>
      <c r="D47" s="36" t="s">
        <v>167</v>
      </c>
      <c r="E47" s="251">
        <v>45658</v>
      </c>
      <c r="F47" s="44" t="s">
        <v>357</v>
      </c>
      <c r="G47" s="44" t="s">
        <v>322</v>
      </c>
      <c r="H47" s="45">
        <v>0.79166666666666663</v>
      </c>
      <c r="I47" s="45">
        <v>0.29166666666666669</v>
      </c>
      <c r="J47" s="42">
        <v>0</v>
      </c>
      <c r="K47" s="64"/>
      <c r="L47" s="39">
        <f t="shared" si="0"/>
        <v>0</v>
      </c>
      <c r="M47" s="38">
        <v>0</v>
      </c>
      <c r="N47" s="64">
        <v>274.37</v>
      </c>
      <c r="O47" s="258">
        <f t="shared" si="1"/>
        <v>0</v>
      </c>
      <c r="P47" s="7"/>
      <c r="Q47" s="6"/>
    </row>
    <row r="48" spans="1:17" s="67" customFormat="1" ht="15.75" hidden="1">
      <c r="A48" s="149"/>
      <c r="B48" s="257" t="s">
        <v>87</v>
      </c>
      <c r="C48" s="36" t="s">
        <v>8</v>
      </c>
      <c r="D48" s="36" t="s">
        <v>167</v>
      </c>
      <c r="E48" s="251">
        <v>45658</v>
      </c>
      <c r="F48" s="44" t="s">
        <v>358</v>
      </c>
      <c r="G48" s="44" t="s">
        <v>322</v>
      </c>
      <c r="H48" s="45">
        <v>0.29166666666666669</v>
      </c>
      <c r="I48" s="45">
        <v>0.79166666666666663</v>
      </c>
      <c r="J48" s="42">
        <v>0</v>
      </c>
      <c r="K48" s="64"/>
      <c r="L48" s="39">
        <f t="shared" si="0"/>
        <v>0</v>
      </c>
      <c r="M48" s="38">
        <v>0</v>
      </c>
      <c r="N48" s="64">
        <v>311.7</v>
      </c>
      <c r="O48" s="258">
        <f t="shared" si="1"/>
        <v>0</v>
      </c>
      <c r="P48" s="7"/>
      <c r="Q48" s="6"/>
    </row>
    <row r="49" spans="1:17" s="67" customFormat="1" ht="15.75" hidden="1">
      <c r="A49" s="149"/>
      <c r="B49" s="257" t="s">
        <v>87</v>
      </c>
      <c r="C49" s="36" t="s">
        <v>8</v>
      </c>
      <c r="D49" s="36" t="s">
        <v>167</v>
      </c>
      <c r="E49" s="251">
        <v>45658</v>
      </c>
      <c r="F49" s="44" t="s">
        <v>357</v>
      </c>
      <c r="G49" s="44" t="s">
        <v>341</v>
      </c>
      <c r="H49" s="45">
        <v>0.29166666666666669</v>
      </c>
      <c r="I49" s="45">
        <v>0.63888888888888895</v>
      </c>
      <c r="J49" s="42">
        <v>0</v>
      </c>
      <c r="K49" s="64"/>
      <c r="L49" s="39">
        <f t="shared" si="0"/>
        <v>0</v>
      </c>
      <c r="M49" s="38">
        <v>0</v>
      </c>
      <c r="N49" s="64">
        <v>231.95</v>
      </c>
      <c r="O49" s="258">
        <f t="shared" si="1"/>
        <v>0</v>
      </c>
      <c r="P49" s="7"/>
      <c r="Q49" s="6"/>
    </row>
    <row r="50" spans="1:17" s="67" customFormat="1" ht="15.75" hidden="1">
      <c r="A50" s="149"/>
      <c r="B50" s="257" t="s">
        <v>87</v>
      </c>
      <c r="C50" s="36" t="s">
        <v>8</v>
      </c>
      <c r="D50" s="36" t="s">
        <v>167</v>
      </c>
      <c r="E50" s="251">
        <v>45658</v>
      </c>
      <c r="F50" s="44" t="s">
        <v>359</v>
      </c>
      <c r="G50" s="44" t="s">
        <v>322</v>
      </c>
      <c r="H50" s="45">
        <v>0.29166666666666669</v>
      </c>
      <c r="I50" s="45">
        <v>0.79166666666666663</v>
      </c>
      <c r="J50" s="42">
        <v>0</v>
      </c>
      <c r="K50" s="64"/>
      <c r="L50" s="39">
        <f t="shared" si="0"/>
        <v>0</v>
      </c>
      <c r="M50" s="38">
        <v>0</v>
      </c>
      <c r="N50" s="64">
        <v>165.91</v>
      </c>
      <c r="O50" s="258">
        <f t="shared" si="1"/>
        <v>0</v>
      </c>
      <c r="P50" s="7"/>
      <c r="Q50" s="6"/>
    </row>
    <row r="51" spans="1:17" s="67" customFormat="1" ht="15.75" hidden="1">
      <c r="A51" s="149"/>
      <c r="B51" s="257" t="s">
        <v>87</v>
      </c>
      <c r="C51" s="36" t="s">
        <v>8</v>
      </c>
      <c r="D51" s="36" t="s">
        <v>167</v>
      </c>
      <c r="E51" s="251">
        <v>45658</v>
      </c>
      <c r="F51" s="44" t="s">
        <v>360</v>
      </c>
      <c r="G51" s="44" t="s">
        <v>328</v>
      </c>
      <c r="H51" s="45">
        <v>0.91666666666666663</v>
      </c>
      <c r="I51" s="45">
        <v>0.32500000000000001</v>
      </c>
      <c r="J51" s="42">
        <v>0</v>
      </c>
      <c r="K51" s="64"/>
      <c r="L51" s="39">
        <f t="shared" si="0"/>
        <v>0</v>
      </c>
      <c r="M51" s="254">
        <v>38</v>
      </c>
      <c r="N51" s="64">
        <v>215.74</v>
      </c>
      <c r="O51" s="258">
        <f t="shared" si="1"/>
        <v>8198.1200000000008</v>
      </c>
      <c r="P51" s="7"/>
      <c r="Q51" s="6"/>
    </row>
    <row r="52" spans="1:17" s="67" customFormat="1" ht="15.75" hidden="1">
      <c r="A52" s="149"/>
      <c r="B52" s="257" t="s">
        <v>87</v>
      </c>
      <c r="C52" s="36" t="s">
        <v>8</v>
      </c>
      <c r="D52" s="36" t="s">
        <v>167</v>
      </c>
      <c r="E52" s="251">
        <v>45658</v>
      </c>
      <c r="F52" s="44" t="s">
        <v>361</v>
      </c>
      <c r="G52" s="44" t="s">
        <v>322</v>
      </c>
      <c r="H52" s="45">
        <v>0.79166666666666663</v>
      </c>
      <c r="I52" s="45">
        <v>0.29166666666666669</v>
      </c>
      <c r="J52" s="42">
        <v>0</v>
      </c>
      <c r="K52" s="64"/>
      <c r="L52" s="39">
        <f t="shared" si="0"/>
        <v>0</v>
      </c>
      <c r="M52" s="254">
        <v>2</v>
      </c>
      <c r="N52" s="64">
        <v>162.55000000000001</v>
      </c>
      <c r="O52" s="258">
        <f t="shared" si="1"/>
        <v>325.10000000000002</v>
      </c>
      <c r="P52" s="7"/>
      <c r="Q52" s="6"/>
    </row>
    <row r="53" spans="1:17" s="67" customFormat="1" ht="15.75" hidden="1">
      <c r="A53" s="149"/>
      <c r="B53" s="257" t="s">
        <v>87</v>
      </c>
      <c r="C53" s="36" t="s">
        <v>8</v>
      </c>
      <c r="D53" s="36" t="s">
        <v>167</v>
      </c>
      <c r="E53" s="251">
        <v>45658</v>
      </c>
      <c r="F53" s="44" t="s">
        <v>362</v>
      </c>
      <c r="G53" s="44" t="s">
        <v>328</v>
      </c>
      <c r="H53" s="45">
        <v>0.33333333333333331</v>
      </c>
      <c r="I53" s="45">
        <v>0.7416666666666667</v>
      </c>
      <c r="J53" s="42">
        <v>0</v>
      </c>
      <c r="K53" s="64"/>
      <c r="L53" s="39">
        <f t="shared" si="0"/>
        <v>0</v>
      </c>
      <c r="M53" s="38">
        <v>0</v>
      </c>
      <c r="N53" s="64">
        <v>176</v>
      </c>
      <c r="O53" s="258">
        <f t="shared" si="1"/>
        <v>0</v>
      </c>
      <c r="P53" s="7"/>
      <c r="Q53" s="6"/>
    </row>
    <row r="54" spans="1:17" s="67" customFormat="1" ht="15.75" hidden="1">
      <c r="A54" s="149"/>
      <c r="B54" s="257" t="s">
        <v>87</v>
      </c>
      <c r="C54" s="36" t="s">
        <v>9</v>
      </c>
      <c r="D54" s="36" t="s">
        <v>167</v>
      </c>
      <c r="E54" s="251">
        <v>45658</v>
      </c>
      <c r="F54" s="44" t="s">
        <v>434</v>
      </c>
      <c r="G54" s="44" t="s">
        <v>322</v>
      </c>
      <c r="H54" s="45">
        <v>0.29166666666666669</v>
      </c>
      <c r="I54" s="45">
        <v>0.79166666666666663</v>
      </c>
      <c r="J54" s="42">
        <v>0</v>
      </c>
      <c r="K54" s="64"/>
      <c r="L54" s="39">
        <f t="shared" si="0"/>
        <v>0</v>
      </c>
      <c r="M54" s="254">
        <v>1</v>
      </c>
      <c r="N54" s="64">
        <v>284.13</v>
      </c>
      <c r="O54" s="258">
        <f t="shared" si="1"/>
        <v>284.13</v>
      </c>
      <c r="P54" s="7"/>
      <c r="Q54" s="6"/>
    </row>
    <row r="55" spans="1:17" s="67" customFormat="1" ht="15.75" hidden="1">
      <c r="A55" s="149"/>
      <c r="B55" s="257" t="s">
        <v>87</v>
      </c>
      <c r="C55" s="36" t="s">
        <v>9</v>
      </c>
      <c r="D55" s="36" t="s">
        <v>167</v>
      </c>
      <c r="E55" s="251">
        <v>45658</v>
      </c>
      <c r="F55" s="44" t="s">
        <v>444</v>
      </c>
      <c r="G55" s="44" t="s">
        <v>341</v>
      </c>
      <c r="H55" s="45">
        <v>0.29166666666666669</v>
      </c>
      <c r="I55" s="45">
        <v>0.63888888888888884</v>
      </c>
      <c r="J55" s="42">
        <v>0</v>
      </c>
      <c r="K55" s="64"/>
      <c r="L55" s="39">
        <f t="shared" si="0"/>
        <v>0</v>
      </c>
      <c r="M55" s="38">
        <v>0</v>
      </c>
      <c r="N55" s="64">
        <v>158.66999999999999</v>
      </c>
      <c r="O55" s="258">
        <f t="shared" si="1"/>
        <v>0</v>
      </c>
      <c r="P55" s="7"/>
      <c r="Q55" s="6"/>
    </row>
    <row r="56" spans="1:17" s="67" customFormat="1" ht="15.75" hidden="1">
      <c r="A56" s="149"/>
      <c r="B56" s="257" t="s">
        <v>12</v>
      </c>
      <c r="C56" s="36" t="s">
        <v>7</v>
      </c>
      <c r="D56" s="36" t="s">
        <v>4</v>
      </c>
      <c r="E56" s="251">
        <v>45658</v>
      </c>
      <c r="F56" s="36" t="s">
        <v>355</v>
      </c>
      <c r="G56" s="36" t="s">
        <v>341</v>
      </c>
      <c r="H56" s="37">
        <v>0.375</v>
      </c>
      <c r="I56" s="37">
        <v>0.72222222222222221</v>
      </c>
      <c r="J56" s="42">
        <v>0</v>
      </c>
      <c r="K56" s="57"/>
      <c r="L56" s="39">
        <f t="shared" si="0"/>
        <v>0</v>
      </c>
      <c r="M56" s="38">
        <v>0</v>
      </c>
      <c r="N56" s="57">
        <v>437.92</v>
      </c>
      <c r="O56" s="258">
        <f t="shared" si="1"/>
        <v>0</v>
      </c>
      <c r="P56" s="7"/>
      <c r="Q56" s="6"/>
    </row>
    <row r="57" spans="1:17" s="67" customFormat="1" ht="15.75" hidden="1">
      <c r="A57" s="149"/>
      <c r="B57" s="257" t="s">
        <v>12</v>
      </c>
      <c r="C57" s="36" t="s">
        <v>7</v>
      </c>
      <c r="D57" s="36" t="s">
        <v>4</v>
      </c>
      <c r="E57" s="251">
        <v>45658</v>
      </c>
      <c r="F57" s="36" t="s">
        <v>370</v>
      </c>
      <c r="G57" s="36" t="s">
        <v>333</v>
      </c>
      <c r="H57" s="37">
        <v>0.25</v>
      </c>
      <c r="I57" s="37">
        <v>0.59722222222222221</v>
      </c>
      <c r="J57" s="42">
        <v>0</v>
      </c>
      <c r="K57" s="57"/>
      <c r="L57" s="39">
        <f t="shared" si="0"/>
        <v>0</v>
      </c>
      <c r="M57" s="38">
        <v>0</v>
      </c>
      <c r="N57" s="57">
        <v>202.15</v>
      </c>
      <c r="O57" s="258">
        <f t="shared" si="1"/>
        <v>0</v>
      </c>
      <c r="P57" s="7"/>
      <c r="Q57" s="6"/>
    </row>
    <row r="58" spans="1:17" s="67" customFormat="1" ht="15.75" hidden="1">
      <c r="A58" s="149"/>
      <c r="B58" s="257" t="s">
        <v>12</v>
      </c>
      <c r="C58" s="36" t="s">
        <v>7</v>
      </c>
      <c r="D58" s="36" t="s">
        <v>4</v>
      </c>
      <c r="E58" s="251">
        <v>45658</v>
      </c>
      <c r="F58" s="36" t="s">
        <v>371</v>
      </c>
      <c r="G58" s="36" t="s">
        <v>333</v>
      </c>
      <c r="H58" s="37">
        <v>0.56944444444444442</v>
      </c>
      <c r="I58" s="37">
        <v>0.91666666666666663</v>
      </c>
      <c r="J58" s="42">
        <v>0</v>
      </c>
      <c r="K58" s="57"/>
      <c r="L58" s="39">
        <f t="shared" si="0"/>
        <v>0</v>
      </c>
      <c r="M58" s="38">
        <v>0</v>
      </c>
      <c r="N58" s="57">
        <v>202.15</v>
      </c>
      <c r="O58" s="258">
        <f t="shared" si="1"/>
        <v>0</v>
      </c>
      <c r="P58" s="7"/>
      <c r="Q58" s="6"/>
    </row>
    <row r="59" spans="1:17" s="67" customFormat="1" ht="15.75" hidden="1">
      <c r="A59" s="149"/>
      <c r="B59" s="257" t="s">
        <v>12</v>
      </c>
      <c r="C59" s="36" t="s">
        <v>7</v>
      </c>
      <c r="D59" s="36" t="s">
        <v>4</v>
      </c>
      <c r="E59" s="251">
        <v>45658</v>
      </c>
      <c r="F59" s="36" t="s">
        <v>372</v>
      </c>
      <c r="G59" s="36" t="s">
        <v>333</v>
      </c>
      <c r="H59" s="37">
        <v>0.56944444444444442</v>
      </c>
      <c r="I59" s="37">
        <v>0.91666666666666663</v>
      </c>
      <c r="J59" s="42">
        <v>0</v>
      </c>
      <c r="K59" s="57"/>
      <c r="L59" s="39">
        <f t="shared" si="0"/>
        <v>0</v>
      </c>
      <c r="M59" s="38">
        <v>65</v>
      </c>
      <c r="N59" s="57">
        <v>145.5</v>
      </c>
      <c r="O59" s="258">
        <f t="shared" si="1"/>
        <v>9457.5</v>
      </c>
      <c r="P59" s="7"/>
      <c r="Q59" s="6"/>
    </row>
    <row r="60" spans="1:17" s="67" customFormat="1" ht="15.75" hidden="1">
      <c r="A60" s="149"/>
      <c r="B60" s="257" t="s">
        <v>12</v>
      </c>
      <c r="C60" s="36" t="s">
        <v>7</v>
      </c>
      <c r="D60" s="36" t="s">
        <v>4</v>
      </c>
      <c r="E60" s="251">
        <v>45658</v>
      </c>
      <c r="F60" s="36" t="s">
        <v>373</v>
      </c>
      <c r="G60" s="36" t="s">
        <v>333</v>
      </c>
      <c r="H60" s="37">
        <v>0.25</v>
      </c>
      <c r="I60" s="37">
        <v>0.59722222222222221</v>
      </c>
      <c r="J60" s="42">
        <v>0</v>
      </c>
      <c r="K60" s="57"/>
      <c r="L60" s="39">
        <f t="shared" si="0"/>
        <v>0</v>
      </c>
      <c r="M60" s="38">
        <v>19</v>
      </c>
      <c r="N60" s="57">
        <v>186.33</v>
      </c>
      <c r="O60" s="258">
        <f t="shared" si="1"/>
        <v>3540.2700000000004</v>
      </c>
      <c r="P60" s="7"/>
      <c r="Q60" s="6"/>
    </row>
    <row r="61" spans="1:17" s="67" customFormat="1" ht="15.75" hidden="1">
      <c r="A61" s="149"/>
      <c r="B61" s="257" t="s">
        <v>12</v>
      </c>
      <c r="C61" s="36" t="s">
        <v>7</v>
      </c>
      <c r="D61" s="36" t="s">
        <v>4</v>
      </c>
      <c r="E61" s="251">
        <v>45658</v>
      </c>
      <c r="F61" s="36" t="s">
        <v>373</v>
      </c>
      <c r="G61" s="36" t="s">
        <v>333</v>
      </c>
      <c r="H61" s="37">
        <v>0.56944444444444442</v>
      </c>
      <c r="I61" s="37">
        <v>0.91666666666666663</v>
      </c>
      <c r="J61" s="42">
        <v>0</v>
      </c>
      <c r="K61" s="57"/>
      <c r="L61" s="39">
        <f t="shared" si="0"/>
        <v>0</v>
      </c>
      <c r="M61" s="38">
        <v>0</v>
      </c>
      <c r="N61" s="57">
        <v>168.4</v>
      </c>
      <c r="O61" s="258">
        <f t="shared" si="1"/>
        <v>0</v>
      </c>
      <c r="P61" s="7"/>
      <c r="Q61" s="6"/>
    </row>
    <row r="62" spans="1:17" s="67" customFormat="1" ht="15.75" hidden="1">
      <c r="A62" s="149"/>
      <c r="B62" s="257" t="s">
        <v>12</v>
      </c>
      <c r="C62" s="36" t="s">
        <v>7</v>
      </c>
      <c r="D62" s="36" t="s">
        <v>4</v>
      </c>
      <c r="E62" s="251">
        <v>45658</v>
      </c>
      <c r="F62" s="36" t="s">
        <v>374</v>
      </c>
      <c r="G62" s="36" t="s">
        <v>333</v>
      </c>
      <c r="H62" s="37">
        <v>0.25</v>
      </c>
      <c r="I62" s="37">
        <v>0.59722222222222221</v>
      </c>
      <c r="J62" s="42">
        <v>0</v>
      </c>
      <c r="K62" s="57"/>
      <c r="L62" s="39">
        <f t="shared" si="0"/>
        <v>0</v>
      </c>
      <c r="M62" s="38">
        <v>3</v>
      </c>
      <c r="N62" s="57">
        <v>192.65</v>
      </c>
      <c r="O62" s="258">
        <f t="shared" si="1"/>
        <v>577.95000000000005</v>
      </c>
      <c r="P62" s="7"/>
      <c r="Q62" s="6"/>
    </row>
    <row r="63" spans="1:17" s="67" customFormat="1" ht="15.75" hidden="1">
      <c r="A63" s="149"/>
      <c r="B63" s="257" t="s">
        <v>12</v>
      </c>
      <c r="C63" s="36" t="s">
        <v>7</v>
      </c>
      <c r="D63" s="36" t="s">
        <v>4</v>
      </c>
      <c r="E63" s="251">
        <v>45658</v>
      </c>
      <c r="F63" s="36" t="s">
        <v>372</v>
      </c>
      <c r="G63" s="36" t="s">
        <v>333</v>
      </c>
      <c r="H63" s="37">
        <v>0.25</v>
      </c>
      <c r="I63" s="37">
        <v>0.59722222222222221</v>
      </c>
      <c r="J63" s="42">
        <v>0</v>
      </c>
      <c r="K63" s="57"/>
      <c r="L63" s="39">
        <f t="shared" si="0"/>
        <v>0</v>
      </c>
      <c r="M63" s="38">
        <v>45</v>
      </c>
      <c r="N63" s="57">
        <v>145.5</v>
      </c>
      <c r="O63" s="258">
        <f t="shared" si="1"/>
        <v>6547.5</v>
      </c>
      <c r="P63" s="7"/>
      <c r="Q63" s="6"/>
    </row>
    <row r="64" spans="1:17" s="67" customFormat="1" ht="15.75" hidden="1">
      <c r="A64" s="149"/>
      <c r="B64" s="257" t="s">
        <v>12</v>
      </c>
      <c r="C64" s="36" t="s">
        <v>7</v>
      </c>
      <c r="D64" s="36" t="s">
        <v>4</v>
      </c>
      <c r="E64" s="251">
        <v>45658</v>
      </c>
      <c r="F64" s="36" t="s">
        <v>372</v>
      </c>
      <c r="G64" s="36" t="s">
        <v>333</v>
      </c>
      <c r="H64" s="37">
        <v>0.90277777777777779</v>
      </c>
      <c r="I64" s="37">
        <v>0.25</v>
      </c>
      <c r="J64" s="42">
        <v>0</v>
      </c>
      <c r="K64" s="57"/>
      <c r="L64" s="39">
        <f t="shared" si="0"/>
        <v>0</v>
      </c>
      <c r="M64" s="38">
        <v>20</v>
      </c>
      <c r="N64" s="57">
        <v>169.91</v>
      </c>
      <c r="O64" s="258">
        <f t="shared" si="1"/>
        <v>3398.2</v>
      </c>
      <c r="P64" s="7"/>
      <c r="Q64" s="6"/>
    </row>
    <row r="65" spans="1:17" s="67" customFormat="1" ht="31.5" hidden="1">
      <c r="A65" s="149"/>
      <c r="B65" s="257" t="s">
        <v>12</v>
      </c>
      <c r="C65" s="36" t="s">
        <v>7</v>
      </c>
      <c r="D65" s="36" t="s">
        <v>4</v>
      </c>
      <c r="E65" s="251">
        <v>45658</v>
      </c>
      <c r="F65" s="36" t="s">
        <v>375</v>
      </c>
      <c r="G65" s="36" t="s">
        <v>333</v>
      </c>
      <c r="H65" s="37">
        <v>0.90277777777777779</v>
      </c>
      <c r="I65" s="37">
        <v>0.25</v>
      </c>
      <c r="J65" s="42">
        <v>0</v>
      </c>
      <c r="K65" s="57"/>
      <c r="L65" s="39">
        <f t="shared" si="0"/>
        <v>0</v>
      </c>
      <c r="M65" s="38">
        <v>3</v>
      </c>
      <c r="N65" s="57">
        <v>227.03</v>
      </c>
      <c r="O65" s="258">
        <f t="shared" si="1"/>
        <v>681.09</v>
      </c>
      <c r="P65" s="7"/>
      <c r="Q65" s="6"/>
    </row>
    <row r="66" spans="1:17" s="67" customFormat="1" ht="31.5" hidden="1">
      <c r="A66" s="149"/>
      <c r="B66" s="257" t="s">
        <v>12</v>
      </c>
      <c r="C66" s="36" t="s">
        <v>7</v>
      </c>
      <c r="D66" s="36" t="s">
        <v>4</v>
      </c>
      <c r="E66" s="251">
        <v>45658</v>
      </c>
      <c r="F66" s="36" t="s">
        <v>375</v>
      </c>
      <c r="G66" s="36" t="s">
        <v>333</v>
      </c>
      <c r="H66" s="37">
        <v>0.25</v>
      </c>
      <c r="I66" s="37">
        <v>0.59722222222222221</v>
      </c>
      <c r="J66" s="42">
        <v>0</v>
      </c>
      <c r="K66" s="57"/>
      <c r="L66" s="39">
        <f t="shared" ref="L66:L129" si="2">J66*K66</f>
        <v>0</v>
      </c>
      <c r="M66" s="38">
        <v>2</v>
      </c>
      <c r="N66" s="57">
        <v>192.11</v>
      </c>
      <c r="O66" s="258">
        <f t="shared" si="1"/>
        <v>384.22</v>
      </c>
      <c r="P66" s="7"/>
      <c r="Q66" s="6"/>
    </row>
    <row r="67" spans="1:17" s="67" customFormat="1" ht="15.75" hidden="1">
      <c r="A67" s="149"/>
      <c r="B67" s="257" t="s">
        <v>12</v>
      </c>
      <c r="C67" s="36" t="s">
        <v>7</v>
      </c>
      <c r="D67" s="36" t="s">
        <v>4</v>
      </c>
      <c r="E67" s="251">
        <v>45658</v>
      </c>
      <c r="F67" s="36" t="s">
        <v>376</v>
      </c>
      <c r="G67" s="36" t="s">
        <v>341</v>
      </c>
      <c r="H67" s="37">
        <v>0.25</v>
      </c>
      <c r="I67" s="37">
        <v>0.59722222222222221</v>
      </c>
      <c r="J67" s="42">
        <v>0</v>
      </c>
      <c r="K67" s="57"/>
      <c r="L67" s="39">
        <f t="shared" si="2"/>
        <v>0</v>
      </c>
      <c r="M67" s="38">
        <v>0</v>
      </c>
      <c r="N67" s="57">
        <v>168.52</v>
      </c>
      <c r="O67" s="258">
        <f t="shared" ref="O67:O131" si="3">M67*N67</f>
        <v>0</v>
      </c>
      <c r="P67" s="7"/>
      <c r="Q67" s="6"/>
    </row>
    <row r="68" spans="1:17" s="67" customFormat="1" ht="15.75" hidden="1">
      <c r="A68" s="149"/>
      <c r="B68" s="257" t="s">
        <v>12</v>
      </c>
      <c r="C68" s="36" t="s">
        <v>7</v>
      </c>
      <c r="D68" s="36" t="s">
        <v>4</v>
      </c>
      <c r="E68" s="251">
        <v>45658</v>
      </c>
      <c r="F68" s="36" t="s">
        <v>377</v>
      </c>
      <c r="G68" s="36" t="s">
        <v>333</v>
      </c>
      <c r="H68" s="37">
        <v>0.56944444444444442</v>
      </c>
      <c r="I68" s="37">
        <v>0.91666666666666663</v>
      </c>
      <c r="J68" s="42">
        <v>0</v>
      </c>
      <c r="K68" s="57"/>
      <c r="L68" s="39">
        <f t="shared" si="2"/>
        <v>0</v>
      </c>
      <c r="M68" s="38">
        <v>0</v>
      </c>
      <c r="N68" s="57">
        <v>185.17</v>
      </c>
      <c r="O68" s="258">
        <f t="shared" si="3"/>
        <v>0</v>
      </c>
      <c r="P68" s="7"/>
      <c r="Q68" s="6"/>
    </row>
    <row r="69" spans="1:17" s="67" customFormat="1" ht="15.75" hidden="1">
      <c r="A69" s="149"/>
      <c r="B69" s="257" t="s">
        <v>12</v>
      </c>
      <c r="C69" s="36" t="s">
        <v>7</v>
      </c>
      <c r="D69" s="36" t="s">
        <v>4</v>
      </c>
      <c r="E69" s="251">
        <v>45658</v>
      </c>
      <c r="F69" s="36" t="s">
        <v>377</v>
      </c>
      <c r="G69" s="36" t="s">
        <v>333</v>
      </c>
      <c r="H69" s="37">
        <v>0.25</v>
      </c>
      <c r="I69" s="37">
        <v>0.59722222222222221</v>
      </c>
      <c r="J69" s="42">
        <v>0</v>
      </c>
      <c r="K69" s="57"/>
      <c r="L69" s="39">
        <f t="shared" si="2"/>
        <v>0</v>
      </c>
      <c r="M69" s="38">
        <v>0</v>
      </c>
      <c r="N69" s="57">
        <v>185.17</v>
      </c>
      <c r="O69" s="258">
        <f t="shared" si="3"/>
        <v>0</v>
      </c>
      <c r="P69" s="7"/>
      <c r="Q69" s="6"/>
    </row>
    <row r="70" spans="1:17" s="67" customFormat="1" ht="15.75" hidden="1">
      <c r="A70" s="149"/>
      <c r="B70" s="257" t="s">
        <v>12</v>
      </c>
      <c r="C70" s="36" t="s">
        <v>7</v>
      </c>
      <c r="D70" s="36" t="s">
        <v>4</v>
      </c>
      <c r="E70" s="251">
        <v>45658</v>
      </c>
      <c r="F70" s="36" t="s">
        <v>377</v>
      </c>
      <c r="G70" s="36" t="s">
        <v>333</v>
      </c>
      <c r="H70" s="37">
        <v>0.90277777777777779</v>
      </c>
      <c r="I70" s="37">
        <v>0.25</v>
      </c>
      <c r="J70" s="42">
        <v>0</v>
      </c>
      <c r="K70" s="57"/>
      <c r="L70" s="39">
        <f t="shared" si="2"/>
        <v>0</v>
      </c>
      <c r="M70" s="38">
        <v>0</v>
      </c>
      <c r="N70" s="57">
        <v>218.26</v>
      </c>
      <c r="O70" s="258">
        <f t="shared" si="3"/>
        <v>0</v>
      </c>
      <c r="P70" s="7"/>
      <c r="Q70" s="6"/>
    </row>
    <row r="71" spans="1:17" s="67" customFormat="1" ht="15.75" hidden="1">
      <c r="A71" s="149"/>
      <c r="B71" s="257" t="s">
        <v>12</v>
      </c>
      <c r="C71" s="36" t="s">
        <v>7</v>
      </c>
      <c r="D71" s="36" t="s">
        <v>4</v>
      </c>
      <c r="E71" s="251">
        <v>45658</v>
      </c>
      <c r="F71" s="36" t="s">
        <v>378</v>
      </c>
      <c r="G71" s="36" t="s">
        <v>333</v>
      </c>
      <c r="H71" s="37">
        <v>0.90277777777777779</v>
      </c>
      <c r="I71" s="37">
        <v>0.25</v>
      </c>
      <c r="J71" s="42">
        <v>0</v>
      </c>
      <c r="K71" s="57"/>
      <c r="L71" s="39">
        <f t="shared" si="2"/>
        <v>0</v>
      </c>
      <c r="M71" s="38">
        <v>0</v>
      </c>
      <c r="N71" s="57">
        <v>169.91</v>
      </c>
      <c r="O71" s="258">
        <f t="shared" si="3"/>
        <v>0</v>
      </c>
      <c r="P71" s="7"/>
      <c r="Q71" s="6"/>
    </row>
    <row r="72" spans="1:17" s="67" customFormat="1" ht="15.75" hidden="1">
      <c r="A72" s="149"/>
      <c r="B72" s="257" t="s">
        <v>12</v>
      </c>
      <c r="C72" s="36" t="s">
        <v>7</v>
      </c>
      <c r="D72" s="36" t="s">
        <v>4</v>
      </c>
      <c r="E72" s="251">
        <v>45658</v>
      </c>
      <c r="F72" s="36" t="s">
        <v>373</v>
      </c>
      <c r="G72" s="36" t="s">
        <v>333</v>
      </c>
      <c r="H72" s="37">
        <v>0.90277777777777779</v>
      </c>
      <c r="I72" s="37">
        <v>0.25</v>
      </c>
      <c r="J72" s="42">
        <v>0</v>
      </c>
      <c r="K72" s="57"/>
      <c r="L72" s="39">
        <f t="shared" si="2"/>
        <v>0</v>
      </c>
      <c r="M72" s="38">
        <v>0</v>
      </c>
      <c r="N72" s="57">
        <v>197.98</v>
      </c>
      <c r="O72" s="258">
        <f t="shared" si="3"/>
        <v>0</v>
      </c>
      <c r="P72" s="7"/>
      <c r="Q72" s="6"/>
    </row>
    <row r="73" spans="1:17" s="67" customFormat="1" ht="31.5" hidden="1">
      <c r="A73" s="149"/>
      <c r="B73" s="257" t="s">
        <v>12</v>
      </c>
      <c r="C73" s="36" t="s">
        <v>7</v>
      </c>
      <c r="D73" s="36" t="s">
        <v>4</v>
      </c>
      <c r="E73" s="251">
        <v>45658</v>
      </c>
      <c r="F73" s="36" t="s">
        <v>375</v>
      </c>
      <c r="G73" s="36" t="s">
        <v>333</v>
      </c>
      <c r="H73" s="37">
        <v>0.56944444444444442</v>
      </c>
      <c r="I73" s="37">
        <v>0.91666666666666663</v>
      </c>
      <c r="J73" s="42">
        <v>0</v>
      </c>
      <c r="K73" s="57"/>
      <c r="L73" s="39">
        <f t="shared" si="2"/>
        <v>0</v>
      </c>
      <c r="M73" s="38">
        <v>0</v>
      </c>
      <c r="N73" s="57">
        <v>192.11</v>
      </c>
      <c r="O73" s="258">
        <f t="shared" si="3"/>
        <v>0</v>
      </c>
      <c r="P73" s="7"/>
      <c r="Q73" s="6"/>
    </row>
    <row r="74" spans="1:17" s="67" customFormat="1" ht="15.75" hidden="1">
      <c r="A74" s="149"/>
      <c r="B74" s="257" t="s">
        <v>12</v>
      </c>
      <c r="C74" s="36" t="s">
        <v>7</v>
      </c>
      <c r="D74" s="36" t="s">
        <v>4</v>
      </c>
      <c r="E74" s="251">
        <v>45658</v>
      </c>
      <c r="F74" s="36" t="s">
        <v>379</v>
      </c>
      <c r="G74" s="36" t="s">
        <v>322</v>
      </c>
      <c r="H74" s="37">
        <v>0.41666666666666669</v>
      </c>
      <c r="I74" s="37">
        <v>0.91666666666666663</v>
      </c>
      <c r="J74" s="42">
        <v>0</v>
      </c>
      <c r="K74" s="57"/>
      <c r="L74" s="39">
        <f t="shared" si="2"/>
        <v>0</v>
      </c>
      <c r="M74" s="38">
        <v>24</v>
      </c>
      <c r="N74" s="57">
        <v>164.42</v>
      </c>
      <c r="O74" s="258">
        <f t="shared" si="3"/>
        <v>3946.08</v>
      </c>
      <c r="P74" s="7"/>
      <c r="Q74" s="6"/>
    </row>
    <row r="75" spans="1:17" s="67" customFormat="1" ht="15.75" hidden="1">
      <c r="A75" s="149"/>
      <c r="B75" s="257" t="s">
        <v>12</v>
      </c>
      <c r="C75" s="36" t="s">
        <v>7</v>
      </c>
      <c r="D75" s="36" t="s">
        <v>4</v>
      </c>
      <c r="E75" s="251">
        <v>45658</v>
      </c>
      <c r="F75" s="36" t="s">
        <v>379</v>
      </c>
      <c r="G75" s="36" t="s">
        <v>333</v>
      </c>
      <c r="H75" s="37">
        <v>0.25</v>
      </c>
      <c r="I75" s="37">
        <v>0.59722222222222221</v>
      </c>
      <c r="J75" s="42">
        <v>0</v>
      </c>
      <c r="K75" s="57"/>
      <c r="L75" s="39">
        <f t="shared" si="2"/>
        <v>0</v>
      </c>
      <c r="M75" s="38">
        <v>0</v>
      </c>
      <c r="N75" s="57">
        <v>185.17</v>
      </c>
      <c r="O75" s="258">
        <f t="shared" si="3"/>
        <v>0</v>
      </c>
      <c r="P75" s="7"/>
      <c r="Q75" s="6"/>
    </row>
    <row r="76" spans="1:17" s="67" customFormat="1" ht="15.75" hidden="1">
      <c r="A76" s="149"/>
      <c r="B76" s="257" t="s">
        <v>12</v>
      </c>
      <c r="C76" s="36" t="s">
        <v>7</v>
      </c>
      <c r="D76" s="36" t="s">
        <v>4</v>
      </c>
      <c r="E76" s="251">
        <v>45658</v>
      </c>
      <c r="F76" s="36" t="s">
        <v>373</v>
      </c>
      <c r="G76" s="36" t="s">
        <v>333</v>
      </c>
      <c r="H76" s="37">
        <v>0.63194444444444442</v>
      </c>
      <c r="I76" s="37">
        <v>0.97916666666666663</v>
      </c>
      <c r="J76" s="42">
        <v>0</v>
      </c>
      <c r="K76" s="57"/>
      <c r="L76" s="39">
        <f t="shared" si="2"/>
        <v>0</v>
      </c>
      <c r="M76" s="38">
        <v>0</v>
      </c>
      <c r="N76" s="57">
        <v>161.09</v>
      </c>
      <c r="O76" s="258">
        <f t="shared" si="3"/>
        <v>0</v>
      </c>
      <c r="P76" s="7"/>
      <c r="Q76" s="6"/>
    </row>
    <row r="77" spans="1:17" s="67" customFormat="1" ht="31.5" hidden="1">
      <c r="A77" s="149"/>
      <c r="B77" s="257" t="s">
        <v>12</v>
      </c>
      <c r="C77" s="36" t="s">
        <v>7</v>
      </c>
      <c r="D77" s="36" t="s">
        <v>4</v>
      </c>
      <c r="E77" s="251">
        <v>45658</v>
      </c>
      <c r="F77" s="36" t="s">
        <v>375</v>
      </c>
      <c r="G77" s="36" t="s">
        <v>333</v>
      </c>
      <c r="H77" s="37">
        <v>0.63194444444444442</v>
      </c>
      <c r="I77" s="37">
        <v>0.97916666666666663</v>
      </c>
      <c r="J77" s="42">
        <v>0</v>
      </c>
      <c r="K77" s="57"/>
      <c r="L77" s="39">
        <f t="shared" si="2"/>
        <v>0</v>
      </c>
      <c r="M77" s="38">
        <v>0</v>
      </c>
      <c r="N77" s="57">
        <v>199.69</v>
      </c>
      <c r="O77" s="258">
        <f t="shared" si="3"/>
        <v>0</v>
      </c>
      <c r="P77" s="7"/>
      <c r="Q77" s="6"/>
    </row>
    <row r="78" spans="1:17" s="67" customFormat="1" ht="15.75" hidden="1">
      <c r="A78" s="149"/>
      <c r="B78" s="257" t="s">
        <v>12</v>
      </c>
      <c r="C78" s="36" t="s">
        <v>7</v>
      </c>
      <c r="D78" s="36" t="s">
        <v>4</v>
      </c>
      <c r="E78" s="251">
        <v>45658</v>
      </c>
      <c r="F78" s="36" t="s">
        <v>379</v>
      </c>
      <c r="G78" s="36" t="s">
        <v>333</v>
      </c>
      <c r="H78" s="37">
        <v>0.25</v>
      </c>
      <c r="I78" s="37">
        <v>0.59722222222222221</v>
      </c>
      <c r="J78" s="42">
        <v>0</v>
      </c>
      <c r="K78" s="57"/>
      <c r="L78" s="39">
        <f t="shared" si="2"/>
        <v>0</v>
      </c>
      <c r="M78" s="38">
        <v>0</v>
      </c>
      <c r="N78" s="57">
        <v>185.17</v>
      </c>
      <c r="O78" s="258">
        <f t="shared" si="3"/>
        <v>0</v>
      </c>
      <c r="P78" s="7"/>
      <c r="Q78" s="6"/>
    </row>
    <row r="79" spans="1:17" s="67" customFormat="1" ht="31.5" hidden="1">
      <c r="A79" s="149"/>
      <c r="B79" s="257" t="s">
        <v>12</v>
      </c>
      <c r="C79" s="36" t="s">
        <v>7</v>
      </c>
      <c r="D79" s="36" t="s">
        <v>4</v>
      </c>
      <c r="E79" s="251">
        <v>45658</v>
      </c>
      <c r="F79" s="36" t="s">
        <v>375</v>
      </c>
      <c r="G79" s="36" t="s">
        <v>333</v>
      </c>
      <c r="H79" s="37">
        <v>0.25</v>
      </c>
      <c r="I79" s="37">
        <v>0.59722222222222221</v>
      </c>
      <c r="J79" s="42">
        <v>0</v>
      </c>
      <c r="K79" s="57"/>
      <c r="L79" s="39">
        <f t="shared" si="2"/>
        <v>0</v>
      </c>
      <c r="M79" s="38">
        <v>0</v>
      </c>
      <c r="N79" s="57">
        <v>192.11</v>
      </c>
      <c r="O79" s="258">
        <f t="shared" si="3"/>
        <v>0</v>
      </c>
      <c r="P79" s="7"/>
      <c r="Q79" s="6"/>
    </row>
    <row r="80" spans="1:17" s="67" customFormat="1" ht="15.75" hidden="1">
      <c r="A80" s="149"/>
      <c r="B80" s="257" t="s">
        <v>12</v>
      </c>
      <c r="C80" s="36" t="s">
        <v>8</v>
      </c>
      <c r="D80" s="36" t="s">
        <v>4</v>
      </c>
      <c r="E80" s="251">
        <v>45658</v>
      </c>
      <c r="F80" s="36" t="s">
        <v>478</v>
      </c>
      <c r="G80" s="11" t="s">
        <v>328</v>
      </c>
      <c r="H80" s="30">
        <v>0.33333333333333298</v>
      </c>
      <c r="I80" s="30">
        <v>0.74166666666666703</v>
      </c>
      <c r="J80" s="31">
        <v>0.31</v>
      </c>
      <c r="K80" s="33">
        <v>97.3</v>
      </c>
      <c r="L80" s="39">
        <f t="shared" si="2"/>
        <v>30.163</v>
      </c>
      <c r="M80" s="38">
        <v>0</v>
      </c>
      <c r="N80" s="33">
        <v>703.25</v>
      </c>
      <c r="O80" s="258">
        <f t="shared" si="3"/>
        <v>0</v>
      </c>
      <c r="P80" s="7"/>
      <c r="Q80" s="6"/>
    </row>
    <row r="81" spans="1:17" s="67" customFormat="1" ht="15.75" hidden="1">
      <c r="A81" s="149"/>
      <c r="B81" s="257" t="s">
        <v>12</v>
      </c>
      <c r="C81" s="36" t="s">
        <v>8</v>
      </c>
      <c r="D81" s="36" t="s">
        <v>4</v>
      </c>
      <c r="E81" s="251">
        <v>45658</v>
      </c>
      <c r="F81" s="36" t="s">
        <v>479</v>
      </c>
      <c r="G81" s="11" t="s">
        <v>322</v>
      </c>
      <c r="H81" s="30">
        <v>0.25</v>
      </c>
      <c r="I81" s="30">
        <v>0.75</v>
      </c>
      <c r="J81" s="42">
        <v>0</v>
      </c>
      <c r="K81" s="33">
        <v>53.39</v>
      </c>
      <c r="L81" s="39">
        <f t="shared" si="2"/>
        <v>0</v>
      </c>
      <c r="M81" s="38">
        <v>0</v>
      </c>
      <c r="N81" s="33">
        <v>385.9</v>
      </c>
      <c r="O81" s="258">
        <f t="shared" si="3"/>
        <v>0</v>
      </c>
      <c r="P81" s="7"/>
      <c r="Q81" s="6"/>
    </row>
    <row r="82" spans="1:17" s="67" customFormat="1" ht="15.75" hidden="1">
      <c r="A82" s="149"/>
      <c r="B82" s="257" t="s">
        <v>12</v>
      </c>
      <c r="C82" s="36" t="s">
        <v>8</v>
      </c>
      <c r="D82" s="36" t="s">
        <v>4</v>
      </c>
      <c r="E82" s="251">
        <v>45658</v>
      </c>
      <c r="F82" s="36" t="s">
        <v>479</v>
      </c>
      <c r="G82" s="11" t="s">
        <v>322</v>
      </c>
      <c r="H82" s="30">
        <v>0.25</v>
      </c>
      <c r="I82" s="30">
        <v>0.75</v>
      </c>
      <c r="J82" s="42">
        <v>0</v>
      </c>
      <c r="K82" s="33">
        <v>53.39</v>
      </c>
      <c r="L82" s="39">
        <f t="shared" si="2"/>
        <v>0</v>
      </c>
      <c r="M82" s="38">
        <v>0</v>
      </c>
      <c r="N82" s="33">
        <v>385.9</v>
      </c>
      <c r="O82" s="258">
        <f t="shared" si="3"/>
        <v>0</v>
      </c>
      <c r="P82" s="7"/>
      <c r="Q82" s="6"/>
    </row>
    <row r="83" spans="1:17" s="67" customFormat="1" ht="15.75" hidden="1">
      <c r="A83" s="149"/>
      <c r="B83" s="257" t="s">
        <v>12</v>
      </c>
      <c r="C83" s="36" t="s">
        <v>8</v>
      </c>
      <c r="D83" s="36" t="s">
        <v>4</v>
      </c>
      <c r="E83" s="251">
        <v>45658</v>
      </c>
      <c r="F83" s="36" t="s">
        <v>480</v>
      </c>
      <c r="G83" s="11" t="s">
        <v>328</v>
      </c>
      <c r="H83" s="30">
        <v>0.33333333333333298</v>
      </c>
      <c r="I83" s="30">
        <v>0.74166666666666703</v>
      </c>
      <c r="J83" s="42">
        <v>0</v>
      </c>
      <c r="K83" s="33">
        <v>31.23</v>
      </c>
      <c r="L83" s="39">
        <f t="shared" si="2"/>
        <v>0</v>
      </c>
      <c r="M83" s="38">
        <v>0</v>
      </c>
      <c r="N83" s="33">
        <v>225.73</v>
      </c>
      <c r="O83" s="258">
        <f t="shared" si="3"/>
        <v>0</v>
      </c>
      <c r="P83" s="7"/>
      <c r="Q83" s="6"/>
    </row>
    <row r="84" spans="1:17" s="67" customFormat="1" ht="15.75" hidden="1">
      <c r="A84" s="149"/>
      <c r="B84" s="257" t="s">
        <v>12</v>
      </c>
      <c r="C84" s="36" t="s">
        <v>8</v>
      </c>
      <c r="D84" s="36" t="s">
        <v>4</v>
      </c>
      <c r="E84" s="251">
        <v>45658</v>
      </c>
      <c r="F84" s="36" t="s">
        <v>481</v>
      </c>
      <c r="G84" s="11" t="s">
        <v>328</v>
      </c>
      <c r="H84" s="30">
        <v>0.33333333333333298</v>
      </c>
      <c r="I84" s="30">
        <v>0.74166666666666703</v>
      </c>
      <c r="J84" s="42">
        <v>0</v>
      </c>
      <c r="K84" s="33">
        <v>39.03</v>
      </c>
      <c r="L84" s="39">
        <f t="shared" si="2"/>
        <v>0</v>
      </c>
      <c r="M84" s="38">
        <v>0</v>
      </c>
      <c r="N84" s="33">
        <v>282.13</v>
      </c>
      <c r="O84" s="258">
        <f t="shared" si="3"/>
        <v>0</v>
      </c>
      <c r="P84" s="7"/>
      <c r="Q84" s="6"/>
    </row>
    <row r="85" spans="1:17" s="67" customFormat="1" ht="15.75" hidden="1">
      <c r="A85" s="149"/>
      <c r="B85" s="257" t="s">
        <v>12</v>
      </c>
      <c r="C85" s="36" t="s">
        <v>8</v>
      </c>
      <c r="D85" s="36" t="s">
        <v>4</v>
      </c>
      <c r="E85" s="251">
        <v>45658</v>
      </c>
      <c r="F85" s="36" t="s">
        <v>399</v>
      </c>
      <c r="G85" s="11" t="s">
        <v>322</v>
      </c>
      <c r="H85" s="30">
        <v>0.25</v>
      </c>
      <c r="I85" s="30">
        <v>0.75</v>
      </c>
      <c r="J85" s="12">
        <v>22.3</v>
      </c>
      <c r="K85" s="33">
        <v>40.340000000000003</v>
      </c>
      <c r="L85" s="39">
        <f t="shared" si="2"/>
        <v>899.58200000000011</v>
      </c>
      <c r="M85" s="255">
        <v>1</v>
      </c>
      <c r="N85" s="33">
        <v>245.18</v>
      </c>
      <c r="O85" s="258">
        <f t="shared" si="3"/>
        <v>245.18</v>
      </c>
      <c r="P85" s="7"/>
      <c r="Q85" s="6"/>
    </row>
    <row r="86" spans="1:17" s="67" customFormat="1" ht="15.75" hidden="1">
      <c r="A86" s="149"/>
      <c r="B86" s="257" t="s">
        <v>12</v>
      </c>
      <c r="C86" s="36" t="s">
        <v>8</v>
      </c>
      <c r="D86" s="36" t="s">
        <v>4</v>
      </c>
      <c r="E86" s="251">
        <v>45658</v>
      </c>
      <c r="F86" s="36" t="s">
        <v>399</v>
      </c>
      <c r="G86" s="11" t="s">
        <v>322</v>
      </c>
      <c r="H86" s="30">
        <v>0.75</v>
      </c>
      <c r="I86" s="30">
        <v>0.25</v>
      </c>
      <c r="J86" s="31">
        <v>5.4</v>
      </c>
      <c r="K86" s="65">
        <v>45.79</v>
      </c>
      <c r="L86" s="39">
        <f t="shared" si="2"/>
        <v>247.26600000000002</v>
      </c>
      <c r="M86" s="256">
        <v>2</v>
      </c>
      <c r="N86" s="33">
        <v>278.31</v>
      </c>
      <c r="O86" s="258">
        <f t="shared" si="3"/>
        <v>556.62</v>
      </c>
      <c r="P86" s="7"/>
      <c r="Q86" s="6"/>
    </row>
    <row r="87" spans="1:17" s="67" customFormat="1" ht="15.75" hidden="1">
      <c r="A87" s="149"/>
      <c r="B87" s="257" t="s">
        <v>12</v>
      </c>
      <c r="C87" s="36" t="s">
        <v>8</v>
      </c>
      <c r="D87" s="36" t="s">
        <v>4</v>
      </c>
      <c r="E87" s="251">
        <v>45658</v>
      </c>
      <c r="F87" s="75" t="s">
        <v>399</v>
      </c>
      <c r="G87" s="295" t="s">
        <v>322</v>
      </c>
      <c r="H87" s="294">
        <v>0.72916666666666663</v>
      </c>
      <c r="I87" s="294">
        <v>0.22916666666666666</v>
      </c>
      <c r="J87" s="292">
        <v>1.4</v>
      </c>
      <c r="K87" s="281">
        <v>45.79</v>
      </c>
      <c r="L87" s="39">
        <f t="shared" si="2"/>
        <v>64.105999999999995</v>
      </c>
      <c r="M87" s="293">
        <v>0</v>
      </c>
      <c r="N87" s="281">
        <v>278.31</v>
      </c>
      <c r="O87" s="258">
        <f t="shared" ref="O87" si="4">M87*N87</f>
        <v>0</v>
      </c>
      <c r="P87" s="7"/>
      <c r="Q87" s="6"/>
    </row>
    <row r="88" spans="1:17" s="67" customFormat="1" ht="15.75" hidden="1">
      <c r="A88" s="149"/>
      <c r="B88" s="257" t="s">
        <v>12</v>
      </c>
      <c r="C88" s="36" t="s">
        <v>8</v>
      </c>
      <c r="D88" s="36" t="s">
        <v>4</v>
      </c>
      <c r="E88" s="251">
        <v>45658</v>
      </c>
      <c r="F88" s="36" t="s">
        <v>399</v>
      </c>
      <c r="G88" s="11" t="s">
        <v>341</v>
      </c>
      <c r="H88" s="30">
        <v>0.33333333333333298</v>
      </c>
      <c r="I88" s="30">
        <v>0.68055555555555602</v>
      </c>
      <c r="J88" s="42">
        <v>0</v>
      </c>
      <c r="K88" s="33">
        <v>37.04</v>
      </c>
      <c r="L88" s="39">
        <f t="shared" si="2"/>
        <v>0</v>
      </c>
      <c r="M88" s="38">
        <v>0</v>
      </c>
      <c r="N88" s="33">
        <v>267.69</v>
      </c>
      <c r="O88" s="258">
        <f t="shared" si="3"/>
        <v>0</v>
      </c>
      <c r="P88" s="7"/>
      <c r="Q88" s="6"/>
    </row>
    <row r="89" spans="1:17" s="67" customFormat="1" ht="15.75" hidden="1">
      <c r="A89" s="149"/>
      <c r="B89" s="257" t="s">
        <v>12</v>
      </c>
      <c r="C89" s="36" t="s">
        <v>8</v>
      </c>
      <c r="D89" s="36" t="s">
        <v>4</v>
      </c>
      <c r="E89" s="251">
        <v>45658</v>
      </c>
      <c r="F89" s="36" t="s">
        <v>402</v>
      </c>
      <c r="G89" s="11" t="s">
        <v>322</v>
      </c>
      <c r="H89" s="30">
        <v>0.75</v>
      </c>
      <c r="I89" s="30">
        <v>0.25</v>
      </c>
      <c r="J89" s="12">
        <v>2.69</v>
      </c>
      <c r="K89" s="33">
        <v>50.58</v>
      </c>
      <c r="L89" s="39">
        <f t="shared" si="2"/>
        <v>136.06019999999998</v>
      </c>
      <c r="M89" s="256">
        <v>1</v>
      </c>
      <c r="N89" s="33">
        <v>307.45</v>
      </c>
      <c r="O89" s="258">
        <f t="shared" si="3"/>
        <v>307.45</v>
      </c>
      <c r="P89" s="7"/>
      <c r="Q89" s="6"/>
    </row>
    <row r="90" spans="1:17" s="67" customFormat="1" ht="15.75" hidden="1">
      <c r="A90" s="149"/>
      <c r="B90" s="257" t="s">
        <v>12</v>
      </c>
      <c r="C90" s="36" t="s">
        <v>8</v>
      </c>
      <c r="D90" s="36" t="s">
        <v>4</v>
      </c>
      <c r="E90" s="251">
        <v>45658</v>
      </c>
      <c r="F90" s="36" t="s">
        <v>482</v>
      </c>
      <c r="G90" s="11" t="s">
        <v>322</v>
      </c>
      <c r="H90" s="30">
        <v>0.25</v>
      </c>
      <c r="I90" s="30">
        <v>0.75</v>
      </c>
      <c r="J90" s="31">
        <v>0.1</v>
      </c>
      <c r="K90" s="65">
        <v>33.450000000000003</v>
      </c>
      <c r="L90" s="39">
        <f t="shared" si="2"/>
        <v>3.3450000000000006</v>
      </c>
      <c r="M90" s="256">
        <v>3</v>
      </c>
      <c r="N90" s="33">
        <v>203.34</v>
      </c>
      <c r="O90" s="258">
        <f t="shared" si="3"/>
        <v>610.02</v>
      </c>
      <c r="P90" s="7"/>
      <c r="Q90" s="6"/>
    </row>
    <row r="91" spans="1:17" s="67" customFormat="1" ht="15.75" hidden="1">
      <c r="A91" s="149"/>
      <c r="B91" s="257" t="s">
        <v>12</v>
      </c>
      <c r="C91" s="36" t="s">
        <v>8</v>
      </c>
      <c r="D91" s="36" t="s">
        <v>4</v>
      </c>
      <c r="E91" s="251">
        <v>45658</v>
      </c>
      <c r="F91" s="75" t="s">
        <v>482</v>
      </c>
      <c r="G91" s="76" t="s">
        <v>322</v>
      </c>
      <c r="H91" s="77">
        <v>0.75</v>
      </c>
      <c r="I91" s="77">
        <v>0.25</v>
      </c>
      <c r="J91" s="31">
        <v>0.11</v>
      </c>
      <c r="K91" s="78">
        <v>37.82</v>
      </c>
      <c r="L91" s="39">
        <f t="shared" si="2"/>
        <v>4.1601999999999997</v>
      </c>
      <c r="M91" s="256">
        <v>1</v>
      </c>
      <c r="N91" s="78">
        <v>229.87</v>
      </c>
      <c r="O91" s="258">
        <f t="shared" si="3"/>
        <v>229.87</v>
      </c>
      <c r="P91" s="7"/>
      <c r="Q91" s="6"/>
    </row>
    <row r="92" spans="1:17" s="67" customFormat="1" ht="15.75" hidden="1">
      <c r="A92" s="149"/>
      <c r="B92" s="257" t="s">
        <v>12</v>
      </c>
      <c r="C92" s="36" t="s">
        <v>8</v>
      </c>
      <c r="D92" s="36" t="s">
        <v>4</v>
      </c>
      <c r="E92" s="251">
        <v>45658</v>
      </c>
      <c r="F92" s="36" t="s">
        <v>483</v>
      </c>
      <c r="G92" s="11" t="s">
        <v>322</v>
      </c>
      <c r="H92" s="30">
        <v>0.75</v>
      </c>
      <c r="I92" s="30">
        <v>0.25</v>
      </c>
      <c r="J92" s="42">
        <v>0</v>
      </c>
      <c r="K92" s="65">
        <v>44.43</v>
      </c>
      <c r="L92" s="39">
        <f t="shared" si="2"/>
        <v>0</v>
      </c>
      <c r="M92" s="38">
        <v>0</v>
      </c>
      <c r="N92" s="33">
        <v>270.02</v>
      </c>
      <c r="O92" s="258">
        <f t="shared" si="3"/>
        <v>0</v>
      </c>
      <c r="P92" s="7"/>
      <c r="Q92" s="6"/>
    </row>
    <row r="93" spans="1:17" s="67" customFormat="1" ht="15.75" hidden="1">
      <c r="A93" s="149"/>
      <c r="B93" s="257" t="s">
        <v>12</v>
      </c>
      <c r="C93" s="36" t="s">
        <v>8</v>
      </c>
      <c r="D93" s="36" t="s">
        <v>4</v>
      </c>
      <c r="E93" s="251">
        <v>45658</v>
      </c>
      <c r="F93" s="36" t="s">
        <v>484</v>
      </c>
      <c r="G93" s="11" t="s">
        <v>328</v>
      </c>
      <c r="H93" s="30">
        <v>0.91666666666666696</v>
      </c>
      <c r="I93" s="30">
        <v>0.28333333333333299</v>
      </c>
      <c r="J93" s="42">
        <v>0</v>
      </c>
      <c r="K93" s="65">
        <v>32.11</v>
      </c>
      <c r="L93" s="39">
        <f t="shared" si="2"/>
        <v>0</v>
      </c>
      <c r="M93" s="38">
        <v>0</v>
      </c>
      <c r="N93" s="33">
        <v>232.07</v>
      </c>
      <c r="O93" s="258">
        <f t="shared" si="3"/>
        <v>0</v>
      </c>
      <c r="P93" s="7"/>
      <c r="Q93" s="6"/>
    </row>
    <row r="94" spans="1:17" s="67" customFormat="1" ht="15.75" hidden="1">
      <c r="A94" s="149"/>
      <c r="B94" s="257" t="s">
        <v>12</v>
      </c>
      <c r="C94" s="36" t="s">
        <v>8</v>
      </c>
      <c r="D94" s="36" t="s">
        <v>4</v>
      </c>
      <c r="E94" s="251">
        <v>45658</v>
      </c>
      <c r="F94" s="36" t="s">
        <v>485</v>
      </c>
      <c r="G94" s="11" t="s">
        <v>322</v>
      </c>
      <c r="H94" s="30">
        <v>0.25</v>
      </c>
      <c r="I94" s="30">
        <v>0.75</v>
      </c>
      <c r="J94" s="42">
        <v>0</v>
      </c>
      <c r="K94" s="65">
        <v>24.45</v>
      </c>
      <c r="L94" s="39">
        <f t="shared" si="2"/>
        <v>0</v>
      </c>
      <c r="M94" s="38">
        <v>0</v>
      </c>
      <c r="N94" s="33">
        <v>148.61000000000001</v>
      </c>
      <c r="O94" s="258">
        <f t="shared" si="3"/>
        <v>0</v>
      </c>
      <c r="P94" s="7"/>
      <c r="Q94" s="6"/>
    </row>
    <row r="95" spans="1:17" s="67" customFormat="1" ht="15.75" hidden="1">
      <c r="A95" s="149"/>
      <c r="B95" s="257" t="s">
        <v>12</v>
      </c>
      <c r="C95" s="36" t="s">
        <v>8</v>
      </c>
      <c r="D95" s="36" t="s">
        <v>4</v>
      </c>
      <c r="E95" s="251">
        <v>45658</v>
      </c>
      <c r="F95" s="36" t="s">
        <v>485</v>
      </c>
      <c r="G95" s="11" t="s">
        <v>322</v>
      </c>
      <c r="H95" s="30">
        <v>0.75</v>
      </c>
      <c r="I95" s="30">
        <v>0.25</v>
      </c>
      <c r="J95" s="42">
        <v>0</v>
      </c>
      <c r="K95" s="33">
        <v>27.36</v>
      </c>
      <c r="L95" s="39">
        <f t="shared" si="2"/>
        <v>0</v>
      </c>
      <c r="M95" s="38">
        <v>0</v>
      </c>
      <c r="N95" s="33">
        <v>166.32</v>
      </c>
      <c r="O95" s="258">
        <f t="shared" si="3"/>
        <v>0</v>
      </c>
      <c r="P95" s="7"/>
      <c r="Q95" s="6"/>
    </row>
    <row r="96" spans="1:17" s="67" customFormat="1" ht="15.75" hidden="1">
      <c r="A96" s="149"/>
      <c r="B96" s="257" t="s">
        <v>12</v>
      </c>
      <c r="C96" s="36" t="s">
        <v>8</v>
      </c>
      <c r="D96" s="36" t="s">
        <v>4</v>
      </c>
      <c r="E96" s="251">
        <v>45658</v>
      </c>
      <c r="F96" s="75" t="s">
        <v>486</v>
      </c>
      <c r="G96" s="76" t="s">
        <v>333</v>
      </c>
      <c r="H96" s="77">
        <v>0.25</v>
      </c>
      <c r="I96" s="77">
        <v>0.66666666666666663</v>
      </c>
      <c r="J96" s="31">
        <v>11.9</v>
      </c>
      <c r="K96" s="78">
        <v>35.08</v>
      </c>
      <c r="L96" s="39">
        <f t="shared" si="2"/>
        <v>417.452</v>
      </c>
      <c r="M96" s="38">
        <v>0</v>
      </c>
      <c r="N96" s="78">
        <v>253.55</v>
      </c>
      <c r="O96" s="258">
        <f t="shared" si="3"/>
        <v>0</v>
      </c>
      <c r="P96" s="7"/>
      <c r="Q96" s="6"/>
    </row>
    <row r="97" spans="1:17" s="67" customFormat="1" ht="15.75" hidden="1">
      <c r="A97" s="149"/>
      <c r="B97" s="257" t="s">
        <v>12</v>
      </c>
      <c r="C97" s="36" t="s">
        <v>8</v>
      </c>
      <c r="D97" s="36" t="s">
        <v>4</v>
      </c>
      <c r="E97" s="251">
        <v>45658</v>
      </c>
      <c r="F97" s="36" t="s">
        <v>486</v>
      </c>
      <c r="G97" s="11" t="s">
        <v>333</v>
      </c>
      <c r="H97" s="30">
        <v>0.91666666666666696</v>
      </c>
      <c r="I97" s="30">
        <v>0.26388888888888901</v>
      </c>
      <c r="J97" s="42">
        <v>0</v>
      </c>
      <c r="K97" s="65">
        <v>38.78</v>
      </c>
      <c r="L97" s="39">
        <f t="shared" si="2"/>
        <v>0</v>
      </c>
      <c r="M97" s="38">
        <v>0</v>
      </c>
      <c r="N97" s="33">
        <v>280.29000000000002</v>
      </c>
      <c r="O97" s="258">
        <f t="shared" si="3"/>
        <v>0</v>
      </c>
      <c r="P97" s="7"/>
      <c r="Q97" s="6"/>
    </row>
    <row r="98" spans="1:17" s="67" customFormat="1" ht="15.75" hidden="1">
      <c r="A98" s="149"/>
      <c r="B98" s="257" t="s">
        <v>12</v>
      </c>
      <c r="C98" s="36" t="s">
        <v>9</v>
      </c>
      <c r="D98" s="36" t="s">
        <v>4</v>
      </c>
      <c r="E98" s="251">
        <v>45658</v>
      </c>
      <c r="F98" s="36" t="s">
        <v>487</v>
      </c>
      <c r="G98" s="11" t="s">
        <v>328</v>
      </c>
      <c r="H98" s="30">
        <v>0.33333333333333331</v>
      </c>
      <c r="I98" s="30">
        <v>0.7416666666666667</v>
      </c>
      <c r="J98" s="31">
        <v>3</v>
      </c>
      <c r="K98" s="33">
        <v>51.86</v>
      </c>
      <c r="L98" s="39">
        <f t="shared" si="2"/>
        <v>155.57999999999998</v>
      </c>
      <c r="M98" s="256">
        <v>1</v>
      </c>
      <c r="N98" s="33">
        <v>374.83</v>
      </c>
      <c r="O98" s="258">
        <f t="shared" si="3"/>
        <v>374.83</v>
      </c>
      <c r="P98" s="7"/>
      <c r="Q98" s="6"/>
    </row>
    <row r="99" spans="1:17" s="67" customFormat="1" ht="15.75" hidden="1">
      <c r="A99" s="149"/>
      <c r="B99" s="257" t="s">
        <v>12</v>
      </c>
      <c r="C99" s="36" t="s">
        <v>9</v>
      </c>
      <c r="D99" s="36" t="s">
        <v>4</v>
      </c>
      <c r="E99" s="251">
        <v>45658</v>
      </c>
      <c r="F99" s="36" t="s">
        <v>488</v>
      </c>
      <c r="G99" s="11" t="s">
        <v>328</v>
      </c>
      <c r="H99" s="30">
        <v>0.91666666666666663</v>
      </c>
      <c r="I99" s="30">
        <v>0.32500000000000001</v>
      </c>
      <c r="J99" s="31">
        <v>0.45</v>
      </c>
      <c r="K99" s="33">
        <v>39.020000000000003</v>
      </c>
      <c r="L99" s="39">
        <f t="shared" si="2"/>
        <v>17.559000000000001</v>
      </c>
      <c r="M99" s="256">
        <v>1</v>
      </c>
      <c r="N99" s="33">
        <v>282.04000000000002</v>
      </c>
      <c r="O99" s="258">
        <f t="shared" si="3"/>
        <v>282.04000000000002</v>
      </c>
      <c r="P99" s="7"/>
      <c r="Q99" s="6"/>
    </row>
    <row r="100" spans="1:17" s="67" customFormat="1" ht="15.75" hidden="1">
      <c r="A100" s="149"/>
      <c r="B100" s="257" t="s">
        <v>12</v>
      </c>
      <c r="C100" s="36" t="s">
        <v>9</v>
      </c>
      <c r="D100" s="36" t="s">
        <v>4</v>
      </c>
      <c r="E100" s="251">
        <v>45658</v>
      </c>
      <c r="F100" s="36" t="s">
        <v>489</v>
      </c>
      <c r="G100" s="11" t="s">
        <v>328</v>
      </c>
      <c r="H100" s="30">
        <v>0.91666666666666663</v>
      </c>
      <c r="I100" s="30">
        <v>0.32500000000000001</v>
      </c>
      <c r="J100" s="31">
        <v>0.4</v>
      </c>
      <c r="K100" s="33">
        <v>39.39</v>
      </c>
      <c r="L100" s="39">
        <f t="shared" si="2"/>
        <v>15.756</v>
      </c>
      <c r="M100" s="38">
        <v>0</v>
      </c>
      <c r="N100" s="33">
        <v>284.69</v>
      </c>
      <c r="O100" s="258">
        <f t="shared" si="3"/>
        <v>0</v>
      </c>
      <c r="P100" s="7"/>
      <c r="Q100" s="6"/>
    </row>
    <row r="101" spans="1:17" s="67" customFormat="1" ht="15.75" hidden="1">
      <c r="A101" s="149"/>
      <c r="B101" s="257" t="s">
        <v>58</v>
      </c>
      <c r="C101" s="36" t="s">
        <v>202</v>
      </c>
      <c r="D101" s="36" t="s">
        <v>203</v>
      </c>
      <c r="E101" s="251">
        <v>45658</v>
      </c>
      <c r="F101" s="36" t="s">
        <v>331</v>
      </c>
      <c r="G101" s="36" t="s">
        <v>322</v>
      </c>
      <c r="H101" s="37">
        <v>0.45833333333333331</v>
      </c>
      <c r="I101" s="37">
        <v>0.95833333333333337</v>
      </c>
      <c r="J101" s="42">
        <v>0</v>
      </c>
      <c r="K101" s="39"/>
      <c r="L101" s="39">
        <f t="shared" si="2"/>
        <v>0</v>
      </c>
      <c r="M101" s="38">
        <v>4</v>
      </c>
      <c r="N101" s="39">
        <v>120.82</v>
      </c>
      <c r="O101" s="258">
        <f t="shared" si="3"/>
        <v>483.28</v>
      </c>
      <c r="P101" s="7"/>
      <c r="Q101" s="6"/>
    </row>
    <row r="102" spans="1:17" s="67" customFormat="1" ht="31.5" hidden="1">
      <c r="A102" s="149"/>
      <c r="B102" s="257" t="s">
        <v>58</v>
      </c>
      <c r="C102" s="36" t="s">
        <v>202</v>
      </c>
      <c r="D102" s="36" t="s">
        <v>203</v>
      </c>
      <c r="E102" s="251">
        <v>45658</v>
      </c>
      <c r="F102" s="36" t="s">
        <v>332</v>
      </c>
      <c r="G102" s="36" t="s">
        <v>333</v>
      </c>
      <c r="H102" s="37">
        <v>0.375</v>
      </c>
      <c r="I102" s="37">
        <v>0.72222222222222221</v>
      </c>
      <c r="J102" s="42">
        <v>0</v>
      </c>
      <c r="K102" s="39"/>
      <c r="L102" s="39">
        <f t="shared" si="2"/>
        <v>0</v>
      </c>
      <c r="M102" s="38">
        <v>0</v>
      </c>
      <c r="N102" s="39">
        <v>186.43</v>
      </c>
      <c r="O102" s="258">
        <f t="shared" si="3"/>
        <v>0</v>
      </c>
      <c r="P102" s="7"/>
      <c r="Q102" s="6"/>
    </row>
    <row r="103" spans="1:17" s="67" customFormat="1" ht="15.75" hidden="1">
      <c r="A103" s="149"/>
      <c r="B103" s="257" t="s">
        <v>26</v>
      </c>
      <c r="C103" s="36" t="s">
        <v>7</v>
      </c>
      <c r="D103" s="36" t="s">
        <v>167</v>
      </c>
      <c r="E103" s="251">
        <v>45658</v>
      </c>
      <c r="F103" s="36" t="s">
        <v>344</v>
      </c>
      <c r="G103" s="36" t="s">
        <v>322</v>
      </c>
      <c r="H103" s="45">
        <v>0.27083333333333331</v>
      </c>
      <c r="I103" s="45">
        <v>0.77083333333333337</v>
      </c>
      <c r="J103" s="42">
        <v>0</v>
      </c>
      <c r="K103" s="39"/>
      <c r="L103" s="39">
        <f t="shared" si="2"/>
        <v>0</v>
      </c>
      <c r="M103" s="38">
        <v>20</v>
      </c>
      <c r="N103" s="39">
        <v>166.04</v>
      </c>
      <c r="O103" s="258">
        <f t="shared" si="3"/>
        <v>3320.7999999999997</v>
      </c>
      <c r="P103" s="7"/>
      <c r="Q103" s="6"/>
    </row>
    <row r="104" spans="1:17" s="67" customFormat="1" ht="15.75" hidden="1">
      <c r="A104" s="149"/>
      <c r="B104" s="257" t="s">
        <v>26</v>
      </c>
      <c r="C104" s="36" t="s">
        <v>7</v>
      </c>
      <c r="D104" s="36" t="s">
        <v>167</v>
      </c>
      <c r="E104" s="251">
        <v>45658</v>
      </c>
      <c r="F104" s="36" t="s">
        <v>344</v>
      </c>
      <c r="G104" s="36" t="s">
        <v>322</v>
      </c>
      <c r="H104" s="45">
        <v>0.4375</v>
      </c>
      <c r="I104" s="45">
        <v>0.9375</v>
      </c>
      <c r="J104" s="42">
        <v>0</v>
      </c>
      <c r="K104" s="39"/>
      <c r="L104" s="39">
        <f t="shared" si="2"/>
        <v>0</v>
      </c>
      <c r="M104" s="38">
        <v>21</v>
      </c>
      <c r="N104" s="39">
        <v>167.24</v>
      </c>
      <c r="O104" s="258">
        <f t="shared" si="3"/>
        <v>3512.04</v>
      </c>
      <c r="P104" s="7"/>
      <c r="Q104" s="6"/>
    </row>
    <row r="105" spans="1:17" s="67" customFormat="1" ht="15.75" hidden="1">
      <c r="A105" s="149"/>
      <c r="B105" s="257" t="s">
        <v>26</v>
      </c>
      <c r="C105" s="36" t="s">
        <v>7</v>
      </c>
      <c r="D105" s="36" t="s">
        <v>167</v>
      </c>
      <c r="E105" s="251">
        <v>45658</v>
      </c>
      <c r="F105" s="36" t="s">
        <v>345</v>
      </c>
      <c r="G105" s="36" t="s">
        <v>333</v>
      </c>
      <c r="H105" s="45">
        <v>0.27083333333333331</v>
      </c>
      <c r="I105" s="45">
        <v>0.61805555555555558</v>
      </c>
      <c r="J105" s="42">
        <v>0</v>
      </c>
      <c r="K105" s="39"/>
      <c r="L105" s="39">
        <f t="shared" si="2"/>
        <v>0</v>
      </c>
      <c r="M105" s="38">
        <v>0</v>
      </c>
      <c r="N105" s="39">
        <v>175.05</v>
      </c>
      <c r="O105" s="258">
        <f t="shared" si="3"/>
        <v>0</v>
      </c>
      <c r="P105" s="7"/>
      <c r="Q105" s="6"/>
    </row>
    <row r="106" spans="1:17" s="67" customFormat="1" ht="15.75" hidden="1">
      <c r="A106" s="149"/>
      <c r="B106" s="257" t="s">
        <v>26</v>
      </c>
      <c r="C106" s="36" t="s">
        <v>7</v>
      </c>
      <c r="D106" s="36" t="s">
        <v>167</v>
      </c>
      <c r="E106" s="251">
        <v>45658</v>
      </c>
      <c r="F106" s="36" t="s">
        <v>345</v>
      </c>
      <c r="G106" s="36" t="s">
        <v>333</v>
      </c>
      <c r="H106" s="45">
        <v>0.59027777777777779</v>
      </c>
      <c r="I106" s="45">
        <v>0.9375</v>
      </c>
      <c r="J106" s="42">
        <v>0</v>
      </c>
      <c r="K106" s="39"/>
      <c r="L106" s="39">
        <f t="shared" si="2"/>
        <v>0</v>
      </c>
      <c r="M106" s="38">
        <v>0</v>
      </c>
      <c r="N106" s="39">
        <v>177.22</v>
      </c>
      <c r="O106" s="258">
        <f t="shared" si="3"/>
        <v>0</v>
      </c>
      <c r="P106" s="7"/>
      <c r="Q106" s="6"/>
    </row>
    <row r="107" spans="1:17" s="67" customFormat="1" ht="15.75" hidden="1">
      <c r="A107" s="149"/>
      <c r="B107" s="257" t="s">
        <v>26</v>
      </c>
      <c r="C107" s="36" t="s">
        <v>7</v>
      </c>
      <c r="D107" s="36" t="s">
        <v>167</v>
      </c>
      <c r="E107" s="251">
        <v>45658</v>
      </c>
      <c r="F107" s="36" t="s">
        <v>346</v>
      </c>
      <c r="G107" s="36" t="s">
        <v>333</v>
      </c>
      <c r="H107" s="45">
        <v>0.27083333333333331</v>
      </c>
      <c r="I107" s="45">
        <v>0.61805555555555558</v>
      </c>
      <c r="J107" s="42">
        <v>0</v>
      </c>
      <c r="K107" s="39"/>
      <c r="L107" s="39">
        <f t="shared" si="2"/>
        <v>0</v>
      </c>
      <c r="M107" s="38">
        <v>3</v>
      </c>
      <c r="N107" s="39">
        <v>137.51</v>
      </c>
      <c r="O107" s="258">
        <f t="shared" si="3"/>
        <v>412.53</v>
      </c>
      <c r="P107" s="7"/>
      <c r="Q107" s="6"/>
    </row>
    <row r="108" spans="1:17" s="67" customFormat="1" ht="15.75" hidden="1">
      <c r="A108" s="149"/>
      <c r="B108" s="257" t="s">
        <v>26</v>
      </c>
      <c r="C108" s="36" t="s">
        <v>7</v>
      </c>
      <c r="D108" s="36" t="s">
        <v>167</v>
      </c>
      <c r="E108" s="251">
        <v>45658</v>
      </c>
      <c r="F108" s="36" t="s">
        <v>346</v>
      </c>
      <c r="G108" s="36" t="s">
        <v>333</v>
      </c>
      <c r="H108" s="45">
        <v>0.59027777777777779</v>
      </c>
      <c r="I108" s="45">
        <v>0.9375</v>
      </c>
      <c r="J108" s="42">
        <v>0</v>
      </c>
      <c r="K108" s="39"/>
      <c r="L108" s="39">
        <f t="shared" si="2"/>
        <v>0</v>
      </c>
      <c r="M108" s="38">
        <v>4</v>
      </c>
      <c r="N108" s="39">
        <v>139.11000000000001</v>
      </c>
      <c r="O108" s="258">
        <f t="shared" si="3"/>
        <v>556.44000000000005</v>
      </c>
      <c r="P108" s="7"/>
      <c r="Q108" s="6"/>
    </row>
    <row r="109" spans="1:17" s="67" customFormat="1" ht="15.75" hidden="1">
      <c r="A109" s="149"/>
      <c r="B109" s="257" t="s">
        <v>26</v>
      </c>
      <c r="C109" s="36" t="s">
        <v>7</v>
      </c>
      <c r="D109" s="36" t="s">
        <v>167</v>
      </c>
      <c r="E109" s="251">
        <v>45658</v>
      </c>
      <c r="F109" s="36" t="s">
        <v>347</v>
      </c>
      <c r="G109" s="36" t="s">
        <v>333</v>
      </c>
      <c r="H109" s="45">
        <v>0.27083333333333331</v>
      </c>
      <c r="I109" s="45">
        <v>0.61805555555555558</v>
      </c>
      <c r="J109" s="42">
        <v>0</v>
      </c>
      <c r="K109" s="39"/>
      <c r="L109" s="39">
        <f t="shared" si="2"/>
        <v>0</v>
      </c>
      <c r="M109" s="38">
        <v>0</v>
      </c>
      <c r="N109" s="39">
        <v>181.51</v>
      </c>
      <c r="O109" s="258">
        <f t="shared" si="3"/>
        <v>0</v>
      </c>
      <c r="P109" s="7"/>
      <c r="Q109" s="6"/>
    </row>
    <row r="110" spans="1:17" s="67" customFormat="1" ht="15.75" hidden="1">
      <c r="A110" s="149"/>
      <c r="B110" s="257" t="s">
        <v>26</v>
      </c>
      <c r="C110" s="36" t="s">
        <v>7</v>
      </c>
      <c r="D110" s="36" t="s">
        <v>167</v>
      </c>
      <c r="E110" s="251">
        <v>45658</v>
      </c>
      <c r="F110" s="36" t="s">
        <v>348</v>
      </c>
      <c r="G110" s="36" t="s">
        <v>333</v>
      </c>
      <c r="H110" s="45">
        <v>0.27083333333333331</v>
      </c>
      <c r="I110" s="45">
        <v>0.61805555555555558</v>
      </c>
      <c r="J110" s="42">
        <v>0</v>
      </c>
      <c r="K110" s="39"/>
      <c r="L110" s="39">
        <f t="shared" si="2"/>
        <v>0</v>
      </c>
      <c r="M110" s="38">
        <v>13</v>
      </c>
      <c r="N110" s="39">
        <v>169.22</v>
      </c>
      <c r="O110" s="258">
        <f t="shared" si="3"/>
        <v>2199.86</v>
      </c>
      <c r="P110" s="7"/>
      <c r="Q110" s="6"/>
    </row>
    <row r="111" spans="1:17" s="67" customFormat="1" ht="15.75" hidden="1">
      <c r="A111" s="149"/>
      <c r="B111" s="257" t="s">
        <v>26</v>
      </c>
      <c r="C111" s="36" t="s">
        <v>7</v>
      </c>
      <c r="D111" s="36" t="s">
        <v>167</v>
      </c>
      <c r="E111" s="251">
        <v>45658</v>
      </c>
      <c r="F111" s="36" t="s">
        <v>349</v>
      </c>
      <c r="G111" s="36" t="s">
        <v>333</v>
      </c>
      <c r="H111" s="45">
        <v>0.27083333333333331</v>
      </c>
      <c r="I111" s="45">
        <v>0.61805555555555558</v>
      </c>
      <c r="J111" s="42">
        <v>0</v>
      </c>
      <c r="K111" s="39"/>
      <c r="L111" s="39">
        <f t="shared" si="2"/>
        <v>0</v>
      </c>
      <c r="M111" s="38">
        <v>0</v>
      </c>
      <c r="N111" s="39">
        <v>169.09</v>
      </c>
      <c r="O111" s="258">
        <f t="shared" si="3"/>
        <v>0</v>
      </c>
      <c r="P111" s="7"/>
      <c r="Q111" s="6"/>
    </row>
    <row r="112" spans="1:17" s="67" customFormat="1" ht="15.75" hidden="1">
      <c r="A112" s="149"/>
      <c r="B112" s="257" t="s">
        <v>87</v>
      </c>
      <c r="C112" s="36" t="s">
        <v>7</v>
      </c>
      <c r="D112" s="36" t="s">
        <v>167</v>
      </c>
      <c r="E112" s="251">
        <v>45658</v>
      </c>
      <c r="F112" s="44" t="s">
        <v>363</v>
      </c>
      <c r="G112" s="44" t="s">
        <v>341</v>
      </c>
      <c r="H112" s="45">
        <v>0.33333333333333331</v>
      </c>
      <c r="I112" s="45">
        <v>0.68055555555555558</v>
      </c>
      <c r="J112" s="42">
        <v>0</v>
      </c>
      <c r="K112" s="51"/>
      <c r="L112" s="39">
        <f t="shared" si="2"/>
        <v>0</v>
      </c>
      <c r="M112" s="38">
        <v>0</v>
      </c>
      <c r="N112" s="51">
        <v>307.33</v>
      </c>
      <c r="O112" s="258">
        <f t="shared" si="3"/>
        <v>0</v>
      </c>
      <c r="P112" s="7"/>
      <c r="Q112" s="6"/>
    </row>
    <row r="113" spans="1:17" s="67" customFormat="1" ht="15.75" hidden="1">
      <c r="A113" s="149"/>
      <c r="B113" s="257" t="s">
        <v>87</v>
      </c>
      <c r="C113" s="36" t="s">
        <v>7</v>
      </c>
      <c r="D113" s="36" t="s">
        <v>167</v>
      </c>
      <c r="E113" s="251">
        <v>45658</v>
      </c>
      <c r="F113" s="44" t="s">
        <v>364</v>
      </c>
      <c r="G113" s="44" t="s">
        <v>341</v>
      </c>
      <c r="H113" s="45">
        <v>0.91666666666666663</v>
      </c>
      <c r="I113" s="45">
        <v>0.25</v>
      </c>
      <c r="J113" s="42">
        <v>0</v>
      </c>
      <c r="K113" s="51"/>
      <c r="L113" s="39">
        <f t="shared" si="2"/>
        <v>0</v>
      </c>
      <c r="M113" s="38">
        <v>0</v>
      </c>
      <c r="N113" s="51">
        <v>250.36</v>
      </c>
      <c r="O113" s="258">
        <f t="shared" si="3"/>
        <v>0</v>
      </c>
      <c r="P113" s="7"/>
      <c r="Q113" s="6"/>
    </row>
    <row r="114" spans="1:17" s="67" customFormat="1" ht="15.75" hidden="1">
      <c r="A114" s="149"/>
      <c r="B114" s="257" t="s">
        <v>87</v>
      </c>
      <c r="C114" s="36" t="s">
        <v>7</v>
      </c>
      <c r="D114" s="36" t="s">
        <v>167</v>
      </c>
      <c r="E114" s="251">
        <v>45658</v>
      </c>
      <c r="F114" s="44" t="s">
        <v>365</v>
      </c>
      <c r="G114" s="44" t="s">
        <v>341</v>
      </c>
      <c r="H114" s="45">
        <v>0.91666666666666663</v>
      </c>
      <c r="I114" s="45">
        <v>0.25</v>
      </c>
      <c r="J114" s="42">
        <v>0</v>
      </c>
      <c r="K114" s="51"/>
      <c r="L114" s="39">
        <f t="shared" si="2"/>
        <v>0</v>
      </c>
      <c r="M114" s="253">
        <v>26</v>
      </c>
      <c r="N114" s="51">
        <v>170.32</v>
      </c>
      <c r="O114" s="258">
        <f t="shared" si="3"/>
        <v>4428.32</v>
      </c>
      <c r="P114" s="7"/>
      <c r="Q114" s="6"/>
    </row>
    <row r="115" spans="1:17" s="67" customFormat="1" ht="15.75" hidden="1">
      <c r="A115" s="149"/>
      <c r="B115" s="257" t="s">
        <v>87</v>
      </c>
      <c r="C115" s="36" t="s">
        <v>7</v>
      </c>
      <c r="D115" s="36" t="s">
        <v>167</v>
      </c>
      <c r="E115" s="251">
        <v>45658</v>
      </c>
      <c r="F115" s="44" t="s">
        <v>366</v>
      </c>
      <c r="G115" s="44" t="s">
        <v>341</v>
      </c>
      <c r="H115" s="45">
        <v>0.41666666666666669</v>
      </c>
      <c r="I115" s="45">
        <v>0.76388888888888884</v>
      </c>
      <c r="J115" s="42">
        <v>0</v>
      </c>
      <c r="K115" s="51"/>
      <c r="L115" s="39">
        <f t="shared" si="2"/>
        <v>0</v>
      </c>
      <c r="M115" s="38">
        <v>0</v>
      </c>
      <c r="N115" s="51">
        <v>145.83000000000001</v>
      </c>
      <c r="O115" s="258">
        <f t="shared" si="3"/>
        <v>0</v>
      </c>
      <c r="P115" s="7"/>
      <c r="Q115" s="6"/>
    </row>
    <row r="116" spans="1:17" s="67" customFormat="1" ht="15.75" hidden="1">
      <c r="A116" s="149"/>
      <c r="B116" s="257" t="s">
        <v>87</v>
      </c>
      <c r="C116" s="36" t="s">
        <v>7</v>
      </c>
      <c r="D116" s="36" t="s">
        <v>167</v>
      </c>
      <c r="E116" s="251">
        <v>45658</v>
      </c>
      <c r="F116" s="44" t="s">
        <v>366</v>
      </c>
      <c r="G116" s="44" t="s">
        <v>337</v>
      </c>
      <c r="H116" s="45">
        <v>0.41666666666666669</v>
      </c>
      <c r="I116" s="45">
        <v>0.91666666666666663</v>
      </c>
      <c r="J116" s="42">
        <v>0</v>
      </c>
      <c r="K116" s="51"/>
      <c r="L116" s="39">
        <f t="shared" si="2"/>
        <v>0</v>
      </c>
      <c r="M116" s="38">
        <v>0</v>
      </c>
      <c r="N116" s="51">
        <v>134.02000000000001</v>
      </c>
      <c r="O116" s="258">
        <f t="shared" si="3"/>
        <v>0</v>
      </c>
      <c r="P116" s="7"/>
      <c r="Q116" s="6"/>
    </row>
    <row r="117" spans="1:17" s="67" customFormat="1" ht="15.75" hidden="1">
      <c r="A117" s="149"/>
      <c r="B117" s="257" t="s">
        <v>87</v>
      </c>
      <c r="C117" s="36" t="s">
        <v>7</v>
      </c>
      <c r="D117" s="36" t="s">
        <v>167</v>
      </c>
      <c r="E117" s="251">
        <v>45658</v>
      </c>
      <c r="F117" s="44" t="s">
        <v>367</v>
      </c>
      <c r="G117" s="44" t="s">
        <v>337</v>
      </c>
      <c r="H117" s="45">
        <v>0.41666666666666669</v>
      </c>
      <c r="I117" s="45">
        <v>0.91666666666666663</v>
      </c>
      <c r="J117" s="42">
        <v>0</v>
      </c>
      <c r="K117" s="51"/>
      <c r="L117" s="39">
        <f t="shared" si="2"/>
        <v>0</v>
      </c>
      <c r="M117" s="38">
        <v>0</v>
      </c>
      <c r="N117" s="51">
        <v>173.31</v>
      </c>
      <c r="O117" s="258">
        <f t="shared" si="3"/>
        <v>0</v>
      </c>
      <c r="P117" s="7"/>
      <c r="Q117" s="6"/>
    </row>
    <row r="118" spans="1:17" s="67" customFormat="1" ht="15.75" hidden="1">
      <c r="A118" s="149"/>
      <c r="B118" s="257" t="s">
        <v>87</v>
      </c>
      <c r="C118" s="36" t="s">
        <v>7</v>
      </c>
      <c r="D118" s="36" t="s">
        <v>167</v>
      </c>
      <c r="E118" s="251">
        <v>45658</v>
      </c>
      <c r="F118" s="44" t="s">
        <v>368</v>
      </c>
      <c r="G118" s="44" t="s">
        <v>337</v>
      </c>
      <c r="H118" s="45">
        <v>0.41666666666666669</v>
      </c>
      <c r="I118" s="45">
        <v>0.91666666666666663</v>
      </c>
      <c r="J118" s="42">
        <v>0</v>
      </c>
      <c r="K118" s="51"/>
      <c r="L118" s="39">
        <f t="shared" si="2"/>
        <v>0</v>
      </c>
      <c r="M118" s="38">
        <v>0</v>
      </c>
      <c r="N118" s="51">
        <v>167.2</v>
      </c>
      <c r="O118" s="258">
        <f t="shared" si="3"/>
        <v>0</v>
      </c>
      <c r="P118" s="7"/>
      <c r="Q118" s="6"/>
    </row>
    <row r="119" spans="1:17" s="67" customFormat="1" ht="15.75" hidden="1">
      <c r="A119" s="149"/>
      <c r="B119" s="257" t="s">
        <v>87</v>
      </c>
      <c r="C119" s="36" t="s">
        <v>7</v>
      </c>
      <c r="D119" s="36" t="s">
        <v>167</v>
      </c>
      <c r="E119" s="251">
        <v>45658</v>
      </c>
      <c r="F119" s="44" t="s">
        <v>369</v>
      </c>
      <c r="G119" s="44" t="s">
        <v>336</v>
      </c>
      <c r="H119" s="45">
        <v>0.25</v>
      </c>
      <c r="I119" s="45">
        <v>0.59722222222222221</v>
      </c>
      <c r="J119" s="42">
        <v>0</v>
      </c>
      <c r="K119" s="51"/>
      <c r="L119" s="39">
        <f t="shared" si="2"/>
        <v>0</v>
      </c>
      <c r="M119" s="38">
        <v>0</v>
      </c>
      <c r="N119" s="51">
        <v>156.11000000000001</v>
      </c>
      <c r="O119" s="258">
        <f t="shared" si="3"/>
        <v>0</v>
      </c>
      <c r="P119" s="7"/>
      <c r="Q119" s="6"/>
    </row>
    <row r="120" spans="1:17" s="67" customFormat="1" ht="15.75" hidden="1">
      <c r="A120" s="149"/>
      <c r="B120" s="257" t="s">
        <v>87</v>
      </c>
      <c r="C120" s="36" t="s">
        <v>7</v>
      </c>
      <c r="D120" s="36" t="s">
        <v>167</v>
      </c>
      <c r="E120" s="251">
        <v>45658</v>
      </c>
      <c r="F120" s="44" t="s">
        <v>366</v>
      </c>
      <c r="G120" s="44" t="s">
        <v>333</v>
      </c>
      <c r="H120" s="45">
        <v>0.91666666666666663</v>
      </c>
      <c r="I120" s="45">
        <v>0.25</v>
      </c>
      <c r="J120" s="42">
        <v>0</v>
      </c>
      <c r="K120" s="51"/>
      <c r="L120" s="39">
        <f t="shared" si="2"/>
        <v>0</v>
      </c>
      <c r="M120" s="253">
        <v>15</v>
      </c>
      <c r="N120" s="51">
        <v>166.65</v>
      </c>
      <c r="O120" s="258">
        <f t="shared" si="3"/>
        <v>2499.75</v>
      </c>
      <c r="P120" s="7"/>
      <c r="Q120" s="6"/>
    </row>
    <row r="121" spans="1:17" s="67" customFormat="1" ht="15.75" hidden="1">
      <c r="A121" s="149"/>
      <c r="B121" s="257" t="s">
        <v>87</v>
      </c>
      <c r="C121" s="36" t="s">
        <v>7</v>
      </c>
      <c r="D121" s="36" t="s">
        <v>167</v>
      </c>
      <c r="E121" s="251">
        <v>45658</v>
      </c>
      <c r="F121" s="44" t="s">
        <v>367</v>
      </c>
      <c r="G121" s="44" t="s">
        <v>336</v>
      </c>
      <c r="H121" s="45">
        <v>0.91666666666666663</v>
      </c>
      <c r="I121" s="45">
        <v>0.25</v>
      </c>
      <c r="J121" s="42">
        <v>0</v>
      </c>
      <c r="K121" s="51"/>
      <c r="L121" s="39">
        <f t="shared" si="2"/>
        <v>0</v>
      </c>
      <c r="M121" s="253">
        <v>1</v>
      </c>
      <c r="N121" s="51">
        <v>213.34</v>
      </c>
      <c r="O121" s="258">
        <f t="shared" si="3"/>
        <v>213.34</v>
      </c>
      <c r="P121" s="7"/>
      <c r="Q121" s="6"/>
    </row>
    <row r="122" spans="1:17" s="67" customFormat="1" ht="31.5" hidden="1">
      <c r="A122" s="149"/>
      <c r="B122" s="257" t="s">
        <v>58</v>
      </c>
      <c r="C122" s="36" t="s">
        <v>7</v>
      </c>
      <c r="D122" s="36" t="s">
        <v>167</v>
      </c>
      <c r="E122" s="251">
        <v>45658</v>
      </c>
      <c r="F122" s="36" t="s">
        <v>492</v>
      </c>
      <c r="G122" s="36" t="s">
        <v>341</v>
      </c>
      <c r="H122" s="37">
        <v>0.5</v>
      </c>
      <c r="I122" s="37">
        <v>0.84722222222222221</v>
      </c>
      <c r="J122" s="42">
        <v>0</v>
      </c>
      <c r="K122" s="39"/>
      <c r="L122" s="39">
        <f t="shared" si="2"/>
        <v>0</v>
      </c>
      <c r="M122" s="38">
        <v>0</v>
      </c>
      <c r="N122" s="39">
        <v>144.97999999999999</v>
      </c>
      <c r="O122" s="258">
        <f t="shared" si="3"/>
        <v>0</v>
      </c>
      <c r="P122" s="7"/>
      <c r="Q122" s="6"/>
    </row>
    <row r="123" spans="1:17" s="67" customFormat="1" ht="15.75" hidden="1">
      <c r="A123" s="149"/>
      <c r="B123" s="257" t="s">
        <v>58</v>
      </c>
      <c r="C123" s="36" t="s">
        <v>7</v>
      </c>
      <c r="D123" s="36" t="s">
        <v>167</v>
      </c>
      <c r="E123" s="251">
        <v>45658</v>
      </c>
      <c r="F123" s="36" t="s">
        <v>493</v>
      </c>
      <c r="G123" s="36" t="s">
        <v>341</v>
      </c>
      <c r="H123" s="37">
        <v>0.27777777777777779</v>
      </c>
      <c r="I123" s="37">
        <v>0.625</v>
      </c>
      <c r="J123" s="42">
        <v>0</v>
      </c>
      <c r="K123" s="39"/>
      <c r="L123" s="39">
        <f t="shared" si="2"/>
        <v>0</v>
      </c>
      <c r="M123" s="38">
        <v>0</v>
      </c>
      <c r="N123" s="39">
        <v>183.85</v>
      </c>
      <c r="O123" s="258">
        <f t="shared" si="3"/>
        <v>0</v>
      </c>
      <c r="P123" s="7"/>
      <c r="Q123" s="6"/>
    </row>
    <row r="124" spans="1:17" s="67" customFormat="1" ht="31.5" hidden="1">
      <c r="A124" s="149"/>
      <c r="B124" s="257" t="s">
        <v>58</v>
      </c>
      <c r="C124" s="36" t="s">
        <v>7</v>
      </c>
      <c r="D124" s="36" t="s">
        <v>167</v>
      </c>
      <c r="E124" s="251">
        <v>45658</v>
      </c>
      <c r="F124" s="36" t="s">
        <v>492</v>
      </c>
      <c r="G124" s="36" t="s">
        <v>341</v>
      </c>
      <c r="H124" s="37">
        <v>0.54166666666666663</v>
      </c>
      <c r="I124" s="37">
        <v>0.88888888888888884</v>
      </c>
      <c r="J124" s="42">
        <v>0</v>
      </c>
      <c r="K124" s="39"/>
      <c r="L124" s="39">
        <f t="shared" si="2"/>
        <v>0</v>
      </c>
      <c r="M124" s="38">
        <v>0</v>
      </c>
      <c r="N124" s="39">
        <v>144.97999999999999</v>
      </c>
      <c r="O124" s="258">
        <f t="shared" si="3"/>
        <v>0</v>
      </c>
      <c r="P124" s="7"/>
      <c r="Q124" s="6"/>
    </row>
    <row r="125" spans="1:17" s="67" customFormat="1" ht="31.5" hidden="1">
      <c r="A125" s="149"/>
      <c r="B125" s="257" t="s">
        <v>58</v>
      </c>
      <c r="C125" s="36" t="s">
        <v>7</v>
      </c>
      <c r="D125" s="36" t="s">
        <v>167</v>
      </c>
      <c r="E125" s="251">
        <v>45658</v>
      </c>
      <c r="F125" s="36" t="s">
        <v>492</v>
      </c>
      <c r="G125" s="36" t="s">
        <v>341</v>
      </c>
      <c r="H125" s="37">
        <v>0.56944444444444442</v>
      </c>
      <c r="I125" s="37">
        <v>0.91666666666666663</v>
      </c>
      <c r="J125" s="42">
        <v>0</v>
      </c>
      <c r="K125" s="39"/>
      <c r="L125" s="39">
        <f t="shared" si="2"/>
        <v>0</v>
      </c>
      <c r="M125" s="38">
        <v>0</v>
      </c>
      <c r="N125" s="39">
        <v>144.97999999999999</v>
      </c>
      <c r="O125" s="258">
        <f t="shared" si="3"/>
        <v>0</v>
      </c>
      <c r="P125" s="7"/>
      <c r="Q125" s="6"/>
    </row>
    <row r="126" spans="1:17" s="67" customFormat="1" ht="31.5" hidden="1">
      <c r="A126" s="149"/>
      <c r="B126" s="257" t="s">
        <v>58</v>
      </c>
      <c r="C126" s="36" t="s">
        <v>7</v>
      </c>
      <c r="D126" s="36" t="s">
        <v>167</v>
      </c>
      <c r="E126" s="251">
        <v>45658</v>
      </c>
      <c r="F126" s="36" t="s">
        <v>492</v>
      </c>
      <c r="G126" s="36" t="s">
        <v>341</v>
      </c>
      <c r="H126" s="37">
        <v>0.91666666666666663</v>
      </c>
      <c r="I126" s="37">
        <v>0.20833333333333334</v>
      </c>
      <c r="J126" s="42">
        <v>0</v>
      </c>
      <c r="K126" s="39"/>
      <c r="L126" s="39">
        <f t="shared" si="2"/>
        <v>0</v>
      </c>
      <c r="M126" s="38">
        <v>0</v>
      </c>
      <c r="N126" s="39">
        <v>163.83000000000001</v>
      </c>
      <c r="O126" s="258">
        <f t="shared" si="3"/>
        <v>0</v>
      </c>
      <c r="P126" s="7"/>
      <c r="Q126" s="6"/>
    </row>
    <row r="127" spans="1:17" s="67" customFormat="1" ht="31.5" hidden="1">
      <c r="A127" s="149"/>
      <c r="B127" s="257" t="s">
        <v>58</v>
      </c>
      <c r="C127" s="36" t="s">
        <v>7</v>
      </c>
      <c r="D127" s="36" t="s">
        <v>167</v>
      </c>
      <c r="E127" s="251">
        <v>45658</v>
      </c>
      <c r="F127" s="75" t="s">
        <v>492</v>
      </c>
      <c r="G127" s="75" t="s">
        <v>341</v>
      </c>
      <c r="H127" s="80">
        <v>0.27777777777777779</v>
      </c>
      <c r="I127" s="80">
        <v>0.625</v>
      </c>
      <c r="J127" s="42">
        <v>0</v>
      </c>
      <c r="K127" s="79"/>
      <c r="L127" s="39">
        <f t="shared" si="2"/>
        <v>0</v>
      </c>
      <c r="M127" s="38">
        <v>4</v>
      </c>
      <c r="N127" s="79">
        <v>144.94</v>
      </c>
      <c r="O127" s="258">
        <f t="shared" si="3"/>
        <v>579.76</v>
      </c>
      <c r="P127" s="7"/>
      <c r="Q127" s="6"/>
    </row>
    <row r="128" spans="1:17" s="67" customFormat="1" ht="31.5" hidden="1">
      <c r="A128" s="149"/>
      <c r="B128" s="257" t="s">
        <v>58</v>
      </c>
      <c r="C128" s="36" t="s">
        <v>7</v>
      </c>
      <c r="D128" s="36" t="s">
        <v>167</v>
      </c>
      <c r="E128" s="251">
        <v>45658</v>
      </c>
      <c r="F128" s="75" t="s">
        <v>492</v>
      </c>
      <c r="G128" s="75" t="s">
        <v>341</v>
      </c>
      <c r="H128" s="80">
        <v>0.61111111111111116</v>
      </c>
      <c r="I128" s="80">
        <v>0.95833333333333337</v>
      </c>
      <c r="J128" s="42">
        <v>0</v>
      </c>
      <c r="K128" s="79"/>
      <c r="L128" s="39">
        <f t="shared" si="2"/>
        <v>0</v>
      </c>
      <c r="M128" s="38">
        <v>42</v>
      </c>
      <c r="N128" s="79">
        <v>148.08000000000001</v>
      </c>
      <c r="O128" s="258">
        <f t="shared" si="3"/>
        <v>6219.3600000000006</v>
      </c>
      <c r="P128" s="7"/>
      <c r="Q128" s="6"/>
    </row>
    <row r="129" spans="1:17" s="67" customFormat="1" ht="15.75" hidden="1">
      <c r="A129" s="149"/>
      <c r="B129" s="257" t="s">
        <v>26</v>
      </c>
      <c r="C129" s="36" t="s">
        <v>7</v>
      </c>
      <c r="D129" s="36" t="s">
        <v>167</v>
      </c>
      <c r="E129" s="251">
        <v>45689</v>
      </c>
      <c r="F129" s="36" t="s">
        <v>344</v>
      </c>
      <c r="G129" s="36" t="s">
        <v>322</v>
      </c>
      <c r="H129" s="45">
        <v>0.27083333333333331</v>
      </c>
      <c r="I129" s="45">
        <v>0.77083333333333337</v>
      </c>
      <c r="J129" s="42">
        <v>0</v>
      </c>
      <c r="K129" s="39"/>
      <c r="L129" s="39">
        <f t="shared" si="2"/>
        <v>0</v>
      </c>
      <c r="M129" s="38">
        <v>7</v>
      </c>
      <c r="N129" s="39">
        <v>189.68</v>
      </c>
      <c r="O129" s="258">
        <f t="shared" si="3"/>
        <v>1327.76</v>
      </c>
      <c r="P129" s="7"/>
      <c r="Q129" s="6"/>
    </row>
    <row r="130" spans="1:17" s="67" customFormat="1" ht="15.75" hidden="1">
      <c r="A130" s="149"/>
      <c r="B130" s="257" t="s">
        <v>26</v>
      </c>
      <c r="C130" s="36" t="s">
        <v>7</v>
      </c>
      <c r="D130" s="36" t="s">
        <v>167</v>
      </c>
      <c r="E130" s="251">
        <v>45689</v>
      </c>
      <c r="F130" s="36" t="s">
        <v>344</v>
      </c>
      <c r="G130" s="36" t="s">
        <v>322</v>
      </c>
      <c r="H130" s="45">
        <v>0.4375</v>
      </c>
      <c r="I130" s="45">
        <v>0.9375</v>
      </c>
      <c r="J130" s="42">
        <v>0</v>
      </c>
      <c r="K130" s="39"/>
      <c r="L130" s="39">
        <f t="shared" ref="L130:L193" si="5">J130*K130</f>
        <v>0</v>
      </c>
      <c r="M130" s="38">
        <v>0</v>
      </c>
      <c r="N130" s="39"/>
      <c r="O130" s="258">
        <f t="shared" si="3"/>
        <v>0</v>
      </c>
      <c r="P130" s="7"/>
      <c r="Q130" s="6"/>
    </row>
    <row r="131" spans="1:17" s="67" customFormat="1" ht="15.75" hidden="1">
      <c r="A131" s="149"/>
      <c r="B131" s="257" t="s">
        <v>26</v>
      </c>
      <c r="C131" s="36" t="s">
        <v>7</v>
      </c>
      <c r="D131" s="36" t="s">
        <v>167</v>
      </c>
      <c r="E131" s="251">
        <v>45689</v>
      </c>
      <c r="F131" s="36" t="s">
        <v>345</v>
      </c>
      <c r="G131" s="36" t="s">
        <v>333</v>
      </c>
      <c r="H131" s="45">
        <v>0.27083333333333331</v>
      </c>
      <c r="I131" s="45">
        <v>0.61805555555555558</v>
      </c>
      <c r="J131" s="42">
        <v>0</v>
      </c>
      <c r="K131" s="39"/>
      <c r="L131" s="39">
        <f t="shared" si="5"/>
        <v>0</v>
      </c>
      <c r="M131" s="38">
        <v>0</v>
      </c>
      <c r="N131" s="39"/>
      <c r="O131" s="258">
        <f t="shared" si="3"/>
        <v>0</v>
      </c>
      <c r="P131" s="7"/>
      <c r="Q131" s="6"/>
    </row>
    <row r="132" spans="1:17" s="67" customFormat="1" ht="15.75" hidden="1">
      <c r="A132" s="149"/>
      <c r="B132" s="257" t="s">
        <v>26</v>
      </c>
      <c r="C132" s="36" t="s">
        <v>7</v>
      </c>
      <c r="D132" s="36" t="s">
        <v>167</v>
      </c>
      <c r="E132" s="251">
        <v>45689</v>
      </c>
      <c r="F132" s="36" t="s">
        <v>345</v>
      </c>
      <c r="G132" s="36" t="s">
        <v>333</v>
      </c>
      <c r="H132" s="45">
        <v>0.59027777777777779</v>
      </c>
      <c r="I132" s="45">
        <v>0.9375</v>
      </c>
      <c r="J132" s="42">
        <v>0</v>
      </c>
      <c r="K132" s="39"/>
      <c r="L132" s="39">
        <f t="shared" si="5"/>
        <v>0</v>
      </c>
      <c r="M132" s="38">
        <v>0</v>
      </c>
      <c r="N132" s="39"/>
      <c r="O132" s="258">
        <f t="shared" ref="O132:O195" si="6">M132*N132</f>
        <v>0</v>
      </c>
      <c r="P132" s="7"/>
      <c r="Q132" s="6"/>
    </row>
    <row r="133" spans="1:17" s="67" customFormat="1" ht="15.75" hidden="1">
      <c r="A133" s="149"/>
      <c r="B133" s="257" t="s">
        <v>26</v>
      </c>
      <c r="C133" s="36" t="s">
        <v>7</v>
      </c>
      <c r="D133" s="36" t="s">
        <v>167</v>
      </c>
      <c r="E133" s="251">
        <v>45689</v>
      </c>
      <c r="F133" s="36" t="s">
        <v>346</v>
      </c>
      <c r="G133" s="36" t="s">
        <v>333</v>
      </c>
      <c r="H133" s="45">
        <v>0.27083333333333331</v>
      </c>
      <c r="I133" s="45">
        <v>0.61805555555555558</v>
      </c>
      <c r="J133" s="42">
        <v>0</v>
      </c>
      <c r="K133" s="39"/>
      <c r="L133" s="39">
        <f t="shared" si="5"/>
        <v>0</v>
      </c>
      <c r="M133" s="38">
        <v>7</v>
      </c>
      <c r="N133" s="39">
        <v>158.63</v>
      </c>
      <c r="O133" s="258">
        <f t="shared" si="6"/>
        <v>1110.4099999999999</v>
      </c>
      <c r="P133" s="7"/>
      <c r="Q133" s="6"/>
    </row>
    <row r="134" spans="1:17" s="67" customFormat="1" ht="15.75" hidden="1">
      <c r="A134" s="149"/>
      <c r="B134" s="257" t="s">
        <v>26</v>
      </c>
      <c r="C134" s="36" t="s">
        <v>7</v>
      </c>
      <c r="D134" s="36" t="s">
        <v>167</v>
      </c>
      <c r="E134" s="251">
        <v>45689</v>
      </c>
      <c r="F134" s="36" t="s">
        <v>346</v>
      </c>
      <c r="G134" s="36" t="s">
        <v>333</v>
      </c>
      <c r="H134" s="45">
        <v>0.59027777777777779</v>
      </c>
      <c r="I134" s="45">
        <v>0.9375</v>
      </c>
      <c r="J134" s="42">
        <v>0</v>
      </c>
      <c r="K134" s="39"/>
      <c r="L134" s="39">
        <f t="shared" si="5"/>
        <v>0</v>
      </c>
      <c r="M134" s="38">
        <v>33</v>
      </c>
      <c r="N134" s="39">
        <v>160.35</v>
      </c>
      <c r="O134" s="258">
        <f t="shared" si="6"/>
        <v>5291.55</v>
      </c>
      <c r="P134" s="7"/>
      <c r="Q134" s="6"/>
    </row>
    <row r="135" spans="1:17" s="67" customFormat="1" ht="15.75" hidden="1">
      <c r="A135" s="149"/>
      <c r="B135" s="257" t="s">
        <v>26</v>
      </c>
      <c r="C135" s="36" t="s">
        <v>7</v>
      </c>
      <c r="D135" s="36" t="s">
        <v>167</v>
      </c>
      <c r="E135" s="251">
        <v>45689</v>
      </c>
      <c r="F135" s="36" t="s">
        <v>347</v>
      </c>
      <c r="G135" s="36" t="s">
        <v>333</v>
      </c>
      <c r="H135" s="45">
        <v>0.27083333333333331</v>
      </c>
      <c r="I135" s="45">
        <v>0.61805555555555558</v>
      </c>
      <c r="J135" s="42">
        <v>0</v>
      </c>
      <c r="K135" s="39"/>
      <c r="L135" s="39">
        <f t="shared" si="5"/>
        <v>0</v>
      </c>
      <c r="M135" s="38">
        <v>1</v>
      </c>
      <c r="N135" s="39">
        <v>206.15</v>
      </c>
      <c r="O135" s="258">
        <f t="shared" si="6"/>
        <v>206.15</v>
      </c>
      <c r="P135" s="7"/>
      <c r="Q135" s="6"/>
    </row>
    <row r="136" spans="1:17" s="67" customFormat="1" ht="15.75" hidden="1">
      <c r="A136" s="149"/>
      <c r="B136" s="257" t="s">
        <v>26</v>
      </c>
      <c r="C136" s="36" t="s">
        <v>7</v>
      </c>
      <c r="D136" s="36" t="s">
        <v>167</v>
      </c>
      <c r="E136" s="251">
        <v>45689</v>
      </c>
      <c r="F136" s="36" t="s">
        <v>348</v>
      </c>
      <c r="G136" s="36" t="s">
        <v>333</v>
      </c>
      <c r="H136" s="45">
        <v>0.27083333333333331</v>
      </c>
      <c r="I136" s="45">
        <v>0.61805555555555558</v>
      </c>
      <c r="J136" s="42">
        <v>0</v>
      </c>
      <c r="K136" s="39"/>
      <c r="L136" s="39">
        <f t="shared" si="5"/>
        <v>0</v>
      </c>
      <c r="M136" s="38">
        <v>0</v>
      </c>
      <c r="N136" s="39"/>
      <c r="O136" s="258">
        <f t="shared" si="6"/>
        <v>0</v>
      </c>
      <c r="P136" s="7"/>
      <c r="Q136" s="6"/>
    </row>
    <row r="137" spans="1:17" s="67" customFormat="1" ht="15.75" hidden="1">
      <c r="A137" s="149"/>
      <c r="B137" s="257" t="s">
        <v>26</v>
      </c>
      <c r="C137" s="36" t="s">
        <v>7</v>
      </c>
      <c r="D137" s="36" t="s">
        <v>167</v>
      </c>
      <c r="E137" s="251">
        <v>45689</v>
      </c>
      <c r="F137" s="36" t="s">
        <v>349</v>
      </c>
      <c r="G137" s="36" t="s">
        <v>333</v>
      </c>
      <c r="H137" s="45">
        <v>0.27083333333333331</v>
      </c>
      <c r="I137" s="45">
        <v>0.61805555555555558</v>
      </c>
      <c r="J137" s="42">
        <v>0</v>
      </c>
      <c r="K137" s="39"/>
      <c r="L137" s="39">
        <f t="shared" si="5"/>
        <v>0</v>
      </c>
      <c r="M137" s="38">
        <v>0</v>
      </c>
      <c r="N137" s="39"/>
      <c r="O137" s="258">
        <f t="shared" si="6"/>
        <v>0</v>
      </c>
      <c r="P137" s="7"/>
      <c r="Q137" s="6"/>
    </row>
    <row r="138" spans="1:17" s="67" customFormat="1" ht="15.75" hidden="1">
      <c r="A138" s="149"/>
      <c r="B138" s="257" t="s">
        <v>87</v>
      </c>
      <c r="C138" s="36" t="s">
        <v>10</v>
      </c>
      <c r="D138" s="36" t="s">
        <v>171</v>
      </c>
      <c r="E138" s="251">
        <v>45689</v>
      </c>
      <c r="F138" s="44" t="s">
        <v>335</v>
      </c>
      <c r="G138" s="44" t="s">
        <v>322</v>
      </c>
      <c r="H138" s="45">
        <v>0.375</v>
      </c>
      <c r="I138" s="45">
        <v>0.875</v>
      </c>
      <c r="J138" s="42">
        <v>0</v>
      </c>
      <c r="K138" s="57">
        <v>22.23</v>
      </c>
      <c r="L138" s="39">
        <f t="shared" si="5"/>
        <v>0</v>
      </c>
      <c r="M138" s="38">
        <v>0</v>
      </c>
      <c r="N138" s="57">
        <v>22.23</v>
      </c>
      <c r="O138" s="258">
        <f t="shared" si="6"/>
        <v>0</v>
      </c>
      <c r="P138" s="7"/>
      <c r="Q138" s="6"/>
    </row>
    <row r="139" spans="1:17" s="67" customFormat="1" ht="15.75" hidden="1">
      <c r="A139" s="149"/>
      <c r="B139" s="257" t="s">
        <v>87</v>
      </c>
      <c r="C139" s="36" t="s">
        <v>11</v>
      </c>
      <c r="D139" s="36" t="s">
        <v>171</v>
      </c>
      <c r="E139" s="251">
        <v>45689</v>
      </c>
      <c r="F139" s="36" t="s">
        <v>339</v>
      </c>
      <c r="G139" s="37" t="s">
        <v>322</v>
      </c>
      <c r="H139" s="37">
        <v>0.79166666666666663</v>
      </c>
      <c r="I139" s="37">
        <v>0.29166666666666669</v>
      </c>
      <c r="J139" s="42">
        <v>0</v>
      </c>
      <c r="K139" s="57">
        <v>32.19</v>
      </c>
      <c r="L139" s="39">
        <f t="shared" si="5"/>
        <v>0</v>
      </c>
      <c r="M139" s="38">
        <v>0</v>
      </c>
      <c r="N139" s="57">
        <v>32.19</v>
      </c>
      <c r="O139" s="258">
        <f t="shared" si="6"/>
        <v>0</v>
      </c>
      <c r="P139" s="7"/>
      <c r="Q139" s="6"/>
    </row>
    <row r="140" spans="1:17" s="67" customFormat="1" ht="15.75" hidden="1">
      <c r="A140" s="149"/>
      <c r="B140" s="257" t="s">
        <v>87</v>
      </c>
      <c r="C140" s="36" t="s">
        <v>11</v>
      </c>
      <c r="D140" s="36" t="s">
        <v>171</v>
      </c>
      <c r="E140" s="251">
        <v>45689</v>
      </c>
      <c r="F140" s="36" t="s">
        <v>339</v>
      </c>
      <c r="G140" s="37" t="s">
        <v>322</v>
      </c>
      <c r="H140" s="37">
        <v>0.5</v>
      </c>
      <c r="I140" s="37">
        <v>0</v>
      </c>
      <c r="J140" s="42">
        <v>0</v>
      </c>
      <c r="K140" s="57">
        <v>30.23</v>
      </c>
      <c r="L140" s="39">
        <f t="shared" si="5"/>
        <v>0</v>
      </c>
      <c r="M140" s="38">
        <v>0</v>
      </c>
      <c r="N140" s="57">
        <v>30.23</v>
      </c>
      <c r="O140" s="258">
        <f t="shared" si="6"/>
        <v>0</v>
      </c>
      <c r="P140" s="7"/>
      <c r="Q140" s="6"/>
    </row>
    <row r="141" spans="1:17" s="67" customFormat="1" ht="15.75" hidden="1">
      <c r="A141" s="149"/>
      <c r="B141" s="257" t="s">
        <v>87</v>
      </c>
      <c r="C141" s="36" t="s">
        <v>11</v>
      </c>
      <c r="D141" s="36" t="s">
        <v>171</v>
      </c>
      <c r="E141" s="251">
        <v>45689</v>
      </c>
      <c r="F141" s="36" t="s">
        <v>340</v>
      </c>
      <c r="G141" s="37" t="s">
        <v>341</v>
      </c>
      <c r="H141" s="37">
        <v>0.61111111111111116</v>
      </c>
      <c r="I141" s="37">
        <v>0.95833333333333337</v>
      </c>
      <c r="J141" s="42">
        <v>0</v>
      </c>
      <c r="K141" s="57">
        <v>34.659999999999997</v>
      </c>
      <c r="L141" s="39">
        <f t="shared" si="5"/>
        <v>0</v>
      </c>
      <c r="M141" s="38">
        <v>0</v>
      </c>
      <c r="N141" s="57">
        <v>34.659999999999997</v>
      </c>
      <c r="O141" s="258">
        <f t="shared" si="6"/>
        <v>0</v>
      </c>
      <c r="P141" s="7"/>
      <c r="Q141" s="6"/>
    </row>
    <row r="142" spans="1:17" s="67" customFormat="1" ht="15.75" hidden="1">
      <c r="A142" s="149"/>
      <c r="B142" s="257" t="s">
        <v>87</v>
      </c>
      <c r="C142" s="36" t="s">
        <v>10</v>
      </c>
      <c r="D142" s="36" t="s">
        <v>171</v>
      </c>
      <c r="E142" s="251">
        <v>45689</v>
      </c>
      <c r="F142" s="44" t="s">
        <v>335</v>
      </c>
      <c r="G142" s="44" t="s">
        <v>322</v>
      </c>
      <c r="H142" s="45">
        <v>0.79166666666666663</v>
      </c>
      <c r="I142" s="45">
        <v>0.29166666666666669</v>
      </c>
      <c r="J142" s="42">
        <v>0</v>
      </c>
      <c r="K142" s="51">
        <v>176</v>
      </c>
      <c r="L142" s="39">
        <f t="shared" si="5"/>
        <v>0</v>
      </c>
      <c r="M142" s="253">
        <v>0</v>
      </c>
      <c r="N142" s="51">
        <v>176</v>
      </c>
      <c r="O142" s="258">
        <f t="shared" si="6"/>
        <v>0</v>
      </c>
      <c r="P142" s="7"/>
      <c r="Q142" s="6"/>
    </row>
    <row r="143" spans="1:17" s="67" customFormat="1" ht="15.75" hidden="1">
      <c r="A143" s="149"/>
      <c r="B143" s="257" t="s">
        <v>87</v>
      </c>
      <c r="C143" s="36" t="s">
        <v>10</v>
      </c>
      <c r="D143" s="36" t="s">
        <v>171</v>
      </c>
      <c r="E143" s="251">
        <v>45689</v>
      </c>
      <c r="F143" s="44" t="s">
        <v>335</v>
      </c>
      <c r="G143" s="44" t="s">
        <v>341</v>
      </c>
      <c r="H143" s="45">
        <v>0.29166666666666669</v>
      </c>
      <c r="I143" s="45">
        <v>0.63888888888888884</v>
      </c>
      <c r="J143" s="42">
        <f>20/60</f>
        <v>0.33333333333333331</v>
      </c>
      <c r="K143" s="57">
        <v>23.69</v>
      </c>
      <c r="L143" s="39">
        <f t="shared" si="5"/>
        <v>7.8966666666666665</v>
      </c>
      <c r="M143" s="253">
        <v>3</v>
      </c>
      <c r="N143" s="51">
        <v>171.26</v>
      </c>
      <c r="O143" s="258">
        <f t="shared" si="6"/>
        <v>513.78</v>
      </c>
      <c r="P143" s="7"/>
      <c r="Q143" s="6"/>
    </row>
    <row r="144" spans="1:17" s="67" customFormat="1" ht="15.75" hidden="1">
      <c r="A144" s="149"/>
      <c r="B144" s="257" t="s">
        <v>87</v>
      </c>
      <c r="C144" s="36" t="s">
        <v>10</v>
      </c>
      <c r="D144" s="36" t="s">
        <v>171</v>
      </c>
      <c r="E144" s="251">
        <v>45689</v>
      </c>
      <c r="F144" s="44" t="s">
        <v>335</v>
      </c>
      <c r="G144" s="44" t="s">
        <v>322</v>
      </c>
      <c r="H144" s="45">
        <v>0.29166666666666669</v>
      </c>
      <c r="I144" s="45">
        <v>0.79166666666666663</v>
      </c>
      <c r="J144" s="42">
        <v>5</v>
      </c>
      <c r="K144" s="57">
        <v>22.23</v>
      </c>
      <c r="L144" s="39">
        <f t="shared" si="5"/>
        <v>111.15</v>
      </c>
      <c r="M144" s="253">
        <v>4</v>
      </c>
      <c r="N144" s="51">
        <v>160.66999999999999</v>
      </c>
      <c r="O144" s="258">
        <f t="shared" si="6"/>
        <v>642.67999999999995</v>
      </c>
      <c r="P144" s="7"/>
      <c r="Q144" s="6"/>
    </row>
    <row r="145" spans="1:17" s="67" customFormat="1" ht="15.75" hidden="1">
      <c r="A145" s="149"/>
      <c r="B145" s="257" t="s">
        <v>87</v>
      </c>
      <c r="C145" s="36" t="s">
        <v>10</v>
      </c>
      <c r="D145" s="36" t="s">
        <v>171</v>
      </c>
      <c r="E145" s="251">
        <v>45689</v>
      </c>
      <c r="F145" s="44" t="s">
        <v>335</v>
      </c>
      <c r="G145" s="44" t="s">
        <v>322</v>
      </c>
      <c r="H145" s="45">
        <v>0.375</v>
      </c>
      <c r="I145" s="45">
        <v>0.875</v>
      </c>
      <c r="J145" s="42">
        <v>0</v>
      </c>
      <c r="K145" s="51"/>
      <c r="L145" s="39">
        <f t="shared" si="5"/>
        <v>0</v>
      </c>
      <c r="M145" s="253">
        <v>2</v>
      </c>
      <c r="N145" s="51">
        <v>160.66999999999999</v>
      </c>
      <c r="O145" s="258">
        <f t="shared" si="6"/>
        <v>321.33999999999997</v>
      </c>
      <c r="P145" s="7"/>
      <c r="Q145" s="6"/>
    </row>
    <row r="146" spans="1:17" s="67" customFormat="1" ht="15.75" hidden="1">
      <c r="A146" s="149"/>
      <c r="B146" s="257" t="s">
        <v>87</v>
      </c>
      <c r="C146" s="36" t="s">
        <v>11</v>
      </c>
      <c r="D146" s="36" t="s">
        <v>171</v>
      </c>
      <c r="E146" s="251">
        <v>45689</v>
      </c>
      <c r="F146" s="36" t="s">
        <v>339</v>
      </c>
      <c r="G146" s="37" t="s">
        <v>322</v>
      </c>
      <c r="H146" s="37">
        <v>0.41666666666666669</v>
      </c>
      <c r="I146" s="37">
        <v>0.91666666666666663</v>
      </c>
      <c r="J146" s="42">
        <f>11.33+3.1666</f>
        <v>14.496600000000001</v>
      </c>
      <c r="K146" s="57">
        <v>29.26</v>
      </c>
      <c r="L146" s="39">
        <f t="shared" si="5"/>
        <v>424.17051600000002</v>
      </c>
      <c r="M146" s="38">
        <v>1</v>
      </c>
      <c r="N146" s="57">
        <v>211.46</v>
      </c>
      <c r="O146" s="258">
        <f t="shared" si="6"/>
        <v>211.46</v>
      </c>
      <c r="P146" s="7"/>
      <c r="Q146" s="6"/>
    </row>
    <row r="147" spans="1:17" s="67" customFormat="1" ht="15.75" hidden="1">
      <c r="A147" s="149"/>
      <c r="B147" s="257" t="s">
        <v>87</v>
      </c>
      <c r="C147" s="36" t="s">
        <v>11</v>
      </c>
      <c r="D147" s="36" t="s">
        <v>171</v>
      </c>
      <c r="E147" s="251">
        <v>45689</v>
      </c>
      <c r="F147" s="36" t="s">
        <v>339</v>
      </c>
      <c r="G147" s="37" t="s">
        <v>322</v>
      </c>
      <c r="H147" s="37">
        <v>0.79166666666666663</v>
      </c>
      <c r="I147" s="37">
        <v>0.29166666666666669</v>
      </c>
      <c r="J147" s="42">
        <v>0</v>
      </c>
      <c r="K147" s="57">
        <v>232.65</v>
      </c>
      <c r="L147" s="39">
        <f t="shared" si="5"/>
        <v>0</v>
      </c>
      <c r="M147" s="38">
        <v>0</v>
      </c>
      <c r="N147" s="57">
        <v>232.65</v>
      </c>
      <c r="O147" s="258">
        <f t="shared" si="6"/>
        <v>0</v>
      </c>
      <c r="P147" s="7"/>
      <c r="Q147" s="6"/>
    </row>
    <row r="148" spans="1:17" s="67" customFormat="1" ht="15.75" hidden="1">
      <c r="A148" s="149"/>
      <c r="B148" s="257" t="s">
        <v>87</v>
      </c>
      <c r="C148" s="36" t="s">
        <v>11</v>
      </c>
      <c r="D148" s="36" t="s">
        <v>171</v>
      </c>
      <c r="E148" s="251">
        <v>45689</v>
      </c>
      <c r="F148" s="36" t="s">
        <v>339</v>
      </c>
      <c r="G148" s="37" t="s">
        <v>322</v>
      </c>
      <c r="H148" s="37">
        <v>0.5</v>
      </c>
      <c r="I148" s="37">
        <v>0</v>
      </c>
      <c r="J148" s="42">
        <v>0</v>
      </c>
      <c r="K148" s="57">
        <v>218.52</v>
      </c>
      <c r="L148" s="39">
        <f t="shared" si="5"/>
        <v>0</v>
      </c>
      <c r="M148" s="38">
        <v>0</v>
      </c>
      <c r="N148" s="57">
        <v>218.52</v>
      </c>
      <c r="O148" s="258">
        <f t="shared" si="6"/>
        <v>0</v>
      </c>
      <c r="P148" s="7"/>
      <c r="Q148" s="6"/>
    </row>
    <row r="149" spans="1:17" s="67" customFormat="1" ht="15.75" hidden="1">
      <c r="A149" s="149"/>
      <c r="B149" s="257" t="s">
        <v>87</v>
      </c>
      <c r="C149" s="36" t="s">
        <v>11</v>
      </c>
      <c r="D149" s="36" t="s">
        <v>171</v>
      </c>
      <c r="E149" s="251">
        <v>45689</v>
      </c>
      <c r="F149" s="36" t="s">
        <v>340</v>
      </c>
      <c r="G149" s="37" t="s">
        <v>341</v>
      </c>
      <c r="H149" s="37">
        <v>0.61111111111111116</v>
      </c>
      <c r="I149" s="37">
        <v>0.95833333333333337</v>
      </c>
      <c r="J149" s="42">
        <v>0</v>
      </c>
      <c r="K149" s="57"/>
      <c r="L149" s="39">
        <f t="shared" si="5"/>
        <v>0</v>
      </c>
      <c r="M149" s="38">
        <v>1</v>
      </c>
      <c r="N149" s="57">
        <v>250.49</v>
      </c>
      <c r="O149" s="258">
        <f t="shared" si="6"/>
        <v>250.49</v>
      </c>
      <c r="P149" s="7"/>
      <c r="Q149" s="6"/>
    </row>
    <row r="150" spans="1:17" s="67" customFormat="1" ht="31.5" hidden="1">
      <c r="A150" s="149"/>
      <c r="B150" s="257" t="s">
        <v>12</v>
      </c>
      <c r="C150" s="36" t="s">
        <v>175</v>
      </c>
      <c r="D150" s="36" t="s">
        <v>176</v>
      </c>
      <c r="E150" s="251">
        <v>45689</v>
      </c>
      <c r="F150" s="36" t="s">
        <v>325</v>
      </c>
      <c r="G150" s="36" t="s">
        <v>326</v>
      </c>
      <c r="H150" s="37">
        <v>0.33333333333333331</v>
      </c>
      <c r="I150" s="37">
        <v>0.68055555555555558</v>
      </c>
      <c r="J150" s="42">
        <v>0</v>
      </c>
      <c r="K150" s="57"/>
      <c r="L150" s="39">
        <f t="shared" si="5"/>
        <v>0</v>
      </c>
      <c r="M150" s="38">
        <v>13</v>
      </c>
      <c r="N150" s="57">
        <v>152.79</v>
      </c>
      <c r="O150" s="258">
        <f t="shared" si="6"/>
        <v>1986.27</v>
      </c>
      <c r="P150" s="7"/>
      <c r="Q150" s="6"/>
    </row>
    <row r="151" spans="1:17" s="67" customFormat="1" ht="15.75" hidden="1">
      <c r="A151" s="149"/>
      <c r="B151" s="257" t="s">
        <v>113</v>
      </c>
      <c r="C151" s="36"/>
      <c r="D151" s="36"/>
      <c r="E151" s="251">
        <v>45717</v>
      </c>
      <c r="F151" s="36" t="s">
        <v>335</v>
      </c>
      <c r="G151" s="36" t="s">
        <v>322</v>
      </c>
      <c r="H151" s="37">
        <v>0.29166666666666669</v>
      </c>
      <c r="I151" s="37">
        <v>0.79166666666666663</v>
      </c>
      <c r="J151" s="42">
        <v>0</v>
      </c>
      <c r="K151" s="57">
        <v>19.760000000000002</v>
      </c>
      <c r="L151" s="39">
        <f t="shared" si="5"/>
        <v>0</v>
      </c>
      <c r="M151" s="38">
        <v>0</v>
      </c>
      <c r="N151" s="57">
        <v>19.760000000000002</v>
      </c>
      <c r="O151" s="258">
        <f t="shared" si="6"/>
        <v>0</v>
      </c>
      <c r="P151" s="7"/>
      <c r="Q151" s="6"/>
    </row>
    <row r="152" spans="1:17" s="67" customFormat="1" ht="15.75" hidden="1">
      <c r="A152" s="149"/>
      <c r="B152" s="257" t="s">
        <v>113</v>
      </c>
      <c r="C152" s="36" t="s">
        <v>10</v>
      </c>
      <c r="D152" s="36" t="s">
        <v>162</v>
      </c>
      <c r="E152" s="251">
        <v>45689</v>
      </c>
      <c r="F152" s="36" t="s">
        <v>335</v>
      </c>
      <c r="G152" s="36" t="s">
        <v>322</v>
      </c>
      <c r="H152" s="37">
        <v>0.5</v>
      </c>
      <c r="I152" s="37">
        <v>0</v>
      </c>
      <c r="J152" s="42">
        <f>8+7+2.5</f>
        <v>17.5</v>
      </c>
      <c r="K152" s="57">
        <v>20.440000000000001</v>
      </c>
      <c r="L152" s="39">
        <f t="shared" si="5"/>
        <v>357.70000000000005</v>
      </c>
      <c r="M152" s="38">
        <v>0</v>
      </c>
      <c r="N152" s="57"/>
      <c r="O152" s="258">
        <f t="shared" si="6"/>
        <v>0</v>
      </c>
      <c r="P152" s="7"/>
      <c r="Q152" s="6"/>
    </row>
    <row r="153" spans="1:17" s="67" customFormat="1" ht="15.75" hidden="1">
      <c r="A153" s="149"/>
      <c r="B153" s="257" t="s">
        <v>113</v>
      </c>
      <c r="C153" s="36"/>
      <c r="D153" s="36"/>
      <c r="E153" s="251">
        <v>45717</v>
      </c>
      <c r="F153" s="36" t="s">
        <v>335</v>
      </c>
      <c r="G153" s="36" t="s">
        <v>328</v>
      </c>
      <c r="H153" s="37">
        <v>0.33333333333333331</v>
      </c>
      <c r="I153" s="37">
        <v>0.58333333333333337</v>
      </c>
      <c r="J153" s="42">
        <v>0</v>
      </c>
      <c r="K153" s="57">
        <v>19.62</v>
      </c>
      <c r="L153" s="39">
        <f t="shared" si="5"/>
        <v>0</v>
      </c>
      <c r="M153" s="38">
        <v>0</v>
      </c>
      <c r="N153" s="57">
        <v>19.62</v>
      </c>
      <c r="O153" s="258">
        <f t="shared" si="6"/>
        <v>0</v>
      </c>
      <c r="P153" s="7"/>
      <c r="Q153" s="6"/>
    </row>
    <row r="154" spans="1:17" s="67" customFormat="1" ht="15.75" hidden="1">
      <c r="A154" s="149"/>
      <c r="B154" s="257" t="s">
        <v>113</v>
      </c>
      <c r="C154" s="36" t="s">
        <v>10</v>
      </c>
      <c r="D154" s="36" t="s">
        <v>162</v>
      </c>
      <c r="E154" s="251">
        <v>45689</v>
      </c>
      <c r="F154" s="36" t="s">
        <v>335</v>
      </c>
      <c r="G154" s="36" t="s">
        <v>341</v>
      </c>
      <c r="H154" s="37">
        <v>0.79166666666666663</v>
      </c>
      <c r="I154" s="37">
        <v>4.1666666666666664E-2</v>
      </c>
      <c r="J154" s="42">
        <v>2</v>
      </c>
      <c r="K154" s="57">
        <v>21.36</v>
      </c>
      <c r="L154" s="39">
        <f t="shared" si="5"/>
        <v>42.72</v>
      </c>
      <c r="M154" s="38">
        <v>0</v>
      </c>
      <c r="N154" s="57"/>
      <c r="O154" s="258">
        <f t="shared" si="6"/>
        <v>0</v>
      </c>
      <c r="P154" s="7"/>
      <c r="Q154" s="6"/>
    </row>
    <row r="155" spans="1:17" s="67" customFormat="1" ht="15.75" hidden="1">
      <c r="A155" s="149"/>
      <c r="B155" s="257" t="s">
        <v>113</v>
      </c>
      <c r="C155" s="36" t="s">
        <v>11</v>
      </c>
      <c r="D155" s="36" t="s">
        <v>162</v>
      </c>
      <c r="E155" s="251">
        <v>45689</v>
      </c>
      <c r="F155" s="36" t="s">
        <v>339</v>
      </c>
      <c r="G155" s="36" t="s">
        <v>322</v>
      </c>
      <c r="H155" s="37">
        <v>0.375</v>
      </c>
      <c r="I155" s="37">
        <v>0.875</v>
      </c>
      <c r="J155" s="42">
        <f>(31+27)/60</f>
        <v>0.96666666666666667</v>
      </c>
      <c r="K155" s="57">
        <v>26.26</v>
      </c>
      <c r="L155" s="39">
        <f t="shared" si="5"/>
        <v>25.384666666666668</v>
      </c>
      <c r="M155" s="38">
        <v>0</v>
      </c>
      <c r="N155" s="57"/>
      <c r="O155" s="258">
        <f t="shared" si="6"/>
        <v>0</v>
      </c>
      <c r="P155" s="7"/>
      <c r="Q155" s="6"/>
    </row>
    <row r="156" spans="1:17" s="67" customFormat="1" ht="15.75" hidden="1">
      <c r="A156" s="149"/>
      <c r="B156" s="257" t="s">
        <v>113</v>
      </c>
      <c r="C156" s="36" t="s">
        <v>11</v>
      </c>
      <c r="D156" s="36" t="s">
        <v>162</v>
      </c>
      <c r="E156" s="251">
        <v>45689</v>
      </c>
      <c r="F156" s="36" t="s">
        <v>339</v>
      </c>
      <c r="G156" s="36" t="s">
        <v>322</v>
      </c>
      <c r="H156" s="37">
        <v>0.41666666666666669</v>
      </c>
      <c r="I156" s="37">
        <v>0.91666666666666663</v>
      </c>
      <c r="J156" s="42">
        <v>1</v>
      </c>
      <c r="K156" s="57">
        <v>26.26</v>
      </c>
      <c r="L156" s="39">
        <f t="shared" si="5"/>
        <v>26.26</v>
      </c>
      <c r="M156" s="38">
        <v>0</v>
      </c>
      <c r="N156" s="57"/>
      <c r="O156" s="258">
        <f t="shared" si="6"/>
        <v>0</v>
      </c>
      <c r="P156" s="7"/>
      <c r="Q156" s="6"/>
    </row>
    <row r="157" spans="1:17" s="67" customFormat="1" ht="31.5" hidden="1">
      <c r="A157" s="149"/>
      <c r="B157" s="257" t="s">
        <v>95</v>
      </c>
      <c r="C157" s="36" t="s">
        <v>169</v>
      </c>
      <c r="D157" s="36" t="s">
        <v>183</v>
      </c>
      <c r="E157" s="251">
        <v>45689</v>
      </c>
      <c r="F157" s="36" t="s">
        <v>499</v>
      </c>
      <c r="G157" s="36" t="s">
        <v>500</v>
      </c>
      <c r="H157" s="37">
        <v>0.79166666666666663</v>
      </c>
      <c r="I157" s="37">
        <v>0.29166666666666669</v>
      </c>
      <c r="J157" s="42">
        <v>0</v>
      </c>
      <c r="K157" s="57"/>
      <c r="L157" s="39">
        <f t="shared" si="5"/>
        <v>0</v>
      </c>
      <c r="M157" s="38">
        <v>7</v>
      </c>
      <c r="N157" s="57">
        <v>272.8</v>
      </c>
      <c r="O157" s="258">
        <f t="shared" si="6"/>
        <v>1909.6000000000001</v>
      </c>
      <c r="P157" s="7"/>
      <c r="Q157" s="6"/>
    </row>
    <row r="158" spans="1:17" s="67" customFormat="1" ht="15.75" hidden="1">
      <c r="A158" s="149"/>
      <c r="B158" s="257" t="s">
        <v>12</v>
      </c>
      <c r="C158" s="36" t="s">
        <v>7</v>
      </c>
      <c r="D158" s="36" t="s">
        <v>4</v>
      </c>
      <c r="E158" s="251">
        <v>45689</v>
      </c>
      <c r="F158" s="36" t="s">
        <v>355</v>
      </c>
      <c r="G158" s="36" t="s">
        <v>341</v>
      </c>
      <c r="H158" s="37">
        <v>0.375</v>
      </c>
      <c r="I158" s="37">
        <v>0.72222222222222221</v>
      </c>
      <c r="J158" s="42">
        <v>0</v>
      </c>
      <c r="K158" s="57"/>
      <c r="L158" s="39">
        <f t="shared" si="5"/>
        <v>0</v>
      </c>
      <c r="M158" s="38">
        <v>0</v>
      </c>
      <c r="N158" s="57">
        <v>437.97</v>
      </c>
      <c r="O158" s="258">
        <f t="shared" si="6"/>
        <v>0</v>
      </c>
      <c r="P158" s="7"/>
      <c r="Q158" s="6"/>
    </row>
    <row r="159" spans="1:17" s="67" customFormat="1" ht="31.5" hidden="1">
      <c r="A159" s="149"/>
      <c r="B159" s="257" t="s">
        <v>12</v>
      </c>
      <c r="C159" s="36" t="s">
        <v>7</v>
      </c>
      <c r="D159" s="36" t="s">
        <v>4</v>
      </c>
      <c r="E159" s="251">
        <v>45689</v>
      </c>
      <c r="F159" s="36" t="s">
        <v>502</v>
      </c>
      <c r="G159" s="36" t="s">
        <v>333</v>
      </c>
      <c r="H159" s="37">
        <v>0.25</v>
      </c>
      <c r="I159" s="37">
        <v>0.59722222222222221</v>
      </c>
      <c r="J159" s="42">
        <v>0</v>
      </c>
      <c r="K159" s="57"/>
      <c r="L159" s="39">
        <f t="shared" si="5"/>
        <v>0</v>
      </c>
      <c r="M159" s="38">
        <v>0</v>
      </c>
      <c r="N159" s="57">
        <v>202.19</v>
      </c>
      <c r="O159" s="258">
        <f t="shared" si="6"/>
        <v>0</v>
      </c>
      <c r="P159" s="7"/>
      <c r="Q159" s="6"/>
    </row>
    <row r="160" spans="1:17" s="67" customFormat="1" ht="31.5" hidden="1">
      <c r="A160" s="149"/>
      <c r="B160" s="257" t="s">
        <v>12</v>
      </c>
      <c r="C160" s="36" t="s">
        <v>7</v>
      </c>
      <c r="D160" s="36" t="s">
        <v>4</v>
      </c>
      <c r="E160" s="251">
        <v>45689</v>
      </c>
      <c r="F160" s="36" t="s">
        <v>502</v>
      </c>
      <c r="G160" s="36" t="s">
        <v>333</v>
      </c>
      <c r="H160" s="37">
        <v>0.56944444444444442</v>
      </c>
      <c r="I160" s="37">
        <v>0.91666666666666663</v>
      </c>
      <c r="J160" s="42">
        <v>0</v>
      </c>
      <c r="K160" s="57"/>
      <c r="L160" s="39">
        <f t="shared" si="5"/>
        <v>0</v>
      </c>
      <c r="M160" s="38">
        <v>0</v>
      </c>
      <c r="N160" s="57">
        <v>202.19</v>
      </c>
      <c r="O160" s="258">
        <f t="shared" si="6"/>
        <v>0</v>
      </c>
      <c r="P160" s="7"/>
      <c r="Q160" s="6"/>
    </row>
    <row r="161" spans="1:17" s="67" customFormat="1" ht="15.75" hidden="1">
      <c r="A161" s="149"/>
      <c r="B161" s="257" t="s">
        <v>12</v>
      </c>
      <c r="C161" s="36" t="s">
        <v>7</v>
      </c>
      <c r="D161" s="36" t="s">
        <v>4</v>
      </c>
      <c r="E161" s="251">
        <v>45689</v>
      </c>
      <c r="F161" s="36" t="s">
        <v>372</v>
      </c>
      <c r="G161" s="36" t="s">
        <v>333</v>
      </c>
      <c r="H161" s="37">
        <v>0.56944444444444442</v>
      </c>
      <c r="I161" s="37">
        <v>0.91666666666666663</v>
      </c>
      <c r="J161" s="42">
        <v>0</v>
      </c>
      <c r="K161" s="57"/>
      <c r="L161" s="39">
        <f t="shared" si="5"/>
        <v>0</v>
      </c>
      <c r="M161" s="38">
        <v>75</v>
      </c>
      <c r="N161" s="57">
        <v>145.54</v>
      </c>
      <c r="O161" s="258">
        <f t="shared" si="6"/>
        <v>10915.5</v>
      </c>
      <c r="P161" s="7"/>
      <c r="Q161" s="6"/>
    </row>
    <row r="162" spans="1:17" s="67" customFormat="1" ht="15.75" hidden="1">
      <c r="A162" s="149"/>
      <c r="B162" s="257" t="s">
        <v>12</v>
      </c>
      <c r="C162" s="36" t="s">
        <v>7</v>
      </c>
      <c r="D162" s="36" t="s">
        <v>4</v>
      </c>
      <c r="E162" s="251">
        <v>45689</v>
      </c>
      <c r="F162" s="36" t="s">
        <v>373</v>
      </c>
      <c r="G162" s="36" t="s">
        <v>333</v>
      </c>
      <c r="H162" s="37">
        <v>0.25</v>
      </c>
      <c r="I162" s="37">
        <v>0.59722222222222221</v>
      </c>
      <c r="J162" s="42">
        <v>0</v>
      </c>
      <c r="K162" s="57"/>
      <c r="L162" s="39">
        <f t="shared" si="5"/>
        <v>0</v>
      </c>
      <c r="M162" s="38">
        <v>30</v>
      </c>
      <c r="N162" s="57">
        <v>186.37</v>
      </c>
      <c r="O162" s="258">
        <f t="shared" si="6"/>
        <v>5591.1</v>
      </c>
      <c r="P162" s="7"/>
      <c r="Q162" s="6"/>
    </row>
    <row r="163" spans="1:17" s="67" customFormat="1" ht="15.75" hidden="1">
      <c r="A163" s="149"/>
      <c r="B163" s="257" t="s">
        <v>12</v>
      </c>
      <c r="C163" s="36" t="s">
        <v>7</v>
      </c>
      <c r="D163" s="36" t="s">
        <v>4</v>
      </c>
      <c r="E163" s="251">
        <v>45689</v>
      </c>
      <c r="F163" s="36" t="s">
        <v>373</v>
      </c>
      <c r="G163" s="36" t="s">
        <v>333</v>
      </c>
      <c r="H163" s="37">
        <v>0.56944444444444442</v>
      </c>
      <c r="I163" s="37">
        <v>0.91666666666666663</v>
      </c>
      <c r="J163" s="42">
        <v>0</v>
      </c>
      <c r="K163" s="57"/>
      <c r="L163" s="39">
        <f t="shared" si="5"/>
        <v>0</v>
      </c>
      <c r="M163" s="38">
        <v>0</v>
      </c>
      <c r="N163" s="57">
        <v>168.44</v>
      </c>
      <c r="O163" s="258">
        <f t="shared" si="6"/>
        <v>0</v>
      </c>
      <c r="P163" s="7"/>
      <c r="Q163" s="6"/>
    </row>
    <row r="164" spans="1:17" s="67" customFormat="1" ht="15.75" hidden="1">
      <c r="A164" s="149"/>
      <c r="B164" s="257" t="s">
        <v>12</v>
      </c>
      <c r="C164" s="36" t="s">
        <v>7</v>
      </c>
      <c r="D164" s="36" t="s">
        <v>4</v>
      </c>
      <c r="E164" s="251">
        <v>45689</v>
      </c>
      <c r="F164" s="36" t="s">
        <v>374</v>
      </c>
      <c r="G164" s="36" t="s">
        <v>333</v>
      </c>
      <c r="H164" s="37">
        <v>0.25</v>
      </c>
      <c r="I164" s="37">
        <v>0.59722222222222221</v>
      </c>
      <c r="J164" s="42">
        <v>0</v>
      </c>
      <c r="K164" s="57"/>
      <c r="L164" s="39">
        <f t="shared" si="5"/>
        <v>0</v>
      </c>
      <c r="M164" s="38">
        <v>5</v>
      </c>
      <c r="N164" s="57">
        <v>192.69</v>
      </c>
      <c r="O164" s="258">
        <f t="shared" si="6"/>
        <v>963.45</v>
      </c>
      <c r="P164" s="7"/>
      <c r="Q164" s="6"/>
    </row>
    <row r="165" spans="1:17" s="67" customFormat="1" ht="15.75" hidden="1">
      <c r="A165" s="149"/>
      <c r="B165" s="257" t="s">
        <v>12</v>
      </c>
      <c r="C165" s="36" t="s">
        <v>7</v>
      </c>
      <c r="D165" s="36" t="s">
        <v>4</v>
      </c>
      <c r="E165" s="251">
        <v>45689</v>
      </c>
      <c r="F165" s="36" t="s">
        <v>372</v>
      </c>
      <c r="G165" s="36" t="s">
        <v>333</v>
      </c>
      <c r="H165" s="37">
        <v>0.25</v>
      </c>
      <c r="I165" s="37">
        <v>0.59722222222222221</v>
      </c>
      <c r="J165" s="42">
        <v>0</v>
      </c>
      <c r="K165" s="57"/>
      <c r="L165" s="39">
        <f t="shared" si="5"/>
        <v>0</v>
      </c>
      <c r="M165" s="38">
        <v>68</v>
      </c>
      <c r="N165" s="57">
        <v>145.54</v>
      </c>
      <c r="O165" s="258">
        <f t="shared" si="6"/>
        <v>9896.7199999999993</v>
      </c>
      <c r="P165" s="7"/>
      <c r="Q165" s="6"/>
    </row>
    <row r="166" spans="1:17" s="67" customFormat="1" ht="15.75" hidden="1">
      <c r="A166" s="149"/>
      <c r="B166" s="257" t="s">
        <v>12</v>
      </c>
      <c r="C166" s="36" t="s">
        <v>7</v>
      </c>
      <c r="D166" s="36" t="s">
        <v>4</v>
      </c>
      <c r="E166" s="251">
        <v>45689</v>
      </c>
      <c r="F166" s="36" t="s">
        <v>372</v>
      </c>
      <c r="G166" s="36" t="s">
        <v>333</v>
      </c>
      <c r="H166" s="37">
        <v>0.90277777777777779</v>
      </c>
      <c r="I166" s="37">
        <v>0.25</v>
      </c>
      <c r="J166" s="42">
        <v>0</v>
      </c>
      <c r="K166" s="57"/>
      <c r="L166" s="39">
        <f t="shared" si="5"/>
        <v>0</v>
      </c>
      <c r="M166" s="38">
        <v>21</v>
      </c>
      <c r="N166" s="57">
        <v>169.95</v>
      </c>
      <c r="O166" s="258">
        <f t="shared" si="6"/>
        <v>3568.95</v>
      </c>
      <c r="P166" s="7"/>
      <c r="Q166" s="6"/>
    </row>
    <row r="167" spans="1:17" s="67" customFormat="1" ht="31.5" hidden="1">
      <c r="A167" s="149"/>
      <c r="B167" s="257" t="s">
        <v>12</v>
      </c>
      <c r="C167" s="36" t="s">
        <v>7</v>
      </c>
      <c r="D167" s="36" t="s">
        <v>4</v>
      </c>
      <c r="E167" s="251">
        <v>45689</v>
      </c>
      <c r="F167" s="36" t="s">
        <v>503</v>
      </c>
      <c r="G167" s="36" t="s">
        <v>333</v>
      </c>
      <c r="H167" s="37">
        <v>0.90277777777777779</v>
      </c>
      <c r="I167" s="37">
        <v>0.25</v>
      </c>
      <c r="J167" s="42">
        <v>0</v>
      </c>
      <c r="K167" s="57"/>
      <c r="L167" s="39">
        <f t="shared" si="5"/>
        <v>0</v>
      </c>
      <c r="M167" s="38">
        <v>0</v>
      </c>
      <c r="N167" s="57">
        <v>227.08</v>
      </c>
      <c r="O167" s="258">
        <f t="shared" si="6"/>
        <v>0</v>
      </c>
      <c r="P167" s="7"/>
      <c r="Q167" s="6"/>
    </row>
    <row r="168" spans="1:17" s="67" customFormat="1" ht="31.5" hidden="1">
      <c r="A168" s="149"/>
      <c r="B168" s="257" t="s">
        <v>12</v>
      </c>
      <c r="C168" s="36" t="s">
        <v>7</v>
      </c>
      <c r="D168" s="36" t="s">
        <v>4</v>
      </c>
      <c r="E168" s="251">
        <v>45689</v>
      </c>
      <c r="F168" s="36" t="s">
        <v>503</v>
      </c>
      <c r="G168" s="36" t="s">
        <v>333</v>
      </c>
      <c r="H168" s="37">
        <v>0.25</v>
      </c>
      <c r="I168" s="37">
        <v>0.59722222222222221</v>
      </c>
      <c r="J168" s="42">
        <v>0</v>
      </c>
      <c r="K168" s="57"/>
      <c r="L168" s="39">
        <f t="shared" si="5"/>
        <v>0</v>
      </c>
      <c r="M168" s="38">
        <v>0</v>
      </c>
      <c r="N168" s="57">
        <v>192.16</v>
      </c>
      <c r="O168" s="258">
        <f t="shared" si="6"/>
        <v>0</v>
      </c>
      <c r="P168" s="7"/>
      <c r="Q168" s="6"/>
    </row>
    <row r="169" spans="1:17" s="67" customFormat="1" ht="15.75" hidden="1">
      <c r="A169" s="149"/>
      <c r="B169" s="257" t="s">
        <v>12</v>
      </c>
      <c r="C169" s="36" t="s">
        <v>7</v>
      </c>
      <c r="D169" s="36" t="s">
        <v>4</v>
      </c>
      <c r="E169" s="251">
        <v>45689</v>
      </c>
      <c r="F169" s="36" t="s">
        <v>504</v>
      </c>
      <c r="G169" s="36" t="s">
        <v>341</v>
      </c>
      <c r="H169" s="37">
        <v>0.25</v>
      </c>
      <c r="I169" s="37">
        <v>0.59722222222222221</v>
      </c>
      <c r="J169" s="42">
        <v>0</v>
      </c>
      <c r="K169" s="57"/>
      <c r="L169" s="39">
        <f t="shared" si="5"/>
        <v>0</v>
      </c>
      <c r="M169" s="38">
        <v>0</v>
      </c>
      <c r="N169" s="57">
        <v>168.56</v>
      </c>
      <c r="O169" s="258">
        <f t="shared" si="6"/>
        <v>0</v>
      </c>
      <c r="P169" s="7"/>
      <c r="Q169" s="6"/>
    </row>
    <row r="170" spans="1:17" s="67" customFormat="1" ht="15.75" hidden="1">
      <c r="A170" s="149"/>
      <c r="B170" s="257" t="s">
        <v>12</v>
      </c>
      <c r="C170" s="36" t="s">
        <v>7</v>
      </c>
      <c r="D170" s="36" t="s">
        <v>4</v>
      </c>
      <c r="E170" s="251">
        <v>45689</v>
      </c>
      <c r="F170" s="36" t="s">
        <v>505</v>
      </c>
      <c r="G170" s="36" t="s">
        <v>333</v>
      </c>
      <c r="H170" s="37">
        <v>0.56944444444444442</v>
      </c>
      <c r="I170" s="37">
        <v>0.91666666666666663</v>
      </c>
      <c r="J170" s="42">
        <v>0</v>
      </c>
      <c r="K170" s="57"/>
      <c r="L170" s="39">
        <f t="shared" si="5"/>
        <v>0</v>
      </c>
      <c r="M170" s="38">
        <v>0</v>
      </c>
      <c r="N170" s="57">
        <v>185.21</v>
      </c>
      <c r="O170" s="258">
        <f t="shared" si="6"/>
        <v>0</v>
      </c>
      <c r="P170" s="7"/>
      <c r="Q170" s="6"/>
    </row>
    <row r="171" spans="1:17" s="67" customFormat="1" ht="15.75" hidden="1">
      <c r="A171" s="149"/>
      <c r="B171" s="257" t="s">
        <v>12</v>
      </c>
      <c r="C171" s="36" t="s">
        <v>7</v>
      </c>
      <c r="D171" s="36" t="s">
        <v>4</v>
      </c>
      <c r="E171" s="251">
        <v>45689</v>
      </c>
      <c r="F171" s="36" t="s">
        <v>505</v>
      </c>
      <c r="G171" s="36" t="s">
        <v>333</v>
      </c>
      <c r="H171" s="37">
        <v>0.25</v>
      </c>
      <c r="I171" s="37">
        <v>0.59722222222222221</v>
      </c>
      <c r="J171" s="42">
        <v>0</v>
      </c>
      <c r="K171" s="57"/>
      <c r="L171" s="39">
        <f t="shared" si="5"/>
        <v>0</v>
      </c>
      <c r="M171" s="38">
        <v>0</v>
      </c>
      <c r="N171" s="57">
        <v>185.21</v>
      </c>
      <c r="O171" s="258">
        <f t="shared" si="6"/>
        <v>0</v>
      </c>
      <c r="P171" s="7"/>
      <c r="Q171" s="6"/>
    </row>
    <row r="172" spans="1:17" s="67" customFormat="1" ht="15.75" hidden="1">
      <c r="A172" s="149"/>
      <c r="B172" s="257" t="s">
        <v>12</v>
      </c>
      <c r="C172" s="36" t="s">
        <v>7</v>
      </c>
      <c r="D172" s="36" t="s">
        <v>4</v>
      </c>
      <c r="E172" s="251">
        <v>45689</v>
      </c>
      <c r="F172" s="36" t="s">
        <v>505</v>
      </c>
      <c r="G172" s="36" t="s">
        <v>333</v>
      </c>
      <c r="H172" s="37">
        <v>0.90277777777777779</v>
      </c>
      <c r="I172" s="37">
        <v>0.25</v>
      </c>
      <c r="J172" s="42">
        <v>0</v>
      </c>
      <c r="K172" s="57"/>
      <c r="L172" s="39">
        <f t="shared" si="5"/>
        <v>0</v>
      </c>
      <c r="M172" s="38">
        <v>0</v>
      </c>
      <c r="N172" s="57">
        <v>218.3</v>
      </c>
      <c r="O172" s="258">
        <f t="shared" si="6"/>
        <v>0</v>
      </c>
      <c r="P172" s="7"/>
      <c r="Q172" s="6"/>
    </row>
    <row r="173" spans="1:17" s="67" customFormat="1" ht="15.75" hidden="1">
      <c r="A173" s="149"/>
      <c r="B173" s="257" t="s">
        <v>12</v>
      </c>
      <c r="C173" s="36" t="s">
        <v>7</v>
      </c>
      <c r="D173" s="36" t="s">
        <v>4</v>
      </c>
      <c r="E173" s="251">
        <v>45689</v>
      </c>
      <c r="F173" s="36" t="s">
        <v>506</v>
      </c>
      <c r="G173" s="36" t="s">
        <v>333</v>
      </c>
      <c r="H173" s="37">
        <v>0.90277777777777779</v>
      </c>
      <c r="I173" s="37">
        <v>0.25</v>
      </c>
      <c r="J173" s="42">
        <v>0</v>
      </c>
      <c r="K173" s="57"/>
      <c r="L173" s="39">
        <f t="shared" si="5"/>
        <v>0</v>
      </c>
      <c r="M173" s="38">
        <v>0</v>
      </c>
      <c r="N173" s="57">
        <v>169.95</v>
      </c>
      <c r="O173" s="258">
        <f t="shared" si="6"/>
        <v>0</v>
      </c>
      <c r="P173" s="7"/>
      <c r="Q173" s="6"/>
    </row>
    <row r="174" spans="1:17" s="67" customFormat="1" ht="15.75" hidden="1">
      <c r="A174" s="149"/>
      <c r="B174" s="257" t="s">
        <v>12</v>
      </c>
      <c r="C174" s="36" t="s">
        <v>7</v>
      </c>
      <c r="D174" s="36" t="s">
        <v>4</v>
      </c>
      <c r="E174" s="251">
        <v>45689</v>
      </c>
      <c r="F174" s="36" t="s">
        <v>373</v>
      </c>
      <c r="G174" s="36" t="s">
        <v>333</v>
      </c>
      <c r="H174" s="37">
        <v>0.90277777777777779</v>
      </c>
      <c r="I174" s="37">
        <v>0.25</v>
      </c>
      <c r="J174" s="42">
        <v>0</v>
      </c>
      <c r="K174" s="57"/>
      <c r="L174" s="39">
        <f t="shared" si="5"/>
        <v>0</v>
      </c>
      <c r="M174" s="38">
        <v>0</v>
      </c>
      <c r="N174" s="57">
        <v>198.02</v>
      </c>
      <c r="O174" s="258">
        <f t="shared" si="6"/>
        <v>0</v>
      </c>
      <c r="P174" s="7"/>
      <c r="Q174" s="6"/>
    </row>
    <row r="175" spans="1:17" s="67" customFormat="1" ht="31.5" hidden="1">
      <c r="A175" s="149"/>
      <c r="B175" s="257" t="s">
        <v>12</v>
      </c>
      <c r="C175" s="36" t="s">
        <v>7</v>
      </c>
      <c r="D175" s="36" t="s">
        <v>4</v>
      </c>
      <c r="E175" s="251">
        <v>45689</v>
      </c>
      <c r="F175" s="36" t="s">
        <v>503</v>
      </c>
      <c r="G175" s="36" t="s">
        <v>333</v>
      </c>
      <c r="H175" s="37">
        <v>0.56944444444444442</v>
      </c>
      <c r="I175" s="37">
        <v>0.91666666666666663</v>
      </c>
      <c r="J175" s="42">
        <v>0</v>
      </c>
      <c r="K175" s="57"/>
      <c r="L175" s="39">
        <f t="shared" si="5"/>
        <v>0</v>
      </c>
      <c r="M175" s="38">
        <v>0</v>
      </c>
      <c r="N175" s="57">
        <v>192.16</v>
      </c>
      <c r="O175" s="258">
        <f t="shared" si="6"/>
        <v>0</v>
      </c>
      <c r="P175" s="7"/>
      <c r="Q175" s="6"/>
    </row>
    <row r="176" spans="1:17" s="67" customFormat="1" ht="15.75" hidden="1">
      <c r="A176" s="149"/>
      <c r="B176" s="257" t="s">
        <v>12</v>
      </c>
      <c r="C176" s="36" t="s">
        <v>7</v>
      </c>
      <c r="D176" s="36" t="s">
        <v>4</v>
      </c>
      <c r="E176" s="251">
        <v>45689</v>
      </c>
      <c r="F176" s="36" t="s">
        <v>379</v>
      </c>
      <c r="G176" s="36" t="s">
        <v>322</v>
      </c>
      <c r="H176" s="37">
        <v>0.41666666666666669</v>
      </c>
      <c r="I176" s="37">
        <v>0.91666666666666663</v>
      </c>
      <c r="J176" s="42">
        <v>0</v>
      </c>
      <c r="K176" s="57"/>
      <c r="L176" s="39">
        <f t="shared" si="5"/>
        <v>0</v>
      </c>
      <c r="M176" s="38">
        <v>24</v>
      </c>
      <c r="N176" s="57">
        <v>164.46</v>
      </c>
      <c r="O176" s="258">
        <f t="shared" si="6"/>
        <v>3947.04</v>
      </c>
      <c r="P176" s="7"/>
      <c r="Q176" s="6"/>
    </row>
    <row r="177" spans="1:17" s="67" customFormat="1" ht="15.75" hidden="1">
      <c r="A177" s="149"/>
      <c r="B177" s="257" t="s">
        <v>12</v>
      </c>
      <c r="C177" s="36" t="s">
        <v>7</v>
      </c>
      <c r="D177" s="36" t="s">
        <v>4</v>
      </c>
      <c r="E177" s="251">
        <v>45689</v>
      </c>
      <c r="F177" s="36" t="s">
        <v>379</v>
      </c>
      <c r="G177" s="36" t="s">
        <v>333</v>
      </c>
      <c r="H177" s="37">
        <v>0.25</v>
      </c>
      <c r="I177" s="37">
        <v>0.59722222222222221</v>
      </c>
      <c r="J177" s="42">
        <v>0</v>
      </c>
      <c r="K177" s="57"/>
      <c r="L177" s="39">
        <f t="shared" si="5"/>
        <v>0</v>
      </c>
      <c r="M177" s="38">
        <v>0</v>
      </c>
      <c r="N177" s="57">
        <v>185.21</v>
      </c>
      <c r="O177" s="258">
        <f t="shared" si="6"/>
        <v>0</v>
      </c>
      <c r="P177" s="7"/>
      <c r="Q177" s="6"/>
    </row>
    <row r="178" spans="1:17" s="67" customFormat="1" ht="15.75" hidden="1">
      <c r="A178" s="149"/>
      <c r="B178" s="257" t="s">
        <v>12</v>
      </c>
      <c r="C178" s="36" t="s">
        <v>7</v>
      </c>
      <c r="D178" s="36" t="s">
        <v>4</v>
      </c>
      <c r="E178" s="251">
        <v>45689</v>
      </c>
      <c r="F178" s="36" t="s">
        <v>373</v>
      </c>
      <c r="G178" s="36" t="s">
        <v>333</v>
      </c>
      <c r="H178" s="37">
        <v>0.63194444444444442</v>
      </c>
      <c r="I178" s="37">
        <v>0.97916666666666663</v>
      </c>
      <c r="J178" s="42">
        <v>0</v>
      </c>
      <c r="K178" s="57"/>
      <c r="L178" s="39">
        <f t="shared" si="5"/>
        <v>0</v>
      </c>
      <c r="M178" s="38">
        <v>0</v>
      </c>
      <c r="N178" s="57">
        <v>161.13</v>
      </c>
      <c r="O178" s="258">
        <f t="shared" si="6"/>
        <v>0</v>
      </c>
      <c r="P178" s="7"/>
      <c r="Q178" s="6"/>
    </row>
    <row r="179" spans="1:17" s="67" customFormat="1" ht="31.5" hidden="1">
      <c r="A179" s="149"/>
      <c r="B179" s="257" t="s">
        <v>12</v>
      </c>
      <c r="C179" s="36" t="s">
        <v>7</v>
      </c>
      <c r="D179" s="36" t="s">
        <v>4</v>
      </c>
      <c r="E179" s="251">
        <v>45689</v>
      </c>
      <c r="F179" s="36" t="s">
        <v>503</v>
      </c>
      <c r="G179" s="36" t="s">
        <v>333</v>
      </c>
      <c r="H179" s="37">
        <v>0.63194444444444442</v>
      </c>
      <c r="I179" s="37">
        <v>0.97916666666666663</v>
      </c>
      <c r="J179" s="42">
        <v>0</v>
      </c>
      <c r="K179" s="57"/>
      <c r="L179" s="39">
        <f t="shared" si="5"/>
        <v>0</v>
      </c>
      <c r="M179" s="38">
        <v>0</v>
      </c>
      <c r="N179" s="57">
        <v>199.73</v>
      </c>
      <c r="O179" s="258">
        <f t="shared" si="6"/>
        <v>0</v>
      </c>
      <c r="P179" s="7"/>
      <c r="Q179" s="6"/>
    </row>
    <row r="180" spans="1:17" s="67" customFormat="1" ht="15.75" hidden="1">
      <c r="A180" s="149"/>
      <c r="B180" s="257" t="s">
        <v>12</v>
      </c>
      <c r="C180" s="36" t="s">
        <v>7</v>
      </c>
      <c r="D180" s="36" t="s">
        <v>4</v>
      </c>
      <c r="E180" s="251">
        <v>45689</v>
      </c>
      <c r="F180" s="36" t="s">
        <v>379</v>
      </c>
      <c r="G180" s="36" t="s">
        <v>333</v>
      </c>
      <c r="H180" s="37">
        <v>0.25</v>
      </c>
      <c r="I180" s="37">
        <v>0.59722222222222221</v>
      </c>
      <c r="J180" s="42">
        <v>0</v>
      </c>
      <c r="K180" s="57"/>
      <c r="L180" s="39">
        <f t="shared" si="5"/>
        <v>0</v>
      </c>
      <c r="M180" s="38">
        <v>0</v>
      </c>
      <c r="N180" s="57">
        <v>185.21</v>
      </c>
      <c r="O180" s="258">
        <f t="shared" si="6"/>
        <v>0</v>
      </c>
      <c r="P180" s="7"/>
      <c r="Q180" s="6"/>
    </row>
    <row r="181" spans="1:17" s="67" customFormat="1" ht="31.5" hidden="1">
      <c r="A181" s="149"/>
      <c r="B181" s="257" t="s">
        <v>12</v>
      </c>
      <c r="C181" s="36" t="s">
        <v>7</v>
      </c>
      <c r="D181" s="36" t="s">
        <v>4</v>
      </c>
      <c r="E181" s="251">
        <v>45689</v>
      </c>
      <c r="F181" s="36" t="s">
        <v>503</v>
      </c>
      <c r="G181" s="36" t="s">
        <v>333</v>
      </c>
      <c r="H181" s="37">
        <v>0.25</v>
      </c>
      <c r="I181" s="37">
        <v>0.59722222222222221</v>
      </c>
      <c r="J181" s="42">
        <v>0</v>
      </c>
      <c r="K181" s="57"/>
      <c r="L181" s="39">
        <f t="shared" si="5"/>
        <v>0</v>
      </c>
      <c r="M181" s="38">
        <v>0</v>
      </c>
      <c r="N181" s="57">
        <v>192.16</v>
      </c>
      <c r="O181" s="258">
        <f t="shared" si="6"/>
        <v>0</v>
      </c>
      <c r="P181" s="7"/>
      <c r="Q181" s="6"/>
    </row>
    <row r="182" spans="1:17" s="67" customFormat="1" ht="31.5" hidden="1">
      <c r="A182" s="149"/>
      <c r="B182" s="257" t="s">
        <v>113</v>
      </c>
      <c r="C182" s="36" t="s">
        <v>7</v>
      </c>
      <c r="D182" s="36" t="s">
        <v>155</v>
      </c>
      <c r="E182" s="251">
        <v>45689</v>
      </c>
      <c r="F182" s="36" t="s">
        <v>464</v>
      </c>
      <c r="G182" s="36" t="s">
        <v>326</v>
      </c>
      <c r="H182" s="37">
        <v>0.47916666666666669</v>
      </c>
      <c r="I182" s="37">
        <v>0.82638888888888884</v>
      </c>
      <c r="J182" s="42">
        <v>0</v>
      </c>
      <c r="K182" s="39"/>
      <c r="L182" s="39">
        <f t="shared" si="5"/>
        <v>0</v>
      </c>
      <c r="M182" s="38">
        <v>0</v>
      </c>
      <c r="N182" s="39">
        <v>216.44</v>
      </c>
      <c r="O182" s="258">
        <f t="shared" si="6"/>
        <v>0</v>
      </c>
      <c r="P182" s="7"/>
      <c r="Q182" s="6"/>
    </row>
    <row r="183" spans="1:17" s="67" customFormat="1" ht="31.5" hidden="1">
      <c r="A183" s="149"/>
      <c r="B183" s="257" t="s">
        <v>113</v>
      </c>
      <c r="C183" s="36" t="s">
        <v>7</v>
      </c>
      <c r="D183" s="36" t="s">
        <v>155</v>
      </c>
      <c r="E183" s="251">
        <v>45689</v>
      </c>
      <c r="F183" s="36" t="s">
        <v>465</v>
      </c>
      <c r="G183" s="36" t="s">
        <v>326</v>
      </c>
      <c r="H183" s="37">
        <v>0.47916666666666669</v>
      </c>
      <c r="I183" s="37">
        <v>0.82638888888888884</v>
      </c>
      <c r="J183" s="42">
        <v>0</v>
      </c>
      <c r="K183" s="39"/>
      <c r="L183" s="39">
        <f t="shared" si="5"/>
        <v>0</v>
      </c>
      <c r="M183" s="38">
        <v>110</v>
      </c>
      <c r="N183" s="39">
        <v>192.88</v>
      </c>
      <c r="O183" s="258">
        <f t="shared" si="6"/>
        <v>21216.799999999999</v>
      </c>
      <c r="P183" s="7"/>
      <c r="Q183" s="6"/>
    </row>
    <row r="184" spans="1:17" s="67" customFormat="1" ht="31.5" hidden="1">
      <c r="A184" s="149"/>
      <c r="B184" s="257" t="s">
        <v>113</v>
      </c>
      <c r="C184" s="36" t="s">
        <v>7</v>
      </c>
      <c r="D184" s="36" t="s">
        <v>155</v>
      </c>
      <c r="E184" s="251">
        <v>45689</v>
      </c>
      <c r="F184" s="36" t="s">
        <v>466</v>
      </c>
      <c r="G184" s="36" t="s">
        <v>326</v>
      </c>
      <c r="H184" s="37">
        <v>0.8125</v>
      </c>
      <c r="I184" s="37">
        <v>0.15972222222222224</v>
      </c>
      <c r="J184" s="42">
        <v>0</v>
      </c>
      <c r="K184" s="39"/>
      <c r="L184" s="39">
        <f t="shared" si="5"/>
        <v>0</v>
      </c>
      <c r="M184" s="38">
        <v>0</v>
      </c>
      <c r="N184" s="39">
        <v>241.71</v>
      </c>
      <c r="O184" s="258">
        <f t="shared" si="6"/>
        <v>0</v>
      </c>
      <c r="P184" s="7"/>
      <c r="Q184" s="6"/>
    </row>
    <row r="185" spans="1:17" s="67" customFormat="1" ht="31.5" hidden="1">
      <c r="A185" s="149"/>
      <c r="B185" s="257" t="s">
        <v>113</v>
      </c>
      <c r="C185" s="36" t="s">
        <v>7</v>
      </c>
      <c r="D185" s="36" t="s">
        <v>155</v>
      </c>
      <c r="E185" s="251">
        <v>45689</v>
      </c>
      <c r="F185" s="36" t="s">
        <v>467</v>
      </c>
      <c r="G185" s="36" t="s">
        <v>326</v>
      </c>
      <c r="H185" s="37">
        <v>0.8125</v>
      </c>
      <c r="I185" s="37">
        <v>0.15972222222222224</v>
      </c>
      <c r="J185" s="42">
        <v>0</v>
      </c>
      <c r="K185" s="39"/>
      <c r="L185" s="39">
        <f t="shared" si="5"/>
        <v>0</v>
      </c>
      <c r="M185" s="38">
        <v>18</v>
      </c>
      <c r="N185" s="39">
        <v>214.54</v>
      </c>
      <c r="O185" s="258">
        <f t="shared" si="6"/>
        <v>3861.72</v>
      </c>
      <c r="P185" s="7"/>
      <c r="Q185" s="6"/>
    </row>
    <row r="186" spans="1:17" s="67" customFormat="1" ht="31.5" hidden="1">
      <c r="A186" s="149"/>
      <c r="B186" s="257" t="s">
        <v>113</v>
      </c>
      <c r="C186" s="36" t="s">
        <v>7</v>
      </c>
      <c r="D186" s="36" t="s">
        <v>155</v>
      </c>
      <c r="E186" s="251">
        <v>45689</v>
      </c>
      <c r="F186" s="36" t="s">
        <v>465</v>
      </c>
      <c r="G186" s="36" t="s">
        <v>326</v>
      </c>
      <c r="H186" s="37">
        <v>0.60069444444444442</v>
      </c>
      <c r="I186" s="37">
        <v>0.94791666666666663</v>
      </c>
      <c r="J186" s="42">
        <v>0</v>
      </c>
      <c r="K186" s="39"/>
      <c r="L186" s="39">
        <f t="shared" si="5"/>
        <v>0</v>
      </c>
      <c r="M186" s="38">
        <v>0</v>
      </c>
      <c r="N186" s="39">
        <v>196.57</v>
      </c>
      <c r="O186" s="258">
        <f t="shared" si="6"/>
        <v>0</v>
      </c>
      <c r="P186" s="7"/>
      <c r="Q186" s="6"/>
    </row>
    <row r="187" spans="1:17" s="67" customFormat="1" ht="15.75" hidden="1">
      <c r="A187" s="149"/>
      <c r="B187" s="257" t="s">
        <v>113</v>
      </c>
      <c r="C187" s="36" t="s">
        <v>7</v>
      </c>
      <c r="D187" s="36" t="s">
        <v>155</v>
      </c>
      <c r="E187" s="251">
        <v>45689</v>
      </c>
      <c r="F187" s="36" t="s">
        <v>468</v>
      </c>
      <c r="G187" s="36" t="s">
        <v>326</v>
      </c>
      <c r="H187" s="37">
        <v>0.29166666666666669</v>
      </c>
      <c r="I187" s="37">
        <v>0.63888888888888884</v>
      </c>
      <c r="J187" s="42">
        <v>0</v>
      </c>
      <c r="K187" s="39"/>
      <c r="L187" s="39">
        <f t="shared" si="5"/>
        <v>0</v>
      </c>
      <c r="M187" s="38">
        <v>0</v>
      </c>
      <c r="N187" s="39">
        <v>239.18</v>
      </c>
      <c r="O187" s="258">
        <f t="shared" si="6"/>
        <v>0</v>
      </c>
      <c r="P187" s="7"/>
      <c r="Q187" s="6"/>
    </row>
    <row r="188" spans="1:17" s="67" customFormat="1" ht="15.75" hidden="1">
      <c r="A188" s="149"/>
      <c r="B188" s="257" t="s">
        <v>113</v>
      </c>
      <c r="C188" s="36" t="s">
        <v>7</v>
      </c>
      <c r="D188" s="36" t="s">
        <v>155</v>
      </c>
      <c r="E188" s="251">
        <v>45689</v>
      </c>
      <c r="F188" s="36" t="s">
        <v>469</v>
      </c>
      <c r="G188" s="36" t="s">
        <v>326</v>
      </c>
      <c r="H188" s="37">
        <v>0.47916666666666669</v>
      </c>
      <c r="I188" s="37">
        <v>0.82638888888888884</v>
      </c>
      <c r="J188" s="42">
        <v>0</v>
      </c>
      <c r="K188" s="39"/>
      <c r="L188" s="39">
        <f t="shared" si="5"/>
        <v>0</v>
      </c>
      <c r="M188" s="38">
        <v>0</v>
      </c>
      <c r="N188" s="39">
        <v>239.18</v>
      </c>
      <c r="O188" s="258">
        <f t="shared" si="6"/>
        <v>0</v>
      </c>
      <c r="P188" s="7"/>
      <c r="Q188" s="6"/>
    </row>
    <row r="189" spans="1:17" s="67" customFormat="1" ht="15.75" hidden="1">
      <c r="A189" s="149"/>
      <c r="B189" s="257" t="s">
        <v>113</v>
      </c>
      <c r="C189" s="36" t="s">
        <v>7</v>
      </c>
      <c r="D189" s="36" t="s">
        <v>155</v>
      </c>
      <c r="E189" s="251">
        <v>45689</v>
      </c>
      <c r="F189" s="36" t="s">
        <v>470</v>
      </c>
      <c r="G189" s="36" t="s">
        <v>326</v>
      </c>
      <c r="H189" s="37">
        <v>0.8125</v>
      </c>
      <c r="I189" s="37">
        <v>0.15972222222222224</v>
      </c>
      <c r="J189" s="42">
        <v>0</v>
      </c>
      <c r="K189" s="39"/>
      <c r="L189" s="39">
        <f t="shared" si="5"/>
        <v>0</v>
      </c>
      <c r="M189" s="38">
        <v>0</v>
      </c>
      <c r="N189" s="39">
        <v>268.05</v>
      </c>
      <c r="O189" s="258">
        <f t="shared" si="6"/>
        <v>0</v>
      </c>
      <c r="P189" s="7"/>
      <c r="Q189" s="6"/>
    </row>
    <row r="190" spans="1:17" s="67" customFormat="1" ht="15.75" hidden="1">
      <c r="A190" s="149"/>
      <c r="B190" s="257" t="s">
        <v>58</v>
      </c>
      <c r="C190" s="36" t="s">
        <v>202</v>
      </c>
      <c r="D190" s="36" t="s">
        <v>203</v>
      </c>
      <c r="E190" s="251">
        <v>45689</v>
      </c>
      <c r="F190" s="36" t="s">
        <v>331</v>
      </c>
      <c r="G190" s="36" t="s">
        <v>322</v>
      </c>
      <c r="H190" s="37">
        <v>0.45833333333333331</v>
      </c>
      <c r="I190" s="37">
        <v>0.95833333333333337</v>
      </c>
      <c r="J190" s="42">
        <v>0</v>
      </c>
      <c r="K190" s="39"/>
      <c r="L190" s="39">
        <f t="shared" si="5"/>
        <v>0</v>
      </c>
      <c r="M190" s="38">
        <v>3</v>
      </c>
      <c r="N190" s="39">
        <v>120.82</v>
      </c>
      <c r="O190" s="258">
        <f t="shared" si="6"/>
        <v>362.46</v>
      </c>
      <c r="P190" s="7"/>
      <c r="Q190" s="6"/>
    </row>
    <row r="191" spans="1:17" s="67" customFormat="1" ht="31.5" hidden="1">
      <c r="A191" s="149"/>
      <c r="B191" s="257" t="s">
        <v>58</v>
      </c>
      <c r="C191" s="36" t="s">
        <v>202</v>
      </c>
      <c r="D191" s="36" t="s">
        <v>203</v>
      </c>
      <c r="E191" s="251">
        <v>45689</v>
      </c>
      <c r="F191" s="36" t="s">
        <v>332</v>
      </c>
      <c r="G191" s="36" t="s">
        <v>333</v>
      </c>
      <c r="H191" s="37">
        <v>0.375</v>
      </c>
      <c r="I191" s="37">
        <v>0.72222222222222221</v>
      </c>
      <c r="J191" s="42">
        <v>0</v>
      </c>
      <c r="K191" s="39"/>
      <c r="L191" s="39">
        <f t="shared" si="5"/>
        <v>0</v>
      </c>
      <c r="M191" s="38">
        <v>3</v>
      </c>
      <c r="N191" s="39">
        <v>186.43</v>
      </c>
      <c r="O191" s="258">
        <f t="shared" si="6"/>
        <v>559.29</v>
      </c>
      <c r="P191" s="7"/>
      <c r="Q191" s="6"/>
    </row>
    <row r="192" spans="1:17" s="67" customFormat="1" ht="15.75" hidden="1">
      <c r="A192" s="149"/>
      <c r="B192" s="257" t="s">
        <v>12</v>
      </c>
      <c r="C192" s="36" t="s">
        <v>11</v>
      </c>
      <c r="D192" s="36" t="s">
        <v>4</v>
      </c>
      <c r="E192" s="251">
        <v>45689</v>
      </c>
      <c r="F192" s="36" t="s">
        <v>339</v>
      </c>
      <c r="G192" s="36" t="s">
        <v>322</v>
      </c>
      <c r="H192" s="37">
        <v>0.79166666666666663</v>
      </c>
      <c r="I192" s="37">
        <v>0.29166666666666669</v>
      </c>
      <c r="J192" s="42">
        <v>87</v>
      </c>
      <c r="K192" s="57">
        <v>32.36</v>
      </c>
      <c r="L192" s="39">
        <f t="shared" si="5"/>
        <v>2815.32</v>
      </c>
      <c r="M192" s="38">
        <v>0</v>
      </c>
      <c r="N192" s="57"/>
      <c r="O192" s="258">
        <f t="shared" si="6"/>
        <v>0</v>
      </c>
      <c r="P192" s="7"/>
      <c r="Q192" s="6"/>
    </row>
    <row r="193" spans="1:17" s="67" customFormat="1" ht="15.75" hidden="1">
      <c r="A193" s="149"/>
      <c r="B193" s="257" t="s">
        <v>12</v>
      </c>
      <c r="C193" s="36" t="s">
        <v>11</v>
      </c>
      <c r="D193" s="36" t="s">
        <v>4</v>
      </c>
      <c r="E193" s="251">
        <v>45689</v>
      </c>
      <c r="F193" s="36" t="s">
        <v>339</v>
      </c>
      <c r="G193" s="36" t="s">
        <v>322</v>
      </c>
      <c r="H193" s="37">
        <v>0.29166666666666669</v>
      </c>
      <c r="I193" s="37">
        <v>0.79166666666666663</v>
      </c>
      <c r="J193" s="42">
        <v>87</v>
      </c>
      <c r="K193" s="57">
        <v>29.65</v>
      </c>
      <c r="L193" s="39">
        <f t="shared" si="5"/>
        <v>2579.5499999999997</v>
      </c>
      <c r="M193" s="38">
        <v>0</v>
      </c>
      <c r="N193" s="57"/>
      <c r="O193" s="258">
        <f t="shared" si="6"/>
        <v>0</v>
      </c>
      <c r="P193" s="7"/>
      <c r="Q193" s="6"/>
    </row>
    <row r="194" spans="1:17" s="67" customFormat="1" ht="15.75" hidden="1">
      <c r="A194" s="149"/>
      <c r="B194" s="257" t="s">
        <v>12</v>
      </c>
      <c r="C194" s="36" t="s">
        <v>10</v>
      </c>
      <c r="D194" s="36" t="s">
        <v>4</v>
      </c>
      <c r="E194" s="251">
        <v>45689</v>
      </c>
      <c r="F194" s="36" t="s">
        <v>335</v>
      </c>
      <c r="G194" s="36" t="s">
        <v>322</v>
      </c>
      <c r="H194" s="37">
        <v>0.29166666666666669</v>
      </c>
      <c r="I194" s="37">
        <v>0.79166666666666663</v>
      </c>
      <c r="J194" s="42">
        <v>138</v>
      </c>
      <c r="K194" s="57">
        <v>20.88</v>
      </c>
      <c r="L194" s="39">
        <f t="shared" ref="L194:L257" si="7">J194*K194</f>
        <v>2881.44</v>
      </c>
      <c r="M194" s="38">
        <v>0</v>
      </c>
      <c r="N194" s="57"/>
      <c r="O194" s="258">
        <f t="shared" si="6"/>
        <v>0</v>
      </c>
      <c r="P194" s="7"/>
      <c r="Q194" s="6"/>
    </row>
    <row r="195" spans="1:17" s="67" customFormat="1" ht="15.75" hidden="1">
      <c r="A195" s="149"/>
      <c r="B195" s="257" t="s">
        <v>12</v>
      </c>
      <c r="C195" s="36" t="s">
        <v>10</v>
      </c>
      <c r="D195" s="36" t="s">
        <v>4</v>
      </c>
      <c r="E195" s="251">
        <v>45689</v>
      </c>
      <c r="F195" s="36" t="s">
        <v>335</v>
      </c>
      <c r="G195" s="36" t="s">
        <v>322</v>
      </c>
      <c r="H195" s="37">
        <v>0.79166666666666663</v>
      </c>
      <c r="I195" s="37">
        <v>0.29166666666666669</v>
      </c>
      <c r="J195" s="42">
        <v>138</v>
      </c>
      <c r="K195" s="57">
        <v>22.83</v>
      </c>
      <c r="L195" s="39">
        <f t="shared" si="7"/>
        <v>3150.54</v>
      </c>
      <c r="M195" s="38">
        <v>0</v>
      </c>
      <c r="N195" s="57"/>
      <c r="O195" s="258">
        <f t="shared" si="6"/>
        <v>0</v>
      </c>
      <c r="P195" s="7"/>
      <c r="Q195" s="6"/>
    </row>
    <row r="196" spans="1:17" s="67" customFormat="1" ht="31.5" hidden="1">
      <c r="A196" s="149"/>
      <c r="B196" s="257" t="s">
        <v>12</v>
      </c>
      <c r="C196" s="36" t="s">
        <v>13</v>
      </c>
      <c r="D196" s="36" t="s">
        <v>4</v>
      </c>
      <c r="E196" s="251">
        <v>45689</v>
      </c>
      <c r="F196" s="36" t="s">
        <v>351</v>
      </c>
      <c r="G196" s="36" t="s">
        <v>322</v>
      </c>
      <c r="H196" s="37">
        <v>0.45833333333333331</v>
      </c>
      <c r="I196" s="37">
        <v>0.95833333333333337</v>
      </c>
      <c r="J196" s="42">
        <v>180</v>
      </c>
      <c r="K196" s="39">
        <v>35.26</v>
      </c>
      <c r="L196" s="39">
        <f t="shared" si="7"/>
        <v>6346.7999999999993</v>
      </c>
      <c r="M196" s="38">
        <v>0</v>
      </c>
      <c r="N196" s="39"/>
      <c r="O196" s="258">
        <f t="shared" ref="O196:O259" si="8">M196*N196</f>
        <v>0</v>
      </c>
      <c r="P196" s="7"/>
      <c r="Q196" s="6"/>
    </row>
    <row r="197" spans="1:17" s="67" customFormat="1" ht="15.75" hidden="1">
      <c r="A197" s="149"/>
      <c r="B197" s="257" t="s">
        <v>58</v>
      </c>
      <c r="C197" s="36" t="s">
        <v>7</v>
      </c>
      <c r="D197" s="36" t="s">
        <v>167</v>
      </c>
      <c r="E197" s="251">
        <v>45689</v>
      </c>
      <c r="F197" s="36" t="s">
        <v>373</v>
      </c>
      <c r="G197" s="36" t="s">
        <v>322</v>
      </c>
      <c r="H197" s="37">
        <v>0.45833333333333331</v>
      </c>
      <c r="I197" s="37">
        <v>0.95833333333333337</v>
      </c>
      <c r="J197" s="42">
        <v>0</v>
      </c>
      <c r="K197" s="39"/>
      <c r="L197" s="39">
        <f t="shared" si="7"/>
        <v>0</v>
      </c>
      <c r="M197" s="38">
        <v>0</v>
      </c>
      <c r="N197" s="39">
        <v>155.19999999999999</v>
      </c>
      <c r="O197" s="258">
        <f t="shared" si="8"/>
        <v>0</v>
      </c>
      <c r="P197" s="7"/>
      <c r="Q197" s="6"/>
    </row>
    <row r="198" spans="1:17" s="67" customFormat="1" ht="35.25" hidden="1" customHeight="1">
      <c r="A198" s="149"/>
      <c r="B198" s="257" t="s">
        <v>58</v>
      </c>
      <c r="C198" s="36" t="s">
        <v>7</v>
      </c>
      <c r="D198" s="36" t="s">
        <v>167</v>
      </c>
      <c r="E198" s="251">
        <v>45689</v>
      </c>
      <c r="F198" s="36" t="s">
        <v>512</v>
      </c>
      <c r="G198" s="36" t="s">
        <v>341</v>
      </c>
      <c r="H198" s="37">
        <v>0.27777777777777779</v>
      </c>
      <c r="I198" s="37">
        <v>0.625</v>
      </c>
      <c r="J198" s="42">
        <v>0</v>
      </c>
      <c r="K198" s="39"/>
      <c r="L198" s="39">
        <f t="shared" si="7"/>
        <v>0</v>
      </c>
      <c r="M198" s="38">
        <v>0</v>
      </c>
      <c r="N198" s="39">
        <v>241.19</v>
      </c>
      <c r="O198" s="258">
        <f t="shared" si="8"/>
        <v>0</v>
      </c>
      <c r="P198" s="7"/>
      <c r="Q198" s="6"/>
    </row>
    <row r="199" spans="1:17" s="67" customFormat="1" ht="15.75" hidden="1">
      <c r="A199" s="149"/>
      <c r="B199" s="257" t="s">
        <v>58</v>
      </c>
      <c r="C199" s="36" t="s">
        <v>7</v>
      </c>
      <c r="D199" s="36" t="s">
        <v>167</v>
      </c>
      <c r="E199" s="251">
        <v>45689</v>
      </c>
      <c r="F199" s="36" t="s">
        <v>506</v>
      </c>
      <c r="G199" s="36" t="s">
        <v>341</v>
      </c>
      <c r="H199" s="37">
        <v>0.27777777777777779</v>
      </c>
      <c r="I199" s="37">
        <v>0.625</v>
      </c>
      <c r="J199" s="42">
        <v>0</v>
      </c>
      <c r="K199" s="39"/>
      <c r="L199" s="39">
        <f t="shared" si="7"/>
        <v>0</v>
      </c>
      <c r="M199" s="38">
        <v>0</v>
      </c>
      <c r="N199" s="39">
        <v>162.55000000000001</v>
      </c>
      <c r="O199" s="258">
        <f t="shared" si="8"/>
        <v>0</v>
      </c>
      <c r="P199" s="7"/>
      <c r="Q199" s="6"/>
    </row>
    <row r="200" spans="1:17" s="67" customFormat="1" ht="15.75" hidden="1">
      <c r="A200" s="149"/>
      <c r="B200" s="257" t="s">
        <v>58</v>
      </c>
      <c r="C200" s="36" t="s">
        <v>7</v>
      </c>
      <c r="D200" s="36" t="s">
        <v>167</v>
      </c>
      <c r="E200" s="251">
        <v>45689</v>
      </c>
      <c r="F200" s="36" t="s">
        <v>372</v>
      </c>
      <c r="G200" s="36" t="s">
        <v>341</v>
      </c>
      <c r="H200" s="37">
        <v>0.27777777777777779</v>
      </c>
      <c r="I200" s="37">
        <v>0.625</v>
      </c>
      <c r="J200" s="42">
        <v>0</v>
      </c>
      <c r="K200" s="39"/>
      <c r="L200" s="39">
        <f t="shared" si="7"/>
        <v>0</v>
      </c>
      <c r="M200" s="38">
        <v>0</v>
      </c>
      <c r="N200" s="39">
        <v>162.55000000000001</v>
      </c>
      <c r="O200" s="258">
        <f t="shared" si="8"/>
        <v>0</v>
      </c>
      <c r="P200" s="7"/>
      <c r="Q200" s="6"/>
    </row>
    <row r="201" spans="1:17" s="67" customFormat="1" ht="15.75" hidden="1">
      <c r="A201" s="149"/>
      <c r="B201" s="257" t="s">
        <v>58</v>
      </c>
      <c r="C201" s="36" t="s">
        <v>7</v>
      </c>
      <c r="D201" s="36" t="s">
        <v>167</v>
      </c>
      <c r="E201" s="251">
        <v>45689</v>
      </c>
      <c r="F201" s="36" t="s">
        <v>506</v>
      </c>
      <c r="G201" s="36" t="s">
        <v>341</v>
      </c>
      <c r="H201" s="37">
        <v>0.61111111111111116</v>
      </c>
      <c r="I201" s="37">
        <v>0.95833333333333337</v>
      </c>
      <c r="J201" s="42">
        <v>0</v>
      </c>
      <c r="K201" s="39"/>
      <c r="L201" s="39">
        <f t="shared" si="7"/>
        <v>0</v>
      </c>
      <c r="M201" s="38">
        <v>0</v>
      </c>
      <c r="N201" s="39">
        <v>166.68</v>
      </c>
      <c r="O201" s="258">
        <f t="shared" si="8"/>
        <v>0</v>
      </c>
      <c r="P201" s="7"/>
      <c r="Q201" s="6"/>
    </row>
    <row r="202" spans="1:17" s="67" customFormat="1" ht="15.75" hidden="1">
      <c r="A202" s="149"/>
      <c r="B202" s="257" t="s">
        <v>58</v>
      </c>
      <c r="C202" s="36" t="s">
        <v>7</v>
      </c>
      <c r="D202" s="36" t="s">
        <v>167</v>
      </c>
      <c r="E202" s="251">
        <v>45689</v>
      </c>
      <c r="F202" s="36" t="s">
        <v>372</v>
      </c>
      <c r="G202" s="36" t="s">
        <v>341</v>
      </c>
      <c r="H202" s="37">
        <v>0.61111111111111116</v>
      </c>
      <c r="I202" s="37">
        <v>0.95833333333333337</v>
      </c>
      <c r="J202" s="42">
        <v>0</v>
      </c>
      <c r="K202" s="39"/>
      <c r="L202" s="39">
        <f t="shared" si="7"/>
        <v>0</v>
      </c>
      <c r="M202" s="38">
        <v>42</v>
      </c>
      <c r="N202" s="39">
        <v>166.68</v>
      </c>
      <c r="O202" s="258">
        <f t="shared" si="8"/>
        <v>7000.56</v>
      </c>
      <c r="P202" s="7"/>
      <c r="Q202" s="6"/>
    </row>
    <row r="203" spans="1:17" s="67" customFormat="1" ht="15.75" hidden="1">
      <c r="A203" s="149"/>
      <c r="B203" s="257" t="s">
        <v>58</v>
      </c>
      <c r="C203" s="36" t="s">
        <v>7</v>
      </c>
      <c r="D203" s="36" t="s">
        <v>167</v>
      </c>
      <c r="E203" s="251">
        <v>45689</v>
      </c>
      <c r="F203" s="36" t="s">
        <v>379</v>
      </c>
      <c r="G203" s="36" t="s">
        <v>341</v>
      </c>
      <c r="H203" s="37">
        <v>0.27777777777777779</v>
      </c>
      <c r="I203" s="37">
        <v>0.625</v>
      </c>
      <c r="J203" s="42">
        <v>0</v>
      </c>
      <c r="K203" s="39"/>
      <c r="L203" s="39">
        <f t="shared" si="7"/>
        <v>0</v>
      </c>
      <c r="M203" s="38">
        <v>0</v>
      </c>
      <c r="N203" s="39">
        <v>207.83</v>
      </c>
      <c r="O203" s="258">
        <f t="shared" si="8"/>
        <v>0</v>
      </c>
      <c r="P203" s="7"/>
      <c r="Q203" s="6"/>
    </row>
    <row r="204" spans="1:17" s="67" customFormat="1" ht="15.75" hidden="1">
      <c r="A204" s="149"/>
      <c r="B204" s="257" t="s">
        <v>58</v>
      </c>
      <c r="C204" s="36" t="s">
        <v>7</v>
      </c>
      <c r="D204" s="36" t="s">
        <v>167</v>
      </c>
      <c r="E204" s="251">
        <v>45689</v>
      </c>
      <c r="F204" s="36" t="s">
        <v>379</v>
      </c>
      <c r="G204" s="36" t="s">
        <v>341</v>
      </c>
      <c r="H204" s="37">
        <v>0.54166666666666663</v>
      </c>
      <c r="I204" s="37">
        <v>0.88888888888888884</v>
      </c>
      <c r="J204" s="42">
        <v>0</v>
      </c>
      <c r="K204" s="39"/>
      <c r="L204" s="39">
        <f t="shared" si="7"/>
        <v>0</v>
      </c>
      <c r="M204" s="38">
        <v>0</v>
      </c>
      <c r="N204" s="39">
        <v>207.83</v>
      </c>
      <c r="O204" s="258">
        <f t="shared" si="8"/>
        <v>0</v>
      </c>
      <c r="P204" s="7"/>
      <c r="Q204" s="6"/>
    </row>
    <row r="205" spans="1:17" s="67" customFormat="1" ht="15.75" hidden="1">
      <c r="A205" s="149"/>
      <c r="B205" s="257" t="s">
        <v>58</v>
      </c>
      <c r="C205" s="36" t="s">
        <v>7</v>
      </c>
      <c r="D205" s="36" t="s">
        <v>167</v>
      </c>
      <c r="E205" s="251">
        <v>45689</v>
      </c>
      <c r="F205" s="36" t="s">
        <v>379</v>
      </c>
      <c r="G205" s="36" t="s">
        <v>341</v>
      </c>
      <c r="H205" s="37">
        <v>0.61111111111111116</v>
      </c>
      <c r="I205" s="37">
        <v>0.95833333333333337</v>
      </c>
      <c r="J205" s="42">
        <v>0</v>
      </c>
      <c r="K205" s="39"/>
      <c r="L205" s="39">
        <f t="shared" si="7"/>
        <v>0</v>
      </c>
      <c r="M205" s="38">
        <v>3</v>
      </c>
      <c r="N205" s="39">
        <v>213.42</v>
      </c>
      <c r="O205" s="258">
        <f t="shared" si="8"/>
        <v>640.26</v>
      </c>
      <c r="P205" s="7"/>
      <c r="Q205" s="6"/>
    </row>
    <row r="206" spans="1:17" s="67" customFormat="1" ht="15.75" hidden="1">
      <c r="A206" s="149"/>
      <c r="B206" s="257" t="s">
        <v>58</v>
      </c>
      <c r="C206" s="36" t="s">
        <v>7</v>
      </c>
      <c r="D206" s="36" t="s">
        <v>167</v>
      </c>
      <c r="E206" s="251">
        <v>45689</v>
      </c>
      <c r="F206" s="36" t="s">
        <v>372</v>
      </c>
      <c r="G206" s="36" t="s">
        <v>341</v>
      </c>
      <c r="H206" s="37">
        <v>0.33333333333333331</v>
      </c>
      <c r="I206" s="37">
        <v>0.68055555555555558</v>
      </c>
      <c r="J206" s="42">
        <v>0</v>
      </c>
      <c r="K206" s="39"/>
      <c r="L206" s="39">
        <f t="shared" si="7"/>
        <v>0</v>
      </c>
      <c r="M206" s="38">
        <v>0</v>
      </c>
      <c r="N206" s="39">
        <v>162.55000000000001</v>
      </c>
      <c r="O206" s="258">
        <f t="shared" si="8"/>
        <v>0</v>
      </c>
      <c r="P206" s="7"/>
      <c r="Q206" s="6"/>
    </row>
    <row r="207" spans="1:17" s="67" customFormat="1" ht="15.75" hidden="1">
      <c r="A207" s="149"/>
      <c r="B207" s="257" t="s">
        <v>58</v>
      </c>
      <c r="C207" s="36" t="s">
        <v>7</v>
      </c>
      <c r="D207" s="36" t="s">
        <v>167</v>
      </c>
      <c r="E207" s="251">
        <v>45689</v>
      </c>
      <c r="F207" s="36" t="s">
        <v>372</v>
      </c>
      <c r="G207" s="36" t="s">
        <v>341</v>
      </c>
      <c r="H207" s="37">
        <v>0.5</v>
      </c>
      <c r="I207" s="37">
        <v>0.84722222222222221</v>
      </c>
      <c r="J207" s="42">
        <v>0</v>
      </c>
      <c r="K207" s="39"/>
      <c r="L207" s="39">
        <f t="shared" si="7"/>
        <v>0</v>
      </c>
      <c r="M207" s="38">
        <v>0</v>
      </c>
      <c r="N207" s="39">
        <v>162.55000000000001</v>
      </c>
      <c r="O207" s="258">
        <f t="shared" si="8"/>
        <v>0</v>
      </c>
      <c r="P207" s="7"/>
      <c r="Q207" s="6"/>
    </row>
    <row r="208" spans="1:17" s="67" customFormat="1" ht="15.75" hidden="1">
      <c r="A208" s="149"/>
      <c r="B208" s="257" t="s">
        <v>12</v>
      </c>
      <c r="C208" s="36" t="s">
        <v>9</v>
      </c>
      <c r="D208" s="36" t="s">
        <v>4</v>
      </c>
      <c r="E208" s="251">
        <v>45689</v>
      </c>
      <c r="F208" s="36" t="s">
        <v>487</v>
      </c>
      <c r="G208" s="11" t="s">
        <v>328</v>
      </c>
      <c r="H208" s="30">
        <v>0.33333333333333331</v>
      </c>
      <c r="I208" s="30">
        <v>0.7416666666666667</v>
      </c>
      <c r="J208" s="42">
        <v>0</v>
      </c>
      <c r="K208" s="33">
        <v>51.86</v>
      </c>
      <c r="L208" s="39">
        <f t="shared" si="7"/>
        <v>0</v>
      </c>
      <c r="M208" s="256">
        <v>16</v>
      </c>
      <c r="N208" s="33">
        <v>374.83</v>
      </c>
      <c r="O208" s="258">
        <f t="shared" si="8"/>
        <v>5997.28</v>
      </c>
      <c r="P208" s="7"/>
      <c r="Q208" s="6"/>
    </row>
    <row r="209" spans="1:17" s="67" customFormat="1" ht="15.75" hidden="1">
      <c r="A209" s="149"/>
      <c r="B209" s="257" t="s">
        <v>12</v>
      </c>
      <c r="C209" s="36" t="s">
        <v>9</v>
      </c>
      <c r="D209" s="36" t="s">
        <v>4</v>
      </c>
      <c r="E209" s="251">
        <v>45689</v>
      </c>
      <c r="F209" s="36" t="s">
        <v>488</v>
      </c>
      <c r="G209" s="11" t="s">
        <v>328</v>
      </c>
      <c r="H209" s="30">
        <v>0.91666666666666663</v>
      </c>
      <c r="I209" s="30">
        <v>0.32500000000000001</v>
      </c>
      <c r="J209" s="31">
        <v>0.48</v>
      </c>
      <c r="K209" s="33">
        <v>39.020000000000003</v>
      </c>
      <c r="L209" s="39">
        <f t="shared" si="7"/>
        <v>18.729600000000001</v>
      </c>
      <c r="M209" s="256">
        <v>2</v>
      </c>
      <c r="N209" s="33">
        <v>282.04000000000002</v>
      </c>
      <c r="O209" s="258">
        <f t="shared" si="8"/>
        <v>564.08000000000004</v>
      </c>
      <c r="P209" s="7"/>
      <c r="Q209" s="6"/>
    </row>
    <row r="210" spans="1:17" s="67" customFormat="1" ht="15.75" hidden="1">
      <c r="A210" s="149"/>
      <c r="B210" s="257" t="s">
        <v>12</v>
      </c>
      <c r="C210" s="36" t="s">
        <v>9</v>
      </c>
      <c r="D210" s="36" t="s">
        <v>4</v>
      </c>
      <c r="E210" s="251">
        <v>45689</v>
      </c>
      <c r="F210" s="36" t="s">
        <v>489</v>
      </c>
      <c r="G210" s="11" t="s">
        <v>328</v>
      </c>
      <c r="H210" s="30">
        <v>0.91666666666666663</v>
      </c>
      <c r="I210" s="30">
        <v>0.32500000000000001</v>
      </c>
      <c r="J210" s="31">
        <v>0.68</v>
      </c>
      <c r="K210" s="33">
        <v>39.39</v>
      </c>
      <c r="L210" s="39">
        <f t="shared" si="7"/>
        <v>26.785200000000003</v>
      </c>
      <c r="M210" s="38">
        <v>0</v>
      </c>
      <c r="N210" s="33">
        <v>284.69</v>
      </c>
      <c r="O210" s="258">
        <f t="shared" si="8"/>
        <v>0</v>
      </c>
      <c r="P210" s="7"/>
      <c r="Q210" s="6"/>
    </row>
    <row r="211" spans="1:17" s="67" customFormat="1" ht="15.75" hidden="1">
      <c r="A211" s="149"/>
      <c r="B211" s="257" t="s">
        <v>12</v>
      </c>
      <c r="C211" s="36" t="s">
        <v>8</v>
      </c>
      <c r="D211" s="36" t="s">
        <v>4</v>
      </c>
      <c r="E211" s="251">
        <v>45689</v>
      </c>
      <c r="F211" s="36" t="s">
        <v>478</v>
      </c>
      <c r="G211" s="11" t="s">
        <v>328</v>
      </c>
      <c r="H211" s="30">
        <v>0.33333333333333298</v>
      </c>
      <c r="I211" s="30">
        <v>0.74166666666666703</v>
      </c>
      <c r="J211" s="42">
        <v>0</v>
      </c>
      <c r="K211" s="33">
        <v>97.3</v>
      </c>
      <c r="L211" s="39">
        <f t="shared" si="7"/>
        <v>0</v>
      </c>
      <c r="M211" s="38">
        <v>0</v>
      </c>
      <c r="N211" s="33">
        <v>703.25</v>
      </c>
      <c r="O211" s="258">
        <f t="shared" si="8"/>
        <v>0</v>
      </c>
      <c r="P211" s="7"/>
      <c r="Q211" s="6"/>
    </row>
    <row r="212" spans="1:17" s="67" customFormat="1" ht="15.75" hidden="1">
      <c r="A212" s="149"/>
      <c r="B212" s="257" t="s">
        <v>12</v>
      </c>
      <c r="C212" s="36" t="s">
        <v>8</v>
      </c>
      <c r="D212" s="36" t="s">
        <v>4</v>
      </c>
      <c r="E212" s="251">
        <v>45689</v>
      </c>
      <c r="F212" s="36" t="s">
        <v>479</v>
      </c>
      <c r="G212" s="11" t="s">
        <v>322</v>
      </c>
      <c r="H212" s="30">
        <v>0.25</v>
      </c>
      <c r="I212" s="30">
        <v>0.75</v>
      </c>
      <c r="J212" s="12">
        <v>0.26</v>
      </c>
      <c r="K212" s="33">
        <v>53.39</v>
      </c>
      <c r="L212" s="39">
        <f t="shared" si="7"/>
        <v>13.881400000000001</v>
      </c>
      <c r="M212" s="255">
        <v>0</v>
      </c>
      <c r="N212" s="33">
        <v>385.9</v>
      </c>
      <c r="O212" s="258">
        <f t="shared" si="8"/>
        <v>0</v>
      </c>
      <c r="P212" s="7"/>
      <c r="Q212" s="6"/>
    </row>
    <row r="213" spans="1:17" s="67" customFormat="1" ht="15.75" hidden="1">
      <c r="A213" s="149"/>
      <c r="B213" s="257" t="s">
        <v>12</v>
      </c>
      <c r="C213" s="36" t="s">
        <v>8</v>
      </c>
      <c r="D213" s="36" t="s">
        <v>4</v>
      </c>
      <c r="E213" s="251">
        <v>45689</v>
      </c>
      <c r="F213" s="36" t="s">
        <v>479</v>
      </c>
      <c r="G213" s="11" t="s">
        <v>322</v>
      </c>
      <c r="H213" s="30">
        <v>0.25</v>
      </c>
      <c r="I213" s="30">
        <v>0.75</v>
      </c>
      <c r="J213" s="42">
        <v>0</v>
      </c>
      <c r="K213" s="33"/>
      <c r="L213" s="39">
        <f t="shared" si="7"/>
        <v>0</v>
      </c>
      <c r="M213" s="255">
        <v>0</v>
      </c>
      <c r="N213" s="33">
        <v>385.9</v>
      </c>
      <c r="O213" s="258">
        <f t="shared" si="8"/>
        <v>0</v>
      </c>
      <c r="P213" s="7"/>
      <c r="Q213" s="6"/>
    </row>
    <row r="214" spans="1:17" s="67" customFormat="1" ht="15.75" hidden="1">
      <c r="A214" s="149"/>
      <c r="B214" s="257" t="s">
        <v>12</v>
      </c>
      <c r="C214" s="36" t="s">
        <v>8</v>
      </c>
      <c r="D214" s="36" t="s">
        <v>4</v>
      </c>
      <c r="E214" s="251">
        <v>45689</v>
      </c>
      <c r="F214" s="36" t="s">
        <v>480</v>
      </c>
      <c r="G214" s="11" t="s">
        <v>328</v>
      </c>
      <c r="H214" s="30">
        <v>0.33333333333333298</v>
      </c>
      <c r="I214" s="30">
        <v>0.74166666666666703</v>
      </c>
      <c r="J214" s="42">
        <v>0</v>
      </c>
      <c r="K214" s="33"/>
      <c r="L214" s="39">
        <f t="shared" si="7"/>
        <v>0</v>
      </c>
      <c r="M214" s="255">
        <v>0</v>
      </c>
      <c r="N214" s="33">
        <v>225.73</v>
      </c>
      <c r="O214" s="258">
        <f t="shared" si="8"/>
        <v>0</v>
      </c>
      <c r="P214" s="7"/>
      <c r="Q214" s="6"/>
    </row>
    <row r="215" spans="1:17" s="67" customFormat="1" ht="15.75" hidden="1">
      <c r="A215" s="149"/>
      <c r="B215" s="257" t="s">
        <v>12</v>
      </c>
      <c r="C215" s="36" t="s">
        <v>8</v>
      </c>
      <c r="D215" s="36" t="s">
        <v>4</v>
      </c>
      <c r="E215" s="251">
        <v>45689</v>
      </c>
      <c r="F215" s="36" t="s">
        <v>481</v>
      </c>
      <c r="G215" s="11" t="s">
        <v>328</v>
      </c>
      <c r="H215" s="30">
        <v>0.33333333333333298</v>
      </c>
      <c r="I215" s="30">
        <v>0.74166666666666703</v>
      </c>
      <c r="J215" s="12">
        <v>0.1</v>
      </c>
      <c r="K215" s="33">
        <v>39.03</v>
      </c>
      <c r="L215" s="39">
        <f t="shared" si="7"/>
        <v>3.9030000000000005</v>
      </c>
      <c r="M215" s="38">
        <v>0</v>
      </c>
      <c r="N215" s="33">
        <v>282.13</v>
      </c>
      <c r="O215" s="258">
        <f t="shared" si="8"/>
        <v>0</v>
      </c>
      <c r="P215" s="7"/>
      <c r="Q215" s="6"/>
    </row>
    <row r="216" spans="1:17" s="67" customFormat="1" ht="15.75" hidden="1">
      <c r="A216" s="149"/>
      <c r="B216" s="257" t="s">
        <v>12</v>
      </c>
      <c r="C216" s="36" t="s">
        <v>8</v>
      </c>
      <c r="D216" s="36" t="s">
        <v>4</v>
      </c>
      <c r="E216" s="251">
        <v>45689</v>
      </c>
      <c r="F216" s="36" t="s">
        <v>399</v>
      </c>
      <c r="G216" s="11" t="s">
        <v>322</v>
      </c>
      <c r="H216" s="30">
        <v>0.25</v>
      </c>
      <c r="I216" s="30">
        <v>0.75</v>
      </c>
      <c r="J216" s="12">
        <f>3.36+3.7</f>
        <v>7.0600000000000005</v>
      </c>
      <c r="K216" s="33">
        <v>40.340000000000003</v>
      </c>
      <c r="L216" s="39">
        <f t="shared" si="7"/>
        <v>284.80040000000002</v>
      </c>
      <c r="M216" s="255">
        <v>1</v>
      </c>
      <c r="N216" s="33">
        <v>245.18</v>
      </c>
      <c r="O216" s="258">
        <f t="shared" si="8"/>
        <v>245.18</v>
      </c>
      <c r="P216" s="7"/>
      <c r="Q216" s="6"/>
    </row>
    <row r="217" spans="1:17" s="67" customFormat="1" ht="15.75" hidden="1">
      <c r="A217" s="149"/>
      <c r="B217" s="257" t="s">
        <v>12</v>
      </c>
      <c r="C217" s="36" t="s">
        <v>8</v>
      </c>
      <c r="D217" s="36" t="s">
        <v>4</v>
      </c>
      <c r="E217" s="251">
        <v>45689</v>
      </c>
      <c r="F217" s="36" t="s">
        <v>399</v>
      </c>
      <c r="G217" s="11" t="s">
        <v>322</v>
      </c>
      <c r="H217" s="30">
        <v>0.75</v>
      </c>
      <c r="I217" s="30">
        <v>0.25</v>
      </c>
      <c r="J217" s="31">
        <f>1.91+0.02</f>
        <v>1.93</v>
      </c>
      <c r="K217" s="65">
        <v>45.79</v>
      </c>
      <c r="L217" s="39">
        <f t="shared" si="7"/>
        <v>88.37469999999999</v>
      </c>
      <c r="M217" s="38">
        <v>0</v>
      </c>
      <c r="N217" s="33">
        <v>278.31</v>
      </c>
      <c r="O217" s="258">
        <f t="shared" si="8"/>
        <v>0</v>
      </c>
      <c r="P217" s="7"/>
      <c r="Q217" s="6"/>
    </row>
    <row r="218" spans="1:17" s="67" customFormat="1" ht="15.75" hidden="1">
      <c r="A218" s="149"/>
      <c r="B218" s="257" t="s">
        <v>12</v>
      </c>
      <c r="C218" s="36" t="s">
        <v>8</v>
      </c>
      <c r="D218" s="36" t="s">
        <v>4</v>
      </c>
      <c r="E218" s="251">
        <v>45689</v>
      </c>
      <c r="F218" s="36" t="s">
        <v>399</v>
      </c>
      <c r="G218" s="11" t="s">
        <v>341</v>
      </c>
      <c r="H218" s="30">
        <v>0.33333333333333298</v>
      </c>
      <c r="I218" s="30">
        <v>0.68055555555555602</v>
      </c>
      <c r="J218" s="42">
        <v>0</v>
      </c>
      <c r="K218" s="33">
        <v>37.04</v>
      </c>
      <c r="L218" s="39">
        <f t="shared" si="7"/>
        <v>0</v>
      </c>
      <c r="M218" s="38">
        <v>0</v>
      </c>
      <c r="N218" s="33">
        <v>267.69</v>
      </c>
      <c r="O218" s="258">
        <f t="shared" si="8"/>
        <v>0</v>
      </c>
      <c r="P218" s="7"/>
      <c r="Q218" s="6"/>
    </row>
    <row r="219" spans="1:17" s="67" customFormat="1" ht="15.75" hidden="1">
      <c r="A219" s="149"/>
      <c r="B219" s="257" t="s">
        <v>12</v>
      </c>
      <c r="C219" s="36" t="s">
        <v>8</v>
      </c>
      <c r="D219" s="36" t="s">
        <v>4</v>
      </c>
      <c r="E219" s="251">
        <v>45689</v>
      </c>
      <c r="F219" s="36" t="s">
        <v>402</v>
      </c>
      <c r="G219" s="11" t="s">
        <v>322</v>
      </c>
      <c r="H219" s="30">
        <v>0.75</v>
      </c>
      <c r="I219" s="30">
        <v>0.25</v>
      </c>
      <c r="J219" s="12">
        <v>1.01</v>
      </c>
      <c r="K219" s="33">
        <v>50.58</v>
      </c>
      <c r="L219" s="39">
        <f t="shared" si="7"/>
        <v>51.085799999999999</v>
      </c>
      <c r="M219" s="256">
        <v>4</v>
      </c>
      <c r="N219" s="33">
        <v>307.45</v>
      </c>
      <c r="O219" s="258">
        <f t="shared" si="8"/>
        <v>1229.8</v>
      </c>
      <c r="P219" s="7"/>
      <c r="Q219" s="6"/>
    </row>
    <row r="220" spans="1:17" s="67" customFormat="1" ht="15.75" hidden="1">
      <c r="A220" s="149"/>
      <c r="B220" s="257" t="s">
        <v>12</v>
      </c>
      <c r="C220" s="36" t="s">
        <v>8</v>
      </c>
      <c r="D220" s="36" t="s">
        <v>4</v>
      </c>
      <c r="E220" s="251">
        <v>45689</v>
      </c>
      <c r="F220" s="36" t="s">
        <v>482</v>
      </c>
      <c r="G220" s="11" t="s">
        <v>322</v>
      </c>
      <c r="H220" s="30">
        <v>0.25</v>
      </c>
      <c r="I220" s="30">
        <v>0.75</v>
      </c>
      <c r="J220" s="31">
        <v>4.53</v>
      </c>
      <c r="K220" s="65">
        <v>33.450000000000003</v>
      </c>
      <c r="L220" s="39">
        <f t="shared" si="7"/>
        <v>151.52850000000001</v>
      </c>
      <c r="M220" s="256">
        <v>6</v>
      </c>
      <c r="N220" s="33">
        <v>203.34</v>
      </c>
      <c r="O220" s="258">
        <f t="shared" si="8"/>
        <v>1220.04</v>
      </c>
      <c r="P220" s="7"/>
      <c r="Q220" s="6"/>
    </row>
    <row r="221" spans="1:17" s="67" customFormat="1" ht="15.75" hidden="1">
      <c r="A221" s="149"/>
      <c r="B221" s="257" t="s">
        <v>12</v>
      </c>
      <c r="C221" s="36" t="s">
        <v>8</v>
      </c>
      <c r="D221" s="36" t="s">
        <v>4</v>
      </c>
      <c r="E221" s="251">
        <v>45689</v>
      </c>
      <c r="F221" s="75" t="s">
        <v>482</v>
      </c>
      <c r="G221" s="76" t="s">
        <v>322</v>
      </c>
      <c r="H221" s="77">
        <v>0.75</v>
      </c>
      <c r="I221" s="77">
        <v>0.25</v>
      </c>
      <c r="J221" s="42">
        <v>0</v>
      </c>
      <c r="K221" s="78">
        <v>37.82</v>
      </c>
      <c r="L221" s="39">
        <f t="shared" si="7"/>
        <v>0</v>
      </c>
      <c r="M221" s="38">
        <v>0</v>
      </c>
      <c r="N221" s="78">
        <v>229.87</v>
      </c>
      <c r="O221" s="258">
        <f t="shared" si="8"/>
        <v>0</v>
      </c>
      <c r="P221" s="7"/>
      <c r="Q221" s="6"/>
    </row>
    <row r="222" spans="1:17" s="67" customFormat="1" ht="15.75" hidden="1">
      <c r="A222" s="149"/>
      <c r="B222" s="257" t="s">
        <v>12</v>
      </c>
      <c r="C222" s="36" t="s">
        <v>8</v>
      </c>
      <c r="D222" s="36" t="s">
        <v>4</v>
      </c>
      <c r="E222" s="251">
        <v>45689</v>
      </c>
      <c r="F222" s="36" t="s">
        <v>483</v>
      </c>
      <c r="G222" s="11" t="s">
        <v>322</v>
      </c>
      <c r="H222" s="30">
        <v>0.75</v>
      </c>
      <c r="I222" s="30">
        <v>0.25</v>
      </c>
      <c r="J222" s="31">
        <v>0.7</v>
      </c>
      <c r="K222" s="65">
        <v>44.43</v>
      </c>
      <c r="L222" s="39">
        <f t="shared" si="7"/>
        <v>31.100999999999999</v>
      </c>
      <c r="M222" s="256">
        <v>0</v>
      </c>
      <c r="N222" s="33">
        <v>270.02</v>
      </c>
      <c r="O222" s="258">
        <f t="shared" si="8"/>
        <v>0</v>
      </c>
      <c r="P222" s="7"/>
      <c r="Q222" s="6"/>
    </row>
    <row r="223" spans="1:17" s="67" customFormat="1" ht="15.75" hidden="1">
      <c r="A223" s="149"/>
      <c r="B223" s="257" t="s">
        <v>12</v>
      </c>
      <c r="C223" s="36" t="s">
        <v>8</v>
      </c>
      <c r="D223" s="36" t="s">
        <v>4</v>
      </c>
      <c r="E223" s="251">
        <v>45689</v>
      </c>
      <c r="F223" s="36" t="s">
        <v>484</v>
      </c>
      <c r="G223" s="11" t="s">
        <v>328</v>
      </c>
      <c r="H223" s="30">
        <v>0.91666666666666696</v>
      </c>
      <c r="I223" s="30">
        <v>0.28333333333333299</v>
      </c>
      <c r="J223" s="31">
        <f>5.27+1.11</f>
        <v>6.38</v>
      </c>
      <c r="K223" s="65">
        <v>32.11</v>
      </c>
      <c r="L223" s="39">
        <f t="shared" si="7"/>
        <v>204.86179999999999</v>
      </c>
      <c r="M223" s="38">
        <v>0</v>
      </c>
      <c r="N223" s="33">
        <v>232.07</v>
      </c>
      <c r="O223" s="258">
        <f t="shared" si="8"/>
        <v>0</v>
      </c>
      <c r="P223" s="7"/>
      <c r="Q223" s="6"/>
    </row>
    <row r="224" spans="1:17" s="67" customFormat="1" ht="15.75" hidden="1">
      <c r="A224" s="149"/>
      <c r="B224" s="257" t="s">
        <v>12</v>
      </c>
      <c r="C224" s="36" t="s">
        <v>8</v>
      </c>
      <c r="D224" s="36" t="s">
        <v>4</v>
      </c>
      <c r="E224" s="251">
        <v>45689</v>
      </c>
      <c r="F224" s="36" t="s">
        <v>485</v>
      </c>
      <c r="G224" s="11" t="s">
        <v>322</v>
      </c>
      <c r="H224" s="30">
        <v>0.25</v>
      </c>
      <c r="I224" s="30">
        <v>0.75</v>
      </c>
      <c r="J224" s="31">
        <v>0.91</v>
      </c>
      <c r="K224" s="65">
        <v>24.45</v>
      </c>
      <c r="L224" s="39">
        <f t="shared" si="7"/>
        <v>22.249500000000001</v>
      </c>
      <c r="M224" s="256">
        <f>3+14</f>
        <v>17</v>
      </c>
      <c r="N224" s="33">
        <v>148.61000000000001</v>
      </c>
      <c r="O224" s="258">
        <f t="shared" si="8"/>
        <v>2526.3700000000003</v>
      </c>
      <c r="P224" s="7"/>
      <c r="Q224" s="6"/>
    </row>
    <row r="225" spans="1:17" s="67" customFormat="1" ht="15.75" hidden="1">
      <c r="A225" s="149"/>
      <c r="B225" s="257" t="s">
        <v>12</v>
      </c>
      <c r="C225" s="36" t="s">
        <v>8</v>
      </c>
      <c r="D225" s="36" t="s">
        <v>4</v>
      </c>
      <c r="E225" s="251">
        <v>45689</v>
      </c>
      <c r="F225" s="36" t="s">
        <v>485</v>
      </c>
      <c r="G225" s="11" t="s">
        <v>322</v>
      </c>
      <c r="H225" s="30">
        <v>0.75</v>
      </c>
      <c r="I225" s="30">
        <v>0.25</v>
      </c>
      <c r="J225" s="31">
        <v>1.06</v>
      </c>
      <c r="K225" s="33">
        <v>27.36</v>
      </c>
      <c r="L225" s="39">
        <f t="shared" si="7"/>
        <v>29.0016</v>
      </c>
      <c r="M225" s="256">
        <f>3+8</f>
        <v>11</v>
      </c>
      <c r="N225" s="33">
        <v>166.32</v>
      </c>
      <c r="O225" s="258">
        <f t="shared" si="8"/>
        <v>1829.52</v>
      </c>
      <c r="P225" s="7"/>
      <c r="Q225" s="6"/>
    </row>
    <row r="226" spans="1:17" s="67" customFormat="1" ht="15.75" hidden="1">
      <c r="A226" s="149"/>
      <c r="B226" s="257" t="s">
        <v>12</v>
      </c>
      <c r="C226" s="36" t="s">
        <v>8</v>
      </c>
      <c r="D226" s="36" t="s">
        <v>4</v>
      </c>
      <c r="E226" s="251">
        <v>45689</v>
      </c>
      <c r="F226" s="75" t="s">
        <v>486</v>
      </c>
      <c r="G226" s="76" t="s">
        <v>333</v>
      </c>
      <c r="H226" s="77">
        <v>0.25</v>
      </c>
      <c r="I226" s="77">
        <v>0.66666666666666663</v>
      </c>
      <c r="J226" s="31">
        <v>2.2599999999999998</v>
      </c>
      <c r="K226" s="78">
        <v>35.08</v>
      </c>
      <c r="L226" s="39">
        <f t="shared" si="7"/>
        <v>79.280799999999985</v>
      </c>
      <c r="M226" s="38">
        <v>0</v>
      </c>
      <c r="N226" s="78">
        <v>253.55</v>
      </c>
      <c r="O226" s="258">
        <f t="shared" si="8"/>
        <v>0</v>
      </c>
      <c r="P226" s="7"/>
      <c r="Q226" s="6"/>
    </row>
    <row r="227" spans="1:17" s="67" customFormat="1" ht="15.75" hidden="1">
      <c r="A227" s="149"/>
      <c r="B227" s="257" t="s">
        <v>12</v>
      </c>
      <c r="C227" s="36" t="s">
        <v>8</v>
      </c>
      <c r="D227" s="36" t="s">
        <v>4</v>
      </c>
      <c r="E227" s="251">
        <v>45689</v>
      </c>
      <c r="F227" s="36" t="s">
        <v>486</v>
      </c>
      <c r="G227" s="11" t="s">
        <v>333</v>
      </c>
      <c r="H227" s="30">
        <v>0.91666666666666696</v>
      </c>
      <c r="I227" s="30">
        <v>0.26388888888888901</v>
      </c>
      <c r="J227" s="42">
        <v>0</v>
      </c>
      <c r="K227" s="33"/>
      <c r="L227" s="39">
        <f t="shared" si="7"/>
        <v>0</v>
      </c>
      <c r="M227" s="38">
        <v>0</v>
      </c>
      <c r="N227" s="33">
        <v>280.29000000000002</v>
      </c>
      <c r="O227" s="258">
        <f t="shared" si="8"/>
        <v>0</v>
      </c>
      <c r="P227" s="7"/>
      <c r="Q227" s="6"/>
    </row>
    <row r="228" spans="1:17" s="67" customFormat="1" ht="15.75" hidden="1">
      <c r="A228" s="149"/>
      <c r="B228" s="257" t="s">
        <v>12</v>
      </c>
      <c r="C228" s="36" t="s">
        <v>8</v>
      </c>
      <c r="D228" s="36" t="s">
        <v>4</v>
      </c>
      <c r="E228" s="251">
        <v>45717</v>
      </c>
      <c r="F228" s="36" t="s">
        <v>479</v>
      </c>
      <c r="G228" s="11" t="s">
        <v>322</v>
      </c>
      <c r="H228" s="30">
        <v>0.25</v>
      </c>
      <c r="I228" s="30">
        <v>0.75</v>
      </c>
      <c r="J228" s="42">
        <v>0</v>
      </c>
      <c r="K228" s="33">
        <v>53.39</v>
      </c>
      <c r="L228" s="39">
        <f t="shared" si="7"/>
        <v>0</v>
      </c>
      <c r="M228" s="38">
        <v>0</v>
      </c>
      <c r="N228" s="33">
        <v>385.9</v>
      </c>
      <c r="O228" s="258">
        <f t="shared" si="8"/>
        <v>0</v>
      </c>
      <c r="P228" s="7"/>
      <c r="Q228" s="6"/>
    </row>
    <row r="229" spans="1:17" s="67" customFormat="1" ht="15.75" hidden="1">
      <c r="A229" s="149"/>
      <c r="B229" s="257" t="s">
        <v>12</v>
      </c>
      <c r="C229" s="36" t="s">
        <v>8</v>
      </c>
      <c r="D229" s="36" t="s">
        <v>4</v>
      </c>
      <c r="E229" s="251">
        <v>45717</v>
      </c>
      <c r="F229" s="36" t="s">
        <v>480</v>
      </c>
      <c r="G229" s="11" t="s">
        <v>328</v>
      </c>
      <c r="H229" s="30">
        <v>0.33333333333333298</v>
      </c>
      <c r="I229" s="30">
        <v>0.74166666666666703</v>
      </c>
      <c r="J229" s="42">
        <v>0</v>
      </c>
      <c r="K229" s="33">
        <v>31.23</v>
      </c>
      <c r="L229" s="39">
        <f t="shared" si="7"/>
        <v>0</v>
      </c>
      <c r="M229" s="255">
        <v>0</v>
      </c>
      <c r="N229" s="33">
        <v>225.73</v>
      </c>
      <c r="O229" s="258">
        <f t="shared" si="8"/>
        <v>0</v>
      </c>
      <c r="P229" s="7"/>
      <c r="Q229" s="6"/>
    </row>
    <row r="230" spans="1:17" s="67" customFormat="1" ht="15.75" hidden="1">
      <c r="A230" s="149"/>
      <c r="B230" s="257" t="s">
        <v>87</v>
      </c>
      <c r="C230" s="36" t="s">
        <v>8</v>
      </c>
      <c r="D230" s="36" t="s">
        <v>167</v>
      </c>
      <c r="E230" s="251">
        <v>45689</v>
      </c>
      <c r="F230" s="44" t="s">
        <v>355</v>
      </c>
      <c r="G230" s="44" t="s">
        <v>328</v>
      </c>
      <c r="H230" s="45">
        <v>0.33333333333333331</v>
      </c>
      <c r="I230" s="45">
        <v>0.7416666666666667</v>
      </c>
      <c r="J230" s="42">
        <v>0</v>
      </c>
      <c r="K230" s="64"/>
      <c r="L230" s="39">
        <f t="shared" si="7"/>
        <v>0</v>
      </c>
      <c r="M230" s="254">
        <v>0</v>
      </c>
      <c r="N230" s="64">
        <v>301.83</v>
      </c>
      <c r="O230" s="258">
        <f t="shared" si="8"/>
        <v>0</v>
      </c>
      <c r="P230" s="7"/>
      <c r="Q230" s="6"/>
    </row>
    <row r="231" spans="1:17" s="67" customFormat="1" ht="15.75" hidden="1">
      <c r="A231" s="149"/>
      <c r="B231" s="257" t="s">
        <v>87</v>
      </c>
      <c r="C231" s="36" t="s">
        <v>8</v>
      </c>
      <c r="D231" s="36" t="s">
        <v>167</v>
      </c>
      <c r="E231" s="251">
        <v>45689</v>
      </c>
      <c r="F231" s="44" t="s">
        <v>355</v>
      </c>
      <c r="G231" s="44" t="s">
        <v>328</v>
      </c>
      <c r="H231" s="45">
        <v>0.54166666666666663</v>
      </c>
      <c r="I231" s="45">
        <v>0.95</v>
      </c>
      <c r="J231" s="42">
        <v>0</v>
      </c>
      <c r="K231" s="64"/>
      <c r="L231" s="39">
        <f t="shared" si="7"/>
        <v>0</v>
      </c>
      <c r="M231" s="254">
        <v>0</v>
      </c>
      <c r="N231" s="64">
        <v>304.94</v>
      </c>
      <c r="O231" s="258">
        <f t="shared" si="8"/>
        <v>0</v>
      </c>
      <c r="P231" s="7"/>
      <c r="Q231" s="6"/>
    </row>
    <row r="232" spans="1:17" s="67" customFormat="1" ht="15.75" hidden="1">
      <c r="A232" s="149"/>
      <c r="B232" s="257" t="s">
        <v>87</v>
      </c>
      <c r="C232" s="36" t="s">
        <v>8</v>
      </c>
      <c r="D232" s="36" t="s">
        <v>167</v>
      </c>
      <c r="E232" s="251">
        <v>45689</v>
      </c>
      <c r="F232" s="44" t="s">
        <v>356</v>
      </c>
      <c r="G232" s="44" t="s">
        <v>341</v>
      </c>
      <c r="H232" s="45">
        <v>0.33333333333333331</v>
      </c>
      <c r="I232" s="45">
        <v>0.68055555555555558</v>
      </c>
      <c r="J232" s="42">
        <v>0</v>
      </c>
      <c r="K232" s="64"/>
      <c r="L232" s="39">
        <f t="shared" si="7"/>
        <v>0</v>
      </c>
      <c r="M232" s="254">
        <v>7</v>
      </c>
      <c r="N232" s="64">
        <v>169.8</v>
      </c>
      <c r="O232" s="258">
        <f t="shared" si="8"/>
        <v>1188.6000000000001</v>
      </c>
      <c r="P232" s="7"/>
      <c r="Q232" s="6"/>
    </row>
    <row r="233" spans="1:17" s="67" customFormat="1" ht="15.75" hidden="1">
      <c r="A233" s="149"/>
      <c r="B233" s="257" t="s">
        <v>87</v>
      </c>
      <c r="C233" s="36" t="s">
        <v>8</v>
      </c>
      <c r="D233" s="36" t="s">
        <v>167</v>
      </c>
      <c r="E233" s="251">
        <v>45689</v>
      </c>
      <c r="F233" s="44" t="s">
        <v>356</v>
      </c>
      <c r="G233" s="44" t="s">
        <v>328</v>
      </c>
      <c r="H233" s="45">
        <v>0.91666666666666663</v>
      </c>
      <c r="I233" s="45">
        <v>0.32500000000000001</v>
      </c>
      <c r="J233" s="42">
        <v>0</v>
      </c>
      <c r="K233" s="64"/>
      <c r="L233" s="39">
        <f t="shared" si="7"/>
        <v>0</v>
      </c>
      <c r="M233" s="254">
        <v>8</v>
      </c>
      <c r="N233" s="64">
        <v>238.24</v>
      </c>
      <c r="O233" s="258">
        <f t="shared" si="8"/>
        <v>1905.92</v>
      </c>
      <c r="P233" s="7"/>
      <c r="Q233" s="6"/>
    </row>
    <row r="234" spans="1:17" s="67" customFormat="1" ht="15.75" hidden="1">
      <c r="A234" s="149"/>
      <c r="B234" s="257" t="s">
        <v>87</v>
      </c>
      <c r="C234" s="36" t="s">
        <v>8</v>
      </c>
      <c r="D234" s="36" t="s">
        <v>167</v>
      </c>
      <c r="E234" s="251">
        <v>45689</v>
      </c>
      <c r="F234" s="44" t="s">
        <v>357</v>
      </c>
      <c r="G234" s="44" t="s">
        <v>322</v>
      </c>
      <c r="H234" s="45">
        <v>0.79166666666666663</v>
      </c>
      <c r="I234" s="45">
        <v>0.29166666666666669</v>
      </c>
      <c r="J234" s="42">
        <v>0</v>
      </c>
      <c r="K234" s="64"/>
      <c r="L234" s="39">
        <f t="shared" si="7"/>
        <v>0</v>
      </c>
      <c r="M234" s="254">
        <v>0</v>
      </c>
      <c r="N234" s="64">
        <v>300.99</v>
      </c>
      <c r="O234" s="258">
        <f t="shared" si="8"/>
        <v>0</v>
      </c>
      <c r="P234" s="7"/>
      <c r="Q234" s="6"/>
    </row>
    <row r="235" spans="1:17" s="67" customFormat="1" ht="15.75" hidden="1">
      <c r="A235" s="149"/>
      <c r="B235" s="257" t="s">
        <v>87</v>
      </c>
      <c r="C235" s="36" t="s">
        <v>8</v>
      </c>
      <c r="D235" s="36" t="s">
        <v>167</v>
      </c>
      <c r="E235" s="251">
        <v>45689</v>
      </c>
      <c r="F235" s="44" t="s">
        <v>358</v>
      </c>
      <c r="G235" s="44" t="s">
        <v>322</v>
      </c>
      <c r="H235" s="45">
        <v>0.29166666666666669</v>
      </c>
      <c r="I235" s="45">
        <v>0.79166666666666663</v>
      </c>
      <c r="J235" s="42">
        <v>0</v>
      </c>
      <c r="K235" s="64"/>
      <c r="L235" s="39">
        <f t="shared" si="7"/>
        <v>0</v>
      </c>
      <c r="M235" s="254">
        <v>0</v>
      </c>
      <c r="N235" s="64">
        <v>341.09</v>
      </c>
      <c r="O235" s="258">
        <f t="shared" si="8"/>
        <v>0</v>
      </c>
      <c r="P235" s="7"/>
      <c r="Q235" s="6"/>
    </row>
    <row r="236" spans="1:17" s="67" customFormat="1" ht="15.75" hidden="1">
      <c r="A236" s="149"/>
      <c r="B236" s="257" t="s">
        <v>87</v>
      </c>
      <c r="C236" s="36" t="s">
        <v>8</v>
      </c>
      <c r="D236" s="36" t="s">
        <v>167</v>
      </c>
      <c r="E236" s="251">
        <v>45689</v>
      </c>
      <c r="F236" s="44" t="s">
        <v>357</v>
      </c>
      <c r="G236" s="44" t="s">
        <v>341</v>
      </c>
      <c r="H236" s="45">
        <v>0.29166666666666669</v>
      </c>
      <c r="I236" s="45">
        <v>0.63888888888888895</v>
      </c>
      <c r="J236" s="42">
        <v>0</v>
      </c>
      <c r="K236" s="64"/>
      <c r="L236" s="39">
        <f t="shared" si="7"/>
        <v>0</v>
      </c>
      <c r="M236" s="254">
        <v>0</v>
      </c>
      <c r="N236" s="64">
        <v>251.69</v>
      </c>
      <c r="O236" s="258">
        <f t="shared" si="8"/>
        <v>0</v>
      </c>
      <c r="P236" s="7"/>
      <c r="Q236" s="6"/>
    </row>
    <row r="237" spans="1:17" s="67" customFormat="1" ht="15.75" hidden="1">
      <c r="A237" s="149"/>
      <c r="B237" s="257" t="s">
        <v>87</v>
      </c>
      <c r="C237" s="36" t="s">
        <v>8</v>
      </c>
      <c r="D237" s="36" t="s">
        <v>167</v>
      </c>
      <c r="E237" s="251">
        <v>45689</v>
      </c>
      <c r="F237" s="44" t="s">
        <v>359</v>
      </c>
      <c r="G237" s="44" t="s">
        <v>322</v>
      </c>
      <c r="H237" s="45">
        <v>0.29166666666666669</v>
      </c>
      <c r="I237" s="45">
        <v>0.79166666666666663</v>
      </c>
      <c r="J237" s="42">
        <v>0</v>
      </c>
      <c r="K237" s="64"/>
      <c r="L237" s="39">
        <f t="shared" si="7"/>
        <v>0</v>
      </c>
      <c r="M237" s="254">
        <v>7</v>
      </c>
      <c r="N237" s="64">
        <v>181.31</v>
      </c>
      <c r="O237" s="258">
        <f t="shared" si="8"/>
        <v>1269.17</v>
      </c>
      <c r="P237" s="7"/>
      <c r="Q237" s="6"/>
    </row>
    <row r="238" spans="1:17" s="67" customFormat="1" ht="15.75" hidden="1">
      <c r="A238" s="149"/>
      <c r="B238" s="257" t="s">
        <v>87</v>
      </c>
      <c r="C238" s="36" t="s">
        <v>8</v>
      </c>
      <c r="D238" s="36" t="s">
        <v>167</v>
      </c>
      <c r="E238" s="251">
        <v>45689</v>
      </c>
      <c r="F238" s="44" t="s">
        <v>360</v>
      </c>
      <c r="G238" s="44" t="s">
        <v>328</v>
      </c>
      <c r="H238" s="45">
        <v>0.91666666666666663</v>
      </c>
      <c r="I238" s="45">
        <v>0.32500000000000001</v>
      </c>
      <c r="J238" s="42">
        <v>0</v>
      </c>
      <c r="K238" s="64"/>
      <c r="L238" s="39">
        <f t="shared" si="7"/>
        <v>0</v>
      </c>
      <c r="M238" s="254">
        <v>42</v>
      </c>
      <c r="N238" s="64">
        <v>238.24</v>
      </c>
      <c r="O238" s="258">
        <f t="shared" si="8"/>
        <v>10006.08</v>
      </c>
      <c r="P238" s="7"/>
      <c r="Q238" s="6"/>
    </row>
    <row r="239" spans="1:17" s="67" customFormat="1" ht="15.75" hidden="1">
      <c r="A239" s="149"/>
      <c r="B239" s="257" t="s">
        <v>87</v>
      </c>
      <c r="C239" s="36" t="s">
        <v>8</v>
      </c>
      <c r="D239" s="36" t="s">
        <v>167</v>
      </c>
      <c r="E239" s="251">
        <v>45689</v>
      </c>
      <c r="F239" s="44" t="s">
        <v>361</v>
      </c>
      <c r="G239" s="44" t="s">
        <v>322</v>
      </c>
      <c r="H239" s="45">
        <v>0.79166666666666663</v>
      </c>
      <c r="I239" s="45">
        <v>0.29166666666666669</v>
      </c>
      <c r="J239" s="42">
        <v>0</v>
      </c>
      <c r="K239" s="64"/>
      <c r="L239" s="39">
        <f t="shared" si="7"/>
        <v>0</v>
      </c>
      <c r="M239" s="254">
        <v>1</v>
      </c>
      <c r="N239" s="64">
        <v>177.59</v>
      </c>
      <c r="O239" s="258">
        <f t="shared" si="8"/>
        <v>177.59</v>
      </c>
      <c r="P239" s="7"/>
      <c r="Q239" s="6"/>
    </row>
    <row r="240" spans="1:17" s="67" customFormat="1" ht="15.75" hidden="1">
      <c r="A240" s="149"/>
      <c r="B240" s="257" t="s">
        <v>87</v>
      </c>
      <c r="C240" s="36" t="s">
        <v>8</v>
      </c>
      <c r="D240" s="36" t="s">
        <v>167</v>
      </c>
      <c r="E240" s="251">
        <v>45689</v>
      </c>
      <c r="F240" s="44" t="s">
        <v>362</v>
      </c>
      <c r="G240" s="44" t="s">
        <v>328</v>
      </c>
      <c r="H240" s="45">
        <v>0.33333333333333331</v>
      </c>
      <c r="I240" s="45">
        <v>0.7416666666666667</v>
      </c>
      <c r="J240" s="42">
        <v>0</v>
      </c>
      <c r="K240" s="64"/>
      <c r="L240" s="39">
        <f t="shared" si="7"/>
        <v>0</v>
      </c>
      <c r="M240" s="254">
        <v>0</v>
      </c>
      <c r="N240" s="64">
        <v>191.92</v>
      </c>
      <c r="O240" s="258">
        <f t="shared" si="8"/>
        <v>0</v>
      </c>
      <c r="P240" s="7"/>
      <c r="Q240" s="6"/>
    </row>
    <row r="241" spans="1:17" s="67" customFormat="1" ht="15.75" hidden="1">
      <c r="A241" s="149"/>
      <c r="B241" s="257" t="s">
        <v>26</v>
      </c>
      <c r="C241" s="36" t="s">
        <v>9</v>
      </c>
      <c r="D241" s="36" t="s">
        <v>168</v>
      </c>
      <c r="E241" s="251">
        <v>45689</v>
      </c>
      <c r="F241" s="36" t="s">
        <v>353</v>
      </c>
      <c r="G241" s="36" t="s">
        <v>341</v>
      </c>
      <c r="H241" s="37">
        <v>0.29166666666666669</v>
      </c>
      <c r="I241" s="37">
        <v>0.63888888888888884</v>
      </c>
      <c r="J241" s="42">
        <v>0</v>
      </c>
      <c r="K241" s="39"/>
      <c r="L241" s="39">
        <f t="shared" si="7"/>
        <v>0</v>
      </c>
      <c r="M241" s="38">
        <v>0</v>
      </c>
      <c r="N241" s="39">
        <v>196.47</v>
      </c>
      <c r="O241" s="258">
        <f t="shared" si="8"/>
        <v>0</v>
      </c>
      <c r="P241" s="7"/>
      <c r="Q241" s="6"/>
    </row>
    <row r="242" spans="1:17" s="67" customFormat="1" ht="15.75" hidden="1">
      <c r="A242" s="149"/>
      <c r="B242" s="257" t="s">
        <v>26</v>
      </c>
      <c r="C242" s="36" t="s">
        <v>9</v>
      </c>
      <c r="D242" s="36" t="s">
        <v>168</v>
      </c>
      <c r="E242" s="251">
        <v>45689</v>
      </c>
      <c r="F242" s="36" t="s">
        <v>354</v>
      </c>
      <c r="G242" s="36" t="s">
        <v>341</v>
      </c>
      <c r="H242" s="37">
        <v>0.29166666666666669</v>
      </c>
      <c r="I242" s="37">
        <v>0.63888888888888884</v>
      </c>
      <c r="J242" s="42">
        <v>0</v>
      </c>
      <c r="K242" s="39"/>
      <c r="L242" s="39">
        <f t="shared" si="7"/>
        <v>0</v>
      </c>
      <c r="M242" s="38">
        <v>17</v>
      </c>
      <c r="N242" s="39">
        <v>152.36000000000001</v>
      </c>
      <c r="O242" s="258">
        <f t="shared" si="8"/>
        <v>2590.1200000000003</v>
      </c>
      <c r="P242" s="7"/>
      <c r="Q242" s="6"/>
    </row>
    <row r="243" spans="1:17" s="67" customFormat="1" ht="15.75" hidden="1">
      <c r="A243" s="149"/>
      <c r="B243" s="257" t="s">
        <v>95</v>
      </c>
      <c r="C243" s="36" t="s">
        <v>9</v>
      </c>
      <c r="D243" s="36" t="s">
        <v>168</v>
      </c>
      <c r="E243" s="251">
        <v>45689</v>
      </c>
      <c r="F243" s="36" t="s">
        <v>353</v>
      </c>
      <c r="G243" s="36" t="s">
        <v>341</v>
      </c>
      <c r="H243" s="37">
        <v>0.29166666666666669</v>
      </c>
      <c r="I243" s="37">
        <v>0.63888888888888884</v>
      </c>
      <c r="J243" s="42">
        <v>0</v>
      </c>
      <c r="K243" s="39"/>
      <c r="L243" s="39">
        <f t="shared" si="7"/>
        <v>0</v>
      </c>
      <c r="M243" s="38">
        <v>4</v>
      </c>
      <c r="N243" s="39">
        <v>232.49</v>
      </c>
      <c r="O243" s="258">
        <f t="shared" si="8"/>
        <v>929.96</v>
      </c>
      <c r="P243" s="7"/>
      <c r="Q243" s="6"/>
    </row>
    <row r="244" spans="1:17" s="67" customFormat="1" ht="15.75" hidden="1">
      <c r="A244" s="149"/>
      <c r="B244" s="257" t="s">
        <v>95</v>
      </c>
      <c r="C244" s="36" t="s">
        <v>9</v>
      </c>
      <c r="D244" s="36" t="s">
        <v>168</v>
      </c>
      <c r="E244" s="251">
        <v>45689</v>
      </c>
      <c r="F244" s="36" t="s">
        <v>354</v>
      </c>
      <c r="G244" s="36" t="s">
        <v>341</v>
      </c>
      <c r="H244" s="37">
        <v>0.29166666666666669</v>
      </c>
      <c r="I244" s="37">
        <v>0.63888888888888884</v>
      </c>
      <c r="J244" s="42">
        <v>0</v>
      </c>
      <c r="K244" s="39"/>
      <c r="L244" s="39">
        <f t="shared" si="7"/>
        <v>0</v>
      </c>
      <c r="M244" s="38">
        <v>5</v>
      </c>
      <c r="N244" s="39">
        <v>153.93</v>
      </c>
      <c r="O244" s="258">
        <f t="shared" si="8"/>
        <v>769.65000000000009</v>
      </c>
      <c r="P244" s="7"/>
      <c r="Q244" s="6"/>
    </row>
    <row r="245" spans="1:17" s="67" customFormat="1" ht="15.75" hidden="1">
      <c r="A245" s="149"/>
      <c r="B245" s="257" t="s">
        <v>14</v>
      </c>
      <c r="C245" s="36" t="s">
        <v>7</v>
      </c>
      <c r="D245" s="36" t="s">
        <v>4</v>
      </c>
      <c r="E245" s="251">
        <v>45689</v>
      </c>
      <c r="F245" s="44" t="s">
        <v>379</v>
      </c>
      <c r="G245" s="44" t="s">
        <v>341</v>
      </c>
      <c r="H245" s="45">
        <v>0.25</v>
      </c>
      <c r="I245" s="45">
        <v>0.59722222222222221</v>
      </c>
      <c r="J245" s="42">
        <v>0</v>
      </c>
      <c r="K245" s="64"/>
      <c r="L245" s="39">
        <f t="shared" si="7"/>
        <v>0</v>
      </c>
      <c r="M245" s="254">
        <v>1</v>
      </c>
      <c r="N245" s="64">
        <v>187.75</v>
      </c>
      <c r="O245" s="258">
        <f t="shared" si="8"/>
        <v>187.75</v>
      </c>
      <c r="P245" s="7"/>
      <c r="Q245" s="6"/>
    </row>
    <row r="246" spans="1:17" s="67" customFormat="1" ht="15.75" hidden="1">
      <c r="A246" s="149"/>
      <c r="B246" s="257" t="s">
        <v>14</v>
      </c>
      <c r="C246" s="36" t="s">
        <v>7</v>
      </c>
      <c r="D246" s="36" t="s">
        <v>4</v>
      </c>
      <c r="E246" s="251">
        <v>45689</v>
      </c>
      <c r="F246" s="44" t="s">
        <v>517</v>
      </c>
      <c r="G246" s="44" t="s">
        <v>322</v>
      </c>
      <c r="H246" s="45">
        <v>0.41666666666666669</v>
      </c>
      <c r="I246" s="45">
        <v>0.91666666666666663</v>
      </c>
      <c r="J246" s="42">
        <v>0</v>
      </c>
      <c r="K246" s="64"/>
      <c r="L246" s="39">
        <f t="shared" si="7"/>
        <v>0</v>
      </c>
      <c r="M246" s="254">
        <v>4</v>
      </c>
      <c r="N246" s="64">
        <v>136.91</v>
      </c>
      <c r="O246" s="258">
        <f t="shared" si="8"/>
        <v>547.64</v>
      </c>
      <c r="P246" s="7"/>
      <c r="Q246" s="6"/>
    </row>
    <row r="247" spans="1:17" s="67" customFormat="1" ht="15.75" hidden="1">
      <c r="A247" s="149"/>
      <c r="B247" s="257" t="s">
        <v>26</v>
      </c>
      <c r="C247" s="36" t="s">
        <v>7</v>
      </c>
      <c r="D247" s="36" t="s">
        <v>167</v>
      </c>
      <c r="E247" s="251">
        <v>45717</v>
      </c>
      <c r="F247" s="36" t="s">
        <v>344</v>
      </c>
      <c r="G247" s="36" t="s">
        <v>322</v>
      </c>
      <c r="H247" s="45">
        <v>0.27083333333333331</v>
      </c>
      <c r="I247" s="45">
        <v>0.77083333333333337</v>
      </c>
      <c r="J247" s="42">
        <v>0</v>
      </c>
      <c r="K247" s="39"/>
      <c r="L247" s="39">
        <f t="shared" si="7"/>
        <v>0</v>
      </c>
      <c r="M247" s="38">
        <v>25</v>
      </c>
      <c r="N247" s="39">
        <v>189.68</v>
      </c>
      <c r="O247" s="258">
        <f t="shared" si="8"/>
        <v>4742</v>
      </c>
      <c r="P247" s="7"/>
      <c r="Q247" s="6"/>
    </row>
    <row r="248" spans="1:17" s="67" customFormat="1" ht="15.75" hidden="1">
      <c r="A248" s="149"/>
      <c r="B248" s="257" t="s">
        <v>26</v>
      </c>
      <c r="C248" s="36" t="s">
        <v>7</v>
      </c>
      <c r="D248" s="36" t="s">
        <v>167</v>
      </c>
      <c r="E248" s="251">
        <v>45717</v>
      </c>
      <c r="F248" s="36" t="s">
        <v>344</v>
      </c>
      <c r="G248" s="36" t="s">
        <v>322</v>
      </c>
      <c r="H248" s="45">
        <v>0.4375</v>
      </c>
      <c r="I248" s="45">
        <v>0.9375</v>
      </c>
      <c r="J248" s="42">
        <v>0</v>
      </c>
      <c r="K248" s="39"/>
      <c r="L248" s="39">
        <f t="shared" si="7"/>
        <v>0</v>
      </c>
      <c r="M248" s="38">
        <v>6</v>
      </c>
      <c r="N248" s="39">
        <v>190.97</v>
      </c>
      <c r="O248" s="258">
        <f t="shared" si="8"/>
        <v>1145.82</v>
      </c>
      <c r="P248" s="7"/>
      <c r="Q248" s="6"/>
    </row>
    <row r="249" spans="1:17" s="67" customFormat="1" ht="15.75" hidden="1">
      <c r="A249" s="149"/>
      <c r="B249" s="257" t="s">
        <v>26</v>
      </c>
      <c r="C249" s="36" t="s">
        <v>7</v>
      </c>
      <c r="D249" s="36" t="s">
        <v>167</v>
      </c>
      <c r="E249" s="251">
        <v>45717</v>
      </c>
      <c r="F249" s="36" t="s">
        <v>345</v>
      </c>
      <c r="G249" s="36" t="s">
        <v>333</v>
      </c>
      <c r="H249" s="45">
        <v>0.27083333333333331</v>
      </c>
      <c r="I249" s="45">
        <v>0.61805555555555558</v>
      </c>
      <c r="J249" s="42">
        <v>0</v>
      </c>
      <c r="K249" s="39"/>
      <c r="L249" s="39">
        <f t="shared" si="7"/>
        <v>0</v>
      </c>
      <c r="M249" s="38">
        <v>0</v>
      </c>
      <c r="N249" s="39">
        <v>198.99</v>
      </c>
      <c r="O249" s="258">
        <f t="shared" si="8"/>
        <v>0</v>
      </c>
      <c r="P249" s="7"/>
      <c r="Q249" s="6"/>
    </row>
    <row r="250" spans="1:17" s="67" customFormat="1" ht="15.75" hidden="1">
      <c r="A250" s="149"/>
      <c r="B250" s="257" t="s">
        <v>26</v>
      </c>
      <c r="C250" s="36" t="s">
        <v>7</v>
      </c>
      <c r="D250" s="36" t="s">
        <v>167</v>
      </c>
      <c r="E250" s="251">
        <v>45717</v>
      </c>
      <c r="F250" s="36" t="s">
        <v>345</v>
      </c>
      <c r="G250" s="36" t="s">
        <v>333</v>
      </c>
      <c r="H250" s="45">
        <v>0.59027777777777779</v>
      </c>
      <c r="I250" s="45">
        <v>0.9375</v>
      </c>
      <c r="J250" s="42">
        <v>0</v>
      </c>
      <c r="K250" s="39"/>
      <c r="L250" s="39">
        <f t="shared" si="7"/>
        <v>0</v>
      </c>
      <c r="M250" s="38">
        <v>0</v>
      </c>
      <c r="N250" s="39">
        <v>201.32</v>
      </c>
      <c r="O250" s="258">
        <f t="shared" si="8"/>
        <v>0</v>
      </c>
      <c r="P250" s="7"/>
      <c r="Q250" s="6"/>
    </row>
    <row r="251" spans="1:17" s="67" customFormat="1" ht="15.75" hidden="1">
      <c r="A251" s="149"/>
      <c r="B251" s="257" t="s">
        <v>26</v>
      </c>
      <c r="C251" s="36" t="s">
        <v>7</v>
      </c>
      <c r="D251" s="36" t="s">
        <v>167</v>
      </c>
      <c r="E251" s="251">
        <v>45717</v>
      </c>
      <c r="F251" s="36" t="s">
        <v>346</v>
      </c>
      <c r="G251" s="36" t="s">
        <v>333</v>
      </c>
      <c r="H251" s="45">
        <v>0.27083333333333331</v>
      </c>
      <c r="I251" s="45">
        <v>0.61805555555555558</v>
      </c>
      <c r="J251" s="42">
        <v>0</v>
      </c>
      <c r="K251" s="39"/>
      <c r="L251" s="39">
        <f t="shared" si="7"/>
        <v>0</v>
      </c>
      <c r="M251" s="38">
        <v>22</v>
      </c>
      <c r="N251" s="39">
        <v>158.63</v>
      </c>
      <c r="O251" s="258">
        <f t="shared" si="8"/>
        <v>3489.8599999999997</v>
      </c>
      <c r="P251" s="7"/>
      <c r="Q251" s="6"/>
    </row>
    <row r="252" spans="1:17" s="67" customFormat="1" ht="15.75" hidden="1">
      <c r="A252" s="149"/>
      <c r="B252" s="257" t="s">
        <v>26</v>
      </c>
      <c r="C252" s="36" t="s">
        <v>7</v>
      </c>
      <c r="D252" s="36" t="s">
        <v>167</v>
      </c>
      <c r="E252" s="251">
        <v>45717</v>
      </c>
      <c r="F252" s="36" t="s">
        <v>346</v>
      </c>
      <c r="G252" s="36" t="s">
        <v>333</v>
      </c>
      <c r="H252" s="45">
        <v>0.59027777777777779</v>
      </c>
      <c r="I252" s="45">
        <v>0.9375</v>
      </c>
      <c r="J252" s="42">
        <v>0</v>
      </c>
      <c r="K252" s="39"/>
      <c r="L252" s="39">
        <f t="shared" si="7"/>
        <v>0</v>
      </c>
      <c r="M252" s="38">
        <v>62</v>
      </c>
      <c r="N252" s="39">
        <v>160.35</v>
      </c>
      <c r="O252" s="258">
        <f t="shared" si="8"/>
        <v>9941.6999999999989</v>
      </c>
      <c r="P252" s="7"/>
      <c r="Q252" s="6"/>
    </row>
    <row r="253" spans="1:17" s="67" customFormat="1" ht="15.75" hidden="1">
      <c r="A253" s="149"/>
      <c r="B253" s="257" t="s">
        <v>26</v>
      </c>
      <c r="C253" s="36" t="s">
        <v>7</v>
      </c>
      <c r="D253" s="36" t="s">
        <v>167</v>
      </c>
      <c r="E253" s="251">
        <v>45717</v>
      </c>
      <c r="F253" s="36" t="s">
        <v>347</v>
      </c>
      <c r="G253" s="36" t="s">
        <v>333</v>
      </c>
      <c r="H253" s="45">
        <v>0.27083333333333331</v>
      </c>
      <c r="I253" s="45">
        <v>0.61805555555555558</v>
      </c>
      <c r="J253" s="42">
        <v>0</v>
      </c>
      <c r="K253" s="39"/>
      <c r="L253" s="39">
        <f t="shared" si="7"/>
        <v>0</v>
      </c>
      <c r="M253" s="38">
        <v>0</v>
      </c>
      <c r="N253" s="39">
        <v>206.15</v>
      </c>
      <c r="O253" s="258">
        <f t="shared" si="8"/>
        <v>0</v>
      </c>
      <c r="P253" s="7"/>
      <c r="Q253" s="6"/>
    </row>
    <row r="254" spans="1:17" s="67" customFormat="1" ht="15.75" hidden="1">
      <c r="A254" s="149"/>
      <c r="B254" s="257" t="s">
        <v>26</v>
      </c>
      <c r="C254" s="36" t="s">
        <v>7</v>
      </c>
      <c r="D254" s="36" t="s">
        <v>167</v>
      </c>
      <c r="E254" s="251">
        <v>45717</v>
      </c>
      <c r="F254" s="36" t="s">
        <v>348</v>
      </c>
      <c r="G254" s="36" t="s">
        <v>333</v>
      </c>
      <c r="H254" s="45">
        <v>0.27083333333333331</v>
      </c>
      <c r="I254" s="45">
        <v>0.61805555555555558</v>
      </c>
      <c r="J254" s="42">
        <v>0</v>
      </c>
      <c r="K254" s="39"/>
      <c r="L254" s="39">
        <f t="shared" si="7"/>
        <v>0</v>
      </c>
      <c r="M254" s="38">
        <v>0</v>
      </c>
      <c r="N254" s="39">
        <v>192.87</v>
      </c>
      <c r="O254" s="258">
        <f t="shared" si="8"/>
        <v>0</v>
      </c>
      <c r="P254" s="7"/>
      <c r="Q254" s="6"/>
    </row>
    <row r="255" spans="1:17" s="67" customFormat="1" ht="15.75" hidden="1">
      <c r="A255" s="149"/>
      <c r="B255" s="257" t="s">
        <v>26</v>
      </c>
      <c r="C255" s="36" t="s">
        <v>7</v>
      </c>
      <c r="D255" s="36" t="s">
        <v>167</v>
      </c>
      <c r="E255" s="251">
        <v>45717</v>
      </c>
      <c r="F255" s="36" t="s">
        <v>349</v>
      </c>
      <c r="G255" s="36" t="s">
        <v>333</v>
      </c>
      <c r="H255" s="45">
        <v>0.27083333333333331</v>
      </c>
      <c r="I255" s="45">
        <v>0.61805555555555558</v>
      </c>
      <c r="J255" s="42">
        <v>0</v>
      </c>
      <c r="K255" s="39"/>
      <c r="L255" s="39">
        <f t="shared" si="7"/>
        <v>0</v>
      </c>
      <c r="M255" s="38">
        <v>0</v>
      </c>
      <c r="N255" s="39">
        <v>192.73</v>
      </c>
      <c r="O255" s="258">
        <f t="shared" si="8"/>
        <v>0</v>
      </c>
      <c r="P255" s="7"/>
      <c r="Q255" s="6"/>
    </row>
    <row r="256" spans="1:17" s="67" customFormat="1" ht="15.75" hidden="1">
      <c r="A256" s="149"/>
      <c r="B256" s="257" t="s">
        <v>87</v>
      </c>
      <c r="C256" s="36" t="s">
        <v>10</v>
      </c>
      <c r="D256" s="36" t="s">
        <v>171</v>
      </c>
      <c r="E256" s="251">
        <v>45717</v>
      </c>
      <c r="F256" s="44" t="s">
        <v>335</v>
      </c>
      <c r="G256" s="44" t="s">
        <v>322</v>
      </c>
      <c r="H256" s="45">
        <v>0.79166666666666663</v>
      </c>
      <c r="I256" s="45">
        <v>0.29166666666666669</v>
      </c>
      <c r="J256" s="42">
        <v>0</v>
      </c>
      <c r="K256" s="57">
        <v>24.35</v>
      </c>
      <c r="L256" s="39">
        <f t="shared" si="7"/>
        <v>0</v>
      </c>
      <c r="M256" s="38">
        <v>0</v>
      </c>
      <c r="N256" s="51">
        <v>176</v>
      </c>
      <c r="O256" s="258">
        <f t="shared" si="8"/>
        <v>0</v>
      </c>
      <c r="P256" s="7"/>
      <c r="Q256" s="6"/>
    </row>
    <row r="257" spans="1:17" s="67" customFormat="1" ht="15.75" hidden="1">
      <c r="A257" s="149"/>
      <c r="B257" s="257" t="s">
        <v>87</v>
      </c>
      <c r="C257" s="36" t="s">
        <v>10</v>
      </c>
      <c r="D257" s="36" t="s">
        <v>171</v>
      </c>
      <c r="E257" s="251">
        <v>45717</v>
      </c>
      <c r="F257" s="44" t="s">
        <v>335</v>
      </c>
      <c r="G257" s="44" t="s">
        <v>341</v>
      </c>
      <c r="H257" s="45">
        <v>0.29166666666666669</v>
      </c>
      <c r="I257" s="45">
        <v>0.63888888888888884</v>
      </c>
      <c r="J257" s="42">
        <v>0</v>
      </c>
      <c r="K257" s="57">
        <v>23.69</v>
      </c>
      <c r="L257" s="39">
        <f t="shared" si="7"/>
        <v>0</v>
      </c>
      <c r="M257" s="253">
        <v>1</v>
      </c>
      <c r="N257" s="51">
        <v>171.26</v>
      </c>
      <c r="O257" s="258">
        <f t="shared" si="8"/>
        <v>171.26</v>
      </c>
      <c r="P257" s="7"/>
      <c r="Q257" s="6"/>
    </row>
    <row r="258" spans="1:17" s="67" customFormat="1" ht="15.75" hidden="1">
      <c r="A258" s="149"/>
      <c r="B258" s="257" t="s">
        <v>87</v>
      </c>
      <c r="C258" s="36" t="s">
        <v>10</v>
      </c>
      <c r="D258" s="36" t="s">
        <v>171</v>
      </c>
      <c r="E258" s="251">
        <v>45717</v>
      </c>
      <c r="F258" s="44" t="s">
        <v>335</v>
      </c>
      <c r="G258" s="44" t="s">
        <v>322</v>
      </c>
      <c r="H258" s="45">
        <v>0.29166666666666669</v>
      </c>
      <c r="I258" s="45">
        <v>0.79166666666666663</v>
      </c>
      <c r="J258" s="42">
        <v>7.5</v>
      </c>
      <c r="K258" s="57">
        <v>22.23</v>
      </c>
      <c r="L258" s="39">
        <f t="shared" ref="L258:L321" si="9">J258*K258</f>
        <v>166.72499999999999</v>
      </c>
      <c r="M258" s="253">
        <v>12</v>
      </c>
      <c r="N258" s="51">
        <v>160.66999999999999</v>
      </c>
      <c r="O258" s="258">
        <f t="shared" si="8"/>
        <v>1928.04</v>
      </c>
      <c r="P258" s="7"/>
      <c r="Q258" s="6"/>
    </row>
    <row r="259" spans="1:17" s="67" customFormat="1" ht="15.75" hidden="1">
      <c r="A259" s="149"/>
      <c r="B259" s="257" t="s">
        <v>87</v>
      </c>
      <c r="C259" s="36" t="s">
        <v>10</v>
      </c>
      <c r="D259" s="36" t="s">
        <v>171</v>
      </c>
      <c r="E259" s="251">
        <v>45717</v>
      </c>
      <c r="F259" s="44" t="s">
        <v>335</v>
      </c>
      <c r="G259" s="44" t="s">
        <v>322</v>
      </c>
      <c r="H259" s="45">
        <v>0.375</v>
      </c>
      <c r="I259" s="45">
        <v>0.875</v>
      </c>
      <c r="J259" s="42">
        <v>5</v>
      </c>
      <c r="K259" s="57">
        <v>22.23</v>
      </c>
      <c r="L259" s="39">
        <f t="shared" si="9"/>
        <v>111.15</v>
      </c>
      <c r="M259" s="253">
        <v>6</v>
      </c>
      <c r="N259" s="51">
        <v>160.66999999999999</v>
      </c>
      <c r="O259" s="258">
        <f t="shared" si="8"/>
        <v>964.02</v>
      </c>
      <c r="P259" s="7"/>
      <c r="Q259" s="6"/>
    </row>
    <row r="260" spans="1:17" s="67" customFormat="1" ht="15.75" hidden="1">
      <c r="A260" s="149"/>
      <c r="B260" s="257" t="s">
        <v>87</v>
      </c>
      <c r="C260" s="36" t="s">
        <v>11</v>
      </c>
      <c r="D260" s="36" t="s">
        <v>171</v>
      </c>
      <c r="E260" s="251">
        <v>45717</v>
      </c>
      <c r="F260" s="36" t="s">
        <v>339</v>
      </c>
      <c r="G260" s="37" t="s">
        <v>322</v>
      </c>
      <c r="H260" s="37">
        <v>0.41666666666666669</v>
      </c>
      <c r="I260" s="37">
        <v>0.91666666666666663</v>
      </c>
      <c r="J260" s="42">
        <v>0</v>
      </c>
      <c r="K260" s="57">
        <v>29.26</v>
      </c>
      <c r="L260" s="39">
        <f t="shared" si="9"/>
        <v>0</v>
      </c>
      <c r="M260" s="38">
        <v>1</v>
      </c>
      <c r="N260" s="57">
        <v>211.46</v>
      </c>
      <c r="O260" s="258">
        <f t="shared" ref="O260:O323" si="10">M260*N260</f>
        <v>211.46</v>
      </c>
      <c r="P260" s="7"/>
      <c r="Q260" s="6"/>
    </row>
    <row r="261" spans="1:17" s="67" customFormat="1" ht="15.75" hidden="1">
      <c r="A261" s="149"/>
      <c r="B261" s="257" t="s">
        <v>87</v>
      </c>
      <c r="C261" s="36" t="s">
        <v>11</v>
      </c>
      <c r="D261" s="36" t="s">
        <v>171</v>
      </c>
      <c r="E261" s="251">
        <v>45717</v>
      </c>
      <c r="F261" s="36" t="s">
        <v>339</v>
      </c>
      <c r="G261" s="37" t="s">
        <v>322</v>
      </c>
      <c r="H261" s="37">
        <v>0.79166666666666663</v>
      </c>
      <c r="I261" s="37">
        <v>0.29166666666666669</v>
      </c>
      <c r="J261" s="42">
        <v>0</v>
      </c>
      <c r="K261" s="57">
        <v>32.19</v>
      </c>
      <c r="L261" s="39">
        <f t="shared" si="9"/>
        <v>0</v>
      </c>
      <c r="M261" s="38">
        <v>0</v>
      </c>
      <c r="N261" s="57">
        <v>232.65</v>
      </c>
      <c r="O261" s="258">
        <f t="shared" si="10"/>
        <v>0</v>
      </c>
      <c r="P261" s="7"/>
      <c r="Q261" s="6"/>
    </row>
    <row r="262" spans="1:17" s="67" customFormat="1" ht="15.75" hidden="1">
      <c r="A262" s="149"/>
      <c r="B262" s="257" t="s">
        <v>87</v>
      </c>
      <c r="C262" s="36" t="s">
        <v>11</v>
      </c>
      <c r="D262" s="36" t="s">
        <v>171</v>
      </c>
      <c r="E262" s="251">
        <v>45717</v>
      </c>
      <c r="F262" s="36" t="s">
        <v>339</v>
      </c>
      <c r="G262" s="37" t="s">
        <v>322</v>
      </c>
      <c r="H262" s="37">
        <v>0.5</v>
      </c>
      <c r="I262" s="37">
        <v>0</v>
      </c>
      <c r="J262" s="42">
        <v>0</v>
      </c>
      <c r="K262" s="57">
        <v>30.23</v>
      </c>
      <c r="L262" s="39">
        <f t="shared" si="9"/>
        <v>0</v>
      </c>
      <c r="M262" s="38">
        <v>0</v>
      </c>
      <c r="N262" s="57">
        <v>218.52</v>
      </c>
      <c r="O262" s="258">
        <f t="shared" si="10"/>
        <v>0</v>
      </c>
      <c r="P262" s="7"/>
      <c r="Q262" s="6"/>
    </row>
    <row r="263" spans="1:17" s="67" customFormat="1" ht="15.75" hidden="1">
      <c r="A263" s="149"/>
      <c r="B263" s="257" t="s">
        <v>87</v>
      </c>
      <c r="C263" s="36" t="s">
        <v>11</v>
      </c>
      <c r="D263" s="36" t="s">
        <v>171</v>
      </c>
      <c r="E263" s="251">
        <v>45717</v>
      </c>
      <c r="F263" s="36" t="s">
        <v>340</v>
      </c>
      <c r="G263" s="37" t="s">
        <v>341</v>
      </c>
      <c r="H263" s="37">
        <v>0.61111111111111116</v>
      </c>
      <c r="I263" s="37">
        <v>0.95833333333333337</v>
      </c>
      <c r="J263" s="42">
        <v>3</v>
      </c>
      <c r="K263" s="57">
        <v>34.659999999999997</v>
      </c>
      <c r="L263" s="39">
        <f t="shared" si="9"/>
        <v>103.97999999999999</v>
      </c>
      <c r="M263" s="38">
        <v>1</v>
      </c>
      <c r="N263" s="57">
        <v>250.49</v>
      </c>
      <c r="O263" s="258">
        <f t="shared" si="10"/>
        <v>250.49</v>
      </c>
      <c r="P263" s="7"/>
      <c r="Q263" s="6"/>
    </row>
    <row r="264" spans="1:17" s="67" customFormat="1" ht="31.5" hidden="1">
      <c r="A264" s="149"/>
      <c r="B264" s="257" t="s">
        <v>12</v>
      </c>
      <c r="C264" s="36" t="s">
        <v>175</v>
      </c>
      <c r="D264" s="36" t="s">
        <v>176</v>
      </c>
      <c r="E264" s="251">
        <v>45717</v>
      </c>
      <c r="F264" s="36" t="s">
        <v>325</v>
      </c>
      <c r="G264" s="36" t="s">
        <v>326</v>
      </c>
      <c r="H264" s="37">
        <v>0.33333333333333331</v>
      </c>
      <c r="I264" s="37">
        <v>0.68055555555555558</v>
      </c>
      <c r="J264" s="42">
        <v>0</v>
      </c>
      <c r="K264" s="57"/>
      <c r="L264" s="39">
        <f t="shared" si="9"/>
        <v>0</v>
      </c>
      <c r="M264" s="38">
        <v>42</v>
      </c>
      <c r="N264" s="57">
        <v>152.79</v>
      </c>
      <c r="O264" s="258">
        <f t="shared" si="10"/>
        <v>6417.1799999999994</v>
      </c>
      <c r="P264" s="7"/>
      <c r="Q264" s="6"/>
    </row>
    <row r="265" spans="1:17" s="67" customFormat="1" ht="15.75" hidden="1">
      <c r="A265" s="149"/>
      <c r="B265" s="257" t="s">
        <v>12</v>
      </c>
      <c r="C265" s="36" t="s">
        <v>9</v>
      </c>
      <c r="D265" s="36" t="s">
        <v>4</v>
      </c>
      <c r="E265" s="251">
        <v>45717</v>
      </c>
      <c r="F265" s="36" t="s">
        <v>487</v>
      </c>
      <c r="G265" s="11" t="s">
        <v>328</v>
      </c>
      <c r="H265" s="30">
        <v>0.33333333333333331</v>
      </c>
      <c r="I265" s="30">
        <v>0.7416666666666667</v>
      </c>
      <c r="J265" s="42">
        <v>0</v>
      </c>
      <c r="K265" s="33">
        <v>51.86</v>
      </c>
      <c r="L265" s="39">
        <f t="shared" si="9"/>
        <v>0</v>
      </c>
      <c r="M265" s="38">
        <v>0</v>
      </c>
      <c r="N265" s="33">
        <v>374.83</v>
      </c>
      <c r="O265" s="258">
        <f t="shared" si="10"/>
        <v>0</v>
      </c>
      <c r="P265" s="7"/>
      <c r="Q265" s="6"/>
    </row>
    <row r="266" spans="1:17" s="67" customFormat="1" ht="15.75" hidden="1">
      <c r="A266" s="149"/>
      <c r="B266" s="257" t="s">
        <v>12</v>
      </c>
      <c r="C266" s="36" t="s">
        <v>9</v>
      </c>
      <c r="D266" s="36" t="s">
        <v>4</v>
      </c>
      <c r="E266" s="251">
        <v>45717</v>
      </c>
      <c r="F266" s="36" t="s">
        <v>488</v>
      </c>
      <c r="G266" s="11" t="s">
        <v>328</v>
      </c>
      <c r="H266" s="30">
        <v>0.91666666666666663</v>
      </c>
      <c r="I266" s="30">
        <v>0.32500000000000001</v>
      </c>
      <c r="J266" s="42">
        <v>0</v>
      </c>
      <c r="K266" s="33">
        <v>39.020000000000003</v>
      </c>
      <c r="L266" s="39">
        <f t="shared" si="9"/>
        <v>0</v>
      </c>
      <c r="M266" s="256">
        <v>7</v>
      </c>
      <c r="N266" s="33">
        <v>282.04000000000002</v>
      </c>
      <c r="O266" s="258">
        <f t="shared" si="10"/>
        <v>1974.2800000000002</v>
      </c>
      <c r="P266" s="7"/>
      <c r="Q266" s="6"/>
    </row>
    <row r="267" spans="1:17" s="67" customFormat="1" ht="15.75" hidden="1">
      <c r="A267" s="149"/>
      <c r="B267" s="257" t="s">
        <v>12</v>
      </c>
      <c r="C267" s="36" t="s">
        <v>9</v>
      </c>
      <c r="D267" s="36" t="s">
        <v>4</v>
      </c>
      <c r="E267" s="251">
        <v>45717</v>
      </c>
      <c r="F267" s="36" t="s">
        <v>489</v>
      </c>
      <c r="G267" s="11" t="s">
        <v>328</v>
      </c>
      <c r="H267" s="30">
        <v>0.91666666666666663</v>
      </c>
      <c r="I267" s="30">
        <v>0.32500000000000001</v>
      </c>
      <c r="J267" s="31">
        <v>0.28000000000000003</v>
      </c>
      <c r="K267" s="33">
        <v>39.39</v>
      </c>
      <c r="L267" s="39">
        <f t="shared" si="9"/>
        <v>11.029200000000001</v>
      </c>
      <c r="M267" s="38">
        <v>0</v>
      </c>
      <c r="N267" s="33">
        <v>284.69</v>
      </c>
      <c r="O267" s="258">
        <f t="shared" si="10"/>
        <v>0</v>
      </c>
      <c r="P267" s="7"/>
      <c r="Q267" s="6"/>
    </row>
    <row r="268" spans="1:17" s="67" customFormat="1" ht="15.75" hidden="1">
      <c r="A268" s="149"/>
      <c r="B268" s="257" t="s">
        <v>12</v>
      </c>
      <c r="C268" s="36" t="s">
        <v>8</v>
      </c>
      <c r="D268" s="36" t="s">
        <v>4</v>
      </c>
      <c r="E268" s="251">
        <v>45717</v>
      </c>
      <c r="F268" s="36" t="s">
        <v>478</v>
      </c>
      <c r="G268" s="11" t="s">
        <v>328</v>
      </c>
      <c r="H268" s="30">
        <v>0.33333333333333298</v>
      </c>
      <c r="I268" s="30">
        <v>0.74166666666666703</v>
      </c>
      <c r="J268" s="42">
        <v>0</v>
      </c>
      <c r="K268" s="33">
        <v>97.3</v>
      </c>
      <c r="L268" s="39">
        <f t="shared" si="9"/>
        <v>0</v>
      </c>
      <c r="M268" s="38">
        <v>0</v>
      </c>
      <c r="N268" s="33">
        <v>703.25</v>
      </c>
      <c r="O268" s="258">
        <f t="shared" si="10"/>
        <v>0</v>
      </c>
      <c r="P268" s="7"/>
      <c r="Q268" s="6"/>
    </row>
    <row r="269" spans="1:17" s="67" customFormat="1" ht="15.75" hidden="1">
      <c r="A269" s="149"/>
      <c r="B269" s="257" t="s">
        <v>12</v>
      </c>
      <c r="C269" s="36" t="s">
        <v>8</v>
      </c>
      <c r="D269" s="36" t="s">
        <v>4</v>
      </c>
      <c r="E269" s="251">
        <v>45717</v>
      </c>
      <c r="F269" s="36" t="s">
        <v>479</v>
      </c>
      <c r="G269" s="11" t="s">
        <v>322</v>
      </c>
      <c r="H269" s="30">
        <v>0.25</v>
      </c>
      <c r="I269" s="30">
        <v>0.75</v>
      </c>
      <c r="J269" s="42">
        <v>0</v>
      </c>
      <c r="K269" s="33">
        <v>53.39</v>
      </c>
      <c r="L269" s="39">
        <f t="shared" si="9"/>
        <v>0</v>
      </c>
      <c r="M269" s="255">
        <v>2</v>
      </c>
      <c r="N269" s="33">
        <v>385.9</v>
      </c>
      <c r="O269" s="258">
        <f t="shared" si="10"/>
        <v>771.8</v>
      </c>
      <c r="P269" s="7"/>
      <c r="Q269" s="6"/>
    </row>
    <row r="270" spans="1:17" s="67" customFormat="1" ht="15.75" hidden="1">
      <c r="A270" s="149"/>
      <c r="B270" s="257" t="s">
        <v>12</v>
      </c>
      <c r="C270" s="36" t="s">
        <v>8</v>
      </c>
      <c r="D270" s="36" t="s">
        <v>4</v>
      </c>
      <c r="E270" s="251">
        <v>45717</v>
      </c>
      <c r="F270" s="36" t="s">
        <v>479</v>
      </c>
      <c r="G270" s="11" t="s">
        <v>322</v>
      </c>
      <c r="H270" s="30">
        <v>0.25</v>
      </c>
      <c r="I270" s="30">
        <v>0.75</v>
      </c>
      <c r="J270" s="42">
        <v>0</v>
      </c>
      <c r="K270" s="33">
        <v>53.39</v>
      </c>
      <c r="L270" s="39">
        <f t="shared" si="9"/>
        <v>0</v>
      </c>
      <c r="M270" s="38">
        <v>0</v>
      </c>
      <c r="N270" s="33">
        <v>385.9</v>
      </c>
      <c r="O270" s="258">
        <f t="shared" si="10"/>
        <v>0</v>
      </c>
      <c r="P270" s="7"/>
      <c r="Q270" s="6"/>
    </row>
    <row r="271" spans="1:17" s="67" customFormat="1" ht="15.75" hidden="1">
      <c r="A271" s="149"/>
      <c r="B271" s="257" t="s">
        <v>12</v>
      </c>
      <c r="C271" s="36" t="s">
        <v>8</v>
      </c>
      <c r="D271" s="36" t="s">
        <v>4</v>
      </c>
      <c r="E271" s="251">
        <v>45717</v>
      </c>
      <c r="F271" s="36" t="s">
        <v>480</v>
      </c>
      <c r="G271" s="11" t="s">
        <v>328</v>
      </c>
      <c r="H271" s="30">
        <v>0.33333333333333298</v>
      </c>
      <c r="I271" s="30">
        <v>0.74166666666666703</v>
      </c>
      <c r="J271" s="42">
        <v>0</v>
      </c>
      <c r="K271" s="33">
        <v>31.23</v>
      </c>
      <c r="L271" s="39">
        <f t="shared" si="9"/>
        <v>0</v>
      </c>
      <c r="M271" s="38">
        <v>0</v>
      </c>
      <c r="N271" s="33">
        <v>225.73</v>
      </c>
      <c r="O271" s="258">
        <f t="shared" si="10"/>
        <v>0</v>
      </c>
      <c r="P271" s="7"/>
      <c r="Q271" s="6"/>
    </row>
    <row r="272" spans="1:17" s="67" customFormat="1" ht="15.75" hidden="1">
      <c r="A272" s="149"/>
      <c r="B272" s="257" t="s">
        <v>12</v>
      </c>
      <c r="C272" s="36" t="s">
        <v>8</v>
      </c>
      <c r="D272" s="36" t="s">
        <v>4</v>
      </c>
      <c r="E272" s="251">
        <v>45717</v>
      </c>
      <c r="F272" s="36" t="s">
        <v>481</v>
      </c>
      <c r="G272" s="11" t="s">
        <v>328</v>
      </c>
      <c r="H272" s="30">
        <v>0.33333333333333298</v>
      </c>
      <c r="I272" s="30">
        <v>0.74166666666666703</v>
      </c>
      <c r="J272" s="42">
        <v>0</v>
      </c>
      <c r="K272" s="33">
        <v>39.03</v>
      </c>
      <c r="L272" s="39">
        <f t="shared" si="9"/>
        <v>0</v>
      </c>
      <c r="M272" s="38">
        <v>0</v>
      </c>
      <c r="N272" s="33">
        <v>282.13</v>
      </c>
      <c r="O272" s="258">
        <f t="shared" si="10"/>
        <v>0</v>
      </c>
      <c r="P272" s="7"/>
      <c r="Q272" s="6"/>
    </row>
    <row r="273" spans="1:17" s="67" customFormat="1" ht="15.75" hidden="1">
      <c r="A273" s="149"/>
      <c r="B273" s="257" t="s">
        <v>12</v>
      </c>
      <c r="C273" s="36" t="s">
        <v>8</v>
      </c>
      <c r="D273" s="36" t="s">
        <v>4</v>
      </c>
      <c r="E273" s="251">
        <v>45717</v>
      </c>
      <c r="F273" s="36" t="s">
        <v>399</v>
      </c>
      <c r="G273" s="11" t="s">
        <v>322</v>
      </c>
      <c r="H273" s="30">
        <v>0.25</v>
      </c>
      <c r="I273" s="30">
        <v>0.75</v>
      </c>
      <c r="J273" s="12">
        <v>4.91</v>
      </c>
      <c r="K273" s="33">
        <v>40.340000000000003</v>
      </c>
      <c r="L273" s="39">
        <f t="shared" si="9"/>
        <v>198.06940000000003</v>
      </c>
      <c r="M273" s="38">
        <v>0</v>
      </c>
      <c r="N273" s="33">
        <v>245.18</v>
      </c>
      <c r="O273" s="258">
        <f t="shared" si="10"/>
        <v>0</v>
      </c>
      <c r="P273" s="7"/>
      <c r="Q273" s="6"/>
    </row>
    <row r="274" spans="1:17" s="67" customFormat="1" ht="15.75" hidden="1">
      <c r="A274" s="149"/>
      <c r="B274" s="257" t="s">
        <v>12</v>
      </c>
      <c r="C274" s="36" t="s">
        <v>8</v>
      </c>
      <c r="D274" s="36" t="s">
        <v>4</v>
      </c>
      <c r="E274" s="251">
        <v>45717</v>
      </c>
      <c r="F274" s="36" t="s">
        <v>399</v>
      </c>
      <c r="G274" s="11" t="s">
        <v>322</v>
      </c>
      <c r="H274" s="30">
        <v>0.75</v>
      </c>
      <c r="I274" s="30">
        <v>0.25</v>
      </c>
      <c r="J274" s="31">
        <v>4.4000000000000004</v>
      </c>
      <c r="K274" s="65">
        <v>45.79</v>
      </c>
      <c r="L274" s="39">
        <f t="shared" si="9"/>
        <v>201.476</v>
      </c>
      <c r="M274" s="256">
        <v>2</v>
      </c>
      <c r="N274" s="33">
        <v>278.31</v>
      </c>
      <c r="O274" s="258">
        <f t="shared" si="10"/>
        <v>556.62</v>
      </c>
      <c r="P274" s="7"/>
      <c r="Q274" s="6"/>
    </row>
    <row r="275" spans="1:17" s="67" customFormat="1" ht="15.75" hidden="1">
      <c r="A275" s="149"/>
      <c r="B275" s="257" t="s">
        <v>12</v>
      </c>
      <c r="C275" s="36" t="s">
        <v>8</v>
      </c>
      <c r="D275" s="36" t="s">
        <v>4</v>
      </c>
      <c r="E275" s="251">
        <v>45717</v>
      </c>
      <c r="F275" s="36" t="s">
        <v>399</v>
      </c>
      <c r="G275" s="11" t="s">
        <v>341</v>
      </c>
      <c r="H275" s="30">
        <v>0.33333333333333298</v>
      </c>
      <c r="I275" s="30">
        <v>0.68055555555555602</v>
      </c>
      <c r="J275" s="42">
        <v>0</v>
      </c>
      <c r="K275" s="33">
        <v>37.04</v>
      </c>
      <c r="L275" s="39">
        <f t="shared" si="9"/>
        <v>0</v>
      </c>
      <c r="M275" s="38">
        <v>0</v>
      </c>
      <c r="N275" s="33">
        <v>267.69</v>
      </c>
      <c r="O275" s="258">
        <f t="shared" si="10"/>
        <v>0</v>
      </c>
      <c r="P275" s="7"/>
      <c r="Q275" s="6"/>
    </row>
    <row r="276" spans="1:17" s="67" customFormat="1" ht="15.75" hidden="1">
      <c r="A276" s="149"/>
      <c r="B276" s="257" t="s">
        <v>12</v>
      </c>
      <c r="C276" s="36" t="s">
        <v>8</v>
      </c>
      <c r="D276" s="36" t="s">
        <v>4</v>
      </c>
      <c r="E276" s="251">
        <v>45717</v>
      </c>
      <c r="F276" s="36" t="s">
        <v>402</v>
      </c>
      <c r="G276" s="11" t="s">
        <v>322</v>
      </c>
      <c r="H276" s="30">
        <v>0.75</v>
      </c>
      <c r="I276" s="30">
        <v>0.25</v>
      </c>
      <c r="J276" s="12">
        <v>4.0599999999999996</v>
      </c>
      <c r="K276" s="33">
        <v>50.58</v>
      </c>
      <c r="L276" s="39">
        <f t="shared" si="9"/>
        <v>205.35479999999998</v>
      </c>
      <c r="M276" s="38">
        <v>0</v>
      </c>
      <c r="N276" s="33">
        <v>307.45</v>
      </c>
      <c r="O276" s="258">
        <f t="shared" si="10"/>
        <v>0</v>
      </c>
      <c r="P276" s="7"/>
      <c r="Q276" s="6"/>
    </row>
    <row r="277" spans="1:17" s="67" customFormat="1" ht="15.75" hidden="1">
      <c r="A277" s="149"/>
      <c r="B277" s="257" t="s">
        <v>12</v>
      </c>
      <c r="C277" s="36" t="s">
        <v>8</v>
      </c>
      <c r="D277" s="36" t="s">
        <v>4</v>
      </c>
      <c r="E277" s="251">
        <v>45717</v>
      </c>
      <c r="F277" s="36" t="s">
        <v>482</v>
      </c>
      <c r="G277" s="11" t="s">
        <v>322</v>
      </c>
      <c r="H277" s="30">
        <v>0.25</v>
      </c>
      <c r="I277" s="30">
        <v>0.75</v>
      </c>
      <c r="J277" s="31">
        <v>1.04</v>
      </c>
      <c r="K277" s="65">
        <v>33.450000000000003</v>
      </c>
      <c r="L277" s="39">
        <f t="shared" si="9"/>
        <v>34.788000000000004</v>
      </c>
      <c r="M277" s="256">
        <v>2</v>
      </c>
      <c r="N277" s="33">
        <v>203.34</v>
      </c>
      <c r="O277" s="258">
        <f t="shared" si="10"/>
        <v>406.68</v>
      </c>
      <c r="P277" s="7"/>
      <c r="Q277" s="6"/>
    </row>
    <row r="278" spans="1:17" s="67" customFormat="1" ht="15.75" hidden="1">
      <c r="A278" s="149"/>
      <c r="B278" s="257" t="s">
        <v>12</v>
      </c>
      <c r="C278" s="36" t="s">
        <v>8</v>
      </c>
      <c r="D278" s="36" t="s">
        <v>4</v>
      </c>
      <c r="E278" s="251">
        <v>45717</v>
      </c>
      <c r="F278" s="75" t="s">
        <v>482</v>
      </c>
      <c r="G278" s="76" t="s">
        <v>322</v>
      </c>
      <c r="H278" s="77">
        <v>0.75</v>
      </c>
      <c r="I278" s="77">
        <v>0.25</v>
      </c>
      <c r="J278" s="42">
        <v>0</v>
      </c>
      <c r="K278" s="78">
        <v>37.82</v>
      </c>
      <c r="L278" s="39">
        <f t="shared" si="9"/>
        <v>0</v>
      </c>
      <c r="M278" s="38">
        <v>0</v>
      </c>
      <c r="N278" s="78">
        <v>229.87</v>
      </c>
      <c r="O278" s="258">
        <f t="shared" si="10"/>
        <v>0</v>
      </c>
      <c r="P278" s="7"/>
      <c r="Q278" s="6"/>
    </row>
    <row r="279" spans="1:17" s="67" customFormat="1" ht="15.75" hidden="1">
      <c r="A279" s="149"/>
      <c r="B279" s="257" t="s">
        <v>12</v>
      </c>
      <c r="C279" s="36" t="s">
        <v>8</v>
      </c>
      <c r="D279" s="36" t="s">
        <v>4</v>
      </c>
      <c r="E279" s="251">
        <v>45717</v>
      </c>
      <c r="F279" s="36" t="s">
        <v>483</v>
      </c>
      <c r="G279" s="11" t="s">
        <v>322</v>
      </c>
      <c r="H279" s="30">
        <v>0.75</v>
      </c>
      <c r="I279" s="30">
        <v>0.25</v>
      </c>
      <c r="J279" s="31">
        <v>2.0299999999999998</v>
      </c>
      <c r="K279" s="65">
        <v>44.43</v>
      </c>
      <c r="L279" s="39">
        <f t="shared" si="9"/>
        <v>90.192899999999995</v>
      </c>
      <c r="M279" s="38">
        <v>0</v>
      </c>
      <c r="N279" s="33">
        <v>270.02</v>
      </c>
      <c r="O279" s="258">
        <f t="shared" si="10"/>
        <v>0</v>
      </c>
      <c r="P279" s="7"/>
      <c r="Q279" s="6"/>
    </row>
    <row r="280" spans="1:17" s="67" customFormat="1" ht="15.75" hidden="1">
      <c r="A280" s="149"/>
      <c r="B280" s="257" t="s">
        <v>12</v>
      </c>
      <c r="C280" s="36" t="s">
        <v>8</v>
      </c>
      <c r="D280" s="36" t="s">
        <v>4</v>
      </c>
      <c r="E280" s="251">
        <v>45717</v>
      </c>
      <c r="F280" s="36" t="s">
        <v>484</v>
      </c>
      <c r="G280" s="11" t="s">
        <v>328</v>
      </c>
      <c r="H280" s="30">
        <v>0.91666666666666696</v>
      </c>
      <c r="I280" s="30">
        <v>0.28333333333333299</v>
      </c>
      <c r="J280" s="31">
        <v>4.09</v>
      </c>
      <c r="K280" s="65">
        <v>32.11</v>
      </c>
      <c r="L280" s="39">
        <f t="shared" si="9"/>
        <v>131.32989999999998</v>
      </c>
      <c r="M280" s="256">
        <v>8</v>
      </c>
      <c r="N280" s="33">
        <v>232.07</v>
      </c>
      <c r="O280" s="258">
        <f t="shared" si="10"/>
        <v>1856.56</v>
      </c>
      <c r="P280" s="7"/>
      <c r="Q280" s="6"/>
    </row>
    <row r="281" spans="1:17" s="67" customFormat="1" ht="15.75" hidden="1">
      <c r="A281" s="149"/>
      <c r="B281" s="257" t="s">
        <v>12</v>
      </c>
      <c r="C281" s="36" t="s">
        <v>8</v>
      </c>
      <c r="D281" s="36" t="s">
        <v>4</v>
      </c>
      <c r="E281" s="251">
        <v>45717</v>
      </c>
      <c r="F281" s="36" t="s">
        <v>485</v>
      </c>
      <c r="G281" s="11" t="s">
        <v>322</v>
      </c>
      <c r="H281" s="30">
        <v>0.25</v>
      </c>
      <c r="I281" s="30">
        <v>0.75</v>
      </c>
      <c r="J281" s="31">
        <v>0.23</v>
      </c>
      <c r="K281" s="65">
        <v>24.45</v>
      </c>
      <c r="L281" s="39">
        <f t="shared" si="9"/>
        <v>5.6234999999999999</v>
      </c>
      <c r="M281" s="38">
        <v>0</v>
      </c>
      <c r="N281" s="33">
        <v>148.61000000000001</v>
      </c>
      <c r="O281" s="258">
        <f t="shared" si="10"/>
        <v>0</v>
      </c>
      <c r="P281" s="7"/>
      <c r="Q281" s="6"/>
    </row>
    <row r="282" spans="1:17" s="67" customFormat="1" ht="15.75" hidden="1">
      <c r="A282" s="149"/>
      <c r="B282" s="257" t="s">
        <v>12</v>
      </c>
      <c r="C282" s="36" t="s">
        <v>8</v>
      </c>
      <c r="D282" s="36" t="s">
        <v>4</v>
      </c>
      <c r="E282" s="251">
        <v>45717</v>
      </c>
      <c r="F282" s="36" t="s">
        <v>485</v>
      </c>
      <c r="G282" s="11" t="s">
        <v>322</v>
      </c>
      <c r="H282" s="30">
        <v>0.75</v>
      </c>
      <c r="I282" s="30">
        <v>0.25</v>
      </c>
      <c r="J282" s="31">
        <v>8.51</v>
      </c>
      <c r="K282" s="33">
        <v>27.36</v>
      </c>
      <c r="L282" s="39">
        <f t="shared" si="9"/>
        <v>232.83359999999999</v>
      </c>
      <c r="M282" s="256">
        <v>22</v>
      </c>
      <c r="N282" s="33">
        <v>166.32</v>
      </c>
      <c r="O282" s="258">
        <f t="shared" si="10"/>
        <v>3659.04</v>
      </c>
      <c r="P282" s="7"/>
      <c r="Q282" s="6"/>
    </row>
    <row r="283" spans="1:17" s="67" customFormat="1" ht="15.75" hidden="1">
      <c r="A283" s="149"/>
      <c r="B283" s="257" t="s">
        <v>12</v>
      </c>
      <c r="C283" s="36" t="s">
        <v>8</v>
      </c>
      <c r="D283" s="36" t="s">
        <v>4</v>
      </c>
      <c r="E283" s="251">
        <v>45717</v>
      </c>
      <c r="F283" s="75" t="s">
        <v>486</v>
      </c>
      <c r="G283" s="76" t="s">
        <v>333</v>
      </c>
      <c r="H283" s="77">
        <v>0.25</v>
      </c>
      <c r="I283" s="77">
        <v>0.66666666666666663</v>
      </c>
      <c r="J283" s="42">
        <v>0</v>
      </c>
      <c r="K283" s="78">
        <v>35.08</v>
      </c>
      <c r="L283" s="39">
        <f t="shared" si="9"/>
        <v>0</v>
      </c>
      <c r="M283" s="256">
        <v>2</v>
      </c>
      <c r="N283" s="78">
        <v>253.55</v>
      </c>
      <c r="O283" s="258">
        <f t="shared" si="10"/>
        <v>507.1</v>
      </c>
      <c r="P283" s="7"/>
      <c r="Q283" s="6"/>
    </row>
    <row r="284" spans="1:17" s="67" customFormat="1" ht="15.75" hidden="1">
      <c r="A284" s="149"/>
      <c r="B284" s="257" t="s">
        <v>12</v>
      </c>
      <c r="C284" s="36" t="s">
        <v>8</v>
      </c>
      <c r="D284" s="36" t="s">
        <v>4</v>
      </c>
      <c r="E284" s="251">
        <v>45717</v>
      </c>
      <c r="F284" s="36" t="s">
        <v>486</v>
      </c>
      <c r="G284" s="11" t="s">
        <v>333</v>
      </c>
      <c r="H284" s="30">
        <v>0.91666666666666696</v>
      </c>
      <c r="I284" s="30">
        <v>0.26388888888888901</v>
      </c>
      <c r="J284" s="12">
        <v>1.58</v>
      </c>
      <c r="K284" s="65">
        <v>38.78</v>
      </c>
      <c r="L284" s="39">
        <f t="shared" si="9"/>
        <v>61.272400000000005</v>
      </c>
      <c r="M284" s="38">
        <v>0</v>
      </c>
      <c r="N284" s="33">
        <v>280.29000000000002</v>
      </c>
      <c r="O284" s="258">
        <f t="shared" si="10"/>
        <v>0</v>
      </c>
      <c r="P284" s="7"/>
      <c r="Q284" s="6"/>
    </row>
    <row r="285" spans="1:17" s="67" customFormat="1" ht="31.5" hidden="1">
      <c r="A285" s="149"/>
      <c r="B285" s="257" t="s">
        <v>93</v>
      </c>
      <c r="C285" s="36" t="s">
        <v>169</v>
      </c>
      <c r="D285" s="36" t="s">
        <v>188</v>
      </c>
      <c r="E285" s="251">
        <v>45717</v>
      </c>
      <c r="F285" s="36" t="s">
        <v>499</v>
      </c>
      <c r="G285" s="36" t="s">
        <v>322</v>
      </c>
      <c r="H285" s="37">
        <v>0.25</v>
      </c>
      <c r="I285" s="37">
        <v>0.75</v>
      </c>
      <c r="J285" s="42">
        <v>0</v>
      </c>
      <c r="K285" s="57">
        <v>49.52</v>
      </c>
      <c r="L285" s="39">
        <f t="shared" si="9"/>
        <v>0</v>
      </c>
      <c r="M285" s="38">
        <v>0</v>
      </c>
      <c r="N285" s="57"/>
      <c r="O285" s="258">
        <f t="shared" si="10"/>
        <v>0</v>
      </c>
      <c r="P285" s="7"/>
      <c r="Q285" s="6"/>
    </row>
    <row r="286" spans="1:17" s="67" customFormat="1" ht="31.5" hidden="1">
      <c r="A286" s="149"/>
      <c r="B286" s="257" t="s">
        <v>93</v>
      </c>
      <c r="C286" s="36" t="s">
        <v>169</v>
      </c>
      <c r="D286" s="36" t="s">
        <v>188</v>
      </c>
      <c r="E286" s="251">
        <v>45717</v>
      </c>
      <c r="F286" s="36" t="s">
        <v>499</v>
      </c>
      <c r="G286" s="36" t="s">
        <v>322</v>
      </c>
      <c r="H286" s="37">
        <v>0.75</v>
      </c>
      <c r="I286" s="37">
        <v>0.25</v>
      </c>
      <c r="J286" s="42">
        <v>9.75</v>
      </c>
      <c r="K286" s="57">
        <v>52.64</v>
      </c>
      <c r="L286" s="39">
        <f t="shared" si="9"/>
        <v>513.24</v>
      </c>
      <c r="M286" s="38">
        <v>0</v>
      </c>
      <c r="N286" s="57"/>
      <c r="O286" s="258">
        <f t="shared" si="10"/>
        <v>0</v>
      </c>
      <c r="P286" s="7"/>
      <c r="Q286" s="6"/>
    </row>
    <row r="287" spans="1:17" s="67" customFormat="1" ht="15.75" hidden="1">
      <c r="A287" s="149"/>
      <c r="B287" s="257" t="s">
        <v>12</v>
      </c>
      <c r="C287" s="36" t="s">
        <v>11</v>
      </c>
      <c r="D287" s="36" t="s">
        <v>4</v>
      </c>
      <c r="E287" s="251">
        <v>45717</v>
      </c>
      <c r="F287" s="36" t="s">
        <v>339</v>
      </c>
      <c r="G287" s="36" t="s">
        <v>322</v>
      </c>
      <c r="H287" s="37">
        <v>0.79166666666666663</v>
      </c>
      <c r="I287" s="37">
        <v>0.29166666666666669</v>
      </c>
      <c r="J287" s="42">
        <v>60.75</v>
      </c>
      <c r="K287" s="57">
        <v>32.36</v>
      </c>
      <c r="L287" s="39">
        <f t="shared" si="9"/>
        <v>1965.87</v>
      </c>
      <c r="M287" s="38">
        <v>0</v>
      </c>
      <c r="N287" s="57"/>
      <c r="O287" s="258">
        <f t="shared" si="10"/>
        <v>0</v>
      </c>
      <c r="P287" s="7"/>
      <c r="Q287" s="6"/>
    </row>
    <row r="288" spans="1:17" s="67" customFormat="1" ht="15" hidden="1" customHeight="1">
      <c r="A288" s="149"/>
      <c r="B288" s="257" t="s">
        <v>12</v>
      </c>
      <c r="C288" s="36" t="s">
        <v>11</v>
      </c>
      <c r="D288" s="36" t="s">
        <v>4</v>
      </c>
      <c r="E288" s="251">
        <v>45717</v>
      </c>
      <c r="F288" s="36" t="s">
        <v>339</v>
      </c>
      <c r="G288" s="36" t="s">
        <v>322</v>
      </c>
      <c r="H288" s="37">
        <v>0.29166666666666669</v>
      </c>
      <c r="I288" s="37">
        <v>0.79166666666666663</v>
      </c>
      <c r="J288" s="42">
        <v>60.75</v>
      </c>
      <c r="K288" s="57">
        <v>29.65</v>
      </c>
      <c r="L288" s="39">
        <f t="shared" si="9"/>
        <v>1801.2375</v>
      </c>
      <c r="M288" s="38">
        <v>0</v>
      </c>
      <c r="N288" s="57"/>
      <c r="O288" s="258">
        <f t="shared" si="10"/>
        <v>0</v>
      </c>
      <c r="P288" s="7"/>
      <c r="Q288" s="6"/>
    </row>
    <row r="289" spans="1:17" s="67" customFormat="1" ht="15.75" hidden="1">
      <c r="A289" s="149"/>
      <c r="B289" s="257" t="s">
        <v>12</v>
      </c>
      <c r="C289" s="36" t="s">
        <v>10</v>
      </c>
      <c r="D289" s="36" t="s">
        <v>4</v>
      </c>
      <c r="E289" s="251">
        <v>45717</v>
      </c>
      <c r="F289" s="36" t="s">
        <v>335</v>
      </c>
      <c r="G289" s="36" t="s">
        <v>322</v>
      </c>
      <c r="H289" s="37">
        <v>0.29166666666666669</v>
      </c>
      <c r="I289" s="37">
        <v>0.79166666666666663</v>
      </c>
      <c r="J289" s="42">
        <v>156.75</v>
      </c>
      <c r="K289" s="57">
        <v>20.88</v>
      </c>
      <c r="L289" s="39">
        <f t="shared" si="9"/>
        <v>3272.94</v>
      </c>
      <c r="M289" s="38">
        <v>0</v>
      </c>
      <c r="N289" s="57"/>
      <c r="O289" s="258">
        <f t="shared" si="10"/>
        <v>0</v>
      </c>
      <c r="P289" s="7"/>
      <c r="Q289" s="6"/>
    </row>
    <row r="290" spans="1:17" s="67" customFormat="1" ht="15.75" hidden="1">
      <c r="A290" s="149"/>
      <c r="B290" s="257" t="s">
        <v>12</v>
      </c>
      <c r="C290" s="36" t="s">
        <v>10</v>
      </c>
      <c r="D290" s="36" t="s">
        <v>4</v>
      </c>
      <c r="E290" s="251">
        <v>45717</v>
      </c>
      <c r="F290" s="36" t="s">
        <v>335</v>
      </c>
      <c r="G290" s="36" t="s">
        <v>322</v>
      </c>
      <c r="H290" s="37">
        <v>0.79166666666666663</v>
      </c>
      <c r="I290" s="37">
        <v>0.29166666666666669</v>
      </c>
      <c r="J290" s="42">
        <v>156.75</v>
      </c>
      <c r="K290" s="57">
        <v>22.83</v>
      </c>
      <c r="L290" s="39">
        <f t="shared" si="9"/>
        <v>3578.6024999999995</v>
      </c>
      <c r="M290" s="38">
        <v>0</v>
      </c>
      <c r="N290" s="57"/>
      <c r="O290" s="258">
        <f t="shared" si="10"/>
        <v>0</v>
      </c>
      <c r="P290" s="7"/>
      <c r="Q290" s="6"/>
    </row>
    <row r="291" spans="1:17" s="67" customFormat="1" ht="31.5" hidden="1">
      <c r="A291" s="149"/>
      <c r="B291" s="257" t="s">
        <v>12</v>
      </c>
      <c r="C291" s="36" t="s">
        <v>13</v>
      </c>
      <c r="D291" s="36" t="s">
        <v>4</v>
      </c>
      <c r="E291" s="251">
        <v>45717</v>
      </c>
      <c r="F291" s="36" t="s">
        <v>351</v>
      </c>
      <c r="G291" s="36" t="s">
        <v>322</v>
      </c>
      <c r="H291" s="37">
        <v>0.45833333333333331</v>
      </c>
      <c r="I291" s="37">
        <v>0.95833333333333337</v>
      </c>
      <c r="J291" s="42">
        <v>192</v>
      </c>
      <c r="K291" s="39">
        <v>35.26</v>
      </c>
      <c r="L291" s="39">
        <f t="shared" si="9"/>
        <v>6769.92</v>
      </c>
      <c r="M291" s="38">
        <v>0</v>
      </c>
      <c r="N291" s="39"/>
      <c r="O291" s="258">
        <f t="shared" si="10"/>
        <v>0</v>
      </c>
      <c r="P291" s="7"/>
      <c r="Q291" s="6"/>
    </row>
    <row r="292" spans="1:17" s="67" customFormat="1" ht="15.75" hidden="1">
      <c r="A292" s="149"/>
      <c r="B292" s="257" t="s">
        <v>113</v>
      </c>
      <c r="C292" s="36" t="s">
        <v>10</v>
      </c>
      <c r="D292" s="36" t="s">
        <v>162</v>
      </c>
      <c r="E292" s="251">
        <v>45717</v>
      </c>
      <c r="F292" s="36" t="s">
        <v>335</v>
      </c>
      <c r="G292" s="36" t="s">
        <v>322</v>
      </c>
      <c r="H292" s="37">
        <v>0.29166666666666669</v>
      </c>
      <c r="I292" s="37">
        <v>0.79166666666666663</v>
      </c>
      <c r="J292" s="42">
        <v>0</v>
      </c>
      <c r="K292" s="57">
        <v>23.16</v>
      </c>
      <c r="L292" s="39">
        <f t="shared" si="9"/>
        <v>0</v>
      </c>
      <c r="M292" s="38">
        <v>0</v>
      </c>
      <c r="N292" s="57"/>
      <c r="O292" s="258">
        <f t="shared" si="10"/>
        <v>0</v>
      </c>
      <c r="P292" s="7"/>
      <c r="Q292" s="6"/>
    </row>
    <row r="293" spans="1:17" s="67" customFormat="1" ht="15.75" hidden="1">
      <c r="A293" s="149"/>
      <c r="B293" s="257" t="s">
        <v>113</v>
      </c>
      <c r="C293" s="36" t="s">
        <v>10</v>
      </c>
      <c r="D293" s="36" t="s">
        <v>162</v>
      </c>
      <c r="E293" s="251">
        <v>45717</v>
      </c>
      <c r="F293" s="36" t="s">
        <v>335</v>
      </c>
      <c r="G293" s="36" t="s">
        <v>322</v>
      </c>
      <c r="H293" s="37">
        <v>0.5</v>
      </c>
      <c r="I293" s="37">
        <v>0</v>
      </c>
      <c r="J293" s="42">
        <v>36.549999999999997</v>
      </c>
      <c r="K293" s="57">
        <v>23.84</v>
      </c>
      <c r="L293" s="39">
        <f t="shared" si="9"/>
        <v>871.35199999999998</v>
      </c>
      <c r="M293" s="38">
        <v>0</v>
      </c>
      <c r="N293" s="57"/>
      <c r="O293" s="258">
        <f t="shared" si="10"/>
        <v>0</v>
      </c>
      <c r="P293" s="7"/>
      <c r="Q293" s="6"/>
    </row>
    <row r="294" spans="1:17" s="67" customFormat="1" ht="15.75" hidden="1">
      <c r="A294" s="149"/>
      <c r="B294" s="257" t="s">
        <v>113</v>
      </c>
      <c r="C294" s="36" t="s">
        <v>10</v>
      </c>
      <c r="D294" s="36" t="s">
        <v>162</v>
      </c>
      <c r="E294" s="251">
        <v>45717</v>
      </c>
      <c r="F294" s="36" t="s">
        <v>335</v>
      </c>
      <c r="G294" s="36" t="s">
        <v>328</v>
      </c>
      <c r="H294" s="37">
        <v>0.33333333333333331</v>
      </c>
      <c r="I294" s="37">
        <v>0.58333333333333337</v>
      </c>
      <c r="J294" s="42">
        <v>0.56666666666666665</v>
      </c>
      <c r="K294" s="57">
        <v>23.02</v>
      </c>
      <c r="L294" s="39">
        <f t="shared" si="9"/>
        <v>13.044666666666666</v>
      </c>
      <c r="M294" s="38">
        <v>0</v>
      </c>
      <c r="N294" s="57"/>
      <c r="O294" s="258">
        <f t="shared" si="10"/>
        <v>0</v>
      </c>
      <c r="P294" s="7"/>
      <c r="Q294" s="6"/>
    </row>
    <row r="295" spans="1:17" s="67" customFormat="1" ht="15.75" hidden="1">
      <c r="A295" s="149"/>
      <c r="B295" s="257" t="s">
        <v>113</v>
      </c>
      <c r="C295" s="36" t="s">
        <v>10</v>
      </c>
      <c r="D295" s="36" t="s">
        <v>162</v>
      </c>
      <c r="E295" s="251">
        <v>45717</v>
      </c>
      <c r="F295" s="36" t="s">
        <v>335</v>
      </c>
      <c r="G295" s="36" t="s">
        <v>341</v>
      </c>
      <c r="H295" s="37">
        <v>0.79166666666666663</v>
      </c>
      <c r="I295" s="37">
        <v>4.1666666666666664E-2</v>
      </c>
      <c r="J295" s="42">
        <v>4.3666666666666663</v>
      </c>
      <c r="K295" s="57">
        <v>24.76</v>
      </c>
      <c r="L295" s="39">
        <f t="shared" si="9"/>
        <v>108.11866666666667</v>
      </c>
      <c r="M295" s="38">
        <v>0</v>
      </c>
      <c r="N295" s="57"/>
      <c r="O295" s="258">
        <f t="shared" si="10"/>
        <v>0</v>
      </c>
      <c r="P295" s="7"/>
      <c r="Q295" s="6"/>
    </row>
    <row r="296" spans="1:17" s="67" customFormat="1" ht="15.75" hidden="1">
      <c r="A296" s="149"/>
      <c r="B296" s="257" t="s">
        <v>113</v>
      </c>
      <c r="C296" s="36" t="s">
        <v>11</v>
      </c>
      <c r="D296" s="36" t="s">
        <v>162</v>
      </c>
      <c r="E296" s="251">
        <v>45717</v>
      </c>
      <c r="F296" s="36" t="s">
        <v>339</v>
      </c>
      <c r="G296" s="36" t="s">
        <v>322</v>
      </c>
      <c r="H296" s="37">
        <v>0.375</v>
      </c>
      <c r="I296" s="37">
        <v>0.875</v>
      </c>
      <c r="J296" s="42">
        <v>0</v>
      </c>
      <c r="K296" s="57">
        <v>26.26</v>
      </c>
      <c r="L296" s="39">
        <f t="shared" si="9"/>
        <v>0</v>
      </c>
      <c r="M296" s="38">
        <v>0</v>
      </c>
      <c r="N296" s="57"/>
      <c r="O296" s="258">
        <f t="shared" si="10"/>
        <v>0</v>
      </c>
      <c r="P296" s="7"/>
      <c r="Q296" s="6"/>
    </row>
    <row r="297" spans="1:17" s="67" customFormat="1" ht="15.75" hidden="1">
      <c r="A297" s="149"/>
      <c r="B297" s="257" t="s">
        <v>113</v>
      </c>
      <c r="C297" s="36" t="s">
        <v>11</v>
      </c>
      <c r="D297" s="36" t="s">
        <v>162</v>
      </c>
      <c r="E297" s="251">
        <v>45717</v>
      </c>
      <c r="F297" s="36" t="s">
        <v>339</v>
      </c>
      <c r="G297" s="36" t="s">
        <v>322</v>
      </c>
      <c r="H297" s="37">
        <v>0.41666666666666669</v>
      </c>
      <c r="I297" s="37">
        <v>0.91666666666666663</v>
      </c>
      <c r="J297" s="42">
        <v>3.083333333333333</v>
      </c>
      <c r="K297" s="57">
        <v>26.26</v>
      </c>
      <c r="L297" s="39">
        <f t="shared" si="9"/>
        <v>80.968333333333334</v>
      </c>
      <c r="M297" s="38">
        <v>0</v>
      </c>
      <c r="N297" s="57"/>
      <c r="O297" s="258">
        <f t="shared" si="10"/>
        <v>0</v>
      </c>
      <c r="P297" s="7"/>
      <c r="Q297" s="6"/>
    </row>
    <row r="298" spans="1:17" s="67" customFormat="1" ht="15.75" hidden="1">
      <c r="A298" s="149"/>
      <c r="B298" s="257" t="s">
        <v>113</v>
      </c>
      <c r="C298" s="36" t="s">
        <v>11</v>
      </c>
      <c r="D298" s="36" t="s">
        <v>162</v>
      </c>
      <c r="E298" s="251">
        <v>45717</v>
      </c>
      <c r="F298" s="36" t="s">
        <v>339</v>
      </c>
      <c r="G298" s="36" t="s">
        <v>322</v>
      </c>
      <c r="H298" s="37">
        <v>0.33333333333333331</v>
      </c>
      <c r="I298" s="37">
        <v>0.83333333333333337</v>
      </c>
      <c r="J298" s="42">
        <v>0</v>
      </c>
      <c r="K298" s="57">
        <v>26.26</v>
      </c>
      <c r="L298" s="39">
        <f t="shared" si="9"/>
        <v>0</v>
      </c>
      <c r="M298" s="38">
        <v>0</v>
      </c>
      <c r="N298" s="57"/>
      <c r="O298" s="258">
        <f t="shared" si="10"/>
        <v>0</v>
      </c>
      <c r="P298" s="7"/>
      <c r="Q298" s="6"/>
    </row>
    <row r="299" spans="1:17" s="67" customFormat="1" ht="15.75" hidden="1">
      <c r="A299" s="149"/>
      <c r="B299" s="257" t="s">
        <v>113</v>
      </c>
      <c r="C299" s="36" t="s">
        <v>11</v>
      </c>
      <c r="D299" s="36" t="s">
        <v>162</v>
      </c>
      <c r="E299" s="251">
        <v>45717</v>
      </c>
      <c r="F299" s="36" t="s">
        <v>339</v>
      </c>
      <c r="G299" s="36" t="s">
        <v>322</v>
      </c>
      <c r="H299" s="37">
        <v>0.29166666666666669</v>
      </c>
      <c r="I299" s="37">
        <v>0.79166666666666663</v>
      </c>
      <c r="J299" s="42">
        <v>0</v>
      </c>
      <c r="K299" s="57">
        <v>26.26</v>
      </c>
      <c r="L299" s="39">
        <f t="shared" si="9"/>
        <v>0</v>
      </c>
      <c r="M299" s="38">
        <v>0</v>
      </c>
      <c r="N299" s="57"/>
      <c r="O299" s="258">
        <f t="shared" si="10"/>
        <v>0</v>
      </c>
      <c r="P299" s="7"/>
      <c r="Q299" s="6"/>
    </row>
    <row r="300" spans="1:17" s="67" customFormat="1" ht="15.75" hidden="1">
      <c r="A300" s="149"/>
      <c r="B300" s="257" t="s">
        <v>113</v>
      </c>
      <c r="C300" s="36" t="s">
        <v>7</v>
      </c>
      <c r="D300" s="36" t="s">
        <v>155</v>
      </c>
      <c r="E300" s="251">
        <v>45717</v>
      </c>
      <c r="F300" s="36" t="s">
        <v>355</v>
      </c>
      <c r="G300" s="36" t="s">
        <v>523</v>
      </c>
      <c r="H300" s="37">
        <v>0.47916666666666702</v>
      </c>
      <c r="I300" s="37">
        <v>0.88749999999999996</v>
      </c>
      <c r="J300" s="42">
        <v>0</v>
      </c>
      <c r="K300" s="39"/>
      <c r="L300" s="39">
        <f t="shared" si="9"/>
        <v>0</v>
      </c>
      <c r="M300" s="38">
        <v>1</v>
      </c>
      <c r="N300" s="39">
        <v>364.23</v>
      </c>
      <c r="O300" s="258">
        <f t="shared" si="10"/>
        <v>364.23</v>
      </c>
      <c r="P300" s="7"/>
      <c r="Q300" s="6"/>
    </row>
    <row r="301" spans="1:17" s="67" customFormat="1" ht="15.75" hidden="1">
      <c r="A301" s="149"/>
      <c r="B301" s="257" t="s">
        <v>113</v>
      </c>
      <c r="C301" s="36" t="s">
        <v>7</v>
      </c>
      <c r="D301" s="36" t="s">
        <v>155</v>
      </c>
      <c r="E301" s="251">
        <v>45717</v>
      </c>
      <c r="F301" s="36" t="s">
        <v>524</v>
      </c>
      <c r="G301" s="36" t="s">
        <v>449</v>
      </c>
      <c r="H301" s="37">
        <v>0.29166666666666702</v>
      </c>
      <c r="I301" s="37">
        <v>0.63888888888888895</v>
      </c>
      <c r="J301" s="42">
        <v>0</v>
      </c>
      <c r="K301" s="39"/>
      <c r="L301" s="39">
        <f t="shared" si="9"/>
        <v>0</v>
      </c>
      <c r="M301" s="38">
        <v>0</v>
      </c>
      <c r="N301" s="39">
        <v>254.59</v>
      </c>
      <c r="O301" s="258">
        <f t="shared" si="10"/>
        <v>0</v>
      </c>
      <c r="P301" s="7"/>
      <c r="Q301" s="6"/>
    </row>
    <row r="302" spans="1:17" s="67" customFormat="1" ht="15.75" hidden="1">
      <c r="A302" s="149"/>
      <c r="B302" s="257" t="s">
        <v>113</v>
      </c>
      <c r="C302" s="36" t="s">
        <v>7</v>
      </c>
      <c r="D302" s="36" t="s">
        <v>155</v>
      </c>
      <c r="E302" s="251">
        <v>45717</v>
      </c>
      <c r="F302" s="36" t="s">
        <v>525</v>
      </c>
      <c r="G302" s="36" t="s">
        <v>449</v>
      </c>
      <c r="H302" s="37">
        <v>0.47916666666666702</v>
      </c>
      <c r="I302" s="37">
        <v>0.82638888888888895</v>
      </c>
      <c r="J302" s="42">
        <v>0</v>
      </c>
      <c r="K302" s="39"/>
      <c r="L302" s="39">
        <f t="shared" si="9"/>
        <v>0</v>
      </c>
      <c r="M302" s="38">
        <v>1</v>
      </c>
      <c r="N302" s="39">
        <v>254.59</v>
      </c>
      <c r="O302" s="258">
        <f t="shared" si="10"/>
        <v>254.59</v>
      </c>
      <c r="P302" s="7"/>
      <c r="Q302" s="6"/>
    </row>
    <row r="303" spans="1:17" s="67" customFormat="1" ht="15.75" hidden="1">
      <c r="A303" s="149"/>
      <c r="B303" s="257" t="s">
        <v>113</v>
      </c>
      <c r="C303" s="36" t="s">
        <v>7</v>
      </c>
      <c r="D303" s="36" t="s">
        <v>155</v>
      </c>
      <c r="E303" s="251">
        <v>45717</v>
      </c>
      <c r="F303" s="36" t="s">
        <v>526</v>
      </c>
      <c r="G303" s="36" t="s">
        <v>449</v>
      </c>
      <c r="H303" s="37">
        <v>0.8125</v>
      </c>
      <c r="I303" s="37">
        <v>0.14583333333333301</v>
      </c>
      <c r="J303" s="42">
        <v>0</v>
      </c>
      <c r="K303" s="39"/>
      <c r="L303" s="39">
        <f t="shared" si="9"/>
        <v>0</v>
      </c>
      <c r="M303" s="38">
        <v>0</v>
      </c>
      <c r="N303" s="39">
        <v>285.58</v>
      </c>
      <c r="O303" s="258">
        <f t="shared" si="10"/>
        <v>0</v>
      </c>
      <c r="P303" s="7"/>
      <c r="Q303" s="6"/>
    </row>
    <row r="304" spans="1:17" s="67" customFormat="1" ht="15.75" hidden="1">
      <c r="A304" s="149"/>
      <c r="B304" s="257" t="s">
        <v>113</v>
      </c>
      <c r="C304" s="36" t="s">
        <v>7</v>
      </c>
      <c r="D304" s="36" t="s">
        <v>155</v>
      </c>
      <c r="E304" s="251">
        <v>45717</v>
      </c>
      <c r="F304" s="36" t="s">
        <v>527</v>
      </c>
      <c r="G304" s="36" t="s">
        <v>449</v>
      </c>
      <c r="H304" s="37">
        <v>0.47916666666666702</v>
      </c>
      <c r="I304" s="37">
        <v>0.82638888888888895</v>
      </c>
      <c r="J304" s="42">
        <v>0</v>
      </c>
      <c r="K304" s="39"/>
      <c r="L304" s="39">
        <f t="shared" si="9"/>
        <v>0</v>
      </c>
      <c r="M304" s="38">
        <v>14</v>
      </c>
      <c r="N304" s="39">
        <v>204.88</v>
      </c>
      <c r="O304" s="258">
        <f t="shared" si="10"/>
        <v>2868.3199999999997</v>
      </c>
      <c r="P304" s="7"/>
      <c r="Q304" s="6"/>
    </row>
    <row r="305" spans="1:17" s="67" customFormat="1" ht="15.75" hidden="1">
      <c r="A305" s="149"/>
      <c r="B305" s="257" t="s">
        <v>113</v>
      </c>
      <c r="C305" s="36" t="s">
        <v>7</v>
      </c>
      <c r="D305" s="36" t="s">
        <v>155</v>
      </c>
      <c r="E305" s="251">
        <v>45717</v>
      </c>
      <c r="F305" s="36" t="s">
        <v>528</v>
      </c>
      <c r="G305" s="36" t="s">
        <v>449</v>
      </c>
      <c r="H305" s="37">
        <v>0.47916666666666702</v>
      </c>
      <c r="I305" s="37">
        <v>0.82638888888888895</v>
      </c>
      <c r="J305" s="42">
        <v>0</v>
      </c>
      <c r="K305" s="39"/>
      <c r="L305" s="39">
        <f t="shared" si="9"/>
        <v>0</v>
      </c>
      <c r="M305" s="38">
        <v>27</v>
      </c>
      <c r="N305" s="39">
        <v>230.17</v>
      </c>
      <c r="O305" s="258">
        <f t="shared" si="10"/>
        <v>6214.5899999999992</v>
      </c>
      <c r="P305" s="7"/>
      <c r="Q305" s="6"/>
    </row>
    <row r="306" spans="1:17" s="67" customFormat="1" ht="15.75" hidden="1">
      <c r="A306" s="149"/>
      <c r="B306" s="257" t="s">
        <v>113</v>
      </c>
      <c r="C306" s="36" t="s">
        <v>7</v>
      </c>
      <c r="D306" s="36" t="s">
        <v>155</v>
      </c>
      <c r="E306" s="251">
        <v>45717</v>
      </c>
      <c r="F306" s="36" t="s">
        <v>529</v>
      </c>
      <c r="G306" s="36" t="s">
        <v>449</v>
      </c>
      <c r="H306" s="37">
        <v>0.60069444444444398</v>
      </c>
      <c r="I306" s="37">
        <v>0.94791666666666696</v>
      </c>
      <c r="J306" s="42">
        <v>0</v>
      </c>
      <c r="K306" s="39"/>
      <c r="L306" s="39">
        <f t="shared" si="9"/>
        <v>0</v>
      </c>
      <c r="M306" s="38">
        <v>0</v>
      </c>
      <c r="N306" s="39">
        <v>208.84</v>
      </c>
      <c r="O306" s="258">
        <f t="shared" si="10"/>
        <v>0</v>
      </c>
      <c r="P306" s="7"/>
      <c r="Q306" s="6"/>
    </row>
    <row r="307" spans="1:17" s="67" customFormat="1" ht="15.75" hidden="1">
      <c r="A307" s="149"/>
      <c r="B307" s="257" t="s">
        <v>113</v>
      </c>
      <c r="C307" s="36" t="s">
        <v>7</v>
      </c>
      <c r="D307" s="36" t="s">
        <v>155</v>
      </c>
      <c r="E307" s="251">
        <v>45717</v>
      </c>
      <c r="F307" s="36" t="s">
        <v>529</v>
      </c>
      <c r="G307" s="36" t="s">
        <v>449</v>
      </c>
      <c r="H307" s="37">
        <v>0.56944444444444398</v>
      </c>
      <c r="I307" s="37">
        <v>0.91666666666666696</v>
      </c>
      <c r="J307" s="42">
        <v>0</v>
      </c>
      <c r="K307" s="39"/>
      <c r="L307" s="39">
        <f t="shared" si="9"/>
        <v>0</v>
      </c>
      <c r="M307" s="38">
        <v>0</v>
      </c>
      <c r="N307" s="39">
        <v>204.88</v>
      </c>
      <c r="O307" s="258">
        <f t="shared" si="10"/>
        <v>0</v>
      </c>
      <c r="P307" s="7"/>
      <c r="Q307" s="6"/>
    </row>
    <row r="308" spans="1:17" s="67" customFormat="1" ht="15.75" hidden="1">
      <c r="A308" s="149"/>
      <c r="B308" s="257" t="s">
        <v>113</v>
      </c>
      <c r="C308" s="36" t="s">
        <v>7</v>
      </c>
      <c r="D308" s="36" t="s">
        <v>155</v>
      </c>
      <c r="E308" s="251">
        <v>45717</v>
      </c>
      <c r="F308" s="36" t="s">
        <v>530</v>
      </c>
      <c r="G308" s="36" t="s">
        <v>449</v>
      </c>
      <c r="H308" s="37">
        <v>0.33333333333333298</v>
      </c>
      <c r="I308" s="37">
        <v>0.68055555555555602</v>
      </c>
      <c r="J308" s="42">
        <v>0</v>
      </c>
      <c r="K308" s="39"/>
      <c r="L308" s="39">
        <f t="shared" si="9"/>
        <v>0</v>
      </c>
      <c r="M308" s="38">
        <v>0</v>
      </c>
      <c r="N308" s="39">
        <v>204.88</v>
      </c>
      <c r="O308" s="258">
        <f t="shared" si="10"/>
        <v>0</v>
      </c>
      <c r="P308" s="7"/>
      <c r="Q308" s="6"/>
    </row>
    <row r="309" spans="1:17" s="67" customFormat="1" ht="15.75" hidden="1">
      <c r="A309" s="149"/>
      <c r="B309" s="257" t="s">
        <v>113</v>
      </c>
      <c r="C309" s="36" t="s">
        <v>7</v>
      </c>
      <c r="D309" s="36" t="s">
        <v>155</v>
      </c>
      <c r="E309" s="251">
        <v>45717</v>
      </c>
      <c r="F309" s="36" t="s">
        <v>531</v>
      </c>
      <c r="G309" s="36" t="s">
        <v>449</v>
      </c>
      <c r="H309" s="37">
        <v>0.29166666666666702</v>
      </c>
      <c r="I309" s="37">
        <v>0.63888888888888895</v>
      </c>
      <c r="J309" s="42">
        <v>0</v>
      </c>
      <c r="K309" s="39"/>
      <c r="L309" s="39">
        <f t="shared" si="9"/>
        <v>0</v>
      </c>
      <c r="M309" s="38">
        <v>0</v>
      </c>
      <c r="N309" s="39">
        <v>230.17</v>
      </c>
      <c r="O309" s="258">
        <f t="shared" si="10"/>
        <v>0</v>
      </c>
      <c r="P309" s="7"/>
      <c r="Q309" s="6"/>
    </row>
    <row r="310" spans="1:17" s="67" customFormat="1" ht="15.75" hidden="1">
      <c r="A310" s="149"/>
      <c r="B310" s="257" t="s">
        <v>113</v>
      </c>
      <c r="C310" s="36" t="s">
        <v>7</v>
      </c>
      <c r="D310" s="36" t="s">
        <v>155</v>
      </c>
      <c r="E310" s="251">
        <v>45717</v>
      </c>
      <c r="F310" s="36" t="s">
        <v>532</v>
      </c>
      <c r="G310" s="36" t="s">
        <v>449</v>
      </c>
      <c r="H310" s="37">
        <v>0.8125</v>
      </c>
      <c r="I310" s="37">
        <v>0.14583333333333301</v>
      </c>
      <c r="J310" s="42">
        <v>0</v>
      </c>
      <c r="K310" s="39"/>
      <c r="L310" s="39">
        <f t="shared" si="9"/>
        <v>0</v>
      </c>
      <c r="M310" s="38">
        <v>24</v>
      </c>
      <c r="N310" s="39">
        <v>228.13</v>
      </c>
      <c r="O310" s="258">
        <f t="shared" si="10"/>
        <v>5475.12</v>
      </c>
      <c r="P310" s="7"/>
      <c r="Q310" s="6"/>
    </row>
    <row r="311" spans="1:17" s="67" customFormat="1" ht="15.75" hidden="1">
      <c r="A311" s="149"/>
      <c r="B311" s="257" t="s">
        <v>113</v>
      </c>
      <c r="C311" s="36" t="s">
        <v>7</v>
      </c>
      <c r="D311" s="36" t="s">
        <v>155</v>
      </c>
      <c r="E311" s="251">
        <v>45717</v>
      </c>
      <c r="F311" s="36" t="s">
        <v>533</v>
      </c>
      <c r="G311" s="36" t="s">
        <v>449</v>
      </c>
      <c r="H311" s="37">
        <v>0.8125</v>
      </c>
      <c r="I311" s="37">
        <v>0.14583333333333301</v>
      </c>
      <c r="J311" s="42">
        <v>0</v>
      </c>
      <c r="K311" s="39"/>
      <c r="L311" s="39">
        <f t="shared" si="9"/>
        <v>0</v>
      </c>
      <c r="M311" s="38">
        <v>1</v>
      </c>
      <c r="N311" s="39">
        <v>257.29000000000002</v>
      </c>
      <c r="O311" s="258">
        <f t="shared" si="10"/>
        <v>257.29000000000002</v>
      </c>
      <c r="P311" s="7"/>
      <c r="Q311" s="6"/>
    </row>
    <row r="312" spans="1:17" s="67" customFormat="1" ht="15.75" hidden="1">
      <c r="A312" s="149"/>
      <c r="B312" s="257" t="s">
        <v>113</v>
      </c>
      <c r="C312" s="36" t="s">
        <v>7</v>
      </c>
      <c r="D312" s="36" t="s">
        <v>155</v>
      </c>
      <c r="E312" s="251">
        <v>45717</v>
      </c>
      <c r="F312" s="36" t="s">
        <v>528</v>
      </c>
      <c r="G312" s="36" t="s">
        <v>449</v>
      </c>
      <c r="H312" s="37">
        <v>0.33333333333333298</v>
      </c>
      <c r="I312" s="37">
        <v>0.68055555555555602</v>
      </c>
      <c r="J312" s="42">
        <v>0</v>
      </c>
      <c r="K312" s="39"/>
      <c r="L312" s="39">
        <f t="shared" si="9"/>
        <v>0</v>
      </c>
      <c r="M312" s="38">
        <v>0</v>
      </c>
      <c r="N312" s="39">
        <v>230.17</v>
      </c>
      <c r="O312" s="258">
        <f t="shared" si="10"/>
        <v>0</v>
      </c>
      <c r="P312" s="7"/>
      <c r="Q312" s="6"/>
    </row>
    <row r="313" spans="1:17" s="67" customFormat="1" ht="15.75" hidden="1">
      <c r="A313" s="149"/>
      <c r="B313" s="257" t="s">
        <v>12</v>
      </c>
      <c r="C313" s="36" t="s">
        <v>7</v>
      </c>
      <c r="D313" s="36" t="s">
        <v>4</v>
      </c>
      <c r="E313" s="251">
        <v>45717</v>
      </c>
      <c r="F313" s="36" t="s">
        <v>355</v>
      </c>
      <c r="G313" s="36" t="s">
        <v>341</v>
      </c>
      <c r="H313" s="37">
        <v>0.375</v>
      </c>
      <c r="I313" s="37">
        <v>0.72222222222222221</v>
      </c>
      <c r="J313" s="42">
        <v>0</v>
      </c>
      <c r="K313" s="57"/>
      <c r="L313" s="39">
        <f t="shared" si="9"/>
        <v>0</v>
      </c>
      <c r="M313" s="38">
        <v>0</v>
      </c>
      <c r="N313" s="57">
        <v>437.97</v>
      </c>
      <c r="O313" s="258">
        <f t="shared" si="10"/>
        <v>0</v>
      </c>
      <c r="P313" s="7"/>
      <c r="Q313" s="6"/>
    </row>
    <row r="314" spans="1:17" s="67" customFormat="1" ht="31.5" hidden="1">
      <c r="A314" s="149"/>
      <c r="B314" s="257" t="s">
        <v>12</v>
      </c>
      <c r="C314" s="36" t="s">
        <v>7</v>
      </c>
      <c r="D314" s="36" t="s">
        <v>4</v>
      </c>
      <c r="E314" s="251">
        <v>45717</v>
      </c>
      <c r="F314" s="36" t="s">
        <v>502</v>
      </c>
      <c r="G314" s="36" t="s">
        <v>333</v>
      </c>
      <c r="H314" s="37">
        <v>0.25</v>
      </c>
      <c r="I314" s="37">
        <v>0.59722222222222221</v>
      </c>
      <c r="J314" s="42">
        <v>0</v>
      </c>
      <c r="K314" s="57"/>
      <c r="L314" s="39">
        <f t="shared" si="9"/>
        <v>0</v>
      </c>
      <c r="M314" s="38">
        <v>0</v>
      </c>
      <c r="N314" s="57">
        <v>202.19</v>
      </c>
      <c r="O314" s="258">
        <f t="shared" si="10"/>
        <v>0</v>
      </c>
      <c r="P314" s="7"/>
      <c r="Q314" s="6"/>
    </row>
    <row r="315" spans="1:17" s="67" customFormat="1" ht="31.5" hidden="1">
      <c r="A315" s="149"/>
      <c r="B315" s="257" t="s">
        <v>12</v>
      </c>
      <c r="C315" s="36" t="s">
        <v>7</v>
      </c>
      <c r="D315" s="36" t="s">
        <v>4</v>
      </c>
      <c r="E315" s="251">
        <v>45717</v>
      </c>
      <c r="F315" s="36" t="s">
        <v>502</v>
      </c>
      <c r="G315" s="36" t="s">
        <v>333</v>
      </c>
      <c r="H315" s="37">
        <v>0.56944444444444442</v>
      </c>
      <c r="I315" s="37">
        <v>0.91666666666666663</v>
      </c>
      <c r="J315" s="42">
        <v>0</v>
      </c>
      <c r="K315" s="57"/>
      <c r="L315" s="39">
        <f t="shared" si="9"/>
        <v>0</v>
      </c>
      <c r="M315" s="38">
        <v>0</v>
      </c>
      <c r="N315" s="57">
        <v>202.19</v>
      </c>
      <c r="O315" s="258">
        <f t="shared" si="10"/>
        <v>0</v>
      </c>
      <c r="P315" s="7"/>
      <c r="Q315" s="6"/>
    </row>
    <row r="316" spans="1:17" s="67" customFormat="1" ht="15.75" hidden="1">
      <c r="A316" s="149"/>
      <c r="B316" s="257" t="s">
        <v>12</v>
      </c>
      <c r="C316" s="36" t="s">
        <v>7</v>
      </c>
      <c r="D316" s="36" t="s">
        <v>4</v>
      </c>
      <c r="E316" s="251">
        <v>45717</v>
      </c>
      <c r="F316" s="36" t="s">
        <v>372</v>
      </c>
      <c r="G316" s="36" t="s">
        <v>333</v>
      </c>
      <c r="H316" s="37">
        <v>0.56944444444444442</v>
      </c>
      <c r="I316" s="37">
        <v>0.91666666666666663</v>
      </c>
      <c r="J316" s="42">
        <v>0</v>
      </c>
      <c r="K316" s="57"/>
      <c r="L316" s="39">
        <f t="shared" si="9"/>
        <v>0</v>
      </c>
      <c r="M316" s="38">
        <v>90</v>
      </c>
      <c r="N316" s="57">
        <v>145.54</v>
      </c>
      <c r="O316" s="258">
        <f t="shared" si="10"/>
        <v>13098.599999999999</v>
      </c>
      <c r="P316" s="7"/>
      <c r="Q316" s="6"/>
    </row>
    <row r="317" spans="1:17" s="67" customFormat="1" ht="15.75" hidden="1">
      <c r="A317" s="149"/>
      <c r="B317" s="257" t="s">
        <v>12</v>
      </c>
      <c r="C317" s="36" t="s">
        <v>7</v>
      </c>
      <c r="D317" s="36" t="s">
        <v>4</v>
      </c>
      <c r="E317" s="251">
        <v>45717</v>
      </c>
      <c r="F317" s="36" t="s">
        <v>373</v>
      </c>
      <c r="G317" s="36" t="s">
        <v>333</v>
      </c>
      <c r="H317" s="37">
        <v>0.25</v>
      </c>
      <c r="I317" s="37">
        <v>0.59722222222222221</v>
      </c>
      <c r="J317" s="42">
        <v>0</v>
      </c>
      <c r="K317" s="57"/>
      <c r="L317" s="39">
        <f t="shared" si="9"/>
        <v>0</v>
      </c>
      <c r="M317" s="38">
        <v>55</v>
      </c>
      <c r="N317" s="57">
        <v>186.37</v>
      </c>
      <c r="O317" s="258">
        <f t="shared" si="10"/>
        <v>10250.35</v>
      </c>
      <c r="P317" s="7"/>
      <c r="Q317" s="6"/>
    </row>
    <row r="318" spans="1:17" s="67" customFormat="1" ht="15.75" hidden="1">
      <c r="A318" s="149"/>
      <c r="B318" s="257" t="s">
        <v>12</v>
      </c>
      <c r="C318" s="36" t="s">
        <v>7</v>
      </c>
      <c r="D318" s="36" t="s">
        <v>4</v>
      </c>
      <c r="E318" s="251">
        <v>45717</v>
      </c>
      <c r="F318" s="36" t="s">
        <v>373</v>
      </c>
      <c r="G318" s="36" t="s">
        <v>333</v>
      </c>
      <c r="H318" s="37">
        <v>0.56944444444444442</v>
      </c>
      <c r="I318" s="37">
        <v>0.91666666666666663</v>
      </c>
      <c r="J318" s="42">
        <v>0</v>
      </c>
      <c r="K318" s="57"/>
      <c r="L318" s="39">
        <f t="shared" si="9"/>
        <v>0</v>
      </c>
      <c r="M318" s="38">
        <v>0</v>
      </c>
      <c r="N318" s="57">
        <v>168.44</v>
      </c>
      <c r="O318" s="258">
        <f t="shared" si="10"/>
        <v>0</v>
      </c>
      <c r="P318" s="7"/>
      <c r="Q318" s="6"/>
    </row>
    <row r="319" spans="1:17" s="67" customFormat="1" ht="15.75" hidden="1">
      <c r="A319" s="149"/>
      <c r="B319" s="257" t="s">
        <v>12</v>
      </c>
      <c r="C319" s="36" t="s">
        <v>7</v>
      </c>
      <c r="D319" s="36" t="s">
        <v>4</v>
      </c>
      <c r="E319" s="251">
        <v>45717</v>
      </c>
      <c r="F319" s="36" t="s">
        <v>374</v>
      </c>
      <c r="G319" s="36" t="s">
        <v>333</v>
      </c>
      <c r="H319" s="37">
        <v>0.25</v>
      </c>
      <c r="I319" s="37">
        <v>0.59722222222222221</v>
      </c>
      <c r="J319" s="42">
        <v>0</v>
      </c>
      <c r="K319" s="57"/>
      <c r="L319" s="39">
        <f t="shared" si="9"/>
        <v>0</v>
      </c>
      <c r="M319" s="38">
        <v>16</v>
      </c>
      <c r="N319" s="57">
        <v>192.69</v>
      </c>
      <c r="O319" s="258">
        <f t="shared" si="10"/>
        <v>3083.04</v>
      </c>
      <c r="P319" s="7"/>
      <c r="Q319" s="6"/>
    </row>
    <row r="320" spans="1:17" s="67" customFormat="1" ht="15.75" hidden="1">
      <c r="A320" s="149"/>
      <c r="B320" s="257" t="s">
        <v>12</v>
      </c>
      <c r="C320" s="36" t="s">
        <v>7</v>
      </c>
      <c r="D320" s="36" t="s">
        <v>4</v>
      </c>
      <c r="E320" s="251">
        <v>45717</v>
      </c>
      <c r="F320" s="36" t="s">
        <v>372</v>
      </c>
      <c r="G320" s="36" t="s">
        <v>333</v>
      </c>
      <c r="H320" s="37">
        <v>0.25</v>
      </c>
      <c r="I320" s="37">
        <v>0.59722222222222221</v>
      </c>
      <c r="J320" s="42">
        <v>0</v>
      </c>
      <c r="K320" s="57"/>
      <c r="L320" s="39">
        <f t="shared" si="9"/>
        <v>0</v>
      </c>
      <c r="M320" s="38">
        <v>85</v>
      </c>
      <c r="N320" s="57">
        <v>145.54</v>
      </c>
      <c r="O320" s="258">
        <f t="shared" si="10"/>
        <v>12370.9</v>
      </c>
      <c r="P320" s="7"/>
      <c r="Q320" s="6"/>
    </row>
    <row r="321" spans="1:17" s="67" customFormat="1" ht="15.75" hidden="1">
      <c r="A321" s="149"/>
      <c r="B321" s="257" t="s">
        <v>12</v>
      </c>
      <c r="C321" s="36" t="s">
        <v>7</v>
      </c>
      <c r="D321" s="36" t="s">
        <v>4</v>
      </c>
      <c r="E321" s="251">
        <v>45717</v>
      </c>
      <c r="F321" s="36" t="s">
        <v>372</v>
      </c>
      <c r="G321" s="36" t="s">
        <v>333</v>
      </c>
      <c r="H321" s="37">
        <v>0.90277777777777779</v>
      </c>
      <c r="I321" s="37">
        <v>0.25</v>
      </c>
      <c r="J321" s="42">
        <v>0</v>
      </c>
      <c r="K321" s="57"/>
      <c r="L321" s="39">
        <f t="shared" si="9"/>
        <v>0</v>
      </c>
      <c r="M321" s="38">
        <v>19</v>
      </c>
      <c r="N321" s="57">
        <v>169.95</v>
      </c>
      <c r="O321" s="258">
        <f t="shared" si="10"/>
        <v>3229.0499999999997</v>
      </c>
      <c r="P321" s="7"/>
      <c r="Q321" s="6"/>
    </row>
    <row r="322" spans="1:17" s="67" customFormat="1" ht="31.5" hidden="1">
      <c r="A322" s="149"/>
      <c r="B322" s="257" t="s">
        <v>12</v>
      </c>
      <c r="C322" s="36" t="s">
        <v>7</v>
      </c>
      <c r="D322" s="36" t="s">
        <v>4</v>
      </c>
      <c r="E322" s="251">
        <v>45717</v>
      </c>
      <c r="F322" s="36" t="s">
        <v>503</v>
      </c>
      <c r="G322" s="36" t="s">
        <v>333</v>
      </c>
      <c r="H322" s="37">
        <v>0.90277777777777779</v>
      </c>
      <c r="I322" s="37">
        <v>0.25</v>
      </c>
      <c r="J322" s="42">
        <v>0</v>
      </c>
      <c r="K322" s="57"/>
      <c r="L322" s="39">
        <f t="shared" ref="L322:L385" si="11">J322*K322</f>
        <v>0</v>
      </c>
      <c r="M322" s="38">
        <v>6</v>
      </c>
      <c r="N322" s="57">
        <v>227.08</v>
      </c>
      <c r="O322" s="258">
        <f t="shared" si="10"/>
        <v>1362.48</v>
      </c>
      <c r="P322" s="7"/>
      <c r="Q322" s="6"/>
    </row>
    <row r="323" spans="1:17" s="67" customFormat="1" ht="31.5" hidden="1">
      <c r="A323" s="149"/>
      <c r="B323" s="257" t="s">
        <v>12</v>
      </c>
      <c r="C323" s="36" t="s">
        <v>7</v>
      </c>
      <c r="D323" s="36" t="s">
        <v>4</v>
      </c>
      <c r="E323" s="251">
        <v>45717</v>
      </c>
      <c r="F323" s="36" t="s">
        <v>503</v>
      </c>
      <c r="G323" s="36" t="s">
        <v>333</v>
      </c>
      <c r="H323" s="37">
        <v>0.25</v>
      </c>
      <c r="I323" s="37">
        <v>0.59722222222222221</v>
      </c>
      <c r="J323" s="42">
        <v>0</v>
      </c>
      <c r="K323" s="57"/>
      <c r="L323" s="39">
        <f t="shared" si="11"/>
        <v>0</v>
      </c>
      <c r="M323" s="38">
        <v>24</v>
      </c>
      <c r="N323" s="57">
        <v>192.16</v>
      </c>
      <c r="O323" s="258">
        <f t="shared" si="10"/>
        <v>4611.84</v>
      </c>
      <c r="P323" s="7"/>
      <c r="Q323" s="6"/>
    </row>
    <row r="324" spans="1:17" s="67" customFormat="1" ht="15.75" hidden="1">
      <c r="A324" s="149"/>
      <c r="B324" s="257" t="s">
        <v>12</v>
      </c>
      <c r="C324" s="36" t="s">
        <v>7</v>
      </c>
      <c r="D324" s="36" t="s">
        <v>4</v>
      </c>
      <c r="E324" s="251">
        <v>45717</v>
      </c>
      <c r="F324" s="36" t="s">
        <v>504</v>
      </c>
      <c r="G324" s="36" t="s">
        <v>341</v>
      </c>
      <c r="H324" s="37">
        <v>0.25</v>
      </c>
      <c r="I324" s="37">
        <v>0.59722222222222221</v>
      </c>
      <c r="J324" s="42">
        <v>0</v>
      </c>
      <c r="K324" s="57"/>
      <c r="L324" s="39">
        <f t="shared" si="11"/>
        <v>0</v>
      </c>
      <c r="M324" s="38">
        <v>0</v>
      </c>
      <c r="N324" s="57">
        <v>168.56</v>
      </c>
      <c r="O324" s="258">
        <f t="shared" ref="O324:O387" si="12">M324*N324</f>
        <v>0</v>
      </c>
      <c r="P324" s="7"/>
      <c r="Q324" s="6"/>
    </row>
    <row r="325" spans="1:17" s="67" customFormat="1" ht="15.75" hidden="1">
      <c r="A325" s="149"/>
      <c r="B325" s="257" t="s">
        <v>12</v>
      </c>
      <c r="C325" s="36" t="s">
        <v>7</v>
      </c>
      <c r="D325" s="36" t="s">
        <v>4</v>
      </c>
      <c r="E325" s="251">
        <v>45717</v>
      </c>
      <c r="F325" s="36" t="s">
        <v>505</v>
      </c>
      <c r="G325" s="36" t="s">
        <v>333</v>
      </c>
      <c r="H325" s="37">
        <v>0.56944444444444442</v>
      </c>
      <c r="I325" s="37">
        <v>0.91666666666666663</v>
      </c>
      <c r="J325" s="42">
        <v>0</v>
      </c>
      <c r="K325" s="57"/>
      <c r="L325" s="39">
        <f t="shared" si="11"/>
        <v>0</v>
      </c>
      <c r="M325" s="38">
        <v>0</v>
      </c>
      <c r="N325" s="57">
        <v>185.21</v>
      </c>
      <c r="O325" s="258">
        <f t="shared" si="12"/>
        <v>0</v>
      </c>
      <c r="P325" s="7"/>
      <c r="Q325" s="6"/>
    </row>
    <row r="326" spans="1:17" s="67" customFormat="1" ht="15.75" hidden="1">
      <c r="A326" s="149"/>
      <c r="B326" s="257" t="s">
        <v>12</v>
      </c>
      <c r="C326" s="36" t="s">
        <v>7</v>
      </c>
      <c r="D326" s="36" t="s">
        <v>4</v>
      </c>
      <c r="E326" s="251">
        <v>45717</v>
      </c>
      <c r="F326" s="36" t="s">
        <v>505</v>
      </c>
      <c r="G326" s="36" t="s">
        <v>333</v>
      </c>
      <c r="H326" s="37">
        <v>0.25</v>
      </c>
      <c r="I326" s="37">
        <v>0.59722222222222221</v>
      </c>
      <c r="J326" s="42">
        <v>0</v>
      </c>
      <c r="K326" s="57"/>
      <c r="L326" s="39">
        <f t="shared" si="11"/>
        <v>0</v>
      </c>
      <c r="M326" s="38">
        <v>0</v>
      </c>
      <c r="N326" s="57">
        <v>185.21</v>
      </c>
      <c r="O326" s="258">
        <f t="shared" si="12"/>
        <v>0</v>
      </c>
      <c r="P326" s="7"/>
      <c r="Q326" s="6"/>
    </row>
    <row r="327" spans="1:17" s="67" customFormat="1" ht="15.75" hidden="1">
      <c r="A327" s="149"/>
      <c r="B327" s="257" t="s">
        <v>12</v>
      </c>
      <c r="C327" s="36" t="s">
        <v>7</v>
      </c>
      <c r="D327" s="36" t="s">
        <v>4</v>
      </c>
      <c r="E327" s="251">
        <v>45717</v>
      </c>
      <c r="F327" s="36" t="s">
        <v>505</v>
      </c>
      <c r="G327" s="36" t="s">
        <v>333</v>
      </c>
      <c r="H327" s="37">
        <v>0.90277777777777779</v>
      </c>
      <c r="I327" s="37">
        <v>0.25</v>
      </c>
      <c r="J327" s="42">
        <v>0</v>
      </c>
      <c r="K327" s="57"/>
      <c r="L327" s="39">
        <f t="shared" si="11"/>
        <v>0</v>
      </c>
      <c r="M327" s="38">
        <v>0</v>
      </c>
      <c r="N327" s="57">
        <v>218.3</v>
      </c>
      <c r="O327" s="258">
        <f t="shared" si="12"/>
        <v>0</v>
      </c>
      <c r="P327" s="7"/>
      <c r="Q327" s="6"/>
    </row>
    <row r="328" spans="1:17" s="67" customFormat="1" ht="15.75" hidden="1">
      <c r="A328" s="149"/>
      <c r="B328" s="257" t="s">
        <v>12</v>
      </c>
      <c r="C328" s="36" t="s">
        <v>7</v>
      </c>
      <c r="D328" s="36" t="s">
        <v>4</v>
      </c>
      <c r="E328" s="251">
        <v>45717</v>
      </c>
      <c r="F328" s="36" t="s">
        <v>506</v>
      </c>
      <c r="G328" s="36" t="s">
        <v>333</v>
      </c>
      <c r="H328" s="37">
        <v>0.90277777777777779</v>
      </c>
      <c r="I328" s="37">
        <v>0.25</v>
      </c>
      <c r="J328" s="42">
        <v>0</v>
      </c>
      <c r="K328" s="57"/>
      <c r="L328" s="39">
        <f t="shared" si="11"/>
        <v>0</v>
      </c>
      <c r="M328" s="38">
        <v>0</v>
      </c>
      <c r="N328" s="57">
        <v>169.95</v>
      </c>
      <c r="O328" s="258">
        <f t="shared" si="12"/>
        <v>0</v>
      </c>
      <c r="P328" s="7"/>
      <c r="Q328" s="6"/>
    </row>
    <row r="329" spans="1:17" s="67" customFormat="1" ht="15.75" hidden="1">
      <c r="A329" s="149"/>
      <c r="B329" s="257" t="s">
        <v>12</v>
      </c>
      <c r="C329" s="36" t="s">
        <v>7</v>
      </c>
      <c r="D329" s="36" t="s">
        <v>4</v>
      </c>
      <c r="E329" s="251">
        <v>45717</v>
      </c>
      <c r="F329" s="36" t="s">
        <v>373</v>
      </c>
      <c r="G329" s="36" t="s">
        <v>333</v>
      </c>
      <c r="H329" s="37">
        <v>0.90277777777777779</v>
      </c>
      <c r="I329" s="37">
        <v>0.25</v>
      </c>
      <c r="J329" s="42">
        <v>0</v>
      </c>
      <c r="K329" s="57"/>
      <c r="L329" s="39">
        <f t="shared" si="11"/>
        <v>0</v>
      </c>
      <c r="M329" s="38">
        <v>0</v>
      </c>
      <c r="N329" s="57">
        <v>198.02</v>
      </c>
      <c r="O329" s="258">
        <f t="shared" si="12"/>
        <v>0</v>
      </c>
      <c r="P329" s="7"/>
      <c r="Q329" s="6"/>
    </row>
    <row r="330" spans="1:17" s="67" customFormat="1" ht="31.5" hidden="1">
      <c r="A330" s="149"/>
      <c r="B330" s="257" t="s">
        <v>12</v>
      </c>
      <c r="C330" s="36" t="s">
        <v>7</v>
      </c>
      <c r="D330" s="36" t="s">
        <v>4</v>
      </c>
      <c r="E330" s="251">
        <v>45717</v>
      </c>
      <c r="F330" s="36" t="s">
        <v>503</v>
      </c>
      <c r="G330" s="36" t="s">
        <v>333</v>
      </c>
      <c r="H330" s="37">
        <v>0.56944444444444442</v>
      </c>
      <c r="I330" s="37">
        <v>0.91666666666666663</v>
      </c>
      <c r="J330" s="42">
        <v>0</v>
      </c>
      <c r="K330" s="57"/>
      <c r="L330" s="39">
        <f t="shared" si="11"/>
        <v>0</v>
      </c>
      <c r="M330" s="38">
        <v>0</v>
      </c>
      <c r="N330" s="57">
        <v>192.16</v>
      </c>
      <c r="O330" s="258">
        <f t="shared" si="12"/>
        <v>0</v>
      </c>
      <c r="P330" s="7"/>
      <c r="Q330" s="6"/>
    </row>
    <row r="331" spans="1:17" s="67" customFormat="1" ht="15.75" hidden="1">
      <c r="A331" s="149"/>
      <c r="B331" s="257" t="s">
        <v>12</v>
      </c>
      <c r="C331" s="36" t="s">
        <v>7</v>
      </c>
      <c r="D331" s="36" t="s">
        <v>4</v>
      </c>
      <c r="E331" s="251">
        <v>45717</v>
      </c>
      <c r="F331" s="36" t="s">
        <v>379</v>
      </c>
      <c r="G331" s="36" t="s">
        <v>322</v>
      </c>
      <c r="H331" s="37">
        <v>0.41666666666666669</v>
      </c>
      <c r="I331" s="37">
        <v>0.91666666666666663</v>
      </c>
      <c r="J331" s="42">
        <v>0</v>
      </c>
      <c r="K331" s="57"/>
      <c r="L331" s="39">
        <f t="shared" si="11"/>
        <v>0</v>
      </c>
      <c r="M331" s="38">
        <v>60</v>
      </c>
      <c r="N331" s="57">
        <v>164.46</v>
      </c>
      <c r="O331" s="258">
        <f t="shared" si="12"/>
        <v>9867.6</v>
      </c>
      <c r="P331" s="7"/>
      <c r="Q331" s="6"/>
    </row>
    <row r="332" spans="1:17" s="67" customFormat="1" ht="15.75" hidden="1">
      <c r="A332" s="149"/>
      <c r="B332" s="257" t="s">
        <v>12</v>
      </c>
      <c r="C332" s="36" t="s">
        <v>7</v>
      </c>
      <c r="D332" s="36" t="s">
        <v>4</v>
      </c>
      <c r="E332" s="251">
        <v>45717</v>
      </c>
      <c r="F332" s="36" t="s">
        <v>379</v>
      </c>
      <c r="G332" s="36" t="s">
        <v>333</v>
      </c>
      <c r="H332" s="37">
        <v>0.25</v>
      </c>
      <c r="I332" s="37">
        <v>0.59722222222222221</v>
      </c>
      <c r="J332" s="42">
        <v>0</v>
      </c>
      <c r="K332" s="57"/>
      <c r="L332" s="39">
        <f t="shared" si="11"/>
        <v>0</v>
      </c>
      <c r="M332" s="38">
        <v>0</v>
      </c>
      <c r="N332" s="57">
        <v>185.21</v>
      </c>
      <c r="O332" s="258">
        <f t="shared" si="12"/>
        <v>0</v>
      </c>
      <c r="P332" s="7"/>
      <c r="Q332" s="6"/>
    </row>
    <row r="333" spans="1:17" s="67" customFormat="1" ht="15.75" hidden="1">
      <c r="A333" s="149"/>
      <c r="B333" s="257" t="s">
        <v>12</v>
      </c>
      <c r="C333" s="36" t="s">
        <v>7</v>
      </c>
      <c r="D333" s="36" t="s">
        <v>4</v>
      </c>
      <c r="E333" s="251">
        <v>45717</v>
      </c>
      <c r="F333" s="36" t="s">
        <v>373</v>
      </c>
      <c r="G333" s="36" t="s">
        <v>333</v>
      </c>
      <c r="H333" s="37">
        <v>0.63194444444444442</v>
      </c>
      <c r="I333" s="37">
        <v>0.97916666666666663</v>
      </c>
      <c r="J333" s="42">
        <v>0</v>
      </c>
      <c r="K333" s="57"/>
      <c r="L333" s="39">
        <f t="shared" si="11"/>
        <v>0</v>
      </c>
      <c r="M333" s="38">
        <v>0</v>
      </c>
      <c r="N333" s="57">
        <v>161.13</v>
      </c>
      <c r="O333" s="258">
        <f t="shared" si="12"/>
        <v>0</v>
      </c>
      <c r="P333" s="7"/>
      <c r="Q333" s="6"/>
    </row>
    <row r="334" spans="1:17" s="67" customFormat="1" ht="31.5" hidden="1">
      <c r="A334" s="149"/>
      <c r="B334" s="257" t="s">
        <v>12</v>
      </c>
      <c r="C334" s="36" t="s">
        <v>7</v>
      </c>
      <c r="D334" s="36" t="s">
        <v>4</v>
      </c>
      <c r="E334" s="251">
        <v>45717</v>
      </c>
      <c r="F334" s="36" t="s">
        <v>503</v>
      </c>
      <c r="G334" s="36" t="s">
        <v>333</v>
      </c>
      <c r="H334" s="37">
        <v>0.63194444444444442</v>
      </c>
      <c r="I334" s="37">
        <v>0.97916666666666663</v>
      </c>
      <c r="J334" s="42">
        <v>0</v>
      </c>
      <c r="K334" s="57"/>
      <c r="L334" s="39">
        <f t="shared" si="11"/>
        <v>0</v>
      </c>
      <c r="M334" s="38">
        <v>0</v>
      </c>
      <c r="N334" s="57">
        <v>199.73</v>
      </c>
      <c r="O334" s="258">
        <f t="shared" si="12"/>
        <v>0</v>
      </c>
      <c r="P334" s="7"/>
      <c r="Q334" s="6"/>
    </row>
    <row r="335" spans="1:17" s="67" customFormat="1" ht="15.75" hidden="1">
      <c r="A335" s="149"/>
      <c r="B335" s="257" t="s">
        <v>12</v>
      </c>
      <c r="C335" s="36" t="s">
        <v>7</v>
      </c>
      <c r="D335" s="36" t="s">
        <v>4</v>
      </c>
      <c r="E335" s="251">
        <v>45717</v>
      </c>
      <c r="F335" s="36" t="s">
        <v>379</v>
      </c>
      <c r="G335" s="36" t="s">
        <v>333</v>
      </c>
      <c r="H335" s="37">
        <v>0.25</v>
      </c>
      <c r="I335" s="37">
        <v>0.59722222222222221</v>
      </c>
      <c r="J335" s="42">
        <v>0</v>
      </c>
      <c r="K335" s="57"/>
      <c r="L335" s="39">
        <f t="shared" si="11"/>
        <v>0</v>
      </c>
      <c r="M335" s="38">
        <v>0</v>
      </c>
      <c r="N335" s="57">
        <v>185.21</v>
      </c>
      <c r="O335" s="258">
        <f t="shared" si="12"/>
        <v>0</v>
      </c>
      <c r="P335" s="7"/>
      <c r="Q335" s="6"/>
    </row>
    <row r="336" spans="1:17" s="67" customFormat="1" ht="31.5" hidden="1">
      <c r="A336" s="149"/>
      <c r="B336" s="257" t="s">
        <v>12</v>
      </c>
      <c r="C336" s="36" t="s">
        <v>7</v>
      </c>
      <c r="D336" s="36" t="s">
        <v>4</v>
      </c>
      <c r="E336" s="251">
        <v>45717</v>
      </c>
      <c r="F336" s="36" t="s">
        <v>503</v>
      </c>
      <c r="G336" s="36" t="s">
        <v>333</v>
      </c>
      <c r="H336" s="37">
        <v>0.25</v>
      </c>
      <c r="I336" s="37">
        <v>0.59722222222222221</v>
      </c>
      <c r="J336" s="42">
        <v>0</v>
      </c>
      <c r="K336" s="57"/>
      <c r="L336" s="39">
        <f t="shared" si="11"/>
        <v>0</v>
      </c>
      <c r="M336" s="38">
        <v>0</v>
      </c>
      <c r="N336" s="57">
        <v>192.16</v>
      </c>
      <c r="O336" s="258">
        <f t="shared" si="12"/>
        <v>0</v>
      </c>
      <c r="P336" s="7"/>
      <c r="Q336" s="6"/>
    </row>
    <row r="337" spans="1:17" s="67" customFormat="1" ht="15.75" hidden="1">
      <c r="A337" s="149"/>
      <c r="B337" s="257" t="s">
        <v>58</v>
      </c>
      <c r="C337" s="36" t="s">
        <v>7</v>
      </c>
      <c r="D337" s="36" t="s">
        <v>167</v>
      </c>
      <c r="E337" s="251">
        <v>45717</v>
      </c>
      <c r="F337" s="36" t="s">
        <v>373</v>
      </c>
      <c r="G337" s="36" t="s">
        <v>322</v>
      </c>
      <c r="H337" s="37">
        <v>0.45833333333333331</v>
      </c>
      <c r="I337" s="37">
        <v>0.95833333333333337</v>
      </c>
      <c r="J337" s="42">
        <v>0</v>
      </c>
      <c r="K337" s="39"/>
      <c r="L337" s="39">
        <f t="shared" si="11"/>
        <v>0</v>
      </c>
      <c r="M337" s="38">
        <v>0</v>
      </c>
      <c r="N337" s="39">
        <v>179.03</v>
      </c>
      <c r="O337" s="258">
        <f t="shared" si="12"/>
        <v>0</v>
      </c>
      <c r="P337" s="7"/>
      <c r="Q337" s="6"/>
    </row>
    <row r="338" spans="1:17" s="67" customFormat="1" ht="31.5" hidden="1">
      <c r="A338" s="149"/>
      <c r="B338" s="257" t="s">
        <v>58</v>
      </c>
      <c r="C338" s="36" t="s">
        <v>7</v>
      </c>
      <c r="D338" s="36" t="s">
        <v>167</v>
      </c>
      <c r="E338" s="251">
        <v>45717</v>
      </c>
      <c r="F338" s="36" t="s">
        <v>512</v>
      </c>
      <c r="G338" s="36" t="s">
        <v>341</v>
      </c>
      <c r="H338" s="37">
        <v>0.27777777777777779</v>
      </c>
      <c r="I338" s="37">
        <v>0.625</v>
      </c>
      <c r="J338" s="42">
        <v>0</v>
      </c>
      <c r="K338" s="39"/>
      <c r="L338" s="39">
        <f t="shared" si="11"/>
        <v>0</v>
      </c>
      <c r="M338" s="38">
        <v>0</v>
      </c>
      <c r="N338" s="39">
        <v>271.36</v>
      </c>
      <c r="O338" s="258">
        <f t="shared" si="12"/>
        <v>0</v>
      </c>
      <c r="P338" s="7"/>
      <c r="Q338" s="6"/>
    </row>
    <row r="339" spans="1:17" s="67" customFormat="1" ht="15.75" hidden="1">
      <c r="A339" s="149"/>
      <c r="B339" s="257" t="s">
        <v>58</v>
      </c>
      <c r="C339" s="36" t="s">
        <v>7</v>
      </c>
      <c r="D339" s="36" t="s">
        <v>167</v>
      </c>
      <c r="E339" s="251">
        <v>45717</v>
      </c>
      <c r="F339" s="36" t="s">
        <v>506</v>
      </c>
      <c r="G339" s="36" t="s">
        <v>341</v>
      </c>
      <c r="H339" s="37">
        <v>0.27777777777777779</v>
      </c>
      <c r="I339" s="37">
        <v>0.625</v>
      </c>
      <c r="J339" s="42">
        <v>0</v>
      </c>
      <c r="K339" s="39"/>
      <c r="L339" s="39">
        <f t="shared" si="11"/>
        <v>0</v>
      </c>
      <c r="M339" s="38">
        <v>0</v>
      </c>
      <c r="N339" s="39">
        <v>186.44</v>
      </c>
      <c r="O339" s="258">
        <f t="shared" si="12"/>
        <v>0</v>
      </c>
      <c r="P339" s="7"/>
      <c r="Q339" s="6"/>
    </row>
    <row r="340" spans="1:17" s="67" customFormat="1" ht="15.75" hidden="1">
      <c r="A340" s="149"/>
      <c r="B340" s="257" t="s">
        <v>58</v>
      </c>
      <c r="C340" s="36" t="s">
        <v>7</v>
      </c>
      <c r="D340" s="36" t="s">
        <v>167</v>
      </c>
      <c r="E340" s="251">
        <v>45717</v>
      </c>
      <c r="F340" s="36" t="s">
        <v>372</v>
      </c>
      <c r="G340" s="36" t="s">
        <v>341</v>
      </c>
      <c r="H340" s="37">
        <v>0.27777777777777779</v>
      </c>
      <c r="I340" s="37">
        <v>0.625</v>
      </c>
      <c r="J340" s="42">
        <v>0</v>
      </c>
      <c r="K340" s="39"/>
      <c r="L340" s="39">
        <f t="shared" si="11"/>
        <v>0</v>
      </c>
      <c r="M340" s="38">
        <v>2</v>
      </c>
      <c r="N340" s="39">
        <v>186.44</v>
      </c>
      <c r="O340" s="258">
        <f t="shared" si="12"/>
        <v>372.88</v>
      </c>
      <c r="P340" s="7"/>
      <c r="Q340" s="6"/>
    </row>
    <row r="341" spans="1:17" s="67" customFormat="1" ht="15.75" hidden="1">
      <c r="A341" s="149"/>
      <c r="B341" s="257" t="s">
        <v>58</v>
      </c>
      <c r="C341" s="36" t="s">
        <v>7</v>
      </c>
      <c r="D341" s="36" t="s">
        <v>167</v>
      </c>
      <c r="E341" s="251">
        <v>45717</v>
      </c>
      <c r="F341" s="36" t="s">
        <v>506</v>
      </c>
      <c r="G341" s="36" t="s">
        <v>341</v>
      </c>
      <c r="H341" s="37">
        <v>0.61111111111111116</v>
      </c>
      <c r="I341" s="37">
        <v>0.95833333333333337</v>
      </c>
      <c r="J341" s="42">
        <v>0</v>
      </c>
      <c r="K341" s="39"/>
      <c r="L341" s="39">
        <f t="shared" si="11"/>
        <v>0</v>
      </c>
      <c r="M341" s="38">
        <v>0</v>
      </c>
      <c r="N341" s="39">
        <v>190.89</v>
      </c>
      <c r="O341" s="258">
        <f t="shared" si="12"/>
        <v>0</v>
      </c>
      <c r="P341" s="7"/>
      <c r="Q341" s="6"/>
    </row>
    <row r="342" spans="1:17" s="67" customFormat="1" ht="15.75" hidden="1">
      <c r="A342" s="149"/>
      <c r="B342" s="257" t="s">
        <v>58</v>
      </c>
      <c r="C342" s="36" t="s">
        <v>7</v>
      </c>
      <c r="D342" s="36" t="s">
        <v>167</v>
      </c>
      <c r="E342" s="251">
        <v>45717</v>
      </c>
      <c r="F342" s="36" t="s">
        <v>372</v>
      </c>
      <c r="G342" s="36" t="s">
        <v>341</v>
      </c>
      <c r="H342" s="37">
        <v>0.61111111111111116</v>
      </c>
      <c r="I342" s="37">
        <v>0.95833333333333337</v>
      </c>
      <c r="J342" s="42">
        <v>0</v>
      </c>
      <c r="K342" s="39"/>
      <c r="L342" s="39">
        <f t="shared" si="11"/>
        <v>0</v>
      </c>
      <c r="M342" s="38">
        <v>8</v>
      </c>
      <c r="N342" s="39">
        <v>190.89</v>
      </c>
      <c r="O342" s="258">
        <f t="shared" si="12"/>
        <v>1527.12</v>
      </c>
      <c r="P342" s="7"/>
      <c r="Q342" s="6"/>
    </row>
    <row r="343" spans="1:17" s="67" customFormat="1" ht="15.75" hidden="1">
      <c r="A343" s="149"/>
      <c r="B343" s="257" t="s">
        <v>58</v>
      </c>
      <c r="C343" s="36" t="s">
        <v>7</v>
      </c>
      <c r="D343" s="36" t="s">
        <v>167</v>
      </c>
      <c r="E343" s="251">
        <v>45717</v>
      </c>
      <c r="F343" s="36" t="s">
        <v>379</v>
      </c>
      <c r="G343" s="36" t="s">
        <v>341</v>
      </c>
      <c r="H343" s="37">
        <v>0.27777777777777779</v>
      </c>
      <c r="I343" s="37">
        <v>0.625</v>
      </c>
      <c r="J343" s="42">
        <v>0</v>
      </c>
      <c r="K343" s="39"/>
      <c r="L343" s="39">
        <f t="shared" si="11"/>
        <v>0</v>
      </c>
      <c r="M343" s="38">
        <v>0</v>
      </c>
      <c r="N343" s="39">
        <v>235.11</v>
      </c>
      <c r="O343" s="258">
        <f t="shared" si="12"/>
        <v>0</v>
      </c>
      <c r="P343" s="7"/>
      <c r="Q343" s="6"/>
    </row>
    <row r="344" spans="1:17" s="67" customFormat="1" ht="15.75" hidden="1">
      <c r="A344" s="149"/>
      <c r="B344" s="257" t="s">
        <v>58</v>
      </c>
      <c r="C344" s="36" t="s">
        <v>7</v>
      </c>
      <c r="D344" s="36" t="s">
        <v>167</v>
      </c>
      <c r="E344" s="251">
        <v>45717</v>
      </c>
      <c r="F344" s="36" t="s">
        <v>379</v>
      </c>
      <c r="G344" s="36" t="s">
        <v>341</v>
      </c>
      <c r="H344" s="37">
        <v>0.54166666666666663</v>
      </c>
      <c r="I344" s="37">
        <v>0.88888888888888884</v>
      </c>
      <c r="J344" s="42">
        <v>0</v>
      </c>
      <c r="K344" s="39"/>
      <c r="L344" s="39">
        <f t="shared" si="11"/>
        <v>0</v>
      </c>
      <c r="M344" s="38">
        <v>0</v>
      </c>
      <c r="N344" s="39">
        <v>235.11</v>
      </c>
      <c r="O344" s="258">
        <f t="shared" si="12"/>
        <v>0</v>
      </c>
      <c r="P344" s="7"/>
      <c r="Q344" s="6"/>
    </row>
    <row r="345" spans="1:17" s="67" customFormat="1" ht="15.75" hidden="1">
      <c r="A345" s="149"/>
      <c r="B345" s="257" t="s">
        <v>58</v>
      </c>
      <c r="C345" s="36" t="s">
        <v>7</v>
      </c>
      <c r="D345" s="36" t="s">
        <v>167</v>
      </c>
      <c r="E345" s="251">
        <v>45717</v>
      </c>
      <c r="F345" s="36" t="s">
        <v>379</v>
      </c>
      <c r="G345" s="36" t="s">
        <v>341</v>
      </c>
      <c r="H345" s="37">
        <v>0.61111111111111116</v>
      </c>
      <c r="I345" s="37">
        <v>0.95833333333333337</v>
      </c>
      <c r="J345" s="42">
        <v>0</v>
      </c>
      <c r="K345" s="39"/>
      <c r="L345" s="39">
        <f t="shared" si="11"/>
        <v>0</v>
      </c>
      <c r="M345" s="38">
        <v>4</v>
      </c>
      <c r="N345" s="39">
        <v>241.14</v>
      </c>
      <c r="O345" s="258">
        <f t="shared" si="12"/>
        <v>964.56</v>
      </c>
      <c r="P345" s="7"/>
      <c r="Q345" s="6"/>
    </row>
    <row r="346" spans="1:17" s="67" customFormat="1" ht="15.75" hidden="1">
      <c r="A346" s="149"/>
      <c r="B346" s="257" t="s">
        <v>58</v>
      </c>
      <c r="C346" s="36" t="s">
        <v>7</v>
      </c>
      <c r="D346" s="36" t="s">
        <v>167</v>
      </c>
      <c r="E346" s="251">
        <v>45717</v>
      </c>
      <c r="F346" s="36" t="s">
        <v>372</v>
      </c>
      <c r="G346" s="36" t="s">
        <v>341</v>
      </c>
      <c r="H346" s="37">
        <v>0.33333333333333331</v>
      </c>
      <c r="I346" s="37">
        <v>0.68055555555555558</v>
      </c>
      <c r="J346" s="42">
        <v>0</v>
      </c>
      <c r="K346" s="39"/>
      <c r="L346" s="39">
        <f t="shared" si="11"/>
        <v>0</v>
      </c>
      <c r="M346" s="38">
        <v>0</v>
      </c>
      <c r="N346" s="39">
        <v>186.44</v>
      </c>
      <c r="O346" s="258">
        <f t="shared" si="12"/>
        <v>0</v>
      </c>
      <c r="P346" s="7"/>
      <c r="Q346" s="6"/>
    </row>
    <row r="347" spans="1:17" s="67" customFormat="1" ht="16.350000000000001" hidden="1" customHeight="1">
      <c r="A347" s="149"/>
      <c r="B347" s="257" t="s">
        <v>58</v>
      </c>
      <c r="C347" s="36" t="s">
        <v>7</v>
      </c>
      <c r="D347" s="36" t="s">
        <v>167</v>
      </c>
      <c r="E347" s="251">
        <v>45717</v>
      </c>
      <c r="F347" s="36" t="s">
        <v>372</v>
      </c>
      <c r="G347" s="36" t="s">
        <v>341</v>
      </c>
      <c r="H347" s="37">
        <v>0.5</v>
      </c>
      <c r="I347" s="37">
        <v>0.84722222222222221</v>
      </c>
      <c r="J347" s="42">
        <v>0</v>
      </c>
      <c r="K347" s="39"/>
      <c r="L347" s="39">
        <f t="shared" si="11"/>
        <v>0</v>
      </c>
      <c r="M347" s="38">
        <v>0</v>
      </c>
      <c r="N347" s="39">
        <v>186.44</v>
      </c>
      <c r="O347" s="258">
        <f t="shared" si="12"/>
        <v>0</v>
      </c>
      <c r="P347" s="7"/>
      <c r="Q347" s="6"/>
    </row>
    <row r="348" spans="1:17" s="67" customFormat="1" ht="15.75" hidden="1">
      <c r="A348" s="149"/>
      <c r="B348" s="257" t="s">
        <v>87</v>
      </c>
      <c r="C348" s="36" t="s">
        <v>8</v>
      </c>
      <c r="D348" s="36" t="s">
        <v>167</v>
      </c>
      <c r="E348" s="251">
        <v>45717</v>
      </c>
      <c r="F348" s="44" t="s">
        <v>355</v>
      </c>
      <c r="G348" s="44" t="s">
        <v>328</v>
      </c>
      <c r="H348" s="45">
        <v>0.33333333333333331</v>
      </c>
      <c r="I348" s="45">
        <v>0.7416666666666667</v>
      </c>
      <c r="J348" s="42">
        <v>0</v>
      </c>
      <c r="K348" s="64"/>
      <c r="L348" s="39">
        <f t="shared" si="11"/>
        <v>0</v>
      </c>
      <c r="M348" s="38">
        <v>0</v>
      </c>
      <c r="N348" s="64">
        <v>466.74</v>
      </c>
      <c r="O348" s="258">
        <f t="shared" si="12"/>
        <v>0</v>
      </c>
      <c r="P348" s="7"/>
      <c r="Q348" s="6"/>
    </row>
    <row r="349" spans="1:17" s="67" customFormat="1" ht="15.75" hidden="1">
      <c r="A349" s="149"/>
      <c r="B349" s="257" t="s">
        <v>87</v>
      </c>
      <c r="C349" s="36" t="s">
        <v>8</v>
      </c>
      <c r="D349" s="36" t="s">
        <v>167</v>
      </c>
      <c r="E349" s="251">
        <v>45717</v>
      </c>
      <c r="F349" s="44" t="s">
        <v>355</v>
      </c>
      <c r="G349" s="44" t="s">
        <v>328</v>
      </c>
      <c r="H349" s="45">
        <v>0.54166666666666663</v>
      </c>
      <c r="I349" s="45">
        <v>0.95</v>
      </c>
      <c r="J349" s="42">
        <v>0</v>
      </c>
      <c r="K349" s="64"/>
      <c r="L349" s="39">
        <f t="shared" si="11"/>
        <v>0</v>
      </c>
      <c r="M349" s="38">
        <v>0</v>
      </c>
      <c r="N349" s="64">
        <v>472.01</v>
      </c>
      <c r="O349" s="258">
        <f t="shared" si="12"/>
        <v>0</v>
      </c>
      <c r="P349" s="7"/>
      <c r="Q349" s="6"/>
    </row>
    <row r="350" spans="1:17" s="67" customFormat="1" ht="15.75" hidden="1">
      <c r="A350" s="149"/>
      <c r="B350" s="257" t="s">
        <v>87</v>
      </c>
      <c r="C350" s="36" t="s">
        <v>8</v>
      </c>
      <c r="D350" s="36" t="s">
        <v>167</v>
      </c>
      <c r="E350" s="251">
        <v>45717</v>
      </c>
      <c r="F350" s="44" t="s">
        <v>356</v>
      </c>
      <c r="G350" s="44" t="s">
        <v>328</v>
      </c>
      <c r="H350" s="45">
        <v>0.91666666666666663</v>
      </c>
      <c r="I350" s="45">
        <v>0.32500000000000001</v>
      </c>
      <c r="J350" s="42">
        <v>0</v>
      </c>
      <c r="K350" s="64"/>
      <c r="L350" s="39">
        <f t="shared" si="11"/>
        <v>0</v>
      </c>
      <c r="M350" s="38">
        <v>0</v>
      </c>
      <c r="N350" s="64">
        <v>195.01</v>
      </c>
      <c r="O350" s="258">
        <f t="shared" si="12"/>
        <v>0</v>
      </c>
      <c r="P350" s="7"/>
      <c r="Q350" s="6"/>
    </row>
    <row r="351" spans="1:17" s="67" customFormat="1" ht="15.75" hidden="1">
      <c r="A351" s="149"/>
      <c r="B351" s="257" t="s">
        <v>87</v>
      </c>
      <c r="C351" s="36" t="s">
        <v>8</v>
      </c>
      <c r="D351" s="36" t="s">
        <v>167</v>
      </c>
      <c r="E351" s="251">
        <v>45717</v>
      </c>
      <c r="F351" s="44" t="s">
        <v>357</v>
      </c>
      <c r="G351" s="44" t="s">
        <v>322</v>
      </c>
      <c r="H351" s="45">
        <v>0.79166666666666663</v>
      </c>
      <c r="I351" s="45">
        <v>0.29166666666666669</v>
      </c>
      <c r="J351" s="42">
        <v>0</v>
      </c>
      <c r="K351" s="64"/>
      <c r="L351" s="39">
        <f t="shared" si="11"/>
        <v>0</v>
      </c>
      <c r="M351" s="38">
        <v>0</v>
      </c>
      <c r="N351" s="64">
        <v>300.88</v>
      </c>
      <c r="O351" s="258">
        <f t="shared" si="12"/>
        <v>0</v>
      </c>
      <c r="P351" s="7"/>
      <c r="Q351" s="6"/>
    </row>
    <row r="352" spans="1:17" s="67" customFormat="1" ht="15.75" hidden="1">
      <c r="A352" s="149"/>
      <c r="B352" s="257" t="s">
        <v>87</v>
      </c>
      <c r="C352" s="36" t="s">
        <v>8</v>
      </c>
      <c r="D352" s="36" t="s">
        <v>167</v>
      </c>
      <c r="E352" s="251">
        <v>45717</v>
      </c>
      <c r="F352" s="44" t="s">
        <v>358</v>
      </c>
      <c r="G352" s="44" t="s">
        <v>322</v>
      </c>
      <c r="H352" s="45">
        <v>0.29166666666666669</v>
      </c>
      <c r="I352" s="45">
        <v>0.79166666666666663</v>
      </c>
      <c r="J352" s="42">
        <v>0</v>
      </c>
      <c r="K352" s="64"/>
      <c r="L352" s="39">
        <f t="shared" si="11"/>
        <v>0</v>
      </c>
      <c r="M352" s="38">
        <v>0</v>
      </c>
      <c r="N352" s="64">
        <v>340.98</v>
      </c>
      <c r="O352" s="258">
        <f t="shared" si="12"/>
        <v>0</v>
      </c>
      <c r="P352" s="7"/>
      <c r="Q352" s="6"/>
    </row>
    <row r="353" spans="1:17" s="67" customFormat="1" ht="15.75" hidden="1">
      <c r="A353" s="149"/>
      <c r="B353" s="257" t="s">
        <v>87</v>
      </c>
      <c r="C353" s="36" t="s">
        <v>8</v>
      </c>
      <c r="D353" s="36" t="s">
        <v>167</v>
      </c>
      <c r="E353" s="251">
        <v>45717</v>
      </c>
      <c r="F353" s="44" t="s">
        <v>357</v>
      </c>
      <c r="G353" s="44" t="s">
        <v>341</v>
      </c>
      <c r="H353" s="45">
        <v>0.29166666666666669</v>
      </c>
      <c r="I353" s="45">
        <v>0.63888888888888895</v>
      </c>
      <c r="J353" s="42">
        <v>0</v>
      </c>
      <c r="K353" s="64"/>
      <c r="L353" s="39">
        <f t="shared" si="11"/>
        <v>0</v>
      </c>
      <c r="M353" s="38">
        <v>0</v>
      </c>
      <c r="N353" s="64">
        <v>251.58</v>
      </c>
      <c r="O353" s="258">
        <f t="shared" si="12"/>
        <v>0</v>
      </c>
      <c r="P353" s="7"/>
      <c r="Q353" s="6"/>
    </row>
    <row r="354" spans="1:17" s="67" customFormat="1" ht="15.75" hidden="1">
      <c r="A354" s="149"/>
      <c r="B354" s="257" t="s">
        <v>87</v>
      </c>
      <c r="C354" s="36" t="s">
        <v>8</v>
      </c>
      <c r="D354" s="36" t="s">
        <v>167</v>
      </c>
      <c r="E354" s="251">
        <v>45717</v>
      </c>
      <c r="F354" s="44" t="s">
        <v>359</v>
      </c>
      <c r="G354" s="44" t="s">
        <v>322</v>
      </c>
      <c r="H354" s="45">
        <v>0.29166666666666669</v>
      </c>
      <c r="I354" s="45">
        <v>0.79166666666666663</v>
      </c>
      <c r="J354" s="42">
        <v>0</v>
      </c>
      <c r="K354" s="64"/>
      <c r="L354" s="39">
        <f t="shared" si="11"/>
        <v>0</v>
      </c>
      <c r="M354" s="38">
        <v>0</v>
      </c>
      <c r="N354" s="64">
        <v>181.2</v>
      </c>
      <c r="O354" s="258">
        <f t="shared" si="12"/>
        <v>0</v>
      </c>
      <c r="P354" s="7"/>
      <c r="Q354" s="6"/>
    </row>
    <row r="355" spans="1:17" s="67" customFormat="1" ht="15.75" hidden="1">
      <c r="A355" s="149"/>
      <c r="B355" s="257" t="s">
        <v>87</v>
      </c>
      <c r="C355" s="36" t="s">
        <v>8</v>
      </c>
      <c r="D355" s="36" t="s">
        <v>167</v>
      </c>
      <c r="E355" s="251">
        <v>45717</v>
      </c>
      <c r="F355" s="44" t="s">
        <v>359</v>
      </c>
      <c r="G355" s="44" t="s">
        <v>322</v>
      </c>
      <c r="H355" s="45">
        <v>0.29166666666666669</v>
      </c>
      <c r="I355" s="45">
        <v>0.79166666666666663</v>
      </c>
      <c r="J355" s="42">
        <v>0</v>
      </c>
      <c r="K355" s="64"/>
      <c r="L355" s="39">
        <f t="shared" si="11"/>
        <v>0</v>
      </c>
      <c r="M355" s="38">
        <v>0</v>
      </c>
      <c r="N355" s="64">
        <v>181.2</v>
      </c>
      <c r="O355" s="258">
        <f t="shared" si="12"/>
        <v>0</v>
      </c>
      <c r="P355" s="7"/>
      <c r="Q355" s="6"/>
    </row>
    <row r="356" spans="1:17" s="67" customFormat="1" ht="15.75" hidden="1">
      <c r="A356" s="149"/>
      <c r="B356" s="257" t="s">
        <v>87</v>
      </c>
      <c r="C356" s="36" t="s">
        <v>8</v>
      </c>
      <c r="D356" s="36" t="s">
        <v>167</v>
      </c>
      <c r="E356" s="251">
        <v>45717</v>
      </c>
      <c r="F356" s="44" t="s">
        <v>360</v>
      </c>
      <c r="G356" s="44" t="s">
        <v>328</v>
      </c>
      <c r="H356" s="45">
        <v>0.91666666666666663</v>
      </c>
      <c r="I356" s="45">
        <v>0.32500000000000001</v>
      </c>
      <c r="J356" s="42">
        <v>0</v>
      </c>
      <c r="K356" s="64"/>
      <c r="L356" s="39">
        <f t="shared" si="11"/>
        <v>0</v>
      </c>
      <c r="M356" s="254">
        <v>18</v>
      </c>
      <c r="N356" s="64">
        <v>387.54</v>
      </c>
      <c r="O356" s="258">
        <f t="shared" si="12"/>
        <v>6975.72</v>
      </c>
      <c r="P356" s="7"/>
      <c r="Q356" s="6"/>
    </row>
    <row r="357" spans="1:17" s="67" customFormat="1" ht="15.75" hidden="1">
      <c r="A357" s="149"/>
      <c r="B357" s="257" t="s">
        <v>87</v>
      </c>
      <c r="C357" s="36" t="s">
        <v>8</v>
      </c>
      <c r="D357" s="36" t="s">
        <v>167</v>
      </c>
      <c r="E357" s="251">
        <v>45717</v>
      </c>
      <c r="F357" s="44" t="s">
        <v>361</v>
      </c>
      <c r="G357" s="44" t="s">
        <v>322</v>
      </c>
      <c r="H357" s="45">
        <v>0.79166666666666663</v>
      </c>
      <c r="I357" s="45">
        <v>0.29166666666666669</v>
      </c>
      <c r="J357" s="42">
        <v>0</v>
      </c>
      <c r="K357" s="64"/>
      <c r="L357" s="39">
        <f t="shared" si="11"/>
        <v>0</v>
      </c>
      <c r="M357" s="38">
        <v>0</v>
      </c>
      <c r="N357" s="64">
        <v>320.02</v>
      </c>
      <c r="O357" s="258">
        <f t="shared" si="12"/>
        <v>0</v>
      </c>
      <c r="P357" s="7"/>
      <c r="Q357" s="6"/>
    </row>
    <row r="358" spans="1:17" s="67" customFormat="1" ht="15.75" hidden="1">
      <c r="A358" s="149"/>
      <c r="B358" s="257" t="s">
        <v>87</v>
      </c>
      <c r="C358" s="36" t="s">
        <v>8</v>
      </c>
      <c r="D358" s="36" t="s">
        <v>167</v>
      </c>
      <c r="E358" s="251">
        <v>45717</v>
      </c>
      <c r="F358" s="44" t="s">
        <v>537</v>
      </c>
      <c r="G358" s="44" t="s">
        <v>322</v>
      </c>
      <c r="H358" s="45">
        <v>0.79166666666666663</v>
      </c>
      <c r="I358" s="45">
        <v>0.29166666666666669</v>
      </c>
      <c r="J358" s="42">
        <v>0</v>
      </c>
      <c r="K358" s="64"/>
      <c r="L358" s="39">
        <f t="shared" si="11"/>
        <v>0</v>
      </c>
      <c r="M358" s="38">
        <v>0</v>
      </c>
      <c r="N358" s="64">
        <v>255.24</v>
      </c>
      <c r="O358" s="258">
        <f t="shared" si="12"/>
        <v>0</v>
      </c>
      <c r="P358" s="7"/>
      <c r="Q358" s="6"/>
    </row>
    <row r="359" spans="1:17" s="67" customFormat="1" ht="15.75" hidden="1">
      <c r="A359" s="149"/>
      <c r="B359" s="257" t="s">
        <v>87</v>
      </c>
      <c r="C359" s="36" t="s">
        <v>8</v>
      </c>
      <c r="D359" s="36" t="s">
        <v>167</v>
      </c>
      <c r="E359" s="251">
        <v>45717</v>
      </c>
      <c r="F359" s="44" t="s">
        <v>362</v>
      </c>
      <c r="G359" s="44" t="s">
        <v>328</v>
      </c>
      <c r="H359" s="45">
        <v>0.33333333333333331</v>
      </c>
      <c r="I359" s="45">
        <v>0.7416666666666667</v>
      </c>
      <c r="J359" s="42">
        <v>0</v>
      </c>
      <c r="K359" s="64"/>
      <c r="L359" s="39">
        <f t="shared" si="11"/>
        <v>0</v>
      </c>
      <c r="M359" s="38">
        <v>0</v>
      </c>
      <c r="N359" s="64">
        <v>232.55</v>
      </c>
      <c r="O359" s="258">
        <f t="shared" si="12"/>
        <v>0</v>
      </c>
      <c r="P359" s="7"/>
      <c r="Q359" s="6"/>
    </row>
    <row r="360" spans="1:17" s="67" customFormat="1" ht="15.75" hidden="1">
      <c r="A360" s="149"/>
      <c r="B360" s="257" t="s">
        <v>87</v>
      </c>
      <c r="C360" s="36" t="s">
        <v>7</v>
      </c>
      <c r="D360" s="36" t="s">
        <v>167</v>
      </c>
      <c r="E360" s="251">
        <v>45689</v>
      </c>
      <c r="F360" s="44" t="s">
        <v>363</v>
      </c>
      <c r="G360" s="44" t="s">
        <v>336</v>
      </c>
      <c r="H360" s="45">
        <v>0.33333333333333298</v>
      </c>
      <c r="I360" s="45">
        <v>0.68055555555555602</v>
      </c>
      <c r="J360" s="42">
        <v>0</v>
      </c>
      <c r="K360" s="51"/>
      <c r="L360" s="39">
        <f t="shared" si="11"/>
        <v>0</v>
      </c>
      <c r="M360" s="38">
        <v>0</v>
      </c>
      <c r="N360" s="51">
        <v>341.84</v>
      </c>
      <c r="O360" s="258">
        <f t="shared" si="12"/>
        <v>0</v>
      </c>
      <c r="P360" s="7"/>
      <c r="Q360" s="6"/>
    </row>
    <row r="361" spans="1:17" s="67" customFormat="1" ht="15.75" hidden="1">
      <c r="A361" s="149"/>
      <c r="B361" s="257" t="s">
        <v>87</v>
      </c>
      <c r="C361" s="36" t="s">
        <v>7</v>
      </c>
      <c r="D361" s="36" t="s">
        <v>167</v>
      </c>
      <c r="E361" s="251">
        <v>45689</v>
      </c>
      <c r="F361" s="44" t="s">
        <v>364</v>
      </c>
      <c r="G361" s="44" t="s">
        <v>336</v>
      </c>
      <c r="H361" s="45">
        <v>0.91666666666666696</v>
      </c>
      <c r="I361" s="45">
        <v>0.25</v>
      </c>
      <c r="J361" s="42">
        <v>0</v>
      </c>
      <c r="K361" s="51"/>
      <c r="L361" s="39">
        <f t="shared" si="11"/>
        <v>0</v>
      </c>
      <c r="M361" s="38">
        <v>0</v>
      </c>
      <c r="N361" s="51">
        <v>280.32</v>
      </c>
      <c r="O361" s="258">
        <f t="shared" si="12"/>
        <v>0</v>
      </c>
      <c r="P361" s="7"/>
      <c r="Q361" s="6"/>
    </row>
    <row r="362" spans="1:17" s="67" customFormat="1" ht="15.75" hidden="1">
      <c r="A362" s="149"/>
      <c r="B362" s="257" t="s">
        <v>87</v>
      </c>
      <c r="C362" s="36" t="s">
        <v>7</v>
      </c>
      <c r="D362" s="36" t="s">
        <v>167</v>
      </c>
      <c r="E362" s="251">
        <v>45689</v>
      </c>
      <c r="F362" s="44" t="s">
        <v>408</v>
      </c>
      <c r="G362" s="44" t="s">
        <v>337</v>
      </c>
      <c r="H362" s="45">
        <v>0.33333333333333298</v>
      </c>
      <c r="I362" s="45">
        <v>0.83333333333333304</v>
      </c>
      <c r="J362" s="42">
        <v>0</v>
      </c>
      <c r="K362" s="51"/>
      <c r="L362" s="39">
        <f t="shared" si="11"/>
        <v>0</v>
      </c>
      <c r="M362" s="38">
        <v>0</v>
      </c>
      <c r="N362" s="51">
        <v>190.89</v>
      </c>
      <c r="O362" s="258">
        <f t="shared" si="12"/>
        <v>0</v>
      </c>
      <c r="P362" s="7"/>
      <c r="Q362" s="6"/>
    </row>
    <row r="363" spans="1:17" s="67" customFormat="1" ht="15.75" hidden="1">
      <c r="A363" s="149"/>
      <c r="B363" s="257" t="s">
        <v>87</v>
      </c>
      <c r="C363" s="36" t="s">
        <v>7</v>
      </c>
      <c r="D363" s="36" t="s">
        <v>167</v>
      </c>
      <c r="E363" s="251">
        <v>45689</v>
      </c>
      <c r="F363" s="44" t="s">
        <v>408</v>
      </c>
      <c r="G363" s="44" t="s">
        <v>449</v>
      </c>
      <c r="H363" s="45">
        <v>0.56944444444444398</v>
      </c>
      <c r="I363" s="45">
        <v>0.91666666666666696</v>
      </c>
      <c r="J363" s="42">
        <v>0</v>
      </c>
      <c r="K363" s="51"/>
      <c r="L363" s="39">
        <f t="shared" si="11"/>
        <v>0</v>
      </c>
      <c r="M363" s="38">
        <v>0</v>
      </c>
      <c r="N363" s="51">
        <v>201.85</v>
      </c>
      <c r="O363" s="258">
        <f t="shared" si="12"/>
        <v>0</v>
      </c>
      <c r="P363" s="7"/>
      <c r="Q363" s="6"/>
    </row>
    <row r="364" spans="1:17" s="67" customFormat="1" ht="15.75" hidden="1">
      <c r="A364" s="149"/>
      <c r="B364" s="257" t="s">
        <v>87</v>
      </c>
      <c r="C364" s="36" t="s">
        <v>7</v>
      </c>
      <c r="D364" s="36" t="s">
        <v>167</v>
      </c>
      <c r="E364" s="251">
        <v>45689</v>
      </c>
      <c r="F364" s="44" t="s">
        <v>365</v>
      </c>
      <c r="G364" s="44" t="s">
        <v>336</v>
      </c>
      <c r="H364" s="45">
        <v>0.91666666666666696</v>
      </c>
      <c r="I364" s="45">
        <v>0.25</v>
      </c>
      <c r="J364" s="42">
        <v>0</v>
      </c>
      <c r="K364" s="51"/>
      <c r="L364" s="39">
        <f t="shared" si="11"/>
        <v>0</v>
      </c>
      <c r="M364" s="253">
        <v>9</v>
      </c>
      <c r="N364" s="51">
        <v>193.87</v>
      </c>
      <c r="O364" s="258">
        <f t="shared" si="12"/>
        <v>1744.83</v>
      </c>
      <c r="P364" s="7"/>
      <c r="Q364" s="6"/>
    </row>
    <row r="365" spans="1:17" s="67" customFormat="1" ht="15.75" hidden="1">
      <c r="A365" s="149"/>
      <c r="B365" s="257" t="s">
        <v>87</v>
      </c>
      <c r="C365" s="36" t="s">
        <v>7</v>
      </c>
      <c r="D365" s="36" t="s">
        <v>167</v>
      </c>
      <c r="E365" s="251">
        <v>45689</v>
      </c>
      <c r="F365" s="44" t="s">
        <v>367</v>
      </c>
      <c r="G365" s="44" t="s">
        <v>337</v>
      </c>
      <c r="H365" s="45">
        <v>0.33333333333333298</v>
      </c>
      <c r="I365" s="45">
        <v>0.83333333333333304</v>
      </c>
      <c r="J365" s="42">
        <v>0</v>
      </c>
      <c r="K365" s="51"/>
      <c r="L365" s="39">
        <f t="shared" si="11"/>
        <v>0</v>
      </c>
      <c r="M365" s="38">
        <v>0</v>
      </c>
      <c r="N365" s="51">
        <v>197.49</v>
      </c>
      <c r="O365" s="258">
        <f t="shared" si="12"/>
        <v>0</v>
      </c>
      <c r="P365" s="7"/>
      <c r="Q365" s="6"/>
    </row>
    <row r="366" spans="1:17" s="67" customFormat="1" ht="15.75" hidden="1">
      <c r="A366" s="149"/>
      <c r="B366" s="257" t="s">
        <v>87</v>
      </c>
      <c r="C366" s="36" t="s">
        <v>7</v>
      </c>
      <c r="D366" s="36" t="s">
        <v>167</v>
      </c>
      <c r="E366" s="251">
        <v>45689</v>
      </c>
      <c r="F366" s="44" t="s">
        <v>367</v>
      </c>
      <c r="G366" s="44" t="s">
        <v>336</v>
      </c>
      <c r="H366" s="45">
        <v>0.91666666666666696</v>
      </c>
      <c r="I366" s="45">
        <v>0.25</v>
      </c>
      <c r="J366" s="42">
        <v>0</v>
      </c>
      <c r="K366" s="51"/>
      <c r="L366" s="39">
        <f t="shared" si="11"/>
        <v>0</v>
      </c>
      <c r="M366" s="38">
        <v>0</v>
      </c>
      <c r="N366" s="51">
        <v>240.1</v>
      </c>
      <c r="O366" s="258">
        <f t="shared" si="12"/>
        <v>0</v>
      </c>
      <c r="P366" s="7"/>
      <c r="Q366" s="6"/>
    </row>
    <row r="367" spans="1:17" s="67" customFormat="1" ht="15.75" hidden="1">
      <c r="A367" s="149"/>
      <c r="B367" s="257" t="s">
        <v>87</v>
      </c>
      <c r="C367" s="36" t="s">
        <v>7</v>
      </c>
      <c r="D367" s="36" t="s">
        <v>167</v>
      </c>
      <c r="E367" s="251">
        <v>45689</v>
      </c>
      <c r="F367" s="44" t="s">
        <v>366</v>
      </c>
      <c r="G367" s="44" t="s">
        <v>337</v>
      </c>
      <c r="H367" s="45">
        <v>0.33333333333333298</v>
      </c>
      <c r="I367" s="45">
        <v>0.83333333333333304</v>
      </c>
      <c r="J367" s="42">
        <v>0</v>
      </c>
      <c r="K367" s="51"/>
      <c r="L367" s="39">
        <f t="shared" si="11"/>
        <v>0</v>
      </c>
      <c r="M367" s="38">
        <v>0</v>
      </c>
      <c r="N367" s="51">
        <v>155.25</v>
      </c>
      <c r="O367" s="258">
        <f t="shared" si="12"/>
        <v>0</v>
      </c>
      <c r="P367" s="7"/>
      <c r="Q367" s="6"/>
    </row>
    <row r="368" spans="1:17" s="67" customFormat="1" ht="15.75" hidden="1">
      <c r="A368" s="149"/>
      <c r="B368" s="257" t="s">
        <v>87</v>
      </c>
      <c r="C368" s="36" t="s">
        <v>7</v>
      </c>
      <c r="D368" s="36" t="s">
        <v>167</v>
      </c>
      <c r="E368" s="251">
        <v>45689</v>
      </c>
      <c r="F368" s="44" t="s">
        <v>366</v>
      </c>
      <c r="G368" s="44" t="s">
        <v>336</v>
      </c>
      <c r="H368" s="45">
        <v>0.41666666666666702</v>
      </c>
      <c r="I368" s="45">
        <v>0.76388888888888895</v>
      </c>
      <c r="J368" s="42">
        <v>0</v>
      </c>
      <c r="K368" s="51"/>
      <c r="L368" s="39">
        <f t="shared" si="11"/>
        <v>0</v>
      </c>
      <c r="M368" s="38">
        <v>0</v>
      </c>
      <c r="N368" s="51">
        <v>167.42</v>
      </c>
      <c r="O368" s="258">
        <f t="shared" si="12"/>
        <v>0</v>
      </c>
      <c r="P368" s="7"/>
      <c r="Q368" s="6"/>
    </row>
    <row r="369" spans="1:17" s="67" customFormat="1" ht="15.75" hidden="1">
      <c r="A369" s="149"/>
      <c r="B369" s="257" t="s">
        <v>87</v>
      </c>
      <c r="C369" s="36" t="s">
        <v>7</v>
      </c>
      <c r="D369" s="36" t="s">
        <v>167</v>
      </c>
      <c r="E369" s="251">
        <v>45689</v>
      </c>
      <c r="F369" s="44" t="s">
        <v>366</v>
      </c>
      <c r="G369" s="44" t="s">
        <v>449</v>
      </c>
      <c r="H369" s="45">
        <v>0.56944444444444398</v>
      </c>
      <c r="I369" s="45">
        <v>0.91666666666666696</v>
      </c>
      <c r="J369" s="42">
        <v>0</v>
      </c>
      <c r="K369" s="51"/>
      <c r="L369" s="39">
        <f t="shared" si="11"/>
        <v>0</v>
      </c>
      <c r="M369" s="38">
        <v>0</v>
      </c>
      <c r="N369" s="51">
        <v>46.74</v>
      </c>
      <c r="O369" s="258">
        <f t="shared" si="12"/>
        <v>0</v>
      </c>
      <c r="P369" s="7"/>
      <c r="Q369" s="6"/>
    </row>
    <row r="370" spans="1:17" s="67" customFormat="1" ht="15.75" hidden="1">
      <c r="A370" s="149"/>
      <c r="B370" s="257" t="s">
        <v>87</v>
      </c>
      <c r="C370" s="36" t="s">
        <v>7</v>
      </c>
      <c r="D370" s="36" t="s">
        <v>167</v>
      </c>
      <c r="E370" s="251">
        <v>45689</v>
      </c>
      <c r="F370" s="44" t="s">
        <v>366</v>
      </c>
      <c r="G370" s="44" t="s">
        <v>336</v>
      </c>
      <c r="H370" s="45">
        <v>0.91666666666666696</v>
      </c>
      <c r="I370" s="45">
        <v>0.25</v>
      </c>
      <c r="J370" s="42">
        <v>0</v>
      </c>
      <c r="K370" s="51"/>
      <c r="L370" s="39">
        <f t="shared" si="11"/>
        <v>0</v>
      </c>
      <c r="M370" s="253">
        <v>14</v>
      </c>
      <c r="N370" s="51">
        <v>189.91</v>
      </c>
      <c r="O370" s="258">
        <f t="shared" si="12"/>
        <v>2658.74</v>
      </c>
      <c r="P370" s="7"/>
      <c r="Q370" s="6"/>
    </row>
    <row r="371" spans="1:17" s="67" customFormat="1" ht="15.75" hidden="1">
      <c r="A371" s="149"/>
      <c r="B371" s="257" t="s">
        <v>87</v>
      </c>
      <c r="C371" s="36" t="s">
        <v>7</v>
      </c>
      <c r="D371" s="36" t="s">
        <v>167</v>
      </c>
      <c r="E371" s="251">
        <v>45689</v>
      </c>
      <c r="F371" s="44" t="s">
        <v>366</v>
      </c>
      <c r="G371" s="44" t="s">
        <v>337</v>
      </c>
      <c r="H371" s="45">
        <v>0.41666666666666702</v>
      </c>
      <c r="I371" s="45">
        <v>0.91666666666666696</v>
      </c>
      <c r="J371" s="42">
        <v>0</v>
      </c>
      <c r="K371" s="51"/>
      <c r="L371" s="39">
        <f t="shared" si="11"/>
        <v>0</v>
      </c>
      <c r="M371" s="38">
        <v>0</v>
      </c>
      <c r="N371" s="51">
        <v>155.25</v>
      </c>
      <c r="O371" s="258">
        <f t="shared" si="12"/>
        <v>0</v>
      </c>
      <c r="P371" s="7"/>
      <c r="Q371" s="6"/>
    </row>
    <row r="372" spans="1:17" s="67" customFormat="1" ht="15.75" hidden="1">
      <c r="A372" s="149"/>
      <c r="B372" s="257" t="s">
        <v>87</v>
      </c>
      <c r="C372" s="36" t="s">
        <v>7</v>
      </c>
      <c r="D372" s="36" t="s">
        <v>167</v>
      </c>
      <c r="E372" s="251">
        <v>45689</v>
      </c>
      <c r="F372" s="44" t="s">
        <v>367</v>
      </c>
      <c r="G372" s="44" t="s">
        <v>337</v>
      </c>
      <c r="H372" s="45">
        <v>0.41666666666666702</v>
      </c>
      <c r="I372" s="45">
        <v>0.91666666666666696</v>
      </c>
      <c r="J372" s="42">
        <v>0</v>
      </c>
      <c r="K372" s="51"/>
      <c r="L372" s="39">
        <f t="shared" si="11"/>
        <v>0</v>
      </c>
      <c r="M372" s="38">
        <v>0</v>
      </c>
      <c r="N372" s="51">
        <v>197.49</v>
      </c>
      <c r="O372" s="258">
        <f t="shared" si="12"/>
        <v>0</v>
      </c>
      <c r="P372" s="7"/>
      <c r="Q372" s="6"/>
    </row>
    <row r="373" spans="1:17" s="67" customFormat="1" ht="15.75" hidden="1">
      <c r="A373" s="149"/>
      <c r="B373" s="257" t="s">
        <v>87</v>
      </c>
      <c r="C373" s="36" t="s">
        <v>7</v>
      </c>
      <c r="D373" s="36" t="s">
        <v>167</v>
      </c>
      <c r="E373" s="251">
        <v>45689</v>
      </c>
      <c r="F373" s="44" t="s">
        <v>366</v>
      </c>
      <c r="G373" s="44" t="s">
        <v>449</v>
      </c>
      <c r="H373" s="45">
        <v>0.29166666666666702</v>
      </c>
      <c r="I373" s="45">
        <v>0.63888888888888895</v>
      </c>
      <c r="J373" s="42">
        <v>0</v>
      </c>
      <c r="K373" s="51"/>
      <c r="L373" s="39">
        <f t="shared" si="11"/>
        <v>0</v>
      </c>
      <c r="M373" s="38">
        <v>0</v>
      </c>
      <c r="N373" s="51">
        <v>46.74</v>
      </c>
      <c r="O373" s="258">
        <f t="shared" si="12"/>
        <v>0</v>
      </c>
      <c r="P373" s="7"/>
      <c r="Q373" s="6"/>
    </row>
    <row r="374" spans="1:17" s="67" customFormat="1" ht="15.75" hidden="1">
      <c r="A374" s="149"/>
      <c r="B374" s="257" t="s">
        <v>87</v>
      </c>
      <c r="C374" s="36" t="s">
        <v>7</v>
      </c>
      <c r="D374" s="36" t="s">
        <v>167</v>
      </c>
      <c r="E374" s="251">
        <v>45689</v>
      </c>
      <c r="F374" s="44" t="s">
        <v>366</v>
      </c>
      <c r="G374" s="44" t="s">
        <v>449</v>
      </c>
      <c r="H374" s="45">
        <v>0.58333333333333304</v>
      </c>
      <c r="I374" s="45">
        <v>0.93055555555555602</v>
      </c>
      <c r="J374" s="42">
        <v>0</v>
      </c>
      <c r="K374" s="51"/>
      <c r="L374" s="39">
        <f t="shared" si="11"/>
        <v>0</v>
      </c>
      <c r="M374" s="38">
        <v>0</v>
      </c>
      <c r="N374" s="51">
        <v>46.74</v>
      </c>
      <c r="O374" s="258">
        <f t="shared" si="12"/>
        <v>0</v>
      </c>
      <c r="P374" s="7"/>
      <c r="Q374" s="6"/>
    </row>
    <row r="375" spans="1:17" s="67" customFormat="1" ht="15.75" hidden="1">
      <c r="A375" s="149"/>
      <c r="B375" s="257" t="s">
        <v>87</v>
      </c>
      <c r="C375" s="36" t="s">
        <v>7</v>
      </c>
      <c r="D375" s="36" t="s">
        <v>167</v>
      </c>
      <c r="E375" s="251">
        <v>45689</v>
      </c>
      <c r="F375" s="44" t="s">
        <v>367</v>
      </c>
      <c r="G375" s="44" t="s">
        <v>449</v>
      </c>
      <c r="H375" s="45">
        <v>0.5</v>
      </c>
      <c r="I375" s="45">
        <v>0.84722222222222199</v>
      </c>
      <c r="J375" s="42">
        <v>0</v>
      </c>
      <c r="K375" s="51"/>
      <c r="L375" s="39">
        <f t="shared" si="11"/>
        <v>0</v>
      </c>
      <c r="M375" s="38">
        <v>0</v>
      </c>
      <c r="N375" s="51">
        <v>46.74</v>
      </c>
      <c r="O375" s="258">
        <f t="shared" si="12"/>
        <v>0</v>
      </c>
      <c r="P375" s="7"/>
      <c r="Q375" s="6"/>
    </row>
    <row r="376" spans="1:17" s="67" customFormat="1" ht="15.75" hidden="1">
      <c r="A376" s="149"/>
      <c r="B376" s="257" t="s">
        <v>87</v>
      </c>
      <c r="C376" s="36" t="s">
        <v>7</v>
      </c>
      <c r="D376" s="36" t="s">
        <v>167</v>
      </c>
      <c r="E376" s="251">
        <v>45689</v>
      </c>
      <c r="F376" s="44" t="s">
        <v>538</v>
      </c>
      <c r="G376" s="44" t="s">
        <v>449</v>
      </c>
      <c r="H376" s="45">
        <v>0.56944444444444398</v>
      </c>
      <c r="I376" s="45">
        <v>0.91666666666666696</v>
      </c>
      <c r="J376" s="42">
        <v>0</v>
      </c>
      <c r="K376" s="51"/>
      <c r="L376" s="39">
        <f t="shared" si="11"/>
        <v>0</v>
      </c>
      <c r="M376" s="38">
        <v>0</v>
      </c>
      <c r="N376" s="51">
        <v>208.45</v>
      </c>
      <c r="O376" s="258">
        <f t="shared" si="12"/>
        <v>0</v>
      </c>
      <c r="P376" s="7"/>
      <c r="Q376" s="6"/>
    </row>
    <row r="377" spans="1:17" s="67" customFormat="1" ht="15.75" hidden="1">
      <c r="A377" s="149"/>
      <c r="B377" s="257" t="s">
        <v>87</v>
      </c>
      <c r="C377" s="36" t="s">
        <v>7</v>
      </c>
      <c r="D377" s="36" t="s">
        <v>167</v>
      </c>
      <c r="E377" s="251">
        <v>45689</v>
      </c>
      <c r="F377" s="44" t="s">
        <v>368</v>
      </c>
      <c r="G377" s="44" t="s">
        <v>337</v>
      </c>
      <c r="H377" s="45">
        <v>0.41666666666666702</v>
      </c>
      <c r="I377" s="45">
        <v>0.91666666666666696</v>
      </c>
      <c r="J377" s="42">
        <v>0</v>
      </c>
      <c r="K377" s="51"/>
      <c r="L377" s="39">
        <f t="shared" si="11"/>
        <v>0</v>
      </c>
      <c r="M377" s="38">
        <v>0</v>
      </c>
      <c r="N377" s="51">
        <v>191.09</v>
      </c>
      <c r="O377" s="258">
        <f t="shared" si="12"/>
        <v>0</v>
      </c>
      <c r="P377" s="7"/>
      <c r="Q377" s="6"/>
    </row>
    <row r="378" spans="1:17" s="67" customFormat="1" ht="15.75" hidden="1">
      <c r="A378" s="149"/>
      <c r="B378" s="257" t="s">
        <v>87</v>
      </c>
      <c r="C378" s="36" t="s">
        <v>7</v>
      </c>
      <c r="D378" s="36" t="s">
        <v>167</v>
      </c>
      <c r="E378" s="251">
        <v>45689</v>
      </c>
      <c r="F378" s="44" t="s">
        <v>369</v>
      </c>
      <c r="G378" s="44" t="s">
        <v>336</v>
      </c>
      <c r="H378" s="45">
        <v>0.25</v>
      </c>
      <c r="I378" s="45">
        <v>0.59722222222222199</v>
      </c>
      <c r="J378" s="42">
        <v>0</v>
      </c>
      <c r="K378" s="51"/>
      <c r="L378" s="39">
        <f t="shared" si="11"/>
        <v>0</v>
      </c>
      <c r="M378" s="38">
        <v>0</v>
      </c>
      <c r="N378" s="51">
        <v>178.53</v>
      </c>
      <c r="O378" s="258">
        <f t="shared" si="12"/>
        <v>0</v>
      </c>
      <c r="P378" s="7"/>
      <c r="Q378" s="6"/>
    </row>
    <row r="379" spans="1:17" s="67" customFormat="1" ht="15.75" hidden="1">
      <c r="A379" s="149"/>
      <c r="B379" s="257" t="s">
        <v>87</v>
      </c>
      <c r="C379" s="36" t="s">
        <v>7</v>
      </c>
      <c r="D379" s="36" t="s">
        <v>167</v>
      </c>
      <c r="E379" s="251">
        <v>45689</v>
      </c>
      <c r="F379" s="44" t="s">
        <v>367</v>
      </c>
      <c r="G379" s="44" t="s">
        <v>336</v>
      </c>
      <c r="H379" s="45">
        <v>0.91666666666666696</v>
      </c>
      <c r="I379" s="45">
        <v>0.25</v>
      </c>
      <c r="J379" s="42">
        <v>0</v>
      </c>
      <c r="K379" s="51"/>
      <c r="L379" s="39">
        <f t="shared" si="11"/>
        <v>0</v>
      </c>
      <c r="M379" s="38">
        <v>0</v>
      </c>
      <c r="N379" s="51">
        <v>240.1</v>
      </c>
      <c r="O379" s="258">
        <f t="shared" si="12"/>
        <v>0</v>
      </c>
      <c r="P379" s="7"/>
      <c r="Q379" s="6"/>
    </row>
    <row r="380" spans="1:17" s="67" customFormat="1" ht="15.75" hidden="1">
      <c r="A380" s="149"/>
      <c r="B380" s="257" t="s">
        <v>87</v>
      </c>
      <c r="C380" s="36" t="s">
        <v>7</v>
      </c>
      <c r="D380" s="36" t="s">
        <v>167</v>
      </c>
      <c r="E380" s="251">
        <v>45717</v>
      </c>
      <c r="F380" s="44" t="s">
        <v>363</v>
      </c>
      <c r="G380" s="44" t="s">
        <v>336</v>
      </c>
      <c r="H380" s="45">
        <v>0.33333333333333298</v>
      </c>
      <c r="I380" s="45">
        <v>0.68055555555555602</v>
      </c>
      <c r="J380" s="42">
        <v>0</v>
      </c>
      <c r="K380" s="51"/>
      <c r="L380" s="39">
        <f t="shared" si="11"/>
        <v>0</v>
      </c>
      <c r="M380" s="38">
        <v>0</v>
      </c>
      <c r="N380" s="51">
        <v>341.84</v>
      </c>
      <c r="O380" s="258">
        <f t="shared" si="12"/>
        <v>0</v>
      </c>
      <c r="P380" s="7"/>
      <c r="Q380" s="6"/>
    </row>
    <row r="381" spans="1:17" s="67" customFormat="1" ht="15.75" hidden="1">
      <c r="A381" s="149"/>
      <c r="B381" s="257" t="s">
        <v>87</v>
      </c>
      <c r="C381" s="36" t="s">
        <v>7</v>
      </c>
      <c r="D381" s="36" t="s">
        <v>167</v>
      </c>
      <c r="E381" s="251">
        <v>45717</v>
      </c>
      <c r="F381" s="44" t="s">
        <v>364</v>
      </c>
      <c r="G381" s="44" t="s">
        <v>336</v>
      </c>
      <c r="H381" s="45">
        <v>0.91666666666666696</v>
      </c>
      <c r="I381" s="45">
        <v>0.25</v>
      </c>
      <c r="J381" s="42">
        <v>0</v>
      </c>
      <c r="K381" s="51"/>
      <c r="L381" s="39">
        <f t="shared" si="11"/>
        <v>0</v>
      </c>
      <c r="M381" s="38">
        <v>0</v>
      </c>
      <c r="N381" s="51">
        <v>280.32</v>
      </c>
      <c r="O381" s="258">
        <f t="shared" si="12"/>
        <v>0</v>
      </c>
      <c r="P381" s="7"/>
      <c r="Q381" s="6"/>
    </row>
    <row r="382" spans="1:17" s="67" customFormat="1" ht="15.75" hidden="1">
      <c r="A382" s="149"/>
      <c r="B382" s="257" t="s">
        <v>87</v>
      </c>
      <c r="C382" s="36" t="s">
        <v>7</v>
      </c>
      <c r="D382" s="36" t="s">
        <v>167</v>
      </c>
      <c r="E382" s="251">
        <v>45717</v>
      </c>
      <c r="F382" s="44" t="s">
        <v>408</v>
      </c>
      <c r="G382" s="44" t="s">
        <v>337</v>
      </c>
      <c r="H382" s="45">
        <v>0.33333333333333298</v>
      </c>
      <c r="I382" s="45">
        <v>0.83333333333333304</v>
      </c>
      <c r="J382" s="42">
        <v>0</v>
      </c>
      <c r="K382" s="51"/>
      <c r="L382" s="39">
        <f t="shared" si="11"/>
        <v>0</v>
      </c>
      <c r="M382" s="38">
        <v>0</v>
      </c>
      <c r="N382" s="51">
        <v>190.89</v>
      </c>
      <c r="O382" s="258">
        <f t="shared" si="12"/>
        <v>0</v>
      </c>
      <c r="P382" s="7"/>
      <c r="Q382" s="6"/>
    </row>
    <row r="383" spans="1:17" s="67" customFormat="1" ht="15.75" hidden="1">
      <c r="A383" s="149"/>
      <c r="B383" s="257" t="s">
        <v>87</v>
      </c>
      <c r="C383" s="36" t="s">
        <v>7</v>
      </c>
      <c r="D383" s="36" t="s">
        <v>167</v>
      </c>
      <c r="E383" s="251">
        <v>45717</v>
      </c>
      <c r="F383" s="44" t="s">
        <v>408</v>
      </c>
      <c r="G383" s="44" t="s">
        <v>449</v>
      </c>
      <c r="H383" s="45">
        <v>0.56944444444444398</v>
      </c>
      <c r="I383" s="45">
        <v>0.91666666666666696</v>
      </c>
      <c r="J383" s="42">
        <v>0</v>
      </c>
      <c r="K383" s="51"/>
      <c r="L383" s="39">
        <f t="shared" si="11"/>
        <v>0</v>
      </c>
      <c r="M383" s="38">
        <v>0</v>
      </c>
      <c r="N383" s="51">
        <v>201.85</v>
      </c>
      <c r="O383" s="258">
        <f t="shared" si="12"/>
        <v>0</v>
      </c>
      <c r="P383" s="7"/>
      <c r="Q383" s="6"/>
    </row>
    <row r="384" spans="1:17" s="67" customFormat="1" ht="15.75" hidden="1">
      <c r="A384" s="149"/>
      <c r="B384" s="257" t="s">
        <v>87</v>
      </c>
      <c r="C384" s="36" t="s">
        <v>7</v>
      </c>
      <c r="D384" s="36" t="s">
        <v>167</v>
      </c>
      <c r="E384" s="251">
        <v>45717</v>
      </c>
      <c r="F384" s="44" t="s">
        <v>365</v>
      </c>
      <c r="G384" s="44" t="s">
        <v>336</v>
      </c>
      <c r="H384" s="45">
        <v>0.91666666666666696</v>
      </c>
      <c r="I384" s="45">
        <v>0.25</v>
      </c>
      <c r="J384" s="42">
        <v>0</v>
      </c>
      <c r="K384" s="51"/>
      <c r="L384" s="39">
        <f t="shared" si="11"/>
        <v>0</v>
      </c>
      <c r="M384" s="38">
        <v>0</v>
      </c>
      <c r="N384" s="51">
        <v>193.87</v>
      </c>
      <c r="O384" s="258">
        <f t="shared" si="12"/>
        <v>0</v>
      </c>
      <c r="P384" s="7"/>
      <c r="Q384" s="6"/>
    </row>
    <row r="385" spans="1:17" s="67" customFormat="1" ht="15.75" hidden="1">
      <c r="A385" s="149"/>
      <c r="B385" s="257" t="s">
        <v>87</v>
      </c>
      <c r="C385" s="36" t="s">
        <v>7</v>
      </c>
      <c r="D385" s="36" t="s">
        <v>167</v>
      </c>
      <c r="E385" s="251">
        <v>45717</v>
      </c>
      <c r="F385" s="44" t="s">
        <v>367</v>
      </c>
      <c r="G385" s="44" t="s">
        <v>337</v>
      </c>
      <c r="H385" s="45">
        <v>0.33333333333333298</v>
      </c>
      <c r="I385" s="45">
        <v>0.83333333333333304</v>
      </c>
      <c r="J385" s="42">
        <v>0</v>
      </c>
      <c r="K385" s="51"/>
      <c r="L385" s="39">
        <f t="shared" si="11"/>
        <v>0</v>
      </c>
      <c r="M385" s="253">
        <v>4</v>
      </c>
      <c r="N385" s="51">
        <v>197.49</v>
      </c>
      <c r="O385" s="258">
        <f t="shared" si="12"/>
        <v>789.96</v>
      </c>
      <c r="P385" s="7"/>
      <c r="Q385" s="6"/>
    </row>
    <row r="386" spans="1:17" s="67" customFormat="1" ht="15.75" hidden="1">
      <c r="A386" s="149"/>
      <c r="B386" s="257" t="s">
        <v>87</v>
      </c>
      <c r="C386" s="36" t="s">
        <v>7</v>
      </c>
      <c r="D386" s="36" t="s">
        <v>167</v>
      </c>
      <c r="E386" s="251">
        <v>45717</v>
      </c>
      <c r="F386" s="44" t="s">
        <v>367</v>
      </c>
      <c r="G386" s="44" t="s">
        <v>336</v>
      </c>
      <c r="H386" s="45">
        <v>0.91666666666666696</v>
      </c>
      <c r="I386" s="45">
        <v>0.25</v>
      </c>
      <c r="J386" s="42">
        <v>0</v>
      </c>
      <c r="K386" s="51"/>
      <c r="L386" s="39">
        <f t="shared" ref="L386:L449" si="13">J386*K386</f>
        <v>0</v>
      </c>
      <c r="M386" s="253">
        <v>5</v>
      </c>
      <c r="N386" s="51">
        <v>240.1</v>
      </c>
      <c r="O386" s="258">
        <f t="shared" si="12"/>
        <v>1200.5</v>
      </c>
      <c r="P386" s="7"/>
      <c r="Q386" s="6"/>
    </row>
    <row r="387" spans="1:17" s="67" customFormat="1" ht="15.75" hidden="1">
      <c r="A387" s="149"/>
      <c r="B387" s="257" t="s">
        <v>87</v>
      </c>
      <c r="C387" s="36" t="s">
        <v>7</v>
      </c>
      <c r="D387" s="36" t="s">
        <v>167</v>
      </c>
      <c r="E387" s="251">
        <v>45717</v>
      </c>
      <c r="F387" s="44" t="s">
        <v>366</v>
      </c>
      <c r="G387" s="44" t="s">
        <v>337</v>
      </c>
      <c r="H387" s="45">
        <v>0.33333333333333298</v>
      </c>
      <c r="I387" s="45">
        <v>0.83333333333333304</v>
      </c>
      <c r="J387" s="42">
        <v>0</v>
      </c>
      <c r="K387" s="51"/>
      <c r="L387" s="39">
        <f t="shared" si="13"/>
        <v>0</v>
      </c>
      <c r="M387" s="253">
        <v>5</v>
      </c>
      <c r="N387" s="51">
        <v>155.25</v>
      </c>
      <c r="O387" s="258">
        <f t="shared" si="12"/>
        <v>776.25</v>
      </c>
      <c r="P387" s="7"/>
      <c r="Q387" s="6"/>
    </row>
    <row r="388" spans="1:17" s="67" customFormat="1" ht="15.75" hidden="1">
      <c r="A388" s="149"/>
      <c r="B388" s="257" t="s">
        <v>87</v>
      </c>
      <c r="C388" s="36" t="s">
        <v>7</v>
      </c>
      <c r="D388" s="36" t="s">
        <v>167</v>
      </c>
      <c r="E388" s="251">
        <v>45717</v>
      </c>
      <c r="F388" s="44" t="s">
        <v>366</v>
      </c>
      <c r="G388" s="44" t="s">
        <v>336</v>
      </c>
      <c r="H388" s="45">
        <v>0.41666666666666702</v>
      </c>
      <c r="I388" s="45">
        <v>0.76388888888888895</v>
      </c>
      <c r="J388" s="42">
        <v>0</v>
      </c>
      <c r="K388" s="51"/>
      <c r="L388" s="39">
        <f t="shared" si="13"/>
        <v>0</v>
      </c>
      <c r="M388" s="38">
        <v>0</v>
      </c>
      <c r="N388" s="51">
        <v>167.42</v>
      </c>
      <c r="O388" s="258">
        <f t="shared" ref="O388:O451" si="14">M388*N388</f>
        <v>0</v>
      </c>
      <c r="P388" s="7"/>
      <c r="Q388" s="6"/>
    </row>
    <row r="389" spans="1:17" s="67" customFormat="1" ht="15.75" hidden="1">
      <c r="A389" s="149"/>
      <c r="B389" s="257" t="s">
        <v>87</v>
      </c>
      <c r="C389" s="36" t="s">
        <v>7</v>
      </c>
      <c r="D389" s="36" t="s">
        <v>167</v>
      </c>
      <c r="E389" s="251">
        <v>45717</v>
      </c>
      <c r="F389" s="44" t="s">
        <v>366</v>
      </c>
      <c r="G389" s="44" t="s">
        <v>449</v>
      </c>
      <c r="H389" s="45">
        <v>0.56944444444444398</v>
      </c>
      <c r="I389" s="45">
        <v>0.91666666666666696</v>
      </c>
      <c r="J389" s="42">
        <v>0</v>
      </c>
      <c r="K389" s="51"/>
      <c r="L389" s="39">
        <f t="shared" si="13"/>
        <v>0</v>
      </c>
      <c r="M389" s="38">
        <v>0</v>
      </c>
      <c r="N389" s="51">
        <v>46.74</v>
      </c>
      <c r="O389" s="258">
        <f t="shared" si="14"/>
        <v>0</v>
      </c>
      <c r="P389" s="7"/>
      <c r="Q389" s="6"/>
    </row>
    <row r="390" spans="1:17" s="67" customFormat="1" ht="15.75" hidden="1">
      <c r="A390" s="149"/>
      <c r="B390" s="257" t="s">
        <v>87</v>
      </c>
      <c r="C390" s="36" t="s">
        <v>7</v>
      </c>
      <c r="D390" s="36" t="s">
        <v>167</v>
      </c>
      <c r="E390" s="251">
        <v>45717</v>
      </c>
      <c r="F390" s="44" t="s">
        <v>366</v>
      </c>
      <c r="G390" s="44" t="s">
        <v>336</v>
      </c>
      <c r="H390" s="45">
        <v>0.91666666666666696</v>
      </c>
      <c r="I390" s="45">
        <v>0.25</v>
      </c>
      <c r="J390" s="42">
        <v>0</v>
      </c>
      <c r="K390" s="51"/>
      <c r="L390" s="39">
        <f t="shared" si="13"/>
        <v>0</v>
      </c>
      <c r="M390" s="253">
        <v>12</v>
      </c>
      <c r="N390" s="51">
        <v>189.91</v>
      </c>
      <c r="O390" s="258">
        <f t="shared" si="14"/>
        <v>2278.92</v>
      </c>
      <c r="P390" s="7"/>
      <c r="Q390" s="6"/>
    </row>
    <row r="391" spans="1:17" s="67" customFormat="1" ht="15.75" hidden="1">
      <c r="A391" s="149"/>
      <c r="B391" s="257" t="s">
        <v>87</v>
      </c>
      <c r="C391" s="36" t="s">
        <v>7</v>
      </c>
      <c r="D391" s="36" t="s">
        <v>167</v>
      </c>
      <c r="E391" s="251">
        <v>45717</v>
      </c>
      <c r="F391" s="44" t="s">
        <v>366</v>
      </c>
      <c r="G391" s="44" t="s">
        <v>337</v>
      </c>
      <c r="H391" s="45">
        <v>0.41666666666666702</v>
      </c>
      <c r="I391" s="45">
        <v>0.91666666666666696</v>
      </c>
      <c r="J391" s="42">
        <v>0</v>
      </c>
      <c r="K391" s="51"/>
      <c r="L391" s="39">
        <f t="shared" si="13"/>
        <v>0</v>
      </c>
      <c r="M391" s="38">
        <v>0</v>
      </c>
      <c r="N391" s="51">
        <v>155.25</v>
      </c>
      <c r="O391" s="258">
        <f t="shared" si="14"/>
        <v>0</v>
      </c>
      <c r="P391" s="7"/>
      <c r="Q391" s="6"/>
    </row>
    <row r="392" spans="1:17" s="67" customFormat="1" ht="15.75" hidden="1">
      <c r="A392" s="149"/>
      <c r="B392" s="257" t="s">
        <v>87</v>
      </c>
      <c r="C392" s="36" t="s">
        <v>7</v>
      </c>
      <c r="D392" s="36" t="s">
        <v>167</v>
      </c>
      <c r="E392" s="251">
        <v>45717</v>
      </c>
      <c r="F392" s="44" t="s">
        <v>367</v>
      </c>
      <c r="G392" s="44" t="s">
        <v>337</v>
      </c>
      <c r="H392" s="45">
        <v>0.41666666666666702</v>
      </c>
      <c r="I392" s="45">
        <v>0.91666666666666696</v>
      </c>
      <c r="J392" s="42">
        <v>0</v>
      </c>
      <c r="K392" s="51"/>
      <c r="L392" s="39">
        <f t="shared" si="13"/>
        <v>0</v>
      </c>
      <c r="M392" s="38">
        <v>0</v>
      </c>
      <c r="N392" s="51">
        <v>197.49</v>
      </c>
      <c r="O392" s="258">
        <f t="shared" si="14"/>
        <v>0</v>
      </c>
      <c r="P392" s="7"/>
      <c r="Q392" s="6"/>
    </row>
    <row r="393" spans="1:17" s="67" customFormat="1" ht="15.75" hidden="1">
      <c r="A393" s="149"/>
      <c r="B393" s="257" t="s">
        <v>87</v>
      </c>
      <c r="C393" s="36" t="s">
        <v>7</v>
      </c>
      <c r="D393" s="36" t="s">
        <v>167</v>
      </c>
      <c r="E393" s="251">
        <v>45717</v>
      </c>
      <c r="F393" s="44" t="s">
        <v>366</v>
      </c>
      <c r="G393" s="44" t="s">
        <v>449</v>
      </c>
      <c r="H393" s="45">
        <v>0.29166666666666702</v>
      </c>
      <c r="I393" s="45">
        <v>0.63888888888888895</v>
      </c>
      <c r="J393" s="42">
        <v>0</v>
      </c>
      <c r="K393" s="51"/>
      <c r="L393" s="39">
        <f t="shared" si="13"/>
        <v>0</v>
      </c>
      <c r="M393" s="38">
        <v>0</v>
      </c>
      <c r="N393" s="51">
        <v>46.74</v>
      </c>
      <c r="O393" s="258">
        <f t="shared" si="14"/>
        <v>0</v>
      </c>
      <c r="P393" s="7"/>
      <c r="Q393" s="6"/>
    </row>
    <row r="394" spans="1:17" s="67" customFormat="1" ht="15.75" hidden="1">
      <c r="A394" s="149"/>
      <c r="B394" s="257" t="s">
        <v>87</v>
      </c>
      <c r="C394" s="36" t="s">
        <v>7</v>
      </c>
      <c r="D394" s="36" t="s">
        <v>167</v>
      </c>
      <c r="E394" s="251">
        <v>45717</v>
      </c>
      <c r="F394" s="44" t="s">
        <v>366</v>
      </c>
      <c r="G394" s="44" t="s">
        <v>449</v>
      </c>
      <c r="H394" s="45">
        <v>0.58333333333333304</v>
      </c>
      <c r="I394" s="45">
        <v>0.93055555555555602</v>
      </c>
      <c r="J394" s="42">
        <v>0</v>
      </c>
      <c r="K394" s="51"/>
      <c r="L394" s="39">
        <f t="shared" si="13"/>
        <v>0</v>
      </c>
      <c r="M394" s="38">
        <v>0</v>
      </c>
      <c r="N394" s="51">
        <v>46.74</v>
      </c>
      <c r="O394" s="258">
        <f t="shared" si="14"/>
        <v>0</v>
      </c>
      <c r="P394" s="7"/>
      <c r="Q394" s="6"/>
    </row>
    <row r="395" spans="1:17" s="67" customFormat="1" ht="15.75" hidden="1">
      <c r="A395" s="149"/>
      <c r="B395" s="257" t="s">
        <v>87</v>
      </c>
      <c r="C395" s="36" t="s">
        <v>7</v>
      </c>
      <c r="D395" s="36" t="s">
        <v>167</v>
      </c>
      <c r="E395" s="251">
        <v>45717</v>
      </c>
      <c r="F395" s="44" t="s">
        <v>367</v>
      </c>
      <c r="G395" s="44" t="s">
        <v>449</v>
      </c>
      <c r="H395" s="45">
        <v>0.5</v>
      </c>
      <c r="I395" s="45">
        <v>0.84722222222222199</v>
      </c>
      <c r="J395" s="42">
        <v>0</v>
      </c>
      <c r="K395" s="51"/>
      <c r="L395" s="39">
        <f t="shared" si="13"/>
        <v>0</v>
      </c>
      <c r="M395" s="38">
        <v>0</v>
      </c>
      <c r="N395" s="51">
        <v>46.74</v>
      </c>
      <c r="O395" s="258">
        <f t="shared" si="14"/>
        <v>0</v>
      </c>
      <c r="P395" s="7"/>
      <c r="Q395" s="6"/>
    </row>
    <row r="396" spans="1:17" s="67" customFormat="1" ht="15.75" hidden="1">
      <c r="A396" s="149"/>
      <c r="B396" s="257" t="s">
        <v>87</v>
      </c>
      <c r="C396" s="36" t="s">
        <v>7</v>
      </c>
      <c r="D396" s="36" t="s">
        <v>167</v>
      </c>
      <c r="E396" s="251">
        <v>45717</v>
      </c>
      <c r="F396" s="44" t="s">
        <v>538</v>
      </c>
      <c r="G396" s="44" t="s">
        <v>449</v>
      </c>
      <c r="H396" s="45">
        <v>0.56944444444444398</v>
      </c>
      <c r="I396" s="45">
        <v>0.91666666666666696</v>
      </c>
      <c r="J396" s="42">
        <v>0</v>
      </c>
      <c r="K396" s="51"/>
      <c r="L396" s="39">
        <f t="shared" si="13"/>
        <v>0</v>
      </c>
      <c r="M396" s="38">
        <v>0</v>
      </c>
      <c r="N396" s="51">
        <v>208.45</v>
      </c>
      <c r="O396" s="258">
        <f t="shared" si="14"/>
        <v>0</v>
      </c>
      <c r="P396" s="7"/>
      <c r="Q396" s="6"/>
    </row>
    <row r="397" spans="1:17" s="67" customFormat="1" ht="15.75" hidden="1">
      <c r="A397" s="149"/>
      <c r="B397" s="257" t="s">
        <v>87</v>
      </c>
      <c r="C397" s="36" t="s">
        <v>7</v>
      </c>
      <c r="D397" s="36" t="s">
        <v>167</v>
      </c>
      <c r="E397" s="251">
        <v>45717</v>
      </c>
      <c r="F397" s="44" t="s">
        <v>368</v>
      </c>
      <c r="G397" s="44" t="s">
        <v>337</v>
      </c>
      <c r="H397" s="45">
        <v>0.41666666666666702</v>
      </c>
      <c r="I397" s="45">
        <v>0.91666666666666696</v>
      </c>
      <c r="J397" s="42">
        <v>0</v>
      </c>
      <c r="K397" s="51"/>
      <c r="L397" s="39">
        <f t="shared" si="13"/>
        <v>0</v>
      </c>
      <c r="M397" s="38">
        <v>0</v>
      </c>
      <c r="N397" s="51">
        <v>191.09</v>
      </c>
      <c r="O397" s="258">
        <f t="shared" si="14"/>
        <v>0</v>
      </c>
      <c r="P397" s="7"/>
      <c r="Q397" s="6"/>
    </row>
    <row r="398" spans="1:17" s="67" customFormat="1" ht="15.75" hidden="1">
      <c r="A398" s="149"/>
      <c r="B398" s="257" t="s">
        <v>87</v>
      </c>
      <c r="C398" s="36" t="s">
        <v>7</v>
      </c>
      <c r="D398" s="36" t="s">
        <v>167</v>
      </c>
      <c r="E398" s="251">
        <v>45717</v>
      </c>
      <c r="F398" s="44" t="s">
        <v>369</v>
      </c>
      <c r="G398" s="44" t="s">
        <v>336</v>
      </c>
      <c r="H398" s="45">
        <v>0.25</v>
      </c>
      <c r="I398" s="45">
        <v>0.59722222222222199</v>
      </c>
      <c r="J398" s="42">
        <v>0</v>
      </c>
      <c r="K398" s="51"/>
      <c r="L398" s="39">
        <f t="shared" si="13"/>
        <v>0</v>
      </c>
      <c r="M398" s="38">
        <v>0</v>
      </c>
      <c r="N398" s="51">
        <v>178.53</v>
      </c>
      <c r="O398" s="258">
        <f t="shared" si="14"/>
        <v>0</v>
      </c>
      <c r="P398" s="7"/>
      <c r="Q398" s="6"/>
    </row>
    <row r="399" spans="1:17" s="67" customFormat="1" ht="15.75" hidden="1">
      <c r="A399" s="149"/>
      <c r="B399" s="257" t="s">
        <v>87</v>
      </c>
      <c r="C399" s="36" t="s">
        <v>7</v>
      </c>
      <c r="D399" s="36" t="s">
        <v>167</v>
      </c>
      <c r="E399" s="251">
        <v>45717</v>
      </c>
      <c r="F399" s="44" t="s">
        <v>367</v>
      </c>
      <c r="G399" s="44" t="s">
        <v>336</v>
      </c>
      <c r="H399" s="45">
        <v>0.91666666666666696</v>
      </c>
      <c r="I399" s="45">
        <v>0.25</v>
      </c>
      <c r="J399" s="42">
        <v>0</v>
      </c>
      <c r="K399" s="51"/>
      <c r="L399" s="39">
        <f t="shared" si="13"/>
        <v>0</v>
      </c>
      <c r="M399" s="38">
        <v>0</v>
      </c>
      <c r="N399" s="51">
        <v>240.1</v>
      </c>
      <c r="O399" s="258">
        <f t="shared" si="14"/>
        <v>0</v>
      </c>
      <c r="P399" s="7"/>
      <c r="Q399" s="6"/>
    </row>
    <row r="400" spans="1:17" s="67" customFormat="1" ht="15.75" hidden="1">
      <c r="A400" s="149"/>
      <c r="B400" s="257" t="s">
        <v>14</v>
      </c>
      <c r="C400" s="36" t="s">
        <v>7</v>
      </c>
      <c r="D400" s="36" t="s">
        <v>4</v>
      </c>
      <c r="E400" s="251">
        <v>45717</v>
      </c>
      <c r="F400" s="44" t="s">
        <v>379</v>
      </c>
      <c r="G400" s="44" t="s">
        <v>341</v>
      </c>
      <c r="H400" s="45">
        <v>0.25</v>
      </c>
      <c r="I400" s="45">
        <v>0.59722222222222221</v>
      </c>
      <c r="J400" s="42">
        <v>0</v>
      </c>
      <c r="K400" s="64"/>
      <c r="L400" s="39">
        <f t="shared" si="13"/>
        <v>0</v>
      </c>
      <c r="M400" s="254">
        <v>4</v>
      </c>
      <c r="N400" s="64">
        <v>187.75</v>
      </c>
      <c r="O400" s="258">
        <f t="shared" si="14"/>
        <v>751</v>
      </c>
      <c r="P400" s="7"/>
      <c r="Q400" s="6"/>
    </row>
    <row r="401" spans="1:17" s="67" customFormat="1" ht="15.75" hidden="1">
      <c r="A401" s="149"/>
      <c r="B401" s="257" t="s">
        <v>14</v>
      </c>
      <c r="C401" s="36" t="s">
        <v>7</v>
      </c>
      <c r="D401" s="36" t="s">
        <v>4</v>
      </c>
      <c r="E401" s="251">
        <v>45717</v>
      </c>
      <c r="F401" s="44" t="s">
        <v>379</v>
      </c>
      <c r="G401" s="44" t="s">
        <v>341</v>
      </c>
      <c r="H401" s="45">
        <v>0.25</v>
      </c>
      <c r="I401" s="45">
        <v>0.59722222222222221</v>
      </c>
      <c r="J401" s="42">
        <v>0</v>
      </c>
      <c r="K401" s="64"/>
      <c r="L401" s="39">
        <f t="shared" si="13"/>
        <v>0</v>
      </c>
      <c r="M401" s="254">
        <v>4</v>
      </c>
      <c r="N401" s="64">
        <v>187.75</v>
      </c>
      <c r="O401" s="258">
        <f t="shared" si="14"/>
        <v>751</v>
      </c>
      <c r="P401" s="7"/>
      <c r="Q401" s="6"/>
    </row>
    <row r="402" spans="1:17" s="67" customFormat="1" ht="15.75" hidden="1">
      <c r="A402" s="149"/>
      <c r="B402" s="257" t="s">
        <v>14</v>
      </c>
      <c r="C402" s="36" t="s">
        <v>7</v>
      </c>
      <c r="D402" s="36" t="s">
        <v>4</v>
      </c>
      <c r="E402" s="251">
        <v>45717</v>
      </c>
      <c r="F402" s="44" t="s">
        <v>517</v>
      </c>
      <c r="G402" s="44" t="s">
        <v>333</v>
      </c>
      <c r="H402" s="45">
        <v>0.56944444444444442</v>
      </c>
      <c r="I402" s="45">
        <v>0.91666666666666663</v>
      </c>
      <c r="J402" s="42">
        <v>0</v>
      </c>
      <c r="K402" s="64"/>
      <c r="L402" s="39">
        <f t="shared" si="13"/>
        <v>0</v>
      </c>
      <c r="M402" s="254">
        <v>8</v>
      </c>
      <c r="N402" s="64">
        <v>148.9</v>
      </c>
      <c r="O402" s="258">
        <f t="shared" si="14"/>
        <v>1191.2</v>
      </c>
      <c r="P402" s="7"/>
      <c r="Q402" s="6"/>
    </row>
    <row r="403" spans="1:17" s="67" customFormat="1" ht="15.75" hidden="1">
      <c r="A403" s="149"/>
      <c r="B403" s="257" t="s">
        <v>14</v>
      </c>
      <c r="C403" s="36" t="s">
        <v>7</v>
      </c>
      <c r="D403" s="36" t="s">
        <v>4</v>
      </c>
      <c r="E403" s="251">
        <v>45717</v>
      </c>
      <c r="F403" s="44" t="s">
        <v>370</v>
      </c>
      <c r="G403" s="44" t="s">
        <v>341</v>
      </c>
      <c r="H403" s="45">
        <v>0.56944444444444442</v>
      </c>
      <c r="I403" s="45">
        <v>0.91666666666666663</v>
      </c>
      <c r="J403" s="42">
        <v>0</v>
      </c>
      <c r="K403" s="64"/>
      <c r="L403" s="39">
        <f t="shared" si="13"/>
        <v>0</v>
      </c>
      <c r="M403" s="254">
        <v>7</v>
      </c>
      <c r="N403" s="64">
        <v>181.71</v>
      </c>
      <c r="O403" s="258">
        <f t="shared" si="14"/>
        <v>1271.97</v>
      </c>
      <c r="P403" s="7"/>
      <c r="Q403" s="6"/>
    </row>
    <row r="404" spans="1:17" s="67" customFormat="1" ht="15.75" hidden="1">
      <c r="A404" s="149"/>
      <c r="B404" s="257" t="s">
        <v>95</v>
      </c>
      <c r="C404" s="36" t="s">
        <v>9</v>
      </c>
      <c r="D404" s="36" t="s">
        <v>168</v>
      </c>
      <c r="E404" s="251">
        <v>45717</v>
      </c>
      <c r="F404" s="36" t="s">
        <v>353</v>
      </c>
      <c r="G404" s="36" t="s">
        <v>341</v>
      </c>
      <c r="H404" s="37">
        <v>0.29166666666666669</v>
      </c>
      <c r="I404" s="37">
        <v>0.63888888888888884</v>
      </c>
      <c r="J404" s="42">
        <v>0</v>
      </c>
      <c r="K404" s="39"/>
      <c r="L404" s="39">
        <f t="shared" si="13"/>
        <v>0</v>
      </c>
      <c r="M404" s="38">
        <v>8</v>
      </c>
      <c r="N404" s="39">
        <v>232.49</v>
      </c>
      <c r="O404" s="258">
        <f t="shared" si="14"/>
        <v>1859.92</v>
      </c>
      <c r="P404" s="7"/>
      <c r="Q404" s="6"/>
    </row>
    <row r="405" spans="1:17" s="67" customFormat="1" ht="15.75" hidden="1">
      <c r="A405" s="149"/>
      <c r="B405" s="257" t="s">
        <v>95</v>
      </c>
      <c r="C405" s="36" t="s">
        <v>9</v>
      </c>
      <c r="D405" s="36" t="s">
        <v>168</v>
      </c>
      <c r="E405" s="251">
        <v>45717</v>
      </c>
      <c r="F405" s="36" t="s">
        <v>354</v>
      </c>
      <c r="G405" s="36" t="s">
        <v>341</v>
      </c>
      <c r="H405" s="37">
        <v>0.29166666666666669</v>
      </c>
      <c r="I405" s="37">
        <v>0.63888888888888884</v>
      </c>
      <c r="J405" s="42">
        <v>0</v>
      </c>
      <c r="K405" s="39"/>
      <c r="L405" s="39">
        <f t="shared" si="13"/>
        <v>0</v>
      </c>
      <c r="M405" s="38">
        <v>1</v>
      </c>
      <c r="N405" s="39">
        <v>153.93</v>
      </c>
      <c r="O405" s="258">
        <f t="shared" si="14"/>
        <v>153.93</v>
      </c>
      <c r="P405" s="7"/>
      <c r="Q405" s="6"/>
    </row>
    <row r="406" spans="1:17" s="67" customFormat="1" ht="31.5" hidden="1">
      <c r="A406" s="149"/>
      <c r="B406" s="257" t="s">
        <v>95</v>
      </c>
      <c r="C406" s="36" t="s">
        <v>169</v>
      </c>
      <c r="D406" s="36" t="s">
        <v>183</v>
      </c>
      <c r="E406" s="251">
        <v>45717</v>
      </c>
      <c r="F406" s="36" t="s">
        <v>499</v>
      </c>
      <c r="G406" s="36" t="s">
        <v>500</v>
      </c>
      <c r="H406" s="37">
        <v>0.79166666666666663</v>
      </c>
      <c r="I406" s="37">
        <v>0.29166666666666669</v>
      </c>
      <c r="J406" s="42">
        <v>0</v>
      </c>
      <c r="K406" s="57"/>
      <c r="L406" s="39">
        <f t="shared" si="13"/>
        <v>0</v>
      </c>
      <c r="M406" s="38">
        <v>9</v>
      </c>
      <c r="N406" s="57">
        <v>272.8</v>
      </c>
      <c r="O406" s="258">
        <f t="shared" si="14"/>
        <v>2455.2000000000003</v>
      </c>
      <c r="P406" s="7"/>
      <c r="Q406" s="6"/>
    </row>
    <row r="407" spans="1:17" s="67" customFormat="1" ht="15.75" hidden="1">
      <c r="A407" s="149"/>
      <c r="B407" s="257" t="s">
        <v>26</v>
      </c>
      <c r="C407" s="36" t="s">
        <v>7</v>
      </c>
      <c r="D407" s="36" t="s">
        <v>167</v>
      </c>
      <c r="E407" s="251">
        <v>45748</v>
      </c>
      <c r="F407" s="36" t="s">
        <v>344</v>
      </c>
      <c r="G407" s="36" t="s">
        <v>322</v>
      </c>
      <c r="H407" s="45">
        <v>0.27083333333333331</v>
      </c>
      <c r="I407" s="45">
        <v>0.77083333333333337</v>
      </c>
      <c r="J407" s="42">
        <v>0</v>
      </c>
      <c r="K407" s="39"/>
      <c r="L407" s="39">
        <f t="shared" si="13"/>
        <v>0</v>
      </c>
      <c r="M407" s="38">
        <v>13</v>
      </c>
      <c r="N407" s="39">
        <v>189.68</v>
      </c>
      <c r="O407" s="258">
        <f t="shared" si="14"/>
        <v>2465.84</v>
      </c>
      <c r="P407" s="7"/>
      <c r="Q407" s="6"/>
    </row>
    <row r="408" spans="1:17" s="67" customFormat="1" ht="15.75" hidden="1">
      <c r="A408" s="149"/>
      <c r="B408" s="257" t="s">
        <v>26</v>
      </c>
      <c r="C408" s="36" t="s">
        <v>7</v>
      </c>
      <c r="D408" s="36" t="s">
        <v>167</v>
      </c>
      <c r="E408" s="251">
        <v>45748</v>
      </c>
      <c r="F408" s="36" t="s">
        <v>344</v>
      </c>
      <c r="G408" s="36" t="s">
        <v>322</v>
      </c>
      <c r="H408" s="45">
        <v>0.4375</v>
      </c>
      <c r="I408" s="45">
        <v>0.9375</v>
      </c>
      <c r="J408" s="42">
        <v>0</v>
      </c>
      <c r="K408" s="39"/>
      <c r="L408" s="39">
        <f t="shared" si="13"/>
        <v>0</v>
      </c>
      <c r="M408" s="38">
        <v>7</v>
      </c>
      <c r="N408" s="39">
        <v>190.97</v>
      </c>
      <c r="O408" s="258">
        <f t="shared" si="14"/>
        <v>1336.79</v>
      </c>
      <c r="P408" s="7"/>
      <c r="Q408" s="6"/>
    </row>
    <row r="409" spans="1:17" s="67" customFormat="1" ht="15.75" hidden="1">
      <c r="A409" s="149"/>
      <c r="B409" s="257" t="s">
        <v>26</v>
      </c>
      <c r="C409" s="36" t="s">
        <v>7</v>
      </c>
      <c r="D409" s="36" t="s">
        <v>167</v>
      </c>
      <c r="E409" s="251">
        <v>45748</v>
      </c>
      <c r="F409" s="36" t="s">
        <v>345</v>
      </c>
      <c r="G409" s="36" t="s">
        <v>333</v>
      </c>
      <c r="H409" s="45">
        <v>0.27083333333333331</v>
      </c>
      <c r="I409" s="45">
        <v>0.61805555555555558</v>
      </c>
      <c r="J409" s="42">
        <v>0</v>
      </c>
      <c r="K409" s="39"/>
      <c r="L409" s="39">
        <f t="shared" si="13"/>
        <v>0</v>
      </c>
      <c r="M409" s="38">
        <v>0</v>
      </c>
      <c r="N409" s="39">
        <v>198.99</v>
      </c>
      <c r="O409" s="258">
        <f t="shared" si="14"/>
        <v>0</v>
      </c>
      <c r="P409" s="7"/>
      <c r="Q409" s="6"/>
    </row>
    <row r="410" spans="1:17" s="67" customFormat="1" ht="15.75" hidden="1">
      <c r="A410" s="149"/>
      <c r="B410" s="257" t="s">
        <v>26</v>
      </c>
      <c r="C410" s="36" t="s">
        <v>7</v>
      </c>
      <c r="D410" s="36" t="s">
        <v>167</v>
      </c>
      <c r="E410" s="251">
        <v>45748</v>
      </c>
      <c r="F410" s="36" t="s">
        <v>345</v>
      </c>
      <c r="G410" s="36" t="s">
        <v>333</v>
      </c>
      <c r="H410" s="45">
        <v>0.59027777777777779</v>
      </c>
      <c r="I410" s="45">
        <v>0.9375</v>
      </c>
      <c r="J410" s="42">
        <v>0</v>
      </c>
      <c r="K410" s="39"/>
      <c r="L410" s="39">
        <f t="shared" si="13"/>
        <v>0</v>
      </c>
      <c r="M410" s="38">
        <v>1</v>
      </c>
      <c r="N410" s="39">
        <v>201.32</v>
      </c>
      <c r="O410" s="258">
        <f t="shared" si="14"/>
        <v>201.32</v>
      </c>
      <c r="P410" s="7"/>
      <c r="Q410" s="6"/>
    </row>
    <row r="411" spans="1:17" s="67" customFormat="1" ht="15.75" hidden="1">
      <c r="A411" s="149"/>
      <c r="B411" s="257" t="s">
        <v>26</v>
      </c>
      <c r="C411" s="36" t="s">
        <v>7</v>
      </c>
      <c r="D411" s="36" t="s">
        <v>167</v>
      </c>
      <c r="E411" s="251">
        <v>45748</v>
      </c>
      <c r="F411" s="36" t="s">
        <v>346</v>
      </c>
      <c r="G411" s="36" t="s">
        <v>333</v>
      </c>
      <c r="H411" s="45">
        <v>0.27083333333333331</v>
      </c>
      <c r="I411" s="45">
        <v>0.61805555555555558</v>
      </c>
      <c r="J411" s="42">
        <v>0</v>
      </c>
      <c r="K411" s="39"/>
      <c r="L411" s="39">
        <f t="shared" si="13"/>
        <v>0</v>
      </c>
      <c r="M411" s="38">
        <v>26</v>
      </c>
      <c r="N411" s="39">
        <v>158.63</v>
      </c>
      <c r="O411" s="258">
        <f t="shared" si="14"/>
        <v>4124.38</v>
      </c>
      <c r="P411" s="7"/>
      <c r="Q411" s="6"/>
    </row>
    <row r="412" spans="1:17" s="67" customFormat="1" ht="15.75" hidden="1">
      <c r="A412" s="149"/>
      <c r="B412" s="257" t="s">
        <v>26</v>
      </c>
      <c r="C412" s="36" t="s">
        <v>7</v>
      </c>
      <c r="D412" s="36" t="s">
        <v>167</v>
      </c>
      <c r="E412" s="251">
        <v>45748</v>
      </c>
      <c r="F412" s="36" t="s">
        <v>346</v>
      </c>
      <c r="G412" s="36" t="s">
        <v>333</v>
      </c>
      <c r="H412" s="45">
        <v>0.59027777777777779</v>
      </c>
      <c r="I412" s="45">
        <v>0.9375</v>
      </c>
      <c r="J412" s="42">
        <v>0</v>
      </c>
      <c r="K412" s="39"/>
      <c r="L412" s="39">
        <f t="shared" si="13"/>
        <v>0</v>
      </c>
      <c r="M412" s="38">
        <v>22</v>
      </c>
      <c r="N412" s="39">
        <v>160.35</v>
      </c>
      <c r="O412" s="258">
        <f t="shared" si="14"/>
        <v>3527.7</v>
      </c>
      <c r="P412" s="7"/>
      <c r="Q412" s="6"/>
    </row>
    <row r="413" spans="1:17" s="67" customFormat="1" ht="15.75" hidden="1">
      <c r="A413" s="149"/>
      <c r="B413" s="257" t="s">
        <v>26</v>
      </c>
      <c r="C413" s="36" t="s">
        <v>7</v>
      </c>
      <c r="D413" s="36" t="s">
        <v>167</v>
      </c>
      <c r="E413" s="251">
        <v>45748</v>
      </c>
      <c r="F413" s="36" t="s">
        <v>347</v>
      </c>
      <c r="G413" s="36" t="s">
        <v>333</v>
      </c>
      <c r="H413" s="45">
        <v>0.27083333333333331</v>
      </c>
      <c r="I413" s="45">
        <v>0.61805555555555558</v>
      </c>
      <c r="J413" s="42">
        <v>0</v>
      </c>
      <c r="K413" s="39"/>
      <c r="L413" s="39">
        <f t="shared" si="13"/>
        <v>0</v>
      </c>
      <c r="M413" s="38">
        <v>0</v>
      </c>
      <c r="N413" s="39">
        <v>206.15</v>
      </c>
      <c r="O413" s="258">
        <f t="shared" si="14"/>
        <v>0</v>
      </c>
      <c r="P413" s="7"/>
      <c r="Q413" s="6"/>
    </row>
    <row r="414" spans="1:17" s="67" customFormat="1" ht="15.75" hidden="1">
      <c r="A414" s="149"/>
      <c r="B414" s="257" t="s">
        <v>26</v>
      </c>
      <c r="C414" s="36" t="s">
        <v>7</v>
      </c>
      <c r="D414" s="36" t="s">
        <v>167</v>
      </c>
      <c r="E414" s="251">
        <v>45748</v>
      </c>
      <c r="F414" s="36" t="s">
        <v>348</v>
      </c>
      <c r="G414" s="36" t="s">
        <v>333</v>
      </c>
      <c r="H414" s="45">
        <v>0.27083333333333331</v>
      </c>
      <c r="I414" s="45">
        <v>0.61805555555555558</v>
      </c>
      <c r="J414" s="42">
        <v>0</v>
      </c>
      <c r="K414" s="39"/>
      <c r="L414" s="39">
        <f t="shared" si="13"/>
        <v>0</v>
      </c>
      <c r="M414" s="38">
        <v>1</v>
      </c>
      <c r="N414" s="39">
        <v>192.87</v>
      </c>
      <c r="O414" s="258">
        <f t="shared" si="14"/>
        <v>192.87</v>
      </c>
      <c r="P414" s="7"/>
      <c r="Q414" s="6"/>
    </row>
    <row r="415" spans="1:17" s="67" customFormat="1" ht="15.75" hidden="1">
      <c r="A415" s="149"/>
      <c r="B415" s="257" t="s">
        <v>26</v>
      </c>
      <c r="C415" s="36" t="s">
        <v>7</v>
      </c>
      <c r="D415" s="36" t="s">
        <v>167</v>
      </c>
      <c r="E415" s="251">
        <v>45748</v>
      </c>
      <c r="F415" s="36" t="s">
        <v>349</v>
      </c>
      <c r="G415" s="36" t="s">
        <v>333</v>
      </c>
      <c r="H415" s="45">
        <v>0.27083333333333331</v>
      </c>
      <c r="I415" s="45">
        <v>0.61805555555555558</v>
      </c>
      <c r="J415" s="42">
        <v>0</v>
      </c>
      <c r="K415" s="39"/>
      <c r="L415" s="39">
        <f t="shared" si="13"/>
        <v>0</v>
      </c>
      <c r="M415" s="38">
        <v>2</v>
      </c>
      <c r="N415" s="39">
        <v>192.73</v>
      </c>
      <c r="O415" s="258">
        <f t="shared" si="14"/>
        <v>385.46</v>
      </c>
      <c r="P415" s="7"/>
      <c r="Q415" s="6"/>
    </row>
    <row r="416" spans="1:17" s="67" customFormat="1" ht="31.5" hidden="1">
      <c r="A416" s="149"/>
      <c r="B416" s="257" t="s">
        <v>12</v>
      </c>
      <c r="C416" s="36" t="s">
        <v>175</v>
      </c>
      <c r="D416" s="36" t="s">
        <v>176</v>
      </c>
      <c r="E416" s="251">
        <v>45748</v>
      </c>
      <c r="F416" s="36" t="s">
        <v>325</v>
      </c>
      <c r="G416" s="36" t="s">
        <v>326</v>
      </c>
      <c r="H416" s="37">
        <v>0.33333333333333331</v>
      </c>
      <c r="I416" s="37">
        <v>0.68055555555555558</v>
      </c>
      <c r="J416" s="42">
        <v>0</v>
      </c>
      <c r="K416" s="57"/>
      <c r="L416" s="39">
        <f t="shared" si="13"/>
        <v>0</v>
      </c>
      <c r="M416" s="38">
        <v>33</v>
      </c>
      <c r="N416" s="57">
        <v>160.47</v>
      </c>
      <c r="O416" s="258">
        <f t="shared" si="14"/>
        <v>5295.51</v>
      </c>
      <c r="P416" s="7"/>
      <c r="Q416" s="6"/>
    </row>
    <row r="417" spans="1:17" s="67" customFormat="1" ht="31.5" hidden="1">
      <c r="A417" s="149"/>
      <c r="B417" s="257" t="s">
        <v>58</v>
      </c>
      <c r="C417" s="36" t="s">
        <v>169</v>
      </c>
      <c r="D417" s="36" t="s">
        <v>179</v>
      </c>
      <c r="E417" s="251">
        <v>45748</v>
      </c>
      <c r="F417" s="36" t="s">
        <v>499</v>
      </c>
      <c r="G417" s="36" t="s">
        <v>322</v>
      </c>
      <c r="H417" s="37">
        <v>0.25</v>
      </c>
      <c r="I417" s="37">
        <v>0.75</v>
      </c>
      <c r="J417" s="42">
        <v>0</v>
      </c>
      <c r="K417" s="57"/>
      <c r="L417" s="39">
        <f t="shared" si="13"/>
        <v>0</v>
      </c>
      <c r="M417" s="38">
        <v>0</v>
      </c>
      <c r="N417" s="57">
        <v>349.34</v>
      </c>
      <c r="O417" s="258">
        <f t="shared" si="14"/>
        <v>0</v>
      </c>
      <c r="P417" s="7"/>
      <c r="Q417" s="6"/>
    </row>
    <row r="418" spans="1:17" s="67" customFormat="1" ht="31.5" hidden="1">
      <c r="A418" s="149"/>
      <c r="B418" s="257" t="s">
        <v>58</v>
      </c>
      <c r="C418" s="36" t="s">
        <v>169</v>
      </c>
      <c r="D418" s="36" t="s">
        <v>179</v>
      </c>
      <c r="E418" s="251">
        <v>45748</v>
      </c>
      <c r="F418" s="36" t="s">
        <v>499</v>
      </c>
      <c r="G418" s="36" t="s">
        <v>322</v>
      </c>
      <c r="H418" s="37">
        <v>0.75</v>
      </c>
      <c r="I418" s="37">
        <v>0.25</v>
      </c>
      <c r="J418" s="42">
        <v>0</v>
      </c>
      <c r="K418" s="57"/>
      <c r="L418" s="39">
        <f t="shared" si="13"/>
        <v>0</v>
      </c>
      <c r="M418" s="38">
        <v>3</v>
      </c>
      <c r="N418" s="57">
        <v>371.47</v>
      </c>
      <c r="O418" s="258">
        <f t="shared" si="14"/>
        <v>1114.4100000000001</v>
      </c>
      <c r="P418" s="7"/>
      <c r="Q418" s="6"/>
    </row>
    <row r="419" spans="1:17" s="67" customFormat="1" ht="15.75" hidden="1">
      <c r="A419" s="149"/>
      <c r="B419" s="257" t="s">
        <v>113</v>
      </c>
      <c r="C419" s="36" t="s">
        <v>10</v>
      </c>
      <c r="D419" s="36" t="s">
        <v>162</v>
      </c>
      <c r="E419" s="251">
        <v>45748</v>
      </c>
      <c r="F419" s="36" t="s">
        <v>335</v>
      </c>
      <c r="G419" s="36" t="s">
        <v>322</v>
      </c>
      <c r="H419" s="37">
        <v>0.29166666666666669</v>
      </c>
      <c r="I419" s="37">
        <v>0.79166666666666663</v>
      </c>
      <c r="J419" s="42">
        <v>0</v>
      </c>
      <c r="K419" s="57">
        <v>23.16</v>
      </c>
      <c r="L419" s="39">
        <f t="shared" si="13"/>
        <v>0</v>
      </c>
      <c r="M419" s="38">
        <v>0</v>
      </c>
      <c r="N419" s="57"/>
      <c r="O419" s="258">
        <f t="shared" si="14"/>
        <v>0</v>
      </c>
      <c r="P419" s="7"/>
      <c r="Q419" s="6"/>
    </row>
    <row r="420" spans="1:17" s="67" customFormat="1" ht="15.75" hidden="1">
      <c r="A420" s="149"/>
      <c r="B420" s="257" t="s">
        <v>113</v>
      </c>
      <c r="C420" s="36" t="s">
        <v>10</v>
      </c>
      <c r="D420" s="36" t="s">
        <v>162</v>
      </c>
      <c r="E420" s="251">
        <v>45748</v>
      </c>
      <c r="F420" s="36" t="s">
        <v>335</v>
      </c>
      <c r="G420" s="36" t="s">
        <v>322</v>
      </c>
      <c r="H420" s="37">
        <v>0.5</v>
      </c>
      <c r="I420" s="37">
        <v>0</v>
      </c>
      <c r="J420" s="42">
        <v>0</v>
      </c>
      <c r="K420" s="57">
        <v>23.84</v>
      </c>
      <c r="L420" s="39">
        <f t="shared" si="13"/>
        <v>0</v>
      </c>
      <c r="M420" s="38">
        <v>0</v>
      </c>
      <c r="N420" s="57"/>
      <c r="O420" s="258">
        <f t="shared" si="14"/>
        <v>0</v>
      </c>
      <c r="P420" s="7"/>
      <c r="Q420" s="6"/>
    </row>
    <row r="421" spans="1:17" s="67" customFormat="1" ht="15.75" hidden="1">
      <c r="A421" s="149"/>
      <c r="B421" s="257" t="s">
        <v>113</v>
      </c>
      <c r="C421" s="36" t="s">
        <v>10</v>
      </c>
      <c r="D421" s="36" t="s">
        <v>162</v>
      </c>
      <c r="E421" s="251">
        <v>45748</v>
      </c>
      <c r="F421" s="36" t="s">
        <v>335</v>
      </c>
      <c r="G421" s="36" t="s">
        <v>328</v>
      </c>
      <c r="H421" s="37">
        <v>0.33333333333333331</v>
      </c>
      <c r="I421" s="37">
        <v>0.58333333333333337</v>
      </c>
      <c r="J421" s="42">
        <v>0.83333333333333337</v>
      </c>
      <c r="K421" s="57">
        <v>23.02</v>
      </c>
      <c r="L421" s="39">
        <f t="shared" si="13"/>
        <v>19.183333333333334</v>
      </c>
      <c r="M421" s="38">
        <v>0</v>
      </c>
      <c r="N421" s="57"/>
      <c r="O421" s="258">
        <f t="shared" si="14"/>
        <v>0</v>
      </c>
      <c r="P421" s="7"/>
      <c r="Q421" s="6"/>
    </row>
    <row r="422" spans="1:17" s="67" customFormat="1" ht="15.75" hidden="1">
      <c r="A422" s="149"/>
      <c r="B422" s="257" t="s">
        <v>113</v>
      </c>
      <c r="C422" s="36" t="s">
        <v>10</v>
      </c>
      <c r="D422" s="36" t="s">
        <v>162</v>
      </c>
      <c r="E422" s="251">
        <v>45748</v>
      </c>
      <c r="F422" s="36" t="s">
        <v>335</v>
      </c>
      <c r="G422" s="36" t="s">
        <v>341</v>
      </c>
      <c r="H422" s="37">
        <v>0.79166666666666663</v>
      </c>
      <c r="I422" s="37">
        <v>4.1666666666666664E-2</v>
      </c>
      <c r="J422" s="42">
        <v>1.18</v>
      </c>
      <c r="K422" s="57">
        <v>24.76</v>
      </c>
      <c r="L422" s="39">
        <f t="shared" si="13"/>
        <v>29.216799999999999</v>
      </c>
      <c r="M422" s="38">
        <v>0</v>
      </c>
      <c r="N422" s="57"/>
      <c r="O422" s="258">
        <f t="shared" si="14"/>
        <v>0</v>
      </c>
      <c r="P422" s="7"/>
      <c r="Q422" s="6"/>
    </row>
    <row r="423" spans="1:17" s="67" customFormat="1" ht="15.75" hidden="1">
      <c r="A423" s="149"/>
      <c r="B423" s="257" t="s">
        <v>113</v>
      </c>
      <c r="C423" s="36" t="s">
        <v>11</v>
      </c>
      <c r="D423" s="36" t="s">
        <v>162</v>
      </c>
      <c r="E423" s="251">
        <v>45748</v>
      </c>
      <c r="F423" s="36" t="s">
        <v>339</v>
      </c>
      <c r="G423" s="36" t="s">
        <v>322</v>
      </c>
      <c r="H423" s="37">
        <v>0.41666666666666669</v>
      </c>
      <c r="I423" s="37">
        <v>0.91666666666666663</v>
      </c>
      <c r="J423" s="42">
        <v>0</v>
      </c>
      <c r="K423" s="57">
        <v>31.67</v>
      </c>
      <c r="L423" s="39">
        <f t="shared" si="13"/>
        <v>0</v>
      </c>
      <c r="M423" s="38">
        <v>0</v>
      </c>
      <c r="N423" s="57"/>
      <c r="O423" s="258">
        <f t="shared" si="14"/>
        <v>0</v>
      </c>
      <c r="P423" s="7"/>
      <c r="Q423" s="6"/>
    </row>
    <row r="424" spans="1:17" s="67" customFormat="1" ht="15.75" hidden="1">
      <c r="A424" s="149"/>
      <c r="B424" s="257" t="s">
        <v>113</v>
      </c>
      <c r="C424" s="36" t="s">
        <v>11</v>
      </c>
      <c r="D424" s="36" t="s">
        <v>162</v>
      </c>
      <c r="E424" s="251">
        <v>45748</v>
      </c>
      <c r="F424" s="36" t="s">
        <v>339</v>
      </c>
      <c r="G424" s="36" t="s">
        <v>322</v>
      </c>
      <c r="H424" s="37">
        <v>0.29166666666666669</v>
      </c>
      <c r="I424" s="37">
        <v>0.79166666666666663</v>
      </c>
      <c r="J424" s="42">
        <v>0</v>
      </c>
      <c r="K424" s="57">
        <v>26.26</v>
      </c>
      <c r="L424" s="39">
        <f t="shared" si="13"/>
        <v>0</v>
      </c>
      <c r="M424" s="38">
        <v>0</v>
      </c>
      <c r="N424" s="57"/>
      <c r="O424" s="258">
        <f t="shared" si="14"/>
        <v>0</v>
      </c>
      <c r="P424" s="7"/>
      <c r="Q424" s="6"/>
    </row>
    <row r="425" spans="1:17" s="67" customFormat="1" ht="15.75" hidden="1">
      <c r="A425" s="149"/>
      <c r="B425" s="257" t="s">
        <v>113</v>
      </c>
      <c r="C425" s="36" t="s">
        <v>11</v>
      </c>
      <c r="D425" s="36" t="s">
        <v>162</v>
      </c>
      <c r="E425" s="251">
        <v>45748</v>
      </c>
      <c r="F425" s="36" t="s">
        <v>339</v>
      </c>
      <c r="G425" s="36" t="s">
        <v>322</v>
      </c>
      <c r="H425" s="37">
        <v>0.79166666666666663</v>
      </c>
      <c r="I425" s="37">
        <v>0.29166666666666669</v>
      </c>
      <c r="J425" s="42">
        <v>2</v>
      </c>
      <c r="K425" s="57">
        <v>28.93</v>
      </c>
      <c r="L425" s="39">
        <f t="shared" si="13"/>
        <v>57.86</v>
      </c>
      <c r="M425" s="38">
        <v>0</v>
      </c>
      <c r="N425" s="57"/>
      <c r="O425" s="258">
        <f t="shared" si="14"/>
        <v>0</v>
      </c>
      <c r="P425" s="7"/>
      <c r="Q425" s="6"/>
    </row>
    <row r="426" spans="1:17" s="67" customFormat="1" ht="15.75" hidden="1">
      <c r="A426" s="149"/>
      <c r="B426" s="257" t="s">
        <v>113</v>
      </c>
      <c r="C426" s="36" t="s">
        <v>11</v>
      </c>
      <c r="D426" s="36" t="s">
        <v>162</v>
      </c>
      <c r="E426" s="251">
        <v>45748</v>
      </c>
      <c r="F426" s="36" t="s">
        <v>339</v>
      </c>
      <c r="G426" s="36" t="s">
        <v>322</v>
      </c>
      <c r="H426" s="37">
        <v>0.33333333333333331</v>
      </c>
      <c r="I426" s="37">
        <v>0.83333333333333337</v>
      </c>
      <c r="J426" s="42">
        <v>0</v>
      </c>
      <c r="K426" s="57">
        <v>26.26</v>
      </c>
      <c r="L426" s="39">
        <f t="shared" si="13"/>
        <v>0</v>
      </c>
      <c r="M426" s="38">
        <v>0</v>
      </c>
      <c r="N426" s="57"/>
      <c r="O426" s="258">
        <f t="shared" si="14"/>
        <v>0</v>
      </c>
      <c r="P426" s="7"/>
      <c r="Q426" s="6"/>
    </row>
    <row r="427" spans="1:17" s="67" customFormat="1" ht="15.75" hidden="1">
      <c r="A427" s="149"/>
      <c r="B427" s="257" t="s">
        <v>113</v>
      </c>
      <c r="C427" s="36" t="s">
        <v>11</v>
      </c>
      <c r="D427" s="36" t="s">
        <v>162</v>
      </c>
      <c r="E427" s="251">
        <v>45748</v>
      </c>
      <c r="F427" s="36" t="s">
        <v>339</v>
      </c>
      <c r="G427" s="36" t="s">
        <v>322</v>
      </c>
      <c r="H427" s="37">
        <v>0.375</v>
      </c>
      <c r="I427" s="37">
        <v>0.875</v>
      </c>
      <c r="J427" s="42">
        <v>0</v>
      </c>
      <c r="K427" s="57">
        <v>26.26</v>
      </c>
      <c r="L427" s="39">
        <f t="shared" si="13"/>
        <v>0</v>
      </c>
      <c r="M427" s="38">
        <v>0</v>
      </c>
      <c r="N427" s="57"/>
      <c r="O427" s="258">
        <f t="shared" si="14"/>
        <v>0</v>
      </c>
      <c r="P427" s="7"/>
      <c r="Q427" s="6"/>
    </row>
    <row r="428" spans="1:17" s="67" customFormat="1" ht="15.75" hidden="1">
      <c r="A428" s="149"/>
      <c r="B428" s="257" t="s">
        <v>113</v>
      </c>
      <c r="C428" s="36" t="s">
        <v>11</v>
      </c>
      <c r="D428" s="36" t="s">
        <v>162</v>
      </c>
      <c r="E428" s="251">
        <v>45748</v>
      </c>
      <c r="F428" s="36" t="s">
        <v>339</v>
      </c>
      <c r="G428" s="36" t="s">
        <v>322</v>
      </c>
      <c r="H428" s="37">
        <v>0.41666666666666669</v>
      </c>
      <c r="I428" s="37">
        <v>0.91666666666666663</v>
      </c>
      <c r="J428" s="42">
        <v>0</v>
      </c>
      <c r="K428" s="57">
        <v>26.26</v>
      </c>
      <c r="L428" s="39">
        <f t="shared" si="13"/>
        <v>0</v>
      </c>
      <c r="M428" s="38">
        <v>0</v>
      </c>
      <c r="N428" s="57"/>
      <c r="O428" s="258">
        <f t="shared" si="14"/>
        <v>0</v>
      </c>
      <c r="P428" s="7"/>
      <c r="Q428" s="6"/>
    </row>
    <row r="429" spans="1:17" s="67" customFormat="1" ht="15.75" hidden="1">
      <c r="A429" s="149"/>
      <c r="B429" s="257" t="s">
        <v>58</v>
      </c>
      <c r="C429" s="36" t="s">
        <v>202</v>
      </c>
      <c r="D429" s="36" t="s">
        <v>203</v>
      </c>
      <c r="E429" s="251">
        <v>45748</v>
      </c>
      <c r="F429" s="36" t="s">
        <v>331</v>
      </c>
      <c r="G429" s="36" t="s">
        <v>322</v>
      </c>
      <c r="H429" s="37">
        <v>0.45833333333333331</v>
      </c>
      <c r="I429" s="37">
        <v>0.95833333333333337</v>
      </c>
      <c r="J429" s="42">
        <v>0</v>
      </c>
      <c r="K429" s="39"/>
      <c r="L429" s="39">
        <f t="shared" si="13"/>
        <v>0</v>
      </c>
      <c r="M429" s="38">
        <v>2</v>
      </c>
      <c r="N429" s="39">
        <v>120.82</v>
      </c>
      <c r="O429" s="258">
        <f t="shared" si="14"/>
        <v>241.64</v>
      </c>
      <c r="P429" s="7"/>
      <c r="Q429" s="6"/>
    </row>
    <row r="430" spans="1:17" s="67" customFormat="1" ht="31.5" hidden="1">
      <c r="A430" s="149"/>
      <c r="B430" s="257" t="s">
        <v>58</v>
      </c>
      <c r="C430" s="36" t="s">
        <v>202</v>
      </c>
      <c r="D430" s="36" t="s">
        <v>203</v>
      </c>
      <c r="E430" s="251">
        <v>45748</v>
      </c>
      <c r="F430" s="36" t="s">
        <v>332</v>
      </c>
      <c r="G430" s="36" t="s">
        <v>333</v>
      </c>
      <c r="H430" s="37">
        <v>0.375</v>
      </c>
      <c r="I430" s="37">
        <v>0.72222222222222221</v>
      </c>
      <c r="J430" s="42">
        <v>0</v>
      </c>
      <c r="K430" s="39"/>
      <c r="L430" s="39">
        <f t="shared" si="13"/>
        <v>0</v>
      </c>
      <c r="M430" s="38">
        <v>3</v>
      </c>
      <c r="N430" s="39">
        <v>186.43</v>
      </c>
      <c r="O430" s="258">
        <f t="shared" si="14"/>
        <v>559.29</v>
      </c>
      <c r="P430" s="7"/>
      <c r="Q430" s="6"/>
    </row>
    <row r="431" spans="1:17" s="67" customFormat="1" ht="15.75" hidden="1">
      <c r="A431" s="149"/>
      <c r="B431" s="257" t="s">
        <v>12</v>
      </c>
      <c r="C431" s="36" t="s">
        <v>9</v>
      </c>
      <c r="D431" s="36" t="s">
        <v>4</v>
      </c>
      <c r="E431" s="251">
        <v>45748</v>
      </c>
      <c r="F431" s="36" t="s">
        <v>487</v>
      </c>
      <c r="G431" s="11" t="s">
        <v>328</v>
      </c>
      <c r="H431" s="30">
        <v>0.33333333333333331</v>
      </c>
      <c r="I431" s="30">
        <v>0.7416666666666667</v>
      </c>
      <c r="J431" s="31">
        <v>1.61</v>
      </c>
      <c r="K431" s="33">
        <v>51.86</v>
      </c>
      <c r="L431" s="39">
        <f t="shared" si="13"/>
        <v>83.494600000000005</v>
      </c>
      <c r="M431" s="38">
        <v>0</v>
      </c>
      <c r="N431" s="33">
        <v>374.83</v>
      </c>
      <c r="O431" s="258">
        <f t="shared" si="14"/>
        <v>0</v>
      </c>
      <c r="P431" s="7"/>
      <c r="Q431" s="6"/>
    </row>
    <row r="432" spans="1:17" s="67" customFormat="1" ht="15.75" hidden="1">
      <c r="A432" s="149"/>
      <c r="B432" s="257" t="s">
        <v>12</v>
      </c>
      <c r="C432" s="36" t="s">
        <v>9</v>
      </c>
      <c r="D432" s="36" t="s">
        <v>4</v>
      </c>
      <c r="E432" s="251">
        <v>45748</v>
      </c>
      <c r="F432" s="36" t="s">
        <v>488</v>
      </c>
      <c r="G432" s="11" t="s">
        <v>328</v>
      </c>
      <c r="H432" s="30">
        <v>0.91666666666666663</v>
      </c>
      <c r="I432" s="30">
        <v>0.32500000000000001</v>
      </c>
      <c r="J432" s="42">
        <v>0</v>
      </c>
      <c r="K432" s="33">
        <v>39.020000000000003</v>
      </c>
      <c r="L432" s="39">
        <f t="shared" si="13"/>
        <v>0</v>
      </c>
      <c r="M432" s="38">
        <v>0</v>
      </c>
      <c r="N432" s="33">
        <v>282.04000000000002</v>
      </c>
      <c r="O432" s="258">
        <f t="shared" si="14"/>
        <v>0</v>
      </c>
      <c r="P432" s="7"/>
      <c r="Q432" s="6"/>
    </row>
    <row r="433" spans="1:17" s="67" customFormat="1" ht="15.75" hidden="1">
      <c r="A433" s="149"/>
      <c r="B433" s="257" t="s">
        <v>12</v>
      </c>
      <c r="C433" s="36" t="s">
        <v>9</v>
      </c>
      <c r="D433" s="36" t="s">
        <v>4</v>
      </c>
      <c r="E433" s="251">
        <v>45748</v>
      </c>
      <c r="F433" s="36" t="s">
        <v>489</v>
      </c>
      <c r="G433" s="11" t="s">
        <v>328</v>
      </c>
      <c r="H433" s="30">
        <v>0.91666666666666663</v>
      </c>
      <c r="I433" s="30">
        <v>0.32500000000000001</v>
      </c>
      <c r="J433" s="42">
        <v>0</v>
      </c>
      <c r="K433" s="33">
        <v>39.39</v>
      </c>
      <c r="L433" s="39">
        <f t="shared" si="13"/>
        <v>0</v>
      </c>
      <c r="M433" s="256">
        <v>2</v>
      </c>
      <c r="N433" s="33">
        <v>284.69</v>
      </c>
      <c r="O433" s="258">
        <f t="shared" si="14"/>
        <v>569.38</v>
      </c>
      <c r="P433" s="7"/>
      <c r="Q433" s="6"/>
    </row>
    <row r="434" spans="1:17" s="67" customFormat="1" ht="15.75" hidden="1">
      <c r="A434" s="149"/>
      <c r="B434" s="257" t="s">
        <v>12</v>
      </c>
      <c r="C434" s="36" t="s">
        <v>8</v>
      </c>
      <c r="D434" s="36" t="s">
        <v>4</v>
      </c>
      <c r="E434" s="251">
        <v>45748</v>
      </c>
      <c r="F434" s="36" t="s">
        <v>478</v>
      </c>
      <c r="G434" s="11" t="s">
        <v>328</v>
      </c>
      <c r="H434" s="30">
        <v>0.33333333333333298</v>
      </c>
      <c r="I434" s="30">
        <v>0.74166666666666703</v>
      </c>
      <c r="J434" s="42">
        <v>0</v>
      </c>
      <c r="K434" s="33">
        <v>97.3</v>
      </c>
      <c r="L434" s="39">
        <f t="shared" si="13"/>
        <v>0</v>
      </c>
      <c r="M434" s="38">
        <v>0</v>
      </c>
      <c r="N434" s="33">
        <v>703.25</v>
      </c>
      <c r="O434" s="258">
        <f t="shared" si="14"/>
        <v>0</v>
      </c>
      <c r="P434" s="7"/>
      <c r="Q434" s="6"/>
    </row>
    <row r="435" spans="1:17" s="67" customFormat="1" ht="15.75" hidden="1">
      <c r="A435" s="149"/>
      <c r="B435" s="257" t="s">
        <v>12</v>
      </c>
      <c r="C435" s="36" t="s">
        <v>8</v>
      </c>
      <c r="D435" s="36" t="s">
        <v>4</v>
      </c>
      <c r="E435" s="251">
        <v>45748</v>
      </c>
      <c r="F435" s="36" t="s">
        <v>479</v>
      </c>
      <c r="G435" s="11" t="s">
        <v>322</v>
      </c>
      <c r="H435" s="30">
        <v>0.25</v>
      </c>
      <c r="I435" s="30">
        <v>0.75</v>
      </c>
      <c r="J435" s="12">
        <v>0.2</v>
      </c>
      <c r="K435" s="33">
        <v>53.39</v>
      </c>
      <c r="L435" s="39">
        <f t="shared" si="13"/>
        <v>10.678000000000001</v>
      </c>
      <c r="M435" s="38">
        <v>0</v>
      </c>
      <c r="N435" s="33">
        <v>385.9</v>
      </c>
      <c r="O435" s="258">
        <f t="shared" si="14"/>
        <v>0</v>
      </c>
      <c r="P435" s="7"/>
      <c r="Q435" s="6"/>
    </row>
    <row r="436" spans="1:17" s="67" customFormat="1" ht="15.75" hidden="1">
      <c r="A436" s="149"/>
      <c r="B436" s="257" t="s">
        <v>12</v>
      </c>
      <c r="C436" s="36" t="s">
        <v>8</v>
      </c>
      <c r="D436" s="36" t="s">
        <v>4</v>
      </c>
      <c r="E436" s="251">
        <v>45748</v>
      </c>
      <c r="F436" s="36" t="s">
        <v>480</v>
      </c>
      <c r="G436" s="11" t="s">
        <v>328</v>
      </c>
      <c r="H436" s="30">
        <v>0.33333333333333298</v>
      </c>
      <c r="I436" s="30">
        <v>0.74166666666666703</v>
      </c>
      <c r="J436" s="42">
        <v>0</v>
      </c>
      <c r="K436" s="33">
        <v>31.23</v>
      </c>
      <c r="L436" s="39">
        <f t="shared" si="13"/>
        <v>0</v>
      </c>
      <c r="M436" s="38">
        <v>0</v>
      </c>
      <c r="N436" s="33">
        <v>225.73</v>
      </c>
      <c r="O436" s="258">
        <f t="shared" si="14"/>
        <v>0</v>
      </c>
      <c r="P436" s="7"/>
      <c r="Q436" s="6"/>
    </row>
    <row r="437" spans="1:17" s="67" customFormat="1" ht="15.75" hidden="1">
      <c r="A437" s="149"/>
      <c r="B437" s="257" t="s">
        <v>12</v>
      </c>
      <c r="C437" s="36" t="s">
        <v>8</v>
      </c>
      <c r="D437" s="36" t="s">
        <v>4</v>
      </c>
      <c r="E437" s="251">
        <v>45748</v>
      </c>
      <c r="F437" s="36" t="s">
        <v>481</v>
      </c>
      <c r="G437" s="11" t="s">
        <v>328</v>
      </c>
      <c r="H437" s="30">
        <v>0.33333333333333298</v>
      </c>
      <c r="I437" s="30">
        <v>0.74166666666666703</v>
      </c>
      <c r="J437" s="12">
        <v>0.15</v>
      </c>
      <c r="K437" s="33">
        <v>39.03</v>
      </c>
      <c r="L437" s="39">
        <f t="shared" si="13"/>
        <v>5.8544999999999998</v>
      </c>
      <c r="M437" s="38">
        <v>0</v>
      </c>
      <c r="N437" s="33">
        <v>282.13</v>
      </c>
      <c r="O437" s="258">
        <f t="shared" si="14"/>
        <v>0</v>
      </c>
      <c r="P437" s="7"/>
      <c r="Q437" s="6"/>
    </row>
    <row r="438" spans="1:17" s="67" customFormat="1" ht="15.75" hidden="1">
      <c r="A438" s="149"/>
      <c r="B438" s="257" t="s">
        <v>12</v>
      </c>
      <c r="C438" s="36" t="s">
        <v>8</v>
      </c>
      <c r="D438" s="36" t="s">
        <v>4</v>
      </c>
      <c r="E438" s="251">
        <v>45748</v>
      </c>
      <c r="F438" s="36" t="s">
        <v>399</v>
      </c>
      <c r="G438" s="11" t="s">
        <v>322</v>
      </c>
      <c r="H438" s="30">
        <v>0.25</v>
      </c>
      <c r="I438" s="30">
        <v>0.75</v>
      </c>
      <c r="J438" s="12">
        <v>10.45</v>
      </c>
      <c r="K438" s="33">
        <v>40.340000000000003</v>
      </c>
      <c r="L438" s="39">
        <f t="shared" si="13"/>
        <v>421.553</v>
      </c>
      <c r="M438" s="255">
        <v>7</v>
      </c>
      <c r="N438" s="33">
        <v>245.18</v>
      </c>
      <c r="O438" s="258">
        <f t="shared" si="14"/>
        <v>1716.26</v>
      </c>
      <c r="P438" s="7"/>
      <c r="Q438" s="6"/>
    </row>
    <row r="439" spans="1:17" s="67" customFormat="1" ht="15.75" hidden="1">
      <c r="A439" s="149"/>
      <c r="B439" s="257" t="s">
        <v>12</v>
      </c>
      <c r="C439" s="36" t="s">
        <v>8</v>
      </c>
      <c r="D439" s="36" t="s">
        <v>4</v>
      </c>
      <c r="E439" s="251">
        <v>45748</v>
      </c>
      <c r="F439" s="36" t="s">
        <v>399</v>
      </c>
      <c r="G439" s="11" t="s">
        <v>322</v>
      </c>
      <c r="H439" s="30">
        <v>0.75</v>
      </c>
      <c r="I439" s="30">
        <v>0.25</v>
      </c>
      <c r="J439" s="31">
        <v>4.51</v>
      </c>
      <c r="K439" s="65">
        <v>45.79</v>
      </c>
      <c r="L439" s="39">
        <f t="shared" si="13"/>
        <v>206.51289999999997</v>
      </c>
      <c r="M439" s="256">
        <v>7</v>
      </c>
      <c r="N439" s="33">
        <v>278.31</v>
      </c>
      <c r="O439" s="258">
        <f t="shared" si="14"/>
        <v>1948.17</v>
      </c>
      <c r="P439" s="7"/>
      <c r="Q439" s="6"/>
    </row>
    <row r="440" spans="1:17" s="67" customFormat="1" ht="15.75" hidden="1">
      <c r="A440" s="149"/>
      <c r="B440" s="257" t="s">
        <v>12</v>
      </c>
      <c r="C440" s="36" t="s">
        <v>8</v>
      </c>
      <c r="D440" s="36" t="s">
        <v>4</v>
      </c>
      <c r="E440" s="251">
        <v>45748</v>
      </c>
      <c r="F440" s="36" t="s">
        <v>399</v>
      </c>
      <c r="G440" s="11" t="s">
        <v>341</v>
      </c>
      <c r="H440" s="30">
        <v>0.33333333333333298</v>
      </c>
      <c r="I440" s="30">
        <v>0.68055555555555602</v>
      </c>
      <c r="J440" s="42">
        <v>0</v>
      </c>
      <c r="K440" s="33">
        <v>37.04</v>
      </c>
      <c r="L440" s="39">
        <f t="shared" si="13"/>
        <v>0</v>
      </c>
      <c r="M440" s="38">
        <v>0</v>
      </c>
      <c r="N440" s="33">
        <v>267.69</v>
      </c>
      <c r="O440" s="258">
        <f t="shared" si="14"/>
        <v>0</v>
      </c>
      <c r="P440" s="7"/>
      <c r="Q440" s="6"/>
    </row>
    <row r="441" spans="1:17" s="67" customFormat="1" ht="15.75" hidden="1">
      <c r="A441" s="149"/>
      <c r="B441" s="257" t="s">
        <v>12</v>
      </c>
      <c r="C441" s="36" t="s">
        <v>8</v>
      </c>
      <c r="D441" s="36" t="s">
        <v>4</v>
      </c>
      <c r="E441" s="251">
        <v>45748</v>
      </c>
      <c r="F441" s="36" t="s">
        <v>402</v>
      </c>
      <c r="G441" s="11" t="s">
        <v>322</v>
      </c>
      <c r="H441" s="30">
        <v>0.75</v>
      </c>
      <c r="I441" s="30">
        <v>0.25</v>
      </c>
      <c r="J441" s="12">
        <v>2.21</v>
      </c>
      <c r="K441" s="33">
        <v>50.58</v>
      </c>
      <c r="L441" s="39">
        <f t="shared" si="13"/>
        <v>111.78179999999999</v>
      </c>
      <c r="M441" s="256">
        <v>2</v>
      </c>
      <c r="N441" s="33">
        <v>307.45</v>
      </c>
      <c r="O441" s="258">
        <f t="shared" si="14"/>
        <v>614.9</v>
      </c>
      <c r="P441" s="7"/>
      <c r="Q441" s="6"/>
    </row>
    <row r="442" spans="1:17" s="67" customFormat="1" ht="15.75" hidden="1">
      <c r="A442" s="149"/>
      <c r="B442" s="257" t="s">
        <v>12</v>
      </c>
      <c r="C442" s="36" t="s">
        <v>8</v>
      </c>
      <c r="D442" s="36" t="s">
        <v>4</v>
      </c>
      <c r="E442" s="251">
        <v>45748</v>
      </c>
      <c r="F442" s="36" t="s">
        <v>482</v>
      </c>
      <c r="G442" s="11" t="s">
        <v>322</v>
      </c>
      <c r="H442" s="30">
        <v>0.25</v>
      </c>
      <c r="I442" s="30">
        <v>0.75</v>
      </c>
      <c r="J442" s="31">
        <v>0.21</v>
      </c>
      <c r="K442" s="65">
        <v>33.450000000000003</v>
      </c>
      <c r="L442" s="39">
        <f t="shared" si="13"/>
        <v>7.0245000000000006</v>
      </c>
      <c r="M442" s="256">
        <v>11</v>
      </c>
      <c r="N442" s="33">
        <v>203.34</v>
      </c>
      <c r="O442" s="258">
        <f t="shared" si="14"/>
        <v>2236.7400000000002</v>
      </c>
      <c r="P442" s="7"/>
      <c r="Q442" s="6"/>
    </row>
    <row r="443" spans="1:17" s="67" customFormat="1" ht="15.75" hidden="1">
      <c r="A443" s="149"/>
      <c r="B443" s="257" t="s">
        <v>12</v>
      </c>
      <c r="C443" s="36" t="s">
        <v>8</v>
      </c>
      <c r="D443" s="36" t="s">
        <v>4</v>
      </c>
      <c r="E443" s="251">
        <v>45748</v>
      </c>
      <c r="F443" s="75" t="s">
        <v>482</v>
      </c>
      <c r="G443" s="76" t="s">
        <v>322</v>
      </c>
      <c r="H443" s="77">
        <v>0.75</v>
      </c>
      <c r="I443" s="77">
        <v>0.25</v>
      </c>
      <c r="J443" s="42">
        <v>0</v>
      </c>
      <c r="K443" s="78">
        <v>37.82</v>
      </c>
      <c r="L443" s="39">
        <f t="shared" si="13"/>
        <v>0</v>
      </c>
      <c r="M443" s="38">
        <v>0</v>
      </c>
      <c r="N443" s="78">
        <v>229.87</v>
      </c>
      <c r="O443" s="258">
        <f t="shared" si="14"/>
        <v>0</v>
      </c>
      <c r="P443" s="7"/>
      <c r="Q443" s="6"/>
    </row>
    <row r="444" spans="1:17" s="67" customFormat="1" ht="15.75" hidden="1">
      <c r="A444" s="149"/>
      <c r="B444" s="257" t="s">
        <v>12</v>
      </c>
      <c r="C444" s="36" t="s">
        <v>8</v>
      </c>
      <c r="D444" s="36" t="s">
        <v>4</v>
      </c>
      <c r="E444" s="251">
        <v>45748</v>
      </c>
      <c r="F444" s="36" t="s">
        <v>483</v>
      </c>
      <c r="G444" s="11" t="s">
        <v>322</v>
      </c>
      <c r="H444" s="30">
        <v>0.75</v>
      </c>
      <c r="I444" s="30">
        <v>0.25</v>
      </c>
      <c r="J444" s="31">
        <v>0.4</v>
      </c>
      <c r="K444" s="65">
        <v>44.43</v>
      </c>
      <c r="L444" s="39">
        <f t="shared" si="13"/>
        <v>17.772000000000002</v>
      </c>
      <c r="M444" s="38">
        <v>0</v>
      </c>
      <c r="N444" s="33">
        <v>270.02</v>
      </c>
      <c r="O444" s="258">
        <f t="shared" si="14"/>
        <v>0</v>
      </c>
      <c r="P444" s="7"/>
      <c r="Q444" s="6"/>
    </row>
    <row r="445" spans="1:17" s="67" customFormat="1" ht="15.75" hidden="1">
      <c r="A445" s="149"/>
      <c r="B445" s="257" t="s">
        <v>12</v>
      </c>
      <c r="C445" s="36" t="s">
        <v>8</v>
      </c>
      <c r="D445" s="36" t="s">
        <v>4</v>
      </c>
      <c r="E445" s="251">
        <v>45748</v>
      </c>
      <c r="F445" s="36" t="s">
        <v>484</v>
      </c>
      <c r="G445" s="11" t="s">
        <v>328</v>
      </c>
      <c r="H445" s="30">
        <v>0.91666666666666696</v>
      </c>
      <c r="I445" s="30">
        <v>0.28333333333333299</v>
      </c>
      <c r="J445" s="31">
        <v>2.23</v>
      </c>
      <c r="K445" s="65">
        <v>32.11</v>
      </c>
      <c r="L445" s="39">
        <f t="shared" si="13"/>
        <v>71.6053</v>
      </c>
      <c r="M445" s="256">
        <v>23</v>
      </c>
      <c r="N445" s="33">
        <v>232.07</v>
      </c>
      <c r="O445" s="258">
        <f t="shared" si="14"/>
        <v>5337.61</v>
      </c>
      <c r="P445" s="7"/>
      <c r="Q445" s="6"/>
    </row>
    <row r="446" spans="1:17" s="67" customFormat="1" ht="15.75" hidden="1">
      <c r="A446" s="149"/>
      <c r="B446" s="257" t="s">
        <v>12</v>
      </c>
      <c r="C446" s="36" t="s">
        <v>8</v>
      </c>
      <c r="D446" s="36" t="s">
        <v>4</v>
      </c>
      <c r="E446" s="251">
        <v>45748</v>
      </c>
      <c r="F446" s="36" t="s">
        <v>485</v>
      </c>
      <c r="G446" s="11" t="s">
        <v>322</v>
      </c>
      <c r="H446" s="30">
        <v>0.25</v>
      </c>
      <c r="I446" s="30">
        <v>0.75</v>
      </c>
      <c r="J446" s="42">
        <v>0</v>
      </c>
      <c r="K446" s="65">
        <v>24.45</v>
      </c>
      <c r="L446" s="39">
        <f t="shared" si="13"/>
        <v>0</v>
      </c>
      <c r="M446" s="38">
        <v>0</v>
      </c>
      <c r="N446" s="33">
        <v>148.61000000000001</v>
      </c>
      <c r="O446" s="258">
        <f t="shared" si="14"/>
        <v>0</v>
      </c>
      <c r="P446" s="7"/>
      <c r="Q446" s="6"/>
    </row>
    <row r="447" spans="1:17" s="67" customFormat="1" ht="15.75" hidden="1">
      <c r="A447" s="149"/>
      <c r="B447" s="257" t="s">
        <v>12</v>
      </c>
      <c r="C447" s="36" t="s">
        <v>8</v>
      </c>
      <c r="D447" s="36" t="s">
        <v>4</v>
      </c>
      <c r="E447" s="251">
        <v>45748</v>
      </c>
      <c r="F447" s="36" t="s">
        <v>485</v>
      </c>
      <c r="G447" s="11" t="s">
        <v>322</v>
      </c>
      <c r="H447" s="30">
        <v>0.75</v>
      </c>
      <c r="I447" s="30">
        <v>0.25</v>
      </c>
      <c r="J447" s="31">
        <v>4.68</v>
      </c>
      <c r="K447" s="33">
        <v>27.36</v>
      </c>
      <c r="L447" s="39">
        <f t="shared" si="13"/>
        <v>128.04479999999998</v>
      </c>
      <c r="M447" s="256">
        <v>15</v>
      </c>
      <c r="N447" s="33">
        <v>166.32</v>
      </c>
      <c r="O447" s="258">
        <f t="shared" si="14"/>
        <v>2494.7999999999997</v>
      </c>
      <c r="P447" s="7"/>
      <c r="Q447" s="6"/>
    </row>
    <row r="448" spans="1:17" s="67" customFormat="1" ht="15.75" hidden="1">
      <c r="A448" s="149"/>
      <c r="B448" s="257" t="s">
        <v>12</v>
      </c>
      <c r="C448" s="36" t="s">
        <v>8</v>
      </c>
      <c r="D448" s="36" t="s">
        <v>4</v>
      </c>
      <c r="E448" s="251">
        <v>45748</v>
      </c>
      <c r="F448" s="75" t="s">
        <v>486</v>
      </c>
      <c r="G448" s="76" t="s">
        <v>333</v>
      </c>
      <c r="H448" s="77">
        <v>0.25</v>
      </c>
      <c r="I448" s="77">
        <v>0.66666666666666663</v>
      </c>
      <c r="J448" s="42">
        <v>0</v>
      </c>
      <c r="K448" s="78">
        <v>35.08</v>
      </c>
      <c r="L448" s="39">
        <f t="shared" si="13"/>
        <v>0</v>
      </c>
      <c r="M448" s="38">
        <v>0</v>
      </c>
      <c r="N448" s="78">
        <v>253.55</v>
      </c>
      <c r="O448" s="258">
        <f t="shared" si="14"/>
        <v>0</v>
      </c>
      <c r="P448" s="7"/>
      <c r="Q448" s="6"/>
    </row>
    <row r="449" spans="1:17" s="67" customFormat="1" ht="15.75" hidden="1">
      <c r="A449" s="149"/>
      <c r="B449" s="257" t="s">
        <v>12</v>
      </c>
      <c r="C449" s="36" t="s">
        <v>8</v>
      </c>
      <c r="D449" s="36" t="s">
        <v>4</v>
      </c>
      <c r="E449" s="251">
        <v>45748</v>
      </c>
      <c r="F449" s="36" t="s">
        <v>486</v>
      </c>
      <c r="G449" s="11" t="s">
        <v>333</v>
      </c>
      <c r="H449" s="30">
        <v>0.91666666666666696</v>
      </c>
      <c r="I449" s="30">
        <v>0.26388888888888901</v>
      </c>
      <c r="J449" s="12">
        <v>2.7</v>
      </c>
      <c r="K449" s="65">
        <v>38.78</v>
      </c>
      <c r="L449" s="39">
        <f t="shared" si="13"/>
        <v>104.706</v>
      </c>
      <c r="M449" s="38">
        <v>0</v>
      </c>
      <c r="N449" s="33">
        <v>280.29000000000002</v>
      </c>
      <c r="O449" s="258">
        <f t="shared" si="14"/>
        <v>0</v>
      </c>
      <c r="P449" s="7"/>
      <c r="Q449" s="6"/>
    </row>
    <row r="450" spans="1:17" s="67" customFormat="1" ht="15.75" hidden="1">
      <c r="A450" s="149"/>
      <c r="B450" s="257" t="s">
        <v>113</v>
      </c>
      <c r="C450" s="36" t="s">
        <v>7</v>
      </c>
      <c r="D450" s="36" t="s">
        <v>155</v>
      </c>
      <c r="E450" s="251">
        <v>45748</v>
      </c>
      <c r="F450" s="36" t="s">
        <v>355</v>
      </c>
      <c r="G450" s="36" t="s">
        <v>523</v>
      </c>
      <c r="H450" s="37">
        <v>0.47916666666666702</v>
      </c>
      <c r="I450" s="37">
        <v>0.88749999999999996</v>
      </c>
      <c r="J450" s="42">
        <v>0</v>
      </c>
      <c r="K450" s="39"/>
      <c r="L450" s="39">
        <f t="shared" ref="L450:L513" si="15">J450*K450</f>
        <v>0</v>
      </c>
      <c r="M450" s="38">
        <v>0</v>
      </c>
      <c r="N450" s="39">
        <v>364.23</v>
      </c>
      <c r="O450" s="258">
        <f t="shared" si="14"/>
        <v>0</v>
      </c>
      <c r="P450" s="7"/>
      <c r="Q450" s="6"/>
    </row>
    <row r="451" spans="1:17" s="67" customFormat="1" ht="15.75" hidden="1">
      <c r="A451" s="149"/>
      <c r="B451" s="257" t="s">
        <v>113</v>
      </c>
      <c r="C451" s="36" t="s">
        <v>7</v>
      </c>
      <c r="D451" s="36" t="s">
        <v>155</v>
      </c>
      <c r="E451" s="251">
        <v>45748</v>
      </c>
      <c r="F451" s="36" t="s">
        <v>524</v>
      </c>
      <c r="G451" s="36" t="s">
        <v>449</v>
      </c>
      <c r="H451" s="37">
        <v>0.29166666666666702</v>
      </c>
      <c r="I451" s="37">
        <v>0.63888888888888895</v>
      </c>
      <c r="J451" s="42">
        <v>0</v>
      </c>
      <c r="K451" s="39"/>
      <c r="L451" s="39">
        <f t="shared" si="15"/>
        <v>0</v>
      </c>
      <c r="M451" s="38">
        <v>0</v>
      </c>
      <c r="N451" s="39">
        <v>254.59</v>
      </c>
      <c r="O451" s="258">
        <f t="shared" si="14"/>
        <v>0</v>
      </c>
      <c r="P451" s="7"/>
      <c r="Q451" s="6"/>
    </row>
    <row r="452" spans="1:17" s="67" customFormat="1" ht="15.75" hidden="1">
      <c r="A452" s="149"/>
      <c r="B452" s="257" t="s">
        <v>113</v>
      </c>
      <c r="C452" s="36" t="s">
        <v>7</v>
      </c>
      <c r="D452" s="36" t="s">
        <v>155</v>
      </c>
      <c r="E452" s="251">
        <v>45748</v>
      </c>
      <c r="F452" s="36" t="s">
        <v>525</v>
      </c>
      <c r="G452" s="36" t="s">
        <v>449</v>
      </c>
      <c r="H452" s="37">
        <v>0.47916666666666702</v>
      </c>
      <c r="I452" s="37">
        <v>0.82638888888888895</v>
      </c>
      <c r="J452" s="42">
        <v>0</v>
      </c>
      <c r="K452" s="39"/>
      <c r="L452" s="39">
        <f t="shared" si="15"/>
        <v>0</v>
      </c>
      <c r="M452" s="38">
        <v>0</v>
      </c>
      <c r="N452" s="39">
        <v>254.59</v>
      </c>
      <c r="O452" s="258">
        <f t="shared" ref="O452:O515" si="16">M452*N452</f>
        <v>0</v>
      </c>
      <c r="P452" s="7"/>
      <c r="Q452" s="6"/>
    </row>
    <row r="453" spans="1:17" s="67" customFormat="1" ht="15.75" hidden="1">
      <c r="A453" s="149"/>
      <c r="B453" s="257" t="s">
        <v>113</v>
      </c>
      <c r="C453" s="36" t="s">
        <v>7</v>
      </c>
      <c r="D453" s="36" t="s">
        <v>155</v>
      </c>
      <c r="E453" s="251">
        <v>45748</v>
      </c>
      <c r="F453" s="36" t="s">
        <v>526</v>
      </c>
      <c r="G453" s="36" t="s">
        <v>449</v>
      </c>
      <c r="H453" s="37">
        <v>0.8125</v>
      </c>
      <c r="I453" s="37">
        <v>0.14583333333333301</v>
      </c>
      <c r="J453" s="42">
        <v>0</v>
      </c>
      <c r="K453" s="39"/>
      <c r="L453" s="39">
        <f t="shared" si="15"/>
        <v>0</v>
      </c>
      <c r="M453" s="38">
        <v>0</v>
      </c>
      <c r="N453" s="39">
        <v>285.58</v>
      </c>
      <c r="O453" s="258">
        <f t="shared" si="16"/>
        <v>0</v>
      </c>
      <c r="P453" s="7"/>
      <c r="Q453" s="6"/>
    </row>
    <row r="454" spans="1:17" s="67" customFormat="1" ht="15.75" hidden="1">
      <c r="A454" s="149"/>
      <c r="B454" s="257" t="s">
        <v>113</v>
      </c>
      <c r="C454" s="36" t="s">
        <v>7</v>
      </c>
      <c r="D454" s="36" t="s">
        <v>155</v>
      </c>
      <c r="E454" s="251">
        <v>45748</v>
      </c>
      <c r="F454" s="36" t="s">
        <v>527</v>
      </c>
      <c r="G454" s="36" t="s">
        <v>449</v>
      </c>
      <c r="H454" s="37">
        <v>0.47916666666666702</v>
      </c>
      <c r="I454" s="37">
        <v>0.82638888888888895</v>
      </c>
      <c r="J454" s="42">
        <v>0</v>
      </c>
      <c r="K454" s="39"/>
      <c r="L454" s="39">
        <f t="shared" si="15"/>
        <v>0</v>
      </c>
      <c r="M454" s="38">
        <v>27</v>
      </c>
      <c r="N454" s="39">
        <v>204.88</v>
      </c>
      <c r="O454" s="258">
        <f t="shared" si="16"/>
        <v>5531.76</v>
      </c>
      <c r="P454" s="7"/>
      <c r="Q454" s="6"/>
    </row>
    <row r="455" spans="1:17" s="67" customFormat="1" ht="15.75" hidden="1">
      <c r="A455" s="149"/>
      <c r="B455" s="257" t="s">
        <v>113</v>
      </c>
      <c r="C455" s="36" t="s">
        <v>7</v>
      </c>
      <c r="D455" s="36" t="s">
        <v>155</v>
      </c>
      <c r="E455" s="251">
        <v>45748</v>
      </c>
      <c r="F455" s="36" t="s">
        <v>528</v>
      </c>
      <c r="G455" s="36" t="s">
        <v>449</v>
      </c>
      <c r="H455" s="37">
        <v>0.47916666666666702</v>
      </c>
      <c r="I455" s="37">
        <v>0.82638888888888895</v>
      </c>
      <c r="J455" s="42">
        <v>0</v>
      </c>
      <c r="K455" s="39"/>
      <c r="L455" s="39">
        <f t="shared" si="15"/>
        <v>0</v>
      </c>
      <c r="M455" s="38">
        <v>0</v>
      </c>
      <c r="N455" s="39">
        <v>230.17</v>
      </c>
      <c r="O455" s="258">
        <f t="shared" si="16"/>
        <v>0</v>
      </c>
      <c r="P455" s="7"/>
      <c r="Q455" s="6"/>
    </row>
    <row r="456" spans="1:17" s="67" customFormat="1" ht="15.75" hidden="1">
      <c r="A456" s="149"/>
      <c r="B456" s="257" t="s">
        <v>113</v>
      </c>
      <c r="C456" s="36" t="s">
        <v>7</v>
      </c>
      <c r="D456" s="36" t="s">
        <v>155</v>
      </c>
      <c r="E456" s="251">
        <v>45748</v>
      </c>
      <c r="F456" s="36" t="s">
        <v>529</v>
      </c>
      <c r="G456" s="36" t="s">
        <v>449</v>
      </c>
      <c r="H456" s="37">
        <v>0.60069444444444398</v>
      </c>
      <c r="I456" s="37">
        <v>0.94791666666666696</v>
      </c>
      <c r="J456" s="42">
        <v>0</v>
      </c>
      <c r="K456" s="39"/>
      <c r="L456" s="39">
        <f t="shared" si="15"/>
        <v>0</v>
      </c>
      <c r="M456" s="38">
        <v>0</v>
      </c>
      <c r="N456" s="39">
        <v>208.84</v>
      </c>
      <c r="O456" s="258">
        <f t="shared" si="16"/>
        <v>0</v>
      </c>
      <c r="P456" s="7"/>
      <c r="Q456" s="6"/>
    </row>
    <row r="457" spans="1:17" s="67" customFormat="1" ht="15.75" hidden="1">
      <c r="A457" s="149"/>
      <c r="B457" s="257" t="s">
        <v>113</v>
      </c>
      <c r="C457" s="36" t="s">
        <v>7</v>
      </c>
      <c r="D457" s="36" t="s">
        <v>155</v>
      </c>
      <c r="E457" s="251">
        <v>45748</v>
      </c>
      <c r="F457" s="36" t="s">
        <v>529</v>
      </c>
      <c r="G457" s="36" t="s">
        <v>449</v>
      </c>
      <c r="H457" s="37">
        <v>0.56944444444444398</v>
      </c>
      <c r="I457" s="37">
        <v>0.91666666666666696</v>
      </c>
      <c r="J457" s="42">
        <v>0</v>
      </c>
      <c r="K457" s="39"/>
      <c r="L457" s="39">
        <f t="shared" si="15"/>
        <v>0</v>
      </c>
      <c r="M457" s="38">
        <v>0</v>
      </c>
      <c r="N457" s="39">
        <v>204.88</v>
      </c>
      <c r="O457" s="258">
        <f t="shared" si="16"/>
        <v>0</v>
      </c>
      <c r="P457" s="7"/>
      <c r="Q457" s="6"/>
    </row>
    <row r="458" spans="1:17" s="67" customFormat="1" ht="15.75" hidden="1">
      <c r="A458" s="149"/>
      <c r="B458" s="257" t="s">
        <v>113</v>
      </c>
      <c r="C458" s="36" t="s">
        <v>7</v>
      </c>
      <c r="D458" s="36" t="s">
        <v>155</v>
      </c>
      <c r="E458" s="251">
        <v>45748</v>
      </c>
      <c r="F458" s="36" t="s">
        <v>530</v>
      </c>
      <c r="G458" s="36" t="s">
        <v>449</v>
      </c>
      <c r="H458" s="37">
        <v>0.33333333333333298</v>
      </c>
      <c r="I458" s="37">
        <v>0.68055555555555602</v>
      </c>
      <c r="J458" s="42">
        <v>0</v>
      </c>
      <c r="K458" s="39"/>
      <c r="L458" s="39">
        <f t="shared" si="15"/>
        <v>0</v>
      </c>
      <c r="M458" s="38">
        <v>0</v>
      </c>
      <c r="N458" s="39">
        <v>204.88</v>
      </c>
      <c r="O458" s="258">
        <f t="shared" si="16"/>
        <v>0</v>
      </c>
      <c r="P458" s="7"/>
      <c r="Q458" s="6"/>
    </row>
    <row r="459" spans="1:17" s="67" customFormat="1" ht="15.75" hidden="1">
      <c r="A459" s="149"/>
      <c r="B459" s="257" t="s">
        <v>113</v>
      </c>
      <c r="C459" s="36" t="s">
        <v>7</v>
      </c>
      <c r="D459" s="36" t="s">
        <v>155</v>
      </c>
      <c r="E459" s="251">
        <v>45748</v>
      </c>
      <c r="F459" s="36" t="s">
        <v>531</v>
      </c>
      <c r="G459" s="36" t="s">
        <v>449</v>
      </c>
      <c r="H459" s="37">
        <v>0.29166666666666702</v>
      </c>
      <c r="I459" s="37">
        <v>0.63888888888888895</v>
      </c>
      <c r="J459" s="42">
        <v>0</v>
      </c>
      <c r="K459" s="39"/>
      <c r="L459" s="39">
        <f t="shared" si="15"/>
        <v>0</v>
      </c>
      <c r="M459" s="38">
        <v>0</v>
      </c>
      <c r="N459" s="39">
        <v>230.17</v>
      </c>
      <c r="O459" s="258">
        <f t="shared" si="16"/>
        <v>0</v>
      </c>
      <c r="P459" s="7"/>
      <c r="Q459" s="6"/>
    </row>
    <row r="460" spans="1:17" s="67" customFormat="1" ht="15.75" hidden="1">
      <c r="A460" s="149"/>
      <c r="B460" s="257" t="s">
        <v>113</v>
      </c>
      <c r="C460" s="36" t="s">
        <v>7</v>
      </c>
      <c r="D460" s="36" t="s">
        <v>155</v>
      </c>
      <c r="E460" s="251">
        <v>45748</v>
      </c>
      <c r="F460" s="36" t="s">
        <v>532</v>
      </c>
      <c r="G460" s="36" t="s">
        <v>449</v>
      </c>
      <c r="H460" s="37">
        <v>0.8125</v>
      </c>
      <c r="I460" s="37">
        <v>0.14583333333333301</v>
      </c>
      <c r="J460" s="42">
        <v>0</v>
      </c>
      <c r="K460" s="39"/>
      <c r="L460" s="39">
        <f t="shared" si="15"/>
        <v>0</v>
      </c>
      <c r="M460" s="38">
        <v>39</v>
      </c>
      <c r="N460" s="39">
        <v>228.13</v>
      </c>
      <c r="O460" s="258">
        <f t="shared" si="16"/>
        <v>8897.07</v>
      </c>
      <c r="P460" s="7"/>
      <c r="Q460" s="6"/>
    </row>
    <row r="461" spans="1:17" s="67" customFormat="1" ht="15.75" hidden="1">
      <c r="A461" s="149"/>
      <c r="B461" s="257" t="s">
        <v>113</v>
      </c>
      <c r="C461" s="36" t="s">
        <v>7</v>
      </c>
      <c r="D461" s="36" t="s">
        <v>155</v>
      </c>
      <c r="E461" s="251">
        <v>45748</v>
      </c>
      <c r="F461" s="36" t="s">
        <v>533</v>
      </c>
      <c r="G461" s="36" t="s">
        <v>449</v>
      </c>
      <c r="H461" s="37">
        <v>0.8125</v>
      </c>
      <c r="I461" s="37">
        <v>0.14583333333333301</v>
      </c>
      <c r="J461" s="42">
        <v>0</v>
      </c>
      <c r="K461" s="39"/>
      <c r="L461" s="39">
        <f t="shared" si="15"/>
        <v>0</v>
      </c>
      <c r="M461" s="38">
        <v>0</v>
      </c>
      <c r="N461" s="39">
        <v>257.29000000000002</v>
      </c>
      <c r="O461" s="258">
        <f t="shared" si="16"/>
        <v>0</v>
      </c>
      <c r="P461" s="7"/>
      <c r="Q461" s="6"/>
    </row>
    <row r="462" spans="1:17" s="67" customFormat="1" ht="15.75" hidden="1">
      <c r="A462" s="149"/>
      <c r="B462" s="257" t="s">
        <v>113</v>
      </c>
      <c r="C462" s="36" t="s">
        <v>7</v>
      </c>
      <c r="D462" s="36" t="s">
        <v>155</v>
      </c>
      <c r="E462" s="251">
        <v>45748</v>
      </c>
      <c r="F462" s="36" t="s">
        <v>528</v>
      </c>
      <c r="G462" s="36" t="s">
        <v>449</v>
      </c>
      <c r="H462" s="37">
        <v>0.33333333333333298</v>
      </c>
      <c r="I462" s="37">
        <v>0.68055555555555602</v>
      </c>
      <c r="J462" s="42">
        <v>0</v>
      </c>
      <c r="K462" s="39"/>
      <c r="L462" s="39">
        <f t="shared" si="15"/>
        <v>0</v>
      </c>
      <c r="M462" s="38">
        <v>0</v>
      </c>
      <c r="N462" s="39">
        <v>230.17</v>
      </c>
      <c r="O462" s="258">
        <f t="shared" si="16"/>
        <v>0</v>
      </c>
      <c r="P462" s="7"/>
      <c r="Q462" s="6"/>
    </row>
    <row r="463" spans="1:17" s="67" customFormat="1" ht="15.75" hidden="1">
      <c r="A463" s="149"/>
      <c r="B463" s="257" t="s">
        <v>87</v>
      </c>
      <c r="C463" s="36" t="s">
        <v>8</v>
      </c>
      <c r="D463" s="36" t="s">
        <v>167</v>
      </c>
      <c r="E463" s="251">
        <v>45748</v>
      </c>
      <c r="F463" s="44" t="s">
        <v>355</v>
      </c>
      <c r="G463" s="44" t="s">
        <v>328</v>
      </c>
      <c r="H463" s="45">
        <v>0.33333333333333331</v>
      </c>
      <c r="I463" s="45">
        <v>0.7416666666666667</v>
      </c>
      <c r="J463" s="42">
        <v>0</v>
      </c>
      <c r="K463" s="64"/>
      <c r="L463" s="39">
        <f t="shared" si="15"/>
        <v>0</v>
      </c>
      <c r="M463" s="38">
        <v>0</v>
      </c>
      <c r="N463" s="64">
        <v>466.74</v>
      </c>
      <c r="O463" s="258">
        <f t="shared" si="16"/>
        <v>0</v>
      </c>
      <c r="P463" s="7"/>
      <c r="Q463" s="6"/>
    </row>
    <row r="464" spans="1:17" s="67" customFormat="1" ht="15.75" hidden="1">
      <c r="A464" s="149"/>
      <c r="B464" s="257" t="s">
        <v>87</v>
      </c>
      <c r="C464" s="36" t="s">
        <v>8</v>
      </c>
      <c r="D464" s="36" t="s">
        <v>167</v>
      </c>
      <c r="E464" s="251">
        <v>45748</v>
      </c>
      <c r="F464" s="44" t="s">
        <v>355</v>
      </c>
      <c r="G464" s="44" t="s">
        <v>328</v>
      </c>
      <c r="H464" s="45">
        <v>0.54166666666666663</v>
      </c>
      <c r="I464" s="45">
        <v>0.95</v>
      </c>
      <c r="J464" s="42">
        <v>0</v>
      </c>
      <c r="K464" s="64"/>
      <c r="L464" s="39">
        <f t="shared" si="15"/>
        <v>0</v>
      </c>
      <c r="M464" s="38">
        <v>0</v>
      </c>
      <c r="N464" s="64">
        <v>472.01</v>
      </c>
      <c r="O464" s="258">
        <f t="shared" si="16"/>
        <v>0</v>
      </c>
      <c r="P464" s="7"/>
      <c r="Q464" s="6"/>
    </row>
    <row r="465" spans="1:17" s="67" customFormat="1" ht="15.75" hidden="1">
      <c r="A465" s="149"/>
      <c r="B465" s="257" t="s">
        <v>87</v>
      </c>
      <c r="C465" s="36" t="s">
        <v>8</v>
      </c>
      <c r="D465" s="36" t="s">
        <v>167</v>
      </c>
      <c r="E465" s="251">
        <v>45748</v>
      </c>
      <c r="F465" s="44" t="s">
        <v>356</v>
      </c>
      <c r="G465" s="44" t="s">
        <v>328</v>
      </c>
      <c r="H465" s="45">
        <v>0.91666666666666663</v>
      </c>
      <c r="I465" s="45">
        <v>0.32500000000000001</v>
      </c>
      <c r="J465" s="42">
        <v>0</v>
      </c>
      <c r="K465" s="64"/>
      <c r="L465" s="39">
        <f t="shared" si="15"/>
        <v>0</v>
      </c>
      <c r="M465" s="38">
        <v>0</v>
      </c>
      <c r="N465" s="64">
        <v>195.01</v>
      </c>
      <c r="O465" s="258">
        <f t="shared" si="16"/>
        <v>0</v>
      </c>
      <c r="P465" s="7"/>
      <c r="Q465" s="6"/>
    </row>
    <row r="466" spans="1:17" s="67" customFormat="1" ht="15.75" hidden="1">
      <c r="A466" s="149"/>
      <c r="B466" s="257" t="s">
        <v>87</v>
      </c>
      <c r="C466" s="36" t="s">
        <v>8</v>
      </c>
      <c r="D466" s="36" t="s">
        <v>167</v>
      </c>
      <c r="E466" s="251">
        <v>45748</v>
      </c>
      <c r="F466" s="44" t="s">
        <v>357</v>
      </c>
      <c r="G466" s="44" t="s">
        <v>322</v>
      </c>
      <c r="H466" s="45">
        <v>0.79166666666666663</v>
      </c>
      <c r="I466" s="45">
        <v>0.29166666666666669</v>
      </c>
      <c r="J466" s="42">
        <v>0</v>
      </c>
      <c r="K466" s="64"/>
      <c r="L466" s="39">
        <f t="shared" si="15"/>
        <v>0</v>
      </c>
      <c r="M466" s="38">
        <v>0</v>
      </c>
      <c r="N466" s="64">
        <v>300.88</v>
      </c>
      <c r="O466" s="258">
        <f t="shared" si="16"/>
        <v>0</v>
      </c>
      <c r="P466" s="7"/>
      <c r="Q466" s="6"/>
    </row>
    <row r="467" spans="1:17" s="67" customFormat="1" ht="15.75" hidden="1">
      <c r="A467" s="149"/>
      <c r="B467" s="257" t="s">
        <v>87</v>
      </c>
      <c r="C467" s="36" t="s">
        <v>8</v>
      </c>
      <c r="D467" s="36" t="s">
        <v>167</v>
      </c>
      <c r="E467" s="251">
        <v>45748</v>
      </c>
      <c r="F467" s="44" t="s">
        <v>358</v>
      </c>
      <c r="G467" s="44" t="s">
        <v>322</v>
      </c>
      <c r="H467" s="45">
        <v>0.29166666666666669</v>
      </c>
      <c r="I467" s="45">
        <v>0.79166666666666663</v>
      </c>
      <c r="J467" s="42">
        <v>0</v>
      </c>
      <c r="K467" s="64"/>
      <c r="L467" s="39">
        <f t="shared" si="15"/>
        <v>0</v>
      </c>
      <c r="M467" s="38">
        <v>0</v>
      </c>
      <c r="N467" s="64">
        <v>340.98</v>
      </c>
      <c r="O467" s="258">
        <f t="shared" si="16"/>
        <v>0</v>
      </c>
      <c r="P467" s="7"/>
      <c r="Q467" s="6"/>
    </row>
    <row r="468" spans="1:17" s="67" customFormat="1" ht="15.75" hidden="1">
      <c r="A468" s="149"/>
      <c r="B468" s="257" t="s">
        <v>87</v>
      </c>
      <c r="C468" s="36" t="s">
        <v>8</v>
      </c>
      <c r="D468" s="36" t="s">
        <v>167</v>
      </c>
      <c r="E468" s="251">
        <v>45748</v>
      </c>
      <c r="F468" s="44" t="s">
        <v>357</v>
      </c>
      <c r="G468" s="44" t="s">
        <v>341</v>
      </c>
      <c r="H468" s="45">
        <v>0.29166666666666669</v>
      </c>
      <c r="I468" s="45">
        <v>0.63888888888888895</v>
      </c>
      <c r="J468" s="42">
        <v>0</v>
      </c>
      <c r="K468" s="64"/>
      <c r="L468" s="39">
        <f t="shared" si="15"/>
        <v>0</v>
      </c>
      <c r="M468" s="38">
        <v>0</v>
      </c>
      <c r="N468" s="64">
        <v>251.58</v>
      </c>
      <c r="O468" s="258">
        <f t="shared" si="16"/>
        <v>0</v>
      </c>
      <c r="P468" s="7"/>
      <c r="Q468" s="6"/>
    </row>
    <row r="469" spans="1:17" s="67" customFormat="1" ht="15.75" hidden="1">
      <c r="A469" s="149"/>
      <c r="B469" s="257" t="s">
        <v>87</v>
      </c>
      <c r="C469" s="36" t="s">
        <v>8</v>
      </c>
      <c r="D469" s="36" t="s">
        <v>167</v>
      </c>
      <c r="E469" s="251">
        <v>45748</v>
      </c>
      <c r="F469" s="44" t="s">
        <v>359</v>
      </c>
      <c r="G469" s="44" t="s">
        <v>322</v>
      </c>
      <c r="H469" s="45">
        <v>0.29166666666666669</v>
      </c>
      <c r="I469" s="45">
        <v>0.79166666666666663</v>
      </c>
      <c r="J469" s="42">
        <v>0</v>
      </c>
      <c r="K469" s="64"/>
      <c r="L469" s="39">
        <f t="shared" si="15"/>
        <v>0</v>
      </c>
      <c r="M469" s="38">
        <v>0</v>
      </c>
      <c r="N469" s="64">
        <v>181.2</v>
      </c>
      <c r="O469" s="258">
        <f t="shared" si="16"/>
        <v>0</v>
      </c>
      <c r="P469" s="7"/>
      <c r="Q469" s="6"/>
    </row>
    <row r="470" spans="1:17" s="67" customFormat="1" ht="15.75" hidden="1">
      <c r="A470" s="149"/>
      <c r="B470" s="257" t="s">
        <v>87</v>
      </c>
      <c r="C470" s="36" t="s">
        <v>8</v>
      </c>
      <c r="D470" s="36" t="s">
        <v>167</v>
      </c>
      <c r="E470" s="251">
        <v>45748</v>
      </c>
      <c r="F470" s="44" t="s">
        <v>359</v>
      </c>
      <c r="G470" s="44" t="s">
        <v>322</v>
      </c>
      <c r="H470" s="45">
        <v>0.29166666666666669</v>
      </c>
      <c r="I470" s="45">
        <v>0.79166666666666663</v>
      </c>
      <c r="J470" s="42">
        <v>0</v>
      </c>
      <c r="K470" s="64"/>
      <c r="L470" s="39">
        <f t="shared" si="15"/>
        <v>0</v>
      </c>
      <c r="M470" s="38">
        <v>0</v>
      </c>
      <c r="N470" s="64">
        <v>181.2</v>
      </c>
      <c r="O470" s="258">
        <f t="shared" si="16"/>
        <v>0</v>
      </c>
      <c r="P470" s="7"/>
      <c r="Q470" s="6"/>
    </row>
    <row r="471" spans="1:17" s="67" customFormat="1" ht="15.75" hidden="1">
      <c r="A471" s="149"/>
      <c r="B471" s="257" t="s">
        <v>87</v>
      </c>
      <c r="C471" s="36" t="s">
        <v>8</v>
      </c>
      <c r="D471" s="36" t="s">
        <v>167</v>
      </c>
      <c r="E471" s="251">
        <v>45748</v>
      </c>
      <c r="F471" s="44" t="s">
        <v>360</v>
      </c>
      <c r="G471" s="44" t="s">
        <v>328</v>
      </c>
      <c r="H471" s="45">
        <v>0.91666666666666663</v>
      </c>
      <c r="I471" s="45">
        <v>0.32500000000000001</v>
      </c>
      <c r="J471" s="42">
        <v>0</v>
      </c>
      <c r="K471" s="64"/>
      <c r="L471" s="39">
        <f t="shared" si="15"/>
        <v>0</v>
      </c>
      <c r="M471" s="254">
        <v>14</v>
      </c>
      <c r="N471" s="64">
        <v>387.54</v>
      </c>
      <c r="O471" s="258">
        <f t="shared" si="16"/>
        <v>5425.56</v>
      </c>
      <c r="P471" s="7"/>
      <c r="Q471" s="6"/>
    </row>
    <row r="472" spans="1:17" s="67" customFormat="1" ht="15.75" hidden="1">
      <c r="A472" s="149"/>
      <c r="B472" s="257" t="s">
        <v>87</v>
      </c>
      <c r="C472" s="36" t="s">
        <v>8</v>
      </c>
      <c r="D472" s="36" t="s">
        <v>167</v>
      </c>
      <c r="E472" s="251">
        <v>45748</v>
      </c>
      <c r="F472" s="44" t="s">
        <v>361</v>
      </c>
      <c r="G472" s="44" t="s">
        <v>322</v>
      </c>
      <c r="H472" s="45">
        <v>0.79166666666666663</v>
      </c>
      <c r="I472" s="45">
        <v>0.29166666666666669</v>
      </c>
      <c r="J472" s="42">
        <v>0</v>
      </c>
      <c r="K472" s="64"/>
      <c r="L472" s="39">
        <f t="shared" si="15"/>
        <v>0</v>
      </c>
      <c r="M472" s="254">
        <v>9</v>
      </c>
      <c r="N472" s="64">
        <v>320.02</v>
      </c>
      <c r="O472" s="258">
        <f t="shared" si="16"/>
        <v>2880.18</v>
      </c>
      <c r="P472" s="7"/>
      <c r="Q472" s="6"/>
    </row>
    <row r="473" spans="1:17" s="67" customFormat="1" ht="15.75" hidden="1">
      <c r="A473" s="149"/>
      <c r="B473" s="257" t="s">
        <v>87</v>
      </c>
      <c r="C473" s="36" t="s">
        <v>8</v>
      </c>
      <c r="D473" s="36" t="s">
        <v>167</v>
      </c>
      <c r="E473" s="251">
        <v>45748</v>
      </c>
      <c r="F473" s="44" t="s">
        <v>537</v>
      </c>
      <c r="G473" s="44" t="s">
        <v>322</v>
      </c>
      <c r="H473" s="45">
        <v>0.79166666666666663</v>
      </c>
      <c r="I473" s="45">
        <v>0.29166666666666669</v>
      </c>
      <c r="J473" s="42">
        <v>0</v>
      </c>
      <c r="K473" s="64"/>
      <c r="L473" s="39">
        <f t="shared" si="15"/>
        <v>0</v>
      </c>
      <c r="M473" s="254">
        <v>4</v>
      </c>
      <c r="N473" s="64">
        <v>255.24</v>
      </c>
      <c r="O473" s="258">
        <f t="shared" si="16"/>
        <v>1020.96</v>
      </c>
      <c r="P473" s="7"/>
      <c r="Q473" s="6"/>
    </row>
    <row r="474" spans="1:17" s="67" customFormat="1" ht="15.75" hidden="1">
      <c r="A474" s="149"/>
      <c r="B474" s="257" t="s">
        <v>87</v>
      </c>
      <c r="C474" s="36" t="s">
        <v>8</v>
      </c>
      <c r="D474" s="36" t="s">
        <v>167</v>
      </c>
      <c r="E474" s="251">
        <v>45748</v>
      </c>
      <c r="F474" s="44" t="s">
        <v>362</v>
      </c>
      <c r="G474" s="44" t="s">
        <v>328</v>
      </c>
      <c r="H474" s="45">
        <v>0.33333333333333331</v>
      </c>
      <c r="I474" s="45">
        <v>0.7416666666666667</v>
      </c>
      <c r="J474" s="42">
        <v>0</v>
      </c>
      <c r="K474" s="64"/>
      <c r="L474" s="39">
        <f t="shared" si="15"/>
        <v>0</v>
      </c>
      <c r="M474" s="38">
        <v>0</v>
      </c>
      <c r="N474" s="64">
        <v>232.55</v>
      </c>
      <c r="O474" s="258">
        <f t="shared" si="16"/>
        <v>0</v>
      </c>
      <c r="P474" s="7"/>
      <c r="Q474" s="6"/>
    </row>
    <row r="475" spans="1:17" s="67" customFormat="1" ht="15.75" hidden="1">
      <c r="A475" s="149"/>
      <c r="B475" s="257" t="s">
        <v>87</v>
      </c>
      <c r="C475" s="36" t="s">
        <v>9</v>
      </c>
      <c r="D475" s="36" t="s">
        <v>167</v>
      </c>
      <c r="E475" s="251">
        <v>45748</v>
      </c>
      <c r="F475" s="44" t="s">
        <v>434</v>
      </c>
      <c r="G475" s="44" t="s">
        <v>322</v>
      </c>
      <c r="H475" s="45">
        <v>0.29166666666666669</v>
      </c>
      <c r="I475" s="45">
        <v>0.79166666666666663</v>
      </c>
      <c r="J475" s="42">
        <v>0</v>
      </c>
      <c r="K475" s="64"/>
      <c r="L475" s="39">
        <f t="shared" si="15"/>
        <v>0</v>
      </c>
      <c r="M475" s="38">
        <v>0</v>
      </c>
      <c r="N475" s="64">
        <v>311.97000000000003</v>
      </c>
      <c r="O475" s="258">
        <f t="shared" si="16"/>
        <v>0</v>
      </c>
      <c r="P475" s="7"/>
      <c r="Q475" s="6"/>
    </row>
    <row r="476" spans="1:17" s="67" customFormat="1" ht="15.75" hidden="1">
      <c r="A476" s="149"/>
      <c r="B476" s="257" t="s">
        <v>87</v>
      </c>
      <c r="C476" s="36" t="s">
        <v>9</v>
      </c>
      <c r="D476" s="36" t="s">
        <v>167</v>
      </c>
      <c r="E476" s="251">
        <v>45748</v>
      </c>
      <c r="F476" s="44" t="s">
        <v>444</v>
      </c>
      <c r="G476" s="44" t="s">
        <v>341</v>
      </c>
      <c r="H476" s="45">
        <v>0.29166666666666669</v>
      </c>
      <c r="I476" s="45">
        <v>0.63888888888888884</v>
      </c>
      <c r="J476" s="42">
        <v>0</v>
      </c>
      <c r="K476" s="64"/>
      <c r="L476" s="39">
        <f t="shared" si="15"/>
        <v>0</v>
      </c>
      <c r="M476" s="254">
        <v>14</v>
      </c>
      <c r="N476" s="64">
        <v>181.61</v>
      </c>
      <c r="O476" s="258">
        <f t="shared" si="16"/>
        <v>2542.54</v>
      </c>
      <c r="P476" s="7"/>
      <c r="Q476" s="6"/>
    </row>
    <row r="477" spans="1:17" s="67" customFormat="1" ht="15.75" hidden="1">
      <c r="A477" s="149"/>
      <c r="B477" s="257" t="s">
        <v>12</v>
      </c>
      <c r="C477" s="36" t="s">
        <v>11</v>
      </c>
      <c r="D477" s="36" t="s">
        <v>4</v>
      </c>
      <c r="E477" s="251">
        <v>45748</v>
      </c>
      <c r="F477" s="36" t="s">
        <v>339</v>
      </c>
      <c r="G477" s="36" t="s">
        <v>322</v>
      </c>
      <c r="H477" s="37">
        <v>0.79166666666666663</v>
      </c>
      <c r="I477" s="37">
        <v>0.29166666666666669</v>
      </c>
      <c r="J477" s="42">
        <v>74.25</v>
      </c>
      <c r="K477" s="57">
        <v>32.36</v>
      </c>
      <c r="L477" s="39">
        <f t="shared" si="15"/>
        <v>2402.73</v>
      </c>
      <c r="M477" s="38">
        <v>0</v>
      </c>
      <c r="N477" s="57"/>
      <c r="O477" s="258">
        <f t="shared" si="16"/>
        <v>0</v>
      </c>
      <c r="P477" s="7"/>
      <c r="Q477" s="6"/>
    </row>
    <row r="478" spans="1:17" s="67" customFormat="1" ht="15.75" hidden="1">
      <c r="A478" s="149"/>
      <c r="B478" s="257" t="s">
        <v>12</v>
      </c>
      <c r="C478" s="36" t="s">
        <v>11</v>
      </c>
      <c r="D478" s="36" t="s">
        <v>4</v>
      </c>
      <c r="E478" s="251">
        <v>45748</v>
      </c>
      <c r="F478" s="36" t="s">
        <v>339</v>
      </c>
      <c r="G478" s="36" t="s">
        <v>322</v>
      </c>
      <c r="H478" s="37">
        <v>0.29166666666666669</v>
      </c>
      <c r="I478" s="37">
        <v>0.79166666666666663</v>
      </c>
      <c r="J478" s="42">
        <v>74.25</v>
      </c>
      <c r="K478" s="57">
        <v>29.65</v>
      </c>
      <c r="L478" s="39">
        <f t="shared" si="15"/>
        <v>2201.5124999999998</v>
      </c>
      <c r="M478" s="38">
        <v>0</v>
      </c>
      <c r="N478" s="57"/>
      <c r="O478" s="258">
        <f t="shared" si="16"/>
        <v>0</v>
      </c>
      <c r="P478" s="7"/>
      <c r="Q478" s="6"/>
    </row>
    <row r="479" spans="1:17" s="67" customFormat="1" ht="15.75" hidden="1">
      <c r="A479" s="149"/>
      <c r="B479" s="257" t="s">
        <v>12</v>
      </c>
      <c r="C479" s="36" t="s">
        <v>10</v>
      </c>
      <c r="D479" s="36" t="s">
        <v>4</v>
      </c>
      <c r="E479" s="251">
        <v>45748</v>
      </c>
      <c r="F479" s="36" t="s">
        <v>335</v>
      </c>
      <c r="G479" s="36" t="s">
        <v>322</v>
      </c>
      <c r="H479" s="37">
        <v>0.29166666666666669</v>
      </c>
      <c r="I479" s="37">
        <v>0.79166666666666663</v>
      </c>
      <c r="J479" s="42">
        <v>77.25</v>
      </c>
      <c r="K479" s="57">
        <v>20.88</v>
      </c>
      <c r="L479" s="39">
        <f t="shared" si="15"/>
        <v>1612.98</v>
      </c>
      <c r="M479" s="38">
        <v>0</v>
      </c>
      <c r="N479" s="57"/>
      <c r="O479" s="258">
        <f t="shared" si="16"/>
        <v>0</v>
      </c>
      <c r="P479" s="7"/>
      <c r="Q479" s="6"/>
    </row>
    <row r="480" spans="1:17" s="67" customFormat="1" ht="15.75" hidden="1">
      <c r="A480" s="149"/>
      <c r="B480" s="257" t="s">
        <v>12</v>
      </c>
      <c r="C480" s="36" t="s">
        <v>10</v>
      </c>
      <c r="D480" s="36" t="s">
        <v>4</v>
      </c>
      <c r="E480" s="251">
        <v>45748</v>
      </c>
      <c r="F480" s="36" t="s">
        <v>335</v>
      </c>
      <c r="G480" s="36" t="s">
        <v>322</v>
      </c>
      <c r="H480" s="37">
        <v>0.79166666666666663</v>
      </c>
      <c r="I480" s="37">
        <v>0.29166666666666669</v>
      </c>
      <c r="J480" s="42">
        <v>77.25</v>
      </c>
      <c r="K480" s="57">
        <v>22.83</v>
      </c>
      <c r="L480" s="39">
        <f t="shared" si="15"/>
        <v>1763.6174999999998</v>
      </c>
      <c r="M480" s="38">
        <v>0</v>
      </c>
      <c r="N480" s="57"/>
      <c r="O480" s="258">
        <f t="shared" si="16"/>
        <v>0</v>
      </c>
      <c r="P480" s="7"/>
      <c r="Q480" s="6"/>
    </row>
    <row r="481" spans="1:17" s="67" customFormat="1" ht="31.5" hidden="1">
      <c r="A481" s="149"/>
      <c r="B481" s="257" t="s">
        <v>12</v>
      </c>
      <c r="C481" s="36" t="s">
        <v>13</v>
      </c>
      <c r="D481" s="36" t="s">
        <v>4</v>
      </c>
      <c r="E481" s="251">
        <v>45748</v>
      </c>
      <c r="F481" s="36" t="s">
        <v>351</v>
      </c>
      <c r="G481" s="36" t="s">
        <v>322</v>
      </c>
      <c r="H481" s="37">
        <v>0.45833333333333331</v>
      </c>
      <c r="I481" s="37">
        <v>0.95833333333333337</v>
      </c>
      <c r="J481" s="42">
        <v>117</v>
      </c>
      <c r="K481" s="39">
        <v>35.26</v>
      </c>
      <c r="L481" s="39">
        <f t="shared" si="15"/>
        <v>4125.42</v>
      </c>
      <c r="M481" s="38">
        <v>0</v>
      </c>
      <c r="N481" s="39"/>
      <c r="O481" s="258">
        <f t="shared" si="16"/>
        <v>0</v>
      </c>
      <c r="P481" s="7"/>
      <c r="Q481" s="6"/>
    </row>
    <row r="482" spans="1:17" s="67" customFormat="1" ht="15.75" hidden="1">
      <c r="A482" s="149"/>
      <c r="B482" s="257" t="s">
        <v>12</v>
      </c>
      <c r="C482" s="36" t="s">
        <v>7</v>
      </c>
      <c r="D482" s="36" t="s">
        <v>4</v>
      </c>
      <c r="E482" s="251">
        <v>45748</v>
      </c>
      <c r="F482" s="36" t="s">
        <v>355</v>
      </c>
      <c r="G482" s="36" t="s">
        <v>341</v>
      </c>
      <c r="H482" s="37">
        <v>0.375</v>
      </c>
      <c r="I482" s="37">
        <v>0.72222222222222221</v>
      </c>
      <c r="J482" s="42">
        <v>0</v>
      </c>
      <c r="K482" s="57"/>
      <c r="L482" s="39">
        <f t="shared" si="15"/>
        <v>0</v>
      </c>
      <c r="M482" s="38">
        <v>0</v>
      </c>
      <c r="N482" s="57">
        <v>481.46</v>
      </c>
      <c r="O482" s="258">
        <f t="shared" si="16"/>
        <v>0</v>
      </c>
      <c r="P482" s="7"/>
      <c r="Q482" s="6"/>
    </row>
    <row r="483" spans="1:17" s="67" customFormat="1" ht="31.5" hidden="1">
      <c r="A483" s="149"/>
      <c r="B483" s="257" t="s">
        <v>12</v>
      </c>
      <c r="C483" s="36" t="s">
        <v>7</v>
      </c>
      <c r="D483" s="36" t="s">
        <v>4</v>
      </c>
      <c r="E483" s="251">
        <v>45748</v>
      </c>
      <c r="F483" s="36" t="s">
        <v>502</v>
      </c>
      <c r="G483" s="36" t="s">
        <v>333</v>
      </c>
      <c r="H483" s="37">
        <v>0.25</v>
      </c>
      <c r="I483" s="37">
        <v>0.59722222222222221</v>
      </c>
      <c r="J483" s="42">
        <v>0</v>
      </c>
      <c r="K483" s="57"/>
      <c r="L483" s="39">
        <f t="shared" si="15"/>
        <v>0</v>
      </c>
      <c r="M483" s="38">
        <v>0</v>
      </c>
      <c r="N483" s="57">
        <v>226.01</v>
      </c>
      <c r="O483" s="258">
        <f t="shared" si="16"/>
        <v>0</v>
      </c>
      <c r="P483" s="7"/>
      <c r="Q483" s="6"/>
    </row>
    <row r="484" spans="1:17" s="67" customFormat="1" ht="31.5" hidden="1">
      <c r="A484" s="149"/>
      <c r="B484" s="257" t="s">
        <v>12</v>
      </c>
      <c r="C484" s="36" t="s">
        <v>7</v>
      </c>
      <c r="D484" s="36" t="s">
        <v>4</v>
      </c>
      <c r="E484" s="251">
        <v>45748</v>
      </c>
      <c r="F484" s="36" t="s">
        <v>502</v>
      </c>
      <c r="G484" s="36" t="s">
        <v>333</v>
      </c>
      <c r="H484" s="37">
        <v>0.56944444444444442</v>
      </c>
      <c r="I484" s="37">
        <v>0.91666666666666663</v>
      </c>
      <c r="J484" s="42">
        <v>0</v>
      </c>
      <c r="K484" s="57"/>
      <c r="L484" s="39">
        <f t="shared" si="15"/>
        <v>0</v>
      </c>
      <c r="M484" s="38">
        <v>0</v>
      </c>
      <c r="N484" s="57">
        <v>226.01</v>
      </c>
      <c r="O484" s="258">
        <f t="shared" si="16"/>
        <v>0</v>
      </c>
      <c r="P484" s="7"/>
      <c r="Q484" s="6"/>
    </row>
    <row r="485" spans="1:17" s="67" customFormat="1" ht="15.75" hidden="1">
      <c r="A485" s="149"/>
      <c r="B485" s="257" t="s">
        <v>12</v>
      </c>
      <c r="C485" s="36" t="s">
        <v>7</v>
      </c>
      <c r="D485" s="36" t="s">
        <v>4</v>
      </c>
      <c r="E485" s="251">
        <v>45748</v>
      </c>
      <c r="F485" s="36" t="s">
        <v>372</v>
      </c>
      <c r="G485" s="36" t="s">
        <v>333</v>
      </c>
      <c r="H485" s="37">
        <v>0.56944444444444442</v>
      </c>
      <c r="I485" s="37">
        <v>0.91666666666666663</v>
      </c>
      <c r="J485" s="42">
        <v>0</v>
      </c>
      <c r="K485" s="57"/>
      <c r="L485" s="39">
        <f t="shared" si="15"/>
        <v>0</v>
      </c>
      <c r="M485" s="38">
        <v>85</v>
      </c>
      <c r="N485" s="57">
        <v>164.83</v>
      </c>
      <c r="O485" s="258">
        <f t="shared" si="16"/>
        <v>14010.550000000001</v>
      </c>
      <c r="P485" s="7"/>
      <c r="Q485" s="6"/>
    </row>
    <row r="486" spans="1:17" s="67" customFormat="1" ht="15.75" hidden="1">
      <c r="A486" s="149"/>
      <c r="B486" s="257" t="s">
        <v>12</v>
      </c>
      <c r="C486" s="36" t="s">
        <v>7</v>
      </c>
      <c r="D486" s="36" t="s">
        <v>4</v>
      </c>
      <c r="E486" s="251">
        <v>45748</v>
      </c>
      <c r="F486" s="36" t="s">
        <v>373</v>
      </c>
      <c r="G486" s="36" t="s">
        <v>333</v>
      </c>
      <c r="H486" s="37">
        <v>0.25</v>
      </c>
      <c r="I486" s="37">
        <v>0.59722222222222221</v>
      </c>
      <c r="J486" s="42">
        <v>0</v>
      </c>
      <c r="K486" s="57"/>
      <c r="L486" s="39">
        <f t="shared" si="15"/>
        <v>0</v>
      </c>
      <c r="M486" s="38">
        <v>15</v>
      </c>
      <c r="N486" s="57">
        <v>208.93</v>
      </c>
      <c r="O486" s="258">
        <f t="shared" si="16"/>
        <v>3133.9500000000003</v>
      </c>
      <c r="P486" s="7"/>
      <c r="Q486" s="6"/>
    </row>
    <row r="487" spans="1:17" s="67" customFormat="1" ht="15.75" hidden="1">
      <c r="A487" s="149"/>
      <c r="B487" s="257" t="s">
        <v>12</v>
      </c>
      <c r="C487" s="36" t="s">
        <v>7</v>
      </c>
      <c r="D487" s="36" t="s">
        <v>4</v>
      </c>
      <c r="E487" s="251">
        <v>45748</v>
      </c>
      <c r="F487" s="36" t="s">
        <v>373</v>
      </c>
      <c r="G487" s="36" t="s">
        <v>333</v>
      </c>
      <c r="H487" s="37">
        <v>0.56944444444444442</v>
      </c>
      <c r="I487" s="37">
        <v>0.91666666666666663</v>
      </c>
      <c r="J487" s="42">
        <v>0</v>
      </c>
      <c r="K487" s="57"/>
      <c r="L487" s="39">
        <f t="shared" si="15"/>
        <v>0</v>
      </c>
      <c r="M487" s="38">
        <v>0</v>
      </c>
      <c r="N487" s="57">
        <v>189.57</v>
      </c>
      <c r="O487" s="258">
        <f t="shared" si="16"/>
        <v>0</v>
      </c>
      <c r="P487" s="7"/>
      <c r="Q487" s="6"/>
    </row>
    <row r="488" spans="1:17" s="67" customFormat="1" ht="15.75" hidden="1">
      <c r="A488" s="149"/>
      <c r="B488" s="257" t="s">
        <v>12</v>
      </c>
      <c r="C488" s="36" t="s">
        <v>7</v>
      </c>
      <c r="D488" s="36" t="s">
        <v>4</v>
      </c>
      <c r="E488" s="251">
        <v>45748</v>
      </c>
      <c r="F488" s="36" t="s">
        <v>374</v>
      </c>
      <c r="G488" s="36" t="s">
        <v>333</v>
      </c>
      <c r="H488" s="37">
        <v>0.25</v>
      </c>
      <c r="I488" s="37">
        <v>0.59722222222222221</v>
      </c>
      <c r="J488" s="42">
        <v>0</v>
      </c>
      <c r="K488" s="57"/>
      <c r="L488" s="39">
        <f t="shared" si="15"/>
        <v>0</v>
      </c>
      <c r="M488" s="38">
        <v>4</v>
      </c>
      <c r="N488" s="57">
        <v>215.76</v>
      </c>
      <c r="O488" s="258">
        <f t="shared" si="16"/>
        <v>863.04</v>
      </c>
      <c r="P488" s="7"/>
      <c r="Q488" s="6"/>
    </row>
    <row r="489" spans="1:17" s="67" customFormat="1" ht="15.75" hidden="1">
      <c r="A489" s="149"/>
      <c r="B489" s="257" t="s">
        <v>12</v>
      </c>
      <c r="C489" s="36" t="s">
        <v>7</v>
      </c>
      <c r="D489" s="36" t="s">
        <v>4</v>
      </c>
      <c r="E489" s="251">
        <v>45748</v>
      </c>
      <c r="F489" s="36" t="s">
        <v>372</v>
      </c>
      <c r="G489" s="36" t="s">
        <v>333</v>
      </c>
      <c r="H489" s="37">
        <v>0.25</v>
      </c>
      <c r="I489" s="37">
        <v>0.59722222222222221</v>
      </c>
      <c r="J489" s="42">
        <v>0</v>
      </c>
      <c r="K489" s="57"/>
      <c r="L489" s="39">
        <f t="shared" si="15"/>
        <v>0</v>
      </c>
      <c r="M489" s="38">
        <v>86</v>
      </c>
      <c r="N489" s="57">
        <v>164.83</v>
      </c>
      <c r="O489" s="258">
        <f t="shared" si="16"/>
        <v>14175.380000000001</v>
      </c>
      <c r="P489" s="7"/>
      <c r="Q489" s="6"/>
    </row>
    <row r="490" spans="1:17" s="67" customFormat="1" ht="15.75" hidden="1">
      <c r="A490" s="149"/>
      <c r="B490" s="257" t="s">
        <v>12</v>
      </c>
      <c r="C490" s="36" t="s">
        <v>7</v>
      </c>
      <c r="D490" s="36" t="s">
        <v>4</v>
      </c>
      <c r="E490" s="251">
        <v>45748</v>
      </c>
      <c r="F490" s="36" t="s">
        <v>372</v>
      </c>
      <c r="G490" s="36" t="s">
        <v>333</v>
      </c>
      <c r="H490" s="37">
        <v>0.90277777777777779</v>
      </c>
      <c r="I490" s="37">
        <v>0.25</v>
      </c>
      <c r="J490" s="42">
        <v>0</v>
      </c>
      <c r="K490" s="57"/>
      <c r="L490" s="39">
        <f t="shared" si="15"/>
        <v>0</v>
      </c>
      <c r="M490" s="38">
        <v>36</v>
      </c>
      <c r="N490" s="57">
        <v>191.2</v>
      </c>
      <c r="O490" s="258">
        <f t="shared" si="16"/>
        <v>6883.2</v>
      </c>
      <c r="P490" s="7"/>
      <c r="Q490" s="6"/>
    </row>
    <row r="491" spans="1:17" s="67" customFormat="1" ht="31.5" hidden="1">
      <c r="A491" s="149"/>
      <c r="B491" s="257" t="s">
        <v>12</v>
      </c>
      <c r="C491" s="36" t="s">
        <v>7</v>
      </c>
      <c r="D491" s="36" t="s">
        <v>4</v>
      </c>
      <c r="E491" s="251">
        <v>45748</v>
      </c>
      <c r="F491" s="36" t="s">
        <v>503</v>
      </c>
      <c r="G491" s="36" t="s">
        <v>333</v>
      </c>
      <c r="H491" s="37">
        <v>0.90277777777777779</v>
      </c>
      <c r="I491" s="37">
        <v>0.25</v>
      </c>
      <c r="J491" s="42">
        <v>0</v>
      </c>
      <c r="K491" s="57"/>
      <c r="L491" s="39">
        <f t="shared" si="15"/>
        <v>0</v>
      </c>
      <c r="M491" s="38">
        <v>0</v>
      </c>
      <c r="N491" s="57">
        <v>252.89</v>
      </c>
      <c r="O491" s="258">
        <f t="shared" si="16"/>
        <v>0</v>
      </c>
      <c r="P491" s="7"/>
      <c r="Q491" s="6"/>
    </row>
    <row r="492" spans="1:17" s="67" customFormat="1" ht="31.5" hidden="1">
      <c r="A492" s="149"/>
      <c r="B492" s="257" t="s">
        <v>12</v>
      </c>
      <c r="C492" s="36" t="s">
        <v>7</v>
      </c>
      <c r="D492" s="36" t="s">
        <v>4</v>
      </c>
      <c r="E492" s="251">
        <v>45748</v>
      </c>
      <c r="F492" s="36" t="s">
        <v>503</v>
      </c>
      <c r="G492" s="36" t="s">
        <v>333</v>
      </c>
      <c r="H492" s="37">
        <v>0.25</v>
      </c>
      <c r="I492" s="37">
        <v>0.59722222222222221</v>
      </c>
      <c r="J492" s="42">
        <v>0</v>
      </c>
      <c r="K492" s="57"/>
      <c r="L492" s="39">
        <f t="shared" si="15"/>
        <v>0</v>
      </c>
      <c r="M492" s="38">
        <v>5</v>
      </c>
      <c r="N492" s="57">
        <v>215.18</v>
      </c>
      <c r="O492" s="258">
        <f t="shared" si="16"/>
        <v>1075.9000000000001</v>
      </c>
      <c r="P492" s="7"/>
      <c r="Q492" s="6"/>
    </row>
    <row r="493" spans="1:17" s="67" customFormat="1" ht="15.75" hidden="1">
      <c r="A493" s="149"/>
      <c r="B493" s="257" t="s">
        <v>12</v>
      </c>
      <c r="C493" s="36" t="s">
        <v>7</v>
      </c>
      <c r="D493" s="36" t="s">
        <v>4</v>
      </c>
      <c r="E493" s="251">
        <v>45748</v>
      </c>
      <c r="F493" s="36" t="s">
        <v>504</v>
      </c>
      <c r="G493" s="36" t="s">
        <v>341</v>
      </c>
      <c r="H493" s="37">
        <v>0.25</v>
      </c>
      <c r="I493" s="37">
        <v>0.59722222222222221</v>
      </c>
      <c r="J493" s="42">
        <v>0</v>
      </c>
      <c r="K493" s="57"/>
      <c r="L493" s="39">
        <f t="shared" si="15"/>
        <v>0</v>
      </c>
      <c r="M493" s="38">
        <v>0</v>
      </c>
      <c r="N493" s="57">
        <v>189.66</v>
      </c>
      <c r="O493" s="258">
        <f t="shared" si="16"/>
        <v>0</v>
      </c>
      <c r="P493" s="7"/>
      <c r="Q493" s="6"/>
    </row>
    <row r="494" spans="1:17" s="67" customFormat="1" ht="15.75" hidden="1">
      <c r="A494" s="149"/>
      <c r="B494" s="257" t="s">
        <v>12</v>
      </c>
      <c r="C494" s="36" t="s">
        <v>7</v>
      </c>
      <c r="D494" s="36" t="s">
        <v>4</v>
      </c>
      <c r="E494" s="251">
        <v>45748</v>
      </c>
      <c r="F494" s="36" t="s">
        <v>505</v>
      </c>
      <c r="G494" s="36" t="s">
        <v>333</v>
      </c>
      <c r="H494" s="37">
        <v>0.56944444444444442</v>
      </c>
      <c r="I494" s="37">
        <v>0.91666666666666663</v>
      </c>
      <c r="J494" s="42">
        <v>0</v>
      </c>
      <c r="K494" s="57"/>
      <c r="L494" s="39">
        <f t="shared" si="15"/>
        <v>0</v>
      </c>
      <c r="M494" s="38">
        <v>0</v>
      </c>
      <c r="N494" s="57">
        <v>207.48</v>
      </c>
      <c r="O494" s="258">
        <f t="shared" si="16"/>
        <v>0</v>
      </c>
      <c r="P494" s="7"/>
      <c r="Q494" s="6"/>
    </row>
    <row r="495" spans="1:17" s="67" customFormat="1" ht="15.75" hidden="1">
      <c r="A495" s="149"/>
      <c r="B495" s="257" t="s">
        <v>12</v>
      </c>
      <c r="C495" s="36" t="s">
        <v>7</v>
      </c>
      <c r="D495" s="36" t="s">
        <v>4</v>
      </c>
      <c r="E495" s="251">
        <v>45748</v>
      </c>
      <c r="F495" s="36" t="s">
        <v>505</v>
      </c>
      <c r="G495" s="36" t="s">
        <v>333</v>
      </c>
      <c r="H495" s="37">
        <v>0.25</v>
      </c>
      <c r="I495" s="37">
        <v>0.59722222222222221</v>
      </c>
      <c r="J495" s="42">
        <v>0</v>
      </c>
      <c r="K495" s="57"/>
      <c r="L495" s="39">
        <f t="shared" si="15"/>
        <v>0</v>
      </c>
      <c r="M495" s="38">
        <v>0</v>
      </c>
      <c r="N495" s="57">
        <v>207.48</v>
      </c>
      <c r="O495" s="258">
        <f t="shared" si="16"/>
        <v>0</v>
      </c>
      <c r="P495" s="7"/>
      <c r="Q495" s="6"/>
    </row>
    <row r="496" spans="1:17" s="67" customFormat="1" ht="15.75" hidden="1">
      <c r="A496" s="149"/>
      <c r="B496" s="257" t="s">
        <v>12</v>
      </c>
      <c r="C496" s="36" t="s">
        <v>7</v>
      </c>
      <c r="D496" s="36" t="s">
        <v>4</v>
      </c>
      <c r="E496" s="251">
        <v>45748</v>
      </c>
      <c r="F496" s="36" t="s">
        <v>505</v>
      </c>
      <c r="G496" s="36" t="s">
        <v>333</v>
      </c>
      <c r="H496" s="37">
        <v>0.90277777777777779</v>
      </c>
      <c r="I496" s="37">
        <v>0.25</v>
      </c>
      <c r="J496" s="42">
        <v>0</v>
      </c>
      <c r="K496" s="57"/>
      <c r="L496" s="39">
        <f t="shared" si="15"/>
        <v>0</v>
      </c>
      <c r="M496" s="38">
        <v>0</v>
      </c>
      <c r="N496" s="57">
        <v>243.18</v>
      </c>
      <c r="O496" s="258">
        <f t="shared" si="16"/>
        <v>0</v>
      </c>
      <c r="P496" s="7"/>
      <c r="Q496" s="6"/>
    </row>
    <row r="497" spans="1:17" s="67" customFormat="1" ht="15.75" hidden="1">
      <c r="A497" s="149"/>
      <c r="B497" s="257" t="s">
        <v>12</v>
      </c>
      <c r="C497" s="36" t="s">
        <v>7</v>
      </c>
      <c r="D497" s="36" t="s">
        <v>4</v>
      </c>
      <c r="E497" s="251">
        <v>45748</v>
      </c>
      <c r="F497" s="36" t="s">
        <v>506</v>
      </c>
      <c r="G497" s="36" t="s">
        <v>333</v>
      </c>
      <c r="H497" s="37">
        <v>0.90277777777777779</v>
      </c>
      <c r="I497" s="37">
        <v>0.25</v>
      </c>
      <c r="J497" s="42">
        <v>0</v>
      </c>
      <c r="K497" s="57"/>
      <c r="L497" s="39">
        <f t="shared" si="15"/>
        <v>0</v>
      </c>
      <c r="M497" s="38">
        <v>0</v>
      </c>
      <c r="N497" s="57">
        <v>191.2</v>
      </c>
      <c r="O497" s="258">
        <f t="shared" si="16"/>
        <v>0</v>
      </c>
      <c r="P497" s="7"/>
      <c r="Q497" s="6"/>
    </row>
    <row r="498" spans="1:17" s="67" customFormat="1" ht="15.75" hidden="1">
      <c r="A498" s="149"/>
      <c r="B498" s="257" t="s">
        <v>12</v>
      </c>
      <c r="C498" s="36" t="s">
        <v>7</v>
      </c>
      <c r="D498" s="36" t="s">
        <v>4</v>
      </c>
      <c r="E498" s="251">
        <v>45748</v>
      </c>
      <c r="F498" s="36" t="s">
        <v>373</v>
      </c>
      <c r="G498" s="36" t="s">
        <v>333</v>
      </c>
      <c r="H498" s="37">
        <v>0.90277777777777779</v>
      </c>
      <c r="I498" s="37">
        <v>0.25</v>
      </c>
      <c r="J498" s="42">
        <v>0</v>
      </c>
      <c r="K498" s="57"/>
      <c r="L498" s="39">
        <f t="shared" si="15"/>
        <v>0</v>
      </c>
      <c r="M498" s="38">
        <v>0</v>
      </c>
      <c r="N498" s="57">
        <v>221.51</v>
      </c>
      <c r="O498" s="258">
        <f t="shared" si="16"/>
        <v>0</v>
      </c>
      <c r="P498" s="7"/>
      <c r="Q498" s="6"/>
    </row>
    <row r="499" spans="1:17" s="67" customFormat="1" ht="31.5" hidden="1">
      <c r="A499" s="149"/>
      <c r="B499" s="257" t="s">
        <v>12</v>
      </c>
      <c r="C499" s="36" t="s">
        <v>7</v>
      </c>
      <c r="D499" s="36" t="s">
        <v>4</v>
      </c>
      <c r="E499" s="251">
        <v>45748</v>
      </c>
      <c r="F499" s="36" t="s">
        <v>503</v>
      </c>
      <c r="G499" s="36" t="s">
        <v>333</v>
      </c>
      <c r="H499" s="37">
        <v>0.56944444444444442</v>
      </c>
      <c r="I499" s="37">
        <v>0.91666666666666663</v>
      </c>
      <c r="J499" s="42">
        <v>0</v>
      </c>
      <c r="K499" s="57"/>
      <c r="L499" s="39">
        <f t="shared" si="15"/>
        <v>0</v>
      </c>
      <c r="M499" s="38">
        <v>0</v>
      </c>
      <c r="N499" s="57">
        <v>215.18</v>
      </c>
      <c r="O499" s="258">
        <f t="shared" si="16"/>
        <v>0</v>
      </c>
      <c r="P499" s="7"/>
      <c r="Q499" s="6"/>
    </row>
    <row r="500" spans="1:17" s="67" customFormat="1" ht="15.75" hidden="1">
      <c r="A500" s="149"/>
      <c r="B500" s="257" t="s">
        <v>12</v>
      </c>
      <c r="C500" s="36" t="s">
        <v>7</v>
      </c>
      <c r="D500" s="36" t="s">
        <v>4</v>
      </c>
      <c r="E500" s="251">
        <v>45748</v>
      </c>
      <c r="F500" s="36" t="s">
        <v>379</v>
      </c>
      <c r="G500" s="36" t="s">
        <v>322</v>
      </c>
      <c r="H500" s="37">
        <v>0.41666666666666669</v>
      </c>
      <c r="I500" s="37">
        <v>0.91666666666666663</v>
      </c>
      <c r="J500" s="42">
        <v>0</v>
      </c>
      <c r="K500" s="57"/>
      <c r="L500" s="39">
        <f t="shared" si="15"/>
        <v>0</v>
      </c>
      <c r="M500" s="38">
        <v>98</v>
      </c>
      <c r="N500" s="57">
        <v>185.59</v>
      </c>
      <c r="O500" s="258">
        <f t="shared" si="16"/>
        <v>18187.82</v>
      </c>
      <c r="P500" s="7"/>
      <c r="Q500" s="6"/>
    </row>
    <row r="501" spans="1:17" s="67" customFormat="1" ht="15.75" hidden="1">
      <c r="A501" s="149"/>
      <c r="B501" s="257" t="s">
        <v>12</v>
      </c>
      <c r="C501" s="36" t="s">
        <v>7</v>
      </c>
      <c r="D501" s="36" t="s">
        <v>4</v>
      </c>
      <c r="E501" s="251">
        <v>45748</v>
      </c>
      <c r="F501" s="36" t="s">
        <v>379</v>
      </c>
      <c r="G501" s="36" t="s">
        <v>333</v>
      </c>
      <c r="H501" s="37">
        <v>0.25</v>
      </c>
      <c r="I501" s="37">
        <v>0.59722222222222221</v>
      </c>
      <c r="J501" s="42">
        <v>0</v>
      </c>
      <c r="K501" s="57"/>
      <c r="L501" s="39">
        <f t="shared" si="15"/>
        <v>0</v>
      </c>
      <c r="M501" s="38">
        <v>0</v>
      </c>
      <c r="N501" s="57">
        <v>207.48</v>
      </c>
      <c r="O501" s="258">
        <f t="shared" si="16"/>
        <v>0</v>
      </c>
      <c r="P501" s="7"/>
      <c r="Q501" s="6"/>
    </row>
    <row r="502" spans="1:17" s="67" customFormat="1" ht="15.75" hidden="1">
      <c r="A502" s="149"/>
      <c r="B502" s="257" t="s">
        <v>12</v>
      </c>
      <c r="C502" s="36" t="s">
        <v>7</v>
      </c>
      <c r="D502" s="36" t="s">
        <v>4</v>
      </c>
      <c r="E502" s="251">
        <v>45748</v>
      </c>
      <c r="F502" s="36" t="s">
        <v>373</v>
      </c>
      <c r="G502" s="36" t="s">
        <v>333</v>
      </c>
      <c r="H502" s="37">
        <v>0.63194444444444442</v>
      </c>
      <c r="I502" s="37">
        <v>0.97916666666666663</v>
      </c>
      <c r="J502" s="42">
        <v>0</v>
      </c>
      <c r="K502" s="57"/>
      <c r="L502" s="39">
        <f t="shared" si="15"/>
        <v>0</v>
      </c>
      <c r="M502" s="38">
        <v>0</v>
      </c>
      <c r="N502" s="57">
        <v>181.67</v>
      </c>
      <c r="O502" s="258">
        <f t="shared" si="16"/>
        <v>0</v>
      </c>
      <c r="P502" s="7"/>
      <c r="Q502" s="6"/>
    </row>
    <row r="503" spans="1:17" s="67" customFormat="1" ht="31.5" hidden="1">
      <c r="A503" s="149"/>
      <c r="B503" s="257" t="s">
        <v>12</v>
      </c>
      <c r="C503" s="36" t="s">
        <v>7</v>
      </c>
      <c r="D503" s="36" t="s">
        <v>4</v>
      </c>
      <c r="E503" s="251">
        <v>45748</v>
      </c>
      <c r="F503" s="36" t="s">
        <v>503</v>
      </c>
      <c r="G503" s="36" t="s">
        <v>333</v>
      </c>
      <c r="H503" s="37">
        <v>0.63194444444444442</v>
      </c>
      <c r="I503" s="37">
        <v>0.97916666666666663</v>
      </c>
      <c r="J503" s="42">
        <v>0</v>
      </c>
      <c r="K503" s="57"/>
      <c r="L503" s="39">
        <f t="shared" si="15"/>
        <v>0</v>
      </c>
      <c r="M503" s="38">
        <v>0</v>
      </c>
      <c r="N503" s="57">
        <v>223.36</v>
      </c>
      <c r="O503" s="258">
        <f t="shared" si="16"/>
        <v>0</v>
      </c>
      <c r="P503" s="7"/>
      <c r="Q503" s="6"/>
    </row>
    <row r="504" spans="1:17" s="67" customFormat="1" ht="15.75" hidden="1">
      <c r="A504" s="149"/>
      <c r="B504" s="257" t="s">
        <v>12</v>
      </c>
      <c r="C504" s="36" t="s">
        <v>7</v>
      </c>
      <c r="D504" s="36" t="s">
        <v>4</v>
      </c>
      <c r="E504" s="251">
        <v>45748</v>
      </c>
      <c r="F504" s="36" t="s">
        <v>379</v>
      </c>
      <c r="G504" s="36" t="s">
        <v>333</v>
      </c>
      <c r="H504" s="37">
        <v>0.25</v>
      </c>
      <c r="I504" s="37">
        <v>0.59722222222222221</v>
      </c>
      <c r="J504" s="42">
        <v>0</v>
      </c>
      <c r="K504" s="57"/>
      <c r="L504" s="39">
        <f t="shared" si="15"/>
        <v>0</v>
      </c>
      <c r="M504" s="38">
        <v>0</v>
      </c>
      <c r="N504" s="57">
        <v>207.48</v>
      </c>
      <c r="O504" s="258">
        <f t="shared" si="16"/>
        <v>0</v>
      </c>
      <c r="P504" s="7"/>
      <c r="Q504" s="6"/>
    </row>
    <row r="505" spans="1:17" s="67" customFormat="1" ht="31.5" hidden="1">
      <c r="A505" s="149"/>
      <c r="B505" s="257" t="s">
        <v>12</v>
      </c>
      <c r="C505" s="36" t="s">
        <v>7</v>
      </c>
      <c r="D505" s="36" t="s">
        <v>4</v>
      </c>
      <c r="E505" s="251">
        <v>45748</v>
      </c>
      <c r="F505" s="36" t="s">
        <v>503</v>
      </c>
      <c r="G505" s="36" t="s">
        <v>333</v>
      </c>
      <c r="H505" s="37">
        <v>0.25</v>
      </c>
      <c r="I505" s="37">
        <v>0.59722222222222221</v>
      </c>
      <c r="J505" s="42">
        <v>0</v>
      </c>
      <c r="K505" s="57"/>
      <c r="L505" s="39">
        <f t="shared" si="15"/>
        <v>0</v>
      </c>
      <c r="M505" s="38">
        <v>0</v>
      </c>
      <c r="N505" s="57">
        <v>215.18</v>
      </c>
      <c r="O505" s="258">
        <f t="shared" si="16"/>
        <v>0</v>
      </c>
      <c r="P505" s="7"/>
      <c r="Q505" s="6"/>
    </row>
    <row r="506" spans="1:17" s="67" customFormat="1" ht="15.75" hidden="1">
      <c r="A506" s="149"/>
      <c r="B506" s="257" t="s">
        <v>87</v>
      </c>
      <c r="C506" s="36" t="s">
        <v>10</v>
      </c>
      <c r="D506" s="36" t="s">
        <v>171</v>
      </c>
      <c r="E506" s="251">
        <v>45748</v>
      </c>
      <c r="F506" s="44" t="s">
        <v>335</v>
      </c>
      <c r="G506" s="44" t="s">
        <v>322</v>
      </c>
      <c r="H506" s="45">
        <v>0.79166666666666663</v>
      </c>
      <c r="I506" s="45">
        <v>0.29166666666666669</v>
      </c>
      <c r="J506" s="42">
        <v>0</v>
      </c>
      <c r="K506" s="57">
        <v>24.35</v>
      </c>
      <c r="L506" s="39">
        <f t="shared" si="15"/>
        <v>0</v>
      </c>
      <c r="M506" s="38">
        <v>0</v>
      </c>
      <c r="N506" s="51">
        <v>176</v>
      </c>
      <c r="O506" s="258">
        <f t="shared" si="16"/>
        <v>0</v>
      </c>
      <c r="P506" s="7"/>
      <c r="Q506" s="6"/>
    </row>
    <row r="507" spans="1:17" s="67" customFormat="1" ht="15.75" hidden="1">
      <c r="A507" s="149"/>
      <c r="B507" s="257" t="s">
        <v>87</v>
      </c>
      <c r="C507" s="36" t="s">
        <v>10</v>
      </c>
      <c r="D507" s="36" t="s">
        <v>171</v>
      </c>
      <c r="E507" s="251">
        <v>45748</v>
      </c>
      <c r="F507" s="44" t="s">
        <v>335</v>
      </c>
      <c r="G507" s="44" t="s">
        <v>341</v>
      </c>
      <c r="H507" s="45">
        <v>0.29166666666666669</v>
      </c>
      <c r="I507" s="45">
        <v>0.63888888888888884</v>
      </c>
      <c r="J507" s="42">
        <v>0</v>
      </c>
      <c r="K507" s="57">
        <v>23.69</v>
      </c>
      <c r="L507" s="39">
        <f t="shared" si="15"/>
        <v>0</v>
      </c>
      <c r="M507" s="253">
        <v>1</v>
      </c>
      <c r="N507" s="51">
        <v>171.26</v>
      </c>
      <c r="O507" s="258">
        <f t="shared" si="16"/>
        <v>171.26</v>
      </c>
      <c r="P507" s="7"/>
      <c r="Q507" s="6"/>
    </row>
    <row r="508" spans="1:17" s="67" customFormat="1" ht="15.75" hidden="1">
      <c r="A508" s="149"/>
      <c r="B508" s="257" t="s">
        <v>87</v>
      </c>
      <c r="C508" s="36" t="s">
        <v>10</v>
      </c>
      <c r="D508" s="36" t="s">
        <v>171</v>
      </c>
      <c r="E508" s="251">
        <v>45748</v>
      </c>
      <c r="F508" s="44" t="s">
        <v>335</v>
      </c>
      <c r="G508" s="44" t="s">
        <v>322</v>
      </c>
      <c r="H508" s="45">
        <v>0.29166666666666669</v>
      </c>
      <c r="I508" s="45">
        <v>0.79166666666666663</v>
      </c>
      <c r="J508" s="42">
        <v>0</v>
      </c>
      <c r="K508" s="57">
        <v>22.23</v>
      </c>
      <c r="L508" s="39">
        <f t="shared" si="15"/>
        <v>0</v>
      </c>
      <c r="M508" s="253">
        <v>1</v>
      </c>
      <c r="N508" s="51">
        <v>160.66999999999999</v>
      </c>
      <c r="O508" s="258">
        <f t="shared" si="16"/>
        <v>160.66999999999999</v>
      </c>
      <c r="P508" s="7"/>
      <c r="Q508" s="6"/>
    </row>
    <row r="509" spans="1:17" s="67" customFormat="1" ht="15.75" hidden="1">
      <c r="A509" s="149"/>
      <c r="B509" s="257" t="s">
        <v>87</v>
      </c>
      <c r="C509" s="36" t="s">
        <v>10</v>
      </c>
      <c r="D509" s="36" t="s">
        <v>171</v>
      </c>
      <c r="E509" s="251">
        <v>45748</v>
      </c>
      <c r="F509" s="44" t="s">
        <v>335</v>
      </c>
      <c r="G509" s="44" t="s">
        <v>322</v>
      </c>
      <c r="H509" s="45">
        <v>0.375</v>
      </c>
      <c r="I509" s="45">
        <v>0.875</v>
      </c>
      <c r="J509" s="42">
        <v>0</v>
      </c>
      <c r="K509" s="57">
        <v>22.23</v>
      </c>
      <c r="L509" s="39">
        <f t="shared" si="15"/>
        <v>0</v>
      </c>
      <c r="M509" s="38">
        <v>0</v>
      </c>
      <c r="N509" s="51">
        <v>160.66999999999999</v>
      </c>
      <c r="O509" s="258">
        <f t="shared" si="16"/>
        <v>0</v>
      </c>
      <c r="P509" s="7"/>
      <c r="Q509" s="6"/>
    </row>
    <row r="510" spans="1:17" s="67" customFormat="1" ht="15.75" hidden="1">
      <c r="A510" s="149"/>
      <c r="B510" s="257" t="s">
        <v>87</v>
      </c>
      <c r="C510" s="36" t="s">
        <v>11</v>
      </c>
      <c r="D510" s="36" t="s">
        <v>171</v>
      </c>
      <c r="E510" s="251">
        <v>45748</v>
      </c>
      <c r="F510" s="36" t="s">
        <v>339</v>
      </c>
      <c r="G510" s="37" t="s">
        <v>322</v>
      </c>
      <c r="H510" s="37">
        <v>0.41666666666666669</v>
      </c>
      <c r="I510" s="37">
        <v>0.91666666666666663</v>
      </c>
      <c r="J510" s="42">
        <v>0</v>
      </c>
      <c r="K510" s="57">
        <v>29.26</v>
      </c>
      <c r="L510" s="39">
        <f t="shared" si="15"/>
        <v>0</v>
      </c>
      <c r="M510" s="38">
        <v>0</v>
      </c>
      <c r="N510" s="57">
        <v>211.46</v>
      </c>
      <c r="O510" s="258">
        <f t="shared" si="16"/>
        <v>0</v>
      </c>
      <c r="P510" s="7"/>
      <c r="Q510" s="6"/>
    </row>
    <row r="511" spans="1:17" s="67" customFormat="1" ht="15.75" hidden="1">
      <c r="A511" s="149"/>
      <c r="B511" s="257" t="s">
        <v>87</v>
      </c>
      <c r="C511" s="36" t="s">
        <v>11</v>
      </c>
      <c r="D511" s="36" t="s">
        <v>171</v>
      </c>
      <c r="E511" s="251">
        <v>45748</v>
      </c>
      <c r="F511" s="36" t="s">
        <v>339</v>
      </c>
      <c r="G511" s="37" t="s">
        <v>322</v>
      </c>
      <c r="H511" s="37">
        <v>0.79166666666666663</v>
      </c>
      <c r="I511" s="37">
        <v>0.29166666666666669</v>
      </c>
      <c r="J511" s="42">
        <v>0</v>
      </c>
      <c r="K511" s="57">
        <v>32.19</v>
      </c>
      <c r="L511" s="39">
        <f t="shared" si="15"/>
        <v>0</v>
      </c>
      <c r="M511" s="38">
        <v>0</v>
      </c>
      <c r="N511" s="57">
        <v>232.65</v>
      </c>
      <c r="O511" s="258">
        <f t="shared" si="16"/>
        <v>0</v>
      </c>
      <c r="P511" s="7"/>
      <c r="Q511" s="6"/>
    </row>
    <row r="512" spans="1:17" s="67" customFormat="1" ht="15.75" hidden="1">
      <c r="A512" s="149"/>
      <c r="B512" s="257" t="s">
        <v>87</v>
      </c>
      <c r="C512" s="36" t="s">
        <v>11</v>
      </c>
      <c r="D512" s="36" t="s">
        <v>171</v>
      </c>
      <c r="E512" s="251">
        <v>45748</v>
      </c>
      <c r="F512" s="36" t="s">
        <v>339</v>
      </c>
      <c r="G512" s="37" t="s">
        <v>322</v>
      </c>
      <c r="H512" s="37">
        <v>0.5</v>
      </c>
      <c r="I512" s="37">
        <v>0</v>
      </c>
      <c r="J512" s="42">
        <v>0</v>
      </c>
      <c r="K512" s="57">
        <v>30.23</v>
      </c>
      <c r="L512" s="39">
        <f t="shared" si="15"/>
        <v>0</v>
      </c>
      <c r="M512" s="38">
        <v>0</v>
      </c>
      <c r="N512" s="57">
        <v>218.52</v>
      </c>
      <c r="O512" s="258">
        <f t="shared" si="16"/>
        <v>0</v>
      </c>
      <c r="P512" s="7"/>
      <c r="Q512" s="6"/>
    </row>
    <row r="513" spans="1:17" s="67" customFormat="1" ht="15.75" hidden="1">
      <c r="A513" s="149"/>
      <c r="B513" s="257" t="s">
        <v>87</v>
      </c>
      <c r="C513" s="36" t="s">
        <v>11</v>
      </c>
      <c r="D513" s="36" t="s">
        <v>171</v>
      </c>
      <c r="E513" s="251">
        <v>45748</v>
      </c>
      <c r="F513" s="36" t="s">
        <v>340</v>
      </c>
      <c r="G513" s="37" t="s">
        <v>341</v>
      </c>
      <c r="H513" s="37">
        <v>0.61111111111111116</v>
      </c>
      <c r="I513" s="37">
        <v>0.95833333333333337</v>
      </c>
      <c r="J513" s="42">
        <v>0</v>
      </c>
      <c r="K513" s="57">
        <v>34.659999999999997</v>
      </c>
      <c r="L513" s="39">
        <f t="shared" si="15"/>
        <v>0</v>
      </c>
      <c r="M513" s="38">
        <v>0</v>
      </c>
      <c r="N513" s="57">
        <v>250.49</v>
      </c>
      <c r="O513" s="258">
        <f t="shared" si="16"/>
        <v>0</v>
      </c>
      <c r="P513" s="7"/>
      <c r="Q513" s="6"/>
    </row>
    <row r="514" spans="1:17" s="67" customFormat="1" ht="15.75" hidden="1">
      <c r="A514" s="149"/>
      <c r="B514" s="257" t="s">
        <v>14</v>
      </c>
      <c r="C514" s="36" t="s">
        <v>7</v>
      </c>
      <c r="D514" s="36" t="s">
        <v>4</v>
      </c>
      <c r="E514" s="251">
        <v>45748</v>
      </c>
      <c r="F514" s="44" t="s">
        <v>370</v>
      </c>
      <c r="G514" s="44" t="s">
        <v>322</v>
      </c>
      <c r="H514" s="45">
        <v>0.25</v>
      </c>
      <c r="I514" s="45">
        <v>0.75</v>
      </c>
      <c r="J514" s="42">
        <v>0</v>
      </c>
      <c r="K514" s="64"/>
      <c r="L514" s="39">
        <f t="shared" ref="L514:L577" si="17">J514*K514</f>
        <v>0</v>
      </c>
      <c r="M514" s="38">
        <v>0</v>
      </c>
      <c r="N514" s="64">
        <v>210.44</v>
      </c>
      <c r="O514" s="258">
        <f t="shared" si="16"/>
        <v>0</v>
      </c>
      <c r="P514" s="7"/>
      <c r="Q514" s="6"/>
    </row>
    <row r="515" spans="1:17" s="67" customFormat="1" ht="15.75" hidden="1">
      <c r="A515" s="149"/>
      <c r="B515" s="257" t="s">
        <v>14</v>
      </c>
      <c r="C515" s="36" t="s">
        <v>7</v>
      </c>
      <c r="D515" s="36" t="s">
        <v>4</v>
      </c>
      <c r="E515" s="251">
        <v>45748</v>
      </c>
      <c r="F515" s="44" t="s">
        <v>370</v>
      </c>
      <c r="G515" s="44" t="s">
        <v>322</v>
      </c>
      <c r="H515" s="45">
        <v>0.25</v>
      </c>
      <c r="I515" s="45">
        <v>0.75</v>
      </c>
      <c r="J515" s="42">
        <v>0</v>
      </c>
      <c r="K515" s="64"/>
      <c r="L515" s="39">
        <f t="shared" si="17"/>
        <v>0</v>
      </c>
      <c r="M515" s="38">
        <v>0</v>
      </c>
      <c r="N515" s="64">
        <v>210.44</v>
      </c>
      <c r="O515" s="258">
        <f t="shared" si="16"/>
        <v>0</v>
      </c>
      <c r="P515" s="7"/>
      <c r="Q515" s="6"/>
    </row>
    <row r="516" spans="1:17" s="67" customFormat="1" ht="15.75" hidden="1">
      <c r="A516" s="149"/>
      <c r="B516" s="257" t="s">
        <v>14</v>
      </c>
      <c r="C516" s="36" t="s">
        <v>7</v>
      </c>
      <c r="D516" s="36" t="s">
        <v>4</v>
      </c>
      <c r="E516" s="251">
        <v>45748</v>
      </c>
      <c r="F516" s="44" t="s">
        <v>370</v>
      </c>
      <c r="G516" s="44" t="s">
        <v>341</v>
      </c>
      <c r="H516" s="45">
        <v>0.56944444444444442</v>
      </c>
      <c r="I516" s="45">
        <v>0.91666666666666663</v>
      </c>
      <c r="J516" s="42">
        <v>0</v>
      </c>
      <c r="K516" s="64"/>
      <c r="L516" s="39">
        <f t="shared" si="17"/>
        <v>0</v>
      </c>
      <c r="M516" s="38">
        <v>0</v>
      </c>
      <c r="N516" s="64">
        <v>206.68</v>
      </c>
      <c r="O516" s="258">
        <f t="shared" ref="O516:O579" si="18">M516*N516</f>
        <v>0</v>
      </c>
      <c r="P516" s="7"/>
      <c r="Q516" s="6"/>
    </row>
    <row r="517" spans="1:17" s="67" customFormat="1" ht="31.5" hidden="1">
      <c r="A517" s="149"/>
      <c r="B517" s="257" t="s">
        <v>14</v>
      </c>
      <c r="C517" s="36" t="s">
        <v>7</v>
      </c>
      <c r="D517" s="36" t="s">
        <v>4</v>
      </c>
      <c r="E517" s="251">
        <v>45748</v>
      </c>
      <c r="F517" s="44" t="s">
        <v>503</v>
      </c>
      <c r="G517" s="44" t="s">
        <v>333</v>
      </c>
      <c r="H517" s="45">
        <v>0.25</v>
      </c>
      <c r="I517" s="45">
        <v>0.59722222222222221</v>
      </c>
      <c r="J517" s="42">
        <v>0</v>
      </c>
      <c r="K517" s="64"/>
      <c r="L517" s="39">
        <f t="shared" si="17"/>
        <v>0</v>
      </c>
      <c r="M517" s="38">
        <v>0</v>
      </c>
      <c r="N517" s="64">
        <v>220.76</v>
      </c>
      <c r="O517" s="258">
        <f t="shared" si="18"/>
        <v>0</v>
      </c>
      <c r="P517" s="7"/>
      <c r="Q517" s="6"/>
    </row>
    <row r="518" spans="1:17" s="67" customFormat="1" ht="31.5" hidden="1">
      <c r="A518" s="149"/>
      <c r="B518" s="257" t="s">
        <v>14</v>
      </c>
      <c r="C518" s="36" t="s">
        <v>7</v>
      </c>
      <c r="D518" s="36" t="s">
        <v>4</v>
      </c>
      <c r="E518" s="251">
        <v>45748</v>
      </c>
      <c r="F518" s="44" t="s">
        <v>503</v>
      </c>
      <c r="G518" s="44" t="s">
        <v>333</v>
      </c>
      <c r="H518" s="45">
        <v>0.25</v>
      </c>
      <c r="I518" s="45">
        <v>0.59722222222222221</v>
      </c>
      <c r="J518" s="42">
        <v>0</v>
      </c>
      <c r="K518" s="64"/>
      <c r="L518" s="39">
        <f t="shared" si="17"/>
        <v>0</v>
      </c>
      <c r="M518" s="38">
        <v>0</v>
      </c>
      <c r="N518" s="64">
        <v>220.76</v>
      </c>
      <c r="O518" s="258">
        <f t="shared" si="18"/>
        <v>0</v>
      </c>
      <c r="P518" s="7"/>
      <c r="Q518" s="6"/>
    </row>
    <row r="519" spans="1:17" s="67" customFormat="1" ht="15.75" hidden="1">
      <c r="A519" s="149"/>
      <c r="B519" s="257" t="s">
        <v>14</v>
      </c>
      <c r="C519" s="36" t="s">
        <v>7</v>
      </c>
      <c r="D519" s="36" t="s">
        <v>4</v>
      </c>
      <c r="E519" s="251">
        <v>45748</v>
      </c>
      <c r="F519" s="44" t="s">
        <v>374</v>
      </c>
      <c r="G519" s="44" t="s">
        <v>333</v>
      </c>
      <c r="H519" s="45">
        <v>0.25</v>
      </c>
      <c r="I519" s="45">
        <v>0.59722222222222221</v>
      </c>
      <c r="J519" s="42">
        <v>0</v>
      </c>
      <c r="K519" s="64"/>
      <c r="L519" s="39">
        <f t="shared" si="17"/>
        <v>0</v>
      </c>
      <c r="M519" s="38">
        <v>0</v>
      </c>
      <c r="N519" s="64">
        <v>221.41</v>
      </c>
      <c r="O519" s="258">
        <f t="shared" si="18"/>
        <v>0</v>
      </c>
      <c r="P519" s="7"/>
      <c r="Q519" s="6"/>
    </row>
    <row r="520" spans="1:17" s="67" customFormat="1" ht="15.75" hidden="1">
      <c r="A520" s="149"/>
      <c r="B520" s="257" t="s">
        <v>14</v>
      </c>
      <c r="C520" s="36" t="s">
        <v>7</v>
      </c>
      <c r="D520" s="36" t="s">
        <v>4</v>
      </c>
      <c r="E520" s="251">
        <v>45748</v>
      </c>
      <c r="F520" s="44" t="s">
        <v>372</v>
      </c>
      <c r="G520" s="44" t="s">
        <v>333</v>
      </c>
      <c r="H520" s="45">
        <v>0.25</v>
      </c>
      <c r="I520" s="45">
        <v>0.59722222222222221</v>
      </c>
      <c r="J520" s="42">
        <v>0</v>
      </c>
      <c r="K520" s="64"/>
      <c r="L520" s="39">
        <f t="shared" si="17"/>
        <v>0</v>
      </c>
      <c r="M520" s="254">
        <v>26</v>
      </c>
      <c r="N520" s="64">
        <v>171.26</v>
      </c>
      <c r="O520" s="258">
        <f t="shared" si="18"/>
        <v>4452.76</v>
      </c>
      <c r="P520" s="7"/>
      <c r="Q520" s="6"/>
    </row>
    <row r="521" spans="1:17" s="67" customFormat="1" ht="15.75" hidden="1">
      <c r="A521" s="149"/>
      <c r="B521" s="257" t="s">
        <v>14</v>
      </c>
      <c r="C521" s="36" t="s">
        <v>7</v>
      </c>
      <c r="D521" s="36" t="s">
        <v>4</v>
      </c>
      <c r="E521" s="251">
        <v>45748</v>
      </c>
      <c r="F521" s="44" t="s">
        <v>372</v>
      </c>
      <c r="G521" s="44" t="s">
        <v>333</v>
      </c>
      <c r="H521" s="45">
        <v>0.25</v>
      </c>
      <c r="I521" s="45">
        <v>0.59722222222222221</v>
      </c>
      <c r="J521" s="42">
        <v>0</v>
      </c>
      <c r="K521" s="64"/>
      <c r="L521" s="39">
        <f t="shared" si="17"/>
        <v>0</v>
      </c>
      <c r="M521" s="254">
        <v>14</v>
      </c>
      <c r="N521" s="64">
        <v>171.26</v>
      </c>
      <c r="O521" s="258">
        <f t="shared" si="18"/>
        <v>2397.64</v>
      </c>
      <c r="P521" s="7"/>
      <c r="Q521" s="6"/>
    </row>
    <row r="522" spans="1:17" s="67" customFormat="1" ht="15.75" hidden="1">
      <c r="A522" s="149"/>
      <c r="B522" s="257" t="s">
        <v>14</v>
      </c>
      <c r="C522" s="36" t="s">
        <v>7</v>
      </c>
      <c r="D522" s="36" t="s">
        <v>4</v>
      </c>
      <c r="E522" s="251">
        <v>45748</v>
      </c>
      <c r="F522" s="44" t="s">
        <v>372</v>
      </c>
      <c r="G522" s="44" t="s">
        <v>333</v>
      </c>
      <c r="H522" s="45">
        <v>0.56944444444444442</v>
      </c>
      <c r="I522" s="45">
        <v>0.91666666666666663</v>
      </c>
      <c r="J522" s="42">
        <v>0</v>
      </c>
      <c r="K522" s="64"/>
      <c r="L522" s="39">
        <f t="shared" si="17"/>
        <v>0</v>
      </c>
      <c r="M522" s="38">
        <v>0</v>
      </c>
      <c r="N522" s="64">
        <v>171.26</v>
      </c>
      <c r="O522" s="258">
        <f t="shared" si="18"/>
        <v>0</v>
      </c>
      <c r="P522" s="7"/>
      <c r="Q522" s="6"/>
    </row>
    <row r="523" spans="1:17" s="67" customFormat="1" ht="15.75" hidden="1">
      <c r="A523" s="149"/>
      <c r="B523" s="257" t="s">
        <v>14</v>
      </c>
      <c r="C523" s="36" t="s">
        <v>7</v>
      </c>
      <c r="D523" s="36" t="s">
        <v>4</v>
      </c>
      <c r="E523" s="251">
        <v>45748</v>
      </c>
      <c r="F523" s="44" t="s">
        <v>372</v>
      </c>
      <c r="G523" s="44" t="s">
        <v>333</v>
      </c>
      <c r="H523" s="45">
        <v>0.25</v>
      </c>
      <c r="I523" s="45">
        <v>0.59722222222222221</v>
      </c>
      <c r="J523" s="42">
        <v>0</v>
      </c>
      <c r="K523" s="64"/>
      <c r="L523" s="39">
        <f t="shared" si="17"/>
        <v>0</v>
      </c>
      <c r="M523" s="38">
        <v>0</v>
      </c>
      <c r="N523" s="64">
        <v>171.26</v>
      </c>
      <c r="O523" s="258">
        <f t="shared" si="18"/>
        <v>0</v>
      </c>
      <c r="P523" s="7"/>
      <c r="Q523" s="6"/>
    </row>
    <row r="524" spans="1:17" s="67" customFormat="1" ht="15.75" hidden="1">
      <c r="A524" s="149"/>
      <c r="B524" s="257" t="s">
        <v>14</v>
      </c>
      <c r="C524" s="36" t="s">
        <v>7</v>
      </c>
      <c r="D524" s="36" t="s">
        <v>4</v>
      </c>
      <c r="E524" s="251">
        <v>45748</v>
      </c>
      <c r="F524" s="44" t="s">
        <v>372</v>
      </c>
      <c r="G524" s="44" t="s">
        <v>333</v>
      </c>
      <c r="H524" s="45">
        <v>0.25</v>
      </c>
      <c r="I524" s="45">
        <v>0.59722222222222221</v>
      </c>
      <c r="J524" s="42">
        <v>0</v>
      </c>
      <c r="K524" s="64"/>
      <c r="L524" s="39">
        <f t="shared" si="17"/>
        <v>0</v>
      </c>
      <c r="M524" s="38">
        <v>0</v>
      </c>
      <c r="N524" s="64">
        <v>171.26</v>
      </c>
      <c r="O524" s="258">
        <f t="shared" si="18"/>
        <v>0</v>
      </c>
      <c r="P524" s="7"/>
      <c r="Q524" s="6"/>
    </row>
    <row r="525" spans="1:17" s="67" customFormat="1" ht="15.75" hidden="1">
      <c r="A525" s="149"/>
      <c r="B525" s="257" t="s">
        <v>14</v>
      </c>
      <c r="C525" s="36" t="s">
        <v>7</v>
      </c>
      <c r="D525" s="36" t="s">
        <v>4</v>
      </c>
      <c r="E525" s="251">
        <v>45748</v>
      </c>
      <c r="F525" s="44" t="s">
        <v>372</v>
      </c>
      <c r="G525" s="44" t="s">
        <v>341</v>
      </c>
      <c r="H525" s="45">
        <v>0.375</v>
      </c>
      <c r="I525" s="45">
        <v>0.70833333333333337</v>
      </c>
      <c r="J525" s="42">
        <v>0</v>
      </c>
      <c r="K525" s="64"/>
      <c r="L525" s="39">
        <f t="shared" si="17"/>
        <v>0</v>
      </c>
      <c r="M525" s="38">
        <v>0</v>
      </c>
      <c r="N525" s="64">
        <v>172.15</v>
      </c>
      <c r="O525" s="258">
        <f t="shared" si="18"/>
        <v>0</v>
      </c>
      <c r="P525" s="7"/>
      <c r="Q525" s="6"/>
    </row>
    <row r="526" spans="1:17" s="67" customFormat="1" ht="15.75" hidden="1">
      <c r="A526" s="149"/>
      <c r="B526" s="257" t="s">
        <v>14</v>
      </c>
      <c r="C526" s="36" t="s">
        <v>7</v>
      </c>
      <c r="D526" s="36" t="s">
        <v>4</v>
      </c>
      <c r="E526" s="251">
        <v>45748</v>
      </c>
      <c r="F526" s="44" t="s">
        <v>372</v>
      </c>
      <c r="G526" s="44" t="s">
        <v>322</v>
      </c>
      <c r="H526" s="45">
        <v>0.41666666666666669</v>
      </c>
      <c r="I526" s="45">
        <v>0.91666666666666663</v>
      </c>
      <c r="J526" s="42">
        <v>0</v>
      </c>
      <c r="K526" s="64"/>
      <c r="L526" s="39">
        <f t="shared" si="17"/>
        <v>0</v>
      </c>
      <c r="M526" s="254">
        <v>15</v>
      </c>
      <c r="N526" s="64">
        <v>158.47999999999999</v>
      </c>
      <c r="O526" s="258">
        <f t="shared" si="18"/>
        <v>2377.1999999999998</v>
      </c>
      <c r="P526" s="7"/>
      <c r="Q526" s="6"/>
    </row>
    <row r="527" spans="1:17" s="67" customFormat="1" ht="15.75" hidden="1">
      <c r="A527" s="149"/>
      <c r="B527" s="257" t="s">
        <v>14</v>
      </c>
      <c r="C527" s="36" t="s">
        <v>7</v>
      </c>
      <c r="D527" s="36" t="s">
        <v>4</v>
      </c>
      <c r="E527" s="251">
        <v>45748</v>
      </c>
      <c r="F527" s="44" t="s">
        <v>372</v>
      </c>
      <c r="G527" s="44" t="s">
        <v>322</v>
      </c>
      <c r="H527" s="45">
        <v>0.41666666666666669</v>
      </c>
      <c r="I527" s="45">
        <v>0.91666666666666663</v>
      </c>
      <c r="J527" s="42">
        <v>0</v>
      </c>
      <c r="K527" s="64"/>
      <c r="L527" s="39">
        <f t="shared" si="17"/>
        <v>0</v>
      </c>
      <c r="M527" s="38">
        <v>0</v>
      </c>
      <c r="N527" s="64">
        <v>158.47999999999999</v>
      </c>
      <c r="O527" s="258">
        <f t="shared" si="18"/>
        <v>0</v>
      </c>
      <c r="P527" s="7"/>
      <c r="Q527" s="6"/>
    </row>
    <row r="528" spans="1:17" s="67" customFormat="1" ht="15.75" hidden="1">
      <c r="A528" s="149"/>
      <c r="B528" s="257" t="s">
        <v>14</v>
      </c>
      <c r="C528" s="36" t="s">
        <v>7</v>
      </c>
      <c r="D528" s="36" t="s">
        <v>4</v>
      </c>
      <c r="E528" s="251">
        <v>45748</v>
      </c>
      <c r="F528" s="44" t="s">
        <v>505</v>
      </c>
      <c r="G528" s="44" t="s">
        <v>341</v>
      </c>
      <c r="H528" s="45">
        <v>0.41666666666666669</v>
      </c>
      <c r="I528" s="45">
        <v>0.75</v>
      </c>
      <c r="J528" s="42">
        <v>0</v>
      </c>
      <c r="K528" s="64"/>
      <c r="L528" s="39">
        <f t="shared" si="17"/>
        <v>0</v>
      </c>
      <c r="M528" s="38">
        <v>0</v>
      </c>
      <c r="N528" s="64">
        <v>213.01</v>
      </c>
      <c r="O528" s="258">
        <f t="shared" si="18"/>
        <v>0</v>
      </c>
      <c r="P528" s="7"/>
      <c r="Q528" s="6"/>
    </row>
    <row r="529" spans="1:17" s="67" customFormat="1" ht="15.75" hidden="1">
      <c r="A529" s="149"/>
      <c r="B529" s="257" t="s">
        <v>14</v>
      </c>
      <c r="C529" s="36" t="s">
        <v>7</v>
      </c>
      <c r="D529" s="36" t="s">
        <v>4</v>
      </c>
      <c r="E529" s="251">
        <v>45748</v>
      </c>
      <c r="F529" s="44" t="s">
        <v>506</v>
      </c>
      <c r="G529" s="44" t="s">
        <v>341</v>
      </c>
      <c r="H529" s="45">
        <v>0.91666666666666663</v>
      </c>
      <c r="I529" s="45">
        <v>0.25</v>
      </c>
      <c r="J529" s="42">
        <v>0</v>
      </c>
      <c r="K529" s="64"/>
      <c r="L529" s="39">
        <f t="shared" si="17"/>
        <v>0</v>
      </c>
      <c r="M529" s="38">
        <v>0</v>
      </c>
      <c r="N529" s="64">
        <v>197.16</v>
      </c>
      <c r="O529" s="258">
        <f t="shared" si="18"/>
        <v>0</v>
      </c>
      <c r="P529" s="7"/>
      <c r="Q529" s="6"/>
    </row>
    <row r="530" spans="1:17" s="67" customFormat="1" ht="15.75" hidden="1">
      <c r="A530" s="149"/>
      <c r="B530" s="257" t="s">
        <v>14</v>
      </c>
      <c r="C530" s="36" t="s">
        <v>7</v>
      </c>
      <c r="D530" s="36" t="s">
        <v>4</v>
      </c>
      <c r="E530" s="251">
        <v>45748</v>
      </c>
      <c r="F530" s="44" t="s">
        <v>379</v>
      </c>
      <c r="G530" s="44" t="s">
        <v>341</v>
      </c>
      <c r="H530" s="45">
        <v>0.25</v>
      </c>
      <c r="I530" s="45">
        <v>0.59722222222222221</v>
      </c>
      <c r="J530" s="42">
        <v>0</v>
      </c>
      <c r="K530" s="64"/>
      <c r="L530" s="39">
        <f t="shared" si="17"/>
        <v>0</v>
      </c>
      <c r="M530" s="254">
        <v>28</v>
      </c>
      <c r="N530" s="64">
        <v>213.01</v>
      </c>
      <c r="O530" s="258">
        <f t="shared" si="18"/>
        <v>5964.28</v>
      </c>
      <c r="P530" s="7"/>
      <c r="Q530" s="6"/>
    </row>
    <row r="531" spans="1:17" s="67" customFormat="1" ht="15.75" hidden="1">
      <c r="A531" s="149"/>
      <c r="B531" s="257" t="s">
        <v>14</v>
      </c>
      <c r="C531" s="36" t="s">
        <v>7</v>
      </c>
      <c r="D531" s="36" t="s">
        <v>4</v>
      </c>
      <c r="E531" s="251">
        <v>45748</v>
      </c>
      <c r="F531" s="44" t="s">
        <v>379</v>
      </c>
      <c r="G531" s="44" t="s">
        <v>341</v>
      </c>
      <c r="H531" s="45">
        <v>0.25</v>
      </c>
      <c r="I531" s="45">
        <v>0.59722222222222221</v>
      </c>
      <c r="J531" s="42">
        <v>0</v>
      </c>
      <c r="K531" s="64"/>
      <c r="L531" s="39">
        <f t="shared" si="17"/>
        <v>0</v>
      </c>
      <c r="M531" s="38">
        <v>0</v>
      </c>
      <c r="N531" s="64">
        <v>213.01</v>
      </c>
      <c r="O531" s="258">
        <f t="shared" si="18"/>
        <v>0</v>
      </c>
      <c r="P531" s="7"/>
      <c r="Q531" s="6"/>
    </row>
    <row r="532" spans="1:17" s="67" customFormat="1" ht="15.75" hidden="1">
      <c r="A532" s="149"/>
      <c r="B532" s="257" t="s">
        <v>14</v>
      </c>
      <c r="C532" s="36" t="s">
        <v>7</v>
      </c>
      <c r="D532" s="36" t="s">
        <v>4</v>
      </c>
      <c r="E532" s="251">
        <v>45748</v>
      </c>
      <c r="F532" s="44" t="s">
        <v>379</v>
      </c>
      <c r="G532" s="44" t="s">
        <v>322</v>
      </c>
      <c r="H532" s="45">
        <v>0.41666666666666669</v>
      </c>
      <c r="I532" s="45">
        <v>0.91666666666666663</v>
      </c>
      <c r="J532" s="42">
        <v>0</v>
      </c>
      <c r="K532" s="64"/>
      <c r="L532" s="39">
        <f t="shared" si="17"/>
        <v>0</v>
      </c>
      <c r="M532" s="38">
        <v>0</v>
      </c>
      <c r="N532" s="64">
        <v>199.34</v>
      </c>
      <c r="O532" s="258">
        <f t="shared" si="18"/>
        <v>0</v>
      </c>
      <c r="P532" s="7"/>
      <c r="Q532" s="6"/>
    </row>
    <row r="533" spans="1:17" s="67" customFormat="1" ht="15.75" hidden="1">
      <c r="A533" s="149"/>
      <c r="B533" s="257" t="s">
        <v>14</v>
      </c>
      <c r="C533" s="36" t="s">
        <v>7</v>
      </c>
      <c r="D533" s="36" t="s">
        <v>4</v>
      </c>
      <c r="E533" s="251">
        <v>45748</v>
      </c>
      <c r="F533" s="44" t="s">
        <v>379</v>
      </c>
      <c r="G533" s="44" t="s">
        <v>322</v>
      </c>
      <c r="H533" s="45">
        <v>0.41666666666666669</v>
      </c>
      <c r="I533" s="45">
        <v>0.41666666666666669</v>
      </c>
      <c r="J533" s="42">
        <v>0</v>
      </c>
      <c r="K533" s="64"/>
      <c r="L533" s="39">
        <f t="shared" si="17"/>
        <v>0</v>
      </c>
      <c r="M533" s="38">
        <v>0</v>
      </c>
      <c r="N533" s="64">
        <v>199.34</v>
      </c>
      <c r="O533" s="258">
        <f t="shared" si="18"/>
        <v>0</v>
      </c>
      <c r="P533" s="7"/>
      <c r="Q533" s="6"/>
    </row>
    <row r="534" spans="1:17" s="67" customFormat="1" ht="15.75" hidden="1">
      <c r="A534" s="149"/>
      <c r="B534" s="257" t="s">
        <v>14</v>
      </c>
      <c r="C534" s="36" t="s">
        <v>7</v>
      </c>
      <c r="D534" s="36" t="s">
        <v>4</v>
      </c>
      <c r="E534" s="251">
        <v>45748</v>
      </c>
      <c r="F534" s="44" t="s">
        <v>548</v>
      </c>
      <c r="G534" s="44" t="s">
        <v>328</v>
      </c>
      <c r="H534" s="45">
        <v>0.29166666666666669</v>
      </c>
      <c r="I534" s="45">
        <v>0.7416666666666667</v>
      </c>
      <c r="J534" s="42">
        <v>0</v>
      </c>
      <c r="K534" s="64"/>
      <c r="L534" s="39">
        <f t="shared" si="17"/>
        <v>0</v>
      </c>
      <c r="M534" s="38">
        <v>0</v>
      </c>
      <c r="N534" s="64">
        <v>311.33999999999997</v>
      </c>
      <c r="O534" s="258">
        <f t="shared" si="18"/>
        <v>0</v>
      </c>
      <c r="P534" s="7"/>
      <c r="Q534" s="6"/>
    </row>
    <row r="535" spans="1:17" s="67" customFormat="1" ht="15.75" hidden="1">
      <c r="A535" s="149"/>
      <c r="B535" s="257" t="s">
        <v>87</v>
      </c>
      <c r="C535" s="36" t="s">
        <v>7</v>
      </c>
      <c r="D535" s="36" t="s">
        <v>167</v>
      </c>
      <c r="E535" s="251">
        <v>45748</v>
      </c>
      <c r="F535" s="44" t="s">
        <v>363</v>
      </c>
      <c r="G535" s="44" t="s">
        <v>336</v>
      </c>
      <c r="H535" s="45">
        <v>0.33333333333333298</v>
      </c>
      <c r="I535" s="45">
        <v>0.68055555555555602</v>
      </c>
      <c r="J535" s="42">
        <v>0</v>
      </c>
      <c r="K535" s="51"/>
      <c r="L535" s="39">
        <f t="shared" si="17"/>
        <v>0</v>
      </c>
      <c r="M535" s="38">
        <v>0</v>
      </c>
      <c r="N535" s="51">
        <v>341.84</v>
      </c>
      <c r="O535" s="258">
        <f t="shared" si="18"/>
        <v>0</v>
      </c>
      <c r="P535" s="7"/>
      <c r="Q535" s="6"/>
    </row>
    <row r="536" spans="1:17" s="67" customFormat="1" ht="15.75" hidden="1">
      <c r="A536" s="149"/>
      <c r="B536" s="257" t="s">
        <v>87</v>
      </c>
      <c r="C536" s="36" t="s">
        <v>7</v>
      </c>
      <c r="D536" s="36" t="s">
        <v>167</v>
      </c>
      <c r="E536" s="251">
        <v>45748</v>
      </c>
      <c r="F536" s="44" t="s">
        <v>364</v>
      </c>
      <c r="G536" s="44" t="s">
        <v>336</v>
      </c>
      <c r="H536" s="45">
        <v>0.91666666666666696</v>
      </c>
      <c r="I536" s="45">
        <v>0.25</v>
      </c>
      <c r="J536" s="42">
        <v>0</v>
      </c>
      <c r="K536" s="51"/>
      <c r="L536" s="39">
        <f t="shared" si="17"/>
        <v>0</v>
      </c>
      <c r="M536" s="38">
        <v>0</v>
      </c>
      <c r="N536" s="51">
        <v>280.32</v>
      </c>
      <c r="O536" s="258">
        <f t="shared" si="18"/>
        <v>0</v>
      </c>
      <c r="P536" s="7"/>
      <c r="Q536" s="6"/>
    </row>
    <row r="537" spans="1:17" s="67" customFormat="1" ht="15.75" hidden="1">
      <c r="A537" s="149"/>
      <c r="B537" s="257" t="s">
        <v>87</v>
      </c>
      <c r="C537" s="36" t="s">
        <v>7</v>
      </c>
      <c r="D537" s="36" t="s">
        <v>167</v>
      </c>
      <c r="E537" s="251">
        <v>45748</v>
      </c>
      <c r="F537" s="44" t="s">
        <v>408</v>
      </c>
      <c r="G537" s="44" t="s">
        <v>337</v>
      </c>
      <c r="H537" s="45">
        <v>0.33333333333333298</v>
      </c>
      <c r="I537" s="45">
        <v>0.83333333333333304</v>
      </c>
      <c r="J537" s="42">
        <v>0</v>
      </c>
      <c r="K537" s="51"/>
      <c r="L537" s="39">
        <f t="shared" si="17"/>
        <v>0</v>
      </c>
      <c r="M537" s="38">
        <v>0</v>
      </c>
      <c r="N537" s="51">
        <v>190.89</v>
      </c>
      <c r="O537" s="258">
        <f t="shared" si="18"/>
        <v>0</v>
      </c>
      <c r="P537" s="7"/>
      <c r="Q537" s="6"/>
    </row>
    <row r="538" spans="1:17" s="67" customFormat="1" ht="15.75" hidden="1">
      <c r="A538" s="149"/>
      <c r="B538" s="257" t="s">
        <v>87</v>
      </c>
      <c r="C538" s="36" t="s">
        <v>7</v>
      </c>
      <c r="D538" s="36" t="s">
        <v>167</v>
      </c>
      <c r="E538" s="251">
        <v>45748</v>
      </c>
      <c r="F538" s="44" t="s">
        <v>408</v>
      </c>
      <c r="G538" s="44" t="s">
        <v>449</v>
      </c>
      <c r="H538" s="45">
        <v>0.56944444444444398</v>
      </c>
      <c r="I538" s="45">
        <v>0.91666666666666696</v>
      </c>
      <c r="J538" s="42">
        <v>0</v>
      </c>
      <c r="K538" s="51"/>
      <c r="L538" s="39">
        <f t="shared" si="17"/>
        <v>0</v>
      </c>
      <c r="M538" s="38">
        <v>0</v>
      </c>
      <c r="N538" s="51">
        <v>201.85</v>
      </c>
      <c r="O538" s="258">
        <f t="shared" si="18"/>
        <v>0</v>
      </c>
      <c r="P538" s="7"/>
      <c r="Q538" s="6"/>
    </row>
    <row r="539" spans="1:17" s="67" customFormat="1" ht="15.75" hidden="1">
      <c r="A539" s="149"/>
      <c r="B539" s="257" t="s">
        <v>87</v>
      </c>
      <c r="C539" s="36" t="s">
        <v>7</v>
      </c>
      <c r="D539" s="36" t="s">
        <v>167</v>
      </c>
      <c r="E539" s="251">
        <v>45748</v>
      </c>
      <c r="F539" s="44" t="s">
        <v>365</v>
      </c>
      <c r="G539" s="44" t="s">
        <v>336</v>
      </c>
      <c r="H539" s="45">
        <v>0.91666666666666696</v>
      </c>
      <c r="I539" s="45">
        <v>0.25</v>
      </c>
      <c r="J539" s="42">
        <v>0</v>
      </c>
      <c r="K539" s="51"/>
      <c r="L539" s="39">
        <f t="shared" si="17"/>
        <v>0</v>
      </c>
      <c r="M539" s="38">
        <v>0</v>
      </c>
      <c r="N539" s="51">
        <v>193.87</v>
      </c>
      <c r="O539" s="258">
        <f t="shared" si="18"/>
        <v>0</v>
      </c>
      <c r="P539" s="7"/>
      <c r="Q539" s="6"/>
    </row>
    <row r="540" spans="1:17" s="67" customFormat="1" ht="15.75" hidden="1">
      <c r="A540" s="149"/>
      <c r="B540" s="257" t="s">
        <v>87</v>
      </c>
      <c r="C540" s="36" t="s">
        <v>7</v>
      </c>
      <c r="D540" s="36" t="s">
        <v>167</v>
      </c>
      <c r="E540" s="251">
        <v>45748</v>
      </c>
      <c r="F540" s="44" t="s">
        <v>367</v>
      </c>
      <c r="G540" s="44" t="s">
        <v>337</v>
      </c>
      <c r="H540" s="45">
        <v>0.33333333333333298</v>
      </c>
      <c r="I540" s="45">
        <v>0.83333333333333304</v>
      </c>
      <c r="J540" s="42">
        <v>0</v>
      </c>
      <c r="K540" s="51"/>
      <c r="L540" s="39">
        <f t="shared" si="17"/>
        <v>0</v>
      </c>
      <c r="M540" s="38">
        <v>0</v>
      </c>
      <c r="N540" s="51">
        <v>197.49</v>
      </c>
      <c r="O540" s="258">
        <f t="shared" si="18"/>
        <v>0</v>
      </c>
      <c r="P540" s="7"/>
      <c r="Q540" s="6"/>
    </row>
    <row r="541" spans="1:17" s="67" customFormat="1" ht="15.75" hidden="1">
      <c r="A541" s="149"/>
      <c r="B541" s="257" t="s">
        <v>87</v>
      </c>
      <c r="C541" s="36" t="s">
        <v>7</v>
      </c>
      <c r="D541" s="36" t="s">
        <v>167</v>
      </c>
      <c r="E541" s="251">
        <v>45748</v>
      </c>
      <c r="F541" s="44" t="s">
        <v>367</v>
      </c>
      <c r="G541" s="44" t="s">
        <v>336</v>
      </c>
      <c r="H541" s="45">
        <v>0.91666666666666696</v>
      </c>
      <c r="I541" s="45">
        <v>0.25</v>
      </c>
      <c r="J541" s="42">
        <v>0</v>
      </c>
      <c r="K541" s="51"/>
      <c r="L541" s="39">
        <f t="shared" si="17"/>
        <v>0</v>
      </c>
      <c r="M541" s="38">
        <v>0</v>
      </c>
      <c r="N541" s="51">
        <v>240.1</v>
      </c>
      <c r="O541" s="258">
        <f t="shared" si="18"/>
        <v>0</v>
      </c>
      <c r="P541" s="7"/>
      <c r="Q541" s="6"/>
    </row>
    <row r="542" spans="1:17" s="67" customFormat="1" ht="15.75" hidden="1">
      <c r="A542" s="149"/>
      <c r="B542" s="257" t="s">
        <v>87</v>
      </c>
      <c r="C542" s="36" t="s">
        <v>7</v>
      </c>
      <c r="D542" s="36" t="s">
        <v>167</v>
      </c>
      <c r="E542" s="251">
        <v>45748</v>
      </c>
      <c r="F542" s="44" t="s">
        <v>366</v>
      </c>
      <c r="G542" s="44" t="s">
        <v>337</v>
      </c>
      <c r="H542" s="45">
        <v>0.33333333333333298</v>
      </c>
      <c r="I542" s="45">
        <v>0.83333333333333304</v>
      </c>
      <c r="J542" s="42">
        <v>0</v>
      </c>
      <c r="K542" s="51"/>
      <c r="L542" s="39">
        <f t="shared" si="17"/>
        <v>0</v>
      </c>
      <c r="M542" s="253">
        <v>12</v>
      </c>
      <c r="N542" s="51">
        <v>155.25</v>
      </c>
      <c r="O542" s="258">
        <f t="shared" si="18"/>
        <v>1863</v>
      </c>
      <c r="P542" s="7"/>
      <c r="Q542" s="6"/>
    </row>
    <row r="543" spans="1:17" s="67" customFormat="1" ht="15.75" hidden="1">
      <c r="A543" s="149"/>
      <c r="B543" s="257" t="s">
        <v>87</v>
      </c>
      <c r="C543" s="36" t="s">
        <v>7</v>
      </c>
      <c r="D543" s="36" t="s">
        <v>167</v>
      </c>
      <c r="E543" s="251">
        <v>45748</v>
      </c>
      <c r="F543" s="44" t="s">
        <v>366</v>
      </c>
      <c r="G543" s="44" t="s">
        <v>336</v>
      </c>
      <c r="H543" s="45">
        <v>0.41666666666666702</v>
      </c>
      <c r="I543" s="45">
        <v>0.76388888888888895</v>
      </c>
      <c r="J543" s="42">
        <v>0</v>
      </c>
      <c r="K543" s="51"/>
      <c r="L543" s="39">
        <f t="shared" si="17"/>
        <v>0</v>
      </c>
      <c r="M543" s="38">
        <v>0</v>
      </c>
      <c r="N543" s="51">
        <v>167.42</v>
      </c>
      <c r="O543" s="258">
        <f t="shared" si="18"/>
        <v>0</v>
      </c>
      <c r="P543" s="7"/>
      <c r="Q543" s="6"/>
    </row>
    <row r="544" spans="1:17" s="67" customFormat="1" ht="15.75" hidden="1">
      <c r="A544" s="149"/>
      <c r="B544" s="257" t="s">
        <v>87</v>
      </c>
      <c r="C544" s="36" t="s">
        <v>7</v>
      </c>
      <c r="D544" s="36" t="s">
        <v>167</v>
      </c>
      <c r="E544" s="251">
        <v>45748</v>
      </c>
      <c r="F544" s="44" t="s">
        <v>366</v>
      </c>
      <c r="G544" s="44" t="s">
        <v>449</v>
      </c>
      <c r="H544" s="45">
        <v>0.56944444444444398</v>
      </c>
      <c r="I544" s="45">
        <v>0.91666666666666696</v>
      </c>
      <c r="J544" s="42">
        <v>0</v>
      </c>
      <c r="K544" s="51"/>
      <c r="L544" s="39">
        <f t="shared" si="17"/>
        <v>0</v>
      </c>
      <c r="M544" s="38">
        <v>0</v>
      </c>
      <c r="N544" s="51">
        <v>46.74</v>
      </c>
      <c r="O544" s="258">
        <f t="shared" si="18"/>
        <v>0</v>
      </c>
      <c r="P544" s="7"/>
      <c r="Q544" s="6"/>
    </row>
    <row r="545" spans="1:17" s="67" customFormat="1" ht="15.75" hidden="1">
      <c r="A545" s="149"/>
      <c r="B545" s="257" t="s">
        <v>87</v>
      </c>
      <c r="C545" s="36" t="s">
        <v>7</v>
      </c>
      <c r="D545" s="36" t="s">
        <v>167</v>
      </c>
      <c r="E545" s="251">
        <v>45748</v>
      </c>
      <c r="F545" s="44" t="s">
        <v>366</v>
      </c>
      <c r="G545" s="44" t="s">
        <v>336</v>
      </c>
      <c r="H545" s="45">
        <v>0.91666666666666696</v>
      </c>
      <c r="I545" s="45">
        <v>0.25</v>
      </c>
      <c r="J545" s="42">
        <v>0</v>
      </c>
      <c r="K545" s="51"/>
      <c r="L545" s="39">
        <f t="shared" si="17"/>
        <v>0</v>
      </c>
      <c r="M545" s="253">
        <v>15</v>
      </c>
      <c r="N545" s="51">
        <v>189.91</v>
      </c>
      <c r="O545" s="258">
        <f t="shared" si="18"/>
        <v>2848.65</v>
      </c>
      <c r="P545" s="7"/>
      <c r="Q545" s="6"/>
    </row>
    <row r="546" spans="1:17" s="67" customFormat="1" ht="15.75" hidden="1">
      <c r="A546" s="149"/>
      <c r="B546" s="257" t="s">
        <v>87</v>
      </c>
      <c r="C546" s="36" t="s">
        <v>7</v>
      </c>
      <c r="D546" s="36" t="s">
        <v>167</v>
      </c>
      <c r="E546" s="251">
        <v>45748</v>
      </c>
      <c r="F546" s="44" t="s">
        <v>366</v>
      </c>
      <c r="G546" s="44" t="s">
        <v>337</v>
      </c>
      <c r="H546" s="45">
        <v>0.41666666666666702</v>
      </c>
      <c r="I546" s="45">
        <v>0.91666666666666696</v>
      </c>
      <c r="J546" s="42">
        <v>0</v>
      </c>
      <c r="K546" s="51"/>
      <c r="L546" s="39">
        <f t="shared" si="17"/>
        <v>0</v>
      </c>
      <c r="M546" s="38">
        <v>0</v>
      </c>
      <c r="N546" s="51">
        <v>155.25</v>
      </c>
      <c r="O546" s="258">
        <f t="shared" si="18"/>
        <v>0</v>
      </c>
      <c r="P546" s="7"/>
      <c r="Q546" s="6"/>
    </row>
    <row r="547" spans="1:17" s="67" customFormat="1" ht="15.75" hidden="1">
      <c r="A547" s="149"/>
      <c r="B547" s="257" t="s">
        <v>87</v>
      </c>
      <c r="C547" s="36" t="s">
        <v>7</v>
      </c>
      <c r="D547" s="36" t="s">
        <v>167</v>
      </c>
      <c r="E547" s="251">
        <v>45748</v>
      </c>
      <c r="F547" s="44" t="s">
        <v>367</v>
      </c>
      <c r="G547" s="44" t="s">
        <v>337</v>
      </c>
      <c r="H547" s="45">
        <v>0.41666666666666702</v>
      </c>
      <c r="I547" s="45">
        <v>0.91666666666666696</v>
      </c>
      <c r="J547" s="42">
        <v>0</v>
      </c>
      <c r="K547" s="51"/>
      <c r="L547" s="39">
        <f t="shared" si="17"/>
        <v>0</v>
      </c>
      <c r="M547" s="253">
        <v>3</v>
      </c>
      <c r="N547" s="51">
        <v>197.49</v>
      </c>
      <c r="O547" s="258">
        <f t="shared" si="18"/>
        <v>592.47</v>
      </c>
      <c r="P547" s="7"/>
      <c r="Q547" s="6"/>
    </row>
    <row r="548" spans="1:17" s="67" customFormat="1" ht="15.75" hidden="1">
      <c r="A548" s="149"/>
      <c r="B548" s="257" t="s">
        <v>87</v>
      </c>
      <c r="C548" s="36" t="s">
        <v>7</v>
      </c>
      <c r="D548" s="36" t="s">
        <v>167</v>
      </c>
      <c r="E548" s="251">
        <v>45748</v>
      </c>
      <c r="F548" s="44" t="s">
        <v>366</v>
      </c>
      <c r="G548" s="44" t="s">
        <v>449</v>
      </c>
      <c r="H548" s="45">
        <v>0.29166666666666702</v>
      </c>
      <c r="I548" s="45">
        <v>0.63888888888888895</v>
      </c>
      <c r="J548" s="42">
        <v>0</v>
      </c>
      <c r="K548" s="51"/>
      <c r="L548" s="39">
        <f t="shared" si="17"/>
        <v>0</v>
      </c>
      <c r="M548" s="38">
        <v>0</v>
      </c>
      <c r="N548" s="51">
        <v>46.74</v>
      </c>
      <c r="O548" s="258">
        <f t="shared" si="18"/>
        <v>0</v>
      </c>
      <c r="P548" s="7"/>
      <c r="Q548" s="6"/>
    </row>
    <row r="549" spans="1:17" s="67" customFormat="1" ht="15.75" hidden="1">
      <c r="A549" s="149"/>
      <c r="B549" s="257" t="s">
        <v>87</v>
      </c>
      <c r="C549" s="36" t="s">
        <v>7</v>
      </c>
      <c r="D549" s="36" t="s">
        <v>167</v>
      </c>
      <c r="E549" s="251">
        <v>45748</v>
      </c>
      <c r="F549" s="44" t="s">
        <v>366</v>
      </c>
      <c r="G549" s="44" t="s">
        <v>449</v>
      </c>
      <c r="H549" s="45">
        <v>0.58333333333333304</v>
      </c>
      <c r="I549" s="45">
        <v>0.93055555555555602</v>
      </c>
      <c r="J549" s="42">
        <v>0</v>
      </c>
      <c r="K549" s="51"/>
      <c r="L549" s="39">
        <f t="shared" si="17"/>
        <v>0</v>
      </c>
      <c r="M549" s="38">
        <v>0</v>
      </c>
      <c r="N549" s="51">
        <v>46.74</v>
      </c>
      <c r="O549" s="258">
        <f t="shared" si="18"/>
        <v>0</v>
      </c>
      <c r="P549" s="7"/>
      <c r="Q549" s="6"/>
    </row>
    <row r="550" spans="1:17" s="67" customFormat="1" ht="15.75" hidden="1">
      <c r="A550" s="149"/>
      <c r="B550" s="257" t="s">
        <v>87</v>
      </c>
      <c r="C550" s="36" t="s">
        <v>7</v>
      </c>
      <c r="D550" s="36" t="s">
        <v>167</v>
      </c>
      <c r="E550" s="251">
        <v>45748</v>
      </c>
      <c r="F550" s="44" t="s">
        <v>367</v>
      </c>
      <c r="G550" s="44" t="s">
        <v>449</v>
      </c>
      <c r="H550" s="45">
        <v>0.5</v>
      </c>
      <c r="I550" s="45">
        <v>0.84722222222222199</v>
      </c>
      <c r="J550" s="42">
        <v>0</v>
      </c>
      <c r="K550" s="51"/>
      <c r="L550" s="39">
        <f t="shared" si="17"/>
        <v>0</v>
      </c>
      <c r="M550" s="38">
        <v>0</v>
      </c>
      <c r="N550" s="51">
        <v>46.74</v>
      </c>
      <c r="O550" s="258">
        <f t="shared" si="18"/>
        <v>0</v>
      </c>
      <c r="P550" s="7"/>
      <c r="Q550" s="6"/>
    </row>
    <row r="551" spans="1:17" s="67" customFormat="1" ht="15.75" hidden="1">
      <c r="A551" s="149"/>
      <c r="B551" s="257" t="s">
        <v>87</v>
      </c>
      <c r="C551" s="36" t="s">
        <v>7</v>
      </c>
      <c r="D551" s="36" t="s">
        <v>167</v>
      </c>
      <c r="E551" s="251">
        <v>45748</v>
      </c>
      <c r="F551" s="44" t="s">
        <v>538</v>
      </c>
      <c r="G551" s="44" t="s">
        <v>449</v>
      </c>
      <c r="H551" s="45">
        <v>0.56944444444444398</v>
      </c>
      <c r="I551" s="45">
        <v>0.91666666666666696</v>
      </c>
      <c r="J551" s="42">
        <v>0</v>
      </c>
      <c r="K551" s="51"/>
      <c r="L551" s="39">
        <f t="shared" si="17"/>
        <v>0</v>
      </c>
      <c r="M551" s="38">
        <v>0</v>
      </c>
      <c r="N551" s="51">
        <v>208.45</v>
      </c>
      <c r="O551" s="258">
        <f t="shared" si="18"/>
        <v>0</v>
      </c>
      <c r="P551" s="7"/>
      <c r="Q551" s="6"/>
    </row>
    <row r="552" spans="1:17" s="67" customFormat="1" ht="15.75" hidden="1">
      <c r="A552" s="149"/>
      <c r="B552" s="257" t="s">
        <v>87</v>
      </c>
      <c r="C552" s="36" t="s">
        <v>7</v>
      </c>
      <c r="D552" s="36" t="s">
        <v>167</v>
      </c>
      <c r="E552" s="251">
        <v>45748</v>
      </c>
      <c r="F552" s="44" t="s">
        <v>368</v>
      </c>
      <c r="G552" s="44" t="s">
        <v>337</v>
      </c>
      <c r="H552" s="45">
        <v>0.41666666666666702</v>
      </c>
      <c r="I552" s="45">
        <v>0.91666666666666696</v>
      </c>
      <c r="J552" s="42">
        <v>0</v>
      </c>
      <c r="K552" s="51"/>
      <c r="L552" s="39">
        <f t="shared" si="17"/>
        <v>0</v>
      </c>
      <c r="M552" s="38">
        <v>0</v>
      </c>
      <c r="N552" s="51">
        <v>191.09</v>
      </c>
      <c r="O552" s="258">
        <f t="shared" si="18"/>
        <v>0</v>
      </c>
      <c r="P552" s="7"/>
      <c r="Q552" s="6"/>
    </row>
    <row r="553" spans="1:17" s="67" customFormat="1" ht="15.75" hidden="1">
      <c r="A553" s="149"/>
      <c r="B553" s="257" t="s">
        <v>87</v>
      </c>
      <c r="C553" s="36" t="s">
        <v>7</v>
      </c>
      <c r="D553" s="36" t="s">
        <v>167</v>
      </c>
      <c r="E553" s="251">
        <v>45748</v>
      </c>
      <c r="F553" s="44" t="s">
        <v>369</v>
      </c>
      <c r="G553" s="44" t="s">
        <v>336</v>
      </c>
      <c r="H553" s="45">
        <v>0.25</v>
      </c>
      <c r="I553" s="45">
        <v>0.59722222222222199</v>
      </c>
      <c r="J553" s="42">
        <v>0</v>
      </c>
      <c r="K553" s="51"/>
      <c r="L553" s="39">
        <f t="shared" si="17"/>
        <v>0</v>
      </c>
      <c r="M553" s="38">
        <v>0</v>
      </c>
      <c r="N553" s="51">
        <v>178.53</v>
      </c>
      <c r="O553" s="258">
        <f t="shared" si="18"/>
        <v>0</v>
      </c>
      <c r="P553" s="7"/>
      <c r="Q553" s="6"/>
    </row>
    <row r="554" spans="1:17" s="67" customFormat="1" ht="15.75" hidden="1">
      <c r="A554" s="149"/>
      <c r="B554" s="257" t="s">
        <v>87</v>
      </c>
      <c r="C554" s="36" t="s">
        <v>7</v>
      </c>
      <c r="D554" s="36" t="s">
        <v>167</v>
      </c>
      <c r="E554" s="251">
        <v>45748</v>
      </c>
      <c r="F554" s="44" t="s">
        <v>367</v>
      </c>
      <c r="G554" s="44" t="s">
        <v>336</v>
      </c>
      <c r="H554" s="45">
        <v>0.91666666666666696</v>
      </c>
      <c r="I554" s="45">
        <v>0.25</v>
      </c>
      <c r="J554" s="42">
        <v>0</v>
      </c>
      <c r="K554" s="51"/>
      <c r="L554" s="39">
        <f t="shared" si="17"/>
        <v>0</v>
      </c>
      <c r="M554" s="38">
        <v>0</v>
      </c>
      <c r="N554" s="51">
        <v>240.1</v>
      </c>
      <c r="O554" s="258">
        <f t="shared" si="18"/>
        <v>0</v>
      </c>
      <c r="P554" s="7"/>
      <c r="Q554" s="6"/>
    </row>
    <row r="555" spans="1:17" s="67" customFormat="1" ht="31.5" hidden="1">
      <c r="A555" s="149"/>
      <c r="B555" s="257" t="s">
        <v>14</v>
      </c>
      <c r="C555" s="36" t="s">
        <v>10</v>
      </c>
      <c r="D555" s="36" t="s">
        <v>166</v>
      </c>
      <c r="E555" s="251">
        <v>45748</v>
      </c>
      <c r="F555" s="36" t="s">
        <v>550</v>
      </c>
      <c r="G555" s="11" t="s">
        <v>322</v>
      </c>
      <c r="H555" s="30" t="s">
        <v>551</v>
      </c>
      <c r="I555" s="30" t="s">
        <v>552</v>
      </c>
      <c r="J555" s="42">
        <v>0</v>
      </c>
      <c r="K555" s="33">
        <v>25.87</v>
      </c>
      <c r="L555" s="39">
        <f t="shared" si="17"/>
        <v>0</v>
      </c>
      <c r="M555" s="38">
        <v>0</v>
      </c>
      <c r="N555" s="33">
        <v>163.19999999999999</v>
      </c>
      <c r="O555" s="258">
        <f t="shared" si="18"/>
        <v>0</v>
      </c>
      <c r="P555" s="7"/>
      <c r="Q555" s="6"/>
    </row>
    <row r="556" spans="1:17" s="67" customFormat="1" ht="31.5" hidden="1">
      <c r="A556" s="149"/>
      <c r="B556" s="257" t="s">
        <v>14</v>
      </c>
      <c r="C556" s="36" t="s">
        <v>10</v>
      </c>
      <c r="D556" s="36" t="s">
        <v>166</v>
      </c>
      <c r="E556" s="251">
        <v>45748</v>
      </c>
      <c r="F556" s="36" t="s">
        <v>550</v>
      </c>
      <c r="G556" s="11" t="s">
        <v>322</v>
      </c>
      <c r="H556" s="30" t="s">
        <v>553</v>
      </c>
      <c r="I556" s="30" t="s">
        <v>554</v>
      </c>
      <c r="J556" s="42">
        <v>0</v>
      </c>
      <c r="K556" s="33">
        <v>25.48</v>
      </c>
      <c r="L556" s="39">
        <f t="shared" si="17"/>
        <v>0</v>
      </c>
      <c r="M556" s="38">
        <v>0</v>
      </c>
      <c r="N556" s="33">
        <v>160.76</v>
      </c>
      <c r="O556" s="258">
        <f t="shared" si="18"/>
        <v>0</v>
      </c>
      <c r="P556" s="7"/>
      <c r="Q556" s="6"/>
    </row>
    <row r="557" spans="1:17" s="67" customFormat="1" ht="31.5" hidden="1">
      <c r="A557" s="149"/>
      <c r="B557" s="257" t="s">
        <v>14</v>
      </c>
      <c r="C557" s="36" t="s">
        <v>10</v>
      </c>
      <c r="D557" s="36" t="s">
        <v>166</v>
      </c>
      <c r="E557" s="251">
        <v>45748</v>
      </c>
      <c r="F557" s="36" t="s">
        <v>555</v>
      </c>
      <c r="G557" s="11" t="s">
        <v>322</v>
      </c>
      <c r="H557" s="30" t="s">
        <v>556</v>
      </c>
      <c r="I557" s="30" t="s">
        <v>557</v>
      </c>
      <c r="J557" s="12">
        <v>261.5</v>
      </c>
      <c r="K557" s="33">
        <v>25.48</v>
      </c>
      <c r="L557" s="39">
        <f t="shared" si="17"/>
        <v>6663.02</v>
      </c>
      <c r="M557" s="38">
        <v>0</v>
      </c>
      <c r="N557" s="33">
        <v>160.76</v>
      </c>
      <c r="O557" s="258">
        <f t="shared" si="18"/>
        <v>0</v>
      </c>
      <c r="P557" s="7"/>
      <c r="Q557" s="6"/>
    </row>
    <row r="558" spans="1:17" s="67" customFormat="1" ht="31.5" hidden="1">
      <c r="A558" s="149"/>
      <c r="B558" s="257" t="s">
        <v>14</v>
      </c>
      <c r="C558" s="36" t="s">
        <v>10</v>
      </c>
      <c r="D558" s="36" t="s">
        <v>166</v>
      </c>
      <c r="E558" s="251">
        <v>45748</v>
      </c>
      <c r="F558" s="36" t="s">
        <v>555</v>
      </c>
      <c r="G558" s="11" t="s">
        <v>322</v>
      </c>
      <c r="H558" s="30" t="s">
        <v>553</v>
      </c>
      <c r="I558" s="30" t="s">
        <v>554</v>
      </c>
      <c r="J558" s="42">
        <v>0</v>
      </c>
      <c r="K558" s="33">
        <v>25.48</v>
      </c>
      <c r="L558" s="39">
        <f t="shared" si="17"/>
        <v>0</v>
      </c>
      <c r="M558" s="38">
        <v>0</v>
      </c>
      <c r="N558" s="33">
        <v>160.76</v>
      </c>
      <c r="O558" s="258">
        <f t="shared" si="18"/>
        <v>0</v>
      </c>
      <c r="P558" s="7"/>
      <c r="Q558" s="6"/>
    </row>
    <row r="559" spans="1:17" s="67" customFormat="1" ht="31.5" hidden="1">
      <c r="A559" s="149"/>
      <c r="B559" s="257" t="s">
        <v>14</v>
      </c>
      <c r="C559" s="36" t="s">
        <v>10</v>
      </c>
      <c r="D559" s="36" t="s">
        <v>166</v>
      </c>
      <c r="E559" s="251">
        <v>45748</v>
      </c>
      <c r="F559" s="36" t="s">
        <v>555</v>
      </c>
      <c r="G559" s="11" t="s">
        <v>322</v>
      </c>
      <c r="H559" s="30" t="s">
        <v>553</v>
      </c>
      <c r="I559" s="30" t="s">
        <v>554</v>
      </c>
      <c r="J559" s="42">
        <v>0</v>
      </c>
      <c r="K559" s="33">
        <v>25.48</v>
      </c>
      <c r="L559" s="39">
        <f t="shared" si="17"/>
        <v>0</v>
      </c>
      <c r="M559" s="38">
        <v>0</v>
      </c>
      <c r="N559" s="33">
        <v>160.76</v>
      </c>
      <c r="O559" s="258">
        <f t="shared" si="18"/>
        <v>0</v>
      </c>
      <c r="P559" s="7"/>
      <c r="Q559" s="6"/>
    </row>
    <row r="560" spans="1:17" s="67" customFormat="1" ht="31.5" hidden="1">
      <c r="A560" s="149"/>
      <c r="B560" s="257" t="s">
        <v>14</v>
      </c>
      <c r="C560" s="36" t="s">
        <v>10</v>
      </c>
      <c r="D560" s="36" t="s">
        <v>166</v>
      </c>
      <c r="E560" s="251">
        <v>45748</v>
      </c>
      <c r="F560" s="36" t="s">
        <v>555</v>
      </c>
      <c r="G560" s="11" t="s">
        <v>322</v>
      </c>
      <c r="H560" s="30" t="s">
        <v>556</v>
      </c>
      <c r="I560" s="30" t="s">
        <v>557</v>
      </c>
      <c r="J560" s="42">
        <v>0</v>
      </c>
      <c r="K560" s="65">
        <v>25.48</v>
      </c>
      <c r="L560" s="39">
        <f t="shared" si="17"/>
        <v>0</v>
      </c>
      <c r="M560" s="38">
        <v>0</v>
      </c>
      <c r="N560" s="65">
        <v>160.76</v>
      </c>
      <c r="O560" s="258">
        <f t="shared" si="18"/>
        <v>0</v>
      </c>
      <c r="P560" s="7"/>
      <c r="Q560" s="6"/>
    </row>
    <row r="561" spans="1:17" s="67" customFormat="1" ht="31.5" hidden="1">
      <c r="A561" s="149"/>
      <c r="B561" s="257" t="s">
        <v>14</v>
      </c>
      <c r="C561" s="36" t="s">
        <v>10</v>
      </c>
      <c r="D561" s="36" t="s">
        <v>166</v>
      </c>
      <c r="E561" s="251">
        <v>45748</v>
      </c>
      <c r="F561" s="36" t="s">
        <v>558</v>
      </c>
      <c r="G561" s="11" t="s">
        <v>322</v>
      </c>
      <c r="H561" s="30" t="s">
        <v>554</v>
      </c>
      <c r="I561" s="30" t="s">
        <v>553</v>
      </c>
      <c r="J561" s="42">
        <v>0</v>
      </c>
      <c r="K561" s="33">
        <v>28.19</v>
      </c>
      <c r="L561" s="39">
        <f t="shared" si="17"/>
        <v>0</v>
      </c>
      <c r="M561" s="38">
        <v>0</v>
      </c>
      <c r="N561" s="33">
        <v>177.85</v>
      </c>
      <c r="O561" s="258">
        <f t="shared" si="18"/>
        <v>0</v>
      </c>
      <c r="P561" s="7"/>
      <c r="Q561" s="6"/>
    </row>
    <row r="562" spans="1:17" s="67" customFormat="1" ht="31.5" hidden="1">
      <c r="A562" s="149"/>
      <c r="B562" s="257" t="s">
        <v>14</v>
      </c>
      <c r="C562" s="36" t="s">
        <v>10</v>
      </c>
      <c r="D562" s="36" t="s">
        <v>166</v>
      </c>
      <c r="E562" s="251">
        <v>45748</v>
      </c>
      <c r="F562" s="36" t="s">
        <v>559</v>
      </c>
      <c r="G562" s="11" t="s">
        <v>341</v>
      </c>
      <c r="H562" s="30" t="s">
        <v>560</v>
      </c>
      <c r="I562" s="30" t="s">
        <v>561</v>
      </c>
      <c r="J562" s="42">
        <v>0</v>
      </c>
      <c r="K562" s="33">
        <v>26.11</v>
      </c>
      <c r="L562" s="39">
        <f t="shared" si="17"/>
        <v>0</v>
      </c>
      <c r="M562" s="38">
        <v>0</v>
      </c>
      <c r="N562" s="33">
        <v>188.69</v>
      </c>
      <c r="O562" s="258">
        <f t="shared" si="18"/>
        <v>0</v>
      </c>
      <c r="P562" s="7"/>
      <c r="Q562" s="6"/>
    </row>
    <row r="563" spans="1:17" s="67" customFormat="1" ht="31.5" hidden="1">
      <c r="A563" s="149"/>
      <c r="B563" s="257" t="s">
        <v>14</v>
      </c>
      <c r="C563" s="36" t="s">
        <v>11</v>
      </c>
      <c r="D563" s="36" t="s">
        <v>166</v>
      </c>
      <c r="E563" s="251">
        <v>45748</v>
      </c>
      <c r="F563" s="36" t="s">
        <v>562</v>
      </c>
      <c r="G563" s="11" t="s">
        <v>322</v>
      </c>
      <c r="H563" s="30" t="s">
        <v>553</v>
      </c>
      <c r="I563" s="30" t="s">
        <v>554</v>
      </c>
      <c r="J563" s="42">
        <v>0</v>
      </c>
      <c r="K563" s="33">
        <v>34.39</v>
      </c>
      <c r="L563" s="39">
        <f t="shared" si="17"/>
        <v>0</v>
      </c>
      <c r="M563" s="38">
        <v>0</v>
      </c>
      <c r="N563" s="33">
        <v>216.94</v>
      </c>
      <c r="O563" s="258">
        <f t="shared" si="18"/>
        <v>0</v>
      </c>
      <c r="P563" s="7"/>
      <c r="Q563" s="6"/>
    </row>
    <row r="564" spans="1:17" s="67" customFormat="1" ht="31.5" hidden="1">
      <c r="A564" s="149"/>
      <c r="B564" s="257" t="s">
        <v>14</v>
      </c>
      <c r="C564" s="36" t="s">
        <v>11</v>
      </c>
      <c r="D564" s="36" t="s">
        <v>166</v>
      </c>
      <c r="E564" s="251">
        <v>45748</v>
      </c>
      <c r="F564" s="36" t="s">
        <v>563</v>
      </c>
      <c r="G564" s="11" t="s">
        <v>322</v>
      </c>
      <c r="H564" s="30" t="s">
        <v>564</v>
      </c>
      <c r="I564" s="30" t="s">
        <v>565</v>
      </c>
      <c r="J564" s="42">
        <v>0</v>
      </c>
      <c r="K564" s="33">
        <v>34.39</v>
      </c>
      <c r="L564" s="39">
        <f t="shared" si="17"/>
        <v>0</v>
      </c>
      <c r="M564" s="38">
        <v>0</v>
      </c>
      <c r="N564" s="33">
        <v>216.94</v>
      </c>
      <c r="O564" s="258">
        <f t="shared" si="18"/>
        <v>0</v>
      </c>
      <c r="P564" s="7"/>
      <c r="Q564" s="6"/>
    </row>
    <row r="565" spans="1:17" s="67" customFormat="1" ht="31.5" hidden="1">
      <c r="A565" s="149"/>
      <c r="B565" s="257" t="s">
        <v>14</v>
      </c>
      <c r="C565" s="36" t="s">
        <v>11</v>
      </c>
      <c r="D565" s="36" t="s">
        <v>166</v>
      </c>
      <c r="E565" s="251">
        <v>45748</v>
      </c>
      <c r="F565" s="36" t="s">
        <v>566</v>
      </c>
      <c r="G565" s="11" t="s">
        <v>322</v>
      </c>
      <c r="H565" s="30" t="s">
        <v>556</v>
      </c>
      <c r="I565" s="30" t="s">
        <v>557</v>
      </c>
      <c r="J565" s="12">
        <v>69.5</v>
      </c>
      <c r="K565" s="33">
        <v>36.6</v>
      </c>
      <c r="L565" s="39">
        <f t="shared" si="17"/>
        <v>2543.7000000000003</v>
      </c>
      <c r="M565" s="38">
        <v>0</v>
      </c>
      <c r="N565" s="33">
        <v>230.87</v>
      </c>
      <c r="O565" s="258">
        <f t="shared" si="18"/>
        <v>0</v>
      </c>
      <c r="P565" s="7"/>
      <c r="Q565" s="6"/>
    </row>
    <row r="566" spans="1:17" s="67" customFormat="1" ht="31.5" hidden="1">
      <c r="A566" s="149"/>
      <c r="B566" s="257" t="s">
        <v>14</v>
      </c>
      <c r="C566" s="36" t="s">
        <v>11</v>
      </c>
      <c r="D566" s="36" t="s">
        <v>166</v>
      </c>
      <c r="E566" s="251">
        <v>45748</v>
      </c>
      <c r="F566" s="36" t="s">
        <v>566</v>
      </c>
      <c r="G566" s="11" t="s">
        <v>322</v>
      </c>
      <c r="H566" s="30" t="s">
        <v>567</v>
      </c>
      <c r="I566" s="30" t="s">
        <v>568</v>
      </c>
      <c r="J566" s="42">
        <v>0</v>
      </c>
      <c r="K566" s="33">
        <v>37.770000000000003</v>
      </c>
      <c r="L566" s="39">
        <f t="shared" si="17"/>
        <v>0</v>
      </c>
      <c r="M566" s="38">
        <v>0</v>
      </c>
      <c r="N566" s="33">
        <v>238.28</v>
      </c>
      <c r="O566" s="258">
        <f t="shared" si="18"/>
        <v>0</v>
      </c>
      <c r="P566" s="7"/>
      <c r="Q566" s="6"/>
    </row>
    <row r="567" spans="1:17" s="67" customFormat="1" ht="31.5" hidden="1">
      <c r="A567" s="149"/>
      <c r="B567" s="257" t="s">
        <v>14</v>
      </c>
      <c r="C567" s="36" t="s">
        <v>11</v>
      </c>
      <c r="D567" s="36" t="s">
        <v>166</v>
      </c>
      <c r="E567" s="251">
        <v>45748</v>
      </c>
      <c r="F567" s="36" t="s">
        <v>566</v>
      </c>
      <c r="G567" s="11" t="s">
        <v>322</v>
      </c>
      <c r="H567" s="30" t="s">
        <v>553</v>
      </c>
      <c r="I567" s="30" t="s">
        <v>554</v>
      </c>
      <c r="J567" s="42">
        <v>0</v>
      </c>
      <c r="K567" s="33">
        <v>36.6</v>
      </c>
      <c r="L567" s="39">
        <f t="shared" si="17"/>
        <v>0</v>
      </c>
      <c r="M567" s="38">
        <v>0</v>
      </c>
      <c r="N567" s="33">
        <v>230.87</v>
      </c>
      <c r="O567" s="258">
        <f t="shared" si="18"/>
        <v>0</v>
      </c>
      <c r="P567" s="7"/>
      <c r="Q567" s="6"/>
    </row>
    <row r="568" spans="1:17" s="67" customFormat="1" ht="31.5" hidden="1">
      <c r="A568" s="149"/>
      <c r="B568" s="257" t="s">
        <v>14</v>
      </c>
      <c r="C568" s="36" t="s">
        <v>11</v>
      </c>
      <c r="D568" s="36" t="s">
        <v>166</v>
      </c>
      <c r="E568" s="251">
        <v>45748</v>
      </c>
      <c r="F568" s="36" t="s">
        <v>569</v>
      </c>
      <c r="G568" s="11" t="s">
        <v>322</v>
      </c>
      <c r="H568" s="30" t="s">
        <v>553</v>
      </c>
      <c r="I568" s="30" t="s">
        <v>554</v>
      </c>
      <c r="J568" s="42">
        <v>0</v>
      </c>
      <c r="K568" s="65">
        <v>36.6</v>
      </c>
      <c r="L568" s="39">
        <f t="shared" si="17"/>
        <v>0</v>
      </c>
      <c r="M568" s="38">
        <v>0</v>
      </c>
      <c r="N568" s="65">
        <v>230.87</v>
      </c>
      <c r="O568" s="258">
        <f t="shared" si="18"/>
        <v>0</v>
      </c>
      <c r="P568" s="7"/>
      <c r="Q568" s="6"/>
    </row>
    <row r="569" spans="1:17" s="67" customFormat="1" ht="15.75" hidden="1">
      <c r="A569" s="149"/>
      <c r="B569" s="257" t="s">
        <v>14</v>
      </c>
      <c r="C569" s="36" t="s">
        <v>8</v>
      </c>
      <c r="D569" s="36" t="s">
        <v>168</v>
      </c>
      <c r="E569" s="251">
        <v>45748</v>
      </c>
      <c r="F569" s="36" t="s">
        <v>572</v>
      </c>
      <c r="G569" s="11" t="s">
        <v>328</v>
      </c>
      <c r="H569" s="30" t="s">
        <v>564</v>
      </c>
      <c r="I569" s="30" t="s">
        <v>573</v>
      </c>
      <c r="J569" s="42">
        <v>0</v>
      </c>
      <c r="K569" s="33"/>
      <c r="L569" s="39">
        <f t="shared" si="17"/>
        <v>0</v>
      </c>
      <c r="M569" s="256">
        <v>0</v>
      </c>
      <c r="N569" s="33">
        <v>289.69</v>
      </c>
      <c r="O569" s="258">
        <f t="shared" si="18"/>
        <v>0</v>
      </c>
      <c r="P569" s="7"/>
      <c r="Q569" s="6"/>
    </row>
    <row r="570" spans="1:17" s="67" customFormat="1" ht="15.75" hidden="1">
      <c r="A570" s="149"/>
      <c r="B570" s="257" t="s">
        <v>14</v>
      </c>
      <c r="C570" s="36" t="s">
        <v>8</v>
      </c>
      <c r="D570" s="36" t="s">
        <v>168</v>
      </c>
      <c r="E570" s="251">
        <v>45748</v>
      </c>
      <c r="F570" s="36" t="s">
        <v>357</v>
      </c>
      <c r="G570" s="11" t="s">
        <v>322</v>
      </c>
      <c r="H570" s="30" t="s">
        <v>553</v>
      </c>
      <c r="I570" s="30" t="s">
        <v>554</v>
      </c>
      <c r="J570" s="42">
        <v>0</v>
      </c>
      <c r="K570" s="33"/>
      <c r="L570" s="39">
        <f t="shared" si="17"/>
        <v>0</v>
      </c>
      <c r="M570" s="255">
        <v>2</v>
      </c>
      <c r="N570" s="33">
        <v>269.77999999999997</v>
      </c>
      <c r="O570" s="258">
        <f t="shared" si="18"/>
        <v>539.55999999999995</v>
      </c>
      <c r="P570" s="7"/>
      <c r="Q570" s="6"/>
    </row>
    <row r="571" spans="1:17" s="67" customFormat="1" ht="15.75" hidden="1">
      <c r="A571" s="149"/>
      <c r="B571" s="257" t="s">
        <v>14</v>
      </c>
      <c r="C571" s="36" t="s">
        <v>8</v>
      </c>
      <c r="D571" s="36" t="s">
        <v>168</v>
      </c>
      <c r="E571" s="251">
        <v>45748</v>
      </c>
      <c r="F571" s="36" t="s">
        <v>370</v>
      </c>
      <c r="G571" s="11" t="s">
        <v>322</v>
      </c>
      <c r="H571" s="30" t="s">
        <v>554</v>
      </c>
      <c r="I571" s="30" t="s">
        <v>553</v>
      </c>
      <c r="J571" s="42">
        <v>0</v>
      </c>
      <c r="K571" s="33"/>
      <c r="L571" s="39">
        <f t="shared" si="17"/>
        <v>0</v>
      </c>
      <c r="M571" s="255">
        <v>16</v>
      </c>
      <c r="N571" s="33">
        <v>347.58</v>
      </c>
      <c r="O571" s="258">
        <f t="shared" si="18"/>
        <v>5561.28</v>
      </c>
      <c r="P571" s="7"/>
      <c r="Q571" s="6"/>
    </row>
    <row r="572" spans="1:17" s="67" customFormat="1" ht="15.75" hidden="1">
      <c r="A572" s="149"/>
      <c r="B572" s="257" t="s">
        <v>14</v>
      </c>
      <c r="C572" s="36" t="s">
        <v>8</v>
      </c>
      <c r="D572" s="36" t="s">
        <v>168</v>
      </c>
      <c r="E572" s="251">
        <v>45748</v>
      </c>
      <c r="F572" s="36" t="s">
        <v>574</v>
      </c>
      <c r="G572" s="11" t="s">
        <v>328</v>
      </c>
      <c r="H572" s="30" t="s">
        <v>564</v>
      </c>
      <c r="I572" s="30" t="s">
        <v>573</v>
      </c>
      <c r="J572" s="42">
        <v>0</v>
      </c>
      <c r="K572" s="33"/>
      <c r="L572" s="39">
        <f t="shared" si="17"/>
        <v>0</v>
      </c>
      <c r="M572" s="255">
        <v>3</v>
      </c>
      <c r="N572" s="33">
        <v>192.26</v>
      </c>
      <c r="O572" s="258">
        <f t="shared" si="18"/>
        <v>576.78</v>
      </c>
      <c r="P572" s="7"/>
      <c r="Q572" s="6"/>
    </row>
    <row r="573" spans="1:17" s="67" customFormat="1" ht="15.75" hidden="1">
      <c r="A573" s="149"/>
      <c r="B573" s="257" t="s">
        <v>26</v>
      </c>
      <c r="C573" s="36" t="s">
        <v>9</v>
      </c>
      <c r="D573" s="36" t="s">
        <v>168</v>
      </c>
      <c r="E573" s="251">
        <v>45748</v>
      </c>
      <c r="F573" s="36" t="s">
        <v>353</v>
      </c>
      <c r="G573" s="36" t="s">
        <v>341</v>
      </c>
      <c r="H573" s="37">
        <v>0.29166666666666669</v>
      </c>
      <c r="I573" s="37">
        <v>0.63888888888888884</v>
      </c>
      <c r="J573" s="42">
        <v>0</v>
      </c>
      <c r="K573" s="39"/>
      <c r="L573" s="39">
        <f t="shared" si="17"/>
        <v>0</v>
      </c>
      <c r="M573" s="38">
        <v>10</v>
      </c>
      <c r="N573" s="39">
        <v>196.47</v>
      </c>
      <c r="O573" s="258">
        <f t="shared" si="18"/>
        <v>1964.7</v>
      </c>
      <c r="P573" s="7"/>
      <c r="Q573" s="6"/>
    </row>
    <row r="574" spans="1:17" s="67" customFormat="1" ht="15.75" hidden="1">
      <c r="A574" s="149"/>
      <c r="B574" s="257" t="s">
        <v>26</v>
      </c>
      <c r="C574" s="36" t="s">
        <v>9</v>
      </c>
      <c r="D574" s="36" t="s">
        <v>168</v>
      </c>
      <c r="E574" s="251">
        <v>45748</v>
      </c>
      <c r="F574" s="36" t="s">
        <v>354</v>
      </c>
      <c r="G574" s="36" t="s">
        <v>341</v>
      </c>
      <c r="H574" s="37">
        <v>0.29166666666666669</v>
      </c>
      <c r="I574" s="37">
        <v>0.63888888888888884</v>
      </c>
      <c r="J574" s="42">
        <v>0</v>
      </c>
      <c r="K574" s="39"/>
      <c r="L574" s="39">
        <f t="shared" si="17"/>
        <v>0</v>
      </c>
      <c r="M574" s="38">
        <v>28</v>
      </c>
      <c r="N574" s="39">
        <v>152.36000000000001</v>
      </c>
      <c r="O574" s="258">
        <f t="shared" si="18"/>
        <v>4266.08</v>
      </c>
      <c r="P574" s="7"/>
      <c r="Q574" s="6"/>
    </row>
    <row r="575" spans="1:17" s="67" customFormat="1" ht="15.75" hidden="1">
      <c r="A575" s="149"/>
      <c r="B575" s="257" t="s">
        <v>58</v>
      </c>
      <c r="C575" s="36" t="s">
        <v>7</v>
      </c>
      <c r="D575" s="36" t="s">
        <v>167</v>
      </c>
      <c r="E575" s="251">
        <v>45748</v>
      </c>
      <c r="F575" s="36" t="s">
        <v>373</v>
      </c>
      <c r="G575" s="36" t="s">
        <v>322</v>
      </c>
      <c r="H575" s="37">
        <v>0.45833333333333331</v>
      </c>
      <c r="I575" s="37">
        <v>0.95833333333333337</v>
      </c>
      <c r="J575" s="42">
        <v>0</v>
      </c>
      <c r="K575" s="39"/>
      <c r="L575" s="39">
        <f t="shared" si="17"/>
        <v>0</v>
      </c>
      <c r="M575" s="38">
        <v>0</v>
      </c>
      <c r="N575" s="39">
        <v>179.03</v>
      </c>
      <c r="O575" s="258">
        <f t="shared" si="18"/>
        <v>0</v>
      </c>
      <c r="P575" s="7"/>
      <c r="Q575" s="6"/>
    </row>
    <row r="576" spans="1:17" s="67" customFormat="1" ht="31.5" hidden="1">
      <c r="A576" s="149"/>
      <c r="B576" s="257" t="s">
        <v>58</v>
      </c>
      <c r="C576" s="36" t="s">
        <v>7</v>
      </c>
      <c r="D576" s="36" t="s">
        <v>167</v>
      </c>
      <c r="E576" s="251">
        <v>45748</v>
      </c>
      <c r="F576" s="36" t="s">
        <v>512</v>
      </c>
      <c r="G576" s="36" t="s">
        <v>341</v>
      </c>
      <c r="H576" s="37">
        <v>0.27777777777777779</v>
      </c>
      <c r="I576" s="37">
        <v>0.625</v>
      </c>
      <c r="J576" s="42">
        <v>0</v>
      </c>
      <c r="K576" s="39"/>
      <c r="L576" s="39">
        <f t="shared" si="17"/>
        <v>0</v>
      </c>
      <c r="M576" s="38">
        <v>0</v>
      </c>
      <c r="N576" s="39">
        <v>271.36</v>
      </c>
      <c r="O576" s="258">
        <f t="shared" si="18"/>
        <v>0</v>
      </c>
      <c r="P576" s="7"/>
      <c r="Q576" s="6"/>
    </row>
    <row r="577" spans="1:17" s="67" customFormat="1" ht="15.75" hidden="1">
      <c r="A577" s="149"/>
      <c r="B577" s="257" t="s">
        <v>58</v>
      </c>
      <c r="C577" s="36" t="s">
        <v>7</v>
      </c>
      <c r="D577" s="36" t="s">
        <v>167</v>
      </c>
      <c r="E577" s="251">
        <v>45748</v>
      </c>
      <c r="F577" s="36" t="s">
        <v>506</v>
      </c>
      <c r="G577" s="36" t="s">
        <v>341</v>
      </c>
      <c r="H577" s="37">
        <v>0.27777777777777779</v>
      </c>
      <c r="I577" s="37">
        <v>0.625</v>
      </c>
      <c r="J577" s="42">
        <v>0</v>
      </c>
      <c r="K577" s="39"/>
      <c r="L577" s="39">
        <f t="shared" si="17"/>
        <v>0</v>
      </c>
      <c r="M577" s="38">
        <v>0</v>
      </c>
      <c r="N577" s="39">
        <v>186.44</v>
      </c>
      <c r="O577" s="258">
        <f t="shared" si="18"/>
        <v>0</v>
      </c>
      <c r="P577" s="7"/>
      <c r="Q577" s="6"/>
    </row>
    <row r="578" spans="1:17" s="67" customFormat="1" ht="15.75" hidden="1">
      <c r="A578" s="149"/>
      <c r="B578" s="257" t="s">
        <v>58</v>
      </c>
      <c r="C578" s="36" t="s">
        <v>7</v>
      </c>
      <c r="D578" s="36" t="s">
        <v>167</v>
      </c>
      <c r="E578" s="251">
        <v>45748</v>
      </c>
      <c r="F578" s="36" t="s">
        <v>372</v>
      </c>
      <c r="G578" s="36" t="s">
        <v>341</v>
      </c>
      <c r="H578" s="37">
        <v>0.27777777777777779</v>
      </c>
      <c r="I578" s="37">
        <v>0.625</v>
      </c>
      <c r="J578" s="42">
        <v>0</v>
      </c>
      <c r="K578" s="39"/>
      <c r="L578" s="39">
        <f t="shared" ref="L578:L623" si="19">J578*K578</f>
        <v>0</v>
      </c>
      <c r="M578" s="38">
        <v>27</v>
      </c>
      <c r="N578" s="39">
        <v>186.44</v>
      </c>
      <c r="O578" s="258">
        <f t="shared" si="18"/>
        <v>5033.88</v>
      </c>
      <c r="P578" s="7"/>
      <c r="Q578" s="6"/>
    </row>
    <row r="579" spans="1:17" s="67" customFormat="1" ht="15.75" hidden="1">
      <c r="A579" s="149"/>
      <c r="B579" s="257" t="s">
        <v>58</v>
      </c>
      <c r="C579" s="36" t="s">
        <v>7</v>
      </c>
      <c r="D579" s="36" t="s">
        <v>167</v>
      </c>
      <c r="E579" s="251">
        <v>45748</v>
      </c>
      <c r="F579" s="36" t="s">
        <v>506</v>
      </c>
      <c r="G579" s="36" t="s">
        <v>341</v>
      </c>
      <c r="H579" s="37">
        <v>0.61111111111111116</v>
      </c>
      <c r="I579" s="37">
        <v>0.95833333333333337</v>
      </c>
      <c r="J579" s="42">
        <v>0</v>
      </c>
      <c r="K579" s="39"/>
      <c r="L579" s="39">
        <f t="shared" si="19"/>
        <v>0</v>
      </c>
      <c r="M579" s="38">
        <v>0</v>
      </c>
      <c r="N579" s="39">
        <v>190.89</v>
      </c>
      <c r="O579" s="258">
        <f t="shared" si="18"/>
        <v>0</v>
      </c>
      <c r="P579" s="7"/>
      <c r="Q579" s="6"/>
    </row>
    <row r="580" spans="1:17" s="67" customFormat="1" ht="15.75" hidden="1">
      <c r="A580" s="149"/>
      <c r="B580" s="257" t="s">
        <v>58</v>
      </c>
      <c r="C580" s="36" t="s">
        <v>7</v>
      </c>
      <c r="D580" s="36" t="s">
        <v>167</v>
      </c>
      <c r="E580" s="251">
        <v>45748</v>
      </c>
      <c r="F580" s="36" t="s">
        <v>372</v>
      </c>
      <c r="G580" s="36" t="s">
        <v>341</v>
      </c>
      <c r="H580" s="37">
        <v>0.61111111111111116</v>
      </c>
      <c r="I580" s="37">
        <v>0.95833333333333337</v>
      </c>
      <c r="J580" s="42">
        <v>0</v>
      </c>
      <c r="K580" s="39"/>
      <c r="L580" s="39">
        <f t="shared" si="19"/>
        <v>0</v>
      </c>
      <c r="M580" s="38">
        <v>7</v>
      </c>
      <c r="N580" s="39">
        <v>190.89</v>
      </c>
      <c r="O580" s="258">
        <f t="shared" ref="O580:O605" si="20">M580*N580</f>
        <v>1336.23</v>
      </c>
      <c r="P580" s="7"/>
      <c r="Q580" s="6"/>
    </row>
    <row r="581" spans="1:17" s="67" customFormat="1" ht="15.75" hidden="1">
      <c r="A581" s="149"/>
      <c r="B581" s="257" t="s">
        <v>58</v>
      </c>
      <c r="C581" s="36" t="s">
        <v>7</v>
      </c>
      <c r="D581" s="36" t="s">
        <v>167</v>
      </c>
      <c r="E581" s="251">
        <v>45748</v>
      </c>
      <c r="F581" s="36" t="s">
        <v>379</v>
      </c>
      <c r="G581" s="36" t="s">
        <v>341</v>
      </c>
      <c r="H581" s="37">
        <v>0.27777777777777779</v>
      </c>
      <c r="I581" s="37">
        <v>0.625</v>
      </c>
      <c r="J581" s="42">
        <v>0</v>
      </c>
      <c r="K581" s="39"/>
      <c r="L581" s="39">
        <f t="shared" si="19"/>
        <v>0</v>
      </c>
      <c r="M581" s="38">
        <v>0</v>
      </c>
      <c r="N581" s="39">
        <v>235.11</v>
      </c>
      <c r="O581" s="258">
        <f t="shared" si="20"/>
        <v>0</v>
      </c>
      <c r="P581" s="7"/>
      <c r="Q581" s="6"/>
    </row>
    <row r="582" spans="1:17" s="67" customFormat="1" ht="15.75" hidden="1">
      <c r="A582" s="149"/>
      <c r="B582" s="257" t="s">
        <v>58</v>
      </c>
      <c r="C582" s="36" t="s">
        <v>7</v>
      </c>
      <c r="D582" s="36" t="s">
        <v>167</v>
      </c>
      <c r="E582" s="251">
        <v>45748</v>
      </c>
      <c r="F582" s="36" t="s">
        <v>379</v>
      </c>
      <c r="G582" s="36" t="s">
        <v>341</v>
      </c>
      <c r="H582" s="37">
        <v>0.54166666666666663</v>
      </c>
      <c r="I582" s="37">
        <v>0.88888888888888884</v>
      </c>
      <c r="J582" s="42">
        <v>0</v>
      </c>
      <c r="K582" s="39"/>
      <c r="L582" s="39">
        <f t="shared" si="19"/>
        <v>0</v>
      </c>
      <c r="M582" s="38">
        <v>0</v>
      </c>
      <c r="N582" s="39">
        <v>235.11</v>
      </c>
      <c r="O582" s="258">
        <f t="shared" si="20"/>
        <v>0</v>
      </c>
      <c r="P582" s="7"/>
      <c r="Q582" s="6"/>
    </row>
    <row r="583" spans="1:17" s="67" customFormat="1" ht="15.75" hidden="1">
      <c r="A583" s="149"/>
      <c r="B583" s="257" t="s">
        <v>58</v>
      </c>
      <c r="C583" s="36" t="s">
        <v>7</v>
      </c>
      <c r="D583" s="36" t="s">
        <v>167</v>
      </c>
      <c r="E583" s="251">
        <v>45748</v>
      </c>
      <c r="F583" s="36" t="s">
        <v>379</v>
      </c>
      <c r="G583" s="36" t="s">
        <v>341</v>
      </c>
      <c r="H583" s="37">
        <v>0.61111111111111116</v>
      </c>
      <c r="I583" s="37">
        <v>0.95833333333333337</v>
      </c>
      <c r="J583" s="42">
        <v>0</v>
      </c>
      <c r="K583" s="39"/>
      <c r="L583" s="39">
        <f t="shared" si="19"/>
        <v>0</v>
      </c>
      <c r="M583" s="38">
        <v>0</v>
      </c>
      <c r="N583" s="39">
        <v>241.14</v>
      </c>
      <c r="O583" s="258">
        <f t="shared" si="20"/>
        <v>0</v>
      </c>
      <c r="P583" s="7"/>
      <c r="Q583" s="6"/>
    </row>
    <row r="584" spans="1:17" s="67" customFormat="1" ht="15.75" hidden="1">
      <c r="A584" s="149"/>
      <c r="B584" s="257" t="s">
        <v>58</v>
      </c>
      <c r="C584" s="36" t="s">
        <v>7</v>
      </c>
      <c r="D584" s="36" t="s">
        <v>167</v>
      </c>
      <c r="E584" s="251">
        <v>45748</v>
      </c>
      <c r="F584" s="36" t="s">
        <v>372</v>
      </c>
      <c r="G584" s="36" t="s">
        <v>341</v>
      </c>
      <c r="H584" s="37">
        <v>0.33333333333333331</v>
      </c>
      <c r="I584" s="37">
        <v>0.68055555555555558</v>
      </c>
      <c r="J584" s="42">
        <v>0</v>
      </c>
      <c r="K584" s="39"/>
      <c r="L584" s="39">
        <f t="shared" si="19"/>
        <v>0</v>
      </c>
      <c r="M584" s="38">
        <v>0</v>
      </c>
      <c r="N584" s="39">
        <v>186.44</v>
      </c>
      <c r="O584" s="258">
        <f t="shared" si="20"/>
        <v>0</v>
      </c>
      <c r="P584" s="7"/>
      <c r="Q584" s="6"/>
    </row>
    <row r="585" spans="1:17" s="67" customFormat="1" ht="15.75" hidden="1">
      <c r="A585" s="149"/>
      <c r="B585" s="257" t="s">
        <v>58</v>
      </c>
      <c r="C585" s="36" t="s">
        <v>7</v>
      </c>
      <c r="D585" s="36" t="s">
        <v>167</v>
      </c>
      <c r="E585" s="251">
        <v>45748</v>
      </c>
      <c r="F585" s="36" t="s">
        <v>372</v>
      </c>
      <c r="G585" s="36" t="s">
        <v>341</v>
      </c>
      <c r="H585" s="37">
        <v>0.5</v>
      </c>
      <c r="I585" s="37">
        <v>0.84722222222222221</v>
      </c>
      <c r="J585" s="42">
        <v>0</v>
      </c>
      <c r="K585" s="39"/>
      <c r="L585" s="39">
        <f t="shared" si="19"/>
        <v>0</v>
      </c>
      <c r="M585" s="38">
        <v>0</v>
      </c>
      <c r="N585" s="39">
        <v>186.44</v>
      </c>
      <c r="O585" s="258">
        <f t="shared" si="20"/>
        <v>0</v>
      </c>
      <c r="P585" s="7"/>
      <c r="Q585" s="6"/>
    </row>
    <row r="586" spans="1:17" s="67" customFormat="1" ht="31.5" hidden="1">
      <c r="A586" s="149"/>
      <c r="B586" s="257" t="s">
        <v>58</v>
      </c>
      <c r="C586" s="36" t="s">
        <v>169</v>
      </c>
      <c r="D586" s="36" t="s">
        <v>179</v>
      </c>
      <c r="E586" s="251">
        <v>45748</v>
      </c>
      <c r="F586" s="36" t="s">
        <v>499</v>
      </c>
      <c r="G586" s="36" t="s">
        <v>322</v>
      </c>
      <c r="H586" s="37">
        <v>0.25</v>
      </c>
      <c r="I586" s="37">
        <v>0.75</v>
      </c>
      <c r="J586" s="42">
        <v>0</v>
      </c>
      <c r="K586" s="57"/>
      <c r="L586" s="39">
        <f t="shared" si="19"/>
        <v>0</v>
      </c>
      <c r="M586" s="38">
        <v>0</v>
      </c>
      <c r="N586" s="57">
        <v>349.34</v>
      </c>
      <c r="O586" s="258">
        <f t="shared" si="20"/>
        <v>0</v>
      </c>
      <c r="P586" s="7"/>
      <c r="Q586" s="6"/>
    </row>
    <row r="587" spans="1:17" s="67" customFormat="1" ht="31.5" hidden="1">
      <c r="A587" s="149"/>
      <c r="B587" s="257" t="s">
        <v>58</v>
      </c>
      <c r="C587" s="36" t="s">
        <v>169</v>
      </c>
      <c r="D587" s="36" t="s">
        <v>179</v>
      </c>
      <c r="E587" s="251">
        <v>45748</v>
      </c>
      <c r="F587" s="36" t="s">
        <v>499</v>
      </c>
      <c r="G587" s="36" t="s">
        <v>322</v>
      </c>
      <c r="H587" s="37">
        <v>0.75</v>
      </c>
      <c r="I587" s="37">
        <v>0.25</v>
      </c>
      <c r="J587" s="42">
        <v>0</v>
      </c>
      <c r="K587" s="57"/>
      <c r="L587" s="39">
        <f t="shared" si="19"/>
        <v>0</v>
      </c>
      <c r="M587" s="38">
        <v>2</v>
      </c>
      <c r="N587" s="57">
        <v>371.47</v>
      </c>
      <c r="O587" s="258">
        <f t="shared" si="20"/>
        <v>742.94</v>
      </c>
      <c r="P587" s="7"/>
      <c r="Q587" s="6"/>
    </row>
    <row r="588" spans="1:17" s="67" customFormat="1" ht="31.5" hidden="1">
      <c r="A588" s="283"/>
      <c r="B588" s="263" t="s">
        <v>12</v>
      </c>
      <c r="C588" s="264" t="s">
        <v>175</v>
      </c>
      <c r="D588" s="264" t="s">
        <v>176</v>
      </c>
      <c r="E588" s="265">
        <v>45778</v>
      </c>
      <c r="F588" s="264" t="s">
        <v>325</v>
      </c>
      <c r="G588" s="264" t="s">
        <v>326</v>
      </c>
      <c r="H588" s="266">
        <v>0.33333333333333331</v>
      </c>
      <c r="I588" s="266">
        <v>0.68055555555555558</v>
      </c>
      <c r="J588" s="267">
        <v>0</v>
      </c>
      <c r="K588" s="268"/>
      <c r="L588" s="269">
        <f t="shared" si="19"/>
        <v>0</v>
      </c>
      <c r="M588" s="270">
        <v>12</v>
      </c>
      <c r="N588" s="268">
        <v>160.47</v>
      </c>
      <c r="O588" s="271">
        <f t="shared" si="20"/>
        <v>1925.6399999999999</v>
      </c>
      <c r="P588" s="7"/>
      <c r="Q588" s="6"/>
    </row>
    <row r="589" spans="1:17" s="67" customFormat="1" ht="15.75" hidden="1">
      <c r="A589" s="283"/>
      <c r="B589" s="263" t="s">
        <v>113</v>
      </c>
      <c r="C589" s="264" t="s">
        <v>11</v>
      </c>
      <c r="D589" s="264" t="s">
        <v>162</v>
      </c>
      <c r="E589" s="265">
        <v>45778</v>
      </c>
      <c r="F589" s="36" t="s">
        <v>339</v>
      </c>
      <c r="G589" s="36" t="s">
        <v>322</v>
      </c>
      <c r="H589" s="37">
        <v>0.41666666666666669</v>
      </c>
      <c r="I589" s="37">
        <v>0.91666666666666663</v>
      </c>
      <c r="J589" s="42">
        <v>0</v>
      </c>
      <c r="K589" s="57">
        <v>34.700000000000003</v>
      </c>
      <c r="L589" s="39">
        <f t="shared" si="19"/>
        <v>0</v>
      </c>
      <c r="M589" s="38">
        <v>0</v>
      </c>
      <c r="N589" s="57">
        <v>250.78</v>
      </c>
      <c r="O589" s="258">
        <f>M589*N589</f>
        <v>0</v>
      </c>
      <c r="P589" s="7"/>
      <c r="Q589" s="6"/>
    </row>
    <row r="590" spans="1:17" s="67" customFormat="1" ht="15" hidden="1" customHeight="1">
      <c r="A590" s="283"/>
      <c r="B590" s="263" t="s">
        <v>113</v>
      </c>
      <c r="C590" s="264" t="s">
        <v>11</v>
      </c>
      <c r="D590" s="264" t="s">
        <v>162</v>
      </c>
      <c r="E590" s="265">
        <v>45778</v>
      </c>
      <c r="F590" s="36" t="s">
        <v>339</v>
      </c>
      <c r="G590" s="36" t="s">
        <v>322</v>
      </c>
      <c r="H590" s="37">
        <v>0.29166666666666669</v>
      </c>
      <c r="I590" s="37">
        <v>0.79166666666666663</v>
      </c>
      <c r="J590" s="42">
        <v>0</v>
      </c>
      <c r="K590" s="57">
        <v>28.94</v>
      </c>
      <c r="L590" s="39">
        <f t="shared" si="19"/>
        <v>0</v>
      </c>
      <c r="M590" s="38">
        <v>0</v>
      </c>
      <c r="N590" s="57">
        <v>209.15</v>
      </c>
      <c r="O590" s="258">
        <f t="shared" si="20"/>
        <v>0</v>
      </c>
      <c r="P590" s="7"/>
      <c r="Q590" s="6"/>
    </row>
    <row r="591" spans="1:17" s="67" customFormat="1" ht="15" hidden="1" customHeight="1">
      <c r="A591" s="149"/>
      <c r="B591" s="257" t="s">
        <v>113</v>
      </c>
      <c r="C591" s="36" t="s">
        <v>11</v>
      </c>
      <c r="D591" s="36" t="s">
        <v>162</v>
      </c>
      <c r="E591" s="251">
        <v>45778</v>
      </c>
      <c r="F591" s="36" t="s">
        <v>339</v>
      </c>
      <c r="G591" s="36" t="s">
        <v>322</v>
      </c>
      <c r="H591" s="37">
        <v>0.79166666666666663</v>
      </c>
      <c r="I591" s="37">
        <v>0.29166666666666669</v>
      </c>
      <c r="J591" s="42">
        <v>12.5</v>
      </c>
      <c r="K591" s="57">
        <v>31.78</v>
      </c>
      <c r="L591" s="39">
        <f t="shared" si="19"/>
        <v>397.25</v>
      </c>
      <c r="M591" s="38">
        <v>0</v>
      </c>
      <c r="N591" s="57">
        <v>229.69</v>
      </c>
      <c r="O591" s="258">
        <f t="shared" si="20"/>
        <v>0</v>
      </c>
      <c r="P591" s="7"/>
      <c r="Q591" s="6"/>
    </row>
    <row r="592" spans="1:17" s="67" customFormat="1" ht="15" hidden="1" customHeight="1">
      <c r="A592" s="149"/>
      <c r="B592" s="257" t="s">
        <v>113</v>
      </c>
      <c r="C592" s="36" t="s">
        <v>11</v>
      </c>
      <c r="D592" s="36" t="s">
        <v>162</v>
      </c>
      <c r="E592" s="251">
        <v>45778</v>
      </c>
      <c r="F592" s="36" t="s">
        <v>339</v>
      </c>
      <c r="G592" s="36" t="s">
        <v>322</v>
      </c>
      <c r="H592" s="37">
        <v>0.33333333333333331</v>
      </c>
      <c r="I592" s="37">
        <v>0.83333333333333337</v>
      </c>
      <c r="J592" s="42">
        <v>0</v>
      </c>
      <c r="K592" s="57">
        <v>28.94</v>
      </c>
      <c r="L592" s="39">
        <f t="shared" si="19"/>
        <v>0</v>
      </c>
      <c r="M592" s="38">
        <v>0</v>
      </c>
      <c r="N592" s="57">
        <v>209.15</v>
      </c>
      <c r="O592" s="258">
        <f t="shared" si="20"/>
        <v>0</v>
      </c>
      <c r="P592" s="7"/>
      <c r="Q592" s="6"/>
    </row>
    <row r="593" spans="1:17" s="67" customFormat="1" ht="15" hidden="1" customHeight="1">
      <c r="A593" s="149"/>
      <c r="B593" s="257" t="s">
        <v>113</v>
      </c>
      <c r="C593" s="36" t="s">
        <v>11</v>
      </c>
      <c r="D593" s="36" t="s">
        <v>162</v>
      </c>
      <c r="E593" s="251">
        <v>45778</v>
      </c>
      <c r="F593" s="36" t="s">
        <v>339</v>
      </c>
      <c r="G593" s="36" t="s">
        <v>322</v>
      </c>
      <c r="H593" s="37">
        <v>0.375</v>
      </c>
      <c r="I593" s="37">
        <v>0.875</v>
      </c>
      <c r="J593" s="42">
        <v>0</v>
      </c>
      <c r="K593" s="57">
        <v>28.94</v>
      </c>
      <c r="L593" s="39">
        <f t="shared" si="19"/>
        <v>0</v>
      </c>
      <c r="M593" s="38">
        <v>0</v>
      </c>
      <c r="N593" s="57">
        <v>209.15</v>
      </c>
      <c r="O593" s="258">
        <f t="shared" si="20"/>
        <v>0</v>
      </c>
      <c r="P593" s="7"/>
      <c r="Q593" s="6"/>
    </row>
    <row r="594" spans="1:17" s="67" customFormat="1" ht="15.75" hidden="1">
      <c r="A594" s="283"/>
      <c r="B594" s="263" t="s">
        <v>113</v>
      </c>
      <c r="C594" s="264" t="s">
        <v>11</v>
      </c>
      <c r="D594" s="264" t="s">
        <v>162</v>
      </c>
      <c r="E594" s="265">
        <v>45778</v>
      </c>
      <c r="F594" s="36" t="s">
        <v>339</v>
      </c>
      <c r="G594" s="36" t="s">
        <v>322</v>
      </c>
      <c r="H594" s="37">
        <v>0.41666666666666669</v>
      </c>
      <c r="I594" s="37">
        <v>0.91666666666666663</v>
      </c>
      <c r="J594" s="42">
        <v>0</v>
      </c>
      <c r="K594" s="57">
        <v>28.94</v>
      </c>
      <c r="L594" s="39">
        <f t="shared" si="19"/>
        <v>0</v>
      </c>
      <c r="M594" s="38">
        <v>0</v>
      </c>
      <c r="N594" s="57">
        <v>209.15</v>
      </c>
      <c r="O594" s="258">
        <f t="shared" si="20"/>
        <v>0</v>
      </c>
      <c r="P594" s="7"/>
      <c r="Q594" s="6"/>
    </row>
    <row r="595" spans="1:17" s="67" customFormat="1" ht="15.75" hidden="1">
      <c r="A595" s="149"/>
      <c r="B595" s="257" t="s">
        <v>58</v>
      </c>
      <c r="C595" s="36" t="s">
        <v>202</v>
      </c>
      <c r="D595" s="36" t="s">
        <v>203</v>
      </c>
      <c r="E595" s="251">
        <v>45778</v>
      </c>
      <c r="F595" s="36" t="s">
        <v>331</v>
      </c>
      <c r="G595" s="36" t="s">
        <v>322</v>
      </c>
      <c r="H595" s="37">
        <v>0.45833333333333331</v>
      </c>
      <c r="I595" s="37">
        <v>0.95833333333333337</v>
      </c>
      <c r="J595" s="42"/>
      <c r="K595" s="57"/>
      <c r="L595" s="39">
        <f t="shared" si="19"/>
        <v>0</v>
      </c>
      <c r="M595" s="38">
        <v>6</v>
      </c>
      <c r="N595" s="57">
        <v>120.82</v>
      </c>
      <c r="O595" s="258">
        <f>M595*N595</f>
        <v>724.92</v>
      </c>
      <c r="P595" s="7"/>
      <c r="Q595" s="6"/>
    </row>
    <row r="596" spans="1:17" s="67" customFormat="1" ht="31.5" hidden="1">
      <c r="A596" s="149"/>
      <c r="B596" s="257" t="s">
        <v>58</v>
      </c>
      <c r="C596" s="36" t="s">
        <v>202</v>
      </c>
      <c r="D596" s="36" t="s">
        <v>203</v>
      </c>
      <c r="E596" s="251">
        <v>45778</v>
      </c>
      <c r="F596" s="36" t="s">
        <v>332</v>
      </c>
      <c r="G596" s="36" t="s">
        <v>333</v>
      </c>
      <c r="H596" s="37">
        <v>0.375</v>
      </c>
      <c r="I596" s="37">
        <v>0.72222222222222221</v>
      </c>
      <c r="J596" s="42"/>
      <c r="K596" s="57"/>
      <c r="L596" s="39">
        <f t="shared" si="19"/>
        <v>0</v>
      </c>
      <c r="M596" s="38">
        <v>1</v>
      </c>
      <c r="N596" s="57">
        <v>186.43</v>
      </c>
      <c r="O596" s="258">
        <f t="shared" si="20"/>
        <v>186.43</v>
      </c>
      <c r="P596" s="7"/>
      <c r="Q596" s="6"/>
    </row>
    <row r="597" spans="1:17" s="67" customFormat="1" ht="15.75" hidden="1">
      <c r="A597" s="149"/>
      <c r="B597" s="257" t="s">
        <v>26</v>
      </c>
      <c r="C597" s="36" t="s">
        <v>7</v>
      </c>
      <c r="D597" s="36" t="s">
        <v>167</v>
      </c>
      <c r="E597" s="251">
        <v>45778</v>
      </c>
      <c r="F597" s="36" t="s">
        <v>344</v>
      </c>
      <c r="G597" s="36" t="s">
        <v>322</v>
      </c>
      <c r="H597" s="37">
        <v>0.27083333333333331</v>
      </c>
      <c r="I597" s="37">
        <v>0.77083333333333337</v>
      </c>
      <c r="J597" s="42">
        <v>0</v>
      </c>
      <c r="K597" s="57"/>
      <c r="L597" s="39">
        <f t="shared" si="19"/>
        <v>0</v>
      </c>
      <c r="M597" s="38">
        <v>14</v>
      </c>
      <c r="N597" s="57">
        <v>189.68</v>
      </c>
      <c r="O597" s="258">
        <f>M597*N597</f>
        <v>2655.52</v>
      </c>
      <c r="P597" s="7"/>
      <c r="Q597" s="6"/>
    </row>
    <row r="598" spans="1:17" s="67" customFormat="1" ht="15.75" hidden="1">
      <c r="A598" s="149"/>
      <c r="B598" s="257" t="s">
        <v>26</v>
      </c>
      <c r="C598" s="36" t="s">
        <v>7</v>
      </c>
      <c r="D598" s="36" t="s">
        <v>167</v>
      </c>
      <c r="E598" s="251">
        <v>45778</v>
      </c>
      <c r="F598" s="36" t="s">
        <v>344</v>
      </c>
      <c r="G598" s="36" t="s">
        <v>322</v>
      </c>
      <c r="H598" s="37">
        <v>0.4375</v>
      </c>
      <c r="I598" s="37">
        <v>0.9375</v>
      </c>
      <c r="J598" s="42">
        <v>0</v>
      </c>
      <c r="K598" s="57"/>
      <c r="L598" s="39">
        <f t="shared" si="19"/>
        <v>0</v>
      </c>
      <c r="M598" s="38">
        <v>3</v>
      </c>
      <c r="N598" s="57">
        <v>190.97</v>
      </c>
      <c r="O598" s="258">
        <f t="shared" si="20"/>
        <v>572.91</v>
      </c>
      <c r="P598" s="7"/>
      <c r="Q598" s="6"/>
    </row>
    <row r="599" spans="1:17" s="67" customFormat="1" ht="15.75" hidden="1">
      <c r="A599" s="149"/>
      <c r="B599" s="257" t="s">
        <v>26</v>
      </c>
      <c r="C599" s="36" t="s">
        <v>7</v>
      </c>
      <c r="D599" s="36" t="s">
        <v>167</v>
      </c>
      <c r="E599" s="251">
        <v>45778</v>
      </c>
      <c r="F599" s="36" t="s">
        <v>345</v>
      </c>
      <c r="G599" s="36" t="s">
        <v>333</v>
      </c>
      <c r="H599" s="37">
        <v>0.27083333333333331</v>
      </c>
      <c r="I599" s="37">
        <v>0.61805555555555558</v>
      </c>
      <c r="J599" s="42">
        <v>0</v>
      </c>
      <c r="K599" s="57"/>
      <c r="L599" s="39">
        <f t="shared" si="19"/>
        <v>0</v>
      </c>
      <c r="M599" s="38">
        <v>0</v>
      </c>
      <c r="N599" s="57">
        <v>198.99</v>
      </c>
      <c r="O599" s="258">
        <f t="shared" si="20"/>
        <v>0</v>
      </c>
      <c r="P599" s="7"/>
      <c r="Q599" s="6"/>
    </row>
    <row r="600" spans="1:17" s="67" customFormat="1" ht="15.75" hidden="1">
      <c r="A600" s="149"/>
      <c r="B600" s="257" t="s">
        <v>26</v>
      </c>
      <c r="C600" s="36" t="s">
        <v>7</v>
      </c>
      <c r="D600" s="36" t="s">
        <v>167</v>
      </c>
      <c r="E600" s="251">
        <v>45778</v>
      </c>
      <c r="F600" s="36" t="s">
        <v>345</v>
      </c>
      <c r="G600" s="36" t="s">
        <v>333</v>
      </c>
      <c r="H600" s="37">
        <v>0.59027777777777779</v>
      </c>
      <c r="I600" s="37">
        <v>0.9375</v>
      </c>
      <c r="J600" s="42">
        <v>0</v>
      </c>
      <c r="K600" s="57"/>
      <c r="L600" s="39">
        <f t="shared" si="19"/>
        <v>0</v>
      </c>
      <c r="M600" s="38">
        <v>4</v>
      </c>
      <c r="N600" s="57">
        <v>201.32</v>
      </c>
      <c r="O600" s="258">
        <f t="shared" si="20"/>
        <v>805.28</v>
      </c>
      <c r="P600" s="7"/>
      <c r="Q600" s="6"/>
    </row>
    <row r="601" spans="1:17" s="67" customFormat="1" ht="15.75" hidden="1">
      <c r="A601" s="149"/>
      <c r="B601" s="257" t="s">
        <v>26</v>
      </c>
      <c r="C601" s="36" t="s">
        <v>7</v>
      </c>
      <c r="D601" s="36" t="s">
        <v>167</v>
      </c>
      <c r="E601" s="251">
        <v>45778</v>
      </c>
      <c r="F601" s="36" t="s">
        <v>346</v>
      </c>
      <c r="G601" s="36" t="s">
        <v>333</v>
      </c>
      <c r="H601" s="37">
        <v>0.27083333333333331</v>
      </c>
      <c r="I601" s="37">
        <v>0.61805555555555558</v>
      </c>
      <c r="J601" s="42">
        <v>0</v>
      </c>
      <c r="K601" s="57"/>
      <c r="L601" s="39">
        <f t="shared" si="19"/>
        <v>0</v>
      </c>
      <c r="M601" s="38">
        <v>33</v>
      </c>
      <c r="N601" s="57">
        <v>158.63</v>
      </c>
      <c r="O601" s="258">
        <f t="shared" si="20"/>
        <v>5234.79</v>
      </c>
      <c r="P601" s="7"/>
      <c r="Q601" s="6"/>
    </row>
    <row r="602" spans="1:17" s="67" customFormat="1" ht="15.75" hidden="1">
      <c r="A602" s="149"/>
      <c r="B602" s="257" t="s">
        <v>26</v>
      </c>
      <c r="C602" s="36" t="s">
        <v>7</v>
      </c>
      <c r="D602" s="36" t="s">
        <v>167</v>
      </c>
      <c r="E602" s="251">
        <v>45778</v>
      </c>
      <c r="F602" s="36" t="s">
        <v>346</v>
      </c>
      <c r="G602" s="36" t="s">
        <v>333</v>
      </c>
      <c r="H602" s="37">
        <v>0.59027777777777779</v>
      </c>
      <c r="I602" s="37">
        <v>0.9375</v>
      </c>
      <c r="J602" s="42">
        <v>0</v>
      </c>
      <c r="K602" s="57"/>
      <c r="L602" s="39">
        <f t="shared" si="19"/>
        <v>0</v>
      </c>
      <c r="M602" s="38">
        <v>22</v>
      </c>
      <c r="N602" s="57">
        <v>160.35</v>
      </c>
      <c r="O602" s="258">
        <f t="shared" si="20"/>
        <v>3527.7</v>
      </c>
      <c r="P602" s="7"/>
      <c r="Q602" s="6"/>
    </row>
    <row r="603" spans="1:17" s="67" customFormat="1" ht="15.75" hidden="1">
      <c r="A603" s="149"/>
      <c r="B603" s="257" t="s">
        <v>26</v>
      </c>
      <c r="C603" s="36" t="s">
        <v>7</v>
      </c>
      <c r="D603" s="36" t="s">
        <v>167</v>
      </c>
      <c r="E603" s="251">
        <v>45778</v>
      </c>
      <c r="F603" s="264" t="s">
        <v>347</v>
      </c>
      <c r="G603" s="264" t="s">
        <v>333</v>
      </c>
      <c r="H603" s="266">
        <v>0.27083333333333331</v>
      </c>
      <c r="I603" s="266">
        <v>0.61805555555555558</v>
      </c>
      <c r="J603" s="267">
        <v>0</v>
      </c>
      <c r="K603" s="268"/>
      <c r="L603" s="269">
        <f t="shared" si="19"/>
        <v>0</v>
      </c>
      <c r="M603" s="270">
        <v>2</v>
      </c>
      <c r="N603" s="268">
        <v>206.15</v>
      </c>
      <c r="O603" s="271">
        <f t="shared" si="20"/>
        <v>412.3</v>
      </c>
      <c r="P603" s="7"/>
      <c r="Q603" s="6"/>
    </row>
    <row r="604" spans="1:17" s="67" customFormat="1" ht="15.75" hidden="1">
      <c r="A604" s="149"/>
      <c r="B604" s="257" t="s">
        <v>26</v>
      </c>
      <c r="C604" s="36" t="s">
        <v>7</v>
      </c>
      <c r="D604" s="36" t="s">
        <v>167</v>
      </c>
      <c r="E604" s="251">
        <v>45778</v>
      </c>
      <c r="F604" s="36" t="s">
        <v>348</v>
      </c>
      <c r="G604" s="36" t="s">
        <v>333</v>
      </c>
      <c r="H604" s="37">
        <v>0.27083333333333331</v>
      </c>
      <c r="I604" s="37">
        <v>0.61805555555555558</v>
      </c>
      <c r="J604" s="42">
        <v>0</v>
      </c>
      <c r="K604" s="57"/>
      <c r="L604" s="39">
        <f t="shared" si="19"/>
        <v>0</v>
      </c>
      <c r="M604" s="38">
        <v>0</v>
      </c>
      <c r="N604" s="57">
        <v>192.87</v>
      </c>
      <c r="O604" s="258">
        <f t="shared" si="20"/>
        <v>0</v>
      </c>
      <c r="P604" s="7"/>
      <c r="Q604" s="6"/>
    </row>
    <row r="605" spans="1:17" s="67" customFormat="1" ht="15.75" hidden="1">
      <c r="A605" s="149"/>
      <c r="B605" s="257" t="s">
        <v>26</v>
      </c>
      <c r="C605" s="36" t="s">
        <v>7</v>
      </c>
      <c r="D605" s="36" t="s">
        <v>167</v>
      </c>
      <c r="E605" s="251">
        <v>45778</v>
      </c>
      <c r="F605" s="264" t="s">
        <v>349</v>
      </c>
      <c r="G605" s="264" t="s">
        <v>333</v>
      </c>
      <c r="H605" s="266">
        <v>0.27083333333333331</v>
      </c>
      <c r="I605" s="266">
        <v>0.61805555555555558</v>
      </c>
      <c r="J605" s="267">
        <v>0</v>
      </c>
      <c r="K605" s="268"/>
      <c r="L605" s="269">
        <f t="shared" si="19"/>
        <v>0</v>
      </c>
      <c r="M605" s="270">
        <v>0</v>
      </c>
      <c r="N605" s="268">
        <v>192.73</v>
      </c>
      <c r="O605" s="271">
        <f t="shared" si="20"/>
        <v>0</v>
      </c>
      <c r="P605" s="7"/>
      <c r="Q605" s="6"/>
    </row>
    <row r="606" spans="1:17" s="67" customFormat="1" ht="15.75" hidden="1">
      <c r="A606" s="149"/>
      <c r="B606" s="257" t="s">
        <v>12</v>
      </c>
      <c r="C606" s="36" t="s">
        <v>9</v>
      </c>
      <c r="D606" s="36" t="s">
        <v>4</v>
      </c>
      <c r="E606" s="251">
        <v>45778</v>
      </c>
      <c r="F606" s="36" t="s">
        <v>488</v>
      </c>
      <c r="G606" s="11" t="s">
        <v>328</v>
      </c>
      <c r="H606" s="30">
        <v>0.33333333333333331</v>
      </c>
      <c r="I606" s="30">
        <v>0.7416666666666667</v>
      </c>
      <c r="J606" s="42">
        <v>0.86</v>
      </c>
      <c r="K606" s="33">
        <v>44.32</v>
      </c>
      <c r="L606" s="39">
        <f t="shared" si="19"/>
        <v>38.115200000000002</v>
      </c>
      <c r="M606" s="38"/>
      <c r="N606" s="33">
        <v>320.37</v>
      </c>
      <c r="O606" s="258">
        <f t="shared" ref="O606:O623" si="21">M606*N606</f>
        <v>0</v>
      </c>
      <c r="P606" s="7"/>
      <c r="Q606" s="6"/>
    </row>
    <row r="607" spans="1:17" s="67" customFormat="1" ht="15.75" hidden="1">
      <c r="A607" s="149"/>
      <c r="B607" s="257" t="s">
        <v>12</v>
      </c>
      <c r="C607" s="36" t="s">
        <v>9</v>
      </c>
      <c r="D607" s="36" t="s">
        <v>4</v>
      </c>
      <c r="E607" s="251">
        <v>45778</v>
      </c>
      <c r="F607" s="36" t="s">
        <v>488</v>
      </c>
      <c r="G607" s="11" t="s">
        <v>328</v>
      </c>
      <c r="H607" s="30">
        <v>0.91666666666666663</v>
      </c>
      <c r="I607" s="30">
        <v>0.32500000000000001</v>
      </c>
      <c r="J607" s="42">
        <v>0.43</v>
      </c>
      <c r="K607" s="33">
        <v>50.41</v>
      </c>
      <c r="L607" s="39">
        <f t="shared" si="19"/>
        <v>21.676299999999998</v>
      </c>
      <c r="M607" s="38">
        <v>1</v>
      </c>
      <c r="N607" s="33">
        <v>364.36</v>
      </c>
      <c r="O607" s="258">
        <f t="shared" si="21"/>
        <v>364.36</v>
      </c>
      <c r="P607" s="7"/>
      <c r="Q607" s="6"/>
    </row>
    <row r="608" spans="1:17" s="67" customFormat="1" ht="15.75" hidden="1">
      <c r="A608" s="149"/>
      <c r="B608" s="257" t="s">
        <v>12</v>
      </c>
      <c r="C608" s="36" t="s">
        <v>9</v>
      </c>
      <c r="D608" s="36" t="s">
        <v>4</v>
      </c>
      <c r="E608" s="251">
        <v>45778</v>
      </c>
      <c r="F608" s="36" t="s">
        <v>488</v>
      </c>
      <c r="G608" s="11" t="s">
        <v>328</v>
      </c>
      <c r="H608" s="30">
        <v>0.33333333333333331</v>
      </c>
      <c r="I608" s="30">
        <v>0.7416666666666667</v>
      </c>
      <c r="J608" s="42">
        <v>0.3</v>
      </c>
      <c r="K608" s="33">
        <v>44.32</v>
      </c>
      <c r="L608" s="39">
        <f t="shared" si="19"/>
        <v>13.295999999999999</v>
      </c>
      <c r="M608" s="38"/>
      <c r="N608" s="33">
        <v>320.37</v>
      </c>
      <c r="O608" s="258">
        <f t="shared" si="21"/>
        <v>0</v>
      </c>
      <c r="P608" s="7"/>
      <c r="Q608" s="6"/>
    </row>
    <row r="609" spans="1:17" s="67" customFormat="1" ht="15.75" hidden="1">
      <c r="A609" s="149"/>
      <c r="B609" s="257" t="s">
        <v>12</v>
      </c>
      <c r="C609" s="36" t="s">
        <v>8</v>
      </c>
      <c r="D609" s="36" t="s">
        <v>4</v>
      </c>
      <c r="E609" s="251">
        <v>45778</v>
      </c>
      <c r="F609" s="36" t="s">
        <v>478</v>
      </c>
      <c r="G609" s="11" t="s">
        <v>328</v>
      </c>
      <c r="H609" s="30">
        <v>0.33333333333333298</v>
      </c>
      <c r="I609" s="30">
        <v>0.74166666666666703</v>
      </c>
      <c r="J609" s="42"/>
      <c r="K609" s="33">
        <v>103.85</v>
      </c>
      <c r="L609" s="39">
        <f t="shared" si="19"/>
        <v>0</v>
      </c>
      <c r="M609" s="38"/>
      <c r="N609" s="33">
        <v>750.64</v>
      </c>
      <c r="O609" s="258">
        <f t="shared" si="21"/>
        <v>0</v>
      </c>
      <c r="P609" s="7"/>
      <c r="Q609" s="6"/>
    </row>
    <row r="610" spans="1:17" s="67" customFormat="1" ht="15.75" hidden="1">
      <c r="A610" s="149"/>
      <c r="B610" s="257" t="s">
        <v>12</v>
      </c>
      <c r="C610" s="36" t="s">
        <v>8</v>
      </c>
      <c r="D610" s="36" t="s">
        <v>4</v>
      </c>
      <c r="E610" s="251">
        <v>45778</v>
      </c>
      <c r="F610" s="36" t="s">
        <v>479</v>
      </c>
      <c r="G610" s="11" t="s">
        <v>322</v>
      </c>
      <c r="H610" s="30">
        <v>0.25</v>
      </c>
      <c r="I610" s="30">
        <v>0.75</v>
      </c>
      <c r="J610" s="42"/>
      <c r="K610" s="33">
        <v>56.97</v>
      </c>
      <c r="L610" s="39">
        <f t="shared" si="19"/>
        <v>0</v>
      </c>
      <c r="M610" s="38"/>
      <c r="N610" s="33">
        <v>411.75</v>
      </c>
      <c r="O610" s="258">
        <f t="shared" si="21"/>
        <v>0</v>
      </c>
      <c r="P610" s="7"/>
      <c r="Q610" s="6"/>
    </row>
    <row r="611" spans="1:17" s="67" customFormat="1" ht="15.75" hidden="1">
      <c r="A611" s="149"/>
      <c r="B611" s="257" t="s">
        <v>12</v>
      </c>
      <c r="C611" s="36" t="s">
        <v>8</v>
      </c>
      <c r="D611" s="36" t="s">
        <v>190</v>
      </c>
      <c r="E611" s="251">
        <v>45778</v>
      </c>
      <c r="F611" s="36" t="s">
        <v>479</v>
      </c>
      <c r="G611" s="11" t="s">
        <v>322</v>
      </c>
      <c r="H611" s="30">
        <v>0.25</v>
      </c>
      <c r="I611" s="30">
        <v>0.75</v>
      </c>
      <c r="J611" s="42"/>
      <c r="K611" s="281">
        <v>56.97</v>
      </c>
      <c r="L611" s="39">
        <f t="shared" si="19"/>
        <v>0</v>
      </c>
      <c r="M611" s="38"/>
      <c r="N611" s="281">
        <v>411.75</v>
      </c>
      <c r="O611" s="258">
        <f>M611*N611</f>
        <v>0</v>
      </c>
      <c r="P611" s="7"/>
      <c r="Q611" s="6"/>
    </row>
    <row r="612" spans="1:17" s="67" customFormat="1" ht="15.75" hidden="1">
      <c r="A612" s="149"/>
      <c r="B612" s="257" t="s">
        <v>12</v>
      </c>
      <c r="C612" s="36" t="s">
        <v>8</v>
      </c>
      <c r="D612" s="36" t="s">
        <v>4</v>
      </c>
      <c r="E612" s="251">
        <v>45778</v>
      </c>
      <c r="F612" s="36" t="s">
        <v>480</v>
      </c>
      <c r="G612" s="11" t="s">
        <v>328</v>
      </c>
      <c r="H612" s="30">
        <v>0.33333333333333298</v>
      </c>
      <c r="I612" s="30">
        <v>0.74166666666666703</v>
      </c>
      <c r="J612" s="42"/>
      <c r="K612" s="33">
        <v>33.19</v>
      </c>
      <c r="L612" s="39">
        <f t="shared" si="19"/>
        <v>0</v>
      </c>
      <c r="M612" s="38">
        <v>1</v>
      </c>
      <c r="N612" s="33">
        <v>239.87</v>
      </c>
      <c r="O612" s="258">
        <f t="shared" si="21"/>
        <v>239.87</v>
      </c>
      <c r="P612" s="7"/>
      <c r="Q612" s="6"/>
    </row>
    <row r="613" spans="1:17" s="67" customFormat="1" ht="15.75" hidden="1">
      <c r="A613" s="149"/>
      <c r="B613" s="257" t="s">
        <v>12</v>
      </c>
      <c r="C613" s="36" t="s">
        <v>8</v>
      </c>
      <c r="D613" s="36" t="s">
        <v>4</v>
      </c>
      <c r="E613" s="251">
        <v>45778</v>
      </c>
      <c r="F613" s="36" t="s">
        <v>481</v>
      </c>
      <c r="G613" s="11" t="s">
        <v>328</v>
      </c>
      <c r="H613" s="30">
        <v>0.33333333333333298</v>
      </c>
      <c r="I613" s="30">
        <v>0.74166666666666703</v>
      </c>
      <c r="J613" s="42"/>
      <c r="K613" s="33">
        <v>41.52</v>
      </c>
      <c r="L613" s="39">
        <f t="shared" si="19"/>
        <v>0</v>
      </c>
      <c r="M613" s="38"/>
      <c r="N613" s="33">
        <v>300.10000000000002</v>
      </c>
      <c r="O613" s="258">
        <f t="shared" si="21"/>
        <v>0</v>
      </c>
      <c r="P613" s="7"/>
      <c r="Q613" s="6"/>
    </row>
    <row r="614" spans="1:17" s="67" customFormat="1" ht="15.75" hidden="1">
      <c r="A614" s="149"/>
      <c r="B614" s="257" t="s">
        <v>12</v>
      </c>
      <c r="C614" s="36" t="s">
        <v>8</v>
      </c>
      <c r="D614" s="36" t="s">
        <v>4</v>
      </c>
      <c r="E614" s="251">
        <v>45778</v>
      </c>
      <c r="F614" s="36" t="s">
        <v>399</v>
      </c>
      <c r="G614" s="11" t="s">
        <v>322</v>
      </c>
      <c r="H614" s="30">
        <v>0.25</v>
      </c>
      <c r="I614" s="30">
        <v>0.75</v>
      </c>
      <c r="J614" s="42">
        <v>5.45</v>
      </c>
      <c r="K614" s="33">
        <v>42.92</v>
      </c>
      <c r="L614" s="39">
        <f t="shared" si="19"/>
        <v>233.91400000000002</v>
      </c>
      <c r="M614" s="38">
        <v>3</v>
      </c>
      <c r="N614" s="33">
        <v>260.88</v>
      </c>
      <c r="O614" s="258">
        <f t="shared" si="21"/>
        <v>782.64</v>
      </c>
      <c r="P614" s="7"/>
      <c r="Q614" s="6"/>
    </row>
    <row r="615" spans="1:17" s="67" customFormat="1" ht="15.75" hidden="1">
      <c r="A615" s="149"/>
      <c r="B615" s="257" t="s">
        <v>12</v>
      </c>
      <c r="C615" s="36" t="s">
        <v>8</v>
      </c>
      <c r="D615" s="36" t="s">
        <v>4</v>
      </c>
      <c r="E615" s="251">
        <v>45778</v>
      </c>
      <c r="F615" s="36" t="s">
        <v>399</v>
      </c>
      <c r="G615" s="11" t="s">
        <v>322</v>
      </c>
      <c r="H615" s="30">
        <v>0.75</v>
      </c>
      <c r="I615" s="30">
        <v>0.25</v>
      </c>
      <c r="J615" s="42">
        <v>2.48</v>
      </c>
      <c r="K615" s="65">
        <v>48.74</v>
      </c>
      <c r="L615" s="39">
        <f t="shared" si="19"/>
        <v>120.87520000000001</v>
      </c>
      <c r="M615" s="38"/>
      <c r="N615" s="33">
        <v>296.26</v>
      </c>
      <c r="O615" s="258">
        <f t="shared" si="21"/>
        <v>0</v>
      </c>
      <c r="P615" s="7"/>
      <c r="Q615" s="6"/>
    </row>
    <row r="616" spans="1:17" s="67" customFormat="1" ht="15.75" hidden="1">
      <c r="A616" s="149"/>
      <c r="B616" s="257" t="s">
        <v>12</v>
      </c>
      <c r="C616" s="36" t="s">
        <v>8</v>
      </c>
      <c r="D616" s="36" t="s">
        <v>4</v>
      </c>
      <c r="E616" s="251">
        <v>45778</v>
      </c>
      <c r="F616" s="36" t="s">
        <v>399</v>
      </c>
      <c r="G616" s="11" t="s">
        <v>341</v>
      </c>
      <c r="H616" s="30">
        <v>0.33333333333333298</v>
      </c>
      <c r="I616" s="30">
        <v>0.68055555555555602</v>
      </c>
      <c r="J616" s="42"/>
      <c r="K616" s="33">
        <v>39.369999999999997</v>
      </c>
      <c r="L616" s="39">
        <f t="shared" si="19"/>
        <v>0</v>
      </c>
      <c r="M616" s="38"/>
      <c r="N616" s="33">
        <v>284.52999999999997</v>
      </c>
      <c r="O616" s="258">
        <f t="shared" si="21"/>
        <v>0</v>
      </c>
      <c r="P616" s="7"/>
      <c r="Q616" s="6"/>
    </row>
    <row r="617" spans="1:17" s="67" customFormat="1" ht="15.75" hidden="1">
      <c r="A617" s="149"/>
      <c r="B617" s="257" t="s">
        <v>12</v>
      </c>
      <c r="C617" s="36" t="s">
        <v>8</v>
      </c>
      <c r="D617" s="36" t="s">
        <v>4</v>
      </c>
      <c r="E617" s="251">
        <v>45778</v>
      </c>
      <c r="F617" s="36" t="s">
        <v>402</v>
      </c>
      <c r="G617" s="11" t="s">
        <v>322</v>
      </c>
      <c r="H617" s="30">
        <v>0.75</v>
      </c>
      <c r="I617" s="30">
        <v>0.25</v>
      </c>
      <c r="J617" s="42">
        <v>1.36</v>
      </c>
      <c r="K617" s="33">
        <v>53.86</v>
      </c>
      <c r="L617" s="39">
        <f t="shared" si="19"/>
        <v>73.249600000000001</v>
      </c>
      <c r="M617" s="38">
        <v>13</v>
      </c>
      <c r="N617" s="33">
        <v>327.38</v>
      </c>
      <c r="O617" s="258">
        <f t="shared" si="21"/>
        <v>4255.9399999999996</v>
      </c>
      <c r="P617" s="7"/>
      <c r="Q617" s="6"/>
    </row>
    <row r="618" spans="1:17" s="67" customFormat="1" ht="15.75" hidden="1">
      <c r="A618" s="149"/>
      <c r="B618" s="257" t="s">
        <v>12</v>
      </c>
      <c r="C618" s="36" t="s">
        <v>8</v>
      </c>
      <c r="D618" s="36" t="s">
        <v>4</v>
      </c>
      <c r="E618" s="251">
        <v>45778</v>
      </c>
      <c r="F618" s="36" t="s">
        <v>482</v>
      </c>
      <c r="G618" s="11" t="s">
        <v>322</v>
      </c>
      <c r="H618" s="30">
        <v>0.25</v>
      </c>
      <c r="I618" s="30">
        <v>0.75</v>
      </c>
      <c r="J618" s="42">
        <v>1.19</v>
      </c>
      <c r="K618" s="65">
        <v>35.590000000000003</v>
      </c>
      <c r="L618" s="39">
        <f t="shared" si="19"/>
        <v>42.3521</v>
      </c>
      <c r="M618" s="38"/>
      <c r="N618" s="33">
        <v>216.32</v>
      </c>
      <c r="O618" s="258">
        <f t="shared" si="21"/>
        <v>0</v>
      </c>
      <c r="P618" s="7"/>
      <c r="Q618" s="6"/>
    </row>
    <row r="619" spans="1:17" s="67" customFormat="1" ht="15.75" hidden="1">
      <c r="A619" s="149"/>
      <c r="B619" s="257" t="s">
        <v>12</v>
      </c>
      <c r="C619" s="36" t="s">
        <v>8</v>
      </c>
      <c r="D619" s="36" t="s">
        <v>4</v>
      </c>
      <c r="E619" s="251">
        <v>45778</v>
      </c>
      <c r="F619" s="36" t="s">
        <v>483</v>
      </c>
      <c r="G619" s="11" t="s">
        <v>322</v>
      </c>
      <c r="H619" s="30">
        <v>0.75</v>
      </c>
      <c r="I619" s="30">
        <v>0.25</v>
      </c>
      <c r="J619" s="42">
        <v>2.08</v>
      </c>
      <c r="K619" s="65">
        <v>47.31</v>
      </c>
      <c r="L619" s="39">
        <f t="shared" si="19"/>
        <v>98.404800000000009</v>
      </c>
      <c r="M619" s="38"/>
      <c r="N619" s="33">
        <v>287.56</v>
      </c>
      <c r="O619" s="258">
        <f t="shared" si="21"/>
        <v>0</v>
      </c>
      <c r="P619" s="7"/>
      <c r="Q619" s="6"/>
    </row>
    <row r="620" spans="1:17" s="67" customFormat="1" ht="15.75" hidden="1">
      <c r="A620" s="149"/>
      <c r="B620" s="257" t="s">
        <v>12</v>
      </c>
      <c r="C620" s="36" t="s">
        <v>8</v>
      </c>
      <c r="D620" s="36" t="s">
        <v>4</v>
      </c>
      <c r="E620" s="251">
        <v>45778</v>
      </c>
      <c r="F620" s="36" t="s">
        <v>484</v>
      </c>
      <c r="G620" s="11" t="s">
        <v>328</v>
      </c>
      <c r="H620" s="30">
        <v>0.91666666666666696</v>
      </c>
      <c r="I620" s="30">
        <v>0.28333333333333299</v>
      </c>
      <c r="J620" s="42">
        <v>4.8099999999999996</v>
      </c>
      <c r="K620" s="65">
        <v>34.119999999999997</v>
      </c>
      <c r="L620" s="39">
        <f t="shared" si="19"/>
        <v>164.11719999999997</v>
      </c>
      <c r="M620" s="38"/>
      <c r="N620" s="33">
        <v>246.64</v>
      </c>
      <c r="O620" s="258">
        <f t="shared" si="21"/>
        <v>0</v>
      </c>
      <c r="P620" s="7"/>
      <c r="Q620" s="6"/>
    </row>
    <row r="621" spans="1:17" s="67" customFormat="1" ht="15.75" hidden="1">
      <c r="A621" s="149"/>
      <c r="B621" s="257" t="s">
        <v>12</v>
      </c>
      <c r="C621" s="36" t="s">
        <v>8</v>
      </c>
      <c r="D621" s="36" t="s">
        <v>4</v>
      </c>
      <c r="E621" s="251">
        <v>45778</v>
      </c>
      <c r="F621" s="36" t="s">
        <v>485</v>
      </c>
      <c r="G621" s="11" t="s">
        <v>322</v>
      </c>
      <c r="H621" s="30">
        <v>0.25</v>
      </c>
      <c r="I621" s="30">
        <v>0.75</v>
      </c>
      <c r="J621" s="42">
        <v>2.2400000000000002</v>
      </c>
      <c r="K621" s="65">
        <v>25.95</v>
      </c>
      <c r="L621" s="39">
        <f t="shared" si="19"/>
        <v>58.128000000000007</v>
      </c>
      <c r="M621" s="38">
        <v>1</v>
      </c>
      <c r="N621" s="33">
        <v>157.75</v>
      </c>
      <c r="O621" s="258">
        <f t="shared" si="21"/>
        <v>157.75</v>
      </c>
      <c r="P621" s="7"/>
      <c r="Q621" s="6"/>
    </row>
    <row r="622" spans="1:17" s="67" customFormat="1" ht="15.75" hidden="1">
      <c r="A622" s="149"/>
      <c r="B622" s="257" t="s">
        <v>12</v>
      </c>
      <c r="C622" s="36" t="s">
        <v>8</v>
      </c>
      <c r="D622" s="36" t="s">
        <v>4</v>
      </c>
      <c r="E622" s="251">
        <v>45778</v>
      </c>
      <c r="F622" s="36" t="s">
        <v>485</v>
      </c>
      <c r="G622" s="11" t="s">
        <v>322</v>
      </c>
      <c r="H622" s="30">
        <v>0.75</v>
      </c>
      <c r="I622" s="30">
        <v>0.25</v>
      </c>
      <c r="J622" s="42">
        <v>9.34</v>
      </c>
      <c r="K622" s="33">
        <v>29.07</v>
      </c>
      <c r="L622" s="39">
        <f t="shared" si="19"/>
        <v>271.5138</v>
      </c>
      <c r="M622" s="38">
        <v>6</v>
      </c>
      <c r="N622" s="33">
        <v>176.67</v>
      </c>
      <c r="O622" s="258">
        <f t="shared" si="21"/>
        <v>1060.02</v>
      </c>
      <c r="P622" s="7"/>
      <c r="Q622" s="6"/>
    </row>
    <row r="623" spans="1:17" s="67" customFormat="1" ht="15.75" hidden="1">
      <c r="A623" s="149"/>
      <c r="B623" s="257" t="s">
        <v>12</v>
      </c>
      <c r="C623" s="264" t="s">
        <v>8</v>
      </c>
      <c r="D623" s="36" t="s">
        <v>4</v>
      </c>
      <c r="E623" s="251">
        <v>45778</v>
      </c>
      <c r="F623" s="36" t="s">
        <v>486</v>
      </c>
      <c r="G623" s="11" t="s">
        <v>333</v>
      </c>
      <c r="H623" s="30">
        <v>0.91666666666666696</v>
      </c>
      <c r="I623" s="30">
        <v>0.26388888888888901</v>
      </c>
      <c r="J623" s="267">
        <v>11.56</v>
      </c>
      <c r="K623" s="65">
        <v>41.23</v>
      </c>
      <c r="L623" s="269">
        <f t="shared" si="19"/>
        <v>476.61879999999996</v>
      </c>
      <c r="M623" s="270">
        <v>3</v>
      </c>
      <c r="N623" s="33">
        <v>298.02</v>
      </c>
      <c r="O623" s="271">
        <f t="shared" si="21"/>
        <v>894.06</v>
      </c>
      <c r="P623" s="7"/>
      <c r="Q623" s="6"/>
    </row>
    <row r="624" spans="1:17" s="67" customFormat="1" ht="15.75" hidden="1">
      <c r="A624" s="149"/>
      <c r="B624" s="257" t="s">
        <v>12</v>
      </c>
      <c r="C624" s="36" t="s">
        <v>11</v>
      </c>
      <c r="D624" s="36" t="s">
        <v>4</v>
      </c>
      <c r="E624" s="251">
        <v>45778</v>
      </c>
      <c r="F624" s="36" t="s">
        <v>339</v>
      </c>
      <c r="G624" s="36" t="s">
        <v>322</v>
      </c>
      <c r="H624" s="37">
        <v>0.79166666666666663</v>
      </c>
      <c r="I624" s="37">
        <v>0.29166666666666669</v>
      </c>
      <c r="J624" s="42">
        <v>231.5</v>
      </c>
      <c r="K624" s="57">
        <v>32.36</v>
      </c>
      <c r="L624" s="39">
        <f t="shared" ref="L624:L628" si="22">J624*K624</f>
        <v>7491.34</v>
      </c>
      <c r="M624" s="38">
        <v>0</v>
      </c>
      <c r="N624" s="281"/>
      <c r="O624" s="258">
        <f t="shared" ref="O624:O628" si="23">M624*N624</f>
        <v>0</v>
      </c>
      <c r="P624" s="7"/>
      <c r="Q624" s="6"/>
    </row>
    <row r="625" spans="1:17" s="67" customFormat="1" ht="15.75" hidden="1">
      <c r="A625" s="149"/>
      <c r="B625" s="257" t="s">
        <v>12</v>
      </c>
      <c r="C625" s="36" t="s">
        <v>11</v>
      </c>
      <c r="D625" s="36" t="s">
        <v>4</v>
      </c>
      <c r="E625" s="251">
        <v>45778</v>
      </c>
      <c r="F625" s="36" t="s">
        <v>339</v>
      </c>
      <c r="G625" s="36" t="s">
        <v>322</v>
      </c>
      <c r="H625" s="37">
        <v>0.29166666666666669</v>
      </c>
      <c r="I625" s="37">
        <v>0.79166666666666663</v>
      </c>
      <c r="J625" s="42">
        <v>231.5</v>
      </c>
      <c r="K625" s="57">
        <v>29.65</v>
      </c>
      <c r="L625" s="39">
        <f t="shared" si="22"/>
        <v>6863.9749999999995</v>
      </c>
      <c r="M625" s="38">
        <v>0</v>
      </c>
      <c r="N625" s="281"/>
      <c r="O625" s="258">
        <f t="shared" si="23"/>
        <v>0</v>
      </c>
      <c r="P625" s="7"/>
      <c r="Q625" s="6"/>
    </row>
    <row r="626" spans="1:17" s="67" customFormat="1" ht="15.75" hidden="1">
      <c r="A626" s="149"/>
      <c r="B626" s="257" t="s">
        <v>12</v>
      </c>
      <c r="C626" s="36" t="s">
        <v>10</v>
      </c>
      <c r="D626" s="36" t="s">
        <v>4</v>
      </c>
      <c r="E626" s="251">
        <v>45778</v>
      </c>
      <c r="F626" s="36" t="s">
        <v>335</v>
      </c>
      <c r="G626" s="36" t="s">
        <v>322</v>
      </c>
      <c r="H626" s="37">
        <v>0.29166666666666669</v>
      </c>
      <c r="I626" s="37">
        <v>0.79166666666666663</v>
      </c>
      <c r="J626" s="42">
        <v>225</v>
      </c>
      <c r="K626" s="57">
        <v>20.88</v>
      </c>
      <c r="L626" s="39">
        <f t="shared" si="22"/>
        <v>4698</v>
      </c>
      <c r="M626" s="38">
        <v>0</v>
      </c>
      <c r="N626" s="281"/>
      <c r="O626" s="258">
        <f t="shared" si="23"/>
        <v>0</v>
      </c>
      <c r="P626" s="7"/>
      <c r="Q626" s="6"/>
    </row>
    <row r="627" spans="1:17" s="67" customFormat="1" ht="15.75" hidden="1">
      <c r="A627" s="149"/>
      <c r="B627" s="257" t="s">
        <v>12</v>
      </c>
      <c r="C627" s="36" t="s">
        <v>10</v>
      </c>
      <c r="D627" s="36" t="s">
        <v>4</v>
      </c>
      <c r="E627" s="251">
        <v>45778</v>
      </c>
      <c r="F627" s="36" t="s">
        <v>335</v>
      </c>
      <c r="G627" s="36" t="s">
        <v>322</v>
      </c>
      <c r="H627" s="37">
        <v>0.79166666666666663</v>
      </c>
      <c r="I627" s="37">
        <v>0.29166666666666669</v>
      </c>
      <c r="J627" s="42">
        <v>225</v>
      </c>
      <c r="K627" s="57">
        <v>22.83</v>
      </c>
      <c r="L627" s="39">
        <f t="shared" si="22"/>
        <v>5136.75</v>
      </c>
      <c r="M627" s="38">
        <v>0</v>
      </c>
      <c r="N627" s="281"/>
      <c r="O627" s="258">
        <f t="shared" si="23"/>
        <v>0</v>
      </c>
      <c r="P627" s="7"/>
      <c r="Q627" s="6"/>
    </row>
    <row r="628" spans="1:17" s="67" customFormat="1" ht="31.5" hidden="1">
      <c r="A628" s="283"/>
      <c r="B628" s="263" t="s">
        <v>12</v>
      </c>
      <c r="C628" s="264" t="s">
        <v>13</v>
      </c>
      <c r="D628" s="264" t="s">
        <v>4</v>
      </c>
      <c r="E628" s="251">
        <v>45778</v>
      </c>
      <c r="F628" s="36" t="s">
        <v>351</v>
      </c>
      <c r="G628" s="36" t="s">
        <v>322</v>
      </c>
      <c r="H628" s="37">
        <v>0.45833333333333331</v>
      </c>
      <c r="I628" s="37">
        <v>0.95833333333333337</v>
      </c>
      <c r="J628" s="267">
        <v>320</v>
      </c>
      <c r="K628" s="39">
        <v>35.26</v>
      </c>
      <c r="L628" s="269">
        <f t="shared" si="22"/>
        <v>11283.199999999999</v>
      </c>
      <c r="M628" s="38">
        <v>0</v>
      </c>
      <c r="N628" s="282"/>
      <c r="O628" s="271">
        <f t="shared" si="23"/>
        <v>0</v>
      </c>
      <c r="P628" s="7"/>
      <c r="Q628" s="6"/>
    </row>
    <row r="629" spans="1:17" s="67" customFormat="1" ht="15.75" hidden="1">
      <c r="A629" s="149"/>
      <c r="B629" s="257" t="s">
        <v>87</v>
      </c>
      <c r="C629" s="36" t="s">
        <v>7</v>
      </c>
      <c r="D629" s="36" t="s">
        <v>167</v>
      </c>
      <c r="E629" s="251">
        <v>45778</v>
      </c>
      <c r="F629" s="44" t="s">
        <v>363</v>
      </c>
      <c r="G629" s="44" t="s">
        <v>336</v>
      </c>
      <c r="H629" s="45">
        <v>0.33333333333333298</v>
      </c>
      <c r="I629" s="45">
        <v>0.68055555555555602</v>
      </c>
      <c r="J629" s="42">
        <v>0</v>
      </c>
      <c r="K629" s="57"/>
      <c r="L629" s="39">
        <f t="shared" ref="L629:L648" si="24">J629*K629</f>
        <v>0</v>
      </c>
      <c r="M629" s="38"/>
      <c r="N629" s="51">
        <v>341.84</v>
      </c>
      <c r="O629" s="258">
        <f t="shared" ref="O629:O648" si="25">M629*N629</f>
        <v>0</v>
      </c>
      <c r="P629" s="7"/>
      <c r="Q629" s="6"/>
    </row>
    <row r="630" spans="1:17" s="67" customFormat="1" ht="15.75" hidden="1">
      <c r="A630" s="149"/>
      <c r="B630" s="257" t="s">
        <v>87</v>
      </c>
      <c r="C630" s="36" t="s">
        <v>7</v>
      </c>
      <c r="D630" s="36" t="s">
        <v>167</v>
      </c>
      <c r="E630" s="251">
        <v>45778</v>
      </c>
      <c r="F630" s="44" t="s">
        <v>364</v>
      </c>
      <c r="G630" s="44" t="s">
        <v>336</v>
      </c>
      <c r="H630" s="45">
        <v>0.91666666666666696</v>
      </c>
      <c r="I630" s="45">
        <v>0.25</v>
      </c>
      <c r="J630" s="42">
        <v>0</v>
      </c>
      <c r="K630" s="57"/>
      <c r="L630" s="39">
        <f t="shared" si="24"/>
        <v>0</v>
      </c>
      <c r="M630" s="38">
        <v>1</v>
      </c>
      <c r="N630" s="51">
        <v>280.32</v>
      </c>
      <c r="O630" s="258">
        <f t="shared" si="25"/>
        <v>280.32</v>
      </c>
      <c r="P630" s="7"/>
      <c r="Q630" s="6"/>
    </row>
    <row r="631" spans="1:17" s="67" customFormat="1" ht="15.75" hidden="1">
      <c r="A631" s="149"/>
      <c r="B631" s="257" t="s">
        <v>87</v>
      </c>
      <c r="C631" s="36" t="s">
        <v>7</v>
      </c>
      <c r="D631" s="36" t="s">
        <v>167</v>
      </c>
      <c r="E631" s="251">
        <v>45778</v>
      </c>
      <c r="F631" s="44" t="s">
        <v>408</v>
      </c>
      <c r="G631" s="44" t="s">
        <v>337</v>
      </c>
      <c r="H631" s="45">
        <v>0.33333333333333298</v>
      </c>
      <c r="I631" s="45">
        <v>0.83333333333333304</v>
      </c>
      <c r="J631" s="42">
        <v>0</v>
      </c>
      <c r="K631" s="57"/>
      <c r="L631" s="39">
        <f t="shared" si="24"/>
        <v>0</v>
      </c>
      <c r="M631" s="38"/>
      <c r="N631" s="51">
        <v>190.89</v>
      </c>
      <c r="O631" s="258">
        <f t="shared" si="25"/>
        <v>0</v>
      </c>
      <c r="P631" s="7"/>
      <c r="Q631" s="6"/>
    </row>
    <row r="632" spans="1:17" s="67" customFormat="1" ht="15.75" hidden="1">
      <c r="A632" s="149"/>
      <c r="B632" s="257" t="s">
        <v>87</v>
      </c>
      <c r="C632" s="36" t="s">
        <v>7</v>
      </c>
      <c r="D632" s="36" t="s">
        <v>167</v>
      </c>
      <c r="E632" s="251">
        <v>45778</v>
      </c>
      <c r="F632" s="44" t="s">
        <v>408</v>
      </c>
      <c r="G632" s="44" t="s">
        <v>449</v>
      </c>
      <c r="H632" s="45">
        <v>0.56944444444444398</v>
      </c>
      <c r="I632" s="45">
        <v>0.91666666666666696</v>
      </c>
      <c r="J632" s="42">
        <v>0</v>
      </c>
      <c r="K632" s="57"/>
      <c r="L632" s="39">
        <f t="shared" si="24"/>
        <v>0</v>
      </c>
      <c r="M632" s="38"/>
      <c r="N632" s="51">
        <v>201.85</v>
      </c>
      <c r="O632" s="258">
        <f t="shared" si="25"/>
        <v>0</v>
      </c>
      <c r="P632" s="7"/>
      <c r="Q632" s="6"/>
    </row>
    <row r="633" spans="1:17" s="67" customFormat="1" ht="15.75" hidden="1">
      <c r="A633" s="149"/>
      <c r="B633" s="257" t="s">
        <v>87</v>
      </c>
      <c r="C633" s="36" t="s">
        <v>7</v>
      </c>
      <c r="D633" s="36" t="s">
        <v>167</v>
      </c>
      <c r="E633" s="251">
        <v>45778</v>
      </c>
      <c r="F633" s="44" t="s">
        <v>365</v>
      </c>
      <c r="G633" s="44" t="s">
        <v>336</v>
      </c>
      <c r="H633" s="45">
        <v>0.91666666666666696</v>
      </c>
      <c r="I633" s="45">
        <v>0.25</v>
      </c>
      <c r="J633" s="42">
        <v>0</v>
      </c>
      <c r="K633" s="57"/>
      <c r="L633" s="39">
        <f t="shared" si="24"/>
        <v>0</v>
      </c>
      <c r="M633" s="38"/>
      <c r="N633" s="51">
        <v>193.87</v>
      </c>
      <c r="O633" s="258">
        <f t="shared" si="25"/>
        <v>0</v>
      </c>
      <c r="P633" s="7"/>
      <c r="Q633" s="6"/>
    </row>
    <row r="634" spans="1:17" s="67" customFormat="1" ht="15.75" hidden="1">
      <c r="A634" s="149"/>
      <c r="B634" s="257" t="s">
        <v>87</v>
      </c>
      <c r="C634" s="36" t="s">
        <v>7</v>
      </c>
      <c r="D634" s="36" t="s">
        <v>167</v>
      </c>
      <c r="E634" s="251">
        <v>45778</v>
      </c>
      <c r="F634" s="44" t="s">
        <v>367</v>
      </c>
      <c r="G634" s="44" t="s">
        <v>337</v>
      </c>
      <c r="H634" s="45">
        <v>0.33333333333333298</v>
      </c>
      <c r="I634" s="45">
        <v>0.83333333333333304</v>
      </c>
      <c r="J634" s="42">
        <v>0</v>
      </c>
      <c r="K634" s="57"/>
      <c r="L634" s="39">
        <f t="shared" si="24"/>
        <v>0</v>
      </c>
      <c r="M634" s="38"/>
      <c r="N634" s="51">
        <v>197.49</v>
      </c>
      <c r="O634" s="258">
        <f t="shared" si="25"/>
        <v>0</v>
      </c>
      <c r="P634" s="7"/>
      <c r="Q634" s="6"/>
    </row>
    <row r="635" spans="1:17" s="67" customFormat="1" ht="15.75" hidden="1">
      <c r="A635" s="149"/>
      <c r="B635" s="257" t="s">
        <v>87</v>
      </c>
      <c r="C635" s="36" t="s">
        <v>7</v>
      </c>
      <c r="D635" s="36" t="s">
        <v>167</v>
      </c>
      <c r="E635" s="251">
        <v>45778</v>
      </c>
      <c r="F635" s="44" t="s">
        <v>367</v>
      </c>
      <c r="G635" s="44" t="s">
        <v>336</v>
      </c>
      <c r="H635" s="45">
        <v>0.91666666666666696</v>
      </c>
      <c r="I635" s="45">
        <v>0.25</v>
      </c>
      <c r="J635" s="42">
        <v>0</v>
      </c>
      <c r="K635" s="57"/>
      <c r="L635" s="39">
        <f t="shared" si="24"/>
        <v>0</v>
      </c>
      <c r="M635" s="38"/>
      <c r="N635" s="51">
        <v>240.1</v>
      </c>
      <c r="O635" s="258">
        <f t="shared" si="25"/>
        <v>0</v>
      </c>
      <c r="P635" s="7"/>
      <c r="Q635" s="6"/>
    </row>
    <row r="636" spans="1:17" s="67" customFormat="1" ht="15.75" hidden="1">
      <c r="A636" s="149"/>
      <c r="B636" s="257" t="s">
        <v>87</v>
      </c>
      <c r="C636" s="36" t="s">
        <v>7</v>
      </c>
      <c r="D636" s="36" t="s">
        <v>167</v>
      </c>
      <c r="E636" s="251">
        <v>45778</v>
      </c>
      <c r="F636" s="44" t="s">
        <v>366</v>
      </c>
      <c r="G636" s="44" t="s">
        <v>337</v>
      </c>
      <c r="H636" s="45">
        <v>0.33333333333333298</v>
      </c>
      <c r="I636" s="45">
        <v>0.83333333333333304</v>
      </c>
      <c r="J636" s="42">
        <v>0</v>
      </c>
      <c r="K636" s="57"/>
      <c r="L636" s="39">
        <f t="shared" si="24"/>
        <v>0</v>
      </c>
      <c r="M636" s="38"/>
      <c r="N636" s="51">
        <v>155.25</v>
      </c>
      <c r="O636" s="258">
        <f t="shared" si="25"/>
        <v>0</v>
      </c>
      <c r="P636" s="7"/>
      <c r="Q636" s="6"/>
    </row>
    <row r="637" spans="1:17" s="67" customFormat="1" ht="15.75" hidden="1">
      <c r="A637" s="149"/>
      <c r="B637" s="257" t="s">
        <v>87</v>
      </c>
      <c r="C637" s="36" t="s">
        <v>7</v>
      </c>
      <c r="D637" s="36" t="s">
        <v>167</v>
      </c>
      <c r="E637" s="251">
        <v>45778</v>
      </c>
      <c r="F637" s="44" t="s">
        <v>366</v>
      </c>
      <c r="G637" s="44" t="s">
        <v>336</v>
      </c>
      <c r="H637" s="45">
        <v>0.41666666666666702</v>
      </c>
      <c r="I637" s="45">
        <v>0.76388888888888895</v>
      </c>
      <c r="J637" s="42">
        <v>0</v>
      </c>
      <c r="K637" s="57"/>
      <c r="L637" s="39">
        <f t="shared" si="24"/>
        <v>0</v>
      </c>
      <c r="M637" s="38"/>
      <c r="N637" s="51">
        <v>167.42</v>
      </c>
      <c r="O637" s="258">
        <f t="shared" si="25"/>
        <v>0</v>
      </c>
      <c r="P637" s="7"/>
      <c r="Q637" s="6"/>
    </row>
    <row r="638" spans="1:17" s="67" customFormat="1" ht="15.75" hidden="1">
      <c r="A638" s="149"/>
      <c r="B638" s="257" t="s">
        <v>87</v>
      </c>
      <c r="C638" s="36" t="s">
        <v>7</v>
      </c>
      <c r="D638" s="36" t="s">
        <v>167</v>
      </c>
      <c r="E638" s="251">
        <v>45778</v>
      </c>
      <c r="F638" s="44" t="s">
        <v>366</v>
      </c>
      <c r="G638" s="44" t="s">
        <v>449</v>
      </c>
      <c r="H638" s="45">
        <v>0.56944444444444398</v>
      </c>
      <c r="I638" s="45">
        <v>0.91666666666666696</v>
      </c>
      <c r="J638" s="42">
        <v>0</v>
      </c>
      <c r="K638" s="57"/>
      <c r="L638" s="39">
        <f t="shared" si="24"/>
        <v>0</v>
      </c>
      <c r="M638" s="38"/>
      <c r="N638" s="51">
        <v>46.74</v>
      </c>
      <c r="O638" s="258">
        <f t="shared" si="25"/>
        <v>0</v>
      </c>
      <c r="P638" s="7"/>
      <c r="Q638" s="6"/>
    </row>
    <row r="639" spans="1:17" s="67" customFormat="1" ht="15.75" hidden="1">
      <c r="A639" s="149"/>
      <c r="B639" s="257" t="s">
        <v>87</v>
      </c>
      <c r="C639" s="36" t="s">
        <v>7</v>
      </c>
      <c r="D639" s="36" t="s">
        <v>167</v>
      </c>
      <c r="E639" s="251">
        <v>45778</v>
      </c>
      <c r="F639" s="44" t="s">
        <v>366</v>
      </c>
      <c r="G639" s="44" t="s">
        <v>336</v>
      </c>
      <c r="H639" s="45">
        <v>0.91666666666666696</v>
      </c>
      <c r="I639" s="45">
        <v>0.25</v>
      </c>
      <c r="J639" s="42">
        <v>0</v>
      </c>
      <c r="K639" s="57"/>
      <c r="L639" s="39">
        <f t="shared" si="24"/>
        <v>0</v>
      </c>
      <c r="M639" s="38">
        <v>35</v>
      </c>
      <c r="N639" s="51">
        <v>189.91</v>
      </c>
      <c r="O639" s="258">
        <f t="shared" si="25"/>
        <v>6646.8499999999995</v>
      </c>
      <c r="P639" s="7"/>
      <c r="Q639" s="6"/>
    </row>
    <row r="640" spans="1:17" s="67" customFormat="1" ht="15.75" hidden="1">
      <c r="A640" s="149"/>
      <c r="B640" s="257" t="s">
        <v>87</v>
      </c>
      <c r="C640" s="36" t="s">
        <v>7</v>
      </c>
      <c r="D640" s="36" t="s">
        <v>167</v>
      </c>
      <c r="E640" s="251">
        <v>45778</v>
      </c>
      <c r="F640" s="44" t="s">
        <v>366</v>
      </c>
      <c r="G640" s="44" t="s">
        <v>337</v>
      </c>
      <c r="H640" s="45">
        <v>0.41666666666666702</v>
      </c>
      <c r="I640" s="45">
        <v>0.91666666666666696</v>
      </c>
      <c r="J640" s="42">
        <v>0</v>
      </c>
      <c r="K640" s="57"/>
      <c r="L640" s="39">
        <f t="shared" si="24"/>
        <v>0</v>
      </c>
      <c r="M640" s="38">
        <v>17</v>
      </c>
      <c r="N640" s="51">
        <v>155.25</v>
      </c>
      <c r="O640" s="258">
        <f t="shared" si="25"/>
        <v>2639.25</v>
      </c>
      <c r="P640" s="7"/>
      <c r="Q640" s="6"/>
    </row>
    <row r="641" spans="1:17" s="67" customFormat="1" ht="15.75" hidden="1">
      <c r="A641" s="149"/>
      <c r="B641" s="257" t="s">
        <v>87</v>
      </c>
      <c r="C641" s="36" t="s">
        <v>7</v>
      </c>
      <c r="D641" s="36" t="s">
        <v>167</v>
      </c>
      <c r="E641" s="251">
        <v>45778</v>
      </c>
      <c r="F641" s="44" t="s">
        <v>367</v>
      </c>
      <c r="G641" s="44" t="s">
        <v>337</v>
      </c>
      <c r="H641" s="45">
        <v>0.41666666666666702</v>
      </c>
      <c r="I641" s="45">
        <v>0.91666666666666696</v>
      </c>
      <c r="J641" s="42">
        <v>0</v>
      </c>
      <c r="K641" s="57"/>
      <c r="L641" s="39">
        <f t="shared" si="24"/>
        <v>0</v>
      </c>
      <c r="M641" s="38">
        <v>5</v>
      </c>
      <c r="N641" s="51">
        <v>197.49</v>
      </c>
      <c r="O641" s="258">
        <f t="shared" si="25"/>
        <v>987.45</v>
      </c>
      <c r="P641" s="7"/>
      <c r="Q641" s="6"/>
    </row>
    <row r="642" spans="1:17" s="67" customFormat="1" ht="15.75" hidden="1">
      <c r="A642" s="149"/>
      <c r="B642" s="257" t="s">
        <v>87</v>
      </c>
      <c r="C642" s="36" t="s">
        <v>7</v>
      </c>
      <c r="D642" s="36" t="s">
        <v>167</v>
      </c>
      <c r="E642" s="251">
        <v>45778</v>
      </c>
      <c r="F642" s="44" t="s">
        <v>366</v>
      </c>
      <c r="G642" s="44" t="s">
        <v>449</v>
      </c>
      <c r="H642" s="45">
        <v>0.29166666666666702</v>
      </c>
      <c r="I642" s="45">
        <v>0.63888888888888895</v>
      </c>
      <c r="J642" s="42">
        <v>0</v>
      </c>
      <c r="K642" s="57"/>
      <c r="L642" s="39">
        <f t="shared" si="24"/>
        <v>0</v>
      </c>
      <c r="M642" s="38"/>
      <c r="N642" s="51">
        <v>46.74</v>
      </c>
      <c r="O642" s="258">
        <f t="shared" si="25"/>
        <v>0</v>
      </c>
      <c r="P642" s="7"/>
      <c r="Q642" s="6"/>
    </row>
    <row r="643" spans="1:17" s="67" customFormat="1" ht="15.75" hidden="1">
      <c r="A643" s="149"/>
      <c r="B643" s="257" t="s">
        <v>87</v>
      </c>
      <c r="C643" s="36" t="s">
        <v>7</v>
      </c>
      <c r="D643" s="36" t="s">
        <v>167</v>
      </c>
      <c r="E643" s="251">
        <v>45778</v>
      </c>
      <c r="F643" s="44" t="s">
        <v>366</v>
      </c>
      <c r="G643" s="44" t="s">
        <v>449</v>
      </c>
      <c r="H643" s="45">
        <v>0.58333333333333304</v>
      </c>
      <c r="I643" s="45">
        <v>0.93055555555555602</v>
      </c>
      <c r="J643" s="42">
        <v>0</v>
      </c>
      <c r="K643" s="57"/>
      <c r="L643" s="39">
        <f t="shared" si="24"/>
        <v>0</v>
      </c>
      <c r="M643" s="38"/>
      <c r="N643" s="51">
        <v>46.74</v>
      </c>
      <c r="O643" s="258">
        <f t="shared" si="25"/>
        <v>0</v>
      </c>
      <c r="P643" s="7"/>
      <c r="Q643" s="6"/>
    </row>
    <row r="644" spans="1:17" s="67" customFormat="1" ht="15.75" hidden="1">
      <c r="A644" s="149"/>
      <c r="B644" s="257" t="s">
        <v>87</v>
      </c>
      <c r="C644" s="36" t="s">
        <v>7</v>
      </c>
      <c r="D644" s="36" t="s">
        <v>167</v>
      </c>
      <c r="E644" s="251">
        <v>45778</v>
      </c>
      <c r="F644" s="44" t="s">
        <v>367</v>
      </c>
      <c r="G644" s="44" t="s">
        <v>449</v>
      </c>
      <c r="H644" s="45">
        <v>0.5</v>
      </c>
      <c r="I644" s="45">
        <v>0.84722222222222199</v>
      </c>
      <c r="J644" s="42">
        <v>0</v>
      </c>
      <c r="K644" s="57"/>
      <c r="L644" s="39">
        <f t="shared" si="24"/>
        <v>0</v>
      </c>
      <c r="M644" s="38"/>
      <c r="N644" s="51">
        <v>46.74</v>
      </c>
      <c r="O644" s="258">
        <f t="shared" si="25"/>
        <v>0</v>
      </c>
      <c r="P644" s="7"/>
      <c r="Q644" s="6"/>
    </row>
    <row r="645" spans="1:17" s="67" customFormat="1" ht="15.75" hidden="1">
      <c r="A645" s="149"/>
      <c r="B645" s="257" t="s">
        <v>87</v>
      </c>
      <c r="C645" s="36" t="s">
        <v>7</v>
      </c>
      <c r="D645" s="36" t="s">
        <v>167</v>
      </c>
      <c r="E645" s="251">
        <v>45778</v>
      </c>
      <c r="F645" s="44" t="s">
        <v>538</v>
      </c>
      <c r="G645" s="44" t="s">
        <v>449</v>
      </c>
      <c r="H645" s="45">
        <v>0.56944444444444398</v>
      </c>
      <c r="I645" s="45">
        <v>0.91666666666666696</v>
      </c>
      <c r="J645" s="42">
        <v>0</v>
      </c>
      <c r="K645" s="57"/>
      <c r="L645" s="39">
        <f t="shared" si="24"/>
        <v>0</v>
      </c>
      <c r="M645" s="38"/>
      <c r="N645" s="51">
        <v>208.45</v>
      </c>
      <c r="O645" s="258">
        <f t="shared" si="25"/>
        <v>0</v>
      </c>
      <c r="P645" s="7"/>
      <c r="Q645" s="6"/>
    </row>
    <row r="646" spans="1:17" s="67" customFormat="1" ht="15.75" hidden="1">
      <c r="A646" s="149"/>
      <c r="B646" s="257" t="s">
        <v>87</v>
      </c>
      <c r="C646" s="36" t="s">
        <v>7</v>
      </c>
      <c r="D646" s="36" t="s">
        <v>167</v>
      </c>
      <c r="E646" s="251">
        <v>45778</v>
      </c>
      <c r="F646" s="44" t="s">
        <v>368</v>
      </c>
      <c r="G646" s="44" t="s">
        <v>337</v>
      </c>
      <c r="H646" s="45">
        <v>0.41666666666666702</v>
      </c>
      <c r="I646" s="45">
        <v>0.91666666666666696</v>
      </c>
      <c r="J646" s="42">
        <v>0</v>
      </c>
      <c r="K646" s="57"/>
      <c r="L646" s="39">
        <f t="shared" si="24"/>
        <v>0</v>
      </c>
      <c r="M646" s="38"/>
      <c r="N646" s="51">
        <v>191.09</v>
      </c>
      <c r="O646" s="258">
        <f t="shared" si="25"/>
        <v>0</v>
      </c>
      <c r="P646" s="7"/>
      <c r="Q646" s="6"/>
    </row>
    <row r="647" spans="1:17" s="67" customFormat="1" ht="15.75" hidden="1">
      <c r="A647" s="149"/>
      <c r="B647" s="257" t="s">
        <v>87</v>
      </c>
      <c r="C647" s="36" t="s">
        <v>7</v>
      </c>
      <c r="D647" s="36" t="s">
        <v>167</v>
      </c>
      <c r="E647" s="251">
        <v>45778</v>
      </c>
      <c r="F647" s="44" t="s">
        <v>369</v>
      </c>
      <c r="G647" s="44" t="s">
        <v>336</v>
      </c>
      <c r="H647" s="45">
        <v>0.25</v>
      </c>
      <c r="I647" s="45">
        <v>0.59722222222222199</v>
      </c>
      <c r="J647" s="42">
        <v>0</v>
      </c>
      <c r="K647" s="57"/>
      <c r="L647" s="39">
        <f t="shared" si="24"/>
        <v>0</v>
      </c>
      <c r="M647" s="38"/>
      <c r="N647" s="51">
        <v>178.53</v>
      </c>
      <c r="O647" s="258">
        <f t="shared" si="25"/>
        <v>0</v>
      </c>
      <c r="P647" s="7"/>
      <c r="Q647" s="6"/>
    </row>
    <row r="648" spans="1:17" s="67" customFormat="1" ht="15.75" hidden="1">
      <c r="A648" s="283"/>
      <c r="B648" s="263" t="s">
        <v>87</v>
      </c>
      <c r="C648" s="264" t="s">
        <v>7</v>
      </c>
      <c r="D648" s="264" t="s">
        <v>167</v>
      </c>
      <c r="E648" s="251">
        <v>45778</v>
      </c>
      <c r="F648" s="44" t="s">
        <v>367</v>
      </c>
      <c r="G648" s="44" t="s">
        <v>336</v>
      </c>
      <c r="H648" s="45">
        <v>0.91666666666666696</v>
      </c>
      <c r="I648" s="45">
        <v>0.25</v>
      </c>
      <c r="J648" s="42">
        <v>0</v>
      </c>
      <c r="K648" s="268"/>
      <c r="L648" s="269">
        <f t="shared" si="24"/>
        <v>0</v>
      </c>
      <c r="M648" s="270"/>
      <c r="N648" s="51">
        <v>240.1</v>
      </c>
      <c r="O648" s="271">
        <f t="shared" si="25"/>
        <v>0</v>
      </c>
      <c r="P648" s="7"/>
      <c r="Q648" s="6"/>
    </row>
    <row r="649" spans="1:17" s="67" customFormat="1" ht="15.75" hidden="1">
      <c r="A649" s="149"/>
      <c r="B649" s="257" t="s">
        <v>93</v>
      </c>
      <c r="C649" s="36" t="s">
        <v>7</v>
      </c>
      <c r="D649" s="36" t="s">
        <v>179</v>
      </c>
      <c r="E649" s="251">
        <v>45778</v>
      </c>
      <c r="F649" s="36" t="s">
        <v>581</v>
      </c>
      <c r="G649" s="36" t="s">
        <v>322</v>
      </c>
      <c r="H649" s="37" t="s">
        <v>556</v>
      </c>
      <c r="I649" s="37" t="s">
        <v>557</v>
      </c>
      <c r="J649" s="42"/>
      <c r="K649" s="57">
        <v>23.32</v>
      </c>
      <c r="L649" s="39">
        <f t="shared" ref="L649:L656" si="26">J649*K649</f>
        <v>0</v>
      </c>
      <c r="M649" s="38"/>
      <c r="N649" s="57">
        <v>168.58</v>
      </c>
      <c r="O649" s="258">
        <f t="shared" ref="O649:O656" si="27">M649*N649</f>
        <v>0</v>
      </c>
      <c r="P649" s="7"/>
      <c r="Q649" s="6"/>
    </row>
    <row r="650" spans="1:17" s="67" customFormat="1" ht="15.75" hidden="1">
      <c r="A650" s="149"/>
      <c r="B650" s="257" t="s">
        <v>93</v>
      </c>
      <c r="C650" s="36" t="s">
        <v>7</v>
      </c>
      <c r="D650" s="36" t="s">
        <v>179</v>
      </c>
      <c r="E650" s="251">
        <v>45778</v>
      </c>
      <c r="F650" s="36" t="s">
        <v>372</v>
      </c>
      <c r="G650" s="36" t="s">
        <v>333</v>
      </c>
      <c r="H650" s="37" t="s">
        <v>582</v>
      </c>
      <c r="I650" s="37" t="s">
        <v>583</v>
      </c>
      <c r="J650" s="42"/>
      <c r="K650" s="57">
        <v>22.9</v>
      </c>
      <c r="L650" s="39">
        <f t="shared" ref="L650:L652" si="28">J650*K650</f>
        <v>0</v>
      </c>
      <c r="M650" s="38"/>
      <c r="N650" s="57">
        <v>165.55</v>
      </c>
      <c r="O650" s="258">
        <f t="shared" ref="O650:O652" si="29">M650*N650</f>
        <v>0</v>
      </c>
      <c r="P650" s="7"/>
      <c r="Q650" s="6"/>
    </row>
    <row r="651" spans="1:17" s="67" customFormat="1" ht="15.75" hidden="1">
      <c r="A651" s="149"/>
      <c r="B651" s="257" t="s">
        <v>93</v>
      </c>
      <c r="C651" s="36" t="s">
        <v>7</v>
      </c>
      <c r="D651" s="36" t="s">
        <v>179</v>
      </c>
      <c r="E651" s="251">
        <v>45778</v>
      </c>
      <c r="F651" s="36" t="s">
        <v>379</v>
      </c>
      <c r="G651" s="36" t="s">
        <v>322</v>
      </c>
      <c r="H651" s="37" t="s">
        <v>556</v>
      </c>
      <c r="I651" s="37" t="s">
        <v>557</v>
      </c>
      <c r="J651" s="42"/>
      <c r="K651" s="57">
        <v>27.52</v>
      </c>
      <c r="L651" s="39">
        <f t="shared" si="28"/>
        <v>0</v>
      </c>
      <c r="M651" s="38"/>
      <c r="N651" s="57">
        <v>198.89</v>
      </c>
      <c r="O651" s="258">
        <f t="shared" si="29"/>
        <v>0</v>
      </c>
      <c r="P651" s="7"/>
      <c r="Q651" s="6"/>
    </row>
    <row r="652" spans="1:17" s="67" customFormat="1" ht="15.75" hidden="1">
      <c r="A652" s="149"/>
      <c r="B652" s="257" t="s">
        <v>93</v>
      </c>
      <c r="C652" s="36" t="s">
        <v>7</v>
      </c>
      <c r="D652" s="36" t="s">
        <v>179</v>
      </c>
      <c r="E652" s="251">
        <v>45778</v>
      </c>
      <c r="F652" s="36" t="s">
        <v>379</v>
      </c>
      <c r="G652" s="36" t="s">
        <v>333</v>
      </c>
      <c r="H652" s="37" t="s">
        <v>582</v>
      </c>
      <c r="I652" s="37" t="s">
        <v>583</v>
      </c>
      <c r="J652" s="42"/>
      <c r="K652" s="57">
        <v>28.75</v>
      </c>
      <c r="L652" s="39">
        <f t="shared" si="28"/>
        <v>0</v>
      </c>
      <c r="M652" s="38"/>
      <c r="N652" s="57">
        <v>207.81</v>
      </c>
      <c r="O652" s="258">
        <f t="shared" si="29"/>
        <v>0</v>
      </c>
      <c r="P652" s="7"/>
      <c r="Q652" s="6"/>
    </row>
    <row r="653" spans="1:17" s="67" customFormat="1" ht="31.5" hidden="1">
      <c r="A653" s="149"/>
      <c r="B653" s="257" t="s">
        <v>93</v>
      </c>
      <c r="C653" s="36" t="s">
        <v>7</v>
      </c>
      <c r="D653" s="36" t="s">
        <v>179</v>
      </c>
      <c r="E653" s="251">
        <v>45778</v>
      </c>
      <c r="F653" s="36" t="s">
        <v>503</v>
      </c>
      <c r="G653" s="36" t="s">
        <v>333</v>
      </c>
      <c r="H653" s="37" t="s">
        <v>557</v>
      </c>
      <c r="I653" s="37" t="s">
        <v>584</v>
      </c>
      <c r="J653" s="42"/>
      <c r="K653" s="57">
        <v>35</v>
      </c>
      <c r="L653" s="39">
        <f t="shared" si="26"/>
        <v>0</v>
      </c>
      <c r="M653" s="38"/>
      <c r="N653" s="57">
        <v>252.95</v>
      </c>
      <c r="O653" s="258">
        <f t="shared" si="27"/>
        <v>0</v>
      </c>
      <c r="P653" s="7"/>
      <c r="Q653" s="6"/>
    </row>
    <row r="654" spans="1:17" s="67" customFormat="1" ht="15.75" hidden="1">
      <c r="A654" s="149"/>
      <c r="B654" s="257" t="s">
        <v>93</v>
      </c>
      <c r="C654" s="36" t="s">
        <v>7</v>
      </c>
      <c r="D654" s="36" t="s">
        <v>179</v>
      </c>
      <c r="E654" s="251">
        <v>45778</v>
      </c>
      <c r="F654" s="36" t="s">
        <v>506</v>
      </c>
      <c r="G654" s="36" t="s">
        <v>333</v>
      </c>
      <c r="H654" s="37" t="s">
        <v>557</v>
      </c>
      <c r="I654" s="37" t="s">
        <v>584</v>
      </c>
      <c r="J654" s="42"/>
      <c r="K654" s="57">
        <v>26.55</v>
      </c>
      <c r="L654" s="39">
        <f t="shared" si="26"/>
        <v>0</v>
      </c>
      <c r="M654" s="38"/>
      <c r="N654" s="57">
        <v>191.88</v>
      </c>
      <c r="O654" s="258">
        <f t="shared" si="27"/>
        <v>0</v>
      </c>
      <c r="P654" s="7"/>
      <c r="Q654" s="6"/>
    </row>
    <row r="655" spans="1:17" s="67" customFormat="1" ht="15.75" hidden="1">
      <c r="A655" s="149"/>
      <c r="B655" s="257" t="s">
        <v>93</v>
      </c>
      <c r="C655" s="36" t="s">
        <v>7</v>
      </c>
      <c r="D655" s="36" t="s">
        <v>179</v>
      </c>
      <c r="E655" s="251">
        <v>45778</v>
      </c>
      <c r="F655" s="36" t="s">
        <v>372</v>
      </c>
      <c r="G655" s="36" t="s">
        <v>333</v>
      </c>
      <c r="H655" s="37" t="s">
        <v>585</v>
      </c>
      <c r="I655" s="37" t="s">
        <v>586</v>
      </c>
      <c r="J655" s="42"/>
      <c r="K655" s="57">
        <v>23.07</v>
      </c>
      <c r="L655" s="39">
        <f t="shared" si="26"/>
        <v>0</v>
      </c>
      <c r="M655" s="38">
        <v>3</v>
      </c>
      <c r="N655" s="57">
        <v>166.75</v>
      </c>
      <c r="O655" s="258">
        <f t="shared" si="27"/>
        <v>500.25</v>
      </c>
      <c r="P655" s="7"/>
      <c r="Q655" s="6"/>
    </row>
    <row r="656" spans="1:17" s="67" customFormat="1" ht="15.75" hidden="1">
      <c r="A656" s="283"/>
      <c r="B656" s="263" t="s">
        <v>93</v>
      </c>
      <c r="C656" s="36" t="s">
        <v>7</v>
      </c>
      <c r="D656" s="36" t="s">
        <v>179</v>
      </c>
      <c r="E656" s="251">
        <v>45778</v>
      </c>
      <c r="F656" s="264" t="s">
        <v>581</v>
      </c>
      <c r="G656" s="264" t="s">
        <v>341</v>
      </c>
      <c r="H656" s="266" t="s">
        <v>582</v>
      </c>
      <c r="I656" s="266" t="s">
        <v>583</v>
      </c>
      <c r="J656" s="267"/>
      <c r="K656" s="268">
        <v>24.64</v>
      </c>
      <c r="L656" s="269">
        <f t="shared" si="26"/>
        <v>0</v>
      </c>
      <c r="M656" s="270"/>
      <c r="N656" s="268">
        <v>178.13</v>
      </c>
      <c r="O656" s="271">
        <f t="shared" si="27"/>
        <v>0</v>
      </c>
      <c r="P656" s="7"/>
      <c r="Q656" s="6"/>
    </row>
    <row r="657" spans="1:17" s="67" customFormat="1" ht="15.75" hidden="1">
      <c r="A657" s="149"/>
      <c r="B657" s="257" t="s">
        <v>87</v>
      </c>
      <c r="C657" s="36" t="s">
        <v>8</v>
      </c>
      <c r="D657" s="36" t="s">
        <v>167</v>
      </c>
      <c r="E657" s="251">
        <v>45778</v>
      </c>
      <c r="F657" s="44" t="s">
        <v>355</v>
      </c>
      <c r="G657" s="44" t="s">
        <v>328</v>
      </c>
      <c r="H657" s="45">
        <v>0.33333333333333331</v>
      </c>
      <c r="I657" s="45">
        <v>0.7416666666666667</v>
      </c>
      <c r="J657" s="42"/>
      <c r="K657" s="57"/>
      <c r="L657" s="39">
        <f t="shared" ref="L657:L670" si="30">J657*K657</f>
        <v>0</v>
      </c>
      <c r="M657" s="38"/>
      <c r="N657" s="64">
        <v>466.74</v>
      </c>
      <c r="O657" s="258">
        <f t="shared" ref="O657:O670" si="31">M657*N657</f>
        <v>0</v>
      </c>
      <c r="P657" s="7"/>
      <c r="Q657" s="6"/>
    </row>
    <row r="658" spans="1:17" s="67" customFormat="1" ht="15.75" hidden="1">
      <c r="A658" s="149"/>
      <c r="B658" s="257" t="s">
        <v>87</v>
      </c>
      <c r="C658" s="36" t="s">
        <v>8</v>
      </c>
      <c r="D658" s="36" t="s">
        <v>167</v>
      </c>
      <c r="E658" s="251">
        <v>45778</v>
      </c>
      <c r="F658" s="44" t="s">
        <v>355</v>
      </c>
      <c r="G658" s="44" t="s">
        <v>328</v>
      </c>
      <c r="H658" s="45">
        <v>0.54166666666666663</v>
      </c>
      <c r="I658" s="45">
        <v>0.95</v>
      </c>
      <c r="J658" s="42"/>
      <c r="K658" s="57"/>
      <c r="L658" s="39">
        <f t="shared" si="30"/>
        <v>0</v>
      </c>
      <c r="M658" s="38"/>
      <c r="N658" s="64">
        <v>472.01</v>
      </c>
      <c r="O658" s="258">
        <f t="shared" si="31"/>
        <v>0</v>
      </c>
      <c r="P658" s="7"/>
      <c r="Q658" s="6"/>
    </row>
    <row r="659" spans="1:17" s="67" customFormat="1" ht="15.75" hidden="1">
      <c r="A659" s="149"/>
      <c r="B659" s="257" t="s">
        <v>87</v>
      </c>
      <c r="C659" s="36" t="s">
        <v>8</v>
      </c>
      <c r="D659" s="36" t="s">
        <v>167</v>
      </c>
      <c r="E659" s="251">
        <v>45778</v>
      </c>
      <c r="F659" s="44" t="s">
        <v>356</v>
      </c>
      <c r="G659" s="44" t="s">
        <v>328</v>
      </c>
      <c r="H659" s="45">
        <v>0.91666666666666663</v>
      </c>
      <c r="I659" s="45">
        <v>0.32500000000000001</v>
      </c>
      <c r="J659" s="42"/>
      <c r="K659" s="57"/>
      <c r="L659" s="39">
        <f t="shared" si="30"/>
        <v>0</v>
      </c>
      <c r="M659" s="38"/>
      <c r="N659" s="64">
        <v>195.01</v>
      </c>
      <c r="O659" s="258">
        <f t="shared" si="31"/>
        <v>0</v>
      </c>
      <c r="P659" s="7"/>
      <c r="Q659" s="6"/>
    </row>
    <row r="660" spans="1:17" s="67" customFormat="1" ht="15.75" hidden="1">
      <c r="A660" s="149"/>
      <c r="B660" s="257" t="s">
        <v>87</v>
      </c>
      <c r="C660" s="36" t="s">
        <v>8</v>
      </c>
      <c r="D660" s="36" t="s">
        <v>167</v>
      </c>
      <c r="E660" s="251">
        <v>45778</v>
      </c>
      <c r="F660" s="44" t="s">
        <v>357</v>
      </c>
      <c r="G660" s="44" t="s">
        <v>322</v>
      </c>
      <c r="H660" s="45">
        <v>0.79166666666666663</v>
      </c>
      <c r="I660" s="45">
        <v>0.29166666666666669</v>
      </c>
      <c r="J660" s="42"/>
      <c r="K660" s="57"/>
      <c r="L660" s="39">
        <f t="shared" si="30"/>
        <v>0</v>
      </c>
      <c r="M660" s="38"/>
      <c r="N660" s="64">
        <v>300.88</v>
      </c>
      <c r="O660" s="258">
        <f t="shared" si="31"/>
        <v>0</v>
      </c>
      <c r="P660" s="7"/>
      <c r="Q660" s="6"/>
    </row>
    <row r="661" spans="1:17" s="67" customFormat="1" ht="15.75" hidden="1">
      <c r="A661" s="149"/>
      <c r="B661" s="257" t="s">
        <v>87</v>
      </c>
      <c r="C661" s="36" t="s">
        <v>8</v>
      </c>
      <c r="D661" s="36" t="s">
        <v>167</v>
      </c>
      <c r="E661" s="251">
        <v>45778</v>
      </c>
      <c r="F661" s="44" t="s">
        <v>358</v>
      </c>
      <c r="G661" s="44" t="s">
        <v>322</v>
      </c>
      <c r="H661" s="45">
        <v>0.29166666666666669</v>
      </c>
      <c r="I661" s="45">
        <v>0.79166666666666663</v>
      </c>
      <c r="J661" s="42"/>
      <c r="K661" s="57"/>
      <c r="L661" s="39">
        <f t="shared" si="30"/>
        <v>0</v>
      </c>
      <c r="M661" s="38"/>
      <c r="N661" s="64">
        <v>340.98</v>
      </c>
      <c r="O661" s="258">
        <f t="shared" si="31"/>
        <v>0</v>
      </c>
      <c r="P661" s="7"/>
      <c r="Q661" s="6"/>
    </row>
    <row r="662" spans="1:17" s="67" customFormat="1" ht="15.75" hidden="1">
      <c r="A662" s="149"/>
      <c r="B662" s="257" t="s">
        <v>87</v>
      </c>
      <c r="C662" s="36" t="s">
        <v>8</v>
      </c>
      <c r="D662" s="36" t="s">
        <v>167</v>
      </c>
      <c r="E662" s="251">
        <v>45778</v>
      </c>
      <c r="F662" s="44" t="s">
        <v>357</v>
      </c>
      <c r="G662" s="44" t="s">
        <v>341</v>
      </c>
      <c r="H662" s="45">
        <v>0.29166666666666669</v>
      </c>
      <c r="I662" s="45">
        <v>0.63888888888888895</v>
      </c>
      <c r="J662" s="42"/>
      <c r="K662" s="57"/>
      <c r="L662" s="39">
        <f t="shared" si="30"/>
        <v>0</v>
      </c>
      <c r="M662" s="38"/>
      <c r="N662" s="64">
        <v>251.58</v>
      </c>
      <c r="O662" s="258">
        <f t="shared" si="31"/>
        <v>0</v>
      </c>
      <c r="P662" s="7"/>
      <c r="Q662" s="6"/>
    </row>
    <row r="663" spans="1:17" s="67" customFormat="1" ht="15.75" hidden="1">
      <c r="A663" s="149"/>
      <c r="B663" s="257" t="s">
        <v>87</v>
      </c>
      <c r="C663" s="36" t="s">
        <v>8</v>
      </c>
      <c r="D663" s="36" t="s">
        <v>167</v>
      </c>
      <c r="E663" s="251">
        <v>45778</v>
      </c>
      <c r="F663" s="44" t="s">
        <v>359</v>
      </c>
      <c r="G663" s="44" t="s">
        <v>322</v>
      </c>
      <c r="H663" s="45">
        <v>0.29166666666666669</v>
      </c>
      <c r="I663" s="45">
        <v>0.79166666666666663</v>
      </c>
      <c r="J663" s="42"/>
      <c r="K663" s="57"/>
      <c r="L663" s="39">
        <f t="shared" si="30"/>
        <v>0</v>
      </c>
      <c r="M663" s="38">
        <v>19</v>
      </c>
      <c r="N663" s="64">
        <v>181.2</v>
      </c>
      <c r="O663" s="258">
        <f t="shared" si="31"/>
        <v>3442.7999999999997</v>
      </c>
      <c r="P663" s="7"/>
      <c r="Q663" s="6"/>
    </row>
    <row r="664" spans="1:17" s="67" customFormat="1" ht="15.75" hidden="1">
      <c r="A664" s="149"/>
      <c r="B664" s="257" t="s">
        <v>87</v>
      </c>
      <c r="C664" s="36" t="s">
        <v>8</v>
      </c>
      <c r="D664" s="36" t="s">
        <v>167</v>
      </c>
      <c r="E664" s="251">
        <v>45778</v>
      </c>
      <c r="F664" s="44" t="s">
        <v>359</v>
      </c>
      <c r="G664" s="44" t="s">
        <v>322</v>
      </c>
      <c r="H664" s="45">
        <v>0.29166666666666669</v>
      </c>
      <c r="I664" s="45">
        <v>0.79166666666666663</v>
      </c>
      <c r="J664" s="42"/>
      <c r="K664" s="57"/>
      <c r="L664" s="39">
        <f t="shared" si="30"/>
        <v>0</v>
      </c>
      <c r="M664" s="38"/>
      <c r="N664" s="64">
        <v>181.2</v>
      </c>
      <c r="O664" s="258">
        <f t="shared" si="31"/>
        <v>0</v>
      </c>
      <c r="P664" s="7"/>
      <c r="Q664" s="6"/>
    </row>
    <row r="665" spans="1:17" s="67" customFormat="1" ht="15.75" hidden="1">
      <c r="A665" s="149"/>
      <c r="B665" s="257" t="s">
        <v>87</v>
      </c>
      <c r="C665" s="36" t="s">
        <v>8</v>
      </c>
      <c r="D665" s="36" t="s">
        <v>167</v>
      </c>
      <c r="E665" s="251">
        <v>45778</v>
      </c>
      <c r="F665" s="44" t="s">
        <v>360</v>
      </c>
      <c r="G665" s="44" t="s">
        <v>328</v>
      </c>
      <c r="H665" s="45">
        <v>0.91666666666666663</v>
      </c>
      <c r="I665" s="45">
        <v>0.32500000000000001</v>
      </c>
      <c r="J665" s="42"/>
      <c r="K665" s="57"/>
      <c r="L665" s="39">
        <f t="shared" si="30"/>
        <v>0</v>
      </c>
      <c r="M665" s="38"/>
      <c r="N665" s="64">
        <v>387.54</v>
      </c>
      <c r="O665" s="258">
        <f t="shared" si="31"/>
        <v>0</v>
      </c>
      <c r="P665" s="7"/>
      <c r="Q665" s="6"/>
    </row>
    <row r="666" spans="1:17" s="67" customFormat="1" ht="15.75" hidden="1">
      <c r="A666" s="149"/>
      <c r="B666" s="257" t="s">
        <v>87</v>
      </c>
      <c r="C666" s="36" t="s">
        <v>8</v>
      </c>
      <c r="D666" s="36" t="s">
        <v>167</v>
      </c>
      <c r="E666" s="251">
        <v>45778</v>
      </c>
      <c r="F666" s="44" t="s">
        <v>361</v>
      </c>
      <c r="G666" s="44" t="s">
        <v>322</v>
      </c>
      <c r="H666" s="45">
        <v>0.79166666666666663</v>
      </c>
      <c r="I666" s="45">
        <v>0.29166666666666669</v>
      </c>
      <c r="J666" s="42"/>
      <c r="K666" s="57"/>
      <c r="L666" s="39">
        <f t="shared" si="30"/>
        <v>0</v>
      </c>
      <c r="M666" s="38">
        <v>4</v>
      </c>
      <c r="N666" s="64">
        <v>320.02</v>
      </c>
      <c r="O666" s="258">
        <f t="shared" si="31"/>
        <v>1280.08</v>
      </c>
      <c r="P666" s="7"/>
      <c r="Q666" s="6"/>
    </row>
    <row r="667" spans="1:17" s="67" customFormat="1" ht="15.75" hidden="1">
      <c r="A667" s="149"/>
      <c r="B667" s="257" t="s">
        <v>87</v>
      </c>
      <c r="C667" s="36" t="s">
        <v>8</v>
      </c>
      <c r="D667" s="36" t="s">
        <v>167</v>
      </c>
      <c r="E667" s="251">
        <v>45778</v>
      </c>
      <c r="F667" s="44" t="s">
        <v>537</v>
      </c>
      <c r="G667" s="44" t="s">
        <v>322</v>
      </c>
      <c r="H667" s="45">
        <v>0.79166666666666663</v>
      </c>
      <c r="I667" s="45">
        <v>0.29166666666666669</v>
      </c>
      <c r="J667" s="42"/>
      <c r="K667" s="57"/>
      <c r="L667" s="39">
        <f t="shared" si="30"/>
        <v>0</v>
      </c>
      <c r="M667" s="38"/>
      <c r="N667" s="64">
        <v>255.24</v>
      </c>
      <c r="O667" s="258">
        <f t="shared" si="31"/>
        <v>0</v>
      </c>
      <c r="P667" s="7"/>
      <c r="Q667" s="6"/>
    </row>
    <row r="668" spans="1:17" s="67" customFormat="1" ht="15.75" hidden="1">
      <c r="A668" s="149"/>
      <c r="B668" s="257" t="s">
        <v>87</v>
      </c>
      <c r="C668" s="36" t="s">
        <v>8</v>
      </c>
      <c r="D668" s="36" t="s">
        <v>167</v>
      </c>
      <c r="E668" s="251">
        <v>45778</v>
      </c>
      <c r="F668" s="44" t="s">
        <v>362</v>
      </c>
      <c r="G668" s="44" t="s">
        <v>328</v>
      </c>
      <c r="H668" s="45">
        <v>0.33333333333333331</v>
      </c>
      <c r="I668" s="45">
        <v>0.7416666666666667</v>
      </c>
      <c r="J668" s="42"/>
      <c r="K668" s="57"/>
      <c r="L668" s="39">
        <f t="shared" si="30"/>
        <v>0</v>
      </c>
      <c r="M668" s="38"/>
      <c r="N668" s="64">
        <v>232.55</v>
      </c>
      <c r="O668" s="258">
        <f t="shared" si="31"/>
        <v>0</v>
      </c>
      <c r="P668" s="7"/>
      <c r="Q668" s="6"/>
    </row>
    <row r="669" spans="1:17" s="67" customFormat="1" ht="15.75" hidden="1">
      <c r="A669" s="149"/>
      <c r="B669" s="257" t="s">
        <v>87</v>
      </c>
      <c r="C669" s="36" t="s">
        <v>9</v>
      </c>
      <c r="D669" s="36" t="s">
        <v>167</v>
      </c>
      <c r="E669" s="251">
        <v>45778</v>
      </c>
      <c r="F669" s="44" t="s">
        <v>434</v>
      </c>
      <c r="G669" s="44" t="s">
        <v>322</v>
      </c>
      <c r="H669" s="45">
        <v>0.29166666666666669</v>
      </c>
      <c r="I669" s="45">
        <v>0.79166666666666663</v>
      </c>
      <c r="J669" s="42"/>
      <c r="K669" s="57"/>
      <c r="L669" s="39">
        <f t="shared" si="30"/>
        <v>0</v>
      </c>
      <c r="M669" s="38"/>
      <c r="N669" s="64">
        <v>311.97000000000003</v>
      </c>
      <c r="O669" s="258">
        <f t="shared" si="31"/>
        <v>0</v>
      </c>
      <c r="P669" s="7"/>
      <c r="Q669" s="6"/>
    </row>
    <row r="670" spans="1:17" s="67" customFormat="1" ht="15.75" hidden="1">
      <c r="A670" s="283"/>
      <c r="B670" s="263" t="s">
        <v>87</v>
      </c>
      <c r="C670" s="264" t="s">
        <v>9</v>
      </c>
      <c r="D670" s="36" t="s">
        <v>167</v>
      </c>
      <c r="E670" s="251">
        <v>45778</v>
      </c>
      <c r="F670" s="44" t="s">
        <v>444</v>
      </c>
      <c r="G670" s="44" t="s">
        <v>341</v>
      </c>
      <c r="H670" s="45">
        <v>0.29166666666666669</v>
      </c>
      <c r="I670" s="45">
        <v>0.63888888888888884</v>
      </c>
      <c r="J670" s="267"/>
      <c r="K670" s="268"/>
      <c r="L670" s="269">
        <f t="shared" si="30"/>
        <v>0</v>
      </c>
      <c r="M670" s="270">
        <v>22</v>
      </c>
      <c r="N670" s="64">
        <v>181.61</v>
      </c>
      <c r="O670" s="271">
        <f t="shared" si="31"/>
        <v>3995.42</v>
      </c>
      <c r="P670" s="7"/>
      <c r="Q670" s="6"/>
    </row>
    <row r="671" spans="1:17" s="67" customFormat="1" ht="15.75" hidden="1">
      <c r="A671"/>
      <c r="B671" s="257" t="s">
        <v>12</v>
      </c>
      <c r="C671" s="36" t="s">
        <v>7</v>
      </c>
      <c r="D671" s="36" t="s">
        <v>4</v>
      </c>
      <c r="E671" s="251">
        <v>45778</v>
      </c>
      <c r="F671" s="36" t="s">
        <v>355</v>
      </c>
      <c r="G671" s="36" t="s">
        <v>341</v>
      </c>
      <c r="H671" s="37">
        <v>0.375</v>
      </c>
      <c r="I671" s="37">
        <v>0.72222222222222221</v>
      </c>
      <c r="J671" s="42"/>
      <c r="K671" s="57"/>
      <c r="L671" s="39">
        <f t="shared" ref="L671:L694" si="32">J671*K671</f>
        <v>0</v>
      </c>
      <c r="M671" s="38"/>
      <c r="N671" s="57">
        <v>481.46</v>
      </c>
      <c r="O671" s="258">
        <f t="shared" ref="O671:O694" si="33">M671*N671</f>
        <v>0</v>
      </c>
      <c r="P671" s="7"/>
      <c r="Q671" s="6"/>
    </row>
    <row r="672" spans="1:17" s="67" customFormat="1" ht="31.5" hidden="1">
      <c r="A672"/>
      <c r="B672" s="257" t="s">
        <v>12</v>
      </c>
      <c r="C672" s="36" t="s">
        <v>7</v>
      </c>
      <c r="D672" s="36" t="s">
        <v>4</v>
      </c>
      <c r="E672" s="251">
        <v>45778</v>
      </c>
      <c r="F672" s="36" t="s">
        <v>502</v>
      </c>
      <c r="G672" s="36" t="s">
        <v>333</v>
      </c>
      <c r="H672" s="37">
        <v>0.25</v>
      </c>
      <c r="I672" s="37">
        <v>0.59722222222222221</v>
      </c>
      <c r="J672" s="42"/>
      <c r="K672" s="57"/>
      <c r="L672" s="39">
        <f t="shared" si="32"/>
        <v>0</v>
      </c>
      <c r="M672" s="38"/>
      <c r="N672" s="57">
        <v>226.01</v>
      </c>
      <c r="O672" s="258">
        <f t="shared" si="33"/>
        <v>0</v>
      </c>
      <c r="P672" s="7"/>
      <c r="Q672" s="6"/>
    </row>
    <row r="673" spans="1:17" s="67" customFormat="1" ht="31.5" hidden="1">
      <c r="A673"/>
      <c r="B673" s="257" t="s">
        <v>12</v>
      </c>
      <c r="C673" s="36" t="s">
        <v>7</v>
      </c>
      <c r="D673" s="36" t="s">
        <v>4</v>
      </c>
      <c r="E673" s="251">
        <v>45778</v>
      </c>
      <c r="F673" s="36" t="s">
        <v>502</v>
      </c>
      <c r="G673" s="36" t="s">
        <v>333</v>
      </c>
      <c r="H673" s="37">
        <v>0.56944444444444442</v>
      </c>
      <c r="I673" s="37">
        <v>0.91666666666666663</v>
      </c>
      <c r="J673" s="42"/>
      <c r="K673" s="57"/>
      <c r="L673" s="39">
        <f t="shared" si="32"/>
        <v>0</v>
      </c>
      <c r="M673" s="38"/>
      <c r="N673" s="57">
        <v>226.01</v>
      </c>
      <c r="O673" s="258">
        <f t="shared" si="33"/>
        <v>0</v>
      </c>
      <c r="P673" s="7"/>
      <c r="Q673" s="6"/>
    </row>
    <row r="674" spans="1:17" s="67" customFormat="1" ht="15.75" hidden="1">
      <c r="A674"/>
      <c r="B674" s="257" t="s">
        <v>12</v>
      </c>
      <c r="C674" s="36" t="s">
        <v>7</v>
      </c>
      <c r="D674" s="36" t="s">
        <v>4</v>
      </c>
      <c r="E674" s="251">
        <v>45778</v>
      </c>
      <c r="F674" s="36" t="s">
        <v>372</v>
      </c>
      <c r="G674" s="36" t="s">
        <v>333</v>
      </c>
      <c r="H674" s="37">
        <v>0.56944444444444442</v>
      </c>
      <c r="I674" s="37">
        <v>0.91666666666666663</v>
      </c>
      <c r="J674" s="42"/>
      <c r="K674" s="57"/>
      <c r="L674" s="39">
        <f t="shared" si="32"/>
        <v>0</v>
      </c>
      <c r="M674" s="38">
        <v>85</v>
      </c>
      <c r="N674" s="57">
        <v>164.83</v>
      </c>
      <c r="O674" s="258">
        <f t="shared" si="33"/>
        <v>14010.550000000001</v>
      </c>
      <c r="P674" s="7"/>
      <c r="Q674" s="6"/>
    </row>
    <row r="675" spans="1:17" s="67" customFormat="1" ht="15.75" hidden="1">
      <c r="A675"/>
      <c r="B675" s="257" t="s">
        <v>12</v>
      </c>
      <c r="C675" s="36" t="s">
        <v>7</v>
      </c>
      <c r="D675" s="36" t="s">
        <v>4</v>
      </c>
      <c r="E675" s="251">
        <v>45778</v>
      </c>
      <c r="F675" s="36" t="s">
        <v>373</v>
      </c>
      <c r="G675" s="36" t="s">
        <v>333</v>
      </c>
      <c r="H675" s="37">
        <v>0.25</v>
      </c>
      <c r="I675" s="37">
        <v>0.59722222222222221</v>
      </c>
      <c r="J675" s="42"/>
      <c r="K675" s="57"/>
      <c r="L675" s="39">
        <f t="shared" si="32"/>
        <v>0</v>
      </c>
      <c r="M675" s="38">
        <v>19</v>
      </c>
      <c r="N675" s="57">
        <v>208.93</v>
      </c>
      <c r="O675" s="258">
        <f t="shared" si="33"/>
        <v>3969.67</v>
      </c>
      <c r="P675" s="7"/>
      <c r="Q675" s="6"/>
    </row>
    <row r="676" spans="1:17" s="67" customFormat="1" ht="15.75" hidden="1">
      <c r="A676"/>
      <c r="B676" s="257" t="s">
        <v>12</v>
      </c>
      <c r="C676" s="36" t="s">
        <v>7</v>
      </c>
      <c r="D676" s="36" t="s">
        <v>4</v>
      </c>
      <c r="E676" s="251">
        <v>45778</v>
      </c>
      <c r="F676" s="36" t="s">
        <v>373</v>
      </c>
      <c r="G676" s="36" t="s">
        <v>333</v>
      </c>
      <c r="H676" s="37">
        <v>0.56944444444444442</v>
      </c>
      <c r="I676" s="37">
        <v>0.91666666666666663</v>
      </c>
      <c r="J676" s="42"/>
      <c r="K676" s="57"/>
      <c r="L676" s="39">
        <f t="shared" si="32"/>
        <v>0</v>
      </c>
      <c r="M676" s="38"/>
      <c r="N676" s="57">
        <v>189.57</v>
      </c>
      <c r="O676" s="258">
        <f t="shared" si="33"/>
        <v>0</v>
      </c>
      <c r="P676" s="7"/>
      <c r="Q676" s="6"/>
    </row>
    <row r="677" spans="1:17" s="67" customFormat="1" ht="15.75" hidden="1">
      <c r="A677"/>
      <c r="B677" s="257" t="s">
        <v>12</v>
      </c>
      <c r="C677" s="36" t="s">
        <v>7</v>
      </c>
      <c r="D677" s="36" t="s">
        <v>4</v>
      </c>
      <c r="E677" s="251">
        <v>45778</v>
      </c>
      <c r="F677" s="36" t="s">
        <v>374</v>
      </c>
      <c r="G677" s="36" t="s">
        <v>333</v>
      </c>
      <c r="H677" s="37">
        <v>0.25</v>
      </c>
      <c r="I677" s="37">
        <v>0.59722222222222221</v>
      </c>
      <c r="J677" s="42"/>
      <c r="K677" s="57"/>
      <c r="L677" s="39">
        <f t="shared" si="32"/>
        <v>0</v>
      </c>
      <c r="M677" s="38">
        <v>3</v>
      </c>
      <c r="N677" s="57">
        <v>215.76</v>
      </c>
      <c r="O677" s="258">
        <f t="shared" si="33"/>
        <v>647.28</v>
      </c>
      <c r="P677" s="7"/>
      <c r="Q677" s="6"/>
    </row>
    <row r="678" spans="1:17" s="67" customFormat="1" ht="15.75" hidden="1">
      <c r="A678"/>
      <c r="B678" s="257" t="s">
        <v>12</v>
      </c>
      <c r="C678" s="36" t="s">
        <v>7</v>
      </c>
      <c r="D678" s="36" t="s">
        <v>4</v>
      </c>
      <c r="E678" s="251">
        <v>45778</v>
      </c>
      <c r="F678" s="36" t="s">
        <v>372</v>
      </c>
      <c r="G678" s="36" t="s">
        <v>333</v>
      </c>
      <c r="H678" s="37">
        <v>0.25</v>
      </c>
      <c r="I678" s="37">
        <v>0.59722222222222221</v>
      </c>
      <c r="J678" s="42"/>
      <c r="K678" s="57"/>
      <c r="L678" s="39">
        <f t="shared" si="32"/>
        <v>0</v>
      </c>
      <c r="M678" s="38">
        <v>90</v>
      </c>
      <c r="N678" s="57">
        <v>164.83</v>
      </c>
      <c r="O678" s="258">
        <f t="shared" si="33"/>
        <v>14834.7</v>
      </c>
      <c r="P678" s="7"/>
      <c r="Q678" s="6"/>
    </row>
    <row r="679" spans="1:17" s="67" customFormat="1" ht="15.75" hidden="1">
      <c r="A679"/>
      <c r="B679" s="257" t="s">
        <v>12</v>
      </c>
      <c r="C679" s="36" t="s">
        <v>7</v>
      </c>
      <c r="D679" s="36" t="s">
        <v>4</v>
      </c>
      <c r="E679" s="251">
        <v>45778</v>
      </c>
      <c r="F679" s="36" t="s">
        <v>372</v>
      </c>
      <c r="G679" s="36" t="s">
        <v>333</v>
      </c>
      <c r="H679" s="37">
        <v>0.90277777777777779</v>
      </c>
      <c r="I679" s="37">
        <v>0.25</v>
      </c>
      <c r="J679" s="42"/>
      <c r="K679" s="57"/>
      <c r="L679" s="39">
        <f t="shared" si="32"/>
        <v>0</v>
      </c>
      <c r="M679" s="38">
        <v>36</v>
      </c>
      <c r="N679" s="57">
        <v>191.2</v>
      </c>
      <c r="O679" s="258">
        <f t="shared" si="33"/>
        <v>6883.2</v>
      </c>
      <c r="P679" s="7"/>
      <c r="Q679" s="6"/>
    </row>
    <row r="680" spans="1:17" s="67" customFormat="1" ht="31.5" hidden="1">
      <c r="A680"/>
      <c r="B680" s="257" t="s">
        <v>12</v>
      </c>
      <c r="C680" s="36" t="s">
        <v>7</v>
      </c>
      <c r="D680" s="36" t="s">
        <v>4</v>
      </c>
      <c r="E680" s="251">
        <v>45778</v>
      </c>
      <c r="F680" s="36" t="s">
        <v>503</v>
      </c>
      <c r="G680" s="36" t="s">
        <v>333</v>
      </c>
      <c r="H680" s="37">
        <v>0.90277777777777779</v>
      </c>
      <c r="I680" s="37">
        <v>0.25</v>
      </c>
      <c r="J680" s="42"/>
      <c r="K680" s="57"/>
      <c r="L680" s="39">
        <f t="shared" si="32"/>
        <v>0</v>
      </c>
      <c r="M680" s="38"/>
      <c r="N680" s="57">
        <v>252.89</v>
      </c>
      <c r="O680" s="258">
        <f t="shared" si="33"/>
        <v>0</v>
      </c>
      <c r="P680" s="7"/>
      <c r="Q680" s="6"/>
    </row>
    <row r="681" spans="1:17" s="67" customFormat="1" ht="31.5" hidden="1">
      <c r="A681"/>
      <c r="B681" s="257" t="s">
        <v>12</v>
      </c>
      <c r="C681" s="36" t="s">
        <v>7</v>
      </c>
      <c r="D681" s="36" t="s">
        <v>4</v>
      </c>
      <c r="E681" s="251">
        <v>45778</v>
      </c>
      <c r="F681" s="36" t="s">
        <v>503</v>
      </c>
      <c r="G681" s="36" t="s">
        <v>333</v>
      </c>
      <c r="H681" s="37">
        <v>0.25</v>
      </c>
      <c r="I681" s="37">
        <v>0.59722222222222221</v>
      </c>
      <c r="J681" s="42"/>
      <c r="K681" s="57"/>
      <c r="L681" s="39">
        <f t="shared" si="32"/>
        <v>0</v>
      </c>
      <c r="M681" s="38">
        <v>3</v>
      </c>
      <c r="N681" s="57">
        <v>215.18</v>
      </c>
      <c r="O681" s="258">
        <f t="shared" si="33"/>
        <v>645.54</v>
      </c>
      <c r="P681" s="7"/>
      <c r="Q681" s="6"/>
    </row>
    <row r="682" spans="1:17" s="67" customFormat="1" ht="15.75" hidden="1">
      <c r="A682"/>
      <c r="B682" s="257" t="s">
        <v>12</v>
      </c>
      <c r="C682" s="36" t="s">
        <v>7</v>
      </c>
      <c r="D682" s="36" t="s">
        <v>4</v>
      </c>
      <c r="E682" s="251">
        <v>45778</v>
      </c>
      <c r="F682" s="36" t="s">
        <v>504</v>
      </c>
      <c r="G682" s="36" t="s">
        <v>341</v>
      </c>
      <c r="H682" s="37">
        <v>0.25</v>
      </c>
      <c r="I682" s="37">
        <v>0.59722222222222221</v>
      </c>
      <c r="J682" s="42"/>
      <c r="K682" s="57"/>
      <c r="L682" s="39">
        <f t="shared" si="32"/>
        <v>0</v>
      </c>
      <c r="M682" s="38"/>
      <c r="N682" s="57">
        <v>189.66</v>
      </c>
      <c r="O682" s="258">
        <f t="shared" si="33"/>
        <v>0</v>
      </c>
      <c r="P682" s="7"/>
      <c r="Q682" s="6"/>
    </row>
    <row r="683" spans="1:17" s="67" customFormat="1" ht="15.75" hidden="1">
      <c r="A683"/>
      <c r="B683" s="257" t="s">
        <v>12</v>
      </c>
      <c r="C683" s="36" t="s">
        <v>7</v>
      </c>
      <c r="D683" s="36" t="s">
        <v>4</v>
      </c>
      <c r="E683" s="251">
        <v>45778</v>
      </c>
      <c r="F683" s="36" t="s">
        <v>505</v>
      </c>
      <c r="G683" s="36" t="s">
        <v>333</v>
      </c>
      <c r="H683" s="37">
        <v>0.56944444444444442</v>
      </c>
      <c r="I683" s="37">
        <v>0.91666666666666663</v>
      </c>
      <c r="J683" s="42"/>
      <c r="K683" s="57"/>
      <c r="L683" s="39">
        <f t="shared" si="32"/>
        <v>0</v>
      </c>
      <c r="M683" s="38"/>
      <c r="N683" s="57">
        <v>207.48</v>
      </c>
      <c r="O683" s="258">
        <f t="shared" si="33"/>
        <v>0</v>
      </c>
      <c r="P683" s="7"/>
      <c r="Q683" s="6"/>
    </row>
    <row r="684" spans="1:17" s="67" customFormat="1" ht="15.75" hidden="1">
      <c r="A684"/>
      <c r="B684" s="257" t="s">
        <v>12</v>
      </c>
      <c r="C684" s="36" t="s">
        <v>7</v>
      </c>
      <c r="D684" s="36" t="s">
        <v>4</v>
      </c>
      <c r="E684" s="251">
        <v>45778</v>
      </c>
      <c r="F684" s="36" t="s">
        <v>505</v>
      </c>
      <c r="G684" s="36" t="s">
        <v>333</v>
      </c>
      <c r="H684" s="37">
        <v>0.25</v>
      </c>
      <c r="I684" s="37">
        <v>0.59722222222222221</v>
      </c>
      <c r="J684" s="42"/>
      <c r="K684" s="57"/>
      <c r="L684" s="39">
        <f t="shared" si="32"/>
        <v>0</v>
      </c>
      <c r="M684" s="38"/>
      <c r="N684" s="57">
        <v>207.48</v>
      </c>
      <c r="O684" s="258">
        <f t="shared" si="33"/>
        <v>0</v>
      </c>
      <c r="P684" s="7"/>
      <c r="Q684" s="6"/>
    </row>
    <row r="685" spans="1:17" s="67" customFormat="1" ht="15.75" hidden="1">
      <c r="A685"/>
      <c r="B685" s="257" t="s">
        <v>12</v>
      </c>
      <c r="C685" s="36" t="s">
        <v>7</v>
      </c>
      <c r="D685" s="36" t="s">
        <v>4</v>
      </c>
      <c r="E685" s="251">
        <v>45778</v>
      </c>
      <c r="F685" s="36" t="s">
        <v>505</v>
      </c>
      <c r="G685" s="36" t="s">
        <v>333</v>
      </c>
      <c r="H685" s="37">
        <v>0.90277777777777779</v>
      </c>
      <c r="I685" s="37">
        <v>0.25</v>
      </c>
      <c r="J685" s="42"/>
      <c r="K685" s="57"/>
      <c r="L685" s="39">
        <f t="shared" si="32"/>
        <v>0</v>
      </c>
      <c r="M685" s="38"/>
      <c r="N685" s="57">
        <v>243.18</v>
      </c>
      <c r="O685" s="258">
        <f t="shared" si="33"/>
        <v>0</v>
      </c>
      <c r="P685" s="7"/>
      <c r="Q685" s="6"/>
    </row>
    <row r="686" spans="1:17" s="67" customFormat="1" ht="15.75" hidden="1">
      <c r="A686"/>
      <c r="B686" s="257" t="s">
        <v>12</v>
      </c>
      <c r="C686" s="36" t="s">
        <v>7</v>
      </c>
      <c r="D686" s="36" t="s">
        <v>4</v>
      </c>
      <c r="E686" s="251">
        <v>45778</v>
      </c>
      <c r="F686" s="36" t="s">
        <v>506</v>
      </c>
      <c r="G686" s="36" t="s">
        <v>333</v>
      </c>
      <c r="H686" s="37">
        <v>0.90277777777777779</v>
      </c>
      <c r="I686" s="37">
        <v>0.25</v>
      </c>
      <c r="J686" s="42"/>
      <c r="K686" s="57"/>
      <c r="L686" s="39">
        <f t="shared" si="32"/>
        <v>0</v>
      </c>
      <c r="M686" s="38"/>
      <c r="N686" s="57">
        <v>191.2</v>
      </c>
      <c r="O686" s="258">
        <f t="shared" si="33"/>
        <v>0</v>
      </c>
      <c r="P686" s="7"/>
      <c r="Q686" s="6"/>
    </row>
    <row r="687" spans="1:17" s="67" customFormat="1" ht="15.75" hidden="1">
      <c r="A687"/>
      <c r="B687" s="257" t="s">
        <v>12</v>
      </c>
      <c r="C687" s="36" t="s">
        <v>7</v>
      </c>
      <c r="D687" s="36" t="s">
        <v>4</v>
      </c>
      <c r="E687" s="251">
        <v>45778</v>
      </c>
      <c r="F687" s="36" t="s">
        <v>373</v>
      </c>
      <c r="G687" s="36" t="s">
        <v>333</v>
      </c>
      <c r="H687" s="37">
        <v>0.90277777777777779</v>
      </c>
      <c r="I687" s="37">
        <v>0.25</v>
      </c>
      <c r="J687" s="42"/>
      <c r="K687" s="57"/>
      <c r="L687" s="39">
        <f t="shared" si="32"/>
        <v>0</v>
      </c>
      <c r="M687" s="38"/>
      <c r="N687" s="57">
        <v>221.51</v>
      </c>
      <c r="O687" s="258">
        <f t="shared" si="33"/>
        <v>0</v>
      </c>
      <c r="P687" s="7"/>
      <c r="Q687" s="6"/>
    </row>
    <row r="688" spans="1:17" s="67" customFormat="1" ht="31.5" hidden="1">
      <c r="A688"/>
      <c r="B688" s="257" t="s">
        <v>12</v>
      </c>
      <c r="C688" s="36" t="s">
        <v>7</v>
      </c>
      <c r="D688" s="36" t="s">
        <v>4</v>
      </c>
      <c r="E688" s="251">
        <v>45778</v>
      </c>
      <c r="F688" s="36" t="s">
        <v>503</v>
      </c>
      <c r="G688" s="36" t="s">
        <v>333</v>
      </c>
      <c r="H688" s="37">
        <v>0.56944444444444442</v>
      </c>
      <c r="I688" s="37">
        <v>0.91666666666666663</v>
      </c>
      <c r="J688" s="42"/>
      <c r="K688" s="57"/>
      <c r="L688" s="39">
        <f t="shared" si="32"/>
        <v>0</v>
      </c>
      <c r="M688" s="38"/>
      <c r="N688" s="57">
        <v>215.18</v>
      </c>
      <c r="O688" s="258">
        <f t="shared" si="33"/>
        <v>0</v>
      </c>
      <c r="P688" s="7"/>
      <c r="Q688" s="6"/>
    </row>
    <row r="689" spans="1:17" s="67" customFormat="1" ht="15.75" hidden="1">
      <c r="A689"/>
      <c r="B689" s="257" t="s">
        <v>12</v>
      </c>
      <c r="C689" s="36" t="s">
        <v>7</v>
      </c>
      <c r="D689" s="36" t="s">
        <v>4</v>
      </c>
      <c r="E689" s="251">
        <v>45778</v>
      </c>
      <c r="F689" s="36" t="s">
        <v>379</v>
      </c>
      <c r="G689" s="36" t="s">
        <v>322</v>
      </c>
      <c r="H689" s="37">
        <v>0.41666666666666669</v>
      </c>
      <c r="I689" s="37">
        <v>0.91666666666666663</v>
      </c>
      <c r="J689" s="42"/>
      <c r="K689" s="57"/>
      <c r="L689" s="39">
        <f t="shared" si="32"/>
        <v>0</v>
      </c>
      <c r="M689" s="38">
        <v>60</v>
      </c>
      <c r="N689" s="57">
        <v>185.59</v>
      </c>
      <c r="O689" s="258">
        <f t="shared" si="33"/>
        <v>11135.4</v>
      </c>
      <c r="P689" s="7"/>
      <c r="Q689" s="6"/>
    </row>
    <row r="690" spans="1:17" s="67" customFormat="1" ht="15.75" hidden="1">
      <c r="A690"/>
      <c r="B690" s="257" t="s">
        <v>12</v>
      </c>
      <c r="C690" s="36" t="s">
        <v>7</v>
      </c>
      <c r="D690" s="36" t="s">
        <v>4</v>
      </c>
      <c r="E690" s="251">
        <v>45778</v>
      </c>
      <c r="F690" s="36" t="s">
        <v>379</v>
      </c>
      <c r="G690" s="36" t="s">
        <v>333</v>
      </c>
      <c r="H690" s="37">
        <v>0.25</v>
      </c>
      <c r="I690" s="37">
        <v>0.59722222222222221</v>
      </c>
      <c r="J690" s="42"/>
      <c r="K690" s="57"/>
      <c r="L690" s="39">
        <f t="shared" si="32"/>
        <v>0</v>
      </c>
      <c r="M690" s="38"/>
      <c r="N690" s="57">
        <v>207.48</v>
      </c>
      <c r="O690" s="258">
        <f t="shared" si="33"/>
        <v>0</v>
      </c>
      <c r="P690" s="7"/>
      <c r="Q690" s="6"/>
    </row>
    <row r="691" spans="1:17" s="67" customFormat="1" ht="15.75" hidden="1">
      <c r="A691"/>
      <c r="B691" s="257" t="s">
        <v>12</v>
      </c>
      <c r="C691" s="36" t="s">
        <v>7</v>
      </c>
      <c r="D691" s="36" t="s">
        <v>4</v>
      </c>
      <c r="E691" s="251">
        <v>45778</v>
      </c>
      <c r="F691" s="36" t="s">
        <v>373</v>
      </c>
      <c r="G691" s="36" t="s">
        <v>333</v>
      </c>
      <c r="H691" s="37">
        <v>0.63194444444444442</v>
      </c>
      <c r="I691" s="37">
        <v>0.97916666666666663</v>
      </c>
      <c r="J691" s="42"/>
      <c r="K691" s="57"/>
      <c r="L691" s="39">
        <f t="shared" si="32"/>
        <v>0</v>
      </c>
      <c r="M691" s="38"/>
      <c r="N691" s="57">
        <v>181.67</v>
      </c>
      <c r="O691" s="258">
        <f t="shared" si="33"/>
        <v>0</v>
      </c>
      <c r="P691" s="7"/>
      <c r="Q691" s="6"/>
    </row>
    <row r="692" spans="1:17" s="67" customFormat="1" ht="31.5" hidden="1">
      <c r="A692"/>
      <c r="B692" s="257" t="s">
        <v>12</v>
      </c>
      <c r="C692" s="36" t="s">
        <v>7</v>
      </c>
      <c r="D692" s="36" t="s">
        <v>4</v>
      </c>
      <c r="E692" s="251">
        <v>45778</v>
      </c>
      <c r="F692" s="36" t="s">
        <v>503</v>
      </c>
      <c r="G692" s="36" t="s">
        <v>333</v>
      </c>
      <c r="H692" s="37">
        <v>0.63194444444444442</v>
      </c>
      <c r="I692" s="37">
        <v>0.97916666666666663</v>
      </c>
      <c r="J692" s="42"/>
      <c r="K692" s="57"/>
      <c r="L692" s="39">
        <f t="shared" si="32"/>
        <v>0</v>
      </c>
      <c r="M692" s="38"/>
      <c r="N692" s="57">
        <v>223.36</v>
      </c>
      <c r="O692" s="258">
        <f t="shared" si="33"/>
        <v>0</v>
      </c>
      <c r="P692" s="7"/>
      <c r="Q692" s="6"/>
    </row>
    <row r="693" spans="1:17" s="67" customFormat="1" ht="15.75" hidden="1">
      <c r="A693"/>
      <c r="B693" s="257" t="s">
        <v>12</v>
      </c>
      <c r="C693" s="36" t="s">
        <v>7</v>
      </c>
      <c r="D693" s="36" t="s">
        <v>4</v>
      </c>
      <c r="E693" s="251">
        <v>45778</v>
      </c>
      <c r="F693" s="36" t="s">
        <v>379</v>
      </c>
      <c r="G693" s="36" t="s">
        <v>333</v>
      </c>
      <c r="H693" s="37">
        <v>0.25</v>
      </c>
      <c r="I693" s="37">
        <v>0.59722222222222221</v>
      </c>
      <c r="J693" s="42"/>
      <c r="K693" s="57"/>
      <c r="L693" s="39">
        <f t="shared" si="32"/>
        <v>0</v>
      </c>
      <c r="M693" s="38"/>
      <c r="N693" s="57">
        <v>207.48</v>
      </c>
      <c r="O693" s="258">
        <f t="shared" si="33"/>
        <v>0</v>
      </c>
      <c r="P693" s="7"/>
      <c r="Q693" s="6"/>
    </row>
    <row r="694" spans="1:17" s="67" customFormat="1" ht="31.5" hidden="1">
      <c r="A694"/>
      <c r="B694" s="263" t="s">
        <v>12</v>
      </c>
      <c r="C694" s="264" t="s">
        <v>7</v>
      </c>
      <c r="D694" s="264" t="s">
        <v>4</v>
      </c>
      <c r="E694" s="251">
        <v>45778</v>
      </c>
      <c r="F694" s="36" t="s">
        <v>503</v>
      </c>
      <c r="G694" s="36" t="s">
        <v>333</v>
      </c>
      <c r="H694" s="37">
        <v>0.25</v>
      </c>
      <c r="I694" s="37">
        <v>0.59722222222222221</v>
      </c>
      <c r="J694" s="267"/>
      <c r="K694" s="268"/>
      <c r="L694" s="269">
        <f t="shared" si="32"/>
        <v>0</v>
      </c>
      <c r="M694" s="270"/>
      <c r="N694" s="268">
        <v>215.18</v>
      </c>
      <c r="O694" s="271">
        <f t="shared" si="33"/>
        <v>0</v>
      </c>
      <c r="P694" s="7"/>
      <c r="Q694" s="6"/>
    </row>
    <row r="695" spans="1:17" s="67" customFormat="1" ht="15.75" hidden="1">
      <c r="A695"/>
      <c r="B695" s="257" t="s">
        <v>113</v>
      </c>
      <c r="C695" s="36" t="s">
        <v>7</v>
      </c>
      <c r="D695" s="36" t="s">
        <v>155</v>
      </c>
      <c r="E695" s="251">
        <v>45778</v>
      </c>
      <c r="F695" s="36" t="s">
        <v>355</v>
      </c>
      <c r="G695" s="36" t="s">
        <v>523</v>
      </c>
      <c r="H695" s="37">
        <v>0.47916666666666702</v>
      </c>
      <c r="I695" s="37">
        <v>0.88749999999999996</v>
      </c>
      <c r="J695" s="42"/>
      <c r="K695" s="57"/>
      <c r="L695" s="39">
        <f t="shared" ref="L695:L707" si="34">J695*K695</f>
        <v>0</v>
      </c>
      <c r="M695" s="38"/>
      <c r="N695" s="39">
        <v>364.23</v>
      </c>
      <c r="O695" s="258">
        <f t="shared" ref="O695:O707" si="35">M695*N695</f>
        <v>0</v>
      </c>
      <c r="P695" s="7"/>
      <c r="Q695" s="6"/>
    </row>
    <row r="696" spans="1:17" s="67" customFormat="1" ht="15.75" hidden="1">
      <c r="A696"/>
      <c r="B696" s="257" t="s">
        <v>113</v>
      </c>
      <c r="C696" s="36" t="s">
        <v>7</v>
      </c>
      <c r="D696" s="36" t="s">
        <v>155</v>
      </c>
      <c r="E696" s="251">
        <v>45778</v>
      </c>
      <c r="F696" s="36" t="s">
        <v>524</v>
      </c>
      <c r="G696" s="36" t="s">
        <v>449</v>
      </c>
      <c r="H696" s="37">
        <v>0.29166666666666702</v>
      </c>
      <c r="I696" s="37">
        <v>0.63888888888888895</v>
      </c>
      <c r="J696" s="42"/>
      <c r="K696" s="57"/>
      <c r="L696" s="39">
        <f t="shared" si="34"/>
        <v>0</v>
      </c>
      <c r="M696" s="38"/>
      <c r="N696" s="39">
        <v>254.59</v>
      </c>
      <c r="O696" s="258">
        <f t="shared" si="35"/>
        <v>0</v>
      </c>
      <c r="P696" s="7"/>
      <c r="Q696" s="6"/>
    </row>
    <row r="697" spans="1:17" s="67" customFormat="1" ht="15.75" hidden="1">
      <c r="A697"/>
      <c r="B697" s="257" t="s">
        <v>113</v>
      </c>
      <c r="C697" s="36" t="s">
        <v>7</v>
      </c>
      <c r="D697" s="36" t="s">
        <v>155</v>
      </c>
      <c r="E697" s="251">
        <v>45778</v>
      </c>
      <c r="F697" s="36" t="s">
        <v>525</v>
      </c>
      <c r="G697" s="36" t="s">
        <v>449</v>
      </c>
      <c r="H697" s="37">
        <v>0.47916666666666702</v>
      </c>
      <c r="I697" s="37">
        <v>0.82638888888888895</v>
      </c>
      <c r="J697" s="42"/>
      <c r="K697" s="57"/>
      <c r="L697" s="39">
        <f t="shared" si="34"/>
        <v>0</v>
      </c>
      <c r="M697" s="38"/>
      <c r="N697" s="39">
        <v>254.59</v>
      </c>
      <c r="O697" s="258">
        <f t="shared" si="35"/>
        <v>0</v>
      </c>
      <c r="P697" s="7"/>
      <c r="Q697" s="6"/>
    </row>
    <row r="698" spans="1:17" s="67" customFormat="1" ht="15.75" hidden="1">
      <c r="A698"/>
      <c r="B698" s="257" t="s">
        <v>113</v>
      </c>
      <c r="C698" s="36" t="s">
        <v>7</v>
      </c>
      <c r="D698" s="36" t="s">
        <v>155</v>
      </c>
      <c r="E698" s="251">
        <v>45778</v>
      </c>
      <c r="F698" s="36" t="s">
        <v>526</v>
      </c>
      <c r="G698" s="36" t="s">
        <v>449</v>
      </c>
      <c r="H698" s="37">
        <v>0.8125</v>
      </c>
      <c r="I698" s="37">
        <v>0.14583333333333301</v>
      </c>
      <c r="J698" s="42"/>
      <c r="K698" s="57"/>
      <c r="L698" s="39">
        <f t="shared" si="34"/>
        <v>0</v>
      </c>
      <c r="M698" s="38"/>
      <c r="N698" s="39">
        <v>285.58</v>
      </c>
      <c r="O698" s="258">
        <f t="shared" si="35"/>
        <v>0</v>
      </c>
      <c r="P698" s="7"/>
      <c r="Q698" s="6"/>
    </row>
    <row r="699" spans="1:17" s="67" customFormat="1" ht="15.75" hidden="1">
      <c r="A699"/>
      <c r="B699" s="257" t="s">
        <v>113</v>
      </c>
      <c r="C699" s="36" t="s">
        <v>7</v>
      </c>
      <c r="D699" s="36" t="s">
        <v>155</v>
      </c>
      <c r="E699" s="251">
        <v>45778</v>
      </c>
      <c r="F699" s="36" t="s">
        <v>527</v>
      </c>
      <c r="G699" s="36" t="s">
        <v>449</v>
      </c>
      <c r="H699" s="37">
        <v>0.47916666666666702</v>
      </c>
      <c r="I699" s="37">
        <v>0.82638888888888895</v>
      </c>
      <c r="J699" s="42"/>
      <c r="K699" s="57"/>
      <c r="L699" s="39">
        <f t="shared" si="34"/>
        <v>0</v>
      </c>
      <c r="M699" s="38">
        <v>44</v>
      </c>
      <c r="N699" s="39">
        <v>204.88</v>
      </c>
      <c r="O699" s="258">
        <f t="shared" si="35"/>
        <v>9014.7199999999993</v>
      </c>
      <c r="P699" s="7"/>
      <c r="Q699" s="6"/>
    </row>
    <row r="700" spans="1:17" s="67" customFormat="1" ht="15.75" hidden="1">
      <c r="A700"/>
      <c r="B700" s="257" t="s">
        <v>113</v>
      </c>
      <c r="C700" s="36" t="s">
        <v>7</v>
      </c>
      <c r="D700" s="36" t="s">
        <v>155</v>
      </c>
      <c r="E700" s="251">
        <v>45778</v>
      </c>
      <c r="F700" s="36" t="s">
        <v>528</v>
      </c>
      <c r="G700" s="36" t="s">
        <v>449</v>
      </c>
      <c r="H700" s="37">
        <v>0.47916666666666702</v>
      </c>
      <c r="I700" s="37">
        <v>0.82638888888888895</v>
      </c>
      <c r="J700" s="42"/>
      <c r="K700" s="57"/>
      <c r="L700" s="39">
        <f t="shared" si="34"/>
        <v>0</v>
      </c>
      <c r="M700" s="38">
        <v>3</v>
      </c>
      <c r="N700" s="39">
        <v>230.17</v>
      </c>
      <c r="O700" s="258">
        <f t="shared" si="35"/>
        <v>690.51</v>
      </c>
      <c r="P700" s="7"/>
      <c r="Q700" s="6"/>
    </row>
    <row r="701" spans="1:17" s="67" customFormat="1" ht="15.75" hidden="1">
      <c r="A701"/>
      <c r="B701" s="257" t="s">
        <v>113</v>
      </c>
      <c r="C701" s="36" t="s">
        <v>7</v>
      </c>
      <c r="D701" s="36" t="s">
        <v>155</v>
      </c>
      <c r="E701" s="251">
        <v>45778</v>
      </c>
      <c r="F701" s="36" t="s">
        <v>529</v>
      </c>
      <c r="G701" s="36" t="s">
        <v>449</v>
      </c>
      <c r="H701" s="37">
        <v>0.60069444444444398</v>
      </c>
      <c r="I701" s="37">
        <v>0.94791666666666696</v>
      </c>
      <c r="J701" s="42"/>
      <c r="K701" s="57"/>
      <c r="L701" s="39">
        <f t="shared" si="34"/>
        <v>0</v>
      </c>
      <c r="M701" s="38"/>
      <c r="N701" s="39">
        <v>208.84</v>
      </c>
      <c r="O701" s="258">
        <f t="shared" si="35"/>
        <v>0</v>
      </c>
      <c r="P701" s="7"/>
      <c r="Q701" s="6"/>
    </row>
    <row r="702" spans="1:17" s="67" customFormat="1" ht="15.75" hidden="1">
      <c r="A702"/>
      <c r="B702" s="257" t="s">
        <v>113</v>
      </c>
      <c r="C702" s="36" t="s">
        <v>7</v>
      </c>
      <c r="D702" s="36" t="s">
        <v>155</v>
      </c>
      <c r="E702" s="251">
        <v>45778</v>
      </c>
      <c r="F702" s="36" t="s">
        <v>529</v>
      </c>
      <c r="G702" s="36" t="s">
        <v>449</v>
      </c>
      <c r="H702" s="37">
        <v>0.56944444444444398</v>
      </c>
      <c r="I702" s="37">
        <v>0.91666666666666696</v>
      </c>
      <c r="J702" s="42"/>
      <c r="K702" s="57"/>
      <c r="L702" s="39">
        <f t="shared" si="34"/>
        <v>0</v>
      </c>
      <c r="M702" s="38"/>
      <c r="N702" s="39">
        <v>204.88</v>
      </c>
      <c r="O702" s="258">
        <f t="shared" si="35"/>
        <v>0</v>
      </c>
      <c r="P702" s="7"/>
      <c r="Q702" s="6"/>
    </row>
    <row r="703" spans="1:17" s="67" customFormat="1" ht="15.75" hidden="1">
      <c r="A703"/>
      <c r="B703" s="257" t="s">
        <v>113</v>
      </c>
      <c r="C703" s="36" t="s">
        <v>7</v>
      </c>
      <c r="D703" s="36" t="s">
        <v>155</v>
      </c>
      <c r="E703" s="251">
        <v>45778</v>
      </c>
      <c r="F703" s="36" t="s">
        <v>530</v>
      </c>
      <c r="G703" s="36" t="s">
        <v>449</v>
      </c>
      <c r="H703" s="37">
        <v>0.33333333333333298</v>
      </c>
      <c r="I703" s="37">
        <v>0.68055555555555602</v>
      </c>
      <c r="J703" s="42"/>
      <c r="K703" s="57"/>
      <c r="L703" s="39">
        <f t="shared" si="34"/>
        <v>0</v>
      </c>
      <c r="M703" s="38"/>
      <c r="N703" s="39">
        <v>204.88</v>
      </c>
      <c r="O703" s="258">
        <f t="shared" si="35"/>
        <v>0</v>
      </c>
      <c r="P703" s="7"/>
      <c r="Q703" s="6"/>
    </row>
    <row r="704" spans="1:17" s="67" customFormat="1" ht="15.75" hidden="1">
      <c r="A704"/>
      <c r="B704" s="257" t="s">
        <v>113</v>
      </c>
      <c r="C704" s="36" t="s">
        <v>7</v>
      </c>
      <c r="D704" s="36" t="s">
        <v>155</v>
      </c>
      <c r="E704" s="251">
        <v>45778</v>
      </c>
      <c r="F704" s="36" t="s">
        <v>531</v>
      </c>
      <c r="G704" s="36" t="s">
        <v>449</v>
      </c>
      <c r="H704" s="37">
        <v>0.29166666666666702</v>
      </c>
      <c r="I704" s="37">
        <v>0.63888888888888895</v>
      </c>
      <c r="J704" s="42"/>
      <c r="K704" s="57"/>
      <c r="L704" s="39">
        <f t="shared" si="34"/>
        <v>0</v>
      </c>
      <c r="M704" s="38"/>
      <c r="N704" s="39">
        <v>230.17</v>
      </c>
      <c r="O704" s="258">
        <f t="shared" si="35"/>
        <v>0</v>
      </c>
      <c r="P704" s="7"/>
      <c r="Q704" s="6"/>
    </row>
    <row r="705" spans="1:17" s="67" customFormat="1" ht="15.75" hidden="1">
      <c r="A705"/>
      <c r="B705" s="257" t="s">
        <v>113</v>
      </c>
      <c r="C705" s="36" t="s">
        <v>7</v>
      </c>
      <c r="D705" s="36" t="s">
        <v>155</v>
      </c>
      <c r="E705" s="251">
        <v>45778</v>
      </c>
      <c r="F705" s="36" t="s">
        <v>532</v>
      </c>
      <c r="G705" s="36" t="s">
        <v>449</v>
      </c>
      <c r="H705" s="37">
        <v>0.8125</v>
      </c>
      <c r="I705" s="37">
        <v>0.14583333333333301</v>
      </c>
      <c r="J705" s="42"/>
      <c r="K705" s="57"/>
      <c r="L705" s="39">
        <f t="shared" si="34"/>
        <v>0</v>
      </c>
      <c r="M705" s="38">
        <v>45</v>
      </c>
      <c r="N705" s="39">
        <v>228.13</v>
      </c>
      <c r="O705" s="258">
        <f t="shared" si="35"/>
        <v>10265.85</v>
      </c>
      <c r="P705" s="7"/>
      <c r="Q705" s="6"/>
    </row>
    <row r="706" spans="1:17" s="67" customFormat="1" ht="15.75" hidden="1">
      <c r="A706"/>
      <c r="B706" s="257" t="s">
        <v>113</v>
      </c>
      <c r="C706" s="36" t="s">
        <v>7</v>
      </c>
      <c r="D706" s="36" t="s">
        <v>155</v>
      </c>
      <c r="E706" s="251">
        <v>45778</v>
      </c>
      <c r="F706" s="36" t="s">
        <v>533</v>
      </c>
      <c r="G706" s="36" t="s">
        <v>449</v>
      </c>
      <c r="H706" s="37">
        <v>0.8125</v>
      </c>
      <c r="I706" s="37">
        <v>0.14583333333333301</v>
      </c>
      <c r="J706" s="42"/>
      <c r="K706" s="57"/>
      <c r="L706" s="39">
        <f t="shared" si="34"/>
        <v>0</v>
      </c>
      <c r="M706" s="38">
        <v>2</v>
      </c>
      <c r="N706" s="39">
        <v>257.29000000000002</v>
      </c>
      <c r="O706" s="258">
        <f t="shared" si="35"/>
        <v>514.58000000000004</v>
      </c>
      <c r="P706" s="7"/>
      <c r="Q706" s="6"/>
    </row>
    <row r="707" spans="1:17" s="67" customFormat="1" ht="15.75" hidden="1">
      <c r="A707"/>
      <c r="B707" s="263" t="s">
        <v>113</v>
      </c>
      <c r="C707" s="264" t="s">
        <v>7</v>
      </c>
      <c r="D707" s="264" t="s">
        <v>155</v>
      </c>
      <c r="E707" s="251">
        <v>45778</v>
      </c>
      <c r="F707" s="36" t="s">
        <v>528</v>
      </c>
      <c r="G707" s="36" t="s">
        <v>449</v>
      </c>
      <c r="H707" s="37">
        <v>0.33333333333333298</v>
      </c>
      <c r="I707" s="37">
        <v>0.68055555555555602</v>
      </c>
      <c r="J707" s="267"/>
      <c r="K707" s="268"/>
      <c r="L707" s="269">
        <f t="shared" si="34"/>
        <v>0</v>
      </c>
      <c r="M707" s="270"/>
      <c r="N707" s="39">
        <v>230.17</v>
      </c>
      <c r="O707" s="271">
        <f t="shared" si="35"/>
        <v>0</v>
      </c>
      <c r="P707" s="7"/>
      <c r="Q707" s="6"/>
    </row>
    <row r="708" spans="1:17" s="67" customFormat="1" ht="15.75" hidden="1">
      <c r="A708"/>
      <c r="B708" s="257" t="s">
        <v>113</v>
      </c>
      <c r="C708" s="36" t="s">
        <v>7</v>
      </c>
      <c r="D708" s="36" t="s">
        <v>155</v>
      </c>
      <c r="E708" s="251">
        <v>45748</v>
      </c>
      <c r="F708" s="36" t="s">
        <v>355</v>
      </c>
      <c r="G708" s="36" t="s">
        <v>523</v>
      </c>
      <c r="H708" s="37">
        <v>0.47916666666666702</v>
      </c>
      <c r="I708" s="37">
        <v>0.88749999999999996</v>
      </c>
      <c r="J708" s="42"/>
      <c r="K708" s="57"/>
      <c r="L708" s="39">
        <f t="shared" ref="L708:L720" si="36">J708*K708</f>
        <v>0</v>
      </c>
      <c r="M708" s="38"/>
      <c r="N708" s="39">
        <v>364.23</v>
      </c>
      <c r="O708" s="258">
        <f t="shared" ref="O708:O720" si="37">M708*N708</f>
        <v>0</v>
      </c>
      <c r="P708" s="7"/>
      <c r="Q708" s="6"/>
    </row>
    <row r="709" spans="1:17" s="67" customFormat="1" ht="15.75" hidden="1">
      <c r="A709"/>
      <c r="B709" s="257" t="s">
        <v>113</v>
      </c>
      <c r="C709" s="36" t="s">
        <v>7</v>
      </c>
      <c r="D709" s="36" t="s">
        <v>155</v>
      </c>
      <c r="E709" s="251">
        <v>45748</v>
      </c>
      <c r="F709" s="36" t="s">
        <v>524</v>
      </c>
      <c r="G709" s="36" t="s">
        <v>449</v>
      </c>
      <c r="H709" s="37">
        <v>0.29166666666666702</v>
      </c>
      <c r="I709" s="37">
        <v>0.63888888888888895</v>
      </c>
      <c r="J709" s="42"/>
      <c r="K709" s="57"/>
      <c r="L709" s="39">
        <f t="shared" si="36"/>
        <v>0</v>
      </c>
      <c r="M709" s="38"/>
      <c r="N709" s="39">
        <v>254.59</v>
      </c>
      <c r="O709" s="258">
        <f t="shared" si="37"/>
        <v>0</v>
      </c>
      <c r="P709" s="7"/>
      <c r="Q709" s="6"/>
    </row>
    <row r="710" spans="1:17" s="67" customFormat="1" ht="15.75" hidden="1">
      <c r="A710"/>
      <c r="B710" s="257" t="s">
        <v>113</v>
      </c>
      <c r="C710" s="36" t="s">
        <v>7</v>
      </c>
      <c r="D710" s="36" t="s">
        <v>155</v>
      </c>
      <c r="E710" s="251">
        <v>45748</v>
      </c>
      <c r="F710" s="36" t="s">
        <v>525</v>
      </c>
      <c r="G710" s="36" t="s">
        <v>449</v>
      </c>
      <c r="H710" s="37">
        <v>0.47916666666666702</v>
      </c>
      <c r="I710" s="37">
        <v>0.82638888888888895</v>
      </c>
      <c r="J710" s="42"/>
      <c r="K710" s="57"/>
      <c r="L710" s="39">
        <f t="shared" si="36"/>
        <v>0</v>
      </c>
      <c r="M710" s="38"/>
      <c r="N710" s="39">
        <v>254.59</v>
      </c>
      <c r="O710" s="258">
        <f t="shared" si="37"/>
        <v>0</v>
      </c>
      <c r="P710" s="7"/>
      <c r="Q710" s="6"/>
    </row>
    <row r="711" spans="1:17" s="67" customFormat="1" ht="15.75" hidden="1">
      <c r="A711"/>
      <c r="B711" s="257" t="s">
        <v>113</v>
      </c>
      <c r="C711" s="36" t="s">
        <v>7</v>
      </c>
      <c r="D711" s="36" t="s">
        <v>155</v>
      </c>
      <c r="E711" s="251">
        <v>45748</v>
      </c>
      <c r="F711" s="36" t="s">
        <v>526</v>
      </c>
      <c r="G711" s="36" t="s">
        <v>449</v>
      </c>
      <c r="H711" s="37">
        <v>0.8125</v>
      </c>
      <c r="I711" s="37">
        <v>0.14583333333333301</v>
      </c>
      <c r="J711" s="42"/>
      <c r="K711" s="57"/>
      <c r="L711" s="39">
        <f t="shared" si="36"/>
        <v>0</v>
      </c>
      <c r="M711" s="38"/>
      <c r="N711" s="39">
        <v>285.58</v>
      </c>
      <c r="O711" s="258">
        <f t="shared" si="37"/>
        <v>0</v>
      </c>
      <c r="P711" s="7"/>
      <c r="Q711" s="6"/>
    </row>
    <row r="712" spans="1:17" s="67" customFormat="1" ht="15.75" hidden="1">
      <c r="A712"/>
      <c r="B712" s="257" t="s">
        <v>113</v>
      </c>
      <c r="C712" s="36" t="s">
        <v>7</v>
      </c>
      <c r="D712" s="36" t="s">
        <v>155</v>
      </c>
      <c r="E712" s="251">
        <v>45748</v>
      </c>
      <c r="F712" s="36" t="s">
        <v>527</v>
      </c>
      <c r="G712" s="36" t="s">
        <v>449</v>
      </c>
      <c r="H712" s="37">
        <v>0.47916666666666702</v>
      </c>
      <c r="I712" s="37">
        <v>0.82638888888888895</v>
      </c>
      <c r="J712" s="42"/>
      <c r="K712" s="57"/>
      <c r="L712" s="39">
        <f t="shared" si="36"/>
        <v>0</v>
      </c>
      <c r="M712" s="38">
        <v>16</v>
      </c>
      <c r="N712" s="39">
        <v>204.88</v>
      </c>
      <c r="O712" s="258">
        <f t="shared" si="37"/>
        <v>3278.08</v>
      </c>
      <c r="P712" s="7"/>
      <c r="Q712" s="6"/>
    </row>
    <row r="713" spans="1:17" s="67" customFormat="1" ht="15.75" hidden="1">
      <c r="A713"/>
      <c r="B713" s="257" t="s">
        <v>113</v>
      </c>
      <c r="C713" s="36" t="s">
        <v>7</v>
      </c>
      <c r="D713" s="36" t="s">
        <v>155</v>
      </c>
      <c r="E713" s="251">
        <v>45748</v>
      </c>
      <c r="F713" s="36" t="s">
        <v>528</v>
      </c>
      <c r="G713" s="36" t="s">
        <v>449</v>
      </c>
      <c r="H713" s="37">
        <v>0.47916666666666702</v>
      </c>
      <c r="I713" s="37">
        <v>0.82638888888888895</v>
      </c>
      <c r="J713" s="42"/>
      <c r="K713" s="57"/>
      <c r="L713" s="39">
        <f t="shared" si="36"/>
        <v>0</v>
      </c>
      <c r="M713" s="38"/>
      <c r="N713" s="39">
        <v>230.17</v>
      </c>
      <c r="O713" s="258">
        <f t="shared" si="37"/>
        <v>0</v>
      </c>
      <c r="P713" s="7"/>
      <c r="Q713" s="6"/>
    </row>
    <row r="714" spans="1:17" s="67" customFormat="1" ht="15.75" hidden="1">
      <c r="A714"/>
      <c r="B714" s="257" t="s">
        <v>113</v>
      </c>
      <c r="C714" s="36" t="s">
        <v>7</v>
      </c>
      <c r="D714" s="36" t="s">
        <v>155</v>
      </c>
      <c r="E714" s="251">
        <v>45748</v>
      </c>
      <c r="F714" s="36" t="s">
        <v>529</v>
      </c>
      <c r="G714" s="36" t="s">
        <v>449</v>
      </c>
      <c r="H714" s="37">
        <v>0.60069444444444398</v>
      </c>
      <c r="I714" s="37">
        <v>0.94791666666666696</v>
      </c>
      <c r="J714" s="42"/>
      <c r="K714" s="57"/>
      <c r="L714" s="39">
        <f t="shared" si="36"/>
        <v>0</v>
      </c>
      <c r="M714" s="38"/>
      <c r="N714" s="39">
        <v>208.84</v>
      </c>
      <c r="O714" s="258">
        <f t="shared" si="37"/>
        <v>0</v>
      </c>
      <c r="P714" s="7"/>
      <c r="Q714" s="6"/>
    </row>
    <row r="715" spans="1:17" s="67" customFormat="1" ht="15.75" hidden="1">
      <c r="A715"/>
      <c r="B715" s="257" t="s">
        <v>113</v>
      </c>
      <c r="C715" s="36" t="s">
        <v>7</v>
      </c>
      <c r="D715" s="36" t="s">
        <v>155</v>
      </c>
      <c r="E715" s="251">
        <v>45748</v>
      </c>
      <c r="F715" s="36" t="s">
        <v>529</v>
      </c>
      <c r="G715" s="36" t="s">
        <v>449</v>
      </c>
      <c r="H715" s="37">
        <v>0.56944444444444398</v>
      </c>
      <c r="I715" s="37">
        <v>0.91666666666666696</v>
      </c>
      <c r="J715" s="42"/>
      <c r="K715" s="57"/>
      <c r="L715" s="39">
        <f t="shared" si="36"/>
        <v>0</v>
      </c>
      <c r="M715" s="38"/>
      <c r="N715" s="39">
        <v>204.88</v>
      </c>
      <c r="O715" s="258">
        <f t="shared" si="37"/>
        <v>0</v>
      </c>
      <c r="P715" s="7"/>
      <c r="Q715" s="6"/>
    </row>
    <row r="716" spans="1:17" s="67" customFormat="1" ht="15.75" hidden="1">
      <c r="A716"/>
      <c r="B716" s="257" t="s">
        <v>113</v>
      </c>
      <c r="C716" s="36" t="s">
        <v>7</v>
      </c>
      <c r="D716" s="36" t="s">
        <v>155</v>
      </c>
      <c r="E716" s="251">
        <v>45748</v>
      </c>
      <c r="F716" s="36" t="s">
        <v>530</v>
      </c>
      <c r="G716" s="36" t="s">
        <v>449</v>
      </c>
      <c r="H716" s="37">
        <v>0.33333333333333298</v>
      </c>
      <c r="I716" s="37">
        <v>0.68055555555555602</v>
      </c>
      <c r="J716" s="42"/>
      <c r="K716" s="57"/>
      <c r="L716" s="39">
        <f t="shared" si="36"/>
        <v>0</v>
      </c>
      <c r="M716" s="38"/>
      <c r="N716" s="39">
        <v>204.88</v>
      </c>
      <c r="O716" s="258">
        <f t="shared" si="37"/>
        <v>0</v>
      </c>
      <c r="P716" s="7"/>
      <c r="Q716" s="6"/>
    </row>
    <row r="717" spans="1:17" s="67" customFormat="1" ht="15.75" hidden="1">
      <c r="A717"/>
      <c r="B717" s="257" t="s">
        <v>113</v>
      </c>
      <c r="C717" s="36" t="s">
        <v>7</v>
      </c>
      <c r="D717" s="36" t="s">
        <v>155</v>
      </c>
      <c r="E717" s="251">
        <v>45748</v>
      </c>
      <c r="F717" s="36" t="s">
        <v>531</v>
      </c>
      <c r="G717" s="36" t="s">
        <v>449</v>
      </c>
      <c r="H717" s="37">
        <v>0.29166666666666702</v>
      </c>
      <c r="I717" s="37">
        <v>0.63888888888888895</v>
      </c>
      <c r="J717" s="42"/>
      <c r="K717" s="57"/>
      <c r="L717" s="39">
        <f t="shared" si="36"/>
        <v>0</v>
      </c>
      <c r="M717" s="38"/>
      <c r="N717" s="39">
        <v>230.17</v>
      </c>
      <c r="O717" s="258">
        <f t="shared" si="37"/>
        <v>0</v>
      </c>
      <c r="P717" s="7"/>
      <c r="Q717" s="6"/>
    </row>
    <row r="718" spans="1:17" s="67" customFormat="1" ht="15.75" hidden="1">
      <c r="A718"/>
      <c r="B718" s="257" t="s">
        <v>113</v>
      </c>
      <c r="C718" s="36" t="s">
        <v>7</v>
      </c>
      <c r="D718" s="36" t="s">
        <v>155</v>
      </c>
      <c r="E718" s="251">
        <v>45748</v>
      </c>
      <c r="F718" s="36" t="s">
        <v>532</v>
      </c>
      <c r="G718" s="36" t="s">
        <v>449</v>
      </c>
      <c r="H718" s="37">
        <v>0.8125</v>
      </c>
      <c r="I718" s="37">
        <v>0.14583333333333301</v>
      </c>
      <c r="J718" s="42"/>
      <c r="K718" s="57"/>
      <c r="L718" s="39">
        <f t="shared" si="36"/>
        <v>0</v>
      </c>
      <c r="M718" s="38"/>
      <c r="N718" s="39">
        <v>228.13</v>
      </c>
      <c r="O718" s="258">
        <f t="shared" si="37"/>
        <v>0</v>
      </c>
      <c r="P718" s="7"/>
      <c r="Q718" s="6"/>
    </row>
    <row r="719" spans="1:17" s="67" customFormat="1" ht="15.75" hidden="1">
      <c r="A719"/>
      <c r="B719" s="257" t="s">
        <v>113</v>
      </c>
      <c r="C719" s="36" t="s">
        <v>7</v>
      </c>
      <c r="D719" s="36" t="s">
        <v>155</v>
      </c>
      <c r="E719" s="251">
        <v>45748</v>
      </c>
      <c r="F719" s="36" t="s">
        <v>533</v>
      </c>
      <c r="G719" s="36" t="s">
        <v>449</v>
      </c>
      <c r="H719" s="37">
        <v>0.8125</v>
      </c>
      <c r="I719" s="37">
        <v>0.14583333333333301</v>
      </c>
      <c r="J719" s="42"/>
      <c r="K719" s="57"/>
      <c r="L719" s="39">
        <f t="shared" si="36"/>
        <v>0</v>
      </c>
      <c r="M719" s="38"/>
      <c r="N719" s="39">
        <v>257.29000000000002</v>
      </c>
      <c r="O719" s="258">
        <f t="shared" si="37"/>
        <v>0</v>
      </c>
      <c r="P719" s="7"/>
      <c r="Q719" s="6"/>
    </row>
    <row r="720" spans="1:17" s="67" customFormat="1" ht="15.75" hidden="1">
      <c r="A720"/>
      <c r="B720" s="263" t="s">
        <v>113</v>
      </c>
      <c r="C720" s="264" t="s">
        <v>7</v>
      </c>
      <c r="D720" s="264" t="s">
        <v>155</v>
      </c>
      <c r="E720" s="251">
        <v>45748</v>
      </c>
      <c r="F720" s="36" t="s">
        <v>528</v>
      </c>
      <c r="G720" s="36" t="s">
        <v>449</v>
      </c>
      <c r="H720" s="37">
        <v>0.33333333333333298</v>
      </c>
      <c r="I720" s="37">
        <v>0.68055555555555602</v>
      </c>
      <c r="J720" s="267"/>
      <c r="K720" s="268"/>
      <c r="L720" s="269">
        <f t="shared" si="36"/>
        <v>0</v>
      </c>
      <c r="M720" s="270"/>
      <c r="N720" s="39">
        <v>230.17</v>
      </c>
      <c r="O720" s="271">
        <f t="shared" si="37"/>
        <v>0</v>
      </c>
      <c r="P720" s="7"/>
      <c r="Q720" s="6"/>
    </row>
    <row r="721" spans="1:17" s="67" customFormat="1" ht="31.5" hidden="1">
      <c r="A721"/>
      <c r="B721" s="257" t="s">
        <v>14</v>
      </c>
      <c r="C721" s="36" t="s">
        <v>10</v>
      </c>
      <c r="D721" s="36" t="s">
        <v>166</v>
      </c>
      <c r="E721" s="251">
        <v>45778</v>
      </c>
      <c r="F721" s="36" t="s">
        <v>550</v>
      </c>
      <c r="G721" s="11" t="s">
        <v>322</v>
      </c>
      <c r="H721" s="30" t="s">
        <v>551</v>
      </c>
      <c r="I721" s="30" t="s">
        <v>552</v>
      </c>
      <c r="J721" s="42">
        <v>10</v>
      </c>
      <c r="K721" s="57">
        <v>25.87</v>
      </c>
      <c r="L721" s="39">
        <f t="shared" ref="L721:L734" si="38">J721*K721</f>
        <v>258.7</v>
      </c>
      <c r="M721" s="38">
        <v>3</v>
      </c>
      <c r="N721" s="57">
        <v>163.19999999999999</v>
      </c>
      <c r="O721" s="258">
        <f t="shared" ref="O721:O734" si="39">M721*N721</f>
        <v>489.59999999999997</v>
      </c>
      <c r="P721" s="7"/>
      <c r="Q721" s="6"/>
    </row>
    <row r="722" spans="1:17" s="67" customFormat="1" ht="31.5" hidden="1">
      <c r="A722"/>
      <c r="B722" s="257" t="s">
        <v>14</v>
      </c>
      <c r="C722" s="36" t="s">
        <v>10</v>
      </c>
      <c r="D722" s="36" t="s">
        <v>166</v>
      </c>
      <c r="E722" s="251">
        <v>45778</v>
      </c>
      <c r="F722" s="36" t="s">
        <v>550</v>
      </c>
      <c r="G722" s="11" t="s">
        <v>322</v>
      </c>
      <c r="H722" s="30" t="s">
        <v>553</v>
      </c>
      <c r="I722" s="30" t="s">
        <v>554</v>
      </c>
      <c r="J722" s="42"/>
      <c r="K722" s="57">
        <v>25.48</v>
      </c>
      <c r="L722" s="39">
        <f t="shared" si="38"/>
        <v>0</v>
      </c>
      <c r="M722" s="38"/>
      <c r="N722" s="57">
        <v>160.76</v>
      </c>
      <c r="O722" s="258">
        <f t="shared" si="39"/>
        <v>0</v>
      </c>
      <c r="P722" s="7"/>
      <c r="Q722" s="6"/>
    </row>
    <row r="723" spans="1:17" s="67" customFormat="1" ht="31.5" hidden="1">
      <c r="A723"/>
      <c r="B723" s="257" t="s">
        <v>14</v>
      </c>
      <c r="C723" s="36" t="s">
        <v>10</v>
      </c>
      <c r="D723" s="36" t="s">
        <v>166</v>
      </c>
      <c r="E723" s="251">
        <v>45778</v>
      </c>
      <c r="F723" s="36" t="s">
        <v>555</v>
      </c>
      <c r="G723" s="11" t="s">
        <v>322</v>
      </c>
      <c r="H723" s="30" t="s">
        <v>556</v>
      </c>
      <c r="I723" s="30" t="s">
        <v>557</v>
      </c>
      <c r="J723" s="42">
        <v>65</v>
      </c>
      <c r="K723" s="57">
        <v>25.48</v>
      </c>
      <c r="L723" s="39">
        <f t="shared" si="38"/>
        <v>1656.2</v>
      </c>
      <c r="M723" s="38">
        <v>10</v>
      </c>
      <c r="N723" s="57">
        <v>160.76</v>
      </c>
      <c r="O723" s="258">
        <f t="shared" si="39"/>
        <v>1607.6</v>
      </c>
      <c r="P723" s="7"/>
      <c r="Q723" s="6"/>
    </row>
    <row r="724" spans="1:17" s="67" customFormat="1" ht="31.5" hidden="1">
      <c r="A724"/>
      <c r="B724" s="257" t="s">
        <v>14</v>
      </c>
      <c r="C724" s="36" t="s">
        <v>10</v>
      </c>
      <c r="D724" s="36" t="s">
        <v>166</v>
      </c>
      <c r="E724" s="251">
        <v>45778</v>
      </c>
      <c r="F724" s="36" t="s">
        <v>555</v>
      </c>
      <c r="G724" s="11" t="s">
        <v>322</v>
      </c>
      <c r="H724" s="30" t="s">
        <v>553</v>
      </c>
      <c r="I724" s="30" t="s">
        <v>554</v>
      </c>
      <c r="J724" s="42">
        <v>37.5</v>
      </c>
      <c r="K724" s="57">
        <v>25.48</v>
      </c>
      <c r="L724" s="39">
        <f t="shared" si="38"/>
        <v>955.5</v>
      </c>
      <c r="M724" s="38"/>
      <c r="N724" s="57">
        <v>160.76</v>
      </c>
      <c r="O724" s="258">
        <f t="shared" si="39"/>
        <v>0</v>
      </c>
      <c r="P724" s="7"/>
      <c r="Q724" s="6"/>
    </row>
    <row r="725" spans="1:17" s="67" customFormat="1" ht="31.5" hidden="1">
      <c r="A725"/>
      <c r="B725" s="257" t="s">
        <v>14</v>
      </c>
      <c r="C725" s="36" t="s">
        <v>10</v>
      </c>
      <c r="D725" s="36" t="s">
        <v>166</v>
      </c>
      <c r="E725" s="251">
        <v>45778</v>
      </c>
      <c r="F725" s="36" t="s">
        <v>555</v>
      </c>
      <c r="G725" s="11" t="s">
        <v>322</v>
      </c>
      <c r="H725" s="30" t="s">
        <v>553</v>
      </c>
      <c r="I725" s="30" t="s">
        <v>554</v>
      </c>
      <c r="J725" s="42"/>
      <c r="K725" s="57">
        <v>25.48</v>
      </c>
      <c r="L725" s="39">
        <f t="shared" si="38"/>
        <v>0</v>
      </c>
      <c r="M725" s="38"/>
      <c r="N725" s="57">
        <v>160.76</v>
      </c>
      <c r="O725" s="258">
        <f t="shared" si="39"/>
        <v>0</v>
      </c>
      <c r="P725" s="7"/>
      <c r="Q725" s="6"/>
    </row>
    <row r="726" spans="1:17" s="67" customFormat="1" ht="31.5" hidden="1">
      <c r="A726"/>
      <c r="B726" s="257" t="s">
        <v>14</v>
      </c>
      <c r="C726" s="36" t="s">
        <v>10</v>
      </c>
      <c r="D726" s="36" t="s">
        <v>166</v>
      </c>
      <c r="E726" s="251">
        <v>45778</v>
      </c>
      <c r="F726" s="36" t="s">
        <v>555</v>
      </c>
      <c r="G726" s="11" t="s">
        <v>322</v>
      </c>
      <c r="H726" s="30" t="s">
        <v>556</v>
      </c>
      <c r="I726" s="30" t="s">
        <v>557</v>
      </c>
      <c r="J726" s="42"/>
      <c r="K726" s="57">
        <v>25.48</v>
      </c>
      <c r="L726" s="39">
        <f t="shared" si="38"/>
        <v>0</v>
      </c>
      <c r="M726" s="38"/>
      <c r="N726" s="57">
        <v>160.76</v>
      </c>
      <c r="O726" s="258">
        <f t="shared" si="39"/>
        <v>0</v>
      </c>
      <c r="P726" s="7"/>
      <c r="Q726" s="6"/>
    </row>
    <row r="727" spans="1:17" s="67" customFormat="1" ht="31.5" hidden="1">
      <c r="A727"/>
      <c r="B727" s="257" t="s">
        <v>14</v>
      </c>
      <c r="C727" s="36" t="s">
        <v>10</v>
      </c>
      <c r="D727" s="36" t="s">
        <v>166</v>
      </c>
      <c r="E727" s="251">
        <v>45778</v>
      </c>
      <c r="F727" s="36" t="s">
        <v>558</v>
      </c>
      <c r="G727" s="11" t="s">
        <v>322</v>
      </c>
      <c r="H727" s="30" t="s">
        <v>554</v>
      </c>
      <c r="I727" s="30" t="s">
        <v>553</v>
      </c>
      <c r="J727" s="42"/>
      <c r="K727" s="57">
        <v>28.19</v>
      </c>
      <c r="L727" s="39">
        <f t="shared" si="38"/>
        <v>0</v>
      </c>
      <c r="M727" s="38"/>
      <c r="N727" s="57">
        <v>177.85</v>
      </c>
      <c r="O727" s="258">
        <f t="shared" si="39"/>
        <v>0</v>
      </c>
      <c r="P727" s="7"/>
      <c r="Q727" s="6"/>
    </row>
    <row r="728" spans="1:17" s="67" customFormat="1" ht="31.5" hidden="1">
      <c r="A728"/>
      <c r="B728" s="257" t="s">
        <v>14</v>
      </c>
      <c r="C728" s="36" t="s">
        <v>10</v>
      </c>
      <c r="D728" s="36" t="s">
        <v>166</v>
      </c>
      <c r="E728" s="251">
        <v>45778</v>
      </c>
      <c r="F728" s="36" t="s">
        <v>559</v>
      </c>
      <c r="G728" s="11" t="s">
        <v>341</v>
      </c>
      <c r="H728" s="30" t="s">
        <v>560</v>
      </c>
      <c r="I728" s="30" t="s">
        <v>561</v>
      </c>
      <c r="J728" s="42"/>
      <c r="K728" s="57">
        <v>26.11</v>
      </c>
      <c r="L728" s="39">
        <f t="shared" si="38"/>
        <v>0</v>
      </c>
      <c r="M728" s="38">
        <v>3</v>
      </c>
      <c r="N728" s="57">
        <v>188.69</v>
      </c>
      <c r="O728" s="258">
        <f t="shared" si="39"/>
        <v>566.06999999999994</v>
      </c>
      <c r="P728" s="7"/>
      <c r="Q728" s="6"/>
    </row>
    <row r="729" spans="1:17" s="67" customFormat="1" ht="31.5" hidden="1">
      <c r="A729"/>
      <c r="B729" s="257" t="s">
        <v>14</v>
      </c>
      <c r="C729" s="36" t="s">
        <v>11</v>
      </c>
      <c r="D729" s="36" t="s">
        <v>166</v>
      </c>
      <c r="E729" s="251">
        <v>45778</v>
      </c>
      <c r="F729" s="36" t="s">
        <v>562</v>
      </c>
      <c r="G729" s="11" t="s">
        <v>322</v>
      </c>
      <c r="H729" s="30" t="s">
        <v>553</v>
      </c>
      <c r="I729" s="30" t="s">
        <v>554</v>
      </c>
      <c r="J729" s="42"/>
      <c r="K729" s="57">
        <v>34.39</v>
      </c>
      <c r="L729" s="39">
        <f t="shared" si="38"/>
        <v>0</v>
      </c>
      <c r="M729" s="38"/>
      <c r="N729" s="57">
        <v>216.94</v>
      </c>
      <c r="O729" s="258">
        <f t="shared" si="39"/>
        <v>0</v>
      </c>
      <c r="P729" s="7"/>
      <c r="Q729" s="6"/>
    </row>
    <row r="730" spans="1:17" s="67" customFormat="1" ht="31.5" hidden="1">
      <c r="A730"/>
      <c r="B730" s="257" t="s">
        <v>14</v>
      </c>
      <c r="C730" s="36" t="s">
        <v>11</v>
      </c>
      <c r="D730" s="36" t="s">
        <v>166</v>
      </c>
      <c r="E730" s="251">
        <v>45778</v>
      </c>
      <c r="F730" s="36" t="s">
        <v>563</v>
      </c>
      <c r="G730" s="11" t="s">
        <v>322</v>
      </c>
      <c r="H730" s="30" t="s">
        <v>564</v>
      </c>
      <c r="I730" s="30" t="s">
        <v>565</v>
      </c>
      <c r="J730" s="42">
        <v>30.5</v>
      </c>
      <c r="K730" s="57">
        <v>34.39</v>
      </c>
      <c r="L730" s="39">
        <f t="shared" si="38"/>
        <v>1048.895</v>
      </c>
      <c r="M730" s="38">
        <v>5</v>
      </c>
      <c r="N730" s="57">
        <v>216.94</v>
      </c>
      <c r="O730" s="258">
        <f t="shared" si="39"/>
        <v>1084.7</v>
      </c>
      <c r="P730" s="7"/>
      <c r="Q730" s="6"/>
    </row>
    <row r="731" spans="1:17" s="67" customFormat="1" ht="31.5" hidden="1">
      <c r="A731"/>
      <c r="B731" s="257" t="s">
        <v>14</v>
      </c>
      <c r="C731" s="36" t="s">
        <v>11</v>
      </c>
      <c r="D731" s="36" t="s">
        <v>166</v>
      </c>
      <c r="E731" s="251">
        <v>45778</v>
      </c>
      <c r="F731" s="36" t="s">
        <v>566</v>
      </c>
      <c r="G731" s="11" t="s">
        <v>322</v>
      </c>
      <c r="H731" s="30" t="s">
        <v>556</v>
      </c>
      <c r="I731" s="30" t="s">
        <v>557</v>
      </c>
      <c r="J731" s="42">
        <v>5</v>
      </c>
      <c r="K731" s="57">
        <v>36.6</v>
      </c>
      <c r="L731" s="39">
        <f t="shared" si="38"/>
        <v>183</v>
      </c>
      <c r="M731" s="38"/>
      <c r="N731" s="57">
        <v>230.87</v>
      </c>
      <c r="O731" s="258">
        <f t="shared" si="39"/>
        <v>0</v>
      </c>
      <c r="P731" s="7"/>
      <c r="Q731" s="6"/>
    </row>
    <row r="732" spans="1:17" s="67" customFormat="1" ht="31.5" hidden="1">
      <c r="A732"/>
      <c r="B732" s="257" t="s">
        <v>14</v>
      </c>
      <c r="C732" s="36" t="s">
        <v>11</v>
      </c>
      <c r="D732" s="36" t="s">
        <v>166</v>
      </c>
      <c r="E732" s="251">
        <v>45778</v>
      </c>
      <c r="F732" s="36" t="s">
        <v>566</v>
      </c>
      <c r="G732" s="11" t="s">
        <v>322</v>
      </c>
      <c r="H732" s="30" t="s">
        <v>567</v>
      </c>
      <c r="I732" s="30" t="s">
        <v>568</v>
      </c>
      <c r="J732" s="42"/>
      <c r="K732" s="57">
        <v>37.770000000000003</v>
      </c>
      <c r="L732" s="39">
        <f t="shared" si="38"/>
        <v>0</v>
      </c>
      <c r="M732" s="38"/>
      <c r="N732" s="57">
        <v>238.28</v>
      </c>
      <c r="O732" s="258">
        <f t="shared" si="39"/>
        <v>0</v>
      </c>
      <c r="P732" s="7"/>
      <c r="Q732" s="6"/>
    </row>
    <row r="733" spans="1:17" s="67" customFormat="1" ht="31.5" hidden="1">
      <c r="A733"/>
      <c r="B733" s="257" t="s">
        <v>14</v>
      </c>
      <c r="C733" s="36" t="s">
        <v>11</v>
      </c>
      <c r="D733" s="36" t="s">
        <v>166</v>
      </c>
      <c r="E733" s="251">
        <v>45778</v>
      </c>
      <c r="F733" s="36" t="s">
        <v>566</v>
      </c>
      <c r="G733" s="11" t="s">
        <v>322</v>
      </c>
      <c r="H733" s="30" t="s">
        <v>553</v>
      </c>
      <c r="I733" s="30" t="s">
        <v>554</v>
      </c>
      <c r="J733" s="42"/>
      <c r="K733" s="57">
        <v>36.6</v>
      </c>
      <c r="L733" s="39">
        <f t="shared" si="38"/>
        <v>0</v>
      </c>
      <c r="M733" s="38"/>
      <c r="N733" s="57">
        <v>230.87</v>
      </c>
      <c r="O733" s="258">
        <f t="shared" si="39"/>
        <v>0</v>
      </c>
      <c r="P733" s="7"/>
      <c r="Q733" s="6"/>
    </row>
    <row r="734" spans="1:17" s="67" customFormat="1" ht="31.5" hidden="1">
      <c r="A734"/>
      <c r="B734" s="263" t="s">
        <v>14</v>
      </c>
      <c r="C734" s="264" t="s">
        <v>11</v>
      </c>
      <c r="D734" s="264" t="s">
        <v>166</v>
      </c>
      <c r="E734" s="251">
        <v>45778</v>
      </c>
      <c r="F734" s="36" t="s">
        <v>569</v>
      </c>
      <c r="G734" s="11" t="s">
        <v>322</v>
      </c>
      <c r="H734" s="30" t="s">
        <v>553</v>
      </c>
      <c r="I734" s="30" t="s">
        <v>554</v>
      </c>
      <c r="J734" s="267"/>
      <c r="K734" s="268">
        <v>36.6</v>
      </c>
      <c r="L734" s="269">
        <f t="shared" si="38"/>
        <v>0</v>
      </c>
      <c r="M734" s="270"/>
      <c r="N734" s="268">
        <v>230.87</v>
      </c>
      <c r="O734" s="271">
        <f t="shared" si="39"/>
        <v>0</v>
      </c>
      <c r="P734" s="7"/>
      <c r="Q734" s="6"/>
    </row>
    <row r="735" spans="1:17" s="67" customFormat="1" ht="15.75" hidden="1">
      <c r="A735"/>
      <c r="B735" s="257" t="s">
        <v>58</v>
      </c>
      <c r="C735" s="36" t="s">
        <v>7</v>
      </c>
      <c r="D735" s="36" t="s">
        <v>167</v>
      </c>
      <c r="E735" s="251">
        <v>45778</v>
      </c>
      <c r="F735" s="36" t="s">
        <v>373</v>
      </c>
      <c r="G735" s="36" t="s">
        <v>322</v>
      </c>
      <c r="H735" s="37">
        <v>0.45833333333333331</v>
      </c>
      <c r="I735" s="37">
        <v>0.95833333333333337</v>
      </c>
      <c r="J735" s="42"/>
      <c r="K735" s="57"/>
      <c r="L735" s="39">
        <f t="shared" ref="L735:L745" si="40">J735*K735</f>
        <v>0</v>
      </c>
      <c r="M735" s="38"/>
      <c r="N735" s="39">
        <v>179.03</v>
      </c>
      <c r="O735" s="258">
        <f t="shared" ref="O735:O745" si="41">M735*N735</f>
        <v>0</v>
      </c>
      <c r="P735" s="7"/>
      <c r="Q735" s="6"/>
    </row>
    <row r="736" spans="1:17" s="67" customFormat="1" ht="31.5" hidden="1">
      <c r="A736"/>
      <c r="B736" s="257" t="s">
        <v>58</v>
      </c>
      <c r="C736" s="36" t="s">
        <v>7</v>
      </c>
      <c r="D736" s="36" t="s">
        <v>167</v>
      </c>
      <c r="E736" s="251">
        <v>45778</v>
      </c>
      <c r="F736" s="36" t="s">
        <v>512</v>
      </c>
      <c r="G736" s="36" t="s">
        <v>341</v>
      </c>
      <c r="H736" s="37">
        <v>0.27777777777777779</v>
      </c>
      <c r="I736" s="37">
        <v>0.625</v>
      </c>
      <c r="J736" s="42"/>
      <c r="K736" s="57"/>
      <c r="L736" s="39">
        <f t="shared" si="40"/>
        <v>0</v>
      </c>
      <c r="M736" s="38"/>
      <c r="N736" s="39">
        <v>271.36</v>
      </c>
      <c r="O736" s="258">
        <f t="shared" si="41"/>
        <v>0</v>
      </c>
      <c r="P736" s="7"/>
      <c r="Q736" s="6"/>
    </row>
    <row r="737" spans="1:17" s="67" customFormat="1" ht="15.75" hidden="1">
      <c r="A737"/>
      <c r="B737" s="257" t="s">
        <v>58</v>
      </c>
      <c r="C737" s="36" t="s">
        <v>7</v>
      </c>
      <c r="D737" s="36" t="s">
        <v>167</v>
      </c>
      <c r="E737" s="251">
        <v>45778</v>
      </c>
      <c r="F737" s="36" t="s">
        <v>506</v>
      </c>
      <c r="G737" s="36" t="s">
        <v>341</v>
      </c>
      <c r="H737" s="37">
        <v>0.27777777777777779</v>
      </c>
      <c r="I737" s="37">
        <v>0.625</v>
      </c>
      <c r="J737" s="42"/>
      <c r="K737" s="57"/>
      <c r="L737" s="39">
        <f t="shared" si="40"/>
        <v>0</v>
      </c>
      <c r="M737" s="38"/>
      <c r="N737" s="39">
        <v>186.44</v>
      </c>
      <c r="O737" s="258">
        <f t="shared" si="41"/>
        <v>0</v>
      </c>
      <c r="P737" s="7"/>
      <c r="Q737" s="6"/>
    </row>
    <row r="738" spans="1:17" s="67" customFormat="1" ht="15.75" hidden="1">
      <c r="A738"/>
      <c r="B738" s="257" t="s">
        <v>58</v>
      </c>
      <c r="C738" s="36" t="s">
        <v>7</v>
      </c>
      <c r="D738" s="36" t="s">
        <v>167</v>
      </c>
      <c r="E738" s="251">
        <v>45778</v>
      </c>
      <c r="F738" s="36" t="s">
        <v>372</v>
      </c>
      <c r="G738" s="36" t="s">
        <v>341</v>
      </c>
      <c r="H738" s="37">
        <v>0.27777777777777779</v>
      </c>
      <c r="I738" s="37">
        <v>0.625</v>
      </c>
      <c r="J738" s="42"/>
      <c r="K738" s="57"/>
      <c r="L738" s="39">
        <f t="shared" si="40"/>
        <v>0</v>
      </c>
      <c r="M738" s="38">
        <v>63</v>
      </c>
      <c r="N738" s="39">
        <v>186.44</v>
      </c>
      <c r="O738" s="258">
        <f t="shared" si="41"/>
        <v>11745.72</v>
      </c>
      <c r="P738" s="7"/>
      <c r="Q738" s="6"/>
    </row>
    <row r="739" spans="1:17" s="67" customFormat="1" ht="15.75" hidden="1">
      <c r="A739"/>
      <c r="B739" s="257" t="s">
        <v>58</v>
      </c>
      <c r="C739" s="36" t="s">
        <v>7</v>
      </c>
      <c r="D739" s="36" t="s">
        <v>167</v>
      </c>
      <c r="E739" s="251">
        <v>45778</v>
      </c>
      <c r="F739" s="36" t="s">
        <v>506</v>
      </c>
      <c r="G739" s="36" t="s">
        <v>341</v>
      </c>
      <c r="H739" s="37">
        <v>0.61111111111111116</v>
      </c>
      <c r="I739" s="37">
        <v>0.95833333333333337</v>
      </c>
      <c r="J739" s="42"/>
      <c r="K739" s="57"/>
      <c r="L739" s="39">
        <f t="shared" si="40"/>
        <v>0</v>
      </c>
      <c r="M739" s="38"/>
      <c r="N739" s="39">
        <v>190.89</v>
      </c>
      <c r="O739" s="258">
        <f t="shared" si="41"/>
        <v>0</v>
      </c>
      <c r="P739" s="7"/>
      <c r="Q739" s="6"/>
    </row>
    <row r="740" spans="1:17" s="67" customFormat="1" ht="15.75" hidden="1">
      <c r="A740"/>
      <c r="B740" s="257" t="s">
        <v>58</v>
      </c>
      <c r="C740" s="36" t="s">
        <v>7</v>
      </c>
      <c r="D740" s="36" t="s">
        <v>167</v>
      </c>
      <c r="E740" s="251">
        <v>45778</v>
      </c>
      <c r="F740" s="36" t="s">
        <v>372</v>
      </c>
      <c r="G740" s="36" t="s">
        <v>341</v>
      </c>
      <c r="H740" s="37">
        <v>0.61111111111111116</v>
      </c>
      <c r="I740" s="37">
        <v>0.95833333333333337</v>
      </c>
      <c r="J740" s="42"/>
      <c r="K740" s="57"/>
      <c r="L740" s="39">
        <f t="shared" si="40"/>
        <v>0</v>
      </c>
      <c r="M740" s="38">
        <v>1</v>
      </c>
      <c r="N740" s="39">
        <v>190.89</v>
      </c>
      <c r="O740" s="258">
        <f t="shared" si="41"/>
        <v>190.89</v>
      </c>
      <c r="P740" s="7"/>
      <c r="Q740" s="6"/>
    </row>
    <row r="741" spans="1:17" s="67" customFormat="1" ht="15.75" hidden="1">
      <c r="A741"/>
      <c r="B741" s="257" t="s">
        <v>58</v>
      </c>
      <c r="C741" s="36" t="s">
        <v>7</v>
      </c>
      <c r="D741" s="36" t="s">
        <v>167</v>
      </c>
      <c r="E741" s="251">
        <v>45778</v>
      </c>
      <c r="F741" s="36" t="s">
        <v>379</v>
      </c>
      <c r="G741" s="36" t="s">
        <v>341</v>
      </c>
      <c r="H741" s="37">
        <v>0.27777777777777779</v>
      </c>
      <c r="I741" s="37">
        <v>0.625</v>
      </c>
      <c r="J741" s="42"/>
      <c r="K741" s="57"/>
      <c r="L741" s="39">
        <f t="shared" si="40"/>
        <v>0</v>
      </c>
      <c r="M741" s="38"/>
      <c r="N741" s="39">
        <v>235.11</v>
      </c>
      <c r="O741" s="258">
        <f t="shared" si="41"/>
        <v>0</v>
      </c>
      <c r="P741" s="7"/>
      <c r="Q741" s="6"/>
    </row>
    <row r="742" spans="1:17" s="67" customFormat="1" ht="15.75" hidden="1">
      <c r="A742"/>
      <c r="B742" s="257" t="s">
        <v>58</v>
      </c>
      <c r="C742" s="36" t="s">
        <v>7</v>
      </c>
      <c r="D742" s="36" t="s">
        <v>167</v>
      </c>
      <c r="E742" s="251">
        <v>45778</v>
      </c>
      <c r="F742" s="36" t="s">
        <v>379</v>
      </c>
      <c r="G742" s="36" t="s">
        <v>341</v>
      </c>
      <c r="H742" s="37">
        <v>0.54166666666666663</v>
      </c>
      <c r="I742" s="37">
        <v>0.88888888888888884</v>
      </c>
      <c r="J742" s="42"/>
      <c r="K742" s="57"/>
      <c r="L742" s="39">
        <f t="shared" si="40"/>
        <v>0</v>
      </c>
      <c r="M742" s="38"/>
      <c r="N742" s="39">
        <v>235.11</v>
      </c>
      <c r="O742" s="258">
        <f t="shared" si="41"/>
        <v>0</v>
      </c>
      <c r="P742" s="7"/>
      <c r="Q742" s="6"/>
    </row>
    <row r="743" spans="1:17" s="67" customFormat="1" ht="15.75" hidden="1">
      <c r="A743"/>
      <c r="B743" s="257" t="s">
        <v>58</v>
      </c>
      <c r="C743" s="36" t="s">
        <v>7</v>
      </c>
      <c r="D743" s="36" t="s">
        <v>167</v>
      </c>
      <c r="E743" s="251">
        <v>45778</v>
      </c>
      <c r="F743" s="36" t="s">
        <v>379</v>
      </c>
      <c r="G743" s="36" t="s">
        <v>341</v>
      </c>
      <c r="H743" s="37">
        <v>0.61111111111111116</v>
      </c>
      <c r="I743" s="37">
        <v>0.95833333333333337</v>
      </c>
      <c r="J743" s="42"/>
      <c r="K743" s="57"/>
      <c r="L743" s="39">
        <f t="shared" si="40"/>
        <v>0</v>
      </c>
      <c r="M743" s="38"/>
      <c r="N743" s="39">
        <v>241.14</v>
      </c>
      <c r="O743" s="258">
        <f t="shared" si="41"/>
        <v>0</v>
      </c>
      <c r="P743" s="7"/>
      <c r="Q743" s="6"/>
    </row>
    <row r="744" spans="1:17" s="67" customFormat="1" ht="15.75" hidden="1">
      <c r="A744"/>
      <c r="B744" s="257" t="s">
        <v>58</v>
      </c>
      <c r="C744" s="36" t="s">
        <v>7</v>
      </c>
      <c r="D744" s="36" t="s">
        <v>167</v>
      </c>
      <c r="E744" s="251">
        <v>45778</v>
      </c>
      <c r="F744" s="36" t="s">
        <v>372</v>
      </c>
      <c r="G744" s="36" t="s">
        <v>341</v>
      </c>
      <c r="H744" s="37">
        <v>0.33333333333333331</v>
      </c>
      <c r="I744" s="37">
        <v>0.68055555555555558</v>
      </c>
      <c r="J744" s="42"/>
      <c r="K744" s="57"/>
      <c r="L744" s="39">
        <f t="shared" si="40"/>
        <v>0</v>
      </c>
      <c r="M744" s="38"/>
      <c r="N744" s="39">
        <v>186.44</v>
      </c>
      <c r="O744" s="258">
        <f t="shared" si="41"/>
        <v>0</v>
      </c>
      <c r="P744" s="7"/>
      <c r="Q744" s="6"/>
    </row>
    <row r="745" spans="1:17" s="67" customFormat="1" ht="15.75" hidden="1">
      <c r="A745"/>
      <c r="B745" s="263" t="s">
        <v>58</v>
      </c>
      <c r="C745" s="264" t="s">
        <v>7</v>
      </c>
      <c r="D745" s="264" t="s">
        <v>167</v>
      </c>
      <c r="E745" s="251">
        <v>45778</v>
      </c>
      <c r="F745" s="36" t="s">
        <v>372</v>
      </c>
      <c r="G745" s="36" t="s">
        <v>341</v>
      </c>
      <c r="H745" s="37">
        <v>0.5</v>
      </c>
      <c r="I745" s="37">
        <v>0.84722222222222221</v>
      </c>
      <c r="J745" s="267"/>
      <c r="K745" s="268"/>
      <c r="L745" s="269">
        <f t="shared" si="40"/>
        <v>0</v>
      </c>
      <c r="M745" s="270"/>
      <c r="N745" s="39">
        <v>186.44</v>
      </c>
      <c r="O745" s="271">
        <f t="shared" si="41"/>
        <v>0</v>
      </c>
      <c r="P745" s="7"/>
      <c r="Q745" s="6"/>
    </row>
    <row r="746" spans="1:17" s="67" customFormat="1" ht="15" hidden="1" customHeight="1">
      <c r="A746"/>
      <c r="B746" s="257" t="s">
        <v>34</v>
      </c>
      <c r="C746" s="36" t="s">
        <v>7</v>
      </c>
      <c r="D746" s="36" t="s">
        <v>4</v>
      </c>
      <c r="E746" s="251">
        <v>45778</v>
      </c>
      <c r="F746" s="36" t="s">
        <v>371</v>
      </c>
      <c r="G746" s="36" t="s">
        <v>333</v>
      </c>
      <c r="H746" s="37">
        <v>0.25</v>
      </c>
      <c r="I746" s="37">
        <v>0.59722222222222221</v>
      </c>
      <c r="J746" s="42"/>
      <c r="K746" s="57">
        <v>30.46</v>
      </c>
      <c r="L746" s="39">
        <f t="shared" ref="L746:L755" si="42">J746*K746</f>
        <v>0</v>
      </c>
      <c r="M746" s="38"/>
      <c r="N746" s="57">
        <v>220.15</v>
      </c>
      <c r="O746" s="258">
        <f t="shared" ref="O746:O755" si="43">M746*N746</f>
        <v>0</v>
      </c>
      <c r="P746" s="7"/>
      <c r="Q746" s="6"/>
    </row>
    <row r="747" spans="1:17" s="67" customFormat="1" ht="15" hidden="1" customHeight="1">
      <c r="A747"/>
      <c r="B747" s="257" t="s">
        <v>34</v>
      </c>
      <c r="C747" s="36" t="s">
        <v>7</v>
      </c>
      <c r="D747" s="36" t="s">
        <v>4</v>
      </c>
      <c r="E747" s="251">
        <v>45778</v>
      </c>
      <c r="F747" s="36" t="s">
        <v>370</v>
      </c>
      <c r="G747" s="36" t="s">
        <v>333</v>
      </c>
      <c r="H747" s="37">
        <v>0.58333333333333304</v>
      </c>
      <c r="I747" s="37">
        <v>0.93055555555555602</v>
      </c>
      <c r="J747" s="42"/>
      <c r="K747" s="57">
        <v>30.7</v>
      </c>
      <c r="L747" s="39">
        <f t="shared" si="42"/>
        <v>0</v>
      </c>
      <c r="M747" s="38"/>
      <c r="N747" s="57">
        <v>221.92</v>
      </c>
      <c r="O747" s="258">
        <f t="shared" si="43"/>
        <v>0</v>
      </c>
      <c r="P747" s="7"/>
      <c r="Q747" s="6"/>
    </row>
    <row r="748" spans="1:17" s="67" customFormat="1" ht="15" hidden="1" customHeight="1">
      <c r="A748"/>
      <c r="B748" s="257" t="s">
        <v>34</v>
      </c>
      <c r="C748" s="36" t="s">
        <v>7</v>
      </c>
      <c r="D748" s="36" t="s">
        <v>4</v>
      </c>
      <c r="E748" s="251">
        <v>45778</v>
      </c>
      <c r="F748" s="36" t="s">
        <v>372</v>
      </c>
      <c r="G748" s="36" t="s">
        <v>333</v>
      </c>
      <c r="H748" s="37">
        <v>0.25</v>
      </c>
      <c r="I748" s="37">
        <v>0.59722222222222221</v>
      </c>
      <c r="J748" s="42"/>
      <c r="K748" s="57">
        <v>23.19</v>
      </c>
      <c r="L748" s="39">
        <f t="shared" si="42"/>
        <v>0</v>
      </c>
      <c r="M748" s="38">
        <v>70</v>
      </c>
      <c r="N748" s="57">
        <v>167.6</v>
      </c>
      <c r="O748" s="258">
        <f t="shared" si="43"/>
        <v>11732</v>
      </c>
      <c r="P748" s="7"/>
      <c r="Q748" s="6"/>
    </row>
    <row r="749" spans="1:17" s="67" customFormat="1" ht="15.75" hidden="1">
      <c r="A749"/>
      <c r="B749" s="257" t="s">
        <v>34</v>
      </c>
      <c r="C749" s="36" t="s">
        <v>7</v>
      </c>
      <c r="D749" s="36" t="s">
        <v>4</v>
      </c>
      <c r="E749" s="251">
        <v>45778</v>
      </c>
      <c r="F749" s="36" t="s">
        <v>372</v>
      </c>
      <c r="G749" s="36" t="s">
        <v>333</v>
      </c>
      <c r="H749" s="37">
        <v>0.58333333333333304</v>
      </c>
      <c r="I749" s="37">
        <v>0.93055555555555602</v>
      </c>
      <c r="J749" s="42"/>
      <c r="K749" s="57">
        <v>23.36</v>
      </c>
      <c r="L749" s="39">
        <f t="shared" si="42"/>
        <v>0</v>
      </c>
      <c r="M749" s="38">
        <v>31</v>
      </c>
      <c r="N749" s="57">
        <v>168.82</v>
      </c>
      <c r="O749" s="258">
        <f t="shared" si="43"/>
        <v>5233.42</v>
      </c>
      <c r="P749" s="7"/>
      <c r="Q749" s="6"/>
    </row>
    <row r="750" spans="1:17" s="67" customFormat="1" ht="15.75" hidden="1">
      <c r="A750"/>
      <c r="B750" s="257" t="s">
        <v>34</v>
      </c>
      <c r="C750" s="36" t="s">
        <v>7</v>
      </c>
      <c r="D750" s="36" t="s">
        <v>4</v>
      </c>
      <c r="E750" s="251">
        <v>45778</v>
      </c>
      <c r="F750" s="36" t="s">
        <v>372</v>
      </c>
      <c r="G750" s="36" t="s">
        <v>333</v>
      </c>
      <c r="H750" s="37">
        <v>0.91666666666666663</v>
      </c>
      <c r="I750" s="37">
        <v>0.25</v>
      </c>
      <c r="J750" s="42"/>
      <c r="K750" s="57">
        <v>26.23</v>
      </c>
      <c r="L750" s="39">
        <f t="shared" si="42"/>
        <v>0</v>
      </c>
      <c r="M750" s="38"/>
      <c r="N750" s="57">
        <v>189.56</v>
      </c>
      <c r="O750" s="258">
        <f t="shared" si="43"/>
        <v>0</v>
      </c>
      <c r="P750" s="7"/>
      <c r="Q750" s="6"/>
    </row>
    <row r="751" spans="1:17" s="67" customFormat="1" ht="15.75" hidden="1">
      <c r="A751"/>
      <c r="B751" s="257" t="s">
        <v>34</v>
      </c>
      <c r="C751" s="36" t="s">
        <v>7</v>
      </c>
      <c r="D751" s="36" t="s">
        <v>4</v>
      </c>
      <c r="E751" s="251">
        <v>45778</v>
      </c>
      <c r="F751" s="36" t="s">
        <v>379</v>
      </c>
      <c r="G751" s="36" t="s">
        <v>333</v>
      </c>
      <c r="H751" s="37">
        <v>0.25</v>
      </c>
      <c r="I751" s="37">
        <v>0.59722222222222221</v>
      </c>
      <c r="J751" s="42"/>
      <c r="K751" s="57">
        <v>29.06</v>
      </c>
      <c r="L751" s="39">
        <f t="shared" si="42"/>
        <v>0</v>
      </c>
      <c r="M751" s="38">
        <v>1</v>
      </c>
      <c r="N751" s="57">
        <v>210.06</v>
      </c>
      <c r="O751" s="258">
        <f t="shared" si="43"/>
        <v>210.06</v>
      </c>
      <c r="P751" s="7"/>
      <c r="Q751" s="6"/>
    </row>
    <row r="752" spans="1:17" s="67" customFormat="1" ht="15.75" hidden="1">
      <c r="A752"/>
      <c r="B752" s="257" t="s">
        <v>34</v>
      </c>
      <c r="C752" s="36" t="s">
        <v>7</v>
      </c>
      <c r="D752" s="36" t="s">
        <v>4</v>
      </c>
      <c r="E752" s="251">
        <v>45778</v>
      </c>
      <c r="F752" s="36" t="s">
        <v>379</v>
      </c>
      <c r="G752" s="36" t="s">
        <v>333</v>
      </c>
      <c r="H752" s="37">
        <v>0.58333333333333304</v>
      </c>
      <c r="I752" s="37">
        <v>0.93055555555555602</v>
      </c>
      <c r="J752" s="42"/>
      <c r="K752" s="57">
        <v>29.29</v>
      </c>
      <c r="L752" s="39">
        <f t="shared" si="42"/>
        <v>0</v>
      </c>
      <c r="M752" s="38">
        <v>32</v>
      </c>
      <c r="N752" s="57">
        <v>211.72</v>
      </c>
      <c r="O752" s="258">
        <f t="shared" si="43"/>
        <v>6775.04</v>
      </c>
      <c r="P752" s="7"/>
      <c r="Q752" s="6"/>
    </row>
    <row r="753" spans="1:17" s="67" customFormat="1" ht="31.5" hidden="1">
      <c r="A753"/>
      <c r="B753" s="257" t="s">
        <v>34</v>
      </c>
      <c r="C753" s="36" t="s">
        <v>7</v>
      </c>
      <c r="D753" s="36" t="s">
        <v>4</v>
      </c>
      <c r="E753" s="251">
        <v>45778</v>
      </c>
      <c r="F753" s="36" t="s">
        <v>375</v>
      </c>
      <c r="G753" s="36" t="s">
        <v>333</v>
      </c>
      <c r="H753" s="37">
        <v>0.91666666666666663</v>
      </c>
      <c r="I753" s="37">
        <v>0.25</v>
      </c>
      <c r="J753" s="42"/>
      <c r="K753" s="57">
        <v>34.450000000000003</v>
      </c>
      <c r="L753" s="39">
        <f t="shared" si="42"/>
        <v>0</v>
      </c>
      <c r="M753" s="38"/>
      <c r="N753" s="57">
        <v>249.02</v>
      </c>
      <c r="O753" s="258">
        <f t="shared" si="43"/>
        <v>0</v>
      </c>
      <c r="P753" s="7"/>
      <c r="Q753" s="6"/>
    </row>
    <row r="754" spans="1:17" s="67" customFormat="1" ht="15.75" hidden="1">
      <c r="A754"/>
      <c r="B754" s="257" t="s">
        <v>34</v>
      </c>
      <c r="C754" s="36" t="s">
        <v>7</v>
      </c>
      <c r="D754" s="36" t="s">
        <v>4</v>
      </c>
      <c r="E754" s="251">
        <v>45778</v>
      </c>
      <c r="F754" s="36" t="s">
        <v>374</v>
      </c>
      <c r="G754" s="36" t="s">
        <v>333</v>
      </c>
      <c r="H754" s="37">
        <v>0.25</v>
      </c>
      <c r="I754" s="37">
        <v>0.59722222222222221</v>
      </c>
      <c r="J754" s="42"/>
      <c r="K754" s="57">
        <v>30.2</v>
      </c>
      <c r="L754" s="39">
        <f t="shared" si="42"/>
        <v>0</v>
      </c>
      <c r="M754" s="38"/>
      <c r="N754" s="57">
        <v>218.27</v>
      </c>
      <c r="O754" s="258">
        <f t="shared" si="43"/>
        <v>0</v>
      </c>
      <c r="P754" s="7"/>
      <c r="Q754" s="6"/>
    </row>
    <row r="755" spans="1:17" s="67" customFormat="1" ht="15.75" hidden="1">
      <c r="A755"/>
      <c r="B755" s="257" t="s">
        <v>34</v>
      </c>
      <c r="C755" s="36" t="s">
        <v>7</v>
      </c>
      <c r="D755" s="36" t="s">
        <v>4</v>
      </c>
      <c r="E755" s="251">
        <v>45778</v>
      </c>
      <c r="F755" s="264" t="s">
        <v>587</v>
      </c>
      <c r="G755" s="264" t="s">
        <v>333</v>
      </c>
      <c r="H755" s="266">
        <v>0.58333333333333304</v>
      </c>
      <c r="I755" s="266">
        <v>0.93055555555555602</v>
      </c>
      <c r="J755" s="267"/>
      <c r="K755" s="268">
        <v>30.46</v>
      </c>
      <c r="L755" s="269">
        <f t="shared" si="42"/>
        <v>0</v>
      </c>
      <c r="M755" s="270"/>
      <c r="N755" s="268">
        <v>220.15</v>
      </c>
      <c r="O755" s="271">
        <f t="shared" si="43"/>
        <v>0</v>
      </c>
      <c r="P755" s="7"/>
      <c r="Q755" s="6"/>
    </row>
    <row r="756" spans="1:17" s="67" customFormat="1" ht="15.75" hidden="1">
      <c r="A756"/>
      <c r="B756" s="257" t="s">
        <v>34</v>
      </c>
      <c r="C756" s="36" t="s">
        <v>7</v>
      </c>
      <c r="D756" s="36" t="s">
        <v>4</v>
      </c>
      <c r="E756" s="251">
        <v>45778</v>
      </c>
      <c r="F756" s="264" t="s">
        <v>370</v>
      </c>
      <c r="G756" s="264" t="s">
        <v>333</v>
      </c>
      <c r="H756" s="266">
        <v>0.91666666666666663</v>
      </c>
      <c r="I756" s="266">
        <v>0.25</v>
      </c>
      <c r="J756" s="267"/>
      <c r="K756" s="268">
        <v>34.869999999999997</v>
      </c>
      <c r="L756" s="269">
        <f>J756*K756</f>
        <v>0</v>
      </c>
      <c r="M756" s="270"/>
      <c r="N756" s="268">
        <v>252.04</v>
      </c>
      <c r="O756" s="271">
        <f>M756*N756</f>
        <v>0</v>
      </c>
      <c r="P756" s="7"/>
      <c r="Q756" s="6"/>
    </row>
    <row r="757" spans="1:17" s="67" customFormat="1" ht="15.75" hidden="1">
      <c r="A757"/>
      <c r="B757" s="257" t="s">
        <v>14</v>
      </c>
      <c r="C757" s="36" t="s">
        <v>7</v>
      </c>
      <c r="D757" s="36" t="s">
        <v>4</v>
      </c>
      <c r="E757" s="251">
        <v>45778</v>
      </c>
      <c r="F757" s="44" t="s">
        <v>370</v>
      </c>
      <c r="G757" s="44" t="s">
        <v>322</v>
      </c>
      <c r="H757" s="45">
        <v>0.25</v>
      </c>
      <c r="I757" s="45">
        <v>0.75</v>
      </c>
      <c r="J757" s="42"/>
      <c r="K757" s="57"/>
      <c r="L757" s="39">
        <f t="shared" ref="L757:L777" si="44">J757*K757</f>
        <v>0</v>
      </c>
      <c r="M757" s="38"/>
      <c r="N757" s="64">
        <v>210.44</v>
      </c>
      <c r="O757" s="258">
        <f t="shared" ref="O757:O777" si="45">M757*N757</f>
        <v>0</v>
      </c>
      <c r="P757" s="7"/>
      <c r="Q757" s="6"/>
    </row>
    <row r="758" spans="1:17" s="67" customFormat="1" ht="15.75" hidden="1">
      <c r="A758"/>
      <c r="B758" s="257" t="s">
        <v>14</v>
      </c>
      <c r="C758" s="36" t="s">
        <v>7</v>
      </c>
      <c r="D758" s="36" t="s">
        <v>4</v>
      </c>
      <c r="E758" s="251">
        <v>45778</v>
      </c>
      <c r="F758" s="44" t="s">
        <v>370</v>
      </c>
      <c r="G758" s="44" t="s">
        <v>322</v>
      </c>
      <c r="H758" s="45">
        <v>0.25</v>
      </c>
      <c r="I758" s="45">
        <v>0.75</v>
      </c>
      <c r="J758" s="42"/>
      <c r="K758" s="57"/>
      <c r="L758" s="39">
        <f t="shared" si="44"/>
        <v>0</v>
      </c>
      <c r="M758" s="38"/>
      <c r="N758" s="64">
        <v>210.44</v>
      </c>
      <c r="O758" s="258">
        <f t="shared" si="45"/>
        <v>0</v>
      </c>
      <c r="P758" s="7"/>
      <c r="Q758" s="6"/>
    </row>
    <row r="759" spans="1:17" s="67" customFormat="1" ht="15.75" hidden="1">
      <c r="A759"/>
      <c r="B759" s="257" t="s">
        <v>14</v>
      </c>
      <c r="C759" s="36" t="s">
        <v>7</v>
      </c>
      <c r="D759" s="36" t="s">
        <v>4</v>
      </c>
      <c r="E759" s="251">
        <v>45778</v>
      </c>
      <c r="F759" s="44" t="s">
        <v>370</v>
      </c>
      <c r="G759" s="44" t="s">
        <v>341</v>
      </c>
      <c r="H759" s="45">
        <v>0.56944444444444442</v>
      </c>
      <c r="I759" s="45">
        <v>0.91666666666666663</v>
      </c>
      <c r="J759" s="42"/>
      <c r="K759" s="57"/>
      <c r="L759" s="39">
        <f t="shared" si="44"/>
        <v>0</v>
      </c>
      <c r="M759" s="38"/>
      <c r="N759" s="64">
        <v>206.68</v>
      </c>
      <c r="O759" s="258">
        <f t="shared" si="45"/>
        <v>0</v>
      </c>
      <c r="P759" s="7"/>
      <c r="Q759" s="6"/>
    </row>
    <row r="760" spans="1:17" s="67" customFormat="1" ht="31.5" hidden="1">
      <c r="A760"/>
      <c r="B760" s="257" t="s">
        <v>14</v>
      </c>
      <c r="C760" s="36" t="s">
        <v>7</v>
      </c>
      <c r="D760" s="36" t="s">
        <v>4</v>
      </c>
      <c r="E760" s="251">
        <v>45778</v>
      </c>
      <c r="F760" s="44" t="s">
        <v>503</v>
      </c>
      <c r="G760" s="44" t="s">
        <v>333</v>
      </c>
      <c r="H760" s="45">
        <v>0.25</v>
      </c>
      <c r="I760" s="45">
        <v>0.59722222222222221</v>
      </c>
      <c r="J760" s="42"/>
      <c r="K760" s="57"/>
      <c r="L760" s="39">
        <f t="shared" si="44"/>
        <v>0</v>
      </c>
      <c r="M760" s="38"/>
      <c r="N760" s="64">
        <v>220.76</v>
      </c>
      <c r="O760" s="258">
        <f t="shared" si="45"/>
        <v>0</v>
      </c>
      <c r="P760" s="7"/>
      <c r="Q760" s="6"/>
    </row>
    <row r="761" spans="1:17" s="67" customFormat="1" ht="31.5" hidden="1">
      <c r="A761"/>
      <c r="B761" s="257" t="s">
        <v>14</v>
      </c>
      <c r="C761" s="36" t="s">
        <v>7</v>
      </c>
      <c r="D761" s="36" t="s">
        <v>4</v>
      </c>
      <c r="E761" s="251">
        <v>45778</v>
      </c>
      <c r="F761" s="44" t="s">
        <v>503</v>
      </c>
      <c r="G761" s="44" t="s">
        <v>333</v>
      </c>
      <c r="H761" s="45">
        <v>0.25</v>
      </c>
      <c r="I761" s="45">
        <v>0.59722222222222221</v>
      </c>
      <c r="J761" s="42"/>
      <c r="K761" s="57"/>
      <c r="L761" s="39">
        <f t="shared" si="44"/>
        <v>0</v>
      </c>
      <c r="M761" s="38"/>
      <c r="N761" s="64">
        <v>220.76</v>
      </c>
      <c r="O761" s="258">
        <f t="shared" si="45"/>
        <v>0</v>
      </c>
      <c r="P761" s="7"/>
      <c r="Q761" s="6"/>
    </row>
    <row r="762" spans="1:17" s="67" customFormat="1" ht="15.75" hidden="1">
      <c r="A762"/>
      <c r="B762" s="257" t="s">
        <v>14</v>
      </c>
      <c r="C762" s="36" t="s">
        <v>7</v>
      </c>
      <c r="D762" s="36" t="s">
        <v>4</v>
      </c>
      <c r="E762" s="251">
        <v>45778</v>
      </c>
      <c r="F762" s="44" t="s">
        <v>374</v>
      </c>
      <c r="G762" s="44" t="s">
        <v>333</v>
      </c>
      <c r="H762" s="45">
        <v>0.25</v>
      </c>
      <c r="I762" s="45">
        <v>0.59722222222222221</v>
      </c>
      <c r="J762" s="42"/>
      <c r="K762" s="57"/>
      <c r="L762" s="39">
        <f t="shared" si="44"/>
        <v>0</v>
      </c>
      <c r="M762" s="38"/>
      <c r="N762" s="64">
        <v>221.41</v>
      </c>
      <c r="O762" s="258">
        <f t="shared" si="45"/>
        <v>0</v>
      </c>
      <c r="P762" s="7"/>
      <c r="Q762" s="6"/>
    </row>
    <row r="763" spans="1:17" s="67" customFormat="1" ht="15.75" hidden="1">
      <c r="A763"/>
      <c r="B763" s="257" t="s">
        <v>14</v>
      </c>
      <c r="C763" s="36" t="s">
        <v>7</v>
      </c>
      <c r="D763" s="36" t="s">
        <v>4</v>
      </c>
      <c r="E763" s="251">
        <v>45778</v>
      </c>
      <c r="F763" s="44" t="s">
        <v>372</v>
      </c>
      <c r="G763" s="44" t="s">
        <v>333</v>
      </c>
      <c r="H763" s="45">
        <v>0.25</v>
      </c>
      <c r="I763" s="45">
        <v>0.59722222222222221</v>
      </c>
      <c r="J763" s="42"/>
      <c r="K763" s="57"/>
      <c r="L763" s="39">
        <f t="shared" si="44"/>
        <v>0</v>
      </c>
      <c r="M763" s="38">
        <v>22</v>
      </c>
      <c r="N763" s="64">
        <v>171.26</v>
      </c>
      <c r="O763" s="258">
        <f t="shared" si="45"/>
        <v>3767.72</v>
      </c>
      <c r="P763" s="7"/>
      <c r="Q763" s="6"/>
    </row>
    <row r="764" spans="1:17" s="67" customFormat="1" ht="15.75" hidden="1">
      <c r="A764"/>
      <c r="B764" s="257" t="s">
        <v>14</v>
      </c>
      <c r="C764" s="36" t="s">
        <v>7</v>
      </c>
      <c r="D764" s="36" t="s">
        <v>4</v>
      </c>
      <c r="E764" s="251">
        <v>45778</v>
      </c>
      <c r="F764" s="44" t="s">
        <v>372</v>
      </c>
      <c r="G764" s="44" t="s">
        <v>333</v>
      </c>
      <c r="H764" s="45">
        <v>0.25</v>
      </c>
      <c r="I764" s="45">
        <v>0.59722222222222221</v>
      </c>
      <c r="J764" s="42"/>
      <c r="K764" s="57"/>
      <c r="L764" s="39">
        <f t="shared" si="44"/>
        <v>0</v>
      </c>
      <c r="M764" s="38"/>
      <c r="N764" s="64">
        <v>171.26</v>
      </c>
      <c r="O764" s="258">
        <f t="shared" si="45"/>
        <v>0</v>
      </c>
      <c r="P764" s="7"/>
      <c r="Q764" s="6"/>
    </row>
    <row r="765" spans="1:17" s="67" customFormat="1" ht="15.75" hidden="1">
      <c r="A765"/>
      <c r="B765" s="257" t="s">
        <v>14</v>
      </c>
      <c r="C765" s="36" t="s">
        <v>7</v>
      </c>
      <c r="D765" s="36" t="s">
        <v>4</v>
      </c>
      <c r="E765" s="251">
        <v>45778</v>
      </c>
      <c r="F765" s="44" t="s">
        <v>372</v>
      </c>
      <c r="G765" s="44" t="s">
        <v>333</v>
      </c>
      <c r="H765" s="45">
        <v>0.56944444444444442</v>
      </c>
      <c r="I765" s="45">
        <v>0.91666666666666663</v>
      </c>
      <c r="J765" s="42"/>
      <c r="K765" s="57"/>
      <c r="L765" s="39">
        <f t="shared" si="44"/>
        <v>0</v>
      </c>
      <c r="M765" s="38"/>
      <c r="N765" s="64">
        <v>171.26</v>
      </c>
      <c r="O765" s="258">
        <f t="shared" si="45"/>
        <v>0</v>
      </c>
      <c r="P765" s="7"/>
      <c r="Q765" s="6"/>
    </row>
    <row r="766" spans="1:17" s="67" customFormat="1" ht="15.75" hidden="1">
      <c r="A766"/>
      <c r="B766" s="257" t="s">
        <v>14</v>
      </c>
      <c r="C766" s="36" t="s">
        <v>7</v>
      </c>
      <c r="D766" s="36" t="s">
        <v>4</v>
      </c>
      <c r="E766" s="251">
        <v>45778</v>
      </c>
      <c r="F766" s="44" t="s">
        <v>372</v>
      </c>
      <c r="G766" s="44" t="s">
        <v>333</v>
      </c>
      <c r="H766" s="45">
        <v>0.25</v>
      </c>
      <c r="I766" s="45">
        <v>0.59722222222222221</v>
      </c>
      <c r="J766" s="42"/>
      <c r="K766" s="57"/>
      <c r="L766" s="39">
        <f t="shared" si="44"/>
        <v>0</v>
      </c>
      <c r="M766" s="38"/>
      <c r="N766" s="64">
        <v>171.26</v>
      </c>
      <c r="O766" s="258">
        <f t="shared" si="45"/>
        <v>0</v>
      </c>
      <c r="P766" s="7"/>
      <c r="Q766" s="6"/>
    </row>
    <row r="767" spans="1:17" s="67" customFormat="1" ht="15.75" hidden="1">
      <c r="A767"/>
      <c r="B767" s="257" t="s">
        <v>14</v>
      </c>
      <c r="C767" s="36" t="s">
        <v>7</v>
      </c>
      <c r="D767" s="36" t="s">
        <v>4</v>
      </c>
      <c r="E767" s="251">
        <v>45778</v>
      </c>
      <c r="F767" s="44" t="s">
        <v>372</v>
      </c>
      <c r="G767" s="44" t="s">
        <v>333</v>
      </c>
      <c r="H767" s="45">
        <v>0.25</v>
      </c>
      <c r="I767" s="45">
        <v>0.59722222222222221</v>
      </c>
      <c r="J767" s="42"/>
      <c r="K767" s="57"/>
      <c r="L767" s="39">
        <f t="shared" si="44"/>
        <v>0</v>
      </c>
      <c r="M767" s="38"/>
      <c r="N767" s="64">
        <v>171.26</v>
      </c>
      <c r="O767" s="258">
        <f t="shared" si="45"/>
        <v>0</v>
      </c>
      <c r="P767" s="7"/>
      <c r="Q767" s="6"/>
    </row>
    <row r="768" spans="1:17" s="67" customFormat="1" ht="15.75" hidden="1">
      <c r="A768"/>
      <c r="B768" s="257" t="s">
        <v>14</v>
      </c>
      <c r="C768" s="36" t="s">
        <v>7</v>
      </c>
      <c r="D768" s="36" t="s">
        <v>4</v>
      </c>
      <c r="E768" s="251">
        <v>45778</v>
      </c>
      <c r="F768" s="44" t="s">
        <v>372</v>
      </c>
      <c r="G768" s="44" t="s">
        <v>341</v>
      </c>
      <c r="H768" s="45">
        <v>0.375</v>
      </c>
      <c r="I768" s="45">
        <v>0.70833333333333337</v>
      </c>
      <c r="J768" s="42"/>
      <c r="K768" s="57"/>
      <c r="L768" s="39">
        <f t="shared" si="44"/>
        <v>0</v>
      </c>
      <c r="M768" s="38"/>
      <c r="N768" s="64">
        <v>172.15</v>
      </c>
      <c r="O768" s="258">
        <f t="shared" si="45"/>
        <v>0</v>
      </c>
      <c r="P768" s="7"/>
      <c r="Q768" s="6"/>
    </row>
    <row r="769" spans="1:17" s="67" customFormat="1" ht="15.75" hidden="1">
      <c r="A769"/>
      <c r="B769" s="257" t="s">
        <v>14</v>
      </c>
      <c r="C769" s="36" t="s">
        <v>7</v>
      </c>
      <c r="D769" s="36" t="s">
        <v>4</v>
      </c>
      <c r="E769" s="251">
        <v>45778</v>
      </c>
      <c r="F769" s="44" t="s">
        <v>372</v>
      </c>
      <c r="G769" s="44" t="s">
        <v>322</v>
      </c>
      <c r="H769" s="45">
        <v>0.41666666666666669</v>
      </c>
      <c r="I769" s="45">
        <v>0.91666666666666663</v>
      </c>
      <c r="J769" s="42"/>
      <c r="K769" s="57"/>
      <c r="L769" s="39">
        <f t="shared" si="44"/>
        <v>0</v>
      </c>
      <c r="M769" s="38">
        <v>6</v>
      </c>
      <c r="N769" s="64">
        <v>158.47999999999999</v>
      </c>
      <c r="O769" s="258">
        <f t="shared" si="45"/>
        <v>950.87999999999988</v>
      </c>
      <c r="P769" s="7"/>
      <c r="Q769" s="6"/>
    </row>
    <row r="770" spans="1:17" s="67" customFormat="1" ht="15.75" hidden="1">
      <c r="A770"/>
      <c r="B770" s="257" t="s">
        <v>14</v>
      </c>
      <c r="C770" s="36" t="s">
        <v>7</v>
      </c>
      <c r="D770" s="36" t="s">
        <v>4</v>
      </c>
      <c r="E770" s="251">
        <v>45778</v>
      </c>
      <c r="F770" s="44" t="s">
        <v>372</v>
      </c>
      <c r="G770" s="44" t="s">
        <v>322</v>
      </c>
      <c r="H770" s="45">
        <v>0.41666666666666669</v>
      </c>
      <c r="I770" s="45">
        <v>0.91666666666666663</v>
      </c>
      <c r="J770" s="42"/>
      <c r="K770" s="57"/>
      <c r="L770" s="39">
        <f t="shared" si="44"/>
        <v>0</v>
      </c>
      <c r="M770" s="38"/>
      <c r="N770" s="64">
        <v>158.47999999999999</v>
      </c>
      <c r="O770" s="258">
        <f t="shared" si="45"/>
        <v>0</v>
      </c>
      <c r="P770" s="7"/>
      <c r="Q770" s="6"/>
    </row>
    <row r="771" spans="1:17" s="67" customFormat="1" ht="15.75" hidden="1">
      <c r="A771"/>
      <c r="B771" s="257" t="s">
        <v>14</v>
      </c>
      <c r="C771" s="36" t="s">
        <v>7</v>
      </c>
      <c r="D771" s="36" t="s">
        <v>4</v>
      </c>
      <c r="E771" s="251">
        <v>45778</v>
      </c>
      <c r="F771" s="44" t="s">
        <v>505</v>
      </c>
      <c r="G771" s="44" t="s">
        <v>341</v>
      </c>
      <c r="H771" s="45">
        <v>0.41666666666666669</v>
      </c>
      <c r="I771" s="45">
        <v>0.75</v>
      </c>
      <c r="J771" s="42"/>
      <c r="K771" s="57"/>
      <c r="L771" s="39">
        <f t="shared" si="44"/>
        <v>0</v>
      </c>
      <c r="M771" s="38"/>
      <c r="N771" s="64">
        <v>213.01</v>
      </c>
      <c r="O771" s="258">
        <f t="shared" si="45"/>
        <v>0</v>
      </c>
      <c r="P771" s="7"/>
      <c r="Q771" s="6"/>
    </row>
    <row r="772" spans="1:17" s="67" customFormat="1" ht="15.75" hidden="1">
      <c r="A772"/>
      <c r="B772" s="257" t="s">
        <v>14</v>
      </c>
      <c r="C772" s="36" t="s">
        <v>7</v>
      </c>
      <c r="D772" s="36" t="s">
        <v>4</v>
      </c>
      <c r="E772" s="251">
        <v>45778</v>
      </c>
      <c r="F772" s="44" t="s">
        <v>506</v>
      </c>
      <c r="G772" s="44" t="s">
        <v>341</v>
      </c>
      <c r="H772" s="45">
        <v>0.91666666666666663</v>
      </c>
      <c r="I772" s="45">
        <v>0.25</v>
      </c>
      <c r="J772" s="42"/>
      <c r="K772" s="57"/>
      <c r="L772" s="39">
        <f t="shared" si="44"/>
        <v>0</v>
      </c>
      <c r="M772" s="38"/>
      <c r="N772" s="64">
        <v>197.16</v>
      </c>
      <c r="O772" s="258">
        <f t="shared" si="45"/>
        <v>0</v>
      </c>
      <c r="P772" s="7"/>
      <c r="Q772" s="6"/>
    </row>
    <row r="773" spans="1:17" s="67" customFormat="1" ht="15.75" hidden="1">
      <c r="A773"/>
      <c r="B773" s="257" t="s">
        <v>14</v>
      </c>
      <c r="C773" s="36" t="s">
        <v>7</v>
      </c>
      <c r="D773" s="36" t="s">
        <v>4</v>
      </c>
      <c r="E773" s="251">
        <v>45778</v>
      </c>
      <c r="F773" s="44" t="s">
        <v>379</v>
      </c>
      <c r="G773" s="44" t="s">
        <v>341</v>
      </c>
      <c r="H773" s="45">
        <v>0.25</v>
      </c>
      <c r="I773" s="45">
        <v>0.59722222222222221</v>
      </c>
      <c r="J773" s="42"/>
      <c r="K773" s="57"/>
      <c r="L773" s="39">
        <f t="shared" si="44"/>
        <v>0</v>
      </c>
      <c r="M773" s="38">
        <v>12</v>
      </c>
      <c r="N773" s="64">
        <v>213.01</v>
      </c>
      <c r="O773" s="258">
        <f t="shared" si="45"/>
        <v>2556.12</v>
      </c>
      <c r="P773" s="7"/>
      <c r="Q773" s="6"/>
    </row>
    <row r="774" spans="1:17" s="67" customFormat="1" ht="15.75" hidden="1">
      <c r="A774"/>
      <c r="B774" s="257" t="s">
        <v>14</v>
      </c>
      <c r="C774" s="36" t="s">
        <v>7</v>
      </c>
      <c r="D774" s="36" t="s">
        <v>4</v>
      </c>
      <c r="E774" s="251">
        <v>45778</v>
      </c>
      <c r="F774" s="44" t="s">
        <v>379</v>
      </c>
      <c r="G774" s="44" t="s">
        <v>341</v>
      </c>
      <c r="H774" s="45">
        <v>0.25</v>
      </c>
      <c r="I774" s="45">
        <v>0.59722222222222221</v>
      </c>
      <c r="J774" s="42"/>
      <c r="K774" s="57"/>
      <c r="L774" s="39">
        <f t="shared" si="44"/>
        <v>0</v>
      </c>
      <c r="M774" s="38"/>
      <c r="N774" s="64">
        <v>213.01</v>
      </c>
      <c r="O774" s="258">
        <f t="shared" si="45"/>
        <v>0</v>
      </c>
      <c r="P774" s="7"/>
      <c r="Q774" s="6"/>
    </row>
    <row r="775" spans="1:17" s="67" customFormat="1" ht="15.75" hidden="1">
      <c r="A775"/>
      <c r="B775" s="257" t="s">
        <v>14</v>
      </c>
      <c r="C775" s="36" t="s">
        <v>7</v>
      </c>
      <c r="D775" s="36" t="s">
        <v>4</v>
      </c>
      <c r="E775" s="251">
        <v>45778</v>
      </c>
      <c r="F775" s="44" t="s">
        <v>379</v>
      </c>
      <c r="G775" s="44" t="s">
        <v>322</v>
      </c>
      <c r="H775" s="45">
        <v>0.41666666666666669</v>
      </c>
      <c r="I775" s="45">
        <v>0.91666666666666663</v>
      </c>
      <c r="J775" s="42"/>
      <c r="K775" s="57"/>
      <c r="L775" s="39">
        <f t="shared" si="44"/>
        <v>0</v>
      </c>
      <c r="M775" s="38"/>
      <c r="N775" s="64">
        <v>199.34</v>
      </c>
      <c r="O775" s="258">
        <f t="shared" si="45"/>
        <v>0</v>
      </c>
      <c r="P775" s="7"/>
      <c r="Q775" s="6"/>
    </row>
    <row r="776" spans="1:17" s="67" customFormat="1" ht="15.75" hidden="1">
      <c r="A776"/>
      <c r="B776" s="257" t="s">
        <v>14</v>
      </c>
      <c r="C776" s="36" t="s">
        <v>7</v>
      </c>
      <c r="D776" s="36" t="s">
        <v>4</v>
      </c>
      <c r="E776" s="251">
        <v>45778</v>
      </c>
      <c r="F776" s="44" t="s">
        <v>379</v>
      </c>
      <c r="G776" s="44" t="s">
        <v>322</v>
      </c>
      <c r="H776" s="45">
        <v>0.41666666666666669</v>
      </c>
      <c r="I776" s="45">
        <v>0.41666666666666669</v>
      </c>
      <c r="J776" s="42"/>
      <c r="K776" s="57"/>
      <c r="L776" s="39">
        <f t="shared" si="44"/>
        <v>0</v>
      </c>
      <c r="M776" s="38"/>
      <c r="N776" s="64">
        <v>199.34</v>
      </c>
      <c r="O776" s="258">
        <f t="shared" si="45"/>
        <v>0</v>
      </c>
      <c r="P776" s="7"/>
      <c r="Q776" s="6"/>
    </row>
    <row r="777" spans="1:17" s="67" customFormat="1" ht="15.75" hidden="1">
      <c r="A777"/>
      <c r="B777" s="263" t="s">
        <v>14</v>
      </c>
      <c r="C777" s="264" t="s">
        <v>7</v>
      </c>
      <c r="D777" s="264" t="s">
        <v>4</v>
      </c>
      <c r="E777" s="251">
        <v>45778</v>
      </c>
      <c r="F777" s="44" t="s">
        <v>548</v>
      </c>
      <c r="G777" s="44" t="s">
        <v>328</v>
      </c>
      <c r="H777" s="45">
        <v>0.29166666666666669</v>
      </c>
      <c r="I777" s="45">
        <v>0.7416666666666667</v>
      </c>
      <c r="J777" s="267"/>
      <c r="K777" s="268"/>
      <c r="L777" s="269">
        <f t="shared" si="44"/>
        <v>0</v>
      </c>
      <c r="M777" s="270"/>
      <c r="N777" s="64">
        <v>311.33999999999997</v>
      </c>
      <c r="O777" s="271">
        <f t="shared" si="45"/>
        <v>0</v>
      </c>
      <c r="P777" s="7"/>
      <c r="Q777" s="6"/>
    </row>
    <row r="778" spans="1:17" s="67" customFormat="1" ht="15.75" hidden="1">
      <c r="A778"/>
      <c r="B778" s="263" t="s">
        <v>34</v>
      </c>
      <c r="C778" s="264" t="s">
        <v>8</v>
      </c>
      <c r="D778" s="36" t="s">
        <v>4</v>
      </c>
      <c r="E778" s="251">
        <v>45778</v>
      </c>
      <c r="F778" s="264" t="s">
        <v>479</v>
      </c>
      <c r="G778" s="264" t="s">
        <v>341</v>
      </c>
      <c r="H778" s="266">
        <v>0.375</v>
      </c>
      <c r="I778" s="266">
        <v>0.72222222222222199</v>
      </c>
      <c r="J778" s="267"/>
      <c r="K778" s="268">
        <v>60.85</v>
      </c>
      <c r="L778" s="269">
        <f>J778*K778</f>
        <v>0</v>
      </c>
      <c r="M778" s="270"/>
      <c r="N778" s="268">
        <v>439.81</v>
      </c>
      <c r="O778" s="271">
        <f>M778*N778</f>
        <v>0</v>
      </c>
      <c r="P778" s="7"/>
      <c r="Q778" s="6"/>
    </row>
    <row r="779" spans="1:17" s="67" customFormat="1" ht="15.75" hidden="1">
      <c r="A779"/>
      <c r="B779" s="257" t="s">
        <v>34</v>
      </c>
      <c r="C779" s="264" t="s">
        <v>8</v>
      </c>
      <c r="D779" s="36" t="s">
        <v>4</v>
      </c>
      <c r="E779" s="251">
        <v>45778</v>
      </c>
      <c r="F779" s="36" t="s">
        <v>588</v>
      </c>
      <c r="G779" s="36" t="s">
        <v>328</v>
      </c>
      <c r="H779" s="37">
        <v>0.33333333333333298</v>
      </c>
      <c r="I779" s="37">
        <v>0.74166666666666703</v>
      </c>
      <c r="J779" s="42"/>
      <c r="K779" s="57">
        <v>27.36</v>
      </c>
      <c r="L779" s="39">
        <f t="shared" ref="L779:L784" si="46">J779*K779</f>
        <v>0</v>
      </c>
      <c r="M779" s="38">
        <v>9</v>
      </c>
      <c r="N779" s="57">
        <v>197.77</v>
      </c>
      <c r="O779" s="258">
        <f t="shared" ref="O779:O784" si="47">M779*N779</f>
        <v>1779.93</v>
      </c>
      <c r="P779" s="7"/>
      <c r="Q779" s="6"/>
    </row>
    <row r="780" spans="1:17" s="67" customFormat="1" ht="15.75" hidden="1">
      <c r="A780"/>
      <c r="B780" s="257" t="s">
        <v>34</v>
      </c>
      <c r="C780" s="264" t="s">
        <v>8</v>
      </c>
      <c r="D780" s="36" t="s">
        <v>4</v>
      </c>
      <c r="E780" s="251">
        <v>45778</v>
      </c>
      <c r="F780" s="36" t="s">
        <v>589</v>
      </c>
      <c r="G780" s="36" t="s">
        <v>322</v>
      </c>
      <c r="H780" s="37">
        <v>0.29166666666666702</v>
      </c>
      <c r="I780" s="37">
        <v>0.79166666666666696</v>
      </c>
      <c r="J780" s="42"/>
      <c r="K780" s="57">
        <v>40.880000000000003</v>
      </c>
      <c r="L780" s="39">
        <f t="shared" si="46"/>
        <v>0</v>
      </c>
      <c r="M780" s="38">
        <v>1</v>
      </c>
      <c r="N780" s="57">
        <v>295.45999999999998</v>
      </c>
      <c r="O780" s="258">
        <f t="shared" si="47"/>
        <v>295.45999999999998</v>
      </c>
      <c r="P780" s="7"/>
      <c r="Q780" s="6"/>
    </row>
    <row r="781" spans="1:17" s="67" customFormat="1" ht="15.75" hidden="1">
      <c r="A781"/>
      <c r="B781" s="257" t="s">
        <v>34</v>
      </c>
      <c r="C781" s="264" t="s">
        <v>8</v>
      </c>
      <c r="D781" s="36" t="s">
        <v>4</v>
      </c>
      <c r="E781" s="251">
        <v>45778</v>
      </c>
      <c r="F781" s="36" t="s">
        <v>590</v>
      </c>
      <c r="G781" s="36" t="s">
        <v>322</v>
      </c>
      <c r="H781" s="37">
        <v>0.79166666666666696</v>
      </c>
      <c r="I781" s="37">
        <v>0.29166666666666702</v>
      </c>
      <c r="J781" s="42"/>
      <c r="K781" s="57">
        <v>41.38</v>
      </c>
      <c r="L781" s="39">
        <f t="shared" si="46"/>
        <v>0</v>
      </c>
      <c r="M781" s="38"/>
      <c r="N781" s="57">
        <v>299.07</v>
      </c>
      <c r="O781" s="258">
        <f t="shared" si="47"/>
        <v>0</v>
      </c>
      <c r="P781" s="7"/>
      <c r="Q781" s="6"/>
    </row>
    <row r="782" spans="1:17" s="67" customFormat="1" ht="15.75" hidden="1">
      <c r="A782"/>
      <c r="B782" s="257" t="s">
        <v>34</v>
      </c>
      <c r="C782" s="264" t="s">
        <v>8</v>
      </c>
      <c r="D782" s="36" t="s">
        <v>4</v>
      </c>
      <c r="E782" s="251">
        <v>45778</v>
      </c>
      <c r="F782" s="36" t="s">
        <v>591</v>
      </c>
      <c r="G782" s="36" t="s">
        <v>322</v>
      </c>
      <c r="H782" s="37">
        <v>0.29166666666666702</v>
      </c>
      <c r="I782" s="37">
        <v>0.79166666666666696</v>
      </c>
      <c r="J782" s="42"/>
      <c r="K782" s="57">
        <v>32.31</v>
      </c>
      <c r="L782" s="39">
        <f t="shared" si="46"/>
        <v>0</v>
      </c>
      <c r="M782" s="38"/>
      <c r="N782" s="57">
        <v>233.5</v>
      </c>
      <c r="O782" s="258">
        <f t="shared" si="47"/>
        <v>0</v>
      </c>
      <c r="P782" s="7"/>
      <c r="Q782" s="6"/>
    </row>
    <row r="783" spans="1:17" s="67" customFormat="1" ht="15.75" hidden="1">
      <c r="A783"/>
      <c r="B783" s="263" t="s">
        <v>34</v>
      </c>
      <c r="C783" s="264" t="s">
        <v>8</v>
      </c>
      <c r="D783" s="36" t="s">
        <v>4</v>
      </c>
      <c r="E783" s="251">
        <v>45778</v>
      </c>
      <c r="F783" s="36" t="s">
        <v>592</v>
      </c>
      <c r="G783" s="36" t="s">
        <v>322</v>
      </c>
      <c r="H783" s="37">
        <v>0.79166666666666696</v>
      </c>
      <c r="I783" s="37">
        <v>0.29166666666666702</v>
      </c>
      <c r="J783" s="42"/>
      <c r="K783" s="57">
        <v>35.56</v>
      </c>
      <c r="L783" s="39">
        <f>J783*K783</f>
        <v>0</v>
      </c>
      <c r="M783" s="38">
        <v>2</v>
      </c>
      <c r="N783" s="57">
        <v>257.01</v>
      </c>
      <c r="O783" s="258">
        <f>M783*N783</f>
        <v>514.02</v>
      </c>
      <c r="P783" s="7"/>
      <c r="Q783" s="6"/>
    </row>
    <row r="784" spans="1:17" s="67" customFormat="1" ht="15.75" hidden="1">
      <c r="A784"/>
      <c r="B784" s="263" t="s">
        <v>34</v>
      </c>
      <c r="C784" s="264" t="s">
        <v>9</v>
      </c>
      <c r="D784" s="36" t="s">
        <v>4</v>
      </c>
      <c r="E784" s="251">
        <v>45778</v>
      </c>
      <c r="F784" s="264" t="s">
        <v>593</v>
      </c>
      <c r="G784" s="264" t="s">
        <v>341</v>
      </c>
      <c r="H784" s="266">
        <v>0.29166666666666702</v>
      </c>
      <c r="I784" s="266">
        <v>0.63888888888888895</v>
      </c>
      <c r="J784" s="267"/>
      <c r="K784" s="268">
        <v>30.92</v>
      </c>
      <c r="L784" s="269">
        <f t="shared" si="46"/>
        <v>0</v>
      </c>
      <c r="M784" s="270">
        <v>10</v>
      </c>
      <c r="N784" s="268">
        <v>223.52</v>
      </c>
      <c r="O784" s="271">
        <f t="shared" si="47"/>
        <v>2235.2000000000003</v>
      </c>
      <c r="P784" s="7"/>
      <c r="Q784" s="6"/>
    </row>
    <row r="785" spans="1:17" s="67" customFormat="1" ht="15.75" hidden="1">
      <c r="A785"/>
      <c r="B785" s="257" t="s">
        <v>14</v>
      </c>
      <c r="C785" s="36" t="s">
        <v>8</v>
      </c>
      <c r="D785" s="36" t="s">
        <v>168</v>
      </c>
      <c r="E785" s="251">
        <v>45778</v>
      </c>
      <c r="F785" s="36" t="s">
        <v>572</v>
      </c>
      <c r="G785" s="11" t="s">
        <v>328</v>
      </c>
      <c r="H785" s="30" t="s">
        <v>564</v>
      </c>
      <c r="I785" s="30" t="s">
        <v>573</v>
      </c>
      <c r="J785" s="42"/>
      <c r="K785" s="57"/>
      <c r="L785" s="39">
        <f t="shared" ref="L785:L788" si="48">J785*K785</f>
        <v>0</v>
      </c>
      <c r="M785" s="38"/>
      <c r="N785" s="33">
        <v>289.69</v>
      </c>
      <c r="O785" s="258">
        <f t="shared" ref="O785:O788" si="49">M785*N785</f>
        <v>0</v>
      </c>
      <c r="P785" s="7"/>
      <c r="Q785" s="6"/>
    </row>
    <row r="786" spans="1:17" s="67" customFormat="1" ht="15.75" hidden="1">
      <c r="A786"/>
      <c r="B786" s="257" t="s">
        <v>14</v>
      </c>
      <c r="C786" s="36" t="s">
        <v>8</v>
      </c>
      <c r="D786" s="36" t="s">
        <v>168</v>
      </c>
      <c r="E786" s="251">
        <v>45778</v>
      </c>
      <c r="F786" s="36" t="s">
        <v>357</v>
      </c>
      <c r="G786" s="11" t="s">
        <v>322</v>
      </c>
      <c r="H786" s="30" t="s">
        <v>553</v>
      </c>
      <c r="I786" s="30" t="s">
        <v>554</v>
      </c>
      <c r="J786" s="42"/>
      <c r="K786" s="57"/>
      <c r="L786" s="39">
        <f t="shared" si="48"/>
        <v>0</v>
      </c>
      <c r="M786" s="38"/>
      <c r="N786" s="33">
        <v>269.77999999999997</v>
      </c>
      <c r="O786" s="258">
        <f t="shared" si="49"/>
        <v>0</v>
      </c>
      <c r="P786" s="7"/>
      <c r="Q786" s="6"/>
    </row>
    <row r="787" spans="1:17" s="67" customFormat="1" ht="15.75" hidden="1">
      <c r="A787"/>
      <c r="B787" s="257" t="s">
        <v>14</v>
      </c>
      <c r="C787" s="36" t="s">
        <v>8</v>
      </c>
      <c r="D787" s="36" t="s">
        <v>168</v>
      </c>
      <c r="E787" s="251">
        <v>45778</v>
      </c>
      <c r="F787" s="36" t="s">
        <v>370</v>
      </c>
      <c r="G787" s="11" t="s">
        <v>322</v>
      </c>
      <c r="H787" s="30" t="s">
        <v>554</v>
      </c>
      <c r="I787" s="30" t="s">
        <v>553</v>
      </c>
      <c r="J787" s="42"/>
      <c r="K787" s="57"/>
      <c r="L787" s="39">
        <f t="shared" si="48"/>
        <v>0</v>
      </c>
      <c r="M787" s="38"/>
      <c r="N787" s="33">
        <v>347.58</v>
      </c>
      <c r="O787" s="258">
        <f t="shared" si="49"/>
        <v>0</v>
      </c>
      <c r="P787" s="7"/>
      <c r="Q787" s="6"/>
    </row>
    <row r="788" spans="1:17" s="67" customFormat="1" ht="15.75" hidden="1">
      <c r="A788"/>
      <c r="B788" s="263" t="s">
        <v>14</v>
      </c>
      <c r="C788" s="264" t="s">
        <v>8</v>
      </c>
      <c r="D788" s="264" t="s">
        <v>168</v>
      </c>
      <c r="E788" s="251">
        <v>45778</v>
      </c>
      <c r="F788" s="36" t="s">
        <v>574</v>
      </c>
      <c r="G788" s="11" t="s">
        <v>328</v>
      </c>
      <c r="H788" s="30" t="s">
        <v>564</v>
      </c>
      <c r="I788" s="30" t="s">
        <v>573</v>
      </c>
      <c r="J788" s="267"/>
      <c r="K788" s="268"/>
      <c r="L788" s="269">
        <f t="shared" si="48"/>
        <v>0</v>
      </c>
      <c r="M788" s="270">
        <v>15</v>
      </c>
      <c r="N788" s="33">
        <v>192.26</v>
      </c>
      <c r="O788" s="271">
        <f t="shared" si="49"/>
        <v>2883.8999999999996</v>
      </c>
      <c r="P788" s="7"/>
      <c r="Q788" s="6"/>
    </row>
    <row r="789" spans="1:17" s="67" customFormat="1" ht="15.75" hidden="1">
      <c r="A789"/>
      <c r="B789" s="257" t="s">
        <v>26</v>
      </c>
      <c r="C789" s="36" t="s">
        <v>9</v>
      </c>
      <c r="D789" s="36" t="s">
        <v>168</v>
      </c>
      <c r="E789" s="251">
        <v>45778</v>
      </c>
      <c r="F789" s="36" t="s">
        <v>353</v>
      </c>
      <c r="G789" s="36" t="s">
        <v>341</v>
      </c>
      <c r="H789" s="37">
        <v>0.29166666666666669</v>
      </c>
      <c r="I789" s="37">
        <v>0.63888888888888884</v>
      </c>
      <c r="J789" s="42"/>
      <c r="K789" s="57"/>
      <c r="L789" s="39">
        <f t="shared" ref="L789:L790" si="50">J789*K789</f>
        <v>0</v>
      </c>
      <c r="M789" s="38">
        <v>28</v>
      </c>
      <c r="N789" s="39">
        <v>196.47</v>
      </c>
      <c r="O789" s="258">
        <f t="shared" ref="O789:O790" si="51">M789*N789</f>
        <v>5501.16</v>
      </c>
      <c r="P789" s="7"/>
      <c r="Q789" s="6"/>
    </row>
    <row r="790" spans="1:17" s="67" customFormat="1" ht="15.75" hidden="1">
      <c r="A790"/>
      <c r="B790" s="263" t="s">
        <v>26</v>
      </c>
      <c r="C790" s="264" t="s">
        <v>9</v>
      </c>
      <c r="D790" s="264" t="s">
        <v>168</v>
      </c>
      <c r="E790" s="265">
        <v>45778</v>
      </c>
      <c r="F790" s="36" t="s">
        <v>354</v>
      </c>
      <c r="G790" s="36" t="s">
        <v>341</v>
      </c>
      <c r="H790" s="37">
        <v>0.29166666666666669</v>
      </c>
      <c r="I790" s="37">
        <v>0.63888888888888884</v>
      </c>
      <c r="J790" s="267"/>
      <c r="K790" s="268"/>
      <c r="L790" s="269">
        <f t="shared" si="50"/>
        <v>0</v>
      </c>
      <c r="M790" s="270">
        <v>8</v>
      </c>
      <c r="N790" s="39">
        <v>152.36000000000001</v>
      </c>
      <c r="O790" s="271">
        <f t="shared" si="51"/>
        <v>1218.8800000000001</v>
      </c>
      <c r="P790" s="7"/>
      <c r="Q790" s="6"/>
    </row>
    <row r="791" spans="1:17" s="67" customFormat="1" ht="15.75" hidden="1">
      <c r="A791"/>
      <c r="B791" s="257" t="s">
        <v>26</v>
      </c>
      <c r="C791" s="36" t="s">
        <v>7</v>
      </c>
      <c r="D791" s="36" t="s">
        <v>167</v>
      </c>
      <c r="E791" s="251">
        <v>45809</v>
      </c>
      <c r="F791" s="36" t="s">
        <v>344</v>
      </c>
      <c r="G791" s="36" t="s">
        <v>322</v>
      </c>
      <c r="H791" s="37">
        <v>0.27083333333333331</v>
      </c>
      <c r="I791" s="37">
        <v>0.77083333333333337</v>
      </c>
      <c r="J791" s="42"/>
      <c r="K791" s="57"/>
      <c r="L791" s="39">
        <f t="shared" ref="L791:L799" si="52">J791*K791</f>
        <v>0</v>
      </c>
      <c r="M791" s="38">
        <v>9</v>
      </c>
      <c r="N791" s="57">
        <v>189.68</v>
      </c>
      <c r="O791" s="258">
        <f t="shared" ref="O791:O799" si="53">M791*N791</f>
        <v>1707.1200000000001</v>
      </c>
      <c r="P791" s="7"/>
      <c r="Q791" s="6"/>
    </row>
    <row r="792" spans="1:17" s="67" customFormat="1" ht="15.75" hidden="1">
      <c r="A792"/>
      <c r="B792" s="257" t="s">
        <v>26</v>
      </c>
      <c r="C792" s="36" t="s">
        <v>7</v>
      </c>
      <c r="D792" s="36" t="s">
        <v>167</v>
      </c>
      <c r="E792" s="251">
        <v>45809</v>
      </c>
      <c r="F792" s="36" t="s">
        <v>344</v>
      </c>
      <c r="G792" s="36" t="s">
        <v>322</v>
      </c>
      <c r="H792" s="37">
        <v>0.4375</v>
      </c>
      <c r="I792" s="37">
        <v>0.9375</v>
      </c>
      <c r="J792" s="42"/>
      <c r="K792" s="57"/>
      <c r="L792" s="39">
        <f t="shared" si="52"/>
        <v>0</v>
      </c>
      <c r="M792" s="38">
        <v>20</v>
      </c>
      <c r="N792" s="57">
        <v>190.97</v>
      </c>
      <c r="O792" s="258">
        <f t="shared" si="53"/>
        <v>3819.4</v>
      </c>
      <c r="P792" s="7"/>
      <c r="Q792" s="6"/>
    </row>
    <row r="793" spans="1:17" s="67" customFormat="1" ht="15.75" hidden="1">
      <c r="A793"/>
      <c r="B793" s="257" t="s">
        <v>26</v>
      </c>
      <c r="C793" s="36" t="s">
        <v>7</v>
      </c>
      <c r="D793" s="36" t="s">
        <v>167</v>
      </c>
      <c r="E793" s="251">
        <v>45809</v>
      </c>
      <c r="F793" s="36" t="s">
        <v>345</v>
      </c>
      <c r="G793" s="36" t="s">
        <v>333</v>
      </c>
      <c r="H793" s="37">
        <v>0.27083333333333331</v>
      </c>
      <c r="I793" s="37">
        <v>0.61805555555555558</v>
      </c>
      <c r="J793" s="42"/>
      <c r="K793" s="57"/>
      <c r="L793" s="39">
        <f t="shared" si="52"/>
        <v>0</v>
      </c>
      <c r="M793" s="38">
        <v>1</v>
      </c>
      <c r="N793" s="57">
        <v>198.99</v>
      </c>
      <c r="O793" s="258">
        <f t="shared" si="53"/>
        <v>198.99</v>
      </c>
      <c r="P793" s="7"/>
      <c r="Q793" s="6"/>
    </row>
    <row r="794" spans="1:17" s="67" customFormat="1" ht="15.75" hidden="1">
      <c r="A794"/>
      <c r="B794" s="257" t="s">
        <v>26</v>
      </c>
      <c r="C794" s="36" t="s">
        <v>7</v>
      </c>
      <c r="D794" s="36" t="s">
        <v>167</v>
      </c>
      <c r="E794" s="251">
        <v>45809</v>
      </c>
      <c r="F794" s="36" t="s">
        <v>345</v>
      </c>
      <c r="G794" s="36" t="s">
        <v>333</v>
      </c>
      <c r="H794" s="37">
        <v>0.59027777777777779</v>
      </c>
      <c r="I794" s="37">
        <v>0.9375</v>
      </c>
      <c r="J794" s="42"/>
      <c r="K794" s="57"/>
      <c r="L794" s="39">
        <f t="shared" si="52"/>
        <v>0</v>
      </c>
      <c r="M794" s="38"/>
      <c r="N794" s="57">
        <v>201.32</v>
      </c>
      <c r="O794" s="258">
        <f t="shared" si="53"/>
        <v>0</v>
      </c>
      <c r="P794" s="7"/>
      <c r="Q794" s="6"/>
    </row>
    <row r="795" spans="1:17" s="67" customFormat="1" ht="15.75" hidden="1">
      <c r="A795"/>
      <c r="B795" s="257" t="s">
        <v>26</v>
      </c>
      <c r="C795" s="36" t="s">
        <v>7</v>
      </c>
      <c r="D795" s="36" t="s">
        <v>167</v>
      </c>
      <c r="E795" s="251">
        <v>45809</v>
      </c>
      <c r="F795" s="36" t="s">
        <v>346</v>
      </c>
      <c r="G795" s="36" t="s">
        <v>333</v>
      </c>
      <c r="H795" s="37">
        <v>0.27083333333333331</v>
      </c>
      <c r="I795" s="37">
        <v>0.61805555555555558</v>
      </c>
      <c r="J795" s="42"/>
      <c r="K795" s="57"/>
      <c r="L795" s="39">
        <f t="shared" si="52"/>
        <v>0</v>
      </c>
      <c r="M795" s="38">
        <v>49</v>
      </c>
      <c r="N795" s="57">
        <v>158.63</v>
      </c>
      <c r="O795" s="258">
        <f t="shared" si="53"/>
        <v>7772.87</v>
      </c>
      <c r="P795" s="7"/>
      <c r="Q795" s="6"/>
    </row>
    <row r="796" spans="1:17" s="67" customFormat="1" ht="15.75" hidden="1">
      <c r="A796"/>
      <c r="B796" s="257" t="s">
        <v>26</v>
      </c>
      <c r="C796" s="36" t="s">
        <v>7</v>
      </c>
      <c r="D796" s="36" t="s">
        <v>167</v>
      </c>
      <c r="E796" s="251">
        <v>45809</v>
      </c>
      <c r="F796" s="36" t="s">
        <v>346</v>
      </c>
      <c r="G796" s="36" t="s">
        <v>333</v>
      </c>
      <c r="H796" s="37">
        <v>0.59027777777777779</v>
      </c>
      <c r="I796" s="37">
        <v>0.9375</v>
      </c>
      <c r="J796" s="42"/>
      <c r="K796" s="57"/>
      <c r="L796" s="39">
        <f t="shared" si="52"/>
        <v>0</v>
      </c>
      <c r="M796" s="38">
        <v>10</v>
      </c>
      <c r="N796" s="57">
        <v>160.35</v>
      </c>
      <c r="O796" s="258">
        <f t="shared" si="53"/>
        <v>1603.5</v>
      </c>
      <c r="P796" s="7"/>
      <c r="Q796" s="6"/>
    </row>
    <row r="797" spans="1:17" s="67" customFormat="1" ht="15" hidden="1" customHeight="1">
      <c r="A797"/>
      <c r="B797" s="257" t="s">
        <v>26</v>
      </c>
      <c r="C797" s="36" t="s">
        <v>7</v>
      </c>
      <c r="D797" s="36" t="s">
        <v>167</v>
      </c>
      <c r="E797" s="251">
        <v>45809</v>
      </c>
      <c r="F797" s="264" t="s">
        <v>347</v>
      </c>
      <c r="G797" s="264" t="s">
        <v>333</v>
      </c>
      <c r="H797" s="266">
        <v>0.27083333333333331</v>
      </c>
      <c r="I797" s="266">
        <v>0.61805555555555558</v>
      </c>
      <c r="J797" s="42"/>
      <c r="K797" s="57"/>
      <c r="L797" s="39">
        <f t="shared" si="52"/>
        <v>0</v>
      </c>
      <c r="M797" s="38"/>
      <c r="N797" s="268">
        <v>206.15</v>
      </c>
      <c r="O797" s="258">
        <f t="shared" si="53"/>
        <v>0</v>
      </c>
      <c r="P797" s="7"/>
      <c r="Q797" s="6"/>
    </row>
    <row r="798" spans="1:17" s="67" customFormat="1" ht="15.75" hidden="1">
      <c r="A798"/>
      <c r="B798" s="257" t="s">
        <v>26</v>
      </c>
      <c r="C798" s="36" t="s">
        <v>7</v>
      </c>
      <c r="D798" s="36" t="s">
        <v>167</v>
      </c>
      <c r="E798" s="251">
        <v>45809</v>
      </c>
      <c r="F798" s="36" t="s">
        <v>348</v>
      </c>
      <c r="G798" s="36" t="s">
        <v>333</v>
      </c>
      <c r="H798" s="37">
        <v>0.27083333333333331</v>
      </c>
      <c r="I798" s="37">
        <v>0.61805555555555558</v>
      </c>
      <c r="J798" s="42"/>
      <c r="K798" s="57"/>
      <c r="L798" s="39">
        <f t="shared" si="52"/>
        <v>0</v>
      </c>
      <c r="M798" s="38">
        <v>2</v>
      </c>
      <c r="N798" s="57">
        <v>192.87</v>
      </c>
      <c r="O798" s="258">
        <f t="shared" si="53"/>
        <v>385.74</v>
      </c>
      <c r="P798" s="7"/>
      <c r="Q798" s="6"/>
    </row>
    <row r="799" spans="1:17" s="67" customFormat="1" ht="15.75" hidden="1">
      <c r="A799"/>
      <c r="B799" s="263" t="s">
        <v>26</v>
      </c>
      <c r="C799" s="264" t="s">
        <v>7</v>
      </c>
      <c r="D799" s="264" t="s">
        <v>167</v>
      </c>
      <c r="E799" s="251">
        <v>45809</v>
      </c>
      <c r="F799" s="264" t="s">
        <v>349</v>
      </c>
      <c r="G799" s="264" t="s">
        <v>333</v>
      </c>
      <c r="H799" s="266">
        <v>0.27083333333333331</v>
      </c>
      <c r="I799" s="266">
        <v>0.61805555555555558</v>
      </c>
      <c r="J799" s="267"/>
      <c r="K799" s="268"/>
      <c r="L799" s="269">
        <f t="shared" si="52"/>
        <v>0</v>
      </c>
      <c r="M799" s="270"/>
      <c r="N799" s="268">
        <v>192.73</v>
      </c>
      <c r="O799" s="271">
        <f t="shared" si="53"/>
        <v>0</v>
      </c>
      <c r="P799" s="7"/>
      <c r="Q799" s="6"/>
    </row>
    <row r="800" spans="1:17" s="67" customFormat="1" ht="15.75" hidden="1">
      <c r="A800"/>
      <c r="B800" s="257" t="s">
        <v>58</v>
      </c>
      <c r="C800" s="36" t="s">
        <v>202</v>
      </c>
      <c r="D800" s="36" t="s">
        <v>203</v>
      </c>
      <c r="E800" s="251">
        <v>45809</v>
      </c>
      <c r="F800" s="36" t="s">
        <v>331</v>
      </c>
      <c r="G800" s="36" t="s">
        <v>322</v>
      </c>
      <c r="H800" s="37">
        <v>0.45833333333333331</v>
      </c>
      <c r="I800" s="37">
        <v>0.95833333333333337</v>
      </c>
      <c r="J800" s="42">
        <v>0</v>
      </c>
      <c r="K800" s="57"/>
      <c r="L800" s="39">
        <f t="shared" ref="L800:L801" si="54">J800*K800</f>
        <v>0</v>
      </c>
      <c r="M800" s="38">
        <v>1</v>
      </c>
      <c r="N800" s="57">
        <v>120.82</v>
      </c>
      <c r="O800" s="258">
        <f t="shared" ref="O800:O801" si="55">M800*N800</f>
        <v>120.82</v>
      </c>
      <c r="P800" s="7"/>
      <c r="Q800" s="6"/>
    </row>
    <row r="801" spans="1:17" s="67" customFormat="1" ht="31.5" hidden="1">
      <c r="A801"/>
      <c r="B801" s="263" t="s">
        <v>58</v>
      </c>
      <c r="C801" s="264" t="s">
        <v>202</v>
      </c>
      <c r="D801" s="264" t="s">
        <v>203</v>
      </c>
      <c r="E801" s="265">
        <v>45809</v>
      </c>
      <c r="F801" s="264" t="s">
        <v>332</v>
      </c>
      <c r="G801" s="264" t="s">
        <v>333</v>
      </c>
      <c r="H801" s="266">
        <v>0.375</v>
      </c>
      <c r="I801" s="266">
        <v>0.72222222222222221</v>
      </c>
      <c r="J801" s="267">
        <v>0</v>
      </c>
      <c r="K801" s="268"/>
      <c r="L801" s="269">
        <f t="shared" si="54"/>
        <v>0</v>
      </c>
      <c r="M801" s="270"/>
      <c r="N801" s="57">
        <v>186.43</v>
      </c>
      <c r="O801" s="271">
        <f t="shared" si="55"/>
        <v>0</v>
      </c>
      <c r="P801" s="7"/>
      <c r="Q801" s="6"/>
    </row>
    <row r="802" spans="1:17" s="67" customFormat="1" ht="15.75" hidden="1">
      <c r="A802"/>
      <c r="B802" s="257" t="s">
        <v>14</v>
      </c>
      <c r="C802" s="36" t="s">
        <v>7</v>
      </c>
      <c r="D802" s="36" t="s">
        <v>4</v>
      </c>
      <c r="E802" s="251">
        <v>45809</v>
      </c>
      <c r="F802" s="44" t="s">
        <v>370</v>
      </c>
      <c r="G802" s="44" t="s">
        <v>322</v>
      </c>
      <c r="H802" s="45">
        <v>0.25</v>
      </c>
      <c r="I802" s="45">
        <v>0.75</v>
      </c>
      <c r="J802" s="42"/>
      <c r="K802" s="57"/>
      <c r="L802" s="39">
        <f t="shared" ref="L802:L822" si="56">J802*K802</f>
        <v>0</v>
      </c>
      <c r="M802" s="38"/>
      <c r="N802" s="64">
        <v>210.44</v>
      </c>
      <c r="O802" s="258">
        <f t="shared" ref="O802:O822" si="57">M802*N802</f>
        <v>0</v>
      </c>
      <c r="P802" s="7"/>
      <c r="Q802" s="6"/>
    </row>
    <row r="803" spans="1:17" s="67" customFormat="1" ht="15.75" hidden="1">
      <c r="A803"/>
      <c r="B803" s="257" t="s">
        <v>14</v>
      </c>
      <c r="C803" s="36" t="s">
        <v>7</v>
      </c>
      <c r="D803" s="36" t="s">
        <v>4</v>
      </c>
      <c r="E803" s="251">
        <v>45809</v>
      </c>
      <c r="F803" s="44" t="s">
        <v>370</v>
      </c>
      <c r="G803" s="44" t="s">
        <v>322</v>
      </c>
      <c r="H803" s="45">
        <v>0.25</v>
      </c>
      <c r="I803" s="45">
        <v>0.75</v>
      </c>
      <c r="J803" s="42"/>
      <c r="K803" s="57"/>
      <c r="L803" s="39">
        <f t="shared" si="56"/>
        <v>0</v>
      </c>
      <c r="M803" s="38"/>
      <c r="N803" s="64">
        <v>210.44</v>
      </c>
      <c r="O803" s="258">
        <f t="shared" si="57"/>
        <v>0</v>
      </c>
      <c r="P803" s="7"/>
      <c r="Q803" s="6"/>
    </row>
    <row r="804" spans="1:17" s="67" customFormat="1" ht="15.75" hidden="1">
      <c r="A804"/>
      <c r="B804" s="257" t="s">
        <v>14</v>
      </c>
      <c r="C804" s="36" t="s">
        <v>7</v>
      </c>
      <c r="D804" s="36" t="s">
        <v>4</v>
      </c>
      <c r="E804" s="251">
        <v>45809</v>
      </c>
      <c r="F804" s="44" t="s">
        <v>370</v>
      </c>
      <c r="G804" s="44" t="s">
        <v>341</v>
      </c>
      <c r="H804" s="45">
        <v>0.56944444444444442</v>
      </c>
      <c r="I804" s="45">
        <v>0.91666666666666663</v>
      </c>
      <c r="J804" s="42"/>
      <c r="K804" s="57"/>
      <c r="L804" s="39">
        <f t="shared" si="56"/>
        <v>0</v>
      </c>
      <c r="M804" s="38">
        <v>1</v>
      </c>
      <c r="N804" s="64">
        <v>206.68</v>
      </c>
      <c r="O804" s="258">
        <f t="shared" si="57"/>
        <v>206.68</v>
      </c>
      <c r="P804" s="7"/>
      <c r="Q804" s="6"/>
    </row>
    <row r="805" spans="1:17" s="67" customFormat="1" ht="31.5" hidden="1">
      <c r="A805"/>
      <c r="B805" s="257" t="s">
        <v>14</v>
      </c>
      <c r="C805" s="36" t="s">
        <v>7</v>
      </c>
      <c r="D805" s="36" t="s">
        <v>4</v>
      </c>
      <c r="E805" s="251">
        <v>45809</v>
      </c>
      <c r="F805" s="44" t="s">
        <v>503</v>
      </c>
      <c r="G805" s="44" t="s">
        <v>333</v>
      </c>
      <c r="H805" s="45">
        <v>0.25</v>
      </c>
      <c r="I805" s="45">
        <v>0.59722222222222221</v>
      </c>
      <c r="J805" s="42"/>
      <c r="K805" s="57"/>
      <c r="L805" s="39">
        <f t="shared" si="56"/>
        <v>0</v>
      </c>
      <c r="M805" s="38"/>
      <c r="N805" s="64">
        <v>220.76</v>
      </c>
      <c r="O805" s="258">
        <f t="shared" si="57"/>
        <v>0</v>
      </c>
      <c r="P805" s="7"/>
      <c r="Q805" s="6"/>
    </row>
    <row r="806" spans="1:17" s="67" customFormat="1" ht="31.5" hidden="1">
      <c r="A806"/>
      <c r="B806" s="257" t="s">
        <v>14</v>
      </c>
      <c r="C806" s="36" t="s">
        <v>7</v>
      </c>
      <c r="D806" s="36" t="s">
        <v>4</v>
      </c>
      <c r="E806" s="251">
        <v>45809</v>
      </c>
      <c r="F806" s="44" t="s">
        <v>503</v>
      </c>
      <c r="G806" s="44" t="s">
        <v>333</v>
      </c>
      <c r="H806" s="45">
        <v>0.25</v>
      </c>
      <c r="I806" s="45">
        <v>0.59722222222222221</v>
      </c>
      <c r="J806" s="42"/>
      <c r="K806" s="57"/>
      <c r="L806" s="39">
        <f t="shared" si="56"/>
        <v>0</v>
      </c>
      <c r="M806" s="38"/>
      <c r="N806" s="64">
        <v>220.76</v>
      </c>
      <c r="O806" s="258">
        <f t="shared" si="57"/>
        <v>0</v>
      </c>
      <c r="P806" s="7"/>
      <c r="Q806" s="6"/>
    </row>
    <row r="807" spans="1:17" s="67" customFormat="1" ht="15.75" hidden="1">
      <c r="A807"/>
      <c r="B807" s="257" t="s">
        <v>14</v>
      </c>
      <c r="C807" s="36" t="s">
        <v>7</v>
      </c>
      <c r="D807" s="36" t="s">
        <v>4</v>
      </c>
      <c r="E807" s="251">
        <v>45809</v>
      </c>
      <c r="F807" s="44" t="s">
        <v>374</v>
      </c>
      <c r="G807" s="44" t="s">
        <v>333</v>
      </c>
      <c r="H807" s="45">
        <v>0.25</v>
      </c>
      <c r="I807" s="45">
        <v>0.59722222222222221</v>
      </c>
      <c r="J807" s="42"/>
      <c r="K807" s="57"/>
      <c r="L807" s="39">
        <f t="shared" si="56"/>
        <v>0</v>
      </c>
      <c r="M807" s="38"/>
      <c r="N807" s="64">
        <v>221.41</v>
      </c>
      <c r="O807" s="258">
        <f t="shared" si="57"/>
        <v>0</v>
      </c>
      <c r="P807" s="7"/>
      <c r="Q807" s="6"/>
    </row>
    <row r="808" spans="1:17" s="67" customFormat="1" ht="15.75" hidden="1">
      <c r="A808"/>
      <c r="B808" s="257" t="s">
        <v>14</v>
      </c>
      <c r="C808" s="36" t="s">
        <v>7</v>
      </c>
      <c r="D808" s="36" t="s">
        <v>4</v>
      </c>
      <c r="E808" s="251">
        <v>45809</v>
      </c>
      <c r="F808" s="44" t="s">
        <v>372</v>
      </c>
      <c r="G808" s="44" t="s">
        <v>333</v>
      </c>
      <c r="H808" s="45">
        <v>0.25</v>
      </c>
      <c r="I808" s="45">
        <v>0.59722222222222221</v>
      </c>
      <c r="J808" s="42"/>
      <c r="K808" s="57"/>
      <c r="L808" s="39">
        <f t="shared" si="56"/>
        <v>0</v>
      </c>
      <c r="M808" s="38"/>
      <c r="N808" s="64">
        <v>171.26</v>
      </c>
      <c r="O808" s="258">
        <f t="shared" si="57"/>
        <v>0</v>
      </c>
      <c r="P808" s="7"/>
      <c r="Q808" s="6"/>
    </row>
    <row r="809" spans="1:17" s="67" customFormat="1" ht="15.75" hidden="1">
      <c r="A809"/>
      <c r="B809" s="257" t="s">
        <v>14</v>
      </c>
      <c r="C809" s="36" t="s">
        <v>7</v>
      </c>
      <c r="D809" s="36" t="s">
        <v>4</v>
      </c>
      <c r="E809" s="251">
        <v>45809</v>
      </c>
      <c r="F809" s="44" t="s">
        <v>372</v>
      </c>
      <c r="G809" s="44" t="s">
        <v>333</v>
      </c>
      <c r="H809" s="45">
        <v>0.25</v>
      </c>
      <c r="I809" s="45">
        <v>0.59722222222222221</v>
      </c>
      <c r="J809" s="42"/>
      <c r="K809" s="57"/>
      <c r="L809" s="39">
        <f t="shared" si="56"/>
        <v>0</v>
      </c>
      <c r="M809" s="38">
        <v>22</v>
      </c>
      <c r="N809" s="64">
        <v>171.26</v>
      </c>
      <c r="O809" s="258">
        <f t="shared" si="57"/>
        <v>3767.72</v>
      </c>
      <c r="P809" s="7"/>
      <c r="Q809" s="6"/>
    </row>
    <row r="810" spans="1:17" s="67" customFormat="1" ht="15.75" hidden="1">
      <c r="A810"/>
      <c r="B810" s="257" t="s">
        <v>14</v>
      </c>
      <c r="C810" s="36" t="s">
        <v>7</v>
      </c>
      <c r="D810" s="36" t="s">
        <v>4</v>
      </c>
      <c r="E810" s="251">
        <v>45809</v>
      </c>
      <c r="F810" s="44" t="s">
        <v>372</v>
      </c>
      <c r="G810" s="44" t="s">
        <v>333</v>
      </c>
      <c r="H810" s="45">
        <v>0.56944444444444442</v>
      </c>
      <c r="I810" s="45">
        <v>0.91666666666666663</v>
      </c>
      <c r="J810" s="42"/>
      <c r="K810" s="57"/>
      <c r="L810" s="39">
        <f t="shared" si="56"/>
        <v>0</v>
      </c>
      <c r="M810" s="38"/>
      <c r="N810" s="64">
        <v>171.26</v>
      </c>
      <c r="O810" s="258">
        <f t="shared" si="57"/>
        <v>0</v>
      </c>
      <c r="P810" s="7"/>
      <c r="Q810" s="6"/>
    </row>
    <row r="811" spans="1:17" s="67" customFormat="1" ht="15.75" hidden="1">
      <c r="A811"/>
      <c r="B811" s="257" t="s">
        <v>14</v>
      </c>
      <c r="C811" s="36" t="s">
        <v>7</v>
      </c>
      <c r="D811" s="36" t="s">
        <v>4</v>
      </c>
      <c r="E811" s="251">
        <v>45809</v>
      </c>
      <c r="F811" s="44" t="s">
        <v>372</v>
      </c>
      <c r="G811" s="44" t="s">
        <v>333</v>
      </c>
      <c r="H811" s="45">
        <v>0.25</v>
      </c>
      <c r="I811" s="45">
        <v>0.59722222222222221</v>
      </c>
      <c r="J811" s="42"/>
      <c r="K811" s="57"/>
      <c r="L811" s="39">
        <f t="shared" si="56"/>
        <v>0</v>
      </c>
      <c r="M811" s="38"/>
      <c r="N811" s="64">
        <v>171.26</v>
      </c>
      <c r="O811" s="258">
        <f t="shared" si="57"/>
        <v>0</v>
      </c>
      <c r="P811" s="7"/>
      <c r="Q811" s="6"/>
    </row>
    <row r="812" spans="1:17" s="67" customFormat="1" ht="15.75" hidden="1">
      <c r="A812"/>
      <c r="B812" s="257" t="s">
        <v>14</v>
      </c>
      <c r="C812" s="36" t="s">
        <v>7</v>
      </c>
      <c r="D812" s="36" t="s">
        <v>4</v>
      </c>
      <c r="E812" s="251">
        <v>45809</v>
      </c>
      <c r="F812" s="44" t="s">
        <v>372</v>
      </c>
      <c r="G812" s="44" t="s">
        <v>333</v>
      </c>
      <c r="H812" s="45">
        <v>0.25</v>
      </c>
      <c r="I812" s="45">
        <v>0.59722222222222221</v>
      </c>
      <c r="J812" s="42"/>
      <c r="K812" s="57"/>
      <c r="L812" s="39">
        <f t="shared" si="56"/>
        <v>0</v>
      </c>
      <c r="M812" s="38"/>
      <c r="N812" s="64">
        <v>171.26</v>
      </c>
      <c r="O812" s="258">
        <f t="shared" si="57"/>
        <v>0</v>
      </c>
      <c r="P812" s="7"/>
      <c r="Q812" s="6"/>
    </row>
    <row r="813" spans="1:17" s="67" customFormat="1" ht="15.75" hidden="1">
      <c r="A813"/>
      <c r="B813" s="257" t="s">
        <v>14</v>
      </c>
      <c r="C813" s="36" t="s">
        <v>7</v>
      </c>
      <c r="D813" s="36" t="s">
        <v>4</v>
      </c>
      <c r="E813" s="251">
        <v>45809</v>
      </c>
      <c r="F813" s="44" t="s">
        <v>372</v>
      </c>
      <c r="G813" s="44" t="s">
        <v>341</v>
      </c>
      <c r="H813" s="45">
        <v>0.375</v>
      </c>
      <c r="I813" s="45">
        <v>0.70833333333333337</v>
      </c>
      <c r="J813" s="42"/>
      <c r="K813" s="57"/>
      <c r="L813" s="39">
        <f t="shared" si="56"/>
        <v>0</v>
      </c>
      <c r="M813" s="38"/>
      <c r="N813" s="64">
        <v>172.15</v>
      </c>
      <c r="O813" s="258">
        <f t="shared" si="57"/>
        <v>0</v>
      </c>
      <c r="P813" s="7"/>
      <c r="Q813" s="6"/>
    </row>
    <row r="814" spans="1:17" s="67" customFormat="1" ht="15.75" hidden="1">
      <c r="A814"/>
      <c r="B814" s="257" t="s">
        <v>14</v>
      </c>
      <c r="C814" s="36" t="s">
        <v>7</v>
      </c>
      <c r="D814" s="36" t="s">
        <v>4</v>
      </c>
      <c r="E814" s="251">
        <v>45809</v>
      </c>
      <c r="F814" s="44" t="s">
        <v>372</v>
      </c>
      <c r="G814" s="44" t="s">
        <v>322</v>
      </c>
      <c r="H814" s="45">
        <v>0.41666666666666669</v>
      </c>
      <c r="I814" s="45">
        <v>0.91666666666666663</v>
      </c>
      <c r="J814" s="42"/>
      <c r="K814" s="57"/>
      <c r="L814" s="39">
        <f t="shared" si="56"/>
        <v>0</v>
      </c>
      <c r="M814" s="38"/>
      <c r="N814" s="64">
        <v>158.47999999999999</v>
      </c>
      <c r="O814" s="258">
        <f t="shared" si="57"/>
        <v>0</v>
      </c>
      <c r="P814" s="7"/>
      <c r="Q814" s="6"/>
    </row>
    <row r="815" spans="1:17" s="67" customFormat="1" ht="15.75" hidden="1">
      <c r="A815"/>
      <c r="B815" s="257" t="s">
        <v>14</v>
      </c>
      <c r="C815" s="36" t="s">
        <v>7</v>
      </c>
      <c r="D815" s="36" t="s">
        <v>4</v>
      </c>
      <c r="E815" s="251">
        <v>45809</v>
      </c>
      <c r="F815" s="44" t="s">
        <v>372</v>
      </c>
      <c r="G815" s="44" t="s">
        <v>322</v>
      </c>
      <c r="H815" s="45">
        <v>0.41666666666666669</v>
      </c>
      <c r="I815" s="45">
        <v>0.91666666666666663</v>
      </c>
      <c r="J815" s="42"/>
      <c r="K815" s="57"/>
      <c r="L815" s="39">
        <f t="shared" si="56"/>
        <v>0</v>
      </c>
      <c r="M815" s="38"/>
      <c r="N815" s="64">
        <v>158.47999999999999</v>
      </c>
      <c r="O815" s="258">
        <f t="shared" si="57"/>
        <v>0</v>
      </c>
      <c r="P815" s="7"/>
      <c r="Q815" s="6"/>
    </row>
    <row r="816" spans="1:17" s="67" customFormat="1" ht="15.75" hidden="1">
      <c r="A816"/>
      <c r="B816" s="257" t="s">
        <v>14</v>
      </c>
      <c r="C816" s="36" t="s">
        <v>7</v>
      </c>
      <c r="D816" s="36" t="s">
        <v>4</v>
      </c>
      <c r="E816" s="251">
        <v>45809</v>
      </c>
      <c r="F816" s="44" t="s">
        <v>505</v>
      </c>
      <c r="G816" s="44" t="s">
        <v>341</v>
      </c>
      <c r="H816" s="45">
        <v>0.41666666666666669</v>
      </c>
      <c r="I816" s="45">
        <v>0.75</v>
      </c>
      <c r="J816" s="42"/>
      <c r="K816" s="57"/>
      <c r="L816" s="39">
        <f t="shared" si="56"/>
        <v>0</v>
      </c>
      <c r="M816" s="38"/>
      <c r="N816" s="64">
        <v>213.01</v>
      </c>
      <c r="O816" s="258">
        <f t="shared" si="57"/>
        <v>0</v>
      </c>
      <c r="P816" s="7"/>
      <c r="Q816" s="6"/>
    </row>
    <row r="817" spans="1:17" s="67" customFormat="1" ht="15.75" hidden="1">
      <c r="A817"/>
      <c r="B817" s="257" t="s">
        <v>14</v>
      </c>
      <c r="C817" s="36" t="s">
        <v>7</v>
      </c>
      <c r="D817" s="36" t="s">
        <v>4</v>
      </c>
      <c r="E817" s="251">
        <v>45809</v>
      </c>
      <c r="F817" s="44" t="s">
        <v>506</v>
      </c>
      <c r="G817" s="44" t="s">
        <v>341</v>
      </c>
      <c r="H817" s="45">
        <v>0.91666666666666663</v>
      </c>
      <c r="I817" s="45">
        <v>0.25</v>
      </c>
      <c r="J817" s="42"/>
      <c r="K817" s="57"/>
      <c r="L817" s="39">
        <f t="shared" si="56"/>
        <v>0</v>
      </c>
      <c r="M817" s="38"/>
      <c r="N817" s="64">
        <v>197.16</v>
      </c>
      <c r="O817" s="258">
        <f t="shared" si="57"/>
        <v>0</v>
      </c>
      <c r="P817" s="7"/>
      <c r="Q817" s="6"/>
    </row>
    <row r="818" spans="1:17" s="67" customFormat="1" ht="15.75" hidden="1">
      <c r="A818"/>
      <c r="B818" s="257" t="s">
        <v>14</v>
      </c>
      <c r="C818" s="36" t="s">
        <v>7</v>
      </c>
      <c r="D818" s="36" t="s">
        <v>4</v>
      </c>
      <c r="E818" s="251">
        <v>45809</v>
      </c>
      <c r="F818" s="44" t="s">
        <v>379</v>
      </c>
      <c r="G818" s="44" t="s">
        <v>341</v>
      </c>
      <c r="H818" s="45">
        <v>0.25</v>
      </c>
      <c r="I818" s="45">
        <v>0.59722222222222221</v>
      </c>
      <c r="J818" s="42"/>
      <c r="K818" s="57"/>
      <c r="L818" s="39">
        <f t="shared" si="56"/>
        <v>0</v>
      </c>
      <c r="M818" s="38">
        <v>48</v>
      </c>
      <c r="N818" s="64">
        <v>213.01</v>
      </c>
      <c r="O818" s="258">
        <f t="shared" si="57"/>
        <v>10224.48</v>
      </c>
      <c r="P818" s="7"/>
      <c r="Q818" s="6"/>
    </row>
    <row r="819" spans="1:17" s="67" customFormat="1" ht="15.75" hidden="1">
      <c r="A819"/>
      <c r="B819" s="257" t="s">
        <v>14</v>
      </c>
      <c r="C819" s="36" t="s">
        <v>7</v>
      </c>
      <c r="D819" s="36" t="s">
        <v>4</v>
      </c>
      <c r="E819" s="251">
        <v>45809</v>
      </c>
      <c r="F819" s="44" t="s">
        <v>379</v>
      </c>
      <c r="G819" s="44" t="s">
        <v>341</v>
      </c>
      <c r="H819" s="45">
        <v>0.25</v>
      </c>
      <c r="I819" s="45">
        <v>0.59722222222222221</v>
      </c>
      <c r="J819" s="42"/>
      <c r="K819" s="57"/>
      <c r="L819" s="39">
        <f t="shared" si="56"/>
        <v>0</v>
      </c>
      <c r="M819" s="38"/>
      <c r="N819" s="64">
        <v>213.01</v>
      </c>
      <c r="O819" s="258">
        <f t="shared" si="57"/>
        <v>0</v>
      </c>
      <c r="P819" s="7"/>
      <c r="Q819" s="6"/>
    </row>
    <row r="820" spans="1:17" s="67" customFormat="1" ht="15.75" hidden="1">
      <c r="A820"/>
      <c r="B820" s="257" t="s">
        <v>14</v>
      </c>
      <c r="C820" s="36" t="s">
        <v>7</v>
      </c>
      <c r="D820" s="36" t="s">
        <v>4</v>
      </c>
      <c r="E820" s="251">
        <v>45809</v>
      </c>
      <c r="F820" s="44" t="s">
        <v>379</v>
      </c>
      <c r="G820" s="44" t="s">
        <v>322</v>
      </c>
      <c r="H820" s="45">
        <v>0.41666666666666669</v>
      </c>
      <c r="I820" s="45">
        <v>0.91666666666666663</v>
      </c>
      <c r="J820" s="42"/>
      <c r="K820" s="57"/>
      <c r="L820" s="39">
        <f t="shared" si="56"/>
        <v>0</v>
      </c>
      <c r="M820" s="38"/>
      <c r="N820" s="64">
        <v>199.34</v>
      </c>
      <c r="O820" s="258">
        <f t="shared" si="57"/>
        <v>0</v>
      </c>
      <c r="P820" s="7"/>
      <c r="Q820" s="6"/>
    </row>
    <row r="821" spans="1:17" s="67" customFormat="1" ht="15.75" hidden="1">
      <c r="A821"/>
      <c r="B821" s="257" t="s">
        <v>14</v>
      </c>
      <c r="C821" s="36" t="s">
        <v>7</v>
      </c>
      <c r="D821" s="36" t="s">
        <v>4</v>
      </c>
      <c r="E821" s="251">
        <v>45809</v>
      </c>
      <c r="F821" s="44" t="s">
        <v>379</v>
      </c>
      <c r="G821" s="44" t="s">
        <v>322</v>
      </c>
      <c r="H821" s="45">
        <v>0.41666666666666669</v>
      </c>
      <c r="I821" s="45">
        <v>0.41666666666666669</v>
      </c>
      <c r="J821" s="42"/>
      <c r="K821" s="57"/>
      <c r="L821" s="39">
        <f t="shared" si="56"/>
        <v>0</v>
      </c>
      <c r="M821" s="38"/>
      <c r="N821" s="64">
        <v>199.34</v>
      </c>
      <c r="O821" s="258">
        <f t="shared" si="57"/>
        <v>0</v>
      </c>
      <c r="P821" s="7"/>
      <c r="Q821" s="6"/>
    </row>
    <row r="822" spans="1:17" s="67" customFormat="1" ht="15.75" hidden="1">
      <c r="A822"/>
      <c r="B822" s="263" t="s">
        <v>14</v>
      </c>
      <c r="C822" s="264" t="s">
        <v>7</v>
      </c>
      <c r="D822" s="264" t="s">
        <v>4</v>
      </c>
      <c r="E822" s="251">
        <v>45809</v>
      </c>
      <c r="F822" s="44" t="s">
        <v>548</v>
      </c>
      <c r="G822" s="44" t="s">
        <v>328</v>
      </c>
      <c r="H822" s="45">
        <v>0.29166666666666669</v>
      </c>
      <c r="I822" s="45">
        <v>0.7416666666666667</v>
      </c>
      <c r="J822" s="267"/>
      <c r="K822" s="268"/>
      <c r="L822" s="269">
        <f t="shared" si="56"/>
        <v>0</v>
      </c>
      <c r="M822" s="270"/>
      <c r="N822" s="64">
        <v>311.33999999999997</v>
      </c>
      <c r="O822" s="271">
        <f t="shared" si="57"/>
        <v>0</v>
      </c>
      <c r="P822" s="7"/>
      <c r="Q822" s="6"/>
    </row>
    <row r="823" spans="1:17" s="67" customFormat="1" ht="15.75" hidden="1">
      <c r="A823"/>
      <c r="B823" s="257" t="s">
        <v>87</v>
      </c>
      <c r="C823" s="36" t="s">
        <v>10</v>
      </c>
      <c r="D823" s="36" t="s">
        <v>171</v>
      </c>
      <c r="E823" s="251">
        <v>45809</v>
      </c>
      <c r="F823" s="44" t="s">
        <v>335</v>
      </c>
      <c r="G823" s="44" t="s">
        <v>322</v>
      </c>
      <c r="H823" s="45">
        <v>0.79166666666666663</v>
      </c>
      <c r="I823" s="45">
        <v>0.29166666666666669</v>
      </c>
      <c r="J823" s="42"/>
      <c r="K823" s="57">
        <v>24.35</v>
      </c>
      <c r="L823" s="39">
        <f t="shared" ref="L823:L830" si="58">J823*K823</f>
        <v>0</v>
      </c>
      <c r="M823" s="38"/>
      <c r="N823" s="51">
        <v>176</v>
      </c>
      <c r="O823" s="258">
        <f t="shared" ref="O823:O830" si="59">M823*N823</f>
        <v>0</v>
      </c>
      <c r="P823" s="7"/>
      <c r="Q823" s="6"/>
    </row>
    <row r="824" spans="1:17" s="67" customFormat="1" ht="15.75" hidden="1">
      <c r="A824"/>
      <c r="B824" s="257" t="s">
        <v>87</v>
      </c>
      <c r="C824" s="36" t="s">
        <v>10</v>
      </c>
      <c r="D824" s="36" t="s">
        <v>171</v>
      </c>
      <c r="E824" s="251">
        <v>45809</v>
      </c>
      <c r="F824" s="44" t="s">
        <v>335</v>
      </c>
      <c r="G824" s="44" t="s">
        <v>341</v>
      </c>
      <c r="H824" s="45">
        <v>0.29166666666666669</v>
      </c>
      <c r="I824" s="45">
        <v>0.63888888888888884</v>
      </c>
      <c r="J824" s="42">
        <v>5.5833333333333339</v>
      </c>
      <c r="K824" s="57">
        <v>23.69</v>
      </c>
      <c r="L824" s="39">
        <f>J824*K824</f>
        <v>132.26916666666668</v>
      </c>
      <c r="M824" s="38">
        <v>1</v>
      </c>
      <c r="N824" s="51">
        <v>171.26</v>
      </c>
      <c r="O824" s="258">
        <f t="shared" si="59"/>
        <v>171.26</v>
      </c>
      <c r="P824" s="7"/>
      <c r="Q824" s="6"/>
    </row>
    <row r="825" spans="1:17" s="67" customFormat="1" ht="15.75" hidden="1">
      <c r="A825"/>
      <c r="B825" s="257" t="s">
        <v>87</v>
      </c>
      <c r="C825" s="36" t="s">
        <v>10</v>
      </c>
      <c r="D825" s="36" t="s">
        <v>171</v>
      </c>
      <c r="E825" s="251">
        <v>45809</v>
      </c>
      <c r="F825" s="44" t="s">
        <v>335</v>
      </c>
      <c r="G825" s="44" t="s">
        <v>322</v>
      </c>
      <c r="H825" s="45">
        <v>0.29166666666666669</v>
      </c>
      <c r="I825" s="45">
        <v>0.79166666666666663</v>
      </c>
      <c r="J825" s="42"/>
      <c r="K825" s="57">
        <v>22.23</v>
      </c>
      <c r="L825" s="39">
        <f t="shared" si="58"/>
        <v>0</v>
      </c>
      <c r="M825" s="38"/>
      <c r="N825" s="51">
        <v>160.66999999999999</v>
      </c>
      <c r="O825" s="258">
        <f t="shared" si="59"/>
        <v>0</v>
      </c>
      <c r="P825" s="7"/>
      <c r="Q825" s="6"/>
    </row>
    <row r="826" spans="1:17" s="67" customFormat="1" ht="15.75" hidden="1">
      <c r="A826"/>
      <c r="B826" s="257" t="s">
        <v>87</v>
      </c>
      <c r="C826" s="36" t="s">
        <v>10</v>
      </c>
      <c r="D826" s="36" t="s">
        <v>171</v>
      </c>
      <c r="E826" s="251">
        <v>45809</v>
      </c>
      <c r="F826" s="44" t="s">
        <v>335</v>
      </c>
      <c r="G826" s="44" t="s">
        <v>322</v>
      </c>
      <c r="H826" s="45">
        <v>0.375</v>
      </c>
      <c r="I826" s="45">
        <v>0.875</v>
      </c>
      <c r="J826" s="42"/>
      <c r="K826" s="57">
        <v>22.23</v>
      </c>
      <c r="L826" s="39">
        <f t="shared" si="58"/>
        <v>0</v>
      </c>
      <c r="M826" s="38">
        <v>1</v>
      </c>
      <c r="N826" s="51">
        <v>160.66999999999999</v>
      </c>
      <c r="O826" s="258">
        <f t="shared" si="59"/>
        <v>160.66999999999999</v>
      </c>
      <c r="P826" s="7"/>
      <c r="Q826" s="6"/>
    </row>
    <row r="827" spans="1:17" s="67" customFormat="1" ht="15.75" hidden="1">
      <c r="A827"/>
      <c r="B827" s="257" t="s">
        <v>87</v>
      </c>
      <c r="C827" s="36" t="s">
        <v>11</v>
      </c>
      <c r="D827" s="36" t="s">
        <v>171</v>
      </c>
      <c r="E827" s="251">
        <v>45809</v>
      </c>
      <c r="F827" s="36" t="s">
        <v>339</v>
      </c>
      <c r="G827" s="37" t="s">
        <v>322</v>
      </c>
      <c r="H827" s="37">
        <v>0.41666666666666669</v>
      </c>
      <c r="I827" s="37">
        <v>0.91666666666666663</v>
      </c>
      <c r="J827" s="42"/>
      <c r="K827" s="57">
        <v>29.26</v>
      </c>
      <c r="L827" s="39">
        <f t="shared" si="58"/>
        <v>0</v>
      </c>
      <c r="M827" s="38"/>
      <c r="N827" s="57">
        <v>211.46</v>
      </c>
      <c r="O827" s="258">
        <f t="shared" si="59"/>
        <v>0</v>
      </c>
      <c r="P827" s="7"/>
      <c r="Q827" s="6"/>
    </row>
    <row r="828" spans="1:17" s="67" customFormat="1" ht="15.75" hidden="1">
      <c r="A828"/>
      <c r="B828" s="257" t="s">
        <v>87</v>
      </c>
      <c r="C828" s="36" t="s">
        <v>11</v>
      </c>
      <c r="D828" s="36" t="s">
        <v>171</v>
      </c>
      <c r="E828" s="251">
        <v>45809</v>
      </c>
      <c r="F828" s="36" t="s">
        <v>339</v>
      </c>
      <c r="G828" s="37" t="s">
        <v>322</v>
      </c>
      <c r="H828" s="37">
        <v>0.79166666666666663</v>
      </c>
      <c r="I828" s="37">
        <v>0.29166666666666669</v>
      </c>
      <c r="J828" s="42"/>
      <c r="K828" s="57">
        <v>32.19</v>
      </c>
      <c r="L828" s="39">
        <f t="shared" si="58"/>
        <v>0</v>
      </c>
      <c r="M828" s="38">
        <v>1</v>
      </c>
      <c r="N828" s="57">
        <v>232.65</v>
      </c>
      <c r="O828" s="258">
        <f t="shared" si="59"/>
        <v>232.65</v>
      </c>
      <c r="P828" s="7"/>
      <c r="Q828" s="6"/>
    </row>
    <row r="829" spans="1:17" s="67" customFormat="1" ht="15.75" hidden="1">
      <c r="A829"/>
      <c r="B829" s="257" t="s">
        <v>87</v>
      </c>
      <c r="C829" s="36" t="s">
        <v>11</v>
      </c>
      <c r="D829" s="36" t="s">
        <v>171</v>
      </c>
      <c r="E829" s="251">
        <v>45809</v>
      </c>
      <c r="F829" s="36" t="s">
        <v>339</v>
      </c>
      <c r="G829" s="37" t="s">
        <v>322</v>
      </c>
      <c r="H829" s="37">
        <v>0.5</v>
      </c>
      <c r="I829" s="37">
        <v>0</v>
      </c>
      <c r="J829" s="42"/>
      <c r="K829" s="57">
        <v>30.23</v>
      </c>
      <c r="L829" s="39">
        <f t="shared" si="58"/>
        <v>0</v>
      </c>
      <c r="M829" s="38"/>
      <c r="N829" s="57">
        <v>218.52</v>
      </c>
      <c r="O829" s="258">
        <f t="shared" si="59"/>
        <v>0</v>
      </c>
      <c r="P829" s="7"/>
      <c r="Q829" s="6"/>
    </row>
    <row r="830" spans="1:17" s="67" customFormat="1" ht="15.75" hidden="1">
      <c r="A830"/>
      <c r="B830" s="263" t="s">
        <v>87</v>
      </c>
      <c r="C830" s="264" t="s">
        <v>11</v>
      </c>
      <c r="D830" s="264" t="s">
        <v>171</v>
      </c>
      <c r="E830" s="251">
        <v>45809</v>
      </c>
      <c r="F830" s="36" t="s">
        <v>340</v>
      </c>
      <c r="G830" s="37" t="s">
        <v>341</v>
      </c>
      <c r="H830" s="37">
        <v>0.61111111111111116</v>
      </c>
      <c r="I830" s="37">
        <v>0.95833333333333337</v>
      </c>
      <c r="J830" s="42"/>
      <c r="K830" s="57">
        <v>34.659999999999997</v>
      </c>
      <c r="L830" s="269">
        <f t="shared" si="58"/>
        <v>0</v>
      </c>
      <c r="M830" s="270"/>
      <c r="N830" s="57">
        <v>250.49</v>
      </c>
      <c r="O830" s="271">
        <f t="shared" si="59"/>
        <v>0</v>
      </c>
      <c r="P830" s="7"/>
      <c r="Q830" s="6"/>
    </row>
    <row r="831" spans="1:17" s="67" customFormat="1" ht="15.75" hidden="1">
      <c r="A831"/>
      <c r="B831" s="257" t="s">
        <v>87</v>
      </c>
      <c r="C831" s="36" t="s">
        <v>7</v>
      </c>
      <c r="D831" s="36" t="s">
        <v>167</v>
      </c>
      <c r="E831" s="251">
        <v>45809</v>
      </c>
      <c r="F831" s="44" t="s">
        <v>363</v>
      </c>
      <c r="G831" s="44" t="s">
        <v>336</v>
      </c>
      <c r="H831" s="45">
        <v>0.33333333333333298</v>
      </c>
      <c r="I831" s="45">
        <v>0.68055555555555602</v>
      </c>
      <c r="J831" s="42"/>
      <c r="K831" s="57"/>
      <c r="L831" s="39">
        <f t="shared" ref="L831:L850" si="60">J831*K831</f>
        <v>0</v>
      </c>
      <c r="M831" s="38"/>
      <c r="N831" s="51">
        <v>341.84</v>
      </c>
      <c r="O831" s="258">
        <f t="shared" ref="O831:O850" si="61">M831*N831</f>
        <v>0</v>
      </c>
      <c r="P831" s="7"/>
      <c r="Q831" s="6"/>
    </row>
    <row r="832" spans="1:17" s="67" customFormat="1" ht="15.75" hidden="1">
      <c r="A832"/>
      <c r="B832" s="257" t="s">
        <v>87</v>
      </c>
      <c r="C832" s="36" t="s">
        <v>7</v>
      </c>
      <c r="D832" s="36" t="s">
        <v>167</v>
      </c>
      <c r="E832" s="251">
        <v>45809</v>
      </c>
      <c r="F832" s="44" t="s">
        <v>364</v>
      </c>
      <c r="G832" s="44" t="s">
        <v>336</v>
      </c>
      <c r="H832" s="45">
        <v>0.91666666666666696</v>
      </c>
      <c r="I832" s="45">
        <v>0.25</v>
      </c>
      <c r="J832" s="42"/>
      <c r="K832" s="57"/>
      <c r="L832" s="39">
        <f t="shared" si="60"/>
        <v>0</v>
      </c>
      <c r="M832" s="38"/>
      <c r="N832" s="51">
        <v>280.32</v>
      </c>
      <c r="O832" s="258">
        <f t="shared" si="61"/>
        <v>0</v>
      </c>
      <c r="P832" s="7"/>
      <c r="Q832" s="6"/>
    </row>
    <row r="833" spans="1:17" s="67" customFormat="1" ht="15.75" hidden="1">
      <c r="A833"/>
      <c r="B833" s="257" t="s">
        <v>87</v>
      </c>
      <c r="C833" s="36" t="s">
        <v>7</v>
      </c>
      <c r="D833" s="36" t="s">
        <v>167</v>
      </c>
      <c r="E833" s="251">
        <v>45809</v>
      </c>
      <c r="F833" s="44" t="s">
        <v>408</v>
      </c>
      <c r="G833" s="44" t="s">
        <v>337</v>
      </c>
      <c r="H833" s="45">
        <v>0.33333333333333298</v>
      </c>
      <c r="I833" s="45">
        <v>0.83333333333333304</v>
      </c>
      <c r="J833" s="42"/>
      <c r="K833" s="57"/>
      <c r="L833" s="39">
        <f t="shared" si="60"/>
        <v>0</v>
      </c>
      <c r="M833" s="38"/>
      <c r="N833" s="51">
        <v>190.89</v>
      </c>
      <c r="O833" s="258">
        <f t="shared" si="61"/>
        <v>0</v>
      </c>
      <c r="P833" s="7"/>
      <c r="Q833" s="6"/>
    </row>
    <row r="834" spans="1:17" s="67" customFormat="1" ht="15.75" hidden="1">
      <c r="A834"/>
      <c r="B834" s="257" t="s">
        <v>87</v>
      </c>
      <c r="C834" s="36" t="s">
        <v>7</v>
      </c>
      <c r="D834" s="36" t="s">
        <v>167</v>
      </c>
      <c r="E834" s="251">
        <v>45809</v>
      </c>
      <c r="F834" s="44" t="s">
        <v>408</v>
      </c>
      <c r="G834" s="44" t="s">
        <v>449</v>
      </c>
      <c r="H834" s="45">
        <v>0.56944444444444398</v>
      </c>
      <c r="I834" s="45">
        <v>0.91666666666666696</v>
      </c>
      <c r="J834" s="42"/>
      <c r="K834" s="57"/>
      <c r="L834" s="39">
        <f t="shared" si="60"/>
        <v>0</v>
      </c>
      <c r="M834" s="38"/>
      <c r="N834" s="51">
        <v>201.85</v>
      </c>
      <c r="O834" s="258">
        <f t="shared" si="61"/>
        <v>0</v>
      </c>
      <c r="P834" s="7"/>
      <c r="Q834" s="6"/>
    </row>
    <row r="835" spans="1:17" s="67" customFormat="1" ht="15.75" hidden="1">
      <c r="A835"/>
      <c r="B835" s="257" t="s">
        <v>87</v>
      </c>
      <c r="C835" s="36" t="s">
        <v>7</v>
      </c>
      <c r="D835" s="36" t="s">
        <v>167</v>
      </c>
      <c r="E835" s="251">
        <v>45809</v>
      </c>
      <c r="F835" s="44" t="s">
        <v>365</v>
      </c>
      <c r="G835" s="44" t="s">
        <v>336</v>
      </c>
      <c r="H835" s="45">
        <v>0.91666666666666696</v>
      </c>
      <c r="I835" s="45">
        <v>0.25</v>
      </c>
      <c r="J835" s="42"/>
      <c r="K835" s="57"/>
      <c r="L835" s="39">
        <f t="shared" si="60"/>
        <v>0</v>
      </c>
      <c r="M835" s="38">
        <v>2</v>
      </c>
      <c r="N835" s="51">
        <v>193.87</v>
      </c>
      <c r="O835" s="258">
        <f t="shared" si="61"/>
        <v>387.74</v>
      </c>
      <c r="P835" s="7"/>
      <c r="Q835" s="6"/>
    </row>
    <row r="836" spans="1:17" s="67" customFormat="1" ht="15.75" hidden="1">
      <c r="A836"/>
      <c r="B836" s="257" t="s">
        <v>87</v>
      </c>
      <c r="C836" s="36" t="s">
        <v>7</v>
      </c>
      <c r="D836" s="36" t="s">
        <v>167</v>
      </c>
      <c r="E836" s="251">
        <v>45809</v>
      </c>
      <c r="F836" s="44" t="s">
        <v>367</v>
      </c>
      <c r="G836" s="44" t="s">
        <v>337</v>
      </c>
      <c r="H836" s="45">
        <v>0.33333333333333298</v>
      </c>
      <c r="I836" s="45">
        <v>0.83333333333333304</v>
      </c>
      <c r="J836" s="42"/>
      <c r="K836" s="57"/>
      <c r="L836" s="39">
        <f t="shared" si="60"/>
        <v>0</v>
      </c>
      <c r="M836" s="38"/>
      <c r="N836" s="51">
        <v>197.49</v>
      </c>
      <c r="O836" s="258">
        <f t="shared" si="61"/>
        <v>0</v>
      </c>
      <c r="P836" s="7"/>
      <c r="Q836" s="6"/>
    </row>
    <row r="837" spans="1:17" s="67" customFormat="1" ht="15.75" hidden="1">
      <c r="A837"/>
      <c r="B837" s="257" t="s">
        <v>87</v>
      </c>
      <c r="C837" s="36" t="s">
        <v>7</v>
      </c>
      <c r="D837" s="36" t="s">
        <v>167</v>
      </c>
      <c r="E837" s="251">
        <v>45809</v>
      </c>
      <c r="F837" s="44" t="s">
        <v>367</v>
      </c>
      <c r="G837" s="44" t="s">
        <v>336</v>
      </c>
      <c r="H837" s="45">
        <v>0.91666666666666696</v>
      </c>
      <c r="I837" s="45">
        <v>0.25</v>
      </c>
      <c r="J837" s="42"/>
      <c r="K837" s="57"/>
      <c r="L837" s="39">
        <f t="shared" si="60"/>
        <v>0</v>
      </c>
      <c r="M837" s="38">
        <v>4</v>
      </c>
      <c r="N837" s="51">
        <v>240.1</v>
      </c>
      <c r="O837" s="258">
        <f t="shared" si="61"/>
        <v>960.4</v>
      </c>
      <c r="P837" s="7"/>
      <c r="Q837" s="6"/>
    </row>
    <row r="838" spans="1:17" s="67" customFormat="1" ht="15.75" hidden="1">
      <c r="A838"/>
      <c r="B838" s="257" t="s">
        <v>87</v>
      </c>
      <c r="C838" s="36" t="s">
        <v>7</v>
      </c>
      <c r="D838" s="36" t="s">
        <v>167</v>
      </c>
      <c r="E838" s="251">
        <v>45809</v>
      </c>
      <c r="F838" s="44" t="s">
        <v>366</v>
      </c>
      <c r="G838" s="44" t="s">
        <v>337</v>
      </c>
      <c r="H838" s="45">
        <v>0.33333333333333298</v>
      </c>
      <c r="I838" s="45">
        <v>0.83333333333333304</v>
      </c>
      <c r="J838" s="42"/>
      <c r="K838" s="57"/>
      <c r="L838" s="39">
        <f t="shared" si="60"/>
        <v>0</v>
      </c>
      <c r="M838" s="38"/>
      <c r="N838" s="51">
        <v>155.25</v>
      </c>
      <c r="O838" s="258">
        <f t="shared" si="61"/>
        <v>0</v>
      </c>
      <c r="P838" s="7"/>
      <c r="Q838" s="6"/>
    </row>
    <row r="839" spans="1:17" s="67" customFormat="1" ht="15.75" hidden="1">
      <c r="A839"/>
      <c r="B839" s="257" t="s">
        <v>87</v>
      </c>
      <c r="C839" s="36" t="s">
        <v>7</v>
      </c>
      <c r="D839" s="36" t="s">
        <v>167</v>
      </c>
      <c r="E839" s="251">
        <v>45809</v>
      </c>
      <c r="F839" s="44" t="s">
        <v>366</v>
      </c>
      <c r="G839" s="44" t="s">
        <v>336</v>
      </c>
      <c r="H839" s="45">
        <v>0.41666666666666702</v>
      </c>
      <c r="I839" s="45">
        <v>0.76388888888888895</v>
      </c>
      <c r="J839" s="42"/>
      <c r="K839" s="57"/>
      <c r="L839" s="39">
        <f t="shared" si="60"/>
        <v>0</v>
      </c>
      <c r="M839" s="38"/>
      <c r="N839" s="51">
        <v>167.42</v>
      </c>
      <c r="O839" s="258">
        <f t="shared" si="61"/>
        <v>0</v>
      </c>
      <c r="P839" s="7"/>
      <c r="Q839" s="6"/>
    </row>
    <row r="840" spans="1:17" s="67" customFormat="1" ht="15.75" hidden="1">
      <c r="A840"/>
      <c r="B840" s="257" t="s">
        <v>87</v>
      </c>
      <c r="C840" s="36" t="s">
        <v>7</v>
      </c>
      <c r="D840" s="36" t="s">
        <v>167</v>
      </c>
      <c r="E840" s="251">
        <v>45809</v>
      </c>
      <c r="F840" s="44" t="s">
        <v>366</v>
      </c>
      <c r="G840" s="44" t="s">
        <v>449</v>
      </c>
      <c r="H840" s="45">
        <v>0.56944444444444398</v>
      </c>
      <c r="I840" s="45">
        <v>0.91666666666666696</v>
      </c>
      <c r="J840" s="42"/>
      <c r="K840" s="57"/>
      <c r="L840" s="39">
        <f t="shared" si="60"/>
        <v>0</v>
      </c>
      <c r="M840" s="38"/>
      <c r="N840" s="51">
        <v>46.74</v>
      </c>
      <c r="O840" s="258">
        <f t="shared" si="61"/>
        <v>0</v>
      </c>
      <c r="P840" s="7"/>
      <c r="Q840" s="6"/>
    </row>
    <row r="841" spans="1:17" s="67" customFormat="1" ht="15.75" hidden="1">
      <c r="A841"/>
      <c r="B841" s="257" t="s">
        <v>87</v>
      </c>
      <c r="C841" s="36" t="s">
        <v>7</v>
      </c>
      <c r="D841" s="36" t="s">
        <v>167</v>
      </c>
      <c r="E841" s="251">
        <v>45809</v>
      </c>
      <c r="F841" s="44" t="s">
        <v>366</v>
      </c>
      <c r="G841" s="44" t="s">
        <v>336</v>
      </c>
      <c r="H841" s="45">
        <v>0.91666666666666696</v>
      </c>
      <c r="I841" s="45">
        <v>0.25</v>
      </c>
      <c r="J841" s="42"/>
      <c r="K841" s="57"/>
      <c r="L841" s="39">
        <f t="shared" si="60"/>
        <v>0</v>
      </c>
      <c r="M841" s="38">
        <v>21</v>
      </c>
      <c r="N841" s="51">
        <v>189.91</v>
      </c>
      <c r="O841" s="258">
        <f t="shared" si="61"/>
        <v>3988.11</v>
      </c>
      <c r="P841" s="7"/>
      <c r="Q841" s="6"/>
    </row>
    <row r="842" spans="1:17" s="67" customFormat="1" ht="15.75" hidden="1">
      <c r="A842"/>
      <c r="B842" s="257" t="s">
        <v>87</v>
      </c>
      <c r="C842" s="36" t="s">
        <v>7</v>
      </c>
      <c r="D842" s="36" t="s">
        <v>167</v>
      </c>
      <c r="E842" s="251">
        <v>45809</v>
      </c>
      <c r="F842" s="44" t="s">
        <v>366</v>
      </c>
      <c r="G842" s="44" t="s">
        <v>337</v>
      </c>
      <c r="H842" s="45">
        <v>0.41666666666666702</v>
      </c>
      <c r="I842" s="45">
        <v>0.91666666666666696</v>
      </c>
      <c r="J842" s="42"/>
      <c r="K842" s="57"/>
      <c r="L842" s="39">
        <f t="shared" si="60"/>
        <v>0</v>
      </c>
      <c r="M842" s="38">
        <v>15</v>
      </c>
      <c r="N842" s="51">
        <v>155.25</v>
      </c>
      <c r="O842" s="258">
        <f t="shared" si="61"/>
        <v>2328.75</v>
      </c>
      <c r="P842" s="7"/>
      <c r="Q842" s="6"/>
    </row>
    <row r="843" spans="1:17" s="67" customFormat="1" ht="15.75" hidden="1">
      <c r="A843"/>
      <c r="B843" s="257" t="s">
        <v>87</v>
      </c>
      <c r="C843" s="36" t="s">
        <v>7</v>
      </c>
      <c r="D843" s="36" t="s">
        <v>167</v>
      </c>
      <c r="E843" s="251">
        <v>45809</v>
      </c>
      <c r="F843" s="44" t="s">
        <v>367</v>
      </c>
      <c r="G843" s="44" t="s">
        <v>337</v>
      </c>
      <c r="H843" s="45">
        <v>0.41666666666666702</v>
      </c>
      <c r="I843" s="45">
        <v>0.91666666666666696</v>
      </c>
      <c r="J843" s="42"/>
      <c r="K843" s="57"/>
      <c r="L843" s="39">
        <f t="shared" si="60"/>
        <v>0</v>
      </c>
      <c r="M843" s="38"/>
      <c r="N843" s="51">
        <v>197.49</v>
      </c>
      <c r="O843" s="258">
        <f t="shared" si="61"/>
        <v>0</v>
      </c>
      <c r="P843" s="7"/>
      <c r="Q843" s="6"/>
    </row>
    <row r="844" spans="1:17" s="67" customFormat="1" ht="15.75" hidden="1">
      <c r="A844"/>
      <c r="B844" s="257" t="s">
        <v>87</v>
      </c>
      <c r="C844" s="36" t="s">
        <v>7</v>
      </c>
      <c r="D844" s="36" t="s">
        <v>167</v>
      </c>
      <c r="E844" s="251">
        <v>45809</v>
      </c>
      <c r="F844" s="44" t="s">
        <v>366</v>
      </c>
      <c r="G844" s="44" t="s">
        <v>449</v>
      </c>
      <c r="H844" s="45">
        <v>0.29166666666666702</v>
      </c>
      <c r="I844" s="45">
        <v>0.63888888888888895</v>
      </c>
      <c r="J844" s="42"/>
      <c r="K844" s="57"/>
      <c r="L844" s="39">
        <f t="shared" si="60"/>
        <v>0</v>
      </c>
      <c r="M844" s="38"/>
      <c r="N844" s="51">
        <v>46.74</v>
      </c>
      <c r="O844" s="258">
        <f t="shared" si="61"/>
        <v>0</v>
      </c>
      <c r="P844" s="7"/>
      <c r="Q844" s="6"/>
    </row>
    <row r="845" spans="1:17" s="67" customFormat="1" ht="15.75" hidden="1">
      <c r="A845"/>
      <c r="B845" s="257" t="s">
        <v>87</v>
      </c>
      <c r="C845" s="36" t="s">
        <v>7</v>
      </c>
      <c r="D845" s="36" t="s">
        <v>167</v>
      </c>
      <c r="E845" s="251">
        <v>45809</v>
      </c>
      <c r="F845" s="44" t="s">
        <v>366</v>
      </c>
      <c r="G845" s="44" t="s">
        <v>449</v>
      </c>
      <c r="H845" s="45">
        <v>0.58333333333333304</v>
      </c>
      <c r="I845" s="45">
        <v>0.93055555555555602</v>
      </c>
      <c r="J845" s="42"/>
      <c r="K845" s="57"/>
      <c r="L845" s="39">
        <f t="shared" si="60"/>
        <v>0</v>
      </c>
      <c r="M845" s="38"/>
      <c r="N845" s="51">
        <v>46.74</v>
      </c>
      <c r="O845" s="258">
        <f t="shared" si="61"/>
        <v>0</v>
      </c>
      <c r="P845" s="7"/>
      <c r="Q845" s="6"/>
    </row>
    <row r="846" spans="1:17" s="67" customFormat="1" ht="15.75" hidden="1">
      <c r="A846"/>
      <c r="B846" s="257" t="s">
        <v>87</v>
      </c>
      <c r="C846" s="36" t="s">
        <v>7</v>
      </c>
      <c r="D846" s="36" t="s">
        <v>167</v>
      </c>
      <c r="E846" s="251">
        <v>45809</v>
      </c>
      <c r="F846" s="44" t="s">
        <v>367</v>
      </c>
      <c r="G846" s="44" t="s">
        <v>449</v>
      </c>
      <c r="H846" s="45">
        <v>0.5</v>
      </c>
      <c r="I846" s="45">
        <v>0.84722222222222199</v>
      </c>
      <c r="J846" s="42"/>
      <c r="K846" s="57"/>
      <c r="L846" s="39">
        <f t="shared" si="60"/>
        <v>0</v>
      </c>
      <c r="M846" s="38"/>
      <c r="N846" s="51">
        <v>46.74</v>
      </c>
      <c r="O846" s="258">
        <f t="shared" si="61"/>
        <v>0</v>
      </c>
      <c r="P846" s="7"/>
      <c r="Q846" s="6"/>
    </row>
    <row r="847" spans="1:17" s="67" customFormat="1" ht="15.75" hidden="1">
      <c r="A847"/>
      <c r="B847" s="257" t="s">
        <v>87</v>
      </c>
      <c r="C847" s="36" t="s">
        <v>7</v>
      </c>
      <c r="D847" s="36" t="s">
        <v>167</v>
      </c>
      <c r="E847" s="251">
        <v>45809</v>
      </c>
      <c r="F847" s="44" t="s">
        <v>538</v>
      </c>
      <c r="G847" s="44" t="s">
        <v>449</v>
      </c>
      <c r="H847" s="45">
        <v>0.56944444444444398</v>
      </c>
      <c r="I847" s="45">
        <v>0.91666666666666696</v>
      </c>
      <c r="J847" s="42"/>
      <c r="K847" s="57"/>
      <c r="L847" s="39">
        <f t="shared" si="60"/>
        <v>0</v>
      </c>
      <c r="M847" s="38"/>
      <c r="N847" s="51">
        <v>208.45</v>
      </c>
      <c r="O847" s="258">
        <f t="shared" si="61"/>
        <v>0</v>
      </c>
      <c r="P847" s="7"/>
      <c r="Q847" s="6"/>
    </row>
    <row r="848" spans="1:17" s="67" customFormat="1" ht="15.75" hidden="1">
      <c r="A848"/>
      <c r="B848" s="257" t="s">
        <v>87</v>
      </c>
      <c r="C848" s="36" t="s">
        <v>7</v>
      </c>
      <c r="D848" s="36" t="s">
        <v>167</v>
      </c>
      <c r="E848" s="251">
        <v>45809</v>
      </c>
      <c r="F848" s="44" t="s">
        <v>368</v>
      </c>
      <c r="G848" s="44" t="s">
        <v>337</v>
      </c>
      <c r="H848" s="45">
        <v>0.41666666666666702</v>
      </c>
      <c r="I848" s="45">
        <v>0.91666666666666696</v>
      </c>
      <c r="J848" s="42"/>
      <c r="K848" s="57"/>
      <c r="L848" s="39">
        <f t="shared" si="60"/>
        <v>0</v>
      </c>
      <c r="M848" s="38"/>
      <c r="N848" s="51">
        <v>191.09</v>
      </c>
      <c r="O848" s="258">
        <f t="shared" si="61"/>
        <v>0</v>
      </c>
      <c r="P848" s="7"/>
      <c r="Q848" s="6"/>
    </row>
    <row r="849" spans="1:17" s="67" customFormat="1" ht="15" hidden="1" customHeight="1">
      <c r="A849"/>
      <c r="B849" s="257" t="s">
        <v>87</v>
      </c>
      <c r="C849" s="36" t="s">
        <v>7</v>
      </c>
      <c r="D849" s="36" t="s">
        <v>167</v>
      </c>
      <c r="E849" s="251">
        <v>45809</v>
      </c>
      <c r="F849" s="44" t="s">
        <v>369</v>
      </c>
      <c r="G849" s="44" t="s">
        <v>336</v>
      </c>
      <c r="H849" s="45">
        <v>0.25</v>
      </c>
      <c r="I849" s="45">
        <v>0.59722222222222199</v>
      </c>
      <c r="J849" s="42"/>
      <c r="K849" s="57"/>
      <c r="L849" s="39">
        <f t="shared" si="60"/>
        <v>0</v>
      </c>
      <c r="M849" s="38"/>
      <c r="N849" s="51">
        <v>178.53</v>
      </c>
      <c r="O849" s="258">
        <f t="shared" si="61"/>
        <v>0</v>
      </c>
      <c r="P849" s="7"/>
      <c r="Q849" s="6"/>
    </row>
    <row r="850" spans="1:17" s="67" customFormat="1" ht="15.75" hidden="1">
      <c r="A850"/>
      <c r="B850" s="263" t="s">
        <v>87</v>
      </c>
      <c r="C850" s="264" t="s">
        <v>7</v>
      </c>
      <c r="D850" s="264" t="s">
        <v>167</v>
      </c>
      <c r="E850" s="251">
        <v>45809</v>
      </c>
      <c r="F850" s="44" t="s">
        <v>367</v>
      </c>
      <c r="G850" s="44" t="s">
        <v>336</v>
      </c>
      <c r="H850" s="45">
        <v>0.91666666666666696</v>
      </c>
      <c r="I850" s="45">
        <v>0.25</v>
      </c>
      <c r="J850" s="267"/>
      <c r="K850" s="268"/>
      <c r="L850" s="269">
        <f t="shared" si="60"/>
        <v>0</v>
      </c>
      <c r="M850" s="270"/>
      <c r="N850" s="51">
        <v>240.1</v>
      </c>
      <c r="O850" s="271">
        <f t="shared" si="61"/>
        <v>0</v>
      </c>
      <c r="P850" s="7"/>
      <c r="Q850" s="6"/>
    </row>
    <row r="851" spans="1:17" s="67" customFormat="1" ht="15.75" hidden="1">
      <c r="A851"/>
      <c r="B851" s="257" t="s">
        <v>113</v>
      </c>
      <c r="C851" s="36" t="s">
        <v>10</v>
      </c>
      <c r="D851" s="36" t="s">
        <v>162</v>
      </c>
      <c r="E851" s="251">
        <v>45809</v>
      </c>
      <c r="F851" s="36" t="s">
        <v>335</v>
      </c>
      <c r="G851" s="36" t="s">
        <v>322</v>
      </c>
      <c r="H851" s="37">
        <v>0.29166666666666669</v>
      </c>
      <c r="I851" s="37">
        <v>0.79166666666666663</v>
      </c>
      <c r="J851" s="42"/>
      <c r="K851" s="57">
        <v>25.45</v>
      </c>
      <c r="L851" s="39">
        <f t="shared" ref="L851:L860" si="62">J851*K851</f>
        <v>0</v>
      </c>
      <c r="M851" s="38"/>
      <c r="N851" s="57">
        <v>183.96</v>
      </c>
      <c r="O851" s="258">
        <f t="shared" ref="O851:O860" si="63">M851*N851</f>
        <v>0</v>
      </c>
      <c r="P851" s="7"/>
      <c r="Q851" s="6"/>
    </row>
    <row r="852" spans="1:17" s="67" customFormat="1" ht="15.75" hidden="1">
      <c r="A852"/>
      <c r="B852" s="257" t="s">
        <v>113</v>
      </c>
      <c r="C852" s="36" t="s">
        <v>10</v>
      </c>
      <c r="D852" s="36" t="s">
        <v>162</v>
      </c>
      <c r="E852" s="251">
        <v>45809</v>
      </c>
      <c r="F852" s="36" t="s">
        <v>335</v>
      </c>
      <c r="G852" s="36" t="s">
        <v>322</v>
      </c>
      <c r="H852" s="37">
        <v>0.5</v>
      </c>
      <c r="I852" s="37">
        <v>0</v>
      </c>
      <c r="J852" s="42">
        <v>21.766666666666666</v>
      </c>
      <c r="K852" s="57">
        <v>26.18</v>
      </c>
      <c r="L852" s="39">
        <f t="shared" si="62"/>
        <v>569.85133333333329</v>
      </c>
      <c r="M852" s="38"/>
      <c r="N852" s="57">
        <v>189.22</v>
      </c>
      <c r="O852" s="258">
        <f t="shared" si="63"/>
        <v>0</v>
      </c>
      <c r="P852" s="7"/>
      <c r="Q852" s="6"/>
    </row>
    <row r="853" spans="1:17" s="67" customFormat="1" ht="15.75" hidden="1">
      <c r="A853"/>
      <c r="B853" s="257" t="s">
        <v>113</v>
      </c>
      <c r="C853" s="36" t="s">
        <v>10</v>
      </c>
      <c r="D853" s="36" t="s">
        <v>162</v>
      </c>
      <c r="E853" s="251">
        <v>45809</v>
      </c>
      <c r="F853" s="36" t="s">
        <v>335</v>
      </c>
      <c r="G853" s="36" t="s">
        <v>328</v>
      </c>
      <c r="H853" s="37">
        <v>0.33333333333333331</v>
      </c>
      <c r="I853" s="37">
        <v>0.58333333333333337</v>
      </c>
      <c r="J853" s="42"/>
      <c r="K853" s="57">
        <v>24.97</v>
      </c>
      <c r="L853" s="39">
        <f t="shared" si="62"/>
        <v>0</v>
      </c>
      <c r="M853" s="38"/>
      <c r="N853" s="57">
        <v>180.46</v>
      </c>
      <c r="O853" s="258">
        <f t="shared" si="63"/>
        <v>0</v>
      </c>
      <c r="P853" s="7"/>
      <c r="Q853" s="6"/>
    </row>
    <row r="854" spans="1:17" s="67" customFormat="1" ht="15.75" hidden="1">
      <c r="A854"/>
      <c r="B854" s="257" t="s">
        <v>113</v>
      </c>
      <c r="C854" s="36" t="s">
        <v>10</v>
      </c>
      <c r="D854" s="36" t="s">
        <v>162</v>
      </c>
      <c r="E854" s="251">
        <v>45809</v>
      </c>
      <c r="F854" s="36" t="s">
        <v>335</v>
      </c>
      <c r="G854" s="36" t="s">
        <v>341</v>
      </c>
      <c r="H854" s="37">
        <v>0.79166666666666663</v>
      </c>
      <c r="I854" s="37">
        <v>4.1666666666666664E-2</v>
      </c>
      <c r="J854" s="42"/>
      <c r="K854" s="57">
        <v>26.64</v>
      </c>
      <c r="L854" s="39">
        <f t="shared" si="62"/>
        <v>0</v>
      </c>
      <c r="M854" s="38"/>
      <c r="N854" s="57">
        <v>192.56</v>
      </c>
      <c r="O854" s="258">
        <f t="shared" si="63"/>
        <v>0</v>
      </c>
      <c r="P854" s="7"/>
      <c r="Q854" s="6"/>
    </row>
    <row r="855" spans="1:17" s="67" customFormat="1" ht="15.75" hidden="1">
      <c r="A855"/>
      <c r="B855" s="257" t="s">
        <v>113</v>
      </c>
      <c r="C855" s="36" t="s">
        <v>11</v>
      </c>
      <c r="D855" s="36" t="s">
        <v>162</v>
      </c>
      <c r="E855" s="251">
        <v>45809</v>
      </c>
      <c r="F855" s="36" t="s">
        <v>339</v>
      </c>
      <c r="G855" s="36" t="s">
        <v>322</v>
      </c>
      <c r="H855" s="37">
        <v>0.41666666666666669</v>
      </c>
      <c r="I855" s="37">
        <v>0.91666666666666663</v>
      </c>
      <c r="J855" s="42"/>
      <c r="K855" s="57">
        <v>34.700000000000003</v>
      </c>
      <c r="L855" s="39">
        <f t="shared" si="62"/>
        <v>0</v>
      </c>
      <c r="M855" s="38"/>
      <c r="N855" s="57">
        <v>250.78</v>
      </c>
      <c r="O855" s="258">
        <f t="shared" si="63"/>
        <v>0</v>
      </c>
      <c r="P855" s="7"/>
      <c r="Q855" s="6"/>
    </row>
    <row r="856" spans="1:17" s="67" customFormat="1" ht="15.75" hidden="1">
      <c r="A856"/>
      <c r="B856" s="257" t="s">
        <v>113</v>
      </c>
      <c r="C856" s="36" t="s">
        <v>11</v>
      </c>
      <c r="D856" s="36" t="s">
        <v>162</v>
      </c>
      <c r="E856" s="251">
        <v>45809</v>
      </c>
      <c r="F856" s="36" t="s">
        <v>339</v>
      </c>
      <c r="G856" s="36" t="s">
        <v>322</v>
      </c>
      <c r="H856" s="37">
        <v>0.29166666666666669</v>
      </c>
      <c r="I856" s="37">
        <v>0.79166666666666663</v>
      </c>
      <c r="J856" s="42"/>
      <c r="K856" s="57">
        <v>28.94</v>
      </c>
      <c r="L856" s="39">
        <f t="shared" si="62"/>
        <v>0</v>
      </c>
      <c r="M856" s="38"/>
      <c r="N856" s="57">
        <v>209.15</v>
      </c>
      <c r="O856" s="258">
        <f t="shared" si="63"/>
        <v>0</v>
      </c>
      <c r="P856" s="7"/>
      <c r="Q856" s="6"/>
    </row>
    <row r="857" spans="1:17" s="67" customFormat="1" ht="15.75" hidden="1">
      <c r="A857"/>
      <c r="B857" s="257" t="s">
        <v>113</v>
      </c>
      <c r="C857" s="36" t="s">
        <v>11</v>
      </c>
      <c r="D857" s="36" t="s">
        <v>162</v>
      </c>
      <c r="E857" s="251">
        <v>45809</v>
      </c>
      <c r="F857" s="36" t="s">
        <v>339</v>
      </c>
      <c r="G857" s="36" t="s">
        <v>322</v>
      </c>
      <c r="H857" s="37">
        <v>0.79166666666666663</v>
      </c>
      <c r="I857" s="37">
        <v>0.29166666666666669</v>
      </c>
      <c r="J857" s="42"/>
      <c r="K857" s="57">
        <v>31.78</v>
      </c>
      <c r="L857" s="39">
        <f t="shared" si="62"/>
        <v>0</v>
      </c>
      <c r="M857" s="38"/>
      <c r="N857" s="57">
        <v>229.69</v>
      </c>
      <c r="O857" s="258">
        <f t="shared" si="63"/>
        <v>0</v>
      </c>
      <c r="P857" s="7"/>
      <c r="Q857" s="6"/>
    </row>
    <row r="858" spans="1:17" s="67" customFormat="1" ht="15.75" hidden="1">
      <c r="A858"/>
      <c r="B858" s="257" t="s">
        <v>113</v>
      </c>
      <c r="C858" s="36" t="s">
        <v>11</v>
      </c>
      <c r="D858" s="36" t="s">
        <v>162</v>
      </c>
      <c r="E858" s="251">
        <v>45809</v>
      </c>
      <c r="F858" s="36" t="s">
        <v>339</v>
      </c>
      <c r="G858" s="36" t="s">
        <v>322</v>
      </c>
      <c r="H858" s="37">
        <v>0.33333333333333331</v>
      </c>
      <c r="I858" s="37">
        <v>0.83333333333333337</v>
      </c>
      <c r="J858" s="42"/>
      <c r="K858" s="57">
        <v>28.94</v>
      </c>
      <c r="L858" s="39">
        <f t="shared" si="62"/>
        <v>0</v>
      </c>
      <c r="M858" s="38"/>
      <c r="N858" s="57">
        <v>209.15</v>
      </c>
      <c r="O858" s="258">
        <f t="shared" si="63"/>
        <v>0</v>
      </c>
      <c r="P858" s="7"/>
      <c r="Q858" s="6"/>
    </row>
    <row r="859" spans="1:17" s="67" customFormat="1" ht="15.75" hidden="1">
      <c r="A859"/>
      <c r="B859" s="257" t="s">
        <v>113</v>
      </c>
      <c r="C859" s="36" t="s">
        <v>11</v>
      </c>
      <c r="D859" s="36" t="s">
        <v>162</v>
      </c>
      <c r="E859" s="251">
        <v>45809</v>
      </c>
      <c r="F859" s="36" t="s">
        <v>339</v>
      </c>
      <c r="G859" s="36" t="s">
        <v>322</v>
      </c>
      <c r="H859" s="37">
        <v>0.375</v>
      </c>
      <c r="I859" s="37">
        <v>0.875</v>
      </c>
      <c r="J859" s="42"/>
      <c r="K859" s="57">
        <v>28.94</v>
      </c>
      <c r="L859" s="39">
        <f t="shared" si="62"/>
        <v>0</v>
      </c>
      <c r="M859" s="38"/>
      <c r="N859" s="57">
        <v>209.15</v>
      </c>
      <c r="O859" s="258">
        <f t="shared" si="63"/>
        <v>0</v>
      </c>
      <c r="P859" s="7"/>
      <c r="Q859" s="6"/>
    </row>
    <row r="860" spans="1:17" s="67" customFormat="1" ht="15.75" hidden="1">
      <c r="A860"/>
      <c r="B860" s="263" t="s">
        <v>113</v>
      </c>
      <c r="C860" s="264" t="s">
        <v>11</v>
      </c>
      <c r="D860" s="264" t="s">
        <v>162</v>
      </c>
      <c r="E860" s="251">
        <v>45809</v>
      </c>
      <c r="F860" s="36" t="s">
        <v>339</v>
      </c>
      <c r="G860" s="36" t="s">
        <v>322</v>
      </c>
      <c r="H860" s="37">
        <v>0.41666666666666669</v>
      </c>
      <c r="I860" s="37">
        <v>0.91666666666666663</v>
      </c>
      <c r="J860" s="267">
        <v>0.66666666666666663</v>
      </c>
      <c r="K860" s="57">
        <v>28.94</v>
      </c>
      <c r="L860" s="269">
        <f t="shared" si="62"/>
        <v>19.293333333333333</v>
      </c>
      <c r="M860" s="270"/>
      <c r="N860" s="57">
        <v>209.15</v>
      </c>
      <c r="O860" s="271">
        <f t="shared" si="63"/>
        <v>0</v>
      </c>
      <c r="P860" s="7"/>
      <c r="Q860" s="6"/>
    </row>
    <row r="861" spans="1:17" s="67" customFormat="1" ht="15.75" hidden="1">
      <c r="A861"/>
      <c r="B861" s="257" t="s">
        <v>12</v>
      </c>
      <c r="C861" s="36" t="s">
        <v>9</v>
      </c>
      <c r="D861" s="36" t="s">
        <v>4</v>
      </c>
      <c r="E861" s="251">
        <v>45809</v>
      </c>
      <c r="F861" s="36" t="s">
        <v>488</v>
      </c>
      <c r="G861" s="11" t="s">
        <v>328</v>
      </c>
      <c r="H861" s="30">
        <v>0.33333333333333331</v>
      </c>
      <c r="I861" s="30">
        <v>0.7416666666666667</v>
      </c>
      <c r="J861" s="267">
        <v>3.7</v>
      </c>
      <c r="K861" s="33">
        <v>44.32</v>
      </c>
      <c r="L861" s="269">
        <f>J861*K861</f>
        <v>163.98400000000001</v>
      </c>
      <c r="M861" s="270"/>
      <c r="N861" s="33">
        <v>320.37</v>
      </c>
      <c r="O861" s="271">
        <f>M861*N861</f>
        <v>0</v>
      </c>
      <c r="P861" s="7"/>
      <c r="Q861" s="6"/>
    </row>
    <row r="862" spans="1:17" s="67" customFormat="1" ht="15.75" hidden="1">
      <c r="A862"/>
      <c r="B862" s="257" t="s">
        <v>12</v>
      </c>
      <c r="C862" s="36" t="s">
        <v>9</v>
      </c>
      <c r="D862" s="36" t="s">
        <v>4</v>
      </c>
      <c r="E862" s="251">
        <v>45809</v>
      </c>
      <c r="F862" s="36" t="s">
        <v>488</v>
      </c>
      <c r="G862" s="11" t="s">
        <v>328</v>
      </c>
      <c r="H862" s="30">
        <v>0.91666666666666663</v>
      </c>
      <c r="I862" s="30">
        <v>0.32500000000000001</v>
      </c>
      <c r="J862" s="267">
        <v>0.43</v>
      </c>
      <c r="K862" s="33">
        <v>50.41</v>
      </c>
      <c r="L862" s="269">
        <f>J862*K862</f>
        <v>21.676299999999998</v>
      </c>
      <c r="M862" s="270">
        <v>1</v>
      </c>
      <c r="N862" s="33">
        <v>364.36</v>
      </c>
      <c r="O862" s="271">
        <f>M862*N862</f>
        <v>364.36</v>
      </c>
      <c r="P862" s="7"/>
      <c r="Q862" s="6"/>
    </row>
    <row r="863" spans="1:17" s="67" customFormat="1" ht="15.75" hidden="1">
      <c r="A863"/>
      <c r="B863" s="257" t="s">
        <v>12</v>
      </c>
      <c r="C863" s="36" t="s">
        <v>9</v>
      </c>
      <c r="D863" s="36" t="s">
        <v>4</v>
      </c>
      <c r="E863" s="251">
        <v>45809</v>
      </c>
      <c r="F863" s="36" t="s">
        <v>488</v>
      </c>
      <c r="G863" s="11" t="s">
        <v>328</v>
      </c>
      <c r="H863" s="30">
        <v>0.33333333333333331</v>
      </c>
      <c r="I863" s="30">
        <v>0.7416666666666667</v>
      </c>
      <c r="J863" s="267"/>
      <c r="K863" s="33">
        <v>44.32</v>
      </c>
      <c r="L863" s="269">
        <f>J863*K863</f>
        <v>0</v>
      </c>
      <c r="M863" s="270"/>
      <c r="N863" s="33">
        <v>320.37</v>
      </c>
      <c r="O863" s="271">
        <f>M863*N863</f>
        <v>0</v>
      </c>
      <c r="P863" s="7"/>
      <c r="Q863" s="6"/>
    </row>
    <row r="864" spans="1:17" s="67" customFormat="1" ht="15.75" hidden="1">
      <c r="A864"/>
      <c r="B864" s="257" t="s">
        <v>12</v>
      </c>
      <c r="C864" s="36" t="s">
        <v>8</v>
      </c>
      <c r="D864" s="36" t="s">
        <v>4</v>
      </c>
      <c r="E864" s="251">
        <v>45809</v>
      </c>
      <c r="F864" s="36" t="s">
        <v>478</v>
      </c>
      <c r="G864" s="11" t="s">
        <v>328</v>
      </c>
      <c r="H864" s="30">
        <v>0.33333333333333298</v>
      </c>
      <c r="I864" s="30">
        <v>0.74166666666666703</v>
      </c>
      <c r="J864" s="42">
        <v>0.15</v>
      </c>
      <c r="K864" s="33">
        <v>103.85</v>
      </c>
      <c r="L864" s="39">
        <f t="shared" ref="L864:L878" si="64">J864*K864</f>
        <v>15.577499999999999</v>
      </c>
      <c r="M864" s="38"/>
      <c r="N864" s="33">
        <v>750.64</v>
      </c>
      <c r="O864" s="258">
        <f t="shared" ref="O864:O878" si="65">M864*N864</f>
        <v>0</v>
      </c>
      <c r="P864" s="7"/>
      <c r="Q864" s="6"/>
    </row>
    <row r="865" spans="1:17" s="67" customFormat="1" ht="15.75" hidden="1">
      <c r="A865"/>
      <c r="B865" s="257" t="s">
        <v>12</v>
      </c>
      <c r="C865" s="36" t="s">
        <v>8</v>
      </c>
      <c r="D865" s="36" t="s">
        <v>4</v>
      </c>
      <c r="E865" s="251">
        <v>45809</v>
      </c>
      <c r="F865" s="36" t="s">
        <v>479</v>
      </c>
      <c r="G865" s="11" t="s">
        <v>322</v>
      </c>
      <c r="H865" s="30">
        <v>0.25</v>
      </c>
      <c r="I865" s="30">
        <v>0.75</v>
      </c>
      <c r="J865" s="42">
        <v>0.45</v>
      </c>
      <c r="K865" s="33">
        <v>56.97</v>
      </c>
      <c r="L865" s="39">
        <f t="shared" si="64"/>
        <v>25.636500000000002</v>
      </c>
      <c r="M865" s="38"/>
      <c r="N865" s="33">
        <v>411.75</v>
      </c>
      <c r="O865" s="258">
        <f t="shared" si="65"/>
        <v>0</v>
      </c>
      <c r="P865" s="7"/>
      <c r="Q865" s="6"/>
    </row>
    <row r="866" spans="1:17" s="67" customFormat="1" ht="15.75" hidden="1">
      <c r="A866"/>
      <c r="B866" s="257" t="s">
        <v>12</v>
      </c>
      <c r="C866" s="36" t="s">
        <v>8</v>
      </c>
      <c r="D866" s="36" t="s">
        <v>190</v>
      </c>
      <c r="E866" s="251">
        <v>45809</v>
      </c>
      <c r="F866" s="36" t="s">
        <v>479</v>
      </c>
      <c r="G866" s="11" t="s">
        <v>322</v>
      </c>
      <c r="H866" s="30">
        <v>0.25</v>
      </c>
      <c r="I866" s="30">
        <v>0.75</v>
      </c>
      <c r="J866" s="42"/>
      <c r="K866" s="281">
        <v>56.97</v>
      </c>
      <c r="L866" s="39">
        <f t="shared" si="64"/>
        <v>0</v>
      </c>
      <c r="M866" s="38"/>
      <c r="N866" s="281">
        <v>411.75</v>
      </c>
      <c r="O866" s="258">
        <f t="shared" si="65"/>
        <v>0</v>
      </c>
      <c r="P866" s="7"/>
      <c r="Q866" s="6"/>
    </row>
    <row r="867" spans="1:17" s="67" customFormat="1" ht="15.75" hidden="1">
      <c r="A867"/>
      <c r="B867" s="257" t="s">
        <v>12</v>
      </c>
      <c r="C867" s="36" t="s">
        <v>8</v>
      </c>
      <c r="D867" s="36" t="s">
        <v>4</v>
      </c>
      <c r="E867" s="251">
        <v>45809</v>
      </c>
      <c r="F867" s="36" t="s">
        <v>480</v>
      </c>
      <c r="G867" s="11" t="s">
        <v>328</v>
      </c>
      <c r="H867" s="30">
        <v>0.33333333333333298</v>
      </c>
      <c r="I867" s="30">
        <v>0.74166666666666703</v>
      </c>
      <c r="J867" s="42">
        <v>0.11</v>
      </c>
      <c r="K867" s="33">
        <v>33.19</v>
      </c>
      <c r="L867" s="39">
        <f t="shared" si="64"/>
        <v>3.6508999999999996</v>
      </c>
      <c r="M867" s="38"/>
      <c r="N867" s="33">
        <v>239.87</v>
      </c>
      <c r="O867" s="258">
        <f t="shared" si="65"/>
        <v>0</v>
      </c>
      <c r="P867" s="7"/>
      <c r="Q867" s="6"/>
    </row>
    <row r="868" spans="1:17" s="67" customFormat="1" ht="15.75" hidden="1">
      <c r="A868"/>
      <c r="B868" s="257" t="s">
        <v>12</v>
      </c>
      <c r="C868" s="36" t="s">
        <v>8</v>
      </c>
      <c r="D868" s="36" t="s">
        <v>4</v>
      </c>
      <c r="E868" s="251">
        <v>45809</v>
      </c>
      <c r="F868" s="36" t="s">
        <v>481</v>
      </c>
      <c r="G868" s="11" t="s">
        <v>328</v>
      </c>
      <c r="H868" s="30">
        <v>0.33333333333333298</v>
      </c>
      <c r="I868" s="30">
        <v>0.74166666666666703</v>
      </c>
      <c r="J868" s="42">
        <v>5.41</v>
      </c>
      <c r="K868" s="33">
        <v>41.52</v>
      </c>
      <c r="L868" s="39">
        <f t="shared" si="64"/>
        <v>224.62320000000003</v>
      </c>
      <c r="M868" s="38"/>
      <c r="N868" s="33">
        <v>300.10000000000002</v>
      </c>
      <c r="O868" s="258">
        <f t="shared" si="65"/>
        <v>0</v>
      </c>
      <c r="P868" s="7"/>
      <c r="Q868" s="6"/>
    </row>
    <row r="869" spans="1:17" s="67" customFormat="1" ht="15.75" hidden="1">
      <c r="A869"/>
      <c r="B869" s="257" t="s">
        <v>12</v>
      </c>
      <c r="C869" s="36" t="s">
        <v>8</v>
      </c>
      <c r="D869" s="36" t="s">
        <v>4</v>
      </c>
      <c r="E869" s="251">
        <v>45809</v>
      </c>
      <c r="F869" s="36" t="s">
        <v>399</v>
      </c>
      <c r="G869" s="11" t="s">
        <v>322</v>
      </c>
      <c r="H869" s="30">
        <v>0.25</v>
      </c>
      <c r="I869" s="30">
        <v>0.75</v>
      </c>
      <c r="J869" s="42">
        <v>0.66</v>
      </c>
      <c r="K869" s="33">
        <v>42.92</v>
      </c>
      <c r="L869" s="39">
        <f t="shared" si="64"/>
        <v>28.327200000000001</v>
      </c>
      <c r="M869" s="38"/>
      <c r="N869" s="33">
        <v>260.88</v>
      </c>
      <c r="O869" s="258">
        <f t="shared" si="65"/>
        <v>0</v>
      </c>
      <c r="P869" s="7"/>
      <c r="Q869" s="6"/>
    </row>
    <row r="870" spans="1:17" s="67" customFormat="1" ht="15.75" hidden="1">
      <c r="A870"/>
      <c r="B870" s="257" t="s">
        <v>12</v>
      </c>
      <c r="C870" s="36" t="s">
        <v>8</v>
      </c>
      <c r="D870" s="36" t="s">
        <v>4</v>
      </c>
      <c r="E870" s="251">
        <v>45809</v>
      </c>
      <c r="F870" s="36" t="s">
        <v>399</v>
      </c>
      <c r="G870" s="11" t="s">
        <v>322</v>
      </c>
      <c r="H870" s="30">
        <v>0.75</v>
      </c>
      <c r="I870" s="30">
        <v>0.25</v>
      </c>
      <c r="J870" s="42">
        <v>4.59</v>
      </c>
      <c r="K870" s="65">
        <v>48.74</v>
      </c>
      <c r="L870" s="39">
        <f t="shared" si="64"/>
        <v>223.7166</v>
      </c>
      <c r="M870" s="38">
        <v>4</v>
      </c>
      <c r="N870" s="33">
        <v>296.26</v>
      </c>
      <c r="O870" s="258">
        <f t="shared" si="65"/>
        <v>1185.04</v>
      </c>
      <c r="P870" s="7"/>
      <c r="Q870" s="6"/>
    </row>
    <row r="871" spans="1:17" s="67" customFormat="1" ht="15.75" hidden="1">
      <c r="A871"/>
      <c r="B871" s="257" t="s">
        <v>12</v>
      </c>
      <c r="C871" s="36" t="s">
        <v>8</v>
      </c>
      <c r="D871" s="36" t="s">
        <v>4</v>
      </c>
      <c r="E871" s="251">
        <v>45809</v>
      </c>
      <c r="F871" s="36" t="s">
        <v>399</v>
      </c>
      <c r="G871" s="11" t="s">
        <v>341</v>
      </c>
      <c r="H871" s="30">
        <v>0.33333333333333298</v>
      </c>
      <c r="I871" s="30">
        <v>0.68055555555555602</v>
      </c>
      <c r="J871" s="42"/>
      <c r="K871" s="33">
        <v>39.369999999999997</v>
      </c>
      <c r="L871" s="39">
        <f t="shared" si="64"/>
        <v>0</v>
      </c>
      <c r="M871" s="38"/>
      <c r="N871" s="33">
        <v>284.52999999999997</v>
      </c>
      <c r="O871" s="258">
        <f t="shared" si="65"/>
        <v>0</v>
      </c>
      <c r="P871" s="7"/>
      <c r="Q871" s="6"/>
    </row>
    <row r="872" spans="1:17" s="67" customFormat="1" ht="15.75" hidden="1">
      <c r="A872"/>
      <c r="B872" s="257" t="s">
        <v>12</v>
      </c>
      <c r="C872" s="36" t="s">
        <v>8</v>
      </c>
      <c r="D872" s="36" t="s">
        <v>4</v>
      </c>
      <c r="E872" s="251">
        <v>45809</v>
      </c>
      <c r="F872" s="36" t="s">
        <v>402</v>
      </c>
      <c r="G872" s="11" t="s">
        <v>322</v>
      </c>
      <c r="H872" s="30">
        <v>0.75</v>
      </c>
      <c r="I872" s="30">
        <v>0.25</v>
      </c>
      <c r="J872" s="42">
        <v>0.83</v>
      </c>
      <c r="K872" s="33">
        <v>53.86</v>
      </c>
      <c r="L872" s="39">
        <f t="shared" si="64"/>
        <v>44.703799999999994</v>
      </c>
      <c r="M872" s="38"/>
      <c r="N872" s="33">
        <v>327.38</v>
      </c>
      <c r="O872" s="258">
        <f t="shared" si="65"/>
        <v>0</v>
      </c>
      <c r="P872" s="7"/>
      <c r="Q872" s="6"/>
    </row>
    <row r="873" spans="1:17" s="67" customFormat="1" ht="15.75" hidden="1">
      <c r="A873"/>
      <c r="B873" s="257" t="s">
        <v>12</v>
      </c>
      <c r="C873" s="36" t="s">
        <v>8</v>
      </c>
      <c r="D873" s="36" t="s">
        <v>4</v>
      </c>
      <c r="E873" s="251">
        <v>45809</v>
      </c>
      <c r="F873" s="36" t="s">
        <v>482</v>
      </c>
      <c r="G873" s="11" t="s">
        <v>322</v>
      </c>
      <c r="H873" s="30">
        <v>0.25</v>
      </c>
      <c r="I873" s="30">
        <v>0.75</v>
      </c>
      <c r="J873" s="42">
        <v>12.87</v>
      </c>
      <c r="K873" s="65">
        <v>35.590000000000003</v>
      </c>
      <c r="L873" s="39">
        <f t="shared" si="64"/>
        <v>458.04329999999999</v>
      </c>
      <c r="M873" s="38">
        <v>2</v>
      </c>
      <c r="N873" s="33">
        <v>216.32</v>
      </c>
      <c r="O873" s="258">
        <f t="shared" si="65"/>
        <v>432.64</v>
      </c>
      <c r="P873" s="7"/>
      <c r="Q873" s="6"/>
    </row>
    <row r="874" spans="1:17" s="67" customFormat="1" ht="15.75" hidden="1">
      <c r="A874"/>
      <c r="B874" s="257" t="s">
        <v>12</v>
      </c>
      <c r="C874" s="36" t="s">
        <v>8</v>
      </c>
      <c r="D874" s="36" t="s">
        <v>4</v>
      </c>
      <c r="E874" s="251">
        <v>45809</v>
      </c>
      <c r="F874" s="36" t="s">
        <v>483</v>
      </c>
      <c r="G874" s="11" t="s">
        <v>322</v>
      </c>
      <c r="H874" s="30">
        <v>0.75</v>
      </c>
      <c r="I874" s="30">
        <v>0.25</v>
      </c>
      <c r="J874" s="42">
        <v>4.01</v>
      </c>
      <c r="K874" s="65">
        <v>47.31</v>
      </c>
      <c r="L874" s="39">
        <f t="shared" si="64"/>
        <v>189.7131</v>
      </c>
      <c r="M874" s="38"/>
      <c r="N874" s="33">
        <v>287.56</v>
      </c>
      <c r="O874" s="258">
        <f t="shared" si="65"/>
        <v>0</v>
      </c>
      <c r="P874" s="7"/>
      <c r="Q874" s="6"/>
    </row>
    <row r="875" spans="1:17" s="67" customFormat="1" ht="15.75" hidden="1">
      <c r="A875"/>
      <c r="B875" s="257" t="s">
        <v>12</v>
      </c>
      <c r="C875" s="36" t="s">
        <v>8</v>
      </c>
      <c r="D875" s="36" t="s">
        <v>4</v>
      </c>
      <c r="E875" s="251">
        <v>45809</v>
      </c>
      <c r="F875" s="36" t="s">
        <v>484</v>
      </c>
      <c r="G875" s="11" t="s">
        <v>328</v>
      </c>
      <c r="H875" s="30">
        <v>0.91666666666666696</v>
      </c>
      <c r="I875" s="30">
        <v>0.28333333333333299</v>
      </c>
      <c r="J875" s="42">
        <v>1.6</v>
      </c>
      <c r="K875" s="65">
        <v>34.119999999999997</v>
      </c>
      <c r="L875" s="39">
        <f t="shared" si="64"/>
        <v>54.591999999999999</v>
      </c>
      <c r="M875" s="38">
        <v>23</v>
      </c>
      <c r="N875" s="33">
        <v>246.64</v>
      </c>
      <c r="O875" s="258">
        <f t="shared" si="65"/>
        <v>5672.7199999999993</v>
      </c>
      <c r="P875" s="7"/>
      <c r="Q875" s="6"/>
    </row>
    <row r="876" spans="1:17" s="67" customFormat="1" ht="15.75" hidden="1">
      <c r="A876"/>
      <c r="B876" s="257" t="s">
        <v>12</v>
      </c>
      <c r="C876" s="36" t="s">
        <v>8</v>
      </c>
      <c r="D876" s="36" t="s">
        <v>4</v>
      </c>
      <c r="E876" s="251">
        <v>45809</v>
      </c>
      <c r="F876" s="36" t="s">
        <v>485</v>
      </c>
      <c r="G876" s="11" t="s">
        <v>322</v>
      </c>
      <c r="H876" s="30">
        <v>0.25</v>
      </c>
      <c r="I876" s="30">
        <v>0.75</v>
      </c>
      <c r="J876" s="42">
        <v>1.62</v>
      </c>
      <c r="K876" s="65">
        <v>25.95</v>
      </c>
      <c r="L876" s="39">
        <f t="shared" si="64"/>
        <v>42.039000000000001</v>
      </c>
      <c r="M876" s="38">
        <v>16</v>
      </c>
      <c r="N876" s="33">
        <v>157.75</v>
      </c>
      <c r="O876" s="258">
        <f t="shared" si="65"/>
        <v>2524</v>
      </c>
      <c r="P876" s="7"/>
      <c r="Q876" s="6"/>
    </row>
    <row r="877" spans="1:17" s="67" customFormat="1" ht="16.350000000000001" hidden="1" customHeight="1">
      <c r="A877"/>
      <c r="B877" s="257" t="s">
        <v>12</v>
      </c>
      <c r="C877" s="36" t="s">
        <v>8</v>
      </c>
      <c r="D877" s="36" t="s">
        <v>4</v>
      </c>
      <c r="E877" s="251">
        <v>45809</v>
      </c>
      <c r="F877" s="36" t="s">
        <v>485</v>
      </c>
      <c r="G877" s="11" t="s">
        <v>322</v>
      </c>
      <c r="H877" s="30">
        <v>0.75</v>
      </c>
      <c r="I877" s="30">
        <v>0.25</v>
      </c>
      <c r="J877" s="42">
        <v>13.31</v>
      </c>
      <c r="K877" s="33">
        <v>29.07</v>
      </c>
      <c r="L877" s="39">
        <f t="shared" si="64"/>
        <v>386.92170000000004</v>
      </c>
      <c r="M877" s="38">
        <v>2</v>
      </c>
      <c r="N877" s="33">
        <v>176.67</v>
      </c>
      <c r="O877" s="258">
        <f t="shared" si="65"/>
        <v>353.34</v>
      </c>
      <c r="P877" s="7"/>
      <c r="Q877" s="6"/>
    </row>
    <row r="878" spans="1:17" s="67" customFormat="1" ht="15.75" hidden="1">
      <c r="A878"/>
      <c r="B878" s="263" t="s">
        <v>12</v>
      </c>
      <c r="C878" s="264" t="s">
        <v>8</v>
      </c>
      <c r="D878" s="264" t="s">
        <v>4</v>
      </c>
      <c r="E878" s="251">
        <v>45809</v>
      </c>
      <c r="F878" s="36" t="s">
        <v>486</v>
      </c>
      <c r="G878" s="11" t="s">
        <v>333</v>
      </c>
      <c r="H878" s="30">
        <v>0.91666666666666696</v>
      </c>
      <c r="I878" s="30">
        <v>0.26388888888888901</v>
      </c>
      <c r="J878" s="267">
        <v>3.46</v>
      </c>
      <c r="K878" s="65">
        <v>41.23</v>
      </c>
      <c r="L878" s="269">
        <f t="shared" si="64"/>
        <v>142.6558</v>
      </c>
      <c r="M878" s="270"/>
      <c r="N878" s="33">
        <v>298.02</v>
      </c>
      <c r="O878" s="271">
        <f t="shared" si="65"/>
        <v>0</v>
      </c>
      <c r="P878" s="7"/>
      <c r="Q878" s="6"/>
    </row>
    <row r="879" spans="1:17" s="67" customFormat="1" ht="15.75" hidden="1">
      <c r="A879"/>
      <c r="B879" s="257" t="s">
        <v>34</v>
      </c>
      <c r="C879" s="36" t="s">
        <v>10</v>
      </c>
      <c r="D879" s="36" t="s">
        <v>4</v>
      </c>
      <c r="E879" s="251">
        <v>45809</v>
      </c>
      <c r="F879" s="36" t="s">
        <v>594</v>
      </c>
      <c r="G879" s="36" t="s">
        <v>322</v>
      </c>
      <c r="H879" s="323">
        <v>0.29166666666666702</v>
      </c>
      <c r="I879" s="323">
        <v>0.79166666666666696</v>
      </c>
      <c r="J879" s="42"/>
      <c r="K879" s="281">
        <v>21.96</v>
      </c>
      <c r="L879" s="39">
        <f t="shared" ref="L879:L883" si="66">J879*K879</f>
        <v>0</v>
      </c>
      <c r="M879" s="38"/>
      <c r="N879" s="281">
        <v>158.74</v>
      </c>
      <c r="O879" s="258">
        <f t="shared" ref="O879:O883" si="67">M879*N879</f>
        <v>0</v>
      </c>
      <c r="P879" s="7"/>
      <c r="Q879" s="6"/>
    </row>
    <row r="880" spans="1:17" s="67" customFormat="1" ht="15.75" hidden="1">
      <c r="A880"/>
      <c r="B880" s="257" t="s">
        <v>34</v>
      </c>
      <c r="C880" s="36" t="s">
        <v>10</v>
      </c>
      <c r="D880" s="36" t="s">
        <v>4</v>
      </c>
      <c r="E880" s="251">
        <v>45809</v>
      </c>
      <c r="F880" s="36" t="s">
        <v>594</v>
      </c>
      <c r="G880" s="36" t="s">
        <v>322</v>
      </c>
      <c r="H880" s="323">
        <v>0.41666666666666669</v>
      </c>
      <c r="I880" s="323">
        <v>0.91666666666666663</v>
      </c>
      <c r="J880" s="42"/>
      <c r="K880" s="281">
        <v>21.96</v>
      </c>
      <c r="L880" s="39">
        <f t="shared" si="66"/>
        <v>0</v>
      </c>
      <c r="M880" s="38">
        <v>1</v>
      </c>
      <c r="N880" s="281">
        <v>158.74</v>
      </c>
      <c r="O880" s="258">
        <f t="shared" si="67"/>
        <v>158.74</v>
      </c>
      <c r="P880" s="7"/>
      <c r="Q880" s="6"/>
    </row>
    <row r="881" spans="1:17" s="67" customFormat="1" ht="16.5" hidden="1" customHeight="1">
      <c r="A881"/>
      <c r="B881" s="257" t="s">
        <v>34</v>
      </c>
      <c r="C881" s="36" t="s">
        <v>10</v>
      </c>
      <c r="D881" s="36" t="s">
        <v>4</v>
      </c>
      <c r="E881" s="251">
        <v>45809</v>
      </c>
      <c r="F881" s="36" t="s">
        <v>595</v>
      </c>
      <c r="G881" s="36" t="s">
        <v>322</v>
      </c>
      <c r="H881" s="323">
        <v>0.45833333333333331</v>
      </c>
      <c r="I881" s="323">
        <v>0.95833333333333337</v>
      </c>
      <c r="J881" s="42"/>
      <c r="K881" s="281">
        <v>22.31</v>
      </c>
      <c r="L881" s="39">
        <f t="shared" si="66"/>
        <v>0</v>
      </c>
      <c r="M881" s="38">
        <v>1</v>
      </c>
      <c r="N881" s="281">
        <v>161.26</v>
      </c>
      <c r="O881" s="258">
        <f t="shared" si="67"/>
        <v>161.26</v>
      </c>
      <c r="P881" s="7"/>
      <c r="Q881" s="6"/>
    </row>
    <row r="882" spans="1:17" s="67" customFormat="1" ht="15.75" hidden="1">
      <c r="A882"/>
      <c r="B882" s="257" t="s">
        <v>34</v>
      </c>
      <c r="C882" s="36" t="s">
        <v>10</v>
      </c>
      <c r="D882" s="36" t="s">
        <v>4</v>
      </c>
      <c r="E882" s="251">
        <v>45809</v>
      </c>
      <c r="F882" s="36" t="s">
        <v>595</v>
      </c>
      <c r="G882" s="36" t="s">
        <v>322</v>
      </c>
      <c r="H882" s="323">
        <v>0.79166666666666663</v>
      </c>
      <c r="I882" s="323">
        <v>0.29166666666666669</v>
      </c>
      <c r="J882" s="42"/>
      <c r="K882" s="281">
        <v>24.05</v>
      </c>
      <c r="L882" s="39">
        <f t="shared" si="66"/>
        <v>0</v>
      </c>
      <c r="M882" s="38"/>
      <c r="N882" s="281">
        <v>173.85</v>
      </c>
      <c r="O882" s="258">
        <f t="shared" si="67"/>
        <v>0</v>
      </c>
      <c r="P882" s="7"/>
      <c r="Q882" s="6"/>
    </row>
    <row r="883" spans="1:17" s="67" customFormat="1" ht="15.75" hidden="1">
      <c r="A883"/>
      <c r="B883" s="263" t="s">
        <v>34</v>
      </c>
      <c r="C883" s="36" t="s">
        <v>10</v>
      </c>
      <c r="D883" s="36" t="s">
        <v>4</v>
      </c>
      <c r="E883" s="251">
        <v>45809</v>
      </c>
      <c r="F883" s="264" t="s">
        <v>595</v>
      </c>
      <c r="G883" s="36" t="s">
        <v>322</v>
      </c>
      <c r="H883" s="324">
        <v>0.45833333333333331</v>
      </c>
      <c r="I883" s="324">
        <v>0.95833333333333337</v>
      </c>
      <c r="J883" s="267"/>
      <c r="K883" s="282">
        <v>22.31</v>
      </c>
      <c r="L883" s="269">
        <f t="shared" si="66"/>
        <v>0</v>
      </c>
      <c r="M883" s="270"/>
      <c r="N883" s="282">
        <v>161.26</v>
      </c>
      <c r="O883" s="271">
        <f t="shared" si="67"/>
        <v>0</v>
      </c>
      <c r="P883" s="7"/>
      <c r="Q883" s="6"/>
    </row>
    <row r="884" spans="1:17" s="67" customFormat="1" ht="15.75" hidden="1">
      <c r="A884"/>
      <c r="B884" s="257" t="s">
        <v>34</v>
      </c>
      <c r="C884" s="36" t="s">
        <v>11</v>
      </c>
      <c r="D884" s="36" t="s">
        <v>4</v>
      </c>
      <c r="E884" s="251">
        <v>45809</v>
      </c>
      <c r="F884" s="36" t="s">
        <v>340</v>
      </c>
      <c r="G884" s="36" t="s">
        <v>322</v>
      </c>
      <c r="H884" s="323">
        <v>0.45833333333333331</v>
      </c>
      <c r="I884" s="323">
        <v>0.95833333333333337</v>
      </c>
      <c r="J884" s="42"/>
      <c r="K884" s="281">
        <v>31.95</v>
      </c>
      <c r="L884" s="39">
        <f t="shared" ref="L884:L889" si="68">J884*K884</f>
        <v>0</v>
      </c>
      <c r="M884" s="38"/>
      <c r="N884" s="281">
        <v>230.91</v>
      </c>
      <c r="O884" s="258">
        <f t="shared" ref="O884:O889" si="69">M884*N884</f>
        <v>0</v>
      </c>
      <c r="P884" s="7"/>
      <c r="Q884" s="6"/>
    </row>
    <row r="885" spans="1:17" s="67" customFormat="1" ht="15.75" hidden="1">
      <c r="A885"/>
      <c r="B885" s="257" t="s">
        <v>34</v>
      </c>
      <c r="C885" s="36" t="s">
        <v>11</v>
      </c>
      <c r="D885" s="36" t="s">
        <v>4</v>
      </c>
      <c r="E885" s="251">
        <v>45809</v>
      </c>
      <c r="F885" s="36" t="s">
        <v>339</v>
      </c>
      <c r="G885" s="36" t="s">
        <v>322</v>
      </c>
      <c r="H885" s="323">
        <v>0.79166666666666663</v>
      </c>
      <c r="I885" s="323">
        <v>0.29166666666666669</v>
      </c>
      <c r="J885" s="42"/>
      <c r="K885" s="281">
        <v>32.03</v>
      </c>
      <c r="L885" s="39">
        <f t="shared" si="68"/>
        <v>0</v>
      </c>
      <c r="M885" s="38"/>
      <c r="N885" s="281">
        <v>231.48</v>
      </c>
      <c r="O885" s="258">
        <f t="shared" si="69"/>
        <v>0</v>
      </c>
      <c r="P885" s="7"/>
      <c r="Q885" s="6"/>
    </row>
    <row r="886" spans="1:17" s="67" customFormat="1" ht="15.75" hidden="1">
      <c r="A886"/>
      <c r="B886" s="257" t="s">
        <v>34</v>
      </c>
      <c r="C886" s="36" t="s">
        <v>11</v>
      </c>
      <c r="D886" s="36" t="s">
        <v>4</v>
      </c>
      <c r="E886" s="251">
        <v>45809</v>
      </c>
      <c r="F886" s="36" t="s">
        <v>339</v>
      </c>
      <c r="G886" s="36" t="s">
        <v>322</v>
      </c>
      <c r="H886" s="323">
        <v>0.41666666666666669</v>
      </c>
      <c r="I886" s="323">
        <v>0.91666666666666663</v>
      </c>
      <c r="J886" s="42"/>
      <c r="K886" s="281">
        <v>29.13</v>
      </c>
      <c r="L886" s="39">
        <f t="shared" si="68"/>
        <v>0</v>
      </c>
      <c r="M886" s="38">
        <v>1</v>
      </c>
      <c r="N886" s="281">
        <v>210.54</v>
      </c>
      <c r="O886" s="258">
        <f t="shared" si="69"/>
        <v>210.54</v>
      </c>
      <c r="P886" s="7"/>
      <c r="Q886" s="6"/>
    </row>
    <row r="887" spans="1:17" s="67" customFormat="1" ht="15.75" hidden="1">
      <c r="A887"/>
      <c r="B887" s="257" t="s">
        <v>34</v>
      </c>
      <c r="C887" s="36" t="s">
        <v>11</v>
      </c>
      <c r="D887" s="36" t="s">
        <v>4</v>
      </c>
      <c r="E887" s="251">
        <v>45809</v>
      </c>
      <c r="F887" s="36" t="s">
        <v>596</v>
      </c>
      <c r="G887" s="36" t="s">
        <v>322</v>
      </c>
      <c r="H887" s="323">
        <v>0.29166666666666669</v>
      </c>
      <c r="I887" s="323">
        <v>0.79166666666666663</v>
      </c>
      <c r="J887" s="42"/>
      <c r="K887" s="281">
        <v>29.13</v>
      </c>
      <c r="L887" s="39">
        <f t="shared" si="68"/>
        <v>0</v>
      </c>
      <c r="M887" s="38"/>
      <c r="N887" s="281">
        <v>210.54</v>
      </c>
      <c r="O887" s="258">
        <f t="shared" si="69"/>
        <v>0</v>
      </c>
      <c r="P887" s="7"/>
      <c r="Q887" s="6"/>
    </row>
    <row r="888" spans="1:17" s="67" customFormat="1" ht="15.75" hidden="1">
      <c r="A888"/>
      <c r="B888" s="257" t="s">
        <v>34</v>
      </c>
      <c r="C888" s="36" t="s">
        <v>11</v>
      </c>
      <c r="D888" s="36" t="s">
        <v>4</v>
      </c>
      <c r="E888" s="251">
        <v>45809</v>
      </c>
      <c r="F888" s="36" t="s">
        <v>340</v>
      </c>
      <c r="G888" s="36" t="s">
        <v>322</v>
      </c>
      <c r="H888" s="323">
        <v>0.91666666666666663</v>
      </c>
      <c r="I888" s="323">
        <v>0.41666666666666669</v>
      </c>
      <c r="J888" s="42"/>
      <c r="K888" s="281">
        <v>34.36</v>
      </c>
      <c r="L888" s="39">
        <f t="shared" si="68"/>
        <v>0</v>
      </c>
      <c r="M888" s="38"/>
      <c r="N888" s="281">
        <v>248.35</v>
      </c>
      <c r="O888" s="258">
        <f t="shared" si="69"/>
        <v>0</v>
      </c>
      <c r="P888" s="7"/>
      <c r="Q888" s="6"/>
    </row>
    <row r="889" spans="1:17" s="67" customFormat="1" ht="15.75" hidden="1">
      <c r="A889"/>
      <c r="B889" s="263" t="s">
        <v>34</v>
      </c>
      <c r="C889" s="36" t="s">
        <v>11</v>
      </c>
      <c r="D889" s="36" t="s">
        <v>4</v>
      </c>
      <c r="E889" s="251">
        <v>45809</v>
      </c>
      <c r="F889" s="264" t="s">
        <v>597</v>
      </c>
      <c r="G889" s="264" t="s">
        <v>322</v>
      </c>
      <c r="H889" s="324">
        <v>0.45833333333333331</v>
      </c>
      <c r="I889" s="324">
        <v>0.95833333333333337</v>
      </c>
      <c r="J889" s="267"/>
      <c r="K889" s="282">
        <v>29.61</v>
      </c>
      <c r="L889" s="269">
        <f t="shared" si="68"/>
        <v>0</v>
      </c>
      <c r="M889" s="270">
        <v>1</v>
      </c>
      <c r="N889" s="282">
        <v>214.03</v>
      </c>
      <c r="O889" s="271">
        <f t="shared" si="69"/>
        <v>214.03</v>
      </c>
      <c r="P889" s="7"/>
      <c r="Q889" s="6"/>
    </row>
    <row r="890" spans="1:17" s="67" customFormat="1" ht="15.75" hidden="1">
      <c r="A890"/>
      <c r="B890" s="263" t="s">
        <v>34</v>
      </c>
      <c r="C890" s="36" t="s">
        <v>11</v>
      </c>
      <c r="D890" s="36" t="s">
        <v>4</v>
      </c>
      <c r="E890" s="251">
        <v>45809</v>
      </c>
      <c r="F890" s="264" t="s">
        <v>339</v>
      </c>
      <c r="G890" s="264" t="s">
        <v>322</v>
      </c>
      <c r="H890" s="324">
        <v>0.29166666666666669</v>
      </c>
      <c r="I890" s="324">
        <v>0.79166666666666663</v>
      </c>
      <c r="J890" s="267"/>
      <c r="K890" s="282">
        <v>29.13</v>
      </c>
      <c r="L890" s="269">
        <f>J890*K890</f>
        <v>0</v>
      </c>
      <c r="M890" s="270"/>
      <c r="N890" s="282">
        <v>210.54</v>
      </c>
      <c r="O890" s="271">
        <f>M890*N890</f>
        <v>0</v>
      </c>
      <c r="P890" s="7"/>
      <c r="Q890" s="6"/>
    </row>
    <row r="891" spans="1:17" s="67" customFormat="1" ht="15.75" hidden="1">
      <c r="A891"/>
      <c r="B891" s="263" t="s">
        <v>34</v>
      </c>
      <c r="C891" s="36" t="s">
        <v>11</v>
      </c>
      <c r="D891" s="36" t="s">
        <v>4</v>
      </c>
      <c r="E891" s="251">
        <v>45809</v>
      </c>
      <c r="F891" s="264" t="s">
        <v>339</v>
      </c>
      <c r="G891" s="264" t="s">
        <v>341</v>
      </c>
      <c r="H891" s="324">
        <v>0.29166666666666669</v>
      </c>
      <c r="I891" s="324">
        <v>0.625</v>
      </c>
      <c r="J891" s="267"/>
      <c r="K891" s="282">
        <v>31.35</v>
      </c>
      <c r="L891" s="269">
        <f>J891*K891</f>
        <v>0</v>
      </c>
      <c r="M891" s="270"/>
      <c r="N891" s="282">
        <v>226.62</v>
      </c>
      <c r="O891" s="271">
        <f>M891*N891</f>
        <v>0</v>
      </c>
      <c r="P891" s="7"/>
      <c r="Q891" s="6"/>
    </row>
    <row r="892" spans="1:17" s="67" customFormat="1" ht="15.75" hidden="1">
      <c r="A892"/>
      <c r="B892" s="257" t="s">
        <v>113</v>
      </c>
      <c r="C892" s="36" t="s">
        <v>7</v>
      </c>
      <c r="D892" s="36" t="s">
        <v>155</v>
      </c>
      <c r="E892" s="251">
        <v>45809</v>
      </c>
      <c r="F892" s="36" t="s">
        <v>355</v>
      </c>
      <c r="G892" s="36" t="s">
        <v>523</v>
      </c>
      <c r="H892" s="37">
        <v>0.47916666666666702</v>
      </c>
      <c r="I892" s="37">
        <v>0.88749999999999996</v>
      </c>
      <c r="J892" s="42"/>
      <c r="K892" s="281"/>
      <c r="L892" s="39">
        <f t="shared" ref="L892:L904" si="70">J892*K892</f>
        <v>0</v>
      </c>
      <c r="M892" s="38"/>
      <c r="N892" s="39">
        <v>364.23</v>
      </c>
      <c r="O892" s="258">
        <f t="shared" ref="O892:O904" si="71">M892*N892</f>
        <v>0</v>
      </c>
      <c r="P892" s="7"/>
      <c r="Q892" s="6"/>
    </row>
    <row r="893" spans="1:17" s="67" customFormat="1" ht="15.75" hidden="1">
      <c r="A893"/>
      <c r="B893" s="257" t="s">
        <v>113</v>
      </c>
      <c r="C893" s="36" t="s">
        <v>7</v>
      </c>
      <c r="D893" s="36" t="s">
        <v>155</v>
      </c>
      <c r="E893" s="251">
        <v>45809</v>
      </c>
      <c r="F893" s="36" t="s">
        <v>524</v>
      </c>
      <c r="G893" s="36" t="s">
        <v>449</v>
      </c>
      <c r="H893" s="37">
        <v>0.29166666666666702</v>
      </c>
      <c r="I893" s="37">
        <v>0.63888888888888895</v>
      </c>
      <c r="J893" s="42"/>
      <c r="K893" s="281"/>
      <c r="L893" s="39">
        <f t="shared" si="70"/>
        <v>0</v>
      </c>
      <c r="M893" s="38"/>
      <c r="N893" s="39">
        <v>254.59</v>
      </c>
      <c r="O893" s="258">
        <f t="shared" si="71"/>
        <v>0</v>
      </c>
      <c r="P893" s="7"/>
      <c r="Q893" s="6"/>
    </row>
    <row r="894" spans="1:17" s="67" customFormat="1" ht="15.75" hidden="1">
      <c r="A894"/>
      <c r="B894" s="257" t="s">
        <v>113</v>
      </c>
      <c r="C894" s="36" t="s">
        <v>7</v>
      </c>
      <c r="D894" s="36" t="s">
        <v>155</v>
      </c>
      <c r="E894" s="251">
        <v>45809</v>
      </c>
      <c r="F894" s="36" t="s">
        <v>525</v>
      </c>
      <c r="G894" s="36" t="s">
        <v>449</v>
      </c>
      <c r="H894" s="37">
        <v>0.47916666666666702</v>
      </c>
      <c r="I894" s="37">
        <v>0.82638888888888895</v>
      </c>
      <c r="J894" s="42"/>
      <c r="K894" s="281"/>
      <c r="L894" s="39">
        <f t="shared" si="70"/>
        <v>0</v>
      </c>
      <c r="M894" s="38"/>
      <c r="N894" s="39">
        <v>254.59</v>
      </c>
      <c r="O894" s="258">
        <f t="shared" si="71"/>
        <v>0</v>
      </c>
      <c r="P894" s="7"/>
      <c r="Q894" s="6"/>
    </row>
    <row r="895" spans="1:17" s="67" customFormat="1" ht="15.75" hidden="1">
      <c r="A895"/>
      <c r="B895" s="257" t="s">
        <v>113</v>
      </c>
      <c r="C895" s="36" t="s">
        <v>7</v>
      </c>
      <c r="D895" s="36" t="s">
        <v>155</v>
      </c>
      <c r="E895" s="251">
        <v>45809</v>
      </c>
      <c r="F895" s="36" t="s">
        <v>526</v>
      </c>
      <c r="G895" s="36" t="s">
        <v>449</v>
      </c>
      <c r="H895" s="37">
        <v>0.8125</v>
      </c>
      <c r="I895" s="37">
        <v>0.14583333333333301</v>
      </c>
      <c r="J895" s="42"/>
      <c r="K895" s="281"/>
      <c r="L895" s="39">
        <f t="shared" si="70"/>
        <v>0</v>
      </c>
      <c r="M895" s="38"/>
      <c r="N895" s="39">
        <v>285.58</v>
      </c>
      <c r="O895" s="258">
        <f t="shared" si="71"/>
        <v>0</v>
      </c>
      <c r="P895" s="7"/>
      <c r="Q895" s="6"/>
    </row>
    <row r="896" spans="1:17" s="67" customFormat="1" ht="15.75" hidden="1">
      <c r="A896"/>
      <c r="B896" s="257" t="s">
        <v>113</v>
      </c>
      <c r="C896" s="36" t="s">
        <v>7</v>
      </c>
      <c r="D896" s="36" t="s">
        <v>155</v>
      </c>
      <c r="E896" s="251">
        <v>45809</v>
      </c>
      <c r="F896" s="36" t="s">
        <v>527</v>
      </c>
      <c r="G896" s="36" t="s">
        <v>449</v>
      </c>
      <c r="H896" s="37">
        <v>0.47916666666666702</v>
      </c>
      <c r="I896" s="37">
        <v>0.82638888888888895</v>
      </c>
      <c r="J896" s="42"/>
      <c r="K896" s="281"/>
      <c r="L896" s="39">
        <f t="shared" si="70"/>
        <v>0</v>
      </c>
      <c r="M896" s="38">
        <v>47</v>
      </c>
      <c r="N896" s="39">
        <v>204.88</v>
      </c>
      <c r="O896" s="258">
        <f t="shared" si="71"/>
        <v>9629.36</v>
      </c>
      <c r="P896" s="7"/>
      <c r="Q896" s="6"/>
    </row>
    <row r="897" spans="1:17" s="67" customFormat="1" ht="15.75" hidden="1">
      <c r="A897"/>
      <c r="B897" s="257" t="s">
        <v>113</v>
      </c>
      <c r="C897" s="36" t="s">
        <v>7</v>
      </c>
      <c r="D897" s="36" t="s">
        <v>155</v>
      </c>
      <c r="E897" s="251">
        <v>45809</v>
      </c>
      <c r="F897" s="36" t="s">
        <v>528</v>
      </c>
      <c r="G897" s="36" t="s">
        <v>449</v>
      </c>
      <c r="H897" s="37">
        <v>0.47916666666666702</v>
      </c>
      <c r="I897" s="37">
        <v>0.82638888888888895</v>
      </c>
      <c r="J897" s="42"/>
      <c r="K897" s="281"/>
      <c r="L897" s="39">
        <f t="shared" si="70"/>
        <v>0</v>
      </c>
      <c r="M897" s="38">
        <v>16</v>
      </c>
      <c r="N897" s="39">
        <v>230.17</v>
      </c>
      <c r="O897" s="258">
        <f t="shared" si="71"/>
        <v>3682.72</v>
      </c>
      <c r="P897" s="7"/>
      <c r="Q897" s="6"/>
    </row>
    <row r="898" spans="1:17" s="67" customFormat="1" ht="15.75" hidden="1">
      <c r="A898"/>
      <c r="B898" s="257" t="s">
        <v>113</v>
      </c>
      <c r="C898" s="36" t="s">
        <v>7</v>
      </c>
      <c r="D898" s="36" t="s">
        <v>155</v>
      </c>
      <c r="E898" s="251">
        <v>45809</v>
      </c>
      <c r="F898" s="36" t="s">
        <v>529</v>
      </c>
      <c r="G898" s="36" t="s">
        <v>449</v>
      </c>
      <c r="H898" s="37">
        <v>0.60069444444444398</v>
      </c>
      <c r="I898" s="37">
        <v>0.94791666666666696</v>
      </c>
      <c r="J898" s="42"/>
      <c r="K898" s="281"/>
      <c r="L898" s="39">
        <f t="shared" si="70"/>
        <v>0</v>
      </c>
      <c r="M898" s="38"/>
      <c r="N898" s="39">
        <v>208.84</v>
      </c>
      <c r="O898" s="258">
        <f t="shared" si="71"/>
        <v>0</v>
      </c>
      <c r="P898" s="7"/>
      <c r="Q898" s="6"/>
    </row>
    <row r="899" spans="1:17" s="67" customFormat="1" ht="15.75" hidden="1">
      <c r="A899"/>
      <c r="B899" s="257" t="s">
        <v>113</v>
      </c>
      <c r="C899" s="36" t="s">
        <v>7</v>
      </c>
      <c r="D899" s="36" t="s">
        <v>155</v>
      </c>
      <c r="E899" s="251">
        <v>45809</v>
      </c>
      <c r="F899" s="36" t="s">
        <v>529</v>
      </c>
      <c r="G899" s="36" t="s">
        <v>449</v>
      </c>
      <c r="H899" s="37">
        <v>0.56944444444444398</v>
      </c>
      <c r="I899" s="37">
        <v>0.91666666666666696</v>
      </c>
      <c r="J899" s="42"/>
      <c r="K899" s="281"/>
      <c r="L899" s="39">
        <f t="shared" si="70"/>
        <v>0</v>
      </c>
      <c r="M899" s="38"/>
      <c r="N899" s="39">
        <v>204.88</v>
      </c>
      <c r="O899" s="258">
        <f t="shared" si="71"/>
        <v>0</v>
      </c>
      <c r="P899" s="7"/>
      <c r="Q899" s="6"/>
    </row>
    <row r="900" spans="1:17" s="67" customFormat="1" ht="15.75" hidden="1">
      <c r="A900"/>
      <c r="B900" s="257" t="s">
        <v>113</v>
      </c>
      <c r="C900" s="36" t="s">
        <v>7</v>
      </c>
      <c r="D900" s="36" t="s">
        <v>155</v>
      </c>
      <c r="E900" s="251">
        <v>45809</v>
      </c>
      <c r="F900" s="36" t="s">
        <v>530</v>
      </c>
      <c r="G900" s="36" t="s">
        <v>449</v>
      </c>
      <c r="H900" s="37">
        <v>0.33333333333333298</v>
      </c>
      <c r="I900" s="37">
        <v>0.68055555555555602</v>
      </c>
      <c r="J900" s="42"/>
      <c r="K900" s="281"/>
      <c r="L900" s="39">
        <f t="shared" si="70"/>
        <v>0</v>
      </c>
      <c r="M900" s="38"/>
      <c r="N900" s="39">
        <v>204.88</v>
      </c>
      <c r="O900" s="258">
        <f t="shared" si="71"/>
        <v>0</v>
      </c>
      <c r="P900" s="7"/>
      <c r="Q900" s="6"/>
    </row>
    <row r="901" spans="1:17" s="67" customFormat="1" ht="15.75" hidden="1">
      <c r="A901"/>
      <c r="B901" s="257" t="s">
        <v>113</v>
      </c>
      <c r="C901" s="36" t="s">
        <v>7</v>
      </c>
      <c r="D901" s="36" t="s">
        <v>155</v>
      </c>
      <c r="E901" s="251">
        <v>45809</v>
      </c>
      <c r="F901" s="36" t="s">
        <v>531</v>
      </c>
      <c r="G901" s="36" t="s">
        <v>449</v>
      </c>
      <c r="H901" s="37">
        <v>0.29166666666666702</v>
      </c>
      <c r="I901" s="37">
        <v>0.63888888888888895</v>
      </c>
      <c r="J901" s="42"/>
      <c r="K901" s="281"/>
      <c r="L901" s="39">
        <f t="shared" si="70"/>
        <v>0</v>
      </c>
      <c r="M901" s="38"/>
      <c r="N901" s="39">
        <v>230.17</v>
      </c>
      <c r="O901" s="258">
        <f t="shared" si="71"/>
        <v>0</v>
      </c>
      <c r="P901" s="7"/>
      <c r="Q901" s="6"/>
    </row>
    <row r="902" spans="1:17" s="67" customFormat="1" ht="15.75" hidden="1">
      <c r="A902"/>
      <c r="B902" s="257" t="s">
        <v>113</v>
      </c>
      <c r="C902" s="36" t="s">
        <v>7</v>
      </c>
      <c r="D902" s="36" t="s">
        <v>155</v>
      </c>
      <c r="E902" s="251">
        <v>45809</v>
      </c>
      <c r="F902" s="36" t="s">
        <v>532</v>
      </c>
      <c r="G902" s="36" t="s">
        <v>449</v>
      </c>
      <c r="H902" s="37">
        <v>0.8125</v>
      </c>
      <c r="I902" s="37">
        <v>0.14583333333333301</v>
      </c>
      <c r="J902" s="42"/>
      <c r="K902" s="281"/>
      <c r="L902" s="39">
        <f t="shared" si="70"/>
        <v>0</v>
      </c>
      <c r="M902" s="38"/>
      <c r="N902" s="39">
        <v>228.13</v>
      </c>
      <c r="O902" s="258">
        <f t="shared" si="71"/>
        <v>0</v>
      </c>
      <c r="P902" s="7"/>
      <c r="Q902" s="6"/>
    </row>
    <row r="903" spans="1:17" s="67" customFormat="1" ht="15.75" hidden="1">
      <c r="A903"/>
      <c r="B903" s="257" t="s">
        <v>113</v>
      </c>
      <c r="C903" s="36" t="s">
        <v>7</v>
      </c>
      <c r="D903" s="36" t="s">
        <v>155</v>
      </c>
      <c r="E903" s="251">
        <v>45809</v>
      </c>
      <c r="F903" s="36" t="s">
        <v>533</v>
      </c>
      <c r="G903" s="36" t="s">
        <v>449</v>
      </c>
      <c r="H903" s="37">
        <v>0.8125</v>
      </c>
      <c r="I903" s="37">
        <v>0.14583333333333301</v>
      </c>
      <c r="J903" s="42"/>
      <c r="K903" s="281"/>
      <c r="L903" s="39">
        <f t="shared" si="70"/>
        <v>0</v>
      </c>
      <c r="M903" s="38"/>
      <c r="N903" s="39">
        <v>257.29000000000002</v>
      </c>
      <c r="O903" s="258">
        <f t="shared" si="71"/>
        <v>0</v>
      </c>
      <c r="P903" s="7"/>
      <c r="Q903" s="6"/>
    </row>
    <row r="904" spans="1:17" s="67" customFormat="1" ht="15.75" hidden="1">
      <c r="A904"/>
      <c r="B904" s="263" t="s">
        <v>113</v>
      </c>
      <c r="C904" s="264" t="s">
        <v>7</v>
      </c>
      <c r="D904" s="264" t="s">
        <v>155</v>
      </c>
      <c r="E904" s="251">
        <v>45809</v>
      </c>
      <c r="F904" s="36" t="s">
        <v>528</v>
      </c>
      <c r="G904" s="36" t="s">
        <v>449</v>
      </c>
      <c r="H904" s="37">
        <v>0.33333333333333298</v>
      </c>
      <c r="I904" s="37">
        <v>0.68055555555555602</v>
      </c>
      <c r="J904" s="267"/>
      <c r="K904" s="282"/>
      <c r="L904" s="269">
        <f t="shared" si="70"/>
        <v>0</v>
      </c>
      <c r="M904" s="270"/>
      <c r="N904" s="39">
        <v>230.17</v>
      </c>
      <c r="O904" s="271">
        <f t="shared" si="71"/>
        <v>0</v>
      </c>
      <c r="P904" s="7"/>
      <c r="Q904" s="6"/>
    </row>
    <row r="905" spans="1:17" s="67" customFormat="1" ht="31.5" hidden="1">
      <c r="A905"/>
      <c r="B905" s="257" t="s">
        <v>14</v>
      </c>
      <c r="C905" s="36" t="s">
        <v>10</v>
      </c>
      <c r="D905" s="36" t="s">
        <v>166</v>
      </c>
      <c r="E905" s="251">
        <v>45809</v>
      </c>
      <c r="F905" s="36" t="s">
        <v>550</v>
      </c>
      <c r="G905" s="11" t="s">
        <v>322</v>
      </c>
      <c r="H905" s="30" t="s">
        <v>551</v>
      </c>
      <c r="I905" s="30" t="s">
        <v>552</v>
      </c>
      <c r="J905" s="42">
        <v>13.5</v>
      </c>
      <c r="K905" s="57">
        <v>25.87</v>
      </c>
      <c r="L905" s="39">
        <f t="shared" ref="L905:L918" si="72">J905*K905</f>
        <v>349.245</v>
      </c>
      <c r="M905" s="38">
        <v>3</v>
      </c>
      <c r="N905" s="57">
        <v>163.19999999999999</v>
      </c>
      <c r="O905" s="258">
        <f t="shared" ref="O905:O918" si="73">M905*N905</f>
        <v>489.59999999999997</v>
      </c>
      <c r="P905" s="7"/>
      <c r="Q905" s="6"/>
    </row>
    <row r="906" spans="1:17" s="67" customFormat="1" ht="31.5" hidden="1">
      <c r="A906"/>
      <c r="B906" s="257" t="s">
        <v>14</v>
      </c>
      <c r="C906" s="36" t="s">
        <v>10</v>
      </c>
      <c r="D906" s="36" t="s">
        <v>166</v>
      </c>
      <c r="E906" s="251">
        <v>45809</v>
      </c>
      <c r="F906" s="36" t="s">
        <v>550</v>
      </c>
      <c r="G906" s="11" t="s">
        <v>322</v>
      </c>
      <c r="H906" s="30" t="s">
        <v>553</v>
      </c>
      <c r="I906" s="30" t="s">
        <v>554</v>
      </c>
      <c r="J906" s="42">
        <v>28.83</v>
      </c>
      <c r="K906" s="57">
        <v>25.48</v>
      </c>
      <c r="L906" s="39">
        <f t="shared" si="72"/>
        <v>734.58839999999998</v>
      </c>
      <c r="M906" s="38"/>
      <c r="N906" s="57">
        <v>160.76</v>
      </c>
      <c r="O906" s="258">
        <f t="shared" si="73"/>
        <v>0</v>
      </c>
      <c r="P906" s="7"/>
      <c r="Q906" s="6"/>
    </row>
    <row r="907" spans="1:17" s="67" customFormat="1" ht="31.5" hidden="1">
      <c r="A907"/>
      <c r="B907" s="257" t="s">
        <v>14</v>
      </c>
      <c r="C907" s="36" t="s">
        <v>10</v>
      </c>
      <c r="D907" s="36" t="s">
        <v>166</v>
      </c>
      <c r="E907" s="251">
        <v>45809</v>
      </c>
      <c r="F907" s="36" t="s">
        <v>555</v>
      </c>
      <c r="G907" s="11" t="s">
        <v>322</v>
      </c>
      <c r="H907" s="30" t="s">
        <v>556</v>
      </c>
      <c r="I907" s="30" t="s">
        <v>557</v>
      </c>
      <c r="J907" s="42">
        <v>74</v>
      </c>
      <c r="K907" s="57">
        <v>25.48</v>
      </c>
      <c r="L907" s="39">
        <f t="shared" si="72"/>
        <v>1885.52</v>
      </c>
      <c r="M907" s="38">
        <v>4</v>
      </c>
      <c r="N907" s="57">
        <v>160.76</v>
      </c>
      <c r="O907" s="258">
        <f t="shared" si="73"/>
        <v>643.04</v>
      </c>
      <c r="P907" s="7"/>
      <c r="Q907" s="6"/>
    </row>
    <row r="908" spans="1:17" s="67" customFormat="1" ht="31.5" hidden="1">
      <c r="A908"/>
      <c r="B908" s="257" t="s">
        <v>14</v>
      </c>
      <c r="C908" s="36" t="s">
        <v>10</v>
      </c>
      <c r="D908" s="36" t="s">
        <v>166</v>
      </c>
      <c r="E908" s="251">
        <v>45809</v>
      </c>
      <c r="F908" s="36" t="s">
        <v>555</v>
      </c>
      <c r="G908" s="11" t="s">
        <v>322</v>
      </c>
      <c r="H908" s="30" t="s">
        <v>553</v>
      </c>
      <c r="I908" s="30" t="s">
        <v>554</v>
      </c>
      <c r="J908" s="42"/>
      <c r="K908" s="57">
        <v>25.48</v>
      </c>
      <c r="L908" s="39">
        <f t="shared" si="72"/>
        <v>0</v>
      </c>
      <c r="M908" s="38"/>
      <c r="N908" s="57">
        <v>160.76</v>
      </c>
      <c r="O908" s="258">
        <f t="shared" si="73"/>
        <v>0</v>
      </c>
      <c r="P908" s="7"/>
      <c r="Q908" s="6"/>
    </row>
    <row r="909" spans="1:17" s="67" customFormat="1" ht="31.5" hidden="1">
      <c r="A909"/>
      <c r="B909" s="257" t="s">
        <v>14</v>
      </c>
      <c r="C909" s="36" t="s">
        <v>10</v>
      </c>
      <c r="D909" s="36" t="s">
        <v>166</v>
      </c>
      <c r="E909" s="251">
        <v>45809</v>
      </c>
      <c r="F909" s="36" t="s">
        <v>555</v>
      </c>
      <c r="G909" s="11" t="s">
        <v>322</v>
      </c>
      <c r="H909" s="30" t="s">
        <v>553</v>
      </c>
      <c r="I909" s="30" t="s">
        <v>554</v>
      </c>
      <c r="J909" s="42"/>
      <c r="K909" s="57">
        <v>25.48</v>
      </c>
      <c r="L909" s="39">
        <f t="shared" si="72"/>
        <v>0</v>
      </c>
      <c r="M909" s="38"/>
      <c r="N909" s="57">
        <v>160.76</v>
      </c>
      <c r="O909" s="258">
        <f t="shared" si="73"/>
        <v>0</v>
      </c>
      <c r="P909" s="7"/>
      <c r="Q909" s="6"/>
    </row>
    <row r="910" spans="1:17" s="67" customFormat="1" ht="31.5" hidden="1">
      <c r="A910"/>
      <c r="B910" s="257" t="s">
        <v>14</v>
      </c>
      <c r="C910" s="36" t="s">
        <v>10</v>
      </c>
      <c r="D910" s="36" t="s">
        <v>166</v>
      </c>
      <c r="E910" s="251">
        <v>45809</v>
      </c>
      <c r="F910" s="36" t="s">
        <v>555</v>
      </c>
      <c r="G910" s="11" t="s">
        <v>322</v>
      </c>
      <c r="H910" s="30" t="s">
        <v>556</v>
      </c>
      <c r="I910" s="30" t="s">
        <v>557</v>
      </c>
      <c r="J910" s="42"/>
      <c r="K910" s="57">
        <v>25.48</v>
      </c>
      <c r="L910" s="39">
        <f t="shared" si="72"/>
        <v>0</v>
      </c>
      <c r="M910" s="38"/>
      <c r="N910" s="57">
        <v>160.76</v>
      </c>
      <c r="O910" s="258">
        <f t="shared" si="73"/>
        <v>0</v>
      </c>
      <c r="P910" s="7"/>
      <c r="Q910" s="6"/>
    </row>
    <row r="911" spans="1:17" s="67" customFormat="1" ht="31.5" hidden="1">
      <c r="A911"/>
      <c r="B911" s="257" t="s">
        <v>14</v>
      </c>
      <c r="C911" s="36" t="s">
        <v>10</v>
      </c>
      <c r="D911" s="36" t="s">
        <v>166</v>
      </c>
      <c r="E911" s="251">
        <v>45809</v>
      </c>
      <c r="F911" s="36" t="s">
        <v>558</v>
      </c>
      <c r="G911" s="11" t="s">
        <v>322</v>
      </c>
      <c r="H911" s="30" t="s">
        <v>554</v>
      </c>
      <c r="I911" s="30" t="s">
        <v>553</v>
      </c>
      <c r="J911" s="42">
        <v>1</v>
      </c>
      <c r="K911" s="57">
        <v>28.19</v>
      </c>
      <c r="L911" s="39">
        <f t="shared" si="72"/>
        <v>28.19</v>
      </c>
      <c r="M911" s="38"/>
      <c r="N911" s="57">
        <v>177.85</v>
      </c>
      <c r="O911" s="258">
        <f t="shared" si="73"/>
        <v>0</v>
      </c>
      <c r="P911" s="7"/>
      <c r="Q911" s="6"/>
    </row>
    <row r="912" spans="1:17" s="67" customFormat="1" ht="31.5" hidden="1">
      <c r="A912"/>
      <c r="B912" s="257" t="s">
        <v>14</v>
      </c>
      <c r="C912" s="36" t="s">
        <v>10</v>
      </c>
      <c r="D912" s="36" t="s">
        <v>166</v>
      </c>
      <c r="E912" s="251">
        <v>45809</v>
      </c>
      <c r="F912" s="36" t="s">
        <v>559</v>
      </c>
      <c r="G912" s="11" t="s">
        <v>341</v>
      </c>
      <c r="H912" s="30" t="s">
        <v>560</v>
      </c>
      <c r="I912" s="30" t="s">
        <v>561</v>
      </c>
      <c r="J912" s="42"/>
      <c r="K912" s="57">
        <v>26.11</v>
      </c>
      <c r="L912" s="39">
        <f t="shared" si="72"/>
        <v>0</v>
      </c>
      <c r="M912" s="38"/>
      <c r="N912" s="57">
        <v>188.69</v>
      </c>
      <c r="O912" s="258">
        <f t="shared" si="73"/>
        <v>0</v>
      </c>
      <c r="P912" s="7"/>
      <c r="Q912" s="6"/>
    </row>
    <row r="913" spans="1:17" s="67" customFormat="1" ht="31.5" hidden="1">
      <c r="A913"/>
      <c r="B913" s="257" t="s">
        <v>14</v>
      </c>
      <c r="C913" s="36" t="s">
        <v>11</v>
      </c>
      <c r="D913" s="36" t="s">
        <v>166</v>
      </c>
      <c r="E913" s="251">
        <v>45809</v>
      </c>
      <c r="F913" s="36" t="s">
        <v>562</v>
      </c>
      <c r="G913" s="11" t="s">
        <v>322</v>
      </c>
      <c r="H913" s="30" t="s">
        <v>553</v>
      </c>
      <c r="I913" s="30" t="s">
        <v>554</v>
      </c>
      <c r="J913" s="42"/>
      <c r="K913" s="57">
        <v>34.39</v>
      </c>
      <c r="L913" s="39">
        <f t="shared" si="72"/>
        <v>0</v>
      </c>
      <c r="M913" s="38"/>
      <c r="N913" s="57">
        <v>216.94</v>
      </c>
      <c r="O913" s="258">
        <f t="shared" si="73"/>
        <v>0</v>
      </c>
      <c r="P913" s="7"/>
      <c r="Q913" s="6"/>
    </row>
    <row r="914" spans="1:17" s="67" customFormat="1" ht="31.5" hidden="1">
      <c r="A914"/>
      <c r="B914" s="257" t="s">
        <v>14</v>
      </c>
      <c r="C914" s="36" t="s">
        <v>11</v>
      </c>
      <c r="D914" s="36" t="s">
        <v>166</v>
      </c>
      <c r="E914" s="251">
        <v>45809</v>
      </c>
      <c r="F914" s="36" t="s">
        <v>563</v>
      </c>
      <c r="G914" s="11" t="s">
        <v>322</v>
      </c>
      <c r="H914" s="30" t="s">
        <v>564</v>
      </c>
      <c r="I914" s="30" t="s">
        <v>565</v>
      </c>
      <c r="J914" s="42">
        <v>11.5</v>
      </c>
      <c r="K914" s="57">
        <v>34.39</v>
      </c>
      <c r="L914" s="39">
        <f t="shared" si="72"/>
        <v>395.48500000000001</v>
      </c>
      <c r="M914" s="38">
        <v>1</v>
      </c>
      <c r="N914" s="57">
        <v>216.94</v>
      </c>
      <c r="O914" s="258">
        <f t="shared" si="73"/>
        <v>216.94</v>
      </c>
      <c r="P914" s="7"/>
      <c r="Q914" s="6"/>
    </row>
    <row r="915" spans="1:17" s="67" customFormat="1" ht="31.5" hidden="1">
      <c r="A915"/>
      <c r="B915" s="257" t="s">
        <v>14</v>
      </c>
      <c r="C915" s="36" t="s">
        <v>11</v>
      </c>
      <c r="D915" s="36" t="s">
        <v>166</v>
      </c>
      <c r="E915" s="251">
        <v>45809</v>
      </c>
      <c r="F915" s="36" t="s">
        <v>566</v>
      </c>
      <c r="G915" s="11" t="s">
        <v>322</v>
      </c>
      <c r="H915" s="30" t="s">
        <v>556</v>
      </c>
      <c r="I915" s="30" t="s">
        <v>557</v>
      </c>
      <c r="J915" s="42">
        <v>16</v>
      </c>
      <c r="K915" s="57">
        <v>36.6</v>
      </c>
      <c r="L915" s="39">
        <f t="shared" si="72"/>
        <v>585.6</v>
      </c>
      <c r="M915" s="38">
        <v>1</v>
      </c>
      <c r="N915" s="57">
        <v>230.87</v>
      </c>
      <c r="O915" s="258">
        <f t="shared" si="73"/>
        <v>230.87</v>
      </c>
      <c r="P915" s="7"/>
      <c r="Q915" s="6"/>
    </row>
    <row r="916" spans="1:17" s="67" customFormat="1" ht="31.5" hidden="1">
      <c r="A916"/>
      <c r="B916" s="257" t="s">
        <v>14</v>
      </c>
      <c r="C916" s="36" t="s">
        <v>11</v>
      </c>
      <c r="D916" s="36" t="s">
        <v>166</v>
      </c>
      <c r="E916" s="251">
        <v>45809</v>
      </c>
      <c r="F916" s="36" t="s">
        <v>566</v>
      </c>
      <c r="G916" s="11" t="s">
        <v>322</v>
      </c>
      <c r="H916" s="30" t="s">
        <v>567</v>
      </c>
      <c r="I916" s="30" t="s">
        <v>568</v>
      </c>
      <c r="J916" s="42"/>
      <c r="K916" s="57">
        <v>37.770000000000003</v>
      </c>
      <c r="L916" s="39">
        <f t="shared" si="72"/>
        <v>0</v>
      </c>
      <c r="M916" s="38"/>
      <c r="N916" s="57">
        <v>238.28</v>
      </c>
      <c r="O916" s="258">
        <f t="shared" si="73"/>
        <v>0</v>
      </c>
      <c r="P916" s="7"/>
      <c r="Q916" s="6"/>
    </row>
    <row r="917" spans="1:17" s="67" customFormat="1" ht="31.5" hidden="1">
      <c r="A917"/>
      <c r="B917" s="257" t="s">
        <v>14</v>
      </c>
      <c r="C917" s="36" t="s">
        <v>11</v>
      </c>
      <c r="D917" s="36" t="s">
        <v>166</v>
      </c>
      <c r="E917" s="251">
        <v>45809</v>
      </c>
      <c r="F917" s="36" t="s">
        <v>566</v>
      </c>
      <c r="G917" s="11" t="s">
        <v>322</v>
      </c>
      <c r="H917" s="30" t="s">
        <v>553</v>
      </c>
      <c r="I917" s="30" t="s">
        <v>554</v>
      </c>
      <c r="J917" s="42"/>
      <c r="K917" s="57">
        <v>36.6</v>
      </c>
      <c r="L917" s="39">
        <f t="shared" si="72"/>
        <v>0</v>
      </c>
      <c r="M917" s="38"/>
      <c r="N917" s="57">
        <v>230.87</v>
      </c>
      <c r="O917" s="258">
        <f t="shared" si="73"/>
        <v>0</v>
      </c>
      <c r="P917" s="7"/>
      <c r="Q917" s="6"/>
    </row>
    <row r="918" spans="1:17" s="67" customFormat="1" ht="31.5" hidden="1">
      <c r="A918"/>
      <c r="B918" s="263" t="s">
        <v>14</v>
      </c>
      <c r="C918" s="264" t="s">
        <v>11</v>
      </c>
      <c r="D918" s="264" t="s">
        <v>166</v>
      </c>
      <c r="E918" s="251">
        <v>45809</v>
      </c>
      <c r="F918" s="36" t="s">
        <v>569</v>
      </c>
      <c r="G918" s="11" t="s">
        <v>322</v>
      </c>
      <c r="H918" s="30" t="s">
        <v>553</v>
      </c>
      <c r="I918" s="30" t="s">
        <v>554</v>
      </c>
      <c r="J918" s="267"/>
      <c r="K918" s="268">
        <v>36.6</v>
      </c>
      <c r="L918" s="269">
        <f t="shared" si="72"/>
        <v>0</v>
      </c>
      <c r="M918" s="270"/>
      <c r="N918" s="268">
        <v>230.87</v>
      </c>
      <c r="O918" s="271">
        <f t="shared" si="73"/>
        <v>0</v>
      </c>
      <c r="P918" s="7"/>
      <c r="Q918" s="6"/>
    </row>
    <row r="919" spans="1:17" s="67" customFormat="1" ht="15.75" hidden="1">
      <c r="A919"/>
      <c r="B919" s="257" t="s">
        <v>12</v>
      </c>
      <c r="C919" s="36" t="s">
        <v>11</v>
      </c>
      <c r="D919" s="36" t="s">
        <v>4</v>
      </c>
      <c r="E919" s="251">
        <v>45809</v>
      </c>
      <c r="F919" s="36" t="s">
        <v>339</v>
      </c>
      <c r="G919" s="36" t="s">
        <v>322</v>
      </c>
      <c r="H919" s="37">
        <v>0.79166666666666663</v>
      </c>
      <c r="I919" s="37">
        <v>0.29166666666666669</v>
      </c>
      <c r="J919" s="42">
        <v>66.75</v>
      </c>
      <c r="K919" s="57">
        <v>32.36</v>
      </c>
      <c r="L919" s="39">
        <f t="shared" ref="L919:L922" si="74">J919*K919</f>
        <v>2160.0299999999997</v>
      </c>
      <c r="M919" s="38"/>
      <c r="N919" s="57"/>
      <c r="O919" s="258">
        <f t="shared" ref="O919:O922" si="75">M919*N919</f>
        <v>0</v>
      </c>
      <c r="P919" s="7"/>
      <c r="Q919" s="6"/>
    </row>
    <row r="920" spans="1:17" s="67" customFormat="1" ht="15.75" hidden="1">
      <c r="A920"/>
      <c r="B920" s="257" t="s">
        <v>12</v>
      </c>
      <c r="C920" s="36" t="s">
        <v>11</v>
      </c>
      <c r="D920" s="36" t="s">
        <v>4</v>
      </c>
      <c r="E920" s="251">
        <v>45809</v>
      </c>
      <c r="F920" s="36" t="s">
        <v>339</v>
      </c>
      <c r="G920" s="36" t="s">
        <v>322</v>
      </c>
      <c r="H920" s="37">
        <v>0.29166666666666669</v>
      </c>
      <c r="I920" s="37">
        <v>0.79166666666666663</v>
      </c>
      <c r="J920" s="42">
        <v>66.75</v>
      </c>
      <c r="K920" s="57">
        <v>29.65</v>
      </c>
      <c r="L920" s="39">
        <f t="shared" si="74"/>
        <v>1979.1374999999998</v>
      </c>
      <c r="M920" s="38"/>
      <c r="N920" s="57"/>
      <c r="O920" s="258">
        <f t="shared" si="75"/>
        <v>0</v>
      </c>
      <c r="P920" s="7"/>
      <c r="Q920" s="6"/>
    </row>
    <row r="921" spans="1:17" s="67" customFormat="1" ht="15.75" hidden="1">
      <c r="A921"/>
      <c r="B921" s="257" t="s">
        <v>12</v>
      </c>
      <c r="C921" s="36" t="s">
        <v>10</v>
      </c>
      <c r="D921" s="36" t="s">
        <v>4</v>
      </c>
      <c r="E921" s="251">
        <v>45809</v>
      </c>
      <c r="F921" s="36" t="s">
        <v>335</v>
      </c>
      <c r="G921" s="36" t="s">
        <v>322</v>
      </c>
      <c r="H921" s="37">
        <v>0.29166666666666669</v>
      </c>
      <c r="I921" s="37">
        <v>0.79166666666666663</v>
      </c>
      <c r="J921" s="42">
        <v>177</v>
      </c>
      <c r="K921" s="57">
        <v>20.88</v>
      </c>
      <c r="L921" s="39">
        <f t="shared" si="74"/>
        <v>3695.7599999999998</v>
      </c>
      <c r="M921" s="38"/>
      <c r="N921" s="57"/>
      <c r="O921" s="258">
        <f t="shared" si="75"/>
        <v>0</v>
      </c>
      <c r="P921" s="7"/>
      <c r="Q921" s="6"/>
    </row>
    <row r="922" spans="1:17" s="67" customFormat="1" ht="15.75" hidden="1">
      <c r="A922"/>
      <c r="B922" s="263" t="s">
        <v>12</v>
      </c>
      <c r="C922" s="264" t="s">
        <v>10</v>
      </c>
      <c r="D922" s="264" t="s">
        <v>4</v>
      </c>
      <c r="E922" s="251">
        <v>45809</v>
      </c>
      <c r="F922" s="36" t="s">
        <v>335</v>
      </c>
      <c r="G922" s="36" t="s">
        <v>322</v>
      </c>
      <c r="H922" s="37">
        <v>0.79166666666666663</v>
      </c>
      <c r="I922" s="37">
        <v>0.29166666666666669</v>
      </c>
      <c r="J922" s="267">
        <v>177</v>
      </c>
      <c r="K922" s="57">
        <v>22.83</v>
      </c>
      <c r="L922" s="269">
        <f t="shared" si="74"/>
        <v>4040.91</v>
      </c>
      <c r="M922" s="270"/>
      <c r="N922" s="268"/>
      <c r="O922" s="271">
        <f t="shared" si="75"/>
        <v>0</v>
      </c>
      <c r="P922" s="7"/>
      <c r="Q922" s="6"/>
    </row>
    <row r="923" spans="1:17" s="67" customFormat="1" ht="31.5" hidden="1">
      <c r="A923"/>
      <c r="B923" s="263" t="s">
        <v>12</v>
      </c>
      <c r="C923" s="264" t="s">
        <v>13</v>
      </c>
      <c r="D923" s="264" t="s">
        <v>4</v>
      </c>
      <c r="E923" s="265">
        <v>45809</v>
      </c>
      <c r="F923" s="36" t="s">
        <v>351</v>
      </c>
      <c r="G923" s="36" t="s">
        <v>322</v>
      </c>
      <c r="H923" s="37">
        <v>0.45833333333333331</v>
      </c>
      <c r="I923" s="37">
        <v>0.95833333333333337</v>
      </c>
      <c r="J923" s="267">
        <v>0</v>
      </c>
      <c r="K923" s="39">
        <v>35.26</v>
      </c>
      <c r="L923" s="269">
        <f>J923*K923</f>
        <v>0</v>
      </c>
      <c r="M923" s="270"/>
      <c r="N923" s="268"/>
      <c r="O923" s="271">
        <f>M923*N923</f>
        <v>0</v>
      </c>
      <c r="P923" s="7"/>
      <c r="Q923" s="6"/>
    </row>
    <row r="924" spans="1:17" s="67" customFormat="1" ht="15.75" hidden="1">
      <c r="A924"/>
      <c r="B924" s="257" t="s">
        <v>12</v>
      </c>
      <c r="C924" s="36" t="s">
        <v>7</v>
      </c>
      <c r="D924" s="36" t="s">
        <v>4</v>
      </c>
      <c r="E924" s="251">
        <v>45809</v>
      </c>
      <c r="F924" s="36" t="s">
        <v>355</v>
      </c>
      <c r="G924" s="36" t="s">
        <v>341</v>
      </c>
      <c r="H924" s="37">
        <v>0.375</v>
      </c>
      <c r="I924" s="37">
        <v>0.72222222222222221</v>
      </c>
      <c r="J924" s="42"/>
      <c r="K924" s="57"/>
      <c r="L924" s="39">
        <f t="shared" ref="L924:L947" si="76">J924*K924</f>
        <v>0</v>
      </c>
      <c r="M924" s="38">
        <v>25</v>
      </c>
      <c r="N924" s="57">
        <v>481.46</v>
      </c>
      <c r="O924" s="258">
        <f t="shared" ref="O924:O947" si="77">M924*N924</f>
        <v>12036.5</v>
      </c>
      <c r="P924" s="7"/>
      <c r="Q924" s="6"/>
    </row>
    <row r="925" spans="1:17" s="67" customFormat="1" ht="31.5" hidden="1">
      <c r="A925"/>
      <c r="B925" s="257" t="s">
        <v>12</v>
      </c>
      <c r="C925" s="36" t="s">
        <v>7</v>
      </c>
      <c r="D925" s="36" t="s">
        <v>4</v>
      </c>
      <c r="E925" s="251">
        <v>45809</v>
      </c>
      <c r="F925" s="36" t="s">
        <v>502</v>
      </c>
      <c r="G925" s="36" t="s">
        <v>333</v>
      </c>
      <c r="H925" s="37">
        <v>0.25</v>
      </c>
      <c r="I925" s="37">
        <v>0.59722222222222221</v>
      </c>
      <c r="J925" s="42"/>
      <c r="K925" s="57"/>
      <c r="L925" s="39">
        <f t="shared" si="76"/>
        <v>0</v>
      </c>
      <c r="M925" s="38"/>
      <c r="N925" s="57">
        <v>226.01</v>
      </c>
      <c r="O925" s="258">
        <f t="shared" si="77"/>
        <v>0</v>
      </c>
      <c r="P925" s="7"/>
      <c r="Q925" s="6"/>
    </row>
    <row r="926" spans="1:17" s="67" customFormat="1" ht="31.5" hidden="1">
      <c r="A926"/>
      <c r="B926" s="257" t="s">
        <v>12</v>
      </c>
      <c r="C926" s="36" t="s">
        <v>7</v>
      </c>
      <c r="D926" s="36" t="s">
        <v>4</v>
      </c>
      <c r="E926" s="251">
        <v>45809</v>
      </c>
      <c r="F926" s="36" t="s">
        <v>502</v>
      </c>
      <c r="G926" s="36" t="s">
        <v>333</v>
      </c>
      <c r="H926" s="37">
        <v>0.56944444444444442</v>
      </c>
      <c r="I926" s="37">
        <v>0.91666666666666663</v>
      </c>
      <c r="J926" s="42"/>
      <c r="K926" s="57"/>
      <c r="L926" s="39">
        <f t="shared" si="76"/>
        <v>0</v>
      </c>
      <c r="M926" s="38"/>
      <c r="N926" s="57">
        <v>226.01</v>
      </c>
      <c r="O926" s="258">
        <f t="shared" si="77"/>
        <v>0</v>
      </c>
      <c r="P926" s="7"/>
      <c r="Q926" s="6"/>
    </row>
    <row r="927" spans="1:17" s="67" customFormat="1" ht="15.75" hidden="1">
      <c r="A927"/>
      <c r="B927" s="257" t="s">
        <v>12</v>
      </c>
      <c r="C927" s="36" t="s">
        <v>7</v>
      </c>
      <c r="D927" s="36" t="s">
        <v>4</v>
      </c>
      <c r="E927" s="251">
        <v>45809</v>
      </c>
      <c r="F927" s="36" t="s">
        <v>372</v>
      </c>
      <c r="G927" s="36" t="s">
        <v>333</v>
      </c>
      <c r="H927" s="37">
        <v>0.56944444444444442</v>
      </c>
      <c r="I927" s="37">
        <v>0.91666666666666663</v>
      </c>
      <c r="J927" s="42"/>
      <c r="K927" s="57"/>
      <c r="L927" s="39">
        <f t="shared" si="76"/>
        <v>0</v>
      </c>
      <c r="M927" s="38">
        <v>70</v>
      </c>
      <c r="N927" s="57">
        <v>164.83</v>
      </c>
      <c r="O927" s="258">
        <f t="shared" si="77"/>
        <v>11538.1</v>
      </c>
      <c r="P927" s="7"/>
      <c r="Q927" s="6"/>
    </row>
    <row r="928" spans="1:17" s="67" customFormat="1" ht="15.75" hidden="1">
      <c r="A928"/>
      <c r="B928" s="257" t="s">
        <v>12</v>
      </c>
      <c r="C928" s="36" t="s">
        <v>7</v>
      </c>
      <c r="D928" s="36" t="s">
        <v>4</v>
      </c>
      <c r="E928" s="251">
        <v>45809</v>
      </c>
      <c r="F928" s="36" t="s">
        <v>373</v>
      </c>
      <c r="G928" s="36" t="s">
        <v>333</v>
      </c>
      <c r="H928" s="37">
        <v>0.25</v>
      </c>
      <c r="I928" s="37">
        <v>0.59722222222222221</v>
      </c>
      <c r="J928" s="42"/>
      <c r="K928" s="57"/>
      <c r="L928" s="39">
        <f t="shared" si="76"/>
        <v>0</v>
      </c>
      <c r="M928" s="38">
        <v>64</v>
      </c>
      <c r="N928" s="57">
        <v>208.93</v>
      </c>
      <c r="O928" s="258">
        <f t="shared" si="77"/>
        <v>13371.52</v>
      </c>
      <c r="P928" s="7"/>
      <c r="Q928" s="6"/>
    </row>
    <row r="929" spans="1:17" s="67" customFormat="1" ht="15.75" hidden="1">
      <c r="A929"/>
      <c r="B929" s="257" t="s">
        <v>12</v>
      </c>
      <c r="C929" s="36" t="s">
        <v>7</v>
      </c>
      <c r="D929" s="36" t="s">
        <v>4</v>
      </c>
      <c r="E929" s="251">
        <v>45809</v>
      </c>
      <c r="F929" s="36" t="s">
        <v>373</v>
      </c>
      <c r="G929" s="36" t="s">
        <v>333</v>
      </c>
      <c r="H929" s="37">
        <v>0.56944444444444442</v>
      </c>
      <c r="I929" s="37">
        <v>0.91666666666666663</v>
      </c>
      <c r="J929" s="42"/>
      <c r="K929" s="57"/>
      <c r="L929" s="39">
        <f t="shared" si="76"/>
        <v>0</v>
      </c>
      <c r="M929" s="38"/>
      <c r="N929" s="57">
        <v>189.57</v>
      </c>
      <c r="O929" s="258">
        <f t="shared" si="77"/>
        <v>0</v>
      </c>
      <c r="P929" s="7"/>
      <c r="Q929" s="6"/>
    </row>
    <row r="930" spans="1:17" s="67" customFormat="1" ht="15.75" hidden="1">
      <c r="A930"/>
      <c r="B930" s="257" t="s">
        <v>12</v>
      </c>
      <c r="C930" s="36" t="s">
        <v>7</v>
      </c>
      <c r="D930" s="36" t="s">
        <v>4</v>
      </c>
      <c r="E930" s="251">
        <v>45809</v>
      </c>
      <c r="F930" s="36" t="s">
        <v>374</v>
      </c>
      <c r="G930" s="36" t="s">
        <v>333</v>
      </c>
      <c r="H930" s="37">
        <v>0.25</v>
      </c>
      <c r="I930" s="37">
        <v>0.59722222222222221</v>
      </c>
      <c r="J930" s="42"/>
      <c r="K930" s="57"/>
      <c r="L930" s="39">
        <f t="shared" si="76"/>
        <v>0</v>
      </c>
      <c r="M930" s="38">
        <v>2</v>
      </c>
      <c r="N930" s="57">
        <v>215.76</v>
      </c>
      <c r="O930" s="258">
        <f t="shared" si="77"/>
        <v>431.52</v>
      </c>
      <c r="P930" s="7"/>
      <c r="Q930" s="6"/>
    </row>
    <row r="931" spans="1:17" s="67" customFormat="1" ht="15.75" hidden="1">
      <c r="A931"/>
      <c r="B931" s="257" t="s">
        <v>12</v>
      </c>
      <c r="C931" s="36" t="s">
        <v>7</v>
      </c>
      <c r="D931" s="36" t="s">
        <v>4</v>
      </c>
      <c r="E931" s="251">
        <v>45809</v>
      </c>
      <c r="F931" s="36" t="s">
        <v>372</v>
      </c>
      <c r="G931" s="36" t="s">
        <v>333</v>
      </c>
      <c r="H931" s="37">
        <v>0.25</v>
      </c>
      <c r="I931" s="37">
        <v>0.59722222222222221</v>
      </c>
      <c r="J931" s="42"/>
      <c r="K931" s="57"/>
      <c r="L931" s="39">
        <f t="shared" si="76"/>
        <v>0</v>
      </c>
      <c r="M931" s="38">
        <v>66</v>
      </c>
      <c r="N931" s="57">
        <v>164.83</v>
      </c>
      <c r="O931" s="258">
        <f t="shared" si="77"/>
        <v>10878.78</v>
      </c>
      <c r="P931" s="7"/>
      <c r="Q931" s="6"/>
    </row>
    <row r="932" spans="1:17" s="67" customFormat="1" ht="15.75" hidden="1">
      <c r="A932"/>
      <c r="B932" s="257" t="s">
        <v>12</v>
      </c>
      <c r="C932" s="36" t="s">
        <v>7</v>
      </c>
      <c r="D932" s="36" t="s">
        <v>4</v>
      </c>
      <c r="E932" s="251">
        <v>45809</v>
      </c>
      <c r="F932" s="36" t="s">
        <v>372</v>
      </c>
      <c r="G932" s="36" t="s">
        <v>333</v>
      </c>
      <c r="H932" s="37">
        <v>0.90277777777777779</v>
      </c>
      <c r="I932" s="37">
        <v>0.25</v>
      </c>
      <c r="J932" s="42"/>
      <c r="K932" s="57"/>
      <c r="L932" s="39">
        <f t="shared" si="76"/>
        <v>0</v>
      </c>
      <c r="M932" s="38">
        <v>15</v>
      </c>
      <c r="N932" s="57">
        <v>191.2</v>
      </c>
      <c r="O932" s="258">
        <f t="shared" si="77"/>
        <v>2868</v>
      </c>
      <c r="P932" s="7"/>
      <c r="Q932" s="6"/>
    </row>
    <row r="933" spans="1:17" s="67" customFormat="1" ht="31.5" hidden="1">
      <c r="A933"/>
      <c r="B933" s="257" t="s">
        <v>12</v>
      </c>
      <c r="C933" s="36" t="s">
        <v>7</v>
      </c>
      <c r="D933" s="36" t="s">
        <v>4</v>
      </c>
      <c r="E933" s="251">
        <v>45809</v>
      </c>
      <c r="F933" s="36" t="s">
        <v>503</v>
      </c>
      <c r="G933" s="36" t="s">
        <v>333</v>
      </c>
      <c r="H933" s="37">
        <v>0.90277777777777779</v>
      </c>
      <c r="I933" s="37">
        <v>0.25</v>
      </c>
      <c r="J933" s="42"/>
      <c r="K933" s="57"/>
      <c r="L933" s="39">
        <f t="shared" si="76"/>
        <v>0</v>
      </c>
      <c r="M933" s="38">
        <v>2</v>
      </c>
      <c r="N933" s="57">
        <v>252.89</v>
      </c>
      <c r="O933" s="258">
        <f t="shared" si="77"/>
        <v>505.78</v>
      </c>
      <c r="P933" s="7"/>
      <c r="Q933" s="6"/>
    </row>
    <row r="934" spans="1:17" s="67" customFormat="1" ht="31.5" hidden="1">
      <c r="A934"/>
      <c r="B934" s="257" t="s">
        <v>12</v>
      </c>
      <c r="C934" s="36" t="s">
        <v>7</v>
      </c>
      <c r="D934" s="36" t="s">
        <v>4</v>
      </c>
      <c r="E934" s="251">
        <v>45809</v>
      </c>
      <c r="F934" s="36" t="s">
        <v>503</v>
      </c>
      <c r="G934" s="36" t="s">
        <v>333</v>
      </c>
      <c r="H934" s="37">
        <v>0.25</v>
      </c>
      <c r="I934" s="37">
        <v>0.59722222222222221</v>
      </c>
      <c r="J934" s="42"/>
      <c r="K934" s="57"/>
      <c r="L934" s="39">
        <f t="shared" si="76"/>
        <v>0</v>
      </c>
      <c r="M934" s="38"/>
      <c r="N934" s="57">
        <v>215.18</v>
      </c>
      <c r="O934" s="258">
        <f t="shared" si="77"/>
        <v>0</v>
      </c>
      <c r="P934" s="7"/>
      <c r="Q934" s="6"/>
    </row>
    <row r="935" spans="1:17" s="67" customFormat="1" ht="15.75" hidden="1">
      <c r="A935"/>
      <c r="B935" s="257" t="s">
        <v>12</v>
      </c>
      <c r="C935" s="36" t="s">
        <v>7</v>
      </c>
      <c r="D935" s="36" t="s">
        <v>4</v>
      </c>
      <c r="E935" s="251">
        <v>45809</v>
      </c>
      <c r="F935" s="36" t="s">
        <v>504</v>
      </c>
      <c r="G935" s="36" t="s">
        <v>341</v>
      </c>
      <c r="H935" s="37">
        <v>0.25</v>
      </c>
      <c r="I935" s="37">
        <v>0.59722222222222221</v>
      </c>
      <c r="J935" s="42"/>
      <c r="K935" s="57"/>
      <c r="L935" s="39">
        <f t="shared" si="76"/>
        <v>0</v>
      </c>
      <c r="M935" s="38"/>
      <c r="N935" s="57">
        <v>189.66</v>
      </c>
      <c r="O935" s="258">
        <f t="shared" si="77"/>
        <v>0</v>
      </c>
      <c r="P935" s="7"/>
      <c r="Q935" s="6"/>
    </row>
    <row r="936" spans="1:17" s="67" customFormat="1" ht="15.75" hidden="1">
      <c r="A936"/>
      <c r="B936" s="257" t="s">
        <v>12</v>
      </c>
      <c r="C936" s="36" t="s">
        <v>7</v>
      </c>
      <c r="D936" s="36" t="s">
        <v>4</v>
      </c>
      <c r="E936" s="251">
        <v>45809</v>
      </c>
      <c r="F936" s="36" t="s">
        <v>505</v>
      </c>
      <c r="G936" s="36" t="s">
        <v>333</v>
      </c>
      <c r="H936" s="37">
        <v>0.56944444444444442</v>
      </c>
      <c r="I936" s="37">
        <v>0.91666666666666663</v>
      </c>
      <c r="J936" s="42"/>
      <c r="K936" s="57"/>
      <c r="L936" s="39">
        <f t="shared" si="76"/>
        <v>0</v>
      </c>
      <c r="M936" s="38"/>
      <c r="N936" s="57">
        <v>207.48</v>
      </c>
      <c r="O936" s="258">
        <f t="shared" si="77"/>
        <v>0</v>
      </c>
      <c r="P936" s="7"/>
      <c r="Q936" s="6"/>
    </row>
    <row r="937" spans="1:17" s="67" customFormat="1" ht="15.75" hidden="1">
      <c r="A937"/>
      <c r="B937" s="257" t="s">
        <v>12</v>
      </c>
      <c r="C937" s="36" t="s">
        <v>7</v>
      </c>
      <c r="D937" s="36" t="s">
        <v>4</v>
      </c>
      <c r="E937" s="251">
        <v>45809</v>
      </c>
      <c r="F937" s="36" t="s">
        <v>505</v>
      </c>
      <c r="G937" s="36" t="s">
        <v>333</v>
      </c>
      <c r="H937" s="37">
        <v>0.25</v>
      </c>
      <c r="I937" s="37">
        <v>0.59722222222222221</v>
      </c>
      <c r="J937" s="42"/>
      <c r="K937" s="57"/>
      <c r="L937" s="39">
        <f t="shared" si="76"/>
        <v>0</v>
      </c>
      <c r="M937" s="38"/>
      <c r="N937" s="57">
        <v>207.48</v>
      </c>
      <c r="O937" s="258">
        <f t="shared" si="77"/>
        <v>0</v>
      </c>
      <c r="P937" s="7"/>
      <c r="Q937" s="6"/>
    </row>
    <row r="938" spans="1:17" s="67" customFormat="1" ht="15.75" hidden="1">
      <c r="A938"/>
      <c r="B938" s="257" t="s">
        <v>12</v>
      </c>
      <c r="C938" s="36" t="s">
        <v>7</v>
      </c>
      <c r="D938" s="36" t="s">
        <v>4</v>
      </c>
      <c r="E938" s="251">
        <v>45809</v>
      </c>
      <c r="F938" s="36" t="s">
        <v>505</v>
      </c>
      <c r="G938" s="36" t="s">
        <v>333</v>
      </c>
      <c r="H938" s="37">
        <v>0.90277777777777779</v>
      </c>
      <c r="I938" s="37">
        <v>0.25</v>
      </c>
      <c r="J938" s="42"/>
      <c r="K938" s="57"/>
      <c r="L938" s="39">
        <f t="shared" si="76"/>
        <v>0</v>
      </c>
      <c r="M938" s="38"/>
      <c r="N938" s="57">
        <v>243.18</v>
      </c>
      <c r="O938" s="258">
        <f t="shared" si="77"/>
        <v>0</v>
      </c>
      <c r="P938" s="7"/>
      <c r="Q938" s="6"/>
    </row>
    <row r="939" spans="1:17" s="67" customFormat="1" ht="15.75" hidden="1">
      <c r="A939"/>
      <c r="B939" s="257" t="s">
        <v>12</v>
      </c>
      <c r="C939" s="36" t="s">
        <v>7</v>
      </c>
      <c r="D939" s="36" t="s">
        <v>4</v>
      </c>
      <c r="E939" s="251">
        <v>45809</v>
      </c>
      <c r="F939" s="36" t="s">
        <v>506</v>
      </c>
      <c r="G939" s="36" t="s">
        <v>333</v>
      </c>
      <c r="H939" s="37">
        <v>0.90277777777777779</v>
      </c>
      <c r="I939" s="37">
        <v>0.25</v>
      </c>
      <c r="J939" s="42"/>
      <c r="K939" s="57"/>
      <c r="L939" s="39">
        <f t="shared" si="76"/>
        <v>0</v>
      </c>
      <c r="M939" s="38"/>
      <c r="N939" s="57">
        <v>191.2</v>
      </c>
      <c r="O939" s="258">
        <f t="shared" si="77"/>
        <v>0</v>
      </c>
      <c r="P939" s="7"/>
      <c r="Q939" s="6"/>
    </row>
    <row r="940" spans="1:17" s="67" customFormat="1" ht="15.75" hidden="1">
      <c r="A940"/>
      <c r="B940" s="257" t="s">
        <v>12</v>
      </c>
      <c r="C940" s="36" t="s">
        <v>7</v>
      </c>
      <c r="D940" s="36" t="s">
        <v>4</v>
      </c>
      <c r="E940" s="251">
        <v>45809</v>
      </c>
      <c r="F940" s="36" t="s">
        <v>373</v>
      </c>
      <c r="G940" s="36" t="s">
        <v>333</v>
      </c>
      <c r="H940" s="37">
        <v>0.90277777777777779</v>
      </c>
      <c r="I940" s="37">
        <v>0.25</v>
      </c>
      <c r="J940" s="42"/>
      <c r="K940" s="57"/>
      <c r="L940" s="39">
        <f t="shared" si="76"/>
        <v>0</v>
      </c>
      <c r="M940" s="38"/>
      <c r="N940" s="57">
        <v>221.51</v>
      </c>
      <c r="O940" s="258">
        <f t="shared" si="77"/>
        <v>0</v>
      </c>
      <c r="P940" s="7"/>
      <c r="Q940" s="6"/>
    </row>
    <row r="941" spans="1:17" s="67" customFormat="1" ht="31.5" hidden="1">
      <c r="A941"/>
      <c r="B941" s="257" t="s">
        <v>12</v>
      </c>
      <c r="C941" s="36" t="s">
        <v>7</v>
      </c>
      <c r="D941" s="36" t="s">
        <v>4</v>
      </c>
      <c r="E941" s="251">
        <v>45809</v>
      </c>
      <c r="F941" s="36" t="s">
        <v>503</v>
      </c>
      <c r="G941" s="36" t="s">
        <v>333</v>
      </c>
      <c r="H941" s="37">
        <v>0.56944444444444442</v>
      </c>
      <c r="I941" s="37">
        <v>0.91666666666666663</v>
      </c>
      <c r="J941" s="42"/>
      <c r="K941" s="57"/>
      <c r="L941" s="39">
        <f t="shared" si="76"/>
        <v>0</v>
      </c>
      <c r="M941" s="38"/>
      <c r="N941" s="57">
        <v>215.18</v>
      </c>
      <c r="O941" s="258">
        <f t="shared" si="77"/>
        <v>0</v>
      </c>
      <c r="P941" s="7"/>
      <c r="Q941" s="6"/>
    </row>
    <row r="942" spans="1:17" s="67" customFormat="1" ht="15.75" hidden="1">
      <c r="A942"/>
      <c r="B942" s="257" t="s">
        <v>12</v>
      </c>
      <c r="C942" s="36" t="s">
        <v>7</v>
      </c>
      <c r="D942" s="36" t="s">
        <v>4</v>
      </c>
      <c r="E942" s="251">
        <v>45809</v>
      </c>
      <c r="F942" s="36" t="s">
        <v>379</v>
      </c>
      <c r="G942" s="36" t="s">
        <v>322</v>
      </c>
      <c r="H942" s="37">
        <v>0.41666666666666669</v>
      </c>
      <c r="I942" s="37">
        <v>0.91666666666666663</v>
      </c>
      <c r="J942" s="42"/>
      <c r="K942" s="57"/>
      <c r="L942" s="39">
        <f t="shared" si="76"/>
        <v>0</v>
      </c>
      <c r="M942" s="38">
        <v>85</v>
      </c>
      <c r="N942" s="57">
        <v>185.59</v>
      </c>
      <c r="O942" s="258">
        <f t="shared" si="77"/>
        <v>15775.15</v>
      </c>
      <c r="P942" s="7"/>
      <c r="Q942" s="6"/>
    </row>
    <row r="943" spans="1:17" s="67" customFormat="1" ht="15.75" hidden="1">
      <c r="A943"/>
      <c r="B943" s="257" t="s">
        <v>12</v>
      </c>
      <c r="C943" s="36" t="s">
        <v>7</v>
      </c>
      <c r="D943" s="36" t="s">
        <v>4</v>
      </c>
      <c r="E943" s="251">
        <v>45809</v>
      </c>
      <c r="F943" s="36" t="s">
        <v>379</v>
      </c>
      <c r="G943" s="36" t="s">
        <v>333</v>
      </c>
      <c r="H943" s="37">
        <v>0.25</v>
      </c>
      <c r="I943" s="37">
        <v>0.59722222222222221</v>
      </c>
      <c r="J943" s="42"/>
      <c r="K943" s="57"/>
      <c r="L943" s="39">
        <f t="shared" si="76"/>
        <v>0</v>
      </c>
      <c r="M943" s="38"/>
      <c r="N943" s="57">
        <v>207.48</v>
      </c>
      <c r="O943" s="258">
        <f t="shared" si="77"/>
        <v>0</v>
      </c>
      <c r="P943" s="7"/>
      <c r="Q943" s="6"/>
    </row>
    <row r="944" spans="1:17" s="67" customFormat="1" ht="15.75" hidden="1">
      <c r="A944"/>
      <c r="B944" s="257" t="s">
        <v>12</v>
      </c>
      <c r="C944" s="36" t="s">
        <v>7</v>
      </c>
      <c r="D944" s="36" t="s">
        <v>4</v>
      </c>
      <c r="E944" s="251">
        <v>45809</v>
      </c>
      <c r="F944" s="36" t="s">
        <v>373</v>
      </c>
      <c r="G944" s="36" t="s">
        <v>333</v>
      </c>
      <c r="H944" s="37">
        <v>0.63194444444444442</v>
      </c>
      <c r="I944" s="37">
        <v>0.97916666666666663</v>
      </c>
      <c r="J944" s="42"/>
      <c r="K944" s="57"/>
      <c r="L944" s="39">
        <f t="shared" si="76"/>
        <v>0</v>
      </c>
      <c r="M944" s="38"/>
      <c r="N944" s="57">
        <v>181.67</v>
      </c>
      <c r="O944" s="258">
        <f t="shared" si="77"/>
        <v>0</v>
      </c>
      <c r="P944" s="7"/>
      <c r="Q944" s="6"/>
    </row>
    <row r="945" spans="1:17" s="67" customFormat="1" ht="31.5" hidden="1">
      <c r="A945"/>
      <c r="B945" s="257" t="s">
        <v>12</v>
      </c>
      <c r="C945" s="36" t="s">
        <v>7</v>
      </c>
      <c r="D945" s="36" t="s">
        <v>4</v>
      </c>
      <c r="E945" s="251">
        <v>45809</v>
      </c>
      <c r="F945" s="36" t="s">
        <v>503</v>
      </c>
      <c r="G945" s="36" t="s">
        <v>333</v>
      </c>
      <c r="H945" s="37">
        <v>0.63194444444444442</v>
      </c>
      <c r="I945" s="37">
        <v>0.97916666666666663</v>
      </c>
      <c r="J945" s="42"/>
      <c r="K945" s="57"/>
      <c r="L945" s="39">
        <f t="shared" si="76"/>
        <v>0</v>
      </c>
      <c r="M945" s="38"/>
      <c r="N945" s="57">
        <v>223.36</v>
      </c>
      <c r="O945" s="258">
        <f t="shared" si="77"/>
        <v>0</v>
      </c>
      <c r="P945" s="7"/>
      <c r="Q945" s="6"/>
    </row>
    <row r="946" spans="1:17" s="67" customFormat="1" ht="15.75" hidden="1">
      <c r="A946"/>
      <c r="B946" s="257" t="s">
        <v>12</v>
      </c>
      <c r="C946" s="36" t="s">
        <v>7</v>
      </c>
      <c r="D946" s="36" t="s">
        <v>4</v>
      </c>
      <c r="E946" s="251">
        <v>45809</v>
      </c>
      <c r="F946" s="36" t="s">
        <v>379</v>
      </c>
      <c r="G946" s="36" t="s">
        <v>333</v>
      </c>
      <c r="H946" s="37">
        <v>0.25</v>
      </c>
      <c r="I946" s="37">
        <v>0.59722222222222221</v>
      </c>
      <c r="J946" s="42"/>
      <c r="K946" s="57"/>
      <c r="L946" s="39">
        <f t="shared" si="76"/>
        <v>0</v>
      </c>
      <c r="M946" s="38"/>
      <c r="N946" s="57">
        <v>207.48</v>
      </c>
      <c r="O946" s="258">
        <f t="shared" si="77"/>
        <v>0</v>
      </c>
      <c r="P946" s="7"/>
      <c r="Q946" s="6"/>
    </row>
    <row r="947" spans="1:17" s="67" customFormat="1" ht="31.5" hidden="1">
      <c r="A947"/>
      <c r="B947" s="263" t="s">
        <v>12</v>
      </c>
      <c r="C947" s="264" t="s">
        <v>7</v>
      </c>
      <c r="D947" s="264" t="s">
        <v>4</v>
      </c>
      <c r="E947" s="251">
        <v>45809</v>
      </c>
      <c r="F947" s="36" t="s">
        <v>503</v>
      </c>
      <c r="G947" s="36" t="s">
        <v>333</v>
      </c>
      <c r="H947" s="37">
        <v>0.25</v>
      </c>
      <c r="I947" s="37">
        <v>0.59722222222222221</v>
      </c>
      <c r="J947" s="267"/>
      <c r="K947" s="268"/>
      <c r="L947" s="269">
        <f t="shared" si="76"/>
        <v>0</v>
      </c>
      <c r="M947" s="270"/>
      <c r="N947" s="268">
        <v>215.18</v>
      </c>
      <c r="O947" s="271">
        <f t="shared" si="77"/>
        <v>0</v>
      </c>
      <c r="P947" s="7"/>
      <c r="Q947" s="6"/>
    </row>
    <row r="948" spans="1:17" s="67" customFormat="1" ht="15.75" hidden="1">
      <c r="A948"/>
      <c r="B948" s="257" t="s">
        <v>34</v>
      </c>
      <c r="C948" s="36" t="s">
        <v>7</v>
      </c>
      <c r="D948" s="36" t="s">
        <v>4</v>
      </c>
      <c r="E948" s="251">
        <v>45809</v>
      </c>
      <c r="F948" s="36" t="s">
        <v>371</v>
      </c>
      <c r="G948" s="36" t="s">
        <v>333</v>
      </c>
      <c r="H948" s="37">
        <v>0.25</v>
      </c>
      <c r="I948" s="37">
        <v>0.59722222222222221</v>
      </c>
      <c r="J948" s="42"/>
      <c r="K948" s="57">
        <v>30.46</v>
      </c>
      <c r="L948" s="39">
        <f t="shared" ref="L948:L958" si="78">J948*K948</f>
        <v>0</v>
      </c>
      <c r="M948" s="38"/>
      <c r="N948" s="57">
        <v>220.15</v>
      </c>
      <c r="O948" s="258">
        <f t="shared" ref="O948:O958" si="79">M948*N948</f>
        <v>0</v>
      </c>
      <c r="P948" s="7"/>
      <c r="Q948" s="6"/>
    </row>
    <row r="949" spans="1:17" s="67" customFormat="1" ht="15.75" hidden="1">
      <c r="A949"/>
      <c r="B949" s="257" t="s">
        <v>34</v>
      </c>
      <c r="C949" s="36" t="s">
        <v>7</v>
      </c>
      <c r="D949" s="36" t="s">
        <v>4</v>
      </c>
      <c r="E949" s="251">
        <v>45809</v>
      </c>
      <c r="F949" s="36" t="s">
        <v>370</v>
      </c>
      <c r="G949" s="36" t="s">
        <v>333</v>
      </c>
      <c r="H949" s="37">
        <v>0.58333333333333304</v>
      </c>
      <c r="I949" s="37">
        <v>0.93055555555555602</v>
      </c>
      <c r="J949" s="42"/>
      <c r="K949" s="57">
        <v>30.7</v>
      </c>
      <c r="L949" s="39">
        <f t="shared" si="78"/>
        <v>0</v>
      </c>
      <c r="M949" s="38"/>
      <c r="N949" s="57">
        <v>221.92</v>
      </c>
      <c r="O949" s="258">
        <f t="shared" si="79"/>
        <v>0</v>
      </c>
      <c r="P949" s="7"/>
      <c r="Q949" s="6"/>
    </row>
    <row r="950" spans="1:17" s="67" customFormat="1" ht="15.75" hidden="1">
      <c r="A950"/>
      <c r="B950" s="257" t="s">
        <v>34</v>
      </c>
      <c r="C950" s="36" t="s">
        <v>7</v>
      </c>
      <c r="D950" s="36" t="s">
        <v>4</v>
      </c>
      <c r="E950" s="251">
        <v>45809</v>
      </c>
      <c r="F950" s="36" t="s">
        <v>372</v>
      </c>
      <c r="G950" s="36" t="s">
        <v>333</v>
      </c>
      <c r="H950" s="37">
        <v>0.25</v>
      </c>
      <c r="I950" s="37">
        <v>0.59722222222222221</v>
      </c>
      <c r="J950" s="42"/>
      <c r="K950" s="57">
        <v>23.19</v>
      </c>
      <c r="L950" s="39">
        <f t="shared" si="78"/>
        <v>0</v>
      </c>
      <c r="M950" s="38">
        <v>7</v>
      </c>
      <c r="N950" s="57">
        <v>167.6</v>
      </c>
      <c r="O950" s="258">
        <f t="shared" si="79"/>
        <v>1173.2</v>
      </c>
      <c r="P950" s="7"/>
      <c r="Q950" s="6"/>
    </row>
    <row r="951" spans="1:17" s="67" customFormat="1" ht="15.75" hidden="1">
      <c r="A951"/>
      <c r="B951" s="257" t="s">
        <v>34</v>
      </c>
      <c r="C951" s="36" t="s">
        <v>7</v>
      </c>
      <c r="D951" s="36" t="s">
        <v>4</v>
      </c>
      <c r="E951" s="251">
        <v>45809</v>
      </c>
      <c r="F951" s="36" t="s">
        <v>372</v>
      </c>
      <c r="G951" s="36" t="s">
        <v>333</v>
      </c>
      <c r="H951" s="37">
        <v>0.58333333333333304</v>
      </c>
      <c r="I951" s="37">
        <v>0.93055555555555602</v>
      </c>
      <c r="J951" s="42"/>
      <c r="K951" s="57">
        <v>23.36</v>
      </c>
      <c r="L951" s="39">
        <f t="shared" si="78"/>
        <v>0</v>
      </c>
      <c r="M951" s="38">
        <v>56</v>
      </c>
      <c r="N951" s="57">
        <v>168.82</v>
      </c>
      <c r="O951" s="258">
        <f t="shared" si="79"/>
        <v>9453.92</v>
      </c>
      <c r="P951" s="7"/>
      <c r="Q951" s="6"/>
    </row>
    <row r="952" spans="1:17" s="67" customFormat="1" ht="15.75" hidden="1">
      <c r="A952"/>
      <c r="B952" s="257" t="s">
        <v>34</v>
      </c>
      <c r="C952" s="36" t="s">
        <v>7</v>
      </c>
      <c r="D952" s="36" t="s">
        <v>4</v>
      </c>
      <c r="E952" s="251">
        <v>45809</v>
      </c>
      <c r="F952" s="36" t="s">
        <v>372</v>
      </c>
      <c r="G952" s="36" t="s">
        <v>333</v>
      </c>
      <c r="H952" s="37">
        <v>0.91666666666666663</v>
      </c>
      <c r="I952" s="37">
        <v>0.25</v>
      </c>
      <c r="J952" s="42"/>
      <c r="K952" s="57">
        <v>26.23</v>
      </c>
      <c r="L952" s="39">
        <f t="shared" si="78"/>
        <v>0</v>
      </c>
      <c r="M952" s="38"/>
      <c r="N952" s="57">
        <v>189.56</v>
      </c>
      <c r="O952" s="258">
        <f t="shared" si="79"/>
        <v>0</v>
      </c>
      <c r="P952" s="7"/>
      <c r="Q952" s="6"/>
    </row>
    <row r="953" spans="1:17" s="67" customFormat="1" ht="15.75" hidden="1">
      <c r="A953"/>
      <c r="B953" s="257" t="s">
        <v>34</v>
      </c>
      <c r="C953" s="36" t="s">
        <v>7</v>
      </c>
      <c r="D953" s="36" t="s">
        <v>4</v>
      </c>
      <c r="E953" s="251">
        <v>45809</v>
      </c>
      <c r="F953" s="36" t="s">
        <v>379</v>
      </c>
      <c r="G953" s="36" t="s">
        <v>333</v>
      </c>
      <c r="H953" s="37">
        <v>0.25</v>
      </c>
      <c r="I953" s="37">
        <v>0.59722222222222221</v>
      </c>
      <c r="J953" s="42"/>
      <c r="K953" s="57">
        <v>29.06</v>
      </c>
      <c r="L953" s="39">
        <f t="shared" si="78"/>
        <v>0</v>
      </c>
      <c r="M953" s="38">
        <v>20</v>
      </c>
      <c r="N953" s="57">
        <v>210.06</v>
      </c>
      <c r="O953" s="258">
        <f t="shared" si="79"/>
        <v>4201.2</v>
      </c>
      <c r="P953" s="7"/>
      <c r="Q953" s="6"/>
    </row>
    <row r="954" spans="1:17" s="67" customFormat="1" ht="15.75" hidden="1">
      <c r="A954"/>
      <c r="B954" s="257" t="s">
        <v>34</v>
      </c>
      <c r="C954" s="36" t="s">
        <v>7</v>
      </c>
      <c r="D954" s="36" t="s">
        <v>4</v>
      </c>
      <c r="E954" s="251">
        <v>45809</v>
      </c>
      <c r="F954" s="36" t="s">
        <v>379</v>
      </c>
      <c r="G954" s="36" t="s">
        <v>333</v>
      </c>
      <c r="H954" s="37">
        <v>0.58333333333333304</v>
      </c>
      <c r="I954" s="37">
        <v>0.93055555555555602</v>
      </c>
      <c r="J954" s="42"/>
      <c r="K954" s="57">
        <v>29.29</v>
      </c>
      <c r="L954" s="39">
        <f t="shared" si="78"/>
        <v>0</v>
      </c>
      <c r="M954" s="38">
        <v>62</v>
      </c>
      <c r="N954" s="57">
        <v>211.72</v>
      </c>
      <c r="O954" s="258">
        <f t="shared" si="79"/>
        <v>13126.64</v>
      </c>
      <c r="P954" s="7"/>
      <c r="Q954" s="6"/>
    </row>
    <row r="955" spans="1:17" s="67" customFormat="1" ht="31.5" hidden="1">
      <c r="A955"/>
      <c r="B955" s="257" t="s">
        <v>34</v>
      </c>
      <c r="C955" s="36" t="s">
        <v>7</v>
      </c>
      <c r="D955" s="36" t="s">
        <v>4</v>
      </c>
      <c r="E955" s="251">
        <v>45809</v>
      </c>
      <c r="F955" s="36" t="s">
        <v>375</v>
      </c>
      <c r="G955" s="36" t="s">
        <v>333</v>
      </c>
      <c r="H955" s="37">
        <v>0.91666666666666663</v>
      </c>
      <c r="I955" s="37">
        <v>0.25</v>
      </c>
      <c r="J955" s="42"/>
      <c r="K955" s="57">
        <v>34.450000000000003</v>
      </c>
      <c r="L955" s="39">
        <f t="shared" si="78"/>
        <v>0</v>
      </c>
      <c r="M955" s="38"/>
      <c r="N955" s="57">
        <v>249.02</v>
      </c>
      <c r="O955" s="258">
        <f t="shared" si="79"/>
        <v>0</v>
      </c>
      <c r="P955" s="7"/>
      <c r="Q955" s="6"/>
    </row>
    <row r="956" spans="1:17" s="67" customFormat="1" ht="15.75" hidden="1">
      <c r="A956"/>
      <c r="B956" s="257" t="s">
        <v>34</v>
      </c>
      <c r="C956" s="36" t="s">
        <v>7</v>
      </c>
      <c r="D956" s="36" t="s">
        <v>4</v>
      </c>
      <c r="E956" s="251">
        <v>45809</v>
      </c>
      <c r="F956" s="36" t="s">
        <v>374</v>
      </c>
      <c r="G956" s="36" t="s">
        <v>333</v>
      </c>
      <c r="H956" s="37">
        <v>0.25</v>
      </c>
      <c r="I956" s="37">
        <v>0.59722222222222221</v>
      </c>
      <c r="J956" s="42"/>
      <c r="K956" s="57">
        <v>30.2</v>
      </c>
      <c r="L956" s="39">
        <f t="shared" si="78"/>
        <v>0</v>
      </c>
      <c r="M956" s="38"/>
      <c r="N956" s="57">
        <v>218.27</v>
      </c>
      <c r="O956" s="258">
        <f t="shared" si="79"/>
        <v>0</v>
      </c>
      <c r="P956" s="7"/>
      <c r="Q956" s="6"/>
    </row>
    <row r="957" spans="1:17" s="67" customFormat="1" ht="15.75" hidden="1">
      <c r="A957"/>
      <c r="B957" s="257" t="s">
        <v>34</v>
      </c>
      <c r="C957" s="36" t="s">
        <v>7</v>
      </c>
      <c r="D957" s="36" t="s">
        <v>4</v>
      </c>
      <c r="E957" s="251">
        <v>45809</v>
      </c>
      <c r="F957" s="264" t="s">
        <v>587</v>
      </c>
      <c r="G957" s="264" t="s">
        <v>333</v>
      </c>
      <c r="H957" s="266">
        <v>0.58333333333333304</v>
      </c>
      <c r="I957" s="266">
        <v>0.93055555555555602</v>
      </c>
      <c r="J957" s="42"/>
      <c r="K957" s="268">
        <v>30.46</v>
      </c>
      <c r="L957" s="39">
        <f t="shared" si="78"/>
        <v>0</v>
      </c>
      <c r="M957" s="38"/>
      <c r="N957" s="268">
        <v>220.15</v>
      </c>
      <c r="O957" s="258">
        <f t="shared" si="79"/>
        <v>0</v>
      </c>
      <c r="P957" s="7"/>
      <c r="Q957" s="6"/>
    </row>
    <row r="958" spans="1:17" s="67" customFormat="1" ht="15.75" hidden="1">
      <c r="A958"/>
      <c r="B958" s="263" t="s">
        <v>34</v>
      </c>
      <c r="C958" s="264" t="s">
        <v>7</v>
      </c>
      <c r="D958" s="264" t="s">
        <v>4</v>
      </c>
      <c r="E958" s="251">
        <v>45809</v>
      </c>
      <c r="F958" s="264" t="s">
        <v>370</v>
      </c>
      <c r="G958" s="264" t="s">
        <v>333</v>
      </c>
      <c r="H958" s="266">
        <v>0.91666666666666663</v>
      </c>
      <c r="I958" s="266">
        <v>0.25</v>
      </c>
      <c r="J958" s="267"/>
      <c r="K958" s="268">
        <v>34.869999999999997</v>
      </c>
      <c r="L958" s="269">
        <f t="shared" si="78"/>
        <v>0</v>
      </c>
      <c r="M958" s="270"/>
      <c r="N958" s="268">
        <v>252.04</v>
      </c>
      <c r="O958" s="271">
        <f t="shared" si="79"/>
        <v>0</v>
      </c>
      <c r="P958" s="7"/>
      <c r="Q958" s="6"/>
    </row>
    <row r="959" spans="1:17" s="67" customFormat="1" ht="15.75" hidden="1">
      <c r="A959"/>
      <c r="B959" s="263" t="s">
        <v>34</v>
      </c>
      <c r="C959" s="264" t="s">
        <v>8</v>
      </c>
      <c r="D959" s="36" t="s">
        <v>4</v>
      </c>
      <c r="E959" s="251">
        <v>45809</v>
      </c>
      <c r="F959" s="264" t="s">
        <v>479</v>
      </c>
      <c r="G959" s="264" t="s">
        <v>341</v>
      </c>
      <c r="H959" s="266">
        <v>0.375</v>
      </c>
      <c r="I959" s="266">
        <v>0.72222222222222199</v>
      </c>
      <c r="J959" s="42"/>
      <c r="K959" s="268">
        <v>60.85</v>
      </c>
      <c r="L959" s="39">
        <f t="shared" ref="L959:L965" si="80">J959*K959</f>
        <v>0</v>
      </c>
      <c r="M959" s="38"/>
      <c r="N959" s="268">
        <v>439.81</v>
      </c>
      <c r="O959" s="258">
        <f t="shared" ref="O959:O965" si="81">M959*N959</f>
        <v>0</v>
      </c>
      <c r="P959" s="7"/>
      <c r="Q959" s="6"/>
    </row>
    <row r="960" spans="1:17" s="67" customFormat="1" ht="15.75" hidden="1">
      <c r="A960"/>
      <c r="B960" s="257" t="s">
        <v>34</v>
      </c>
      <c r="C960" s="264" t="s">
        <v>8</v>
      </c>
      <c r="D960" s="36" t="s">
        <v>4</v>
      </c>
      <c r="E960" s="251">
        <v>45809</v>
      </c>
      <c r="F960" s="36" t="s">
        <v>588</v>
      </c>
      <c r="G960" s="36" t="s">
        <v>328</v>
      </c>
      <c r="H960" s="37">
        <v>0.33333333333333298</v>
      </c>
      <c r="I960" s="37">
        <v>0.74166666666666703</v>
      </c>
      <c r="J960" s="42"/>
      <c r="K960" s="57">
        <v>27.36</v>
      </c>
      <c r="L960" s="39">
        <f t="shared" si="80"/>
        <v>0</v>
      </c>
      <c r="M960" s="38">
        <v>2</v>
      </c>
      <c r="N960" s="57">
        <v>197.77</v>
      </c>
      <c r="O960" s="258">
        <f t="shared" si="81"/>
        <v>395.54</v>
      </c>
      <c r="P960" s="7"/>
      <c r="Q960" s="6"/>
    </row>
    <row r="961" spans="1:17" s="67" customFormat="1" ht="15.75" hidden="1">
      <c r="A961"/>
      <c r="B961" s="257" t="s">
        <v>34</v>
      </c>
      <c r="C961" s="264" t="s">
        <v>8</v>
      </c>
      <c r="D961" s="36" t="s">
        <v>4</v>
      </c>
      <c r="E961" s="251">
        <v>45809</v>
      </c>
      <c r="F961" s="36" t="s">
        <v>589</v>
      </c>
      <c r="G961" s="36" t="s">
        <v>322</v>
      </c>
      <c r="H961" s="37">
        <v>0.29166666666666702</v>
      </c>
      <c r="I961" s="37">
        <v>0.79166666666666696</v>
      </c>
      <c r="J961" s="42"/>
      <c r="K961" s="57">
        <v>40.880000000000003</v>
      </c>
      <c r="L961" s="39">
        <f t="shared" si="80"/>
        <v>0</v>
      </c>
      <c r="M961" s="38"/>
      <c r="N961" s="57">
        <v>295.45999999999998</v>
      </c>
      <c r="O961" s="258">
        <f t="shared" si="81"/>
        <v>0</v>
      </c>
      <c r="P961" s="7"/>
      <c r="Q961" s="6"/>
    </row>
    <row r="962" spans="1:17" s="67" customFormat="1" ht="15.75" hidden="1">
      <c r="A962"/>
      <c r="B962" s="257" t="s">
        <v>34</v>
      </c>
      <c r="C962" s="264" t="s">
        <v>8</v>
      </c>
      <c r="D962" s="36" t="s">
        <v>4</v>
      </c>
      <c r="E962" s="251">
        <v>45809</v>
      </c>
      <c r="F962" s="36" t="s">
        <v>590</v>
      </c>
      <c r="G962" s="36" t="s">
        <v>322</v>
      </c>
      <c r="H962" s="37">
        <v>0.79166666666666696</v>
      </c>
      <c r="I962" s="37">
        <v>0.29166666666666702</v>
      </c>
      <c r="J962" s="42"/>
      <c r="K962" s="57">
        <v>41.38</v>
      </c>
      <c r="L962" s="39">
        <f t="shared" si="80"/>
        <v>0</v>
      </c>
      <c r="M962" s="38"/>
      <c r="N962" s="57">
        <v>299.07</v>
      </c>
      <c r="O962" s="258">
        <f t="shared" si="81"/>
        <v>0</v>
      </c>
      <c r="P962" s="7"/>
      <c r="Q962" s="6"/>
    </row>
    <row r="963" spans="1:17" s="67" customFormat="1" ht="15.75" hidden="1">
      <c r="A963"/>
      <c r="B963" s="257" t="s">
        <v>34</v>
      </c>
      <c r="C963" s="264" t="s">
        <v>8</v>
      </c>
      <c r="D963" s="36" t="s">
        <v>4</v>
      </c>
      <c r="E963" s="251">
        <v>45809</v>
      </c>
      <c r="F963" s="36" t="s">
        <v>591</v>
      </c>
      <c r="G963" s="36" t="s">
        <v>322</v>
      </c>
      <c r="H963" s="37">
        <v>0.29166666666666702</v>
      </c>
      <c r="I963" s="37">
        <v>0.79166666666666696</v>
      </c>
      <c r="J963" s="42"/>
      <c r="K963" s="57">
        <v>32.31</v>
      </c>
      <c r="L963" s="39">
        <f t="shared" si="80"/>
        <v>0</v>
      </c>
      <c r="M963" s="38"/>
      <c r="N963" s="57">
        <v>233.5</v>
      </c>
      <c r="O963" s="258">
        <f t="shared" si="81"/>
        <v>0</v>
      </c>
      <c r="P963" s="7"/>
      <c r="Q963" s="6"/>
    </row>
    <row r="964" spans="1:17" s="67" customFormat="1" ht="15.75" hidden="1">
      <c r="A964"/>
      <c r="B964" s="263" t="s">
        <v>34</v>
      </c>
      <c r="C964" s="264" t="s">
        <v>8</v>
      </c>
      <c r="D964" s="36" t="s">
        <v>4</v>
      </c>
      <c r="E964" s="251">
        <v>45809</v>
      </c>
      <c r="F964" s="36" t="s">
        <v>592</v>
      </c>
      <c r="G964" s="36" t="s">
        <v>322</v>
      </c>
      <c r="H964" s="37">
        <v>0.79166666666666696</v>
      </c>
      <c r="I964" s="37">
        <v>0.29166666666666702</v>
      </c>
      <c r="J964" s="42"/>
      <c r="K964" s="57">
        <v>35.56</v>
      </c>
      <c r="L964" s="39">
        <f t="shared" si="80"/>
        <v>0</v>
      </c>
      <c r="M964" s="38"/>
      <c r="N964" s="57">
        <v>257.01</v>
      </c>
      <c r="O964" s="258">
        <f t="shared" si="81"/>
        <v>0</v>
      </c>
      <c r="P964" s="7"/>
      <c r="Q964" s="6"/>
    </row>
    <row r="965" spans="1:17" s="67" customFormat="1" ht="15.75" hidden="1">
      <c r="A965"/>
      <c r="B965" s="263" t="s">
        <v>34</v>
      </c>
      <c r="C965" s="264" t="s">
        <v>9</v>
      </c>
      <c r="D965" s="36" t="s">
        <v>4</v>
      </c>
      <c r="E965" s="251">
        <v>45809</v>
      </c>
      <c r="F965" s="264" t="s">
        <v>593</v>
      </c>
      <c r="G965" s="264" t="s">
        <v>341</v>
      </c>
      <c r="H965" s="266">
        <v>0.29166666666666702</v>
      </c>
      <c r="I965" s="266">
        <v>0.63888888888888895</v>
      </c>
      <c r="J965" s="267"/>
      <c r="K965" s="268">
        <v>30.92</v>
      </c>
      <c r="L965" s="269">
        <f t="shared" si="80"/>
        <v>0</v>
      </c>
      <c r="M965" s="270">
        <v>19</v>
      </c>
      <c r="N965" s="268">
        <v>223.52</v>
      </c>
      <c r="O965" s="271">
        <f t="shared" si="81"/>
        <v>4246.88</v>
      </c>
      <c r="P965" s="7"/>
      <c r="Q965" s="6"/>
    </row>
    <row r="966" spans="1:17" s="67" customFormat="1" ht="15.75" hidden="1">
      <c r="A966"/>
      <c r="B966" s="257" t="s">
        <v>87</v>
      </c>
      <c r="C966" s="36" t="s">
        <v>8</v>
      </c>
      <c r="D966" s="36" t="s">
        <v>167</v>
      </c>
      <c r="E966" s="251">
        <v>45809</v>
      </c>
      <c r="F966" s="44" t="s">
        <v>355</v>
      </c>
      <c r="G966" s="44" t="s">
        <v>328</v>
      </c>
      <c r="H966" s="45">
        <v>0.33333333333333331</v>
      </c>
      <c r="I966" s="45">
        <v>0.7416666666666667</v>
      </c>
      <c r="J966" s="42"/>
      <c r="K966" s="57"/>
      <c r="L966" s="39">
        <f t="shared" ref="L966:L979" si="82">J966*K966</f>
        <v>0</v>
      </c>
      <c r="M966" s="38"/>
      <c r="N966" s="64">
        <v>466.74</v>
      </c>
      <c r="O966" s="258">
        <f t="shared" ref="O966:O979" si="83">M966*N966</f>
        <v>0</v>
      </c>
      <c r="P966" s="7"/>
      <c r="Q966" s="6"/>
    </row>
    <row r="967" spans="1:17" s="67" customFormat="1" ht="15.75" hidden="1">
      <c r="A967"/>
      <c r="B967" s="257" t="s">
        <v>87</v>
      </c>
      <c r="C967" s="36" t="s">
        <v>8</v>
      </c>
      <c r="D967" s="36" t="s">
        <v>167</v>
      </c>
      <c r="E967" s="251">
        <v>45809</v>
      </c>
      <c r="F967" s="44" t="s">
        <v>355</v>
      </c>
      <c r="G967" s="44" t="s">
        <v>328</v>
      </c>
      <c r="H967" s="45">
        <v>0.54166666666666663</v>
      </c>
      <c r="I967" s="45">
        <v>0.95</v>
      </c>
      <c r="J967" s="42"/>
      <c r="K967" s="57"/>
      <c r="L967" s="39">
        <f t="shared" si="82"/>
        <v>0</v>
      </c>
      <c r="M967" s="38"/>
      <c r="N967" s="64">
        <v>472.01</v>
      </c>
      <c r="O967" s="258">
        <f t="shared" si="83"/>
        <v>0</v>
      </c>
      <c r="P967" s="7"/>
      <c r="Q967" s="6"/>
    </row>
    <row r="968" spans="1:17" s="67" customFormat="1" ht="15.75" hidden="1">
      <c r="A968"/>
      <c r="B968" s="257" t="s">
        <v>87</v>
      </c>
      <c r="C968" s="36" t="s">
        <v>8</v>
      </c>
      <c r="D968" s="36" t="s">
        <v>167</v>
      </c>
      <c r="E968" s="251">
        <v>45809</v>
      </c>
      <c r="F968" s="44" t="s">
        <v>356</v>
      </c>
      <c r="G968" s="44" t="s">
        <v>328</v>
      </c>
      <c r="H968" s="45">
        <v>0.91666666666666663</v>
      </c>
      <c r="I968" s="45">
        <v>0.32500000000000001</v>
      </c>
      <c r="J968" s="42"/>
      <c r="K968" s="57"/>
      <c r="L968" s="39">
        <f t="shared" si="82"/>
        <v>0</v>
      </c>
      <c r="M968" s="38"/>
      <c r="N968" s="64">
        <v>195.01</v>
      </c>
      <c r="O968" s="258">
        <f t="shared" si="83"/>
        <v>0</v>
      </c>
      <c r="P968" s="7"/>
      <c r="Q968" s="6"/>
    </row>
    <row r="969" spans="1:17" s="67" customFormat="1" ht="15.75" hidden="1">
      <c r="A969"/>
      <c r="B969" s="257" t="s">
        <v>87</v>
      </c>
      <c r="C969" s="36" t="s">
        <v>8</v>
      </c>
      <c r="D969" s="36" t="s">
        <v>167</v>
      </c>
      <c r="E969" s="251">
        <v>45809</v>
      </c>
      <c r="F969" s="44" t="s">
        <v>357</v>
      </c>
      <c r="G969" s="44" t="s">
        <v>322</v>
      </c>
      <c r="H969" s="45">
        <v>0.79166666666666663</v>
      </c>
      <c r="I969" s="45">
        <v>0.29166666666666669</v>
      </c>
      <c r="J969" s="42"/>
      <c r="K969" s="57"/>
      <c r="L969" s="39">
        <f t="shared" si="82"/>
        <v>0</v>
      </c>
      <c r="M969" s="38"/>
      <c r="N969" s="64">
        <v>300.88</v>
      </c>
      <c r="O969" s="258">
        <f t="shared" si="83"/>
        <v>0</v>
      </c>
      <c r="P969" s="7"/>
      <c r="Q969" s="6"/>
    </row>
    <row r="970" spans="1:17" s="67" customFormat="1" ht="15.75" hidden="1">
      <c r="A970"/>
      <c r="B970" s="257" t="s">
        <v>87</v>
      </c>
      <c r="C970" s="36" t="s">
        <v>8</v>
      </c>
      <c r="D970" s="36" t="s">
        <v>167</v>
      </c>
      <c r="E970" s="251">
        <v>45809</v>
      </c>
      <c r="F970" s="44" t="s">
        <v>358</v>
      </c>
      <c r="G970" s="44" t="s">
        <v>322</v>
      </c>
      <c r="H970" s="45">
        <v>0.29166666666666669</v>
      </c>
      <c r="I970" s="45">
        <v>0.79166666666666663</v>
      </c>
      <c r="J970" s="42"/>
      <c r="K970" s="57"/>
      <c r="L970" s="39">
        <f t="shared" si="82"/>
        <v>0</v>
      </c>
      <c r="M970" s="38" t="s">
        <v>21</v>
      </c>
      <c r="N970" s="64">
        <v>340.98</v>
      </c>
      <c r="O970" s="258"/>
      <c r="P970" s="7"/>
      <c r="Q970" s="6"/>
    </row>
    <row r="971" spans="1:17" s="67" customFormat="1" ht="15.75" hidden="1">
      <c r="A971"/>
      <c r="B971" s="257" t="s">
        <v>87</v>
      </c>
      <c r="C971" s="36" t="s">
        <v>8</v>
      </c>
      <c r="D971" s="36" t="s">
        <v>167</v>
      </c>
      <c r="E971" s="251">
        <v>45809</v>
      </c>
      <c r="F971" s="44" t="s">
        <v>357</v>
      </c>
      <c r="G971" s="44" t="s">
        <v>341</v>
      </c>
      <c r="H971" s="45">
        <v>0.29166666666666669</v>
      </c>
      <c r="I971" s="45">
        <v>0.63888888888888895</v>
      </c>
      <c r="J971" s="42"/>
      <c r="K971" s="57"/>
      <c r="L971" s="39">
        <f t="shared" si="82"/>
        <v>0</v>
      </c>
      <c r="M971" s="38">
        <v>8</v>
      </c>
      <c r="N971" s="64">
        <v>251.58</v>
      </c>
      <c r="O971" s="258">
        <f>M971*N971</f>
        <v>2012.64</v>
      </c>
      <c r="P971" s="7"/>
      <c r="Q971" s="6"/>
    </row>
    <row r="972" spans="1:17" s="67" customFormat="1" ht="15.75" hidden="1">
      <c r="A972"/>
      <c r="B972" s="257" t="s">
        <v>87</v>
      </c>
      <c r="C972" s="36" t="s">
        <v>8</v>
      </c>
      <c r="D972" s="36" t="s">
        <v>167</v>
      </c>
      <c r="E972" s="251">
        <v>45809</v>
      </c>
      <c r="F972" s="44" t="s">
        <v>359</v>
      </c>
      <c r="G972" s="44" t="s">
        <v>322</v>
      </c>
      <c r="H972" s="45">
        <v>0.29166666666666669</v>
      </c>
      <c r="I972" s="45">
        <v>0.79166666666666663</v>
      </c>
      <c r="J972" s="42"/>
      <c r="K972" s="57"/>
      <c r="L972" s="39">
        <f t="shared" si="82"/>
        <v>0</v>
      </c>
      <c r="M972" s="38"/>
      <c r="N972" s="64">
        <v>181.2</v>
      </c>
      <c r="O972" s="258">
        <f t="shared" si="83"/>
        <v>0</v>
      </c>
      <c r="P972" s="7"/>
      <c r="Q972" s="6"/>
    </row>
    <row r="973" spans="1:17" s="67" customFormat="1" ht="15.75" hidden="1">
      <c r="A973"/>
      <c r="B973" s="257" t="s">
        <v>87</v>
      </c>
      <c r="C973" s="36" t="s">
        <v>8</v>
      </c>
      <c r="D973" s="36" t="s">
        <v>167</v>
      </c>
      <c r="E973" s="251">
        <v>45809</v>
      </c>
      <c r="F973" s="44" t="s">
        <v>359</v>
      </c>
      <c r="G973" s="44" t="s">
        <v>322</v>
      </c>
      <c r="H973" s="45">
        <v>0.29166666666666669</v>
      </c>
      <c r="I973" s="45">
        <v>0.79166666666666663</v>
      </c>
      <c r="J973" s="42"/>
      <c r="K973" s="57"/>
      <c r="L973" s="39">
        <f t="shared" si="82"/>
        <v>0</v>
      </c>
      <c r="M973" s="38"/>
      <c r="N973" s="64">
        <v>181.2</v>
      </c>
      <c r="O973" s="258">
        <f t="shared" si="83"/>
        <v>0</v>
      </c>
      <c r="P973" s="7"/>
      <c r="Q973" s="6"/>
    </row>
    <row r="974" spans="1:17" s="67" customFormat="1" ht="15.75" hidden="1">
      <c r="A974"/>
      <c r="B974" s="257" t="s">
        <v>87</v>
      </c>
      <c r="C974" s="36" t="s">
        <v>8</v>
      </c>
      <c r="D974" s="36" t="s">
        <v>167</v>
      </c>
      <c r="E974" s="251">
        <v>45809</v>
      </c>
      <c r="F974" s="44" t="s">
        <v>360</v>
      </c>
      <c r="G974" s="44" t="s">
        <v>328</v>
      </c>
      <c r="H974" s="45">
        <v>0.91666666666666663</v>
      </c>
      <c r="I974" s="45">
        <v>0.32500000000000001</v>
      </c>
      <c r="J974" s="42"/>
      <c r="K974" s="57"/>
      <c r="L974" s="39">
        <f t="shared" si="82"/>
        <v>0</v>
      </c>
      <c r="M974" s="38"/>
      <c r="N974" s="64">
        <v>387.54</v>
      </c>
      <c r="O974" s="258">
        <f t="shared" si="83"/>
        <v>0</v>
      </c>
      <c r="P974" s="7"/>
      <c r="Q974" s="6"/>
    </row>
    <row r="975" spans="1:17" s="67" customFormat="1" ht="15.75" hidden="1">
      <c r="A975"/>
      <c r="B975" s="257" t="s">
        <v>87</v>
      </c>
      <c r="C975" s="36" t="s">
        <v>8</v>
      </c>
      <c r="D975" s="36" t="s">
        <v>167</v>
      </c>
      <c r="E975" s="251">
        <v>45809</v>
      </c>
      <c r="F975" s="44" t="s">
        <v>361</v>
      </c>
      <c r="G975" s="44" t="s">
        <v>322</v>
      </c>
      <c r="H975" s="45">
        <v>0.79166666666666663</v>
      </c>
      <c r="I975" s="45">
        <v>0.29166666666666669</v>
      </c>
      <c r="J975" s="42"/>
      <c r="K975" s="57"/>
      <c r="L975" s="39">
        <f t="shared" si="82"/>
        <v>0</v>
      </c>
      <c r="M975" s="38"/>
      <c r="N975" s="64">
        <v>320.02</v>
      </c>
      <c r="O975" s="258">
        <f t="shared" si="83"/>
        <v>0</v>
      </c>
      <c r="P975" s="7"/>
      <c r="Q975" s="6"/>
    </row>
    <row r="976" spans="1:17" s="67" customFormat="1" ht="15.75" hidden="1">
      <c r="A976"/>
      <c r="B976" s="257" t="s">
        <v>87</v>
      </c>
      <c r="C976" s="36" t="s">
        <v>8</v>
      </c>
      <c r="D976" s="36" t="s">
        <v>167</v>
      </c>
      <c r="E976" s="251">
        <v>45809</v>
      </c>
      <c r="F976" s="44" t="s">
        <v>537</v>
      </c>
      <c r="G976" s="44" t="s">
        <v>322</v>
      </c>
      <c r="H976" s="45">
        <v>0.79166666666666663</v>
      </c>
      <c r="I976" s="45">
        <v>0.29166666666666669</v>
      </c>
      <c r="J976" s="42"/>
      <c r="K976" s="57"/>
      <c r="L976" s="39">
        <f t="shared" si="82"/>
        <v>0</v>
      </c>
      <c r="M976" s="38"/>
      <c r="N976" s="64">
        <v>255.24</v>
      </c>
      <c r="O976" s="258">
        <f t="shared" si="83"/>
        <v>0</v>
      </c>
      <c r="P976" s="7"/>
      <c r="Q976" s="6"/>
    </row>
    <row r="977" spans="1:17" s="67" customFormat="1" ht="15.75" hidden="1">
      <c r="A977"/>
      <c r="B977" s="257" t="s">
        <v>87</v>
      </c>
      <c r="C977" s="36" t="s">
        <v>8</v>
      </c>
      <c r="D977" s="36" t="s">
        <v>167</v>
      </c>
      <c r="E977" s="251">
        <v>45809</v>
      </c>
      <c r="F977" s="44" t="s">
        <v>362</v>
      </c>
      <c r="G977" s="44" t="s">
        <v>328</v>
      </c>
      <c r="H977" s="45">
        <v>0.33333333333333331</v>
      </c>
      <c r="I977" s="45">
        <v>0.7416666666666667</v>
      </c>
      <c r="J977" s="42"/>
      <c r="K977" s="57"/>
      <c r="L977" s="39">
        <f t="shared" si="82"/>
        <v>0</v>
      </c>
      <c r="M977" s="38"/>
      <c r="N977" s="64">
        <v>232.55</v>
      </c>
      <c r="O977" s="258">
        <f t="shared" si="83"/>
        <v>0</v>
      </c>
      <c r="P977" s="7"/>
      <c r="Q977" s="6"/>
    </row>
    <row r="978" spans="1:17" s="67" customFormat="1" ht="15.75" hidden="1">
      <c r="A978"/>
      <c r="B978" s="257" t="s">
        <v>87</v>
      </c>
      <c r="C978" s="36" t="s">
        <v>9</v>
      </c>
      <c r="D978" s="36" t="s">
        <v>167</v>
      </c>
      <c r="E978" s="251">
        <v>45809</v>
      </c>
      <c r="F978" s="44" t="s">
        <v>434</v>
      </c>
      <c r="G978" s="44" t="s">
        <v>322</v>
      </c>
      <c r="H978" s="45">
        <v>0.29166666666666669</v>
      </c>
      <c r="I978" s="45">
        <v>0.79166666666666663</v>
      </c>
      <c r="J978" s="42"/>
      <c r="K978" s="57"/>
      <c r="L978" s="39">
        <f t="shared" si="82"/>
        <v>0</v>
      </c>
      <c r="M978" s="38"/>
      <c r="N978" s="64">
        <v>311.97000000000003</v>
      </c>
      <c r="O978" s="258">
        <f t="shared" si="83"/>
        <v>0</v>
      </c>
      <c r="P978" s="7"/>
      <c r="Q978" s="6"/>
    </row>
    <row r="979" spans="1:17" s="67" customFormat="1" ht="15.75" hidden="1">
      <c r="A979"/>
      <c r="B979" s="263" t="s">
        <v>87</v>
      </c>
      <c r="C979" s="264" t="s">
        <v>9</v>
      </c>
      <c r="D979" s="264" t="s">
        <v>167</v>
      </c>
      <c r="E979" s="251">
        <v>45809</v>
      </c>
      <c r="F979" s="44" t="s">
        <v>444</v>
      </c>
      <c r="G979" s="44" t="s">
        <v>341</v>
      </c>
      <c r="H979" s="45">
        <v>0.29166666666666669</v>
      </c>
      <c r="I979" s="45">
        <v>0.63888888888888884</v>
      </c>
      <c r="J979" s="267"/>
      <c r="K979" s="268"/>
      <c r="L979" s="269">
        <f t="shared" si="82"/>
        <v>0</v>
      </c>
      <c r="M979" s="270">
        <v>22</v>
      </c>
      <c r="N979" s="64">
        <v>181.61</v>
      </c>
      <c r="O979" s="271">
        <f t="shared" si="83"/>
        <v>3995.42</v>
      </c>
      <c r="P979" s="7"/>
      <c r="Q979" s="6"/>
    </row>
    <row r="980" spans="1:17" s="67" customFormat="1" ht="15.75" hidden="1">
      <c r="A980"/>
      <c r="B980" s="263" t="s">
        <v>34</v>
      </c>
      <c r="C980" s="264" t="s">
        <v>175</v>
      </c>
      <c r="D980" s="264" t="s">
        <v>182</v>
      </c>
      <c r="E980" s="265">
        <v>45809</v>
      </c>
      <c r="F980" s="264" t="s">
        <v>325</v>
      </c>
      <c r="G980" s="264" t="s">
        <v>328</v>
      </c>
      <c r="H980" s="266">
        <v>0.29166666666666669</v>
      </c>
      <c r="I980" s="266">
        <v>0.7</v>
      </c>
      <c r="J980" s="267"/>
      <c r="K980" s="268">
        <v>23.66</v>
      </c>
      <c r="L980" s="269">
        <f>J980*K980</f>
        <v>0</v>
      </c>
      <c r="M980" s="270">
        <v>1</v>
      </c>
      <c r="N980" s="268">
        <v>171</v>
      </c>
      <c r="O980" s="271">
        <f>M980*N980</f>
        <v>171</v>
      </c>
      <c r="P980" s="7"/>
      <c r="Q980" s="6"/>
    </row>
    <row r="981" spans="1:17" s="67" customFormat="1" ht="15.75" hidden="1">
      <c r="A981"/>
      <c r="B981" s="257" t="s">
        <v>58</v>
      </c>
      <c r="C981" s="36" t="s">
        <v>7</v>
      </c>
      <c r="D981" s="36" t="s">
        <v>167</v>
      </c>
      <c r="E981" s="251">
        <v>45809</v>
      </c>
      <c r="F981" s="36" t="s">
        <v>373</v>
      </c>
      <c r="G981" s="36" t="s">
        <v>322</v>
      </c>
      <c r="H981" s="37">
        <v>0.45833333333333331</v>
      </c>
      <c r="I981" s="37">
        <v>0.95833333333333337</v>
      </c>
      <c r="J981" s="42"/>
      <c r="K981" s="57"/>
      <c r="L981" s="39">
        <f t="shared" ref="L981:L991" si="84">J981*K981</f>
        <v>0</v>
      </c>
      <c r="M981" s="38"/>
      <c r="N981" s="39">
        <v>179.03</v>
      </c>
      <c r="O981" s="258">
        <f t="shared" ref="O981:O991" si="85">M981*N981</f>
        <v>0</v>
      </c>
      <c r="P981" s="7"/>
      <c r="Q981" s="6"/>
    </row>
    <row r="982" spans="1:17" s="67" customFormat="1" ht="31.5" hidden="1">
      <c r="A982"/>
      <c r="B982" s="257" t="s">
        <v>58</v>
      </c>
      <c r="C982" s="36" t="s">
        <v>7</v>
      </c>
      <c r="D982" s="36" t="s">
        <v>167</v>
      </c>
      <c r="E982" s="251">
        <v>45809</v>
      </c>
      <c r="F982" s="36" t="s">
        <v>512</v>
      </c>
      <c r="G982" s="36" t="s">
        <v>341</v>
      </c>
      <c r="H982" s="37">
        <v>0.27777777777777779</v>
      </c>
      <c r="I982" s="37">
        <v>0.625</v>
      </c>
      <c r="J982" s="42"/>
      <c r="K982" s="57"/>
      <c r="L982" s="39">
        <f t="shared" si="84"/>
        <v>0</v>
      </c>
      <c r="M982" s="38"/>
      <c r="N982" s="39">
        <v>271.36</v>
      </c>
      <c r="O982" s="258">
        <f t="shared" si="85"/>
        <v>0</v>
      </c>
      <c r="P982" s="7"/>
      <c r="Q982" s="6"/>
    </row>
    <row r="983" spans="1:17" s="67" customFormat="1" ht="15.75" hidden="1">
      <c r="A983"/>
      <c r="B983" s="257" t="s">
        <v>58</v>
      </c>
      <c r="C983" s="36" t="s">
        <v>7</v>
      </c>
      <c r="D983" s="36" t="s">
        <v>167</v>
      </c>
      <c r="E983" s="251">
        <v>45809</v>
      </c>
      <c r="F983" s="36" t="s">
        <v>506</v>
      </c>
      <c r="G983" s="36" t="s">
        <v>341</v>
      </c>
      <c r="H983" s="37">
        <v>0.27777777777777779</v>
      </c>
      <c r="I983" s="37">
        <v>0.625</v>
      </c>
      <c r="J983" s="42"/>
      <c r="K983" s="57"/>
      <c r="L983" s="39">
        <f t="shared" si="84"/>
        <v>0</v>
      </c>
      <c r="M983" s="38"/>
      <c r="N983" s="39">
        <v>186.44</v>
      </c>
      <c r="O983" s="258">
        <f t="shared" si="85"/>
        <v>0</v>
      </c>
      <c r="P983" s="7"/>
      <c r="Q983" s="6"/>
    </row>
    <row r="984" spans="1:17" s="67" customFormat="1" ht="15.75" hidden="1">
      <c r="A984"/>
      <c r="B984" s="257" t="s">
        <v>58</v>
      </c>
      <c r="C984" s="36" t="s">
        <v>7</v>
      </c>
      <c r="D984" s="36" t="s">
        <v>167</v>
      </c>
      <c r="E984" s="251">
        <v>45809</v>
      </c>
      <c r="F984" s="36" t="s">
        <v>372</v>
      </c>
      <c r="G984" s="36" t="s">
        <v>341</v>
      </c>
      <c r="H984" s="37">
        <v>0.27777777777777779</v>
      </c>
      <c r="I984" s="37">
        <v>0.625</v>
      </c>
      <c r="J984" s="42"/>
      <c r="K984" s="57"/>
      <c r="L984" s="39">
        <f t="shared" si="84"/>
        <v>0</v>
      </c>
      <c r="M984" s="38">
        <v>5</v>
      </c>
      <c r="N984" s="39">
        <v>186.44</v>
      </c>
      <c r="O984" s="258">
        <f t="shared" si="85"/>
        <v>932.2</v>
      </c>
      <c r="P984" s="7"/>
      <c r="Q984" s="6"/>
    </row>
    <row r="985" spans="1:17" s="67" customFormat="1" ht="15.75" hidden="1">
      <c r="A985"/>
      <c r="B985" s="257" t="s">
        <v>58</v>
      </c>
      <c r="C985" s="36" t="s">
        <v>7</v>
      </c>
      <c r="D985" s="36" t="s">
        <v>167</v>
      </c>
      <c r="E985" s="251">
        <v>45809</v>
      </c>
      <c r="F985" s="36" t="s">
        <v>506</v>
      </c>
      <c r="G985" s="36" t="s">
        <v>341</v>
      </c>
      <c r="H985" s="37">
        <v>0.61111111111111116</v>
      </c>
      <c r="I985" s="37">
        <v>0.95833333333333337</v>
      </c>
      <c r="J985" s="42"/>
      <c r="K985" s="57"/>
      <c r="L985" s="39">
        <f t="shared" si="84"/>
        <v>0</v>
      </c>
      <c r="M985" s="38"/>
      <c r="N985" s="39">
        <v>190.89</v>
      </c>
      <c r="O985" s="258">
        <f t="shared" si="85"/>
        <v>0</v>
      </c>
      <c r="P985" s="7"/>
      <c r="Q985" s="6"/>
    </row>
    <row r="986" spans="1:17" s="67" customFormat="1" ht="15.75" hidden="1">
      <c r="A986"/>
      <c r="B986" s="257" t="s">
        <v>58</v>
      </c>
      <c r="C986" s="36" t="s">
        <v>7</v>
      </c>
      <c r="D986" s="36" t="s">
        <v>167</v>
      </c>
      <c r="E986" s="251">
        <v>45809</v>
      </c>
      <c r="F986" s="36" t="s">
        <v>372</v>
      </c>
      <c r="G986" s="36" t="s">
        <v>341</v>
      </c>
      <c r="H986" s="37">
        <v>0.61111111111111116</v>
      </c>
      <c r="I986" s="37">
        <v>0.95833333333333337</v>
      </c>
      <c r="J986" s="42"/>
      <c r="K986" s="57"/>
      <c r="L986" s="39">
        <f t="shared" si="84"/>
        <v>0</v>
      </c>
      <c r="M986" s="38">
        <v>17</v>
      </c>
      <c r="N986" s="39">
        <v>190.89</v>
      </c>
      <c r="O986" s="258">
        <f t="shared" si="85"/>
        <v>3245.1299999999997</v>
      </c>
      <c r="P986" s="7"/>
      <c r="Q986" s="6"/>
    </row>
    <row r="987" spans="1:17" s="67" customFormat="1" ht="15.75" hidden="1">
      <c r="A987"/>
      <c r="B987" s="257" t="s">
        <v>58</v>
      </c>
      <c r="C987" s="36" t="s">
        <v>7</v>
      </c>
      <c r="D987" s="36" t="s">
        <v>167</v>
      </c>
      <c r="E987" s="251">
        <v>45809</v>
      </c>
      <c r="F987" s="36" t="s">
        <v>379</v>
      </c>
      <c r="G987" s="36" t="s">
        <v>341</v>
      </c>
      <c r="H987" s="37">
        <v>0.27777777777777779</v>
      </c>
      <c r="I987" s="37">
        <v>0.625</v>
      </c>
      <c r="J987" s="42"/>
      <c r="K987" s="57"/>
      <c r="L987" s="39">
        <f t="shared" si="84"/>
        <v>0</v>
      </c>
      <c r="M987" s="38"/>
      <c r="N987" s="39">
        <v>235.11</v>
      </c>
      <c r="O987" s="258">
        <f t="shared" si="85"/>
        <v>0</v>
      </c>
      <c r="P987" s="7"/>
      <c r="Q987" s="6"/>
    </row>
    <row r="988" spans="1:17" s="67" customFormat="1" ht="15.75" hidden="1">
      <c r="A988"/>
      <c r="B988" s="257" t="s">
        <v>58</v>
      </c>
      <c r="C988" s="36" t="s">
        <v>7</v>
      </c>
      <c r="D988" s="36" t="s">
        <v>167</v>
      </c>
      <c r="E988" s="251">
        <v>45809</v>
      </c>
      <c r="F988" s="36" t="s">
        <v>379</v>
      </c>
      <c r="G988" s="36" t="s">
        <v>341</v>
      </c>
      <c r="H988" s="37">
        <v>0.54166666666666663</v>
      </c>
      <c r="I988" s="37">
        <v>0.88888888888888884</v>
      </c>
      <c r="J988" s="42"/>
      <c r="K988" s="57"/>
      <c r="L988" s="39">
        <f t="shared" si="84"/>
        <v>0</v>
      </c>
      <c r="M988" s="38"/>
      <c r="N988" s="39">
        <v>235.11</v>
      </c>
      <c r="O988" s="258">
        <f t="shared" si="85"/>
        <v>0</v>
      </c>
      <c r="P988" s="7"/>
      <c r="Q988" s="6"/>
    </row>
    <row r="989" spans="1:17" s="67" customFormat="1" ht="15.75" hidden="1">
      <c r="A989"/>
      <c r="B989" s="257" t="s">
        <v>58</v>
      </c>
      <c r="C989" s="36" t="s">
        <v>7</v>
      </c>
      <c r="D989" s="36" t="s">
        <v>167</v>
      </c>
      <c r="E989" s="251">
        <v>45809</v>
      </c>
      <c r="F989" s="36" t="s">
        <v>379</v>
      </c>
      <c r="G989" s="36" t="s">
        <v>341</v>
      </c>
      <c r="H989" s="37">
        <v>0.61111111111111116</v>
      </c>
      <c r="I989" s="37">
        <v>0.95833333333333337</v>
      </c>
      <c r="J989" s="42"/>
      <c r="K989" s="57"/>
      <c r="L989" s="39">
        <f t="shared" si="84"/>
        <v>0</v>
      </c>
      <c r="M989" s="38">
        <v>1</v>
      </c>
      <c r="N989" s="39">
        <v>241.14</v>
      </c>
      <c r="O989" s="258">
        <f t="shared" si="85"/>
        <v>241.14</v>
      </c>
      <c r="P989" s="7"/>
      <c r="Q989" s="6"/>
    </row>
    <row r="990" spans="1:17" s="67" customFormat="1" ht="15.75" hidden="1">
      <c r="A990"/>
      <c r="B990" s="257" t="s">
        <v>58</v>
      </c>
      <c r="C990" s="36" t="s">
        <v>7</v>
      </c>
      <c r="D990" s="36" t="s">
        <v>167</v>
      </c>
      <c r="E990" s="251">
        <v>45809</v>
      </c>
      <c r="F990" s="36" t="s">
        <v>372</v>
      </c>
      <c r="G990" s="36" t="s">
        <v>341</v>
      </c>
      <c r="H990" s="37">
        <v>0.33333333333333331</v>
      </c>
      <c r="I990" s="37">
        <v>0.68055555555555558</v>
      </c>
      <c r="J990" s="42"/>
      <c r="K990" s="57"/>
      <c r="L990" s="39">
        <f t="shared" si="84"/>
        <v>0</v>
      </c>
      <c r="M990" s="38"/>
      <c r="N990" s="39">
        <v>186.44</v>
      </c>
      <c r="O990" s="258">
        <f t="shared" si="85"/>
        <v>0</v>
      </c>
      <c r="P990" s="7"/>
      <c r="Q990" s="6"/>
    </row>
    <row r="991" spans="1:17" s="67" customFormat="1" ht="15.75" hidden="1">
      <c r="A991"/>
      <c r="B991" s="263" t="s">
        <v>58</v>
      </c>
      <c r="C991" s="264" t="s">
        <v>7</v>
      </c>
      <c r="D991" s="264" t="s">
        <v>167</v>
      </c>
      <c r="E991" s="251">
        <v>45809</v>
      </c>
      <c r="F991" s="36" t="s">
        <v>372</v>
      </c>
      <c r="G991" s="36" t="s">
        <v>341</v>
      </c>
      <c r="H991" s="37">
        <v>0.5</v>
      </c>
      <c r="I991" s="37">
        <v>0.84722222222222221</v>
      </c>
      <c r="J991" s="267"/>
      <c r="K991" s="268"/>
      <c r="L991" s="269">
        <f t="shared" si="84"/>
        <v>0</v>
      </c>
      <c r="M991" s="270"/>
      <c r="N991" s="39">
        <v>186.44</v>
      </c>
      <c r="O991" s="271">
        <f t="shared" si="85"/>
        <v>0</v>
      </c>
      <c r="P991" s="7"/>
      <c r="Q991" s="6"/>
    </row>
    <row r="992" spans="1:17" s="67" customFormat="1" ht="15.75" hidden="1">
      <c r="A992"/>
      <c r="B992" s="257" t="s">
        <v>14</v>
      </c>
      <c r="C992" s="36" t="s">
        <v>8</v>
      </c>
      <c r="D992" s="36" t="s">
        <v>168</v>
      </c>
      <c r="E992" s="251">
        <v>45809</v>
      </c>
      <c r="F992" s="36" t="s">
        <v>572</v>
      </c>
      <c r="G992" s="11" t="s">
        <v>328</v>
      </c>
      <c r="H992" s="30" t="s">
        <v>564</v>
      </c>
      <c r="I992" s="30" t="s">
        <v>573</v>
      </c>
      <c r="J992" s="42"/>
      <c r="K992" s="57"/>
      <c r="L992" s="39">
        <f t="shared" ref="L992:L995" si="86">J992*K992</f>
        <v>0</v>
      </c>
      <c r="M992" s="38"/>
      <c r="N992" s="33">
        <v>289.69</v>
      </c>
      <c r="O992" s="258">
        <f t="shared" ref="O992:O995" si="87">M992*N992</f>
        <v>0</v>
      </c>
      <c r="P992" s="7"/>
      <c r="Q992" s="6"/>
    </row>
    <row r="993" spans="1:17" s="67" customFormat="1" ht="15.75" hidden="1">
      <c r="A993"/>
      <c r="B993" s="257" t="s">
        <v>14</v>
      </c>
      <c r="C993" s="36" t="s">
        <v>8</v>
      </c>
      <c r="D993" s="36" t="s">
        <v>168</v>
      </c>
      <c r="E993" s="251">
        <v>45809</v>
      </c>
      <c r="F993" s="36" t="s">
        <v>357</v>
      </c>
      <c r="G993" s="11" t="s">
        <v>322</v>
      </c>
      <c r="H993" s="30" t="s">
        <v>553</v>
      </c>
      <c r="I993" s="30" t="s">
        <v>554</v>
      </c>
      <c r="J993" s="42"/>
      <c r="K993" s="57"/>
      <c r="L993" s="39">
        <f t="shared" si="86"/>
        <v>0</v>
      </c>
      <c r="M993" s="38">
        <v>2</v>
      </c>
      <c r="N993" s="33">
        <v>269.77999999999997</v>
      </c>
      <c r="O993" s="258">
        <f t="shared" si="87"/>
        <v>539.55999999999995</v>
      </c>
      <c r="P993" s="7"/>
      <c r="Q993" s="6"/>
    </row>
    <row r="994" spans="1:17" s="67" customFormat="1" ht="15.75" hidden="1">
      <c r="A994"/>
      <c r="B994" s="257" t="s">
        <v>14</v>
      </c>
      <c r="C994" s="36" t="s">
        <v>8</v>
      </c>
      <c r="D994" s="36" t="s">
        <v>168</v>
      </c>
      <c r="E994" s="251">
        <v>45809</v>
      </c>
      <c r="F994" s="36" t="s">
        <v>370</v>
      </c>
      <c r="G994" s="11" t="s">
        <v>322</v>
      </c>
      <c r="H994" s="30" t="s">
        <v>554</v>
      </c>
      <c r="I994" s="30" t="s">
        <v>553</v>
      </c>
      <c r="J994" s="42"/>
      <c r="K994" s="57"/>
      <c r="L994" s="39">
        <f t="shared" si="86"/>
        <v>0</v>
      </c>
      <c r="M994" s="38"/>
      <c r="N994" s="33">
        <v>347.58</v>
      </c>
      <c r="O994" s="258">
        <f t="shared" si="87"/>
        <v>0</v>
      </c>
      <c r="P994" s="7"/>
      <c r="Q994" s="6"/>
    </row>
    <row r="995" spans="1:17" s="67" customFormat="1" ht="15.75" hidden="1">
      <c r="A995"/>
      <c r="B995" s="263" t="s">
        <v>14</v>
      </c>
      <c r="C995" s="264" t="s">
        <v>8</v>
      </c>
      <c r="D995" s="264" t="s">
        <v>168</v>
      </c>
      <c r="E995" s="265">
        <v>45809</v>
      </c>
      <c r="F995" s="36" t="s">
        <v>574</v>
      </c>
      <c r="G995" s="11" t="s">
        <v>328</v>
      </c>
      <c r="H995" s="30" t="s">
        <v>564</v>
      </c>
      <c r="I995" s="30" t="s">
        <v>573</v>
      </c>
      <c r="J995" s="267"/>
      <c r="K995" s="268"/>
      <c r="L995" s="269">
        <f t="shared" si="86"/>
        <v>0</v>
      </c>
      <c r="M995" s="270"/>
      <c r="N995" s="33">
        <v>192.26</v>
      </c>
      <c r="O995" s="271">
        <f t="shared" si="87"/>
        <v>0</v>
      </c>
      <c r="P995" s="7"/>
      <c r="Q995" s="6"/>
    </row>
    <row r="996" spans="1:17" s="67" customFormat="1" ht="15.75" hidden="1">
      <c r="A996"/>
      <c r="B996" s="257" t="s">
        <v>87</v>
      </c>
      <c r="C996" s="36" t="s">
        <v>7</v>
      </c>
      <c r="D996" s="36" t="s">
        <v>167</v>
      </c>
      <c r="E996" s="251">
        <v>45839</v>
      </c>
      <c r="F996" s="44" t="s">
        <v>363</v>
      </c>
      <c r="G996" s="44" t="s">
        <v>336</v>
      </c>
      <c r="H996" s="45">
        <v>0.33333333333333298</v>
      </c>
      <c r="I996" s="45">
        <v>0.68055555555555602</v>
      </c>
      <c r="J996" s="42"/>
      <c r="K996" s="57"/>
      <c r="L996" s="39">
        <f t="shared" ref="L996:L1015" si="88">J996*K996</f>
        <v>0</v>
      </c>
      <c r="M996" s="38"/>
      <c r="N996" s="51">
        <v>341.84</v>
      </c>
      <c r="O996" s="258">
        <f t="shared" ref="O996:O1015" si="89">M996*N996</f>
        <v>0</v>
      </c>
      <c r="P996" s="7"/>
      <c r="Q996" s="6"/>
    </row>
    <row r="997" spans="1:17" s="67" customFormat="1" ht="15.75" hidden="1">
      <c r="A997"/>
      <c r="B997" s="257" t="s">
        <v>87</v>
      </c>
      <c r="C997" s="36" t="s">
        <v>7</v>
      </c>
      <c r="D997" s="36" t="s">
        <v>167</v>
      </c>
      <c r="E997" s="251">
        <v>45839</v>
      </c>
      <c r="F997" s="44" t="s">
        <v>364</v>
      </c>
      <c r="G997" s="44" t="s">
        <v>336</v>
      </c>
      <c r="H997" s="45">
        <v>0.91666666666666696</v>
      </c>
      <c r="I997" s="45">
        <v>0.25</v>
      </c>
      <c r="J997" s="42"/>
      <c r="K997" s="57"/>
      <c r="L997" s="39">
        <f t="shared" si="88"/>
        <v>0</v>
      </c>
      <c r="M997" s="38"/>
      <c r="N997" s="51">
        <v>280.32</v>
      </c>
      <c r="O997" s="258">
        <f t="shared" si="89"/>
        <v>0</v>
      </c>
      <c r="P997" s="7"/>
      <c r="Q997" s="6"/>
    </row>
    <row r="998" spans="1:17" s="67" customFormat="1" ht="15.75" hidden="1">
      <c r="A998"/>
      <c r="B998" s="257" t="s">
        <v>87</v>
      </c>
      <c r="C998" s="36" t="s">
        <v>7</v>
      </c>
      <c r="D998" s="36" t="s">
        <v>167</v>
      </c>
      <c r="E998" s="251">
        <v>45839</v>
      </c>
      <c r="F998" s="44" t="s">
        <v>408</v>
      </c>
      <c r="G998" s="44" t="s">
        <v>337</v>
      </c>
      <c r="H998" s="45">
        <v>0.33333333333333298</v>
      </c>
      <c r="I998" s="45">
        <v>0.83333333333333304</v>
      </c>
      <c r="J998" s="42"/>
      <c r="K998" s="57"/>
      <c r="L998" s="39">
        <f t="shared" si="88"/>
        <v>0</v>
      </c>
      <c r="M998" s="38"/>
      <c r="N998" s="51">
        <v>190.89</v>
      </c>
      <c r="O998" s="258">
        <f t="shared" si="89"/>
        <v>0</v>
      </c>
      <c r="P998" s="7"/>
      <c r="Q998" s="6"/>
    </row>
    <row r="999" spans="1:17" s="67" customFormat="1" ht="15.75" hidden="1">
      <c r="A999"/>
      <c r="B999" s="257" t="s">
        <v>87</v>
      </c>
      <c r="C999" s="36" t="s">
        <v>7</v>
      </c>
      <c r="D999" s="36" t="s">
        <v>167</v>
      </c>
      <c r="E999" s="251">
        <v>45839</v>
      </c>
      <c r="F999" s="44" t="s">
        <v>408</v>
      </c>
      <c r="G999" s="44" t="s">
        <v>449</v>
      </c>
      <c r="H999" s="45">
        <v>0.56944444444444398</v>
      </c>
      <c r="I999" s="45">
        <v>0.91666666666666696</v>
      </c>
      <c r="J999" s="42"/>
      <c r="K999" s="57"/>
      <c r="L999" s="39">
        <f t="shared" si="88"/>
        <v>0</v>
      </c>
      <c r="M999" s="38"/>
      <c r="N999" s="51">
        <v>201.85</v>
      </c>
      <c r="O999" s="258">
        <f t="shared" si="89"/>
        <v>0</v>
      </c>
      <c r="P999" s="7"/>
      <c r="Q999" s="6"/>
    </row>
    <row r="1000" spans="1:17" s="67" customFormat="1" ht="15.75" hidden="1">
      <c r="A1000"/>
      <c r="B1000" s="257" t="s">
        <v>87</v>
      </c>
      <c r="C1000" s="36" t="s">
        <v>7</v>
      </c>
      <c r="D1000" s="36" t="s">
        <v>167</v>
      </c>
      <c r="E1000" s="251">
        <v>45839</v>
      </c>
      <c r="F1000" s="44" t="s">
        <v>365</v>
      </c>
      <c r="G1000" s="44" t="s">
        <v>336</v>
      </c>
      <c r="H1000" s="45">
        <v>0.91666666666666696</v>
      </c>
      <c r="I1000" s="45">
        <v>0.25</v>
      </c>
      <c r="J1000" s="42"/>
      <c r="K1000" s="57"/>
      <c r="L1000" s="39">
        <f t="shared" si="88"/>
        <v>0</v>
      </c>
      <c r="M1000" s="38">
        <v>2</v>
      </c>
      <c r="N1000" s="51">
        <v>193.87</v>
      </c>
      <c r="O1000" s="258">
        <f t="shared" si="89"/>
        <v>387.74</v>
      </c>
      <c r="P1000" s="7"/>
      <c r="Q1000" s="6"/>
    </row>
    <row r="1001" spans="1:17" s="67" customFormat="1" ht="15.75" hidden="1">
      <c r="A1001"/>
      <c r="B1001" s="257" t="s">
        <v>87</v>
      </c>
      <c r="C1001" s="36" t="s">
        <v>7</v>
      </c>
      <c r="D1001" s="36" t="s">
        <v>167</v>
      </c>
      <c r="E1001" s="251">
        <v>45839</v>
      </c>
      <c r="F1001" s="44" t="s">
        <v>367</v>
      </c>
      <c r="G1001" s="44" t="s">
        <v>337</v>
      </c>
      <c r="H1001" s="45">
        <v>0.33333333333333298</v>
      </c>
      <c r="I1001" s="45">
        <v>0.83333333333333304</v>
      </c>
      <c r="J1001" s="42"/>
      <c r="K1001" s="57"/>
      <c r="L1001" s="39">
        <f t="shared" si="88"/>
        <v>0</v>
      </c>
      <c r="M1001" s="38"/>
      <c r="N1001" s="51">
        <v>197.49</v>
      </c>
      <c r="O1001" s="258">
        <f t="shared" si="89"/>
        <v>0</v>
      </c>
      <c r="P1001" s="7"/>
      <c r="Q1001" s="6"/>
    </row>
    <row r="1002" spans="1:17" s="67" customFormat="1" ht="15.75" hidden="1">
      <c r="A1002"/>
      <c r="B1002" s="257" t="s">
        <v>87</v>
      </c>
      <c r="C1002" s="36" t="s">
        <v>7</v>
      </c>
      <c r="D1002" s="36" t="s">
        <v>167</v>
      </c>
      <c r="E1002" s="251">
        <v>45839</v>
      </c>
      <c r="F1002" s="44" t="s">
        <v>367</v>
      </c>
      <c r="G1002" s="44" t="s">
        <v>336</v>
      </c>
      <c r="H1002" s="45">
        <v>0.91666666666666696</v>
      </c>
      <c r="I1002" s="45">
        <v>0.25</v>
      </c>
      <c r="J1002" s="42"/>
      <c r="K1002" s="57"/>
      <c r="L1002" s="39">
        <f t="shared" si="88"/>
        <v>0</v>
      </c>
      <c r="M1002" s="38">
        <v>3</v>
      </c>
      <c r="N1002" s="51">
        <v>240.1</v>
      </c>
      <c r="O1002" s="258">
        <f t="shared" si="89"/>
        <v>720.3</v>
      </c>
      <c r="P1002" s="7"/>
      <c r="Q1002" s="6"/>
    </row>
    <row r="1003" spans="1:17" s="67" customFormat="1" ht="15.75" hidden="1">
      <c r="A1003"/>
      <c r="B1003" s="257" t="s">
        <v>87</v>
      </c>
      <c r="C1003" s="36" t="s">
        <v>7</v>
      </c>
      <c r="D1003" s="36" t="s">
        <v>167</v>
      </c>
      <c r="E1003" s="251">
        <v>45839</v>
      </c>
      <c r="F1003" s="44" t="s">
        <v>366</v>
      </c>
      <c r="G1003" s="44" t="s">
        <v>337</v>
      </c>
      <c r="H1003" s="45">
        <v>0.33333333333333298</v>
      </c>
      <c r="I1003" s="45">
        <v>0.83333333333333304</v>
      </c>
      <c r="J1003" s="42"/>
      <c r="K1003" s="57"/>
      <c r="L1003" s="39">
        <f t="shared" si="88"/>
        <v>0</v>
      </c>
      <c r="M1003" s="38">
        <v>15</v>
      </c>
      <c r="N1003" s="51">
        <v>155.25</v>
      </c>
      <c r="O1003" s="258">
        <f t="shared" si="89"/>
        <v>2328.75</v>
      </c>
      <c r="P1003" s="7"/>
      <c r="Q1003" s="6"/>
    </row>
    <row r="1004" spans="1:17" s="67" customFormat="1" ht="15.75" hidden="1">
      <c r="A1004"/>
      <c r="B1004" s="257" t="s">
        <v>87</v>
      </c>
      <c r="C1004" s="36" t="s">
        <v>7</v>
      </c>
      <c r="D1004" s="36" t="s">
        <v>167</v>
      </c>
      <c r="E1004" s="251">
        <v>45839</v>
      </c>
      <c r="F1004" s="44" t="s">
        <v>366</v>
      </c>
      <c r="G1004" s="44" t="s">
        <v>336</v>
      </c>
      <c r="H1004" s="45">
        <v>0.41666666666666702</v>
      </c>
      <c r="I1004" s="45">
        <v>0.76388888888888895</v>
      </c>
      <c r="J1004" s="42"/>
      <c r="K1004" s="57"/>
      <c r="L1004" s="39">
        <f t="shared" si="88"/>
        <v>0</v>
      </c>
      <c r="M1004" s="38"/>
      <c r="N1004" s="51">
        <v>167.42</v>
      </c>
      <c r="O1004" s="258">
        <f t="shared" si="89"/>
        <v>0</v>
      </c>
      <c r="P1004" s="7"/>
      <c r="Q1004" s="6"/>
    </row>
    <row r="1005" spans="1:17" s="67" customFormat="1" ht="15.75" hidden="1">
      <c r="A1005"/>
      <c r="B1005" s="257" t="s">
        <v>87</v>
      </c>
      <c r="C1005" s="36" t="s">
        <v>7</v>
      </c>
      <c r="D1005" s="36" t="s">
        <v>167</v>
      </c>
      <c r="E1005" s="251">
        <v>45839</v>
      </c>
      <c r="F1005" s="44" t="s">
        <v>366</v>
      </c>
      <c r="G1005" s="44" t="s">
        <v>449</v>
      </c>
      <c r="H1005" s="45">
        <v>0.56944444444444398</v>
      </c>
      <c r="I1005" s="45">
        <v>0.91666666666666696</v>
      </c>
      <c r="J1005" s="42"/>
      <c r="K1005" s="57"/>
      <c r="L1005" s="39">
        <f t="shared" si="88"/>
        <v>0</v>
      </c>
      <c r="M1005" s="38"/>
      <c r="N1005" s="51">
        <v>46.74</v>
      </c>
      <c r="O1005" s="258">
        <f t="shared" si="89"/>
        <v>0</v>
      </c>
      <c r="P1005" s="7"/>
      <c r="Q1005" s="6"/>
    </row>
    <row r="1006" spans="1:17" s="67" customFormat="1" ht="15.75" hidden="1">
      <c r="A1006"/>
      <c r="B1006" s="257" t="s">
        <v>87</v>
      </c>
      <c r="C1006" s="36" t="s">
        <v>7</v>
      </c>
      <c r="D1006" s="36" t="s">
        <v>167</v>
      </c>
      <c r="E1006" s="251">
        <v>45839</v>
      </c>
      <c r="F1006" s="44" t="s">
        <v>366</v>
      </c>
      <c r="G1006" s="44" t="s">
        <v>336</v>
      </c>
      <c r="H1006" s="45">
        <v>0.91666666666666696</v>
      </c>
      <c r="I1006" s="45">
        <v>0.25</v>
      </c>
      <c r="J1006" s="42"/>
      <c r="K1006" s="57"/>
      <c r="L1006" s="39">
        <f t="shared" si="88"/>
        <v>0</v>
      </c>
      <c r="M1006" s="38">
        <v>28</v>
      </c>
      <c r="N1006" s="51">
        <v>189.91</v>
      </c>
      <c r="O1006" s="258">
        <f t="shared" si="89"/>
        <v>5317.48</v>
      </c>
      <c r="P1006" s="7"/>
      <c r="Q1006" s="6"/>
    </row>
    <row r="1007" spans="1:17" s="67" customFormat="1" ht="15.75" hidden="1">
      <c r="A1007"/>
      <c r="B1007" s="257" t="s">
        <v>87</v>
      </c>
      <c r="C1007" s="36" t="s">
        <v>7</v>
      </c>
      <c r="D1007" s="36" t="s">
        <v>167</v>
      </c>
      <c r="E1007" s="251">
        <v>45839</v>
      </c>
      <c r="F1007" s="44" t="s">
        <v>366</v>
      </c>
      <c r="G1007" s="44" t="s">
        <v>337</v>
      </c>
      <c r="H1007" s="45">
        <v>0.41666666666666702</v>
      </c>
      <c r="I1007" s="45">
        <v>0.91666666666666696</v>
      </c>
      <c r="J1007" s="42"/>
      <c r="K1007" s="57"/>
      <c r="L1007" s="39">
        <f t="shared" si="88"/>
        <v>0</v>
      </c>
      <c r="M1007" s="38"/>
      <c r="N1007" s="51">
        <v>155.25</v>
      </c>
      <c r="O1007" s="258">
        <f t="shared" si="89"/>
        <v>0</v>
      </c>
      <c r="P1007" s="7"/>
      <c r="Q1007" s="6"/>
    </row>
    <row r="1008" spans="1:17" s="67" customFormat="1" ht="15.75" hidden="1">
      <c r="A1008"/>
      <c r="B1008" s="257" t="s">
        <v>87</v>
      </c>
      <c r="C1008" s="36" t="s">
        <v>7</v>
      </c>
      <c r="D1008" s="36" t="s">
        <v>167</v>
      </c>
      <c r="E1008" s="251">
        <v>45839</v>
      </c>
      <c r="F1008" s="44" t="s">
        <v>367</v>
      </c>
      <c r="G1008" s="44" t="s">
        <v>337</v>
      </c>
      <c r="H1008" s="45">
        <v>0.41666666666666702</v>
      </c>
      <c r="I1008" s="45">
        <v>0.91666666666666696</v>
      </c>
      <c r="J1008" s="42"/>
      <c r="K1008" s="57"/>
      <c r="L1008" s="39">
        <f t="shared" si="88"/>
        <v>0</v>
      </c>
      <c r="M1008" s="38"/>
      <c r="N1008" s="51">
        <v>197.49</v>
      </c>
      <c r="O1008" s="258">
        <f t="shared" si="89"/>
        <v>0</v>
      </c>
      <c r="P1008" s="7"/>
      <c r="Q1008" s="6"/>
    </row>
    <row r="1009" spans="1:17" s="67" customFormat="1" ht="15.75" hidden="1">
      <c r="A1009"/>
      <c r="B1009" s="257" t="s">
        <v>87</v>
      </c>
      <c r="C1009" s="36" t="s">
        <v>7</v>
      </c>
      <c r="D1009" s="36" t="s">
        <v>167</v>
      </c>
      <c r="E1009" s="251">
        <v>45839</v>
      </c>
      <c r="F1009" s="44" t="s">
        <v>366</v>
      </c>
      <c r="G1009" s="44" t="s">
        <v>449</v>
      </c>
      <c r="H1009" s="45">
        <v>0.29166666666666702</v>
      </c>
      <c r="I1009" s="45">
        <v>0.63888888888888895</v>
      </c>
      <c r="J1009" s="42"/>
      <c r="K1009" s="57"/>
      <c r="L1009" s="39">
        <f t="shared" si="88"/>
        <v>0</v>
      </c>
      <c r="M1009" s="38"/>
      <c r="N1009" s="51">
        <v>46.74</v>
      </c>
      <c r="O1009" s="258">
        <f t="shared" si="89"/>
        <v>0</v>
      </c>
      <c r="P1009" s="7"/>
      <c r="Q1009" s="6"/>
    </row>
    <row r="1010" spans="1:17" s="67" customFormat="1" ht="15.75" hidden="1">
      <c r="A1010"/>
      <c r="B1010" s="257" t="s">
        <v>87</v>
      </c>
      <c r="C1010" s="36" t="s">
        <v>7</v>
      </c>
      <c r="D1010" s="36" t="s">
        <v>167</v>
      </c>
      <c r="E1010" s="251">
        <v>45839</v>
      </c>
      <c r="F1010" s="44" t="s">
        <v>366</v>
      </c>
      <c r="G1010" s="44" t="s">
        <v>449</v>
      </c>
      <c r="H1010" s="45">
        <v>0.58333333333333304</v>
      </c>
      <c r="I1010" s="45">
        <v>0.93055555555555602</v>
      </c>
      <c r="J1010" s="42"/>
      <c r="K1010" s="57"/>
      <c r="L1010" s="39">
        <f t="shared" si="88"/>
        <v>0</v>
      </c>
      <c r="M1010" s="38"/>
      <c r="N1010" s="51">
        <v>46.74</v>
      </c>
      <c r="O1010" s="258">
        <f t="shared" si="89"/>
        <v>0</v>
      </c>
      <c r="P1010" s="7"/>
      <c r="Q1010" s="6"/>
    </row>
    <row r="1011" spans="1:17" s="67" customFormat="1" ht="15.75" hidden="1">
      <c r="A1011"/>
      <c r="B1011" s="257" t="s">
        <v>87</v>
      </c>
      <c r="C1011" s="36" t="s">
        <v>7</v>
      </c>
      <c r="D1011" s="36" t="s">
        <v>167</v>
      </c>
      <c r="E1011" s="251">
        <v>45839</v>
      </c>
      <c r="F1011" s="44" t="s">
        <v>367</v>
      </c>
      <c r="G1011" s="44" t="s">
        <v>449</v>
      </c>
      <c r="H1011" s="45">
        <v>0.5</v>
      </c>
      <c r="I1011" s="45">
        <v>0.84722222222222199</v>
      </c>
      <c r="J1011" s="42"/>
      <c r="K1011" s="57"/>
      <c r="L1011" s="39">
        <f t="shared" si="88"/>
        <v>0</v>
      </c>
      <c r="M1011" s="38"/>
      <c r="N1011" s="51">
        <v>46.74</v>
      </c>
      <c r="O1011" s="258">
        <f t="shared" si="89"/>
        <v>0</v>
      </c>
      <c r="P1011" s="7"/>
      <c r="Q1011" s="6"/>
    </row>
    <row r="1012" spans="1:17" s="67" customFormat="1" ht="15.75" hidden="1">
      <c r="A1012"/>
      <c r="B1012" s="257" t="s">
        <v>87</v>
      </c>
      <c r="C1012" s="36" t="s">
        <v>7</v>
      </c>
      <c r="D1012" s="36" t="s">
        <v>167</v>
      </c>
      <c r="E1012" s="251">
        <v>45839</v>
      </c>
      <c r="F1012" s="44" t="s">
        <v>538</v>
      </c>
      <c r="G1012" s="44" t="s">
        <v>449</v>
      </c>
      <c r="H1012" s="45">
        <v>0.56944444444444398</v>
      </c>
      <c r="I1012" s="45">
        <v>0.91666666666666696</v>
      </c>
      <c r="J1012" s="42"/>
      <c r="K1012" s="57"/>
      <c r="L1012" s="39">
        <f t="shared" si="88"/>
        <v>0</v>
      </c>
      <c r="M1012" s="38"/>
      <c r="N1012" s="51">
        <v>208.45</v>
      </c>
      <c r="O1012" s="258">
        <f t="shared" si="89"/>
        <v>0</v>
      </c>
      <c r="P1012" s="7"/>
      <c r="Q1012" s="6"/>
    </row>
    <row r="1013" spans="1:17" s="67" customFormat="1" ht="15.75" hidden="1">
      <c r="A1013"/>
      <c r="B1013" s="257" t="s">
        <v>87</v>
      </c>
      <c r="C1013" s="36" t="s">
        <v>7</v>
      </c>
      <c r="D1013" s="36" t="s">
        <v>167</v>
      </c>
      <c r="E1013" s="251">
        <v>45839</v>
      </c>
      <c r="F1013" s="44" t="s">
        <v>368</v>
      </c>
      <c r="G1013" s="44" t="s">
        <v>337</v>
      </c>
      <c r="H1013" s="45">
        <v>0.41666666666666702</v>
      </c>
      <c r="I1013" s="45">
        <v>0.91666666666666696</v>
      </c>
      <c r="J1013" s="42"/>
      <c r="K1013" s="57"/>
      <c r="L1013" s="39">
        <f t="shared" si="88"/>
        <v>0</v>
      </c>
      <c r="M1013" s="38"/>
      <c r="N1013" s="51">
        <v>191.09</v>
      </c>
      <c r="O1013" s="258">
        <f t="shared" si="89"/>
        <v>0</v>
      </c>
      <c r="P1013" s="7"/>
      <c r="Q1013" s="6"/>
    </row>
    <row r="1014" spans="1:17" s="67" customFormat="1" ht="15.75" hidden="1">
      <c r="A1014"/>
      <c r="B1014" s="257" t="s">
        <v>87</v>
      </c>
      <c r="C1014" s="36" t="s">
        <v>7</v>
      </c>
      <c r="D1014" s="36" t="s">
        <v>167</v>
      </c>
      <c r="E1014" s="251">
        <v>45839</v>
      </c>
      <c r="F1014" s="44" t="s">
        <v>369</v>
      </c>
      <c r="G1014" s="44" t="s">
        <v>336</v>
      </c>
      <c r="H1014" s="45">
        <v>0.25</v>
      </c>
      <c r="I1014" s="45">
        <v>0.59722222222222199</v>
      </c>
      <c r="J1014" s="42"/>
      <c r="K1014" s="57"/>
      <c r="L1014" s="39">
        <f t="shared" si="88"/>
        <v>0</v>
      </c>
      <c r="M1014" s="38"/>
      <c r="N1014" s="51">
        <v>178.53</v>
      </c>
      <c r="O1014" s="258">
        <f t="shared" si="89"/>
        <v>0</v>
      </c>
      <c r="P1014" s="7"/>
      <c r="Q1014" s="6"/>
    </row>
    <row r="1015" spans="1:17" s="67" customFormat="1" ht="15.75" hidden="1">
      <c r="A1015"/>
      <c r="B1015" s="263" t="s">
        <v>87</v>
      </c>
      <c r="C1015" s="264" t="s">
        <v>7</v>
      </c>
      <c r="D1015" s="264" t="s">
        <v>167</v>
      </c>
      <c r="E1015" s="251">
        <v>45839</v>
      </c>
      <c r="F1015" s="44" t="s">
        <v>367</v>
      </c>
      <c r="G1015" s="44" t="s">
        <v>336</v>
      </c>
      <c r="H1015" s="45">
        <v>0.91666666666666696</v>
      </c>
      <c r="I1015" s="45">
        <v>0.25</v>
      </c>
      <c r="J1015" s="267"/>
      <c r="K1015" s="268"/>
      <c r="L1015" s="269">
        <f t="shared" si="88"/>
        <v>0</v>
      </c>
      <c r="M1015" s="270"/>
      <c r="N1015" s="51">
        <v>240.1</v>
      </c>
      <c r="O1015" s="271">
        <f t="shared" si="89"/>
        <v>0</v>
      </c>
      <c r="P1015" s="7"/>
      <c r="Q1015" s="6"/>
    </row>
    <row r="1016" spans="1:17" s="67" customFormat="1" ht="15.75" hidden="1">
      <c r="A1016"/>
      <c r="B1016" s="257" t="s">
        <v>12</v>
      </c>
      <c r="C1016" s="36" t="s">
        <v>11</v>
      </c>
      <c r="D1016" s="36" t="s">
        <v>4</v>
      </c>
      <c r="E1016" s="251">
        <v>45839</v>
      </c>
      <c r="F1016" s="36" t="s">
        <v>339</v>
      </c>
      <c r="G1016" s="36" t="s">
        <v>322</v>
      </c>
      <c r="H1016" s="37">
        <v>0.79166666666666663</v>
      </c>
      <c r="I1016" s="37">
        <v>0.29166666666666669</v>
      </c>
      <c r="J1016" s="42">
        <v>48.5</v>
      </c>
      <c r="K1016" s="57">
        <v>32.36</v>
      </c>
      <c r="L1016" s="39">
        <f t="shared" ref="L1016:L1020" si="90">J1016*K1016</f>
        <v>1569.46</v>
      </c>
      <c r="M1016" s="38"/>
      <c r="N1016" s="57"/>
      <c r="O1016" s="258">
        <f t="shared" ref="O1016:O1020" si="91">M1016*N1016</f>
        <v>0</v>
      </c>
      <c r="P1016" s="7"/>
      <c r="Q1016" s="6"/>
    </row>
    <row r="1017" spans="1:17" s="67" customFormat="1" ht="15.75" hidden="1">
      <c r="A1017"/>
      <c r="B1017" s="257" t="s">
        <v>12</v>
      </c>
      <c r="C1017" s="36" t="s">
        <v>11</v>
      </c>
      <c r="D1017" s="36" t="s">
        <v>4</v>
      </c>
      <c r="E1017" s="251">
        <v>45839</v>
      </c>
      <c r="F1017" s="36" t="s">
        <v>339</v>
      </c>
      <c r="G1017" s="36" t="s">
        <v>322</v>
      </c>
      <c r="H1017" s="37">
        <v>0.29166666666666669</v>
      </c>
      <c r="I1017" s="37">
        <v>0.79166666666666663</v>
      </c>
      <c r="J1017" s="42">
        <v>48.5</v>
      </c>
      <c r="K1017" s="57">
        <v>29.65</v>
      </c>
      <c r="L1017" s="39">
        <f t="shared" si="90"/>
        <v>1438.0249999999999</v>
      </c>
      <c r="M1017" s="38"/>
      <c r="N1017" s="57"/>
      <c r="O1017" s="258">
        <f t="shared" si="91"/>
        <v>0</v>
      </c>
      <c r="P1017" s="7"/>
      <c r="Q1017" s="6"/>
    </row>
    <row r="1018" spans="1:17" s="67" customFormat="1" ht="15.75" hidden="1">
      <c r="A1018"/>
      <c r="B1018" s="257" t="s">
        <v>12</v>
      </c>
      <c r="C1018" s="36" t="s">
        <v>10</v>
      </c>
      <c r="D1018" s="36" t="s">
        <v>4</v>
      </c>
      <c r="E1018" s="251">
        <v>45839</v>
      </c>
      <c r="F1018" s="36" t="s">
        <v>335</v>
      </c>
      <c r="G1018" s="36" t="s">
        <v>322</v>
      </c>
      <c r="H1018" s="37">
        <v>0.29166666666666669</v>
      </c>
      <c r="I1018" s="37">
        <v>0.79166666666666663</v>
      </c>
      <c r="J1018" s="42">
        <v>233</v>
      </c>
      <c r="K1018" s="57">
        <v>20.88</v>
      </c>
      <c r="L1018" s="39">
        <f t="shared" si="90"/>
        <v>4865.04</v>
      </c>
      <c r="M1018" s="38"/>
      <c r="N1018" s="57"/>
      <c r="O1018" s="258">
        <f t="shared" si="91"/>
        <v>0</v>
      </c>
      <c r="P1018" s="7"/>
      <c r="Q1018" s="6"/>
    </row>
    <row r="1019" spans="1:17" s="67" customFormat="1" ht="15.75" hidden="1">
      <c r="A1019"/>
      <c r="B1019" s="257" t="s">
        <v>12</v>
      </c>
      <c r="C1019" s="36" t="s">
        <v>10</v>
      </c>
      <c r="D1019" s="36" t="s">
        <v>4</v>
      </c>
      <c r="E1019" s="251">
        <v>45839</v>
      </c>
      <c r="F1019" s="36" t="s">
        <v>335</v>
      </c>
      <c r="G1019" s="36" t="s">
        <v>322</v>
      </c>
      <c r="H1019" s="37">
        <v>0.79166666666666663</v>
      </c>
      <c r="I1019" s="37">
        <v>0.29166666666666669</v>
      </c>
      <c r="J1019" s="42">
        <v>233</v>
      </c>
      <c r="K1019" s="57">
        <v>22.83</v>
      </c>
      <c r="L1019" s="39">
        <f t="shared" si="90"/>
        <v>5319.3899999999994</v>
      </c>
      <c r="M1019" s="38"/>
      <c r="N1019" s="57"/>
      <c r="O1019" s="258">
        <f t="shared" si="91"/>
        <v>0</v>
      </c>
      <c r="P1019" s="7"/>
      <c r="Q1019" s="6"/>
    </row>
    <row r="1020" spans="1:17" s="67" customFormat="1" ht="31.5" hidden="1">
      <c r="A1020"/>
      <c r="B1020" s="263" t="s">
        <v>12</v>
      </c>
      <c r="C1020" s="264" t="s">
        <v>13</v>
      </c>
      <c r="D1020" s="264" t="s">
        <v>4</v>
      </c>
      <c r="E1020" s="265">
        <v>45839</v>
      </c>
      <c r="F1020" s="36" t="s">
        <v>351</v>
      </c>
      <c r="G1020" s="36" t="s">
        <v>322</v>
      </c>
      <c r="H1020" s="37">
        <v>0.45833333333333331</v>
      </c>
      <c r="I1020" s="37">
        <v>0.95833333333333337</v>
      </c>
      <c r="J1020" s="267">
        <v>360</v>
      </c>
      <c r="K1020" s="39">
        <v>35.26</v>
      </c>
      <c r="L1020" s="269">
        <f t="shared" si="90"/>
        <v>12693.599999999999</v>
      </c>
      <c r="M1020" s="270"/>
      <c r="N1020" s="268"/>
      <c r="O1020" s="271">
        <f t="shared" si="91"/>
        <v>0</v>
      </c>
      <c r="P1020" s="7"/>
      <c r="Q1020" s="6"/>
    </row>
    <row r="1021" spans="1:17" s="67" customFormat="1" ht="15.75" hidden="1">
      <c r="A1021"/>
      <c r="B1021" s="257" t="s">
        <v>14</v>
      </c>
      <c r="C1021" s="36" t="s">
        <v>7</v>
      </c>
      <c r="D1021" s="36" t="s">
        <v>4</v>
      </c>
      <c r="E1021" s="251">
        <v>45839</v>
      </c>
      <c r="F1021" s="44" t="s">
        <v>370</v>
      </c>
      <c r="G1021" s="44" t="s">
        <v>322</v>
      </c>
      <c r="H1021" s="45">
        <v>0.25</v>
      </c>
      <c r="I1021" s="45">
        <v>0.75</v>
      </c>
      <c r="J1021" s="42"/>
      <c r="K1021" s="57"/>
      <c r="L1021" s="39">
        <f t="shared" ref="L1021:L1041" si="92">J1021*K1021</f>
        <v>0</v>
      </c>
      <c r="M1021" s="38"/>
      <c r="N1021" s="64">
        <v>210.44</v>
      </c>
      <c r="O1021" s="258">
        <f t="shared" ref="O1021:O1041" si="93">M1021*N1021</f>
        <v>0</v>
      </c>
      <c r="P1021" s="7"/>
      <c r="Q1021" s="6"/>
    </row>
    <row r="1022" spans="1:17" s="67" customFormat="1" ht="15.75" hidden="1">
      <c r="A1022"/>
      <c r="B1022" s="257" t="s">
        <v>14</v>
      </c>
      <c r="C1022" s="36" t="s">
        <v>7</v>
      </c>
      <c r="D1022" s="36" t="s">
        <v>4</v>
      </c>
      <c r="E1022" s="251">
        <v>45839</v>
      </c>
      <c r="F1022" s="44" t="s">
        <v>370</v>
      </c>
      <c r="G1022" s="44" t="s">
        <v>322</v>
      </c>
      <c r="H1022" s="45">
        <v>0.25</v>
      </c>
      <c r="I1022" s="45">
        <v>0.75</v>
      </c>
      <c r="J1022" s="42"/>
      <c r="K1022" s="57"/>
      <c r="L1022" s="39">
        <f t="shared" si="92"/>
        <v>0</v>
      </c>
      <c r="M1022" s="38"/>
      <c r="N1022" s="64">
        <v>210.44</v>
      </c>
      <c r="O1022" s="258">
        <f t="shared" si="93"/>
        <v>0</v>
      </c>
      <c r="P1022" s="7"/>
      <c r="Q1022" s="6"/>
    </row>
    <row r="1023" spans="1:17" s="67" customFormat="1" ht="15.75" hidden="1">
      <c r="A1023"/>
      <c r="B1023" s="257" t="s">
        <v>14</v>
      </c>
      <c r="C1023" s="36" t="s">
        <v>7</v>
      </c>
      <c r="D1023" s="36" t="s">
        <v>4</v>
      </c>
      <c r="E1023" s="251">
        <v>45839</v>
      </c>
      <c r="F1023" s="44" t="s">
        <v>370</v>
      </c>
      <c r="G1023" s="44" t="s">
        <v>341</v>
      </c>
      <c r="H1023" s="45">
        <v>0.56944444444444442</v>
      </c>
      <c r="I1023" s="45">
        <v>0.91666666666666663</v>
      </c>
      <c r="J1023" s="42"/>
      <c r="K1023" s="57"/>
      <c r="L1023" s="39">
        <f t="shared" si="92"/>
        <v>0</v>
      </c>
      <c r="M1023" s="38"/>
      <c r="N1023" s="64">
        <v>206.68</v>
      </c>
      <c r="O1023" s="258">
        <f t="shared" si="93"/>
        <v>0</v>
      </c>
      <c r="P1023" s="7"/>
      <c r="Q1023" s="6"/>
    </row>
    <row r="1024" spans="1:17" s="67" customFormat="1" ht="31.5" hidden="1">
      <c r="A1024"/>
      <c r="B1024" s="257" t="s">
        <v>14</v>
      </c>
      <c r="C1024" s="36" t="s">
        <v>7</v>
      </c>
      <c r="D1024" s="36" t="s">
        <v>4</v>
      </c>
      <c r="E1024" s="251">
        <v>45839</v>
      </c>
      <c r="F1024" s="44" t="s">
        <v>503</v>
      </c>
      <c r="G1024" s="44" t="s">
        <v>333</v>
      </c>
      <c r="H1024" s="45">
        <v>0.25</v>
      </c>
      <c r="I1024" s="45">
        <v>0.59722222222222221</v>
      </c>
      <c r="J1024" s="42"/>
      <c r="K1024" s="57"/>
      <c r="L1024" s="39">
        <f t="shared" si="92"/>
        <v>0</v>
      </c>
      <c r="M1024" s="38">
        <v>15</v>
      </c>
      <c r="N1024" s="64">
        <v>220.76</v>
      </c>
      <c r="O1024" s="258">
        <f t="shared" si="93"/>
        <v>3311.3999999999996</v>
      </c>
      <c r="P1024" s="7"/>
      <c r="Q1024" s="6"/>
    </row>
    <row r="1025" spans="1:17" s="67" customFormat="1" ht="31.5" hidden="1">
      <c r="A1025"/>
      <c r="B1025" s="257" t="s">
        <v>14</v>
      </c>
      <c r="C1025" s="36" t="s">
        <v>7</v>
      </c>
      <c r="D1025" s="36" t="s">
        <v>4</v>
      </c>
      <c r="E1025" s="251">
        <v>45839</v>
      </c>
      <c r="F1025" s="44" t="s">
        <v>503</v>
      </c>
      <c r="G1025" s="44" t="s">
        <v>333</v>
      </c>
      <c r="H1025" s="45">
        <v>0.25</v>
      </c>
      <c r="I1025" s="45">
        <v>0.59722222222222221</v>
      </c>
      <c r="J1025" s="42"/>
      <c r="K1025" s="57"/>
      <c r="L1025" s="39">
        <f t="shared" si="92"/>
        <v>0</v>
      </c>
      <c r="M1025" s="38"/>
      <c r="N1025" s="64">
        <v>220.76</v>
      </c>
      <c r="O1025" s="258">
        <f t="shared" si="93"/>
        <v>0</v>
      </c>
      <c r="P1025" s="7"/>
      <c r="Q1025" s="6"/>
    </row>
    <row r="1026" spans="1:17" s="67" customFormat="1" ht="15.75" hidden="1">
      <c r="A1026"/>
      <c r="B1026" s="257" t="s">
        <v>14</v>
      </c>
      <c r="C1026" s="36" t="s">
        <v>7</v>
      </c>
      <c r="D1026" s="36" t="s">
        <v>4</v>
      </c>
      <c r="E1026" s="251">
        <v>45839</v>
      </c>
      <c r="F1026" s="44" t="s">
        <v>374</v>
      </c>
      <c r="G1026" s="44" t="s">
        <v>333</v>
      </c>
      <c r="H1026" s="45">
        <v>0.25</v>
      </c>
      <c r="I1026" s="45">
        <v>0.59722222222222221</v>
      </c>
      <c r="J1026" s="42"/>
      <c r="K1026" s="57"/>
      <c r="L1026" s="39">
        <f t="shared" si="92"/>
        <v>0</v>
      </c>
      <c r="M1026" s="38"/>
      <c r="N1026" s="64">
        <v>221.41</v>
      </c>
      <c r="O1026" s="258">
        <f t="shared" si="93"/>
        <v>0</v>
      </c>
      <c r="P1026" s="7"/>
      <c r="Q1026" s="6"/>
    </row>
    <row r="1027" spans="1:17" s="67" customFormat="1" ht="15.75" hidden="1">
      <c r="A1027"/>
      <c r="B1027" s="257" t="s">
        <v>14</v>
      </c>
      <c r="C1027" s="36" t="s">
        <v>7</v>
      </c>
      <c r="D1027" s="36" t="s">
        <v>4</v>
      </c>
      <c r="E1027" s="251">
        <v>45839</v>
      </c>
      <c r="F1027" s="44" t="s">
        <v>372</v>
      </c>
      <c r="G1027" s="44" t="s">
        <v>333</v>
      </c>
      <c r="H1027" s="45">
        <v>0.25</v>
      </c>
      <c r="I1027" s="45">
        <v>0.59722222222222221</v>
      </c>
      <c r="J1027" s="42"/>
      <c r="K1027" s="57"/>
      <c r="L1027" s="39">
        <f t="shared" si="92"/>
        <v>0</v>
      </c>
      <c r="M1027" s="38"/>
      <c r="N1027" s="64">
        <v>171.26</v>
      </c>
      <c r="O1027" s="258">
        <f t="shared" si="93"/>
        <v>0</v>
      </c>
      <c r="P1027" s="7"/>
      <c r="Q1027" s="6"/>
    </row>
    <row r="1028" spans="1:17" s="67" customFormat="1" ht="15.75" hidden="1">
      <c r="A1028"/>
      <c r="B1028" s="257" t="s">
        <v>14</v>
      </c>
      <c r="C1028" s="36" t="s">
        <v>7</v>
      </c>
      <c r="D1028" s="36" t="s">
        <v>4</v>
      </c>
      <c r="E1028" s="251">
        <v>45839</v>
      </c>
      <c r="F1028" s="44" t="s">
        <v>372</v>
      </c>
      <c r="G1028" s="44" t="s">
        <v>333</v>
      </c>
      <c r="H1028" s="45">
        <v>0.25</v>
      </c>
      <c r="I1028" s="45">
        <v>0.59722222222222221</v>
      </c>
      <c r="J1028" s="42"/>
      <c r="K1028" s="57"/>
      <c r="L1028" s="39">
        <f t="shared" si="92"/>
        <v>0</v>
      </c>
      <c r="M1028" s="38"/>
      <c r="N1028" s="64">
        <v>171.26</v>
      </c>
      <c r="O1028" s="258">
        <f t="shared" si="93"/>
        <v>0</v>
      </c>
      <c r="P1028" s="7"/>
      <c r="Q1028" s="6"/>
    </row>
    <row r="1029" spans="1:17" s="67" customFormat="1" ht="15.75" hidden="1">
      <c r="A1029"/>
      <c r="B1029" s="257" t="s">
        <v>14</v>
      </c>
      <c r="C1029" s="36" t="s">
        <v>7</v>
      </c>
      <c r="D1029" s="36" t="s">
        <v>4</v>
      </c>
      <c r="E1029" s="251">
        <v>45839</v>
      </c>
      <c r="F1029" s="44" t="s">
        <v>372</v>
      </c>
      <c r="G1029" s="44" t="s">
        <v>333</v>
      </c>
      <c r="H1029" s="45">
        <v>0.56944444444444442</v>
      </c>
      <c r="I1029" s="45">
        <v>0.91666666666666663</v>
      </c>
      <c r="J1029" s="42"/>
      <c r="K1029" s="57"/>
      <c r="L1029" s="39">
        <f t="shared" si="92"/>
        <v>0</v>
      </c>
      <c r="M1029" s="38">
        <v>41</v>
      </c>
      <c r="N1029" s="64">
        <v>171.26</v>
      </c>
      <c r="O1029" s="258">
        <f t="shared" si="93"/>
        <v>7021.66</v>
      </c>
      <c r="P1029" s="7"/>
      <c r="Q1029" s="6"/>
    </row>
    <row r="1030" spans="1:17" s="67" customFormat="1" ht="15.75" hidden="1">
      <c r="A1030"/>
      <c r="B1030" s="257" t="s">
        <v>14</v>
      </c>
      <c r="C1030" s="36" t="s">
        <v>7</v>
      </c>
      <c r="D1030" s="36" t="s">
        <v>4</v>
      </c>
      <c r="E1030" s="251">
        <v>45839</v>
      </c>
      <c r="F1030" s="44" t="s">
        <v>372</v>
      </c>
      <c r="G1030" s="44" t="s">
        <v>333</v>
      </c>
      <c r="H1030" s="45">
        <v>0.25</v>
      </c>
      <c r="I1030" s="45">
        <v>0.59722222222222221</v>
      </c>
      <c r="J1030" s="42"/>
      <c r="K1030" s="57"/>
      <c r="L1030" s="39">
        <f t="shared" si="92"/>
        <v>0</v>
      </c>
      <c r="M1030" s="38"/>
      <c r="N1030" s="64">
        <v>171.26</v>
      </c>
      <c r="O1030" s="258">
        <f t="shared" si="93"/>
        <v>0</v>
      </c>
      <c r="P1030" s="7"/>
      <c r="Q1030" s="6"/>
    </row>
    <row r="1031" spans="1:17" s="67" customFormat="1" ht="15.75" hidden="1">
      <c r="A1031"/>
      <c r="B1031" s="257" t="s">
        <v>14</v>
      </c>
      <c r="C1031" s="36" t="s">
        <v>7</v>
      </c>
      <c r="D1031" s="36" t="s">
        <v>4</v>
      </c>
      <c r="E1031" s="251">
        <v>45839</v>
      </c>
      <c r="F1031" s="44" t="s">
        <v>372</v>
      </c>
      <c r="G1031" s="44" t="s">
        <v>333</v>
      </c>
      <c r="H1031" s="45">
        <v>0.25</v>
      </c>
      <c r="I1031" s="45">
        <v>0.59722222222222221</v>
      </c>
      <c r="J1031" s="42"/>
      <c r="K1031" s="57"/>
      <c r="L1031" s="39">
        <f t="shared" si="92"/>
        <v>0</v>
      </c>
      <c r="M1031" s="38"/>
      <c r="N1031" s="64">
        <v>171.26</v>
      </c>
      <c r="O1031" s="258">
        <f t="shared" si="93"/>
        <v>0</v>
      </c>
      <c r="P1031" s="7"/>
      <c r="Q1031" s="6"/>
    </row>
    <row r="1032" spans="1:17" s="67" customFormat="1" ht="15.75" hidden="1">
      <c r="A1032"/>
      <c r="B1032" s="257" t="s">
        <v>14</v>
      </c>
      <c r="C1032" s="36" t="s">
        <v>7</v>
      </c>
      <c r="D1032" s="36" t="s">
        <v>4</v>
      </c>
      <c r="E1032" s="251">
        <v>45839</v>
      </c>
      <c r="F1032" s="44" t="s">
        <v>372</v>
      </c>
      <c r="G1032" s="44" t="s">
        <v>341</v>
      </c>
      <c r="H1032" s="45">
        <v>0.375</v>
      </c>
      <c r="I1032" s="45">
        <v>0.70833333333333337</v>
      </c>
      <c r="J1032" s="42"/>
      <c r="K1032" s="57"/>
      <c r="L1032" s="39">
        <f t="shared" si="92"/>
        <v>0</v>
      </c>
      <c r="M1032" s="38"/>
      <c r="N1032" s="64">
        <v>172.15</v>
      </c>
      <c r="O1032" s="258">
        <f t="shared" si="93"/>
        <v>0</v>
      </c>
      <c r="P1032" s="7"/>
      <c r="Q1032" s="6"/>
    </row>
    <row r="1033" spans="1:17" s="67" customFormat="1" ht="15.75" hidden="1">
      <c r="A1033"/>
      <c r="B1033" s="257" t="s">
        <v>14</v>
      </c>
      <c r="C1033" s="36" t="s">
        <v>7</v>
      </c>
      <c r="D1033" s="36" t="s">
        <v>4</v>
      </c>
      <c r="E1033" s="251">
        <v>45839</v>
      </c>
      <c r="F1033" s="44" t="s">
        <v>372</v>
      </c>
      <c r="G1033" s="44" t="s">
        <v>322</v>
      </c>
      <c r="H1033" s="45">
        <v>0.41666666666666669</v>
      </c>
      <c r="I1033" s="45">
        <v>0.91666666666666663</v>
      </c>
      <c r="J1033" s="42"/>
      <c r="K1033" s="57"/>
      <c r="L1033" s="39">
        <f t="shared" si="92"/>
        <v>0</v>
      </c>
      <c r="M1033" s="38"/>
      <c r="N1033" s="64">
        <v>158.47999999999999</v>
      </c>
      <c r="O1033" s="258">
        <f t="shared" si="93"/>
        <v>0</v>
      </c>
      <c r="P1033" s="7"/>
      <c r="Q1033" s="6"/>
    </row>
    <row r="1034" spans="1:17" s="67" customFormat="1" ht="15.75" hidden="1">
      <c r="A1034"/>
      <c r="B1034" s="257" t="s">
        <v>14</v>
      </c>
      <c r="C1034" s="36" t="s">
        <v>7</v>
      </c>
      <c r="D1034" s="36" t="s">
        <v>4</v>
      </c>
      <c r="E1034" s="251">
        <v>45839</v>
      </c>
      <c r="F1034" s="44" t="s">
        <v>372</v>
      </c>
      <c r="G1034" s="44" t="s">
        <v>322</v>
      </c>
      <c r="H1034" s="45">
        <v>0.41666666666666669</v>
      </c>
      <c r="I1034" s="45">
        <v>0.91666666666666663</v>
      </c>
      <c r="J1034" s="42"/>
      <c r="K1034" s="57"/>
      <c r="L1034" s="39">
        <f t="shared" si="92"/>
        <v>0</v>
      </c>
      <c r="M1034" s="38"/>
      <c r="N1034" s="64">
        <v>158.47999999999999</v>
      </c>
      <c r="O1034" s="258">
        <f t="shared" si="93"/>
        <v>0</v>
      </c>
      <c r="P1034" s="7"/>
      <c r="Q1034" s="6"/>
    </row>
    <row r="1035" spans="1:17" s="67" customFormat="1" ht="15.75" hidden="1">
      <c r="A1035"/>
      <c r="B1035" s="257" t="s">
        <v>14</v>
      </c>
      <c r="C1035" s="36" t="s">
        <v>7</v>
      </c>
      <c r="D1035" s="36" t="s">
        <v>4</v>
      </c>
      <c r="E1035" s="251">
        <v>45839</v>
      </c>
      <c r="F1035" s="44" t="s">
        <v>505</v>
      </c>
      <c r="G1035" s="44" t="s">
        <v>341</v>
      </c>
      <c r="H1035" s="45">
        <v>0.41666666666666669</v>
      </c>
      <c r="I1035" s="45">
        <v>0.75</v>
      </c>
      <c r="J1035" s="42"/>
      <c r="K1035" s="57"/>
      <c r="L1035" s="39">
        <f t="shared" si="92"/>
        <v>0</v>
      </c>
      <c r="M1035" s="38"/>
      <c r="N1035" s="64">
        <v>213.01</v>
      </c>
      <c r="O1035" s="258">
        <f t="shared" si="93"/>
        <v>0</v>
      </c>
      <c r="P1035" s="7"/>
      <c r="Q1035" s="6"/>
    </row>
    <row r="1036" spans="1:17" s="67" customFormat="1" ht="15.75" hidden="1">
      <c r="A1036"/>
      <c r="B1036" s="257" t="s">
        <v>14</v>
      </c>
      <c r="C1036" s="36" t="s">
        <v>7</v>
      </c>
      <c r="D1036" s="36" t="s">
        <v>4</v>
      </c>
      <c r="E1036" s="251">
        <v>45839</v>
      </c>
      <c r="F1036" s="44" t="s">
        <v>506</v>
      </c>
      <c r="G1036" s="44" t="s">
        <v>341</v>
      </c>
      <c r="H1036" s="45">
        <v>0.91666666666666663</v>
      </c>
      <c r="I1036" s="45">
        <v>0.25</v>
      </c>
      <c r="J1036" s="42"/>
      <c r="K1036" s="57"/>
      <c r="L1036" s="39">
        <f t="shared" si="92"/>
        <v>0</v>
      </c>
      <c r="M1036" s="38"/>
      <c r="N1036" s="64">
        <v>197.16</v>
      </c>
      <c r="O1036" s="258">
        <f t="shared" si="93"/>
        <v>0</v>
      </c>
      <c r="P1036" s="7"/>
      <c r="Q1036" s="6"/>
    </row>
    <row r="1037" spans="1:17" s="67" customFormat="1" ht="15.75" hidden="1">
      <c r="A1037"/>
      <c r="B1037" s="257" t="s">
        <v>14</v>
      </c>
      <c r="C1037" s="36" t="s">
        <v>7</v>
      </c>
      <c r="D1037" s="36" t="s">
        <v>4</v>
      </c>
      <c r="E1037" s="251">
        <v>45839</v>
      </c>
      <c r="F1037" s="44" t="s">
        <v>379</v>
      </c>
      <c r="G1037" s="44" t="s">
        <v>341</v>
      </c>
      <c r="H1037" s="45">
        <v>0.25</v>
      </c>
      <c r="I1037" s="45">
        <v>0.59722222222222221</v>
      </c>
      <c r="J1037" s="42"/>
      <c r="K1037" s="57"/>
      <c r="L1037" s="39">
        <f t="shared" si="92"/>
        <v>0</v>
      </c>
      <c r="M1037" s="38">
        <v>30</v>
      </c>
      <c r="N1037" s="64">
        <v>213.01</v>
      </c>
      <c r="O1037" s="258">
        <f t="shared" si="93"/>
        <v>6390.2999999999993</v>
      </c>
      <c r="P1037" s="7"/>
      <c r="Q1037" s="6"/>
    </row>
    <row r="1038" spans="1:17" s="67" customFormat="1" ht="15.75" hidden="1">
      <c r="A1038"/>
      <c r="B1038" s="257" t="s">
        <v>14</v>
      </c>
      <c r="C1038" s="36" t="s">
        <v>7</v>
      </c>
      <c r="D1038" s="36" t="s">
        <v>4</v>
      </c>
      <c r="E1038" s="251">
        <v>45839</v>
      </c>
      <c r="F1038" s="44" t="s">
        <v>379</v>
      </c>
      <c r="G1038" s="44" t="s">
        <v>341</v>
      </c>
      <c r="H1038" s="45">
        <v>0.25</v>
      </c>
      <c r="I1038" s="45">
        <v>0.59722222222222221</v>
      </c>
      <c r="J1038" s="42"/>
      <c r="K1038" s="57"/>
      <c r="L1038" s="39">
        <f t="shared" si="92"/>
        <v>0</v>
      </c>
      <c r="M1038" s="38"/>
      <c r="N1038" s="64">
        <v>213.01</v>
      </c>
      <c r="O1038" s="258">
        <f t="shared" si="93"/>
        <v>0</v>
      </c>
      <c r="P1038" s="7"/>
      <c r="Q1038" s="6"/>
    </row>
    <row r="1039" spans="1:17" s="67" customFormat="1" ht="15.75" hidden="1">
      <c r="A1039"/>
      <c r="B1039" s="257" t="s">
        <v>14</v>
      </c>
      <c r="C1039" s="36" t="s">
        <v>7</v>
      </c>
      <c r="D1039" s="36" t="s">
        <v>4</v>
      </c>
      <c r="E1039" s="251">
        <v>45839</v>
      </c>
      <c r="F1039" s="44" t="s">
        <v>379</v>
      </c>
      <c r="G1039" s="44" t="s">
        <v>322</v>
      </c>
      <c r="H1039" s="45">
        <v>0.41666666666666669</v>
      </c>
      <c r="I1039" s="45">
        <v>0.91666666666666663</v>
      </c>
      <c r="J1039" s="42"/>
      <c r="K1039" s="57"/>
      <c r="L1039" s="39">
        <f t="shared" si="92"/>
        <v>0</v>
      </c>
      <c r="M1039" s="38"/>
      <c r="N1039" s="64">
        <v>199.34</v>
      </c>
      <c r="O1039" s="258">
        <f t="shared" si="93"/>
        <v>0</v>
      </c>
      <c r="P1039" s="7"/>
      <c r="Q1039" s="6"/>
    </row>
    <row r="1040" spans="1:17" s="67" customFormat="1" ht="15.75" hidden="1">
      <c r="A1040"/>
      <c r="B1040" s="257" t="s">
        <v>14</v>
      </c>
      <c r="C1040" s="36" t="s">
        <v>7</v>
      </c>
      <c r="D1040" s="36" t="s">
        <v>4</v>
      </c>
      <c r="E1040" s="251">
        <v>45839</v>
      </c>
      <c r="F1040" s="44" t="s">
        <v>379</v>
      </c>
      <c r="G1040" s="44" t="s">
        <v>322</v>
      </c>
      <c r="H1040" s="45">
        <v>0.41666666666666669</v>
      </c>
      <c r="I1040" s="45">
        <v>0.41666666666666669</v>
      </c>
      <c r="J1040" s="42"/>
      <c r="K1040" s="57"/>
      <c r="L1040" s="39">
        <f t="shared" si="92"/>
        <v>0</v>
      </c>
      <c r="M1040" s="38"/>
      <c r="N1040" s="64">
        <v>199.34</v>
      </c>
      <c r="O1040" s="258">
        <f t="shared" si="93"/>
        <v>0</v>
      </c>
      <c r="P1040" s="7"/>
      <c r="Q1040" s="6"/>
    </row>
    <row r="1041" spans="1:17" s="67" customFormat="1" ht="15.75" hidden="1">
      <c r="A1041"/>
      <c r="B1041" s="263" t="s">
        <v>14</v>
      </c>
      <c r="C1041" s="264" t="s">
        <v>7</v>
      </c>
      <c r="D1041" s="264" t="s">
        <v>4</v>
      </c>
      <c r="E1041" s="251">
        <v>45839</v>
      </c>
      <c r="F1041" s="44" t="s">
        <v>548</v>
      </c>
      <c r="G1041" s="44" t="s">
        <v>328</v>
      </c>
      <c r="H1041" s="45">
        <v>0.29166666666666669</v>
      </c>
      <c r="I1041" s="45">
        <v>0.7416666666666667</v>
      </c>
      <c r="J1041" s="267"/>
      <c r="K1041" s="268"/>
      <c r="L1041" s="269">
        <f t="shared" si="92"/>
        <v>0</v>
      </c>
      <c r="M1041" s="270"/>
      <c r="N1041" s="64">
        <v>311.33999999999997</v>
      </c>
      <c r="O1041" s="271">
        <f t="shared" si="93"/>
        <v>0</v>
      </c>
      <c r="P1041" s="7"/>
      <c r="Q1041" s="6"/>
    </row>
    <row r="1042" spans="1:17" s="67" customFormat="1" ht="15.75" hidden="1">
      <c r="A1042"/>
      <c r="B1042" s="257" t="s">
        <v>12</v>
      </c>
      <c r="C1042" s="36" t="s">
        <v>9</v>
      </c>
      <c r="D1042" s="36" t="s">
        <v>4</v>
      </c>
      <c r="E1042" s="251">
        <v>45839</v>
      </c>
      <c r="F1042" s="36" t="s">
        <v>488</v>
      </c>
      <c r="G1042" s="11" t="s">
        <v>328</v>
      </c>
      <c r="H1042" s="30">
        <v>0.33333333333333331</v>
      </c>
      <c r="I1042" s="30">
        <v>0.7416666666666667</v>
      </c>
      <c r="J1042" s="42">
        <v>0.3</v>
      </c>
      <c r="K1042" s="33">
        <v>44.32</v>
      </c>
      <c r="L1042" s="39">
        <f t="shared" ref="L1042:L1059" si="94">J1042*K1042</f>
        <v>13.295999999999999</v>
      </c>
      <c r="M1042" s="38">
        <v>1</v>
      </c>
      <c r="N1042" s="33">
        <v>320.37</v>
      </c>
      <c r="O1042" s="258">
        <f t="shared" ref="O1042:O1059" si="95">M1042*N1042</f>
        <v>320.37</v>
      </c>
      <c r="P1042" s="7"/>
      <c r="Q1042" s="6"/>
    </row>
    <row r="1043" spans="1:17" s="67" customFormat="1" ht="15.75" hidden="1">
      <c r="A1043"/>
      <c r="B1043" s="257" t="s">
        <v>12</v>
      </c>
      <c r="C1043" s="36" t="s">
        <v>9</v>
      </c>
      <c r="D1043" s="36" t="s">
        <v>4</v>
      </c>
      <c r="E1043" s="251">
        <v>45839</v>
      </c>
      <c r="F1043" s="36" t="s">
        <v>488</v>
      </c>
      <c r="G1043" s="11" t="s">
        <v>328</v>
      </c>
      <c r="H1043" s="30">
        <v>0.91666666666666663</v>
      </c>
      <c r="I1043" s="30">
        <v>0.32500000000000001</v>
      </c>
      <c r="J1043" s="42">
        <v>1</v>
      </c>
      <c r="K1043" s="33">
        <v>50.41</v>
      </c>
      <c r="L1043" s="39">
        <f t="shared" si="94"/>
        <v>50.41</v>
      </c>
      <c r="M1043" s="38">
        <v>7</v>
      </c>
      <c r="N1043" s="33">
        <v>364.36</v>
      </c>
      <c r="O1043" s="258">
        <f t="shared" si="95"/>
        <v>2550.52</v>
      </c>
      <c r="P1043" s="7"/>
      <c r="Q1043" s="6"/>
    </row>
    <row r="1044" spans="1:17" s="67" customFormat="1" ht="15.75" hidden="1">
      <c r="A1044"/>
      <c r="B1044" s="257" t="s">
        <v>12</v>
      </c>
      <c r="C1044" s="36" t="s">
        <v>9</v>
      </c>
      <c r="D1044" s="36" t="s">
        <v>4</v>
      </c>
      <c r="E1044" s="251">
        <v>45839</v>
      </c>
      <c r="F1044" s="36" t="s">
        <v>488</v>
      </c>
      <c r="G1044" s="11" t="s">
        <v>328</v>
      </c>
      <c r="H1044" s="30">
        <v>0.33333333333333331</v>
      </c>
      <c r="I1044" s="30">
        <v>0.7416666666666667</v>
      </c>
      <c r="J1044" s="42"/>
      <c r="K1044" s="33">
        <v>44.32</v>
      </c>
      <c r="L1044" s="39">
        <f t="shared" si="94"/>
        <v>0</v>
      </c>
      <c r="M1044" s="38">
        <v>30</v>
      </c>
      <c r="N1044" s="33">
        <v>320.37</v>
      </c>
      <c r="O1044" s="258">
        <f t="shared" si="95"/>
        <v>9611.1</v>
      </c>
      <c r="P1044" s="7"/>
      <c r="Q1044" s="6"/>
    </row>
    <row r="1045" spans="1:17" s="67" customFormat="1" ht="15.75" hidden="1">
      <c r="A1045"/>
      <c r="B1045" s="257" t="s">
        <v>12</v>
      </c>
      <c r="C1045" s="36" t="s">
        <v>8</v>
      </c>
      <c r="D1045" s="36" t="s">
        <v>4</v>
      </c>
      <c r="E1045" s="251">
        <v>45839</v>
      </c>
      <c r="F1045" s="36" t="s">
        <v>478</v>
      </c>
      <c r="G1045" s="11" t="s">
        <v>328</v>
      </c>
      <c r="H1045" s="30">
        <v>0.33333333333333298</v>
      </c>
      <c r="I1045" s="30">
        <v>0.74166666666666703</v>
      </c>
      <c r="J1045" s="42">
        <v>0.3</v>
      </c>
      <c r="K1045" s="33">
        <v>103.85</v>
      </c>
      <c r="L1045" s="39">
        <f t="shared" si="94"/>
        <v>31.154999999999998</v>
      </c>
      <c r="M1045" s="38"/>
      <c r="N1045" s="33">
        <v>750.64</v>
      </c>
      <c r="O1045" s="258">
        <f t="shared" si="95"/>
        <v>0</v>
      </c>
      <c r="P1045" s="7"/>
      <c r="Q1045" s="6"/>
    </row>
    <row r="1046" spans="1:17" s="67" customFormat="1" ht="15.75" hidden="1">
      <c r="A1046"/>
      <c r="B1046" s="257" t="s">
        <v>12</v>
      </c>
      <c r="C1046" s="36" t="s">
        <v>8</v>
      </c>
      <c r="D1046" s="36" t="s">
        <v>4</v>
      </c>
      <c r="E1046" s="251">
        <v>45839</v>
      </c>
      <c r="F1046" s="36" t="s">
        <v>479</v>
      </c>
      <c r="G1046" s="11" t="s">
        <v>322</v>
      </c>
      <c r="H1046" s="30">
        <v>0.25</v>
      </c>
      <c r="I1046" s="30">
        <v>0.75</v>
      </c>
      <c r="J1046" s="42">
        <v>0.56000000000000005</v>
      </c>
      <c r="K1046" s="33">
        <v>56.97</v>
      </c>
      <c r="L1046" s="39">
        <f t="shared" si="94"/>
        <v>31.903200000000002</v>
      </c>
      <c r="M1046" s="38"/>
      <c r="N1046" s="33">
        <v>411.75</v>
      </c>
      <c r="O1046" s="258">
        <f t="shared" si="95"/>
        <v>0</v>
      </c>
      <c r="P1046" s="7"/>
      <c r="Q1046" s="6"/>
    </row>
    <row r="1047" spans="1:17" s="67" customFormat="1" ht="15.75" hidden="1">
      <c r="A1047"/>
      <c r="B1047" s="257" t="s">
        <v>12</v>
      </c>
      <c r="C1047" s="36" t="s">
        <v>8</v>
      </c>
      <c r="D1047" s="36" t="s">
        <v>190</v>
      </c>
      <c r="E1047" s="251">
        <v>45839</v>
      </c>
      <c r="F1047" s="36" t="s">
        <v>479</v>
      </c>
      <c r="G1047" s="11" t="s">
        <v>322</v>
      </c>
      <c r="H1047" s="30">
        <v>0.25</v>
      </c>
      <c r="I1047" s="30">
        <v>0.75</v>
      </c>
      <c r="J1047" s="42"/>
      <c r="K1047" s="281">
        <v>56.97</v>
      </c>
      <c r="L1047" s="39">
        <f t="shared" si="94"/>
        <v>0</v>
      </c>
      <c r="M1047" s="38"/>
      <c r="N1047" s="281">
        <v>411.75</v>
      </c>
      <c r="O1047" s="258">
        <f t="shared" si="95"/>
        <v>0</v>
      </c>
      <c r="P1047" s="7"/>
      <c r="Q1047" s="6"/>
    </row>
    <row r="1048" spans="1:17" s="67" customFormat="1" ht="15.75" hidden="1">
      <c r="A1048"/>
      <c r="B1048" s="257" t="s">
        <v>12</v>
      </c>
      <c r="C1048" s="36" t="s">
        <v>8</v>
      </c>
      <c r="D1048" s="36" t="s">
        <v>4</v>
      </c>
      <c r="E1048" s="251">
        <v>45839</v>
      </c>
      <c r="F1048" s="36" t="s">
        <v>480</v>
      </c>
      <c r="G1048" s="11" t="s">
        <v>328</v>
      </c>
      <c r="H1048" s="30">
        <v>0.33333333333333298</v>
      </c>
      <c r="I1048" s="30">
        <v>0.74166666666666703</v>
      </c>
      <c r="J1048" s="42"/>
      <c r="K1048" s="33">
        <v>33.19</v>
      </c>
      <c r="L1048" s="39">
        <f t="shared" si="94"/>
        <v>0</v>
      </c>
      <c r="M1048" s="38"/>
      <c r="N1048" s="33">
        <v>239.87</v>
      </c>
      <c r="O1048" s="258">
        <f t="shared" si="95"/>
        <v>0</v>
      </c>
      <c r="P1048" s="7"/>
      <c r="Q1048" s="6"/>
    </row>
    <row r="1049" spans="1:17" s="67" customFormat="1" ht="15.75" hidden="1">
      <c r="A1049"/>
      <c r="B1049" s="257" t="s">
        <v>12</v>
      </c>
      <c r="C1049" s="36" t="s">
        <v>8</v>
      </c>
      <c r="D1049" s="36" t="s">
        <v>4</v>
      </c>
      <c r="E1049" s="251">
        <v>45839</v>
      </c>
      <c r="F1049" s="36" t="s">
        <v>481</v>
      </c>
      <c r="G1049" s="11" t="s">
        <v>328</v>
      </c>
      <c r="H1049" s="30">
        <v>0.33333333333333298</v>
      </c>
      <c r="I1049" s="30">
        <v>0.74166666666666703</v>
      </c>
      <c r="J1049" s="42"/>
      <c r="K1049" s="33">
        <v>41.52</v>
      </c>
      <c r="L1049" s="39">
        <f t="shared" si="94"/>
        <v>0</v>
      </c>
      <c r="M1049" s="38"/>
      <c r="N1049" s="33">
        <v>300.10000000000002</v>
      </c>
      <c r="O1049" s="258">
        <f t="shared" si="95"/>
        <v>0</v>
      </c>
      <c r="P1049" s="7"/>
      <c r="Q1049" s="6"/>
    </row>
    <row r="1050" spans="1:17" s="67" customFormat="1" ht="15.75" hidden="1">
      <c r="A1050"/>
      <c r="B1050" s="257" t="s">
        <v>12</v>
      </c>
      <c r="C1050" s="36" t="s">
        <v>8</v>
      </c>
      <c r="D1050" s="36" t="s">
        <v>4</v>
      </c>
      <c r="E1050" s="251">
        <v>45839</v>
      </c>
      <c r="F1050" s="36" t="s">
        <v>399</v>
      </c>
      <c r="G1050" s="11" t="s">
        <v>322</v>
      </c>
      <c r="H1050" s="30">
        <v>0.25</v>
      </c>
      <c r="I1050" s="30">
        <v>0.75</v>
      </c>
      <c r="J1050" s="42">
        <v>2.08</v>
      </c>
      <c r="K1050" s="33">
        <v>42.92</v>
      </c>
      <c r="L1050" s="39">
        <f t="shared" si="94"/>
        <v>89.273600000000002</v>
      </c>
      <c r="M1050" s="38">
        <v>32</v>
      </c>
      <c r="N1050" s="33">
        <v>260.88</v>
      </c>
      <c r="O1050" s="258">
        <f t="shared" si="95"/>
        <v>8348.16</v>
      </c>
      <c r="P1050" s="7"/>
      <c r="Q1050" s="6"/>
    </row>
    <row r="1051" spans="1:17" s="67" customFormat="1" ht="15.75" hidden="1">
      <c r="A1051"/>
      <c r="B1051" s="257" t="s">
        <v>12</v>
      </c>
      <c r="C1051" s="36" t="s">
        <v>8</v>
      </c>
      <c r="D1051" s="36" t="s">
        <v>4</v>
      </c>
      <c r="E1051" s="251">
        <v>45839</v>
      </c>
      <c r="F1051" s="36" t="s">
        <v>399</v>
      </c>
      <c r="G1051" s="11" t="s">
        <v>322</v>
      </c>
      <c r="H1051" s="30">
        <v>0.75</v>
      </c>
      <c r="I1051" s="30">
        <v>0.25</v>
      </c>
      <c r="J1051" s="42">
        <v>8.9600000000000009</v>
      </c>
      <c r="K1051" s="65">
        <v>48.74</v>
      </c>
      <c r="L1051" s="39">
        <f t="shared" si="94"/>
        <v>436.71040000000005</v>
      </c>
      <c r="M1051" s="38">
        <v>2</v>
      </c>
      <c r="N1051" s="33">
        <v>296.26</v>
      </c>
      <c r="O1051" s="258">
        <f t="shared" si="95"/>
        <v>592.52</v>
      </c>
      <c r="P1051" s="7"/>
      <c r="Q1051" s="6"/>
    </row>
    <row r="1052" spans="1:17" s="67" customFormat="1" ht="15.75" hidden="1">
      <c r="A1052"/>
      <c r="B1052" s="257" t="s">
        <v>12</v>
      </c>
      <c r="C1052" s="36" t="s">
        <v>8</v>
      </c>
      <c r="D1052" s="36" t="s">
        <v>4</v>
      </c>
      <c r="E1052" s="251">
        <v>45839</v>
      </c>
      <c r="F1052" s="36" t="s">
        <v>399</v>
      </c>
      <c r="G1052" s="11" t="s">
        <v>341</v>
      </c>
      <c r="H1052" s="30">
        <v>0.33333333333333298</v>
      </c>
      <c r="I1052" s="30">
        <v>0.68055555555555602</v>
      </c>
      <c r="J1052" s="42"/>
      <c r="K1052" s="33">
        <v>39.369999999999997</v>
      </c>
      <c r="L1052" s="39">
        <f t="shared" si="94"/>
        <v>0</v>
      </c>
      <c r="M1052" s="38"/>
      <c r="N1052" s="33">
        <v>284.52999999999997</v>
      </c>
      <c r="O1052" s="258">
        <f t="shared" si="95"/>
        <v>0</v>
      </c>
      <c r="P1052" s="7"/>
      <c r="Q1052" s="6"/>
    </row>
    <row r="1053" spans="1:17" s="67" customFormat="1" ht="15.75" hidden="1">
      <c r="A1053"/>
      <c r="B1053" s="257" t="s">
        <v>12</v>
      </c>
      <c r="C1053" s="36" t="s">
        <v>8</v>
      </c>
      <c r="D1053" s="36" t="s">
        <v>4</v>
      </c>
      <c r="E1053" s="251">
        <v>45839</v>
      </c>
      <c r="F1053" s="36" t="s">
        <v>402</v>
      </c>
      <c r="G1053" s="11" t="s">
        <v>322</v>
      </c>
      <c r="H1053" s="30">
        <v>0.75</v>
      </c>
      <c r="I1053" s="30">
        <v>0.25</v>
      </c>
      <c r="J1053" s="42">
        <v>0.35</v>
      </c>
      <c r="K1053" s="33">
        <v>53.86</v>
      </c>
      <c r="L1053" s="39">
        <f t="shared" si="94"/>
        <v>18.850999999999999</v>
      </c>
      <c r="M1053" s="38"/>
      <c r="N1053" s="33">
        <v>327.38</v>
      </c>
      <c r="O1053" s="258">
        <f t="shared" si="95"/>
        <v>0</v>
      </c>
      <c r="P1053" s="7"/>
      <c r="Q1053" s="6"/>
    </row>
    <row r="1054" spans="1:17" s="67" customFormat="1" ht="15.75" hidden="1">
      <c r="A1054"/>
      <c r="B1054" s="257" t="s">
        <v>12</v>
      </c>
      <c r="C1054" s="36" t="s">
        <v>8</v>
      </c>
      <c r="D1054" s="36" t="s">
        <v>4</v>
      </c>
      <c r="E1054" s="251">
        <v>45839</v>
      </c>
      <c r="F1054" s="36" t="s">
        <v>482</v>
      </c>
      <c r="G1054" s="11" t="s">
        <v>322</v>
      </c>
      <c r="H1054" s="30">
        <v>0.25</v>
      </c>
      <c r="I1054" s="30">
        <v>0.75</v>
      </c>
      <c r="J1054" s="42">
        <v>1.1599999999999999</v>
      </c>
      <c r="K1054" s="65">
        <v>35.590000000000003</v>
      </c>
      <c r="L1054" s="39">
        <f t="shared" si="94"/>
        <v>41.284399999999998</v>
      </c>
      <c r="M1054" s="38">
        <v>7</v>
      </c>
      <c r="N1054" s="33">
        <v>216.32</v>
      </c>
      <c r="O1054" s="258">
        <f t="shared" si="95"/>
        <v>1514.24</v>
      </c>
      <c r="P1054" s="7"/>
      <c r="Q1054" s="6"/>
    </row>
    <row r="1055" spans="1:17" s="67" customFormat="1" ht="15.75" hidden="1">
      <c r="A1055"/>
      <c r="B1055" s="257" t="s">
        <v>12</v>
      </c>
      <c r="C1055" s="36" t="s">
        <v>8</v>
      </c>
      <c r="D1055" s="36" t="s">
        <v>4</v>
      </c>
      <c r="E1055" s="251">
        <v>45839</v>
      </c>
      <c r="F1055" s="36" t="s">
        <v>483</v>
      </c>
      <c r="G1055" s="11" t="s">
        <v>322</v>
      </c>
      <c r="H1055" s="30">
        <v>0.75</v>
      </c>
      <c r="I1055" s="30">
        <v>0.25</v>
      </c>
      <c r="J1055" s="42">
        <v>2.68</v>
      </c>
      <c r="K1055" s="65">
        <v>47.31</v>
      </c>
      <c r="L1055" s="39">
        <f t="shared" si="94"/>
        <v>126.79080000000002</v>
      </c>
      <c r="M1055" s="38"/>
      <c r="N1055" s="33">
        <v>287.56</v>
      </c>
      <c r="O1055" s="258">
        <f t="shared" si="95"/>
        <v>0</v>
      </c>
      <c r="P1055" s="7"/>
      <c r="Q1055" s="6"/>
    </row>
    <row r="1056" spans="1:17" s="67" customFormat="1" ht="15.75" hidden="1">
      <c r="A1056"/>
      <c r="B1056" s="257" t="s">
        <v>12</v>
      </c>
      <c r="C1056" s="36" t="s">
        <v>8</v>
      </c>
      <c r="D1056" s="36" t="s">
        <v>4</v>
      </c>
      <c r="E1056" s="251">
        <v>45839</v>
      </c>
      <c r="F1056" s="36" t="s">
        <v>484</v>
      </c>
      <c r="G1056" s="11" t="s">
        <v>328</v>
      </c>
      <c r="H1056" s="30">
        <v>0.91666666666666696</v>
      </c>
      <c r="I1056" s="30">
        <v>0.28333333333333299</v>
      </c>
      <c r="J1056" s="42">
        <v>7.73</v>
      </c>
      <c r="K1056" s="65">
        <v>34.119999999999997</v>
      </c>
      <c r="L1056" s="39">
        <f t="shared" si="94"/>
        <v>263.74759999999998</v>
      </c>
      <c r="M1056" s="38">
        <v>2</v>
      </c>
      <c r="N1056" s="33">
        <v>246.64</v>
      </c>
      <c r="O1056" s="258">
        <f t="shared" si="95"/>
        <v>493.28</v>
      </c>
      <c r="P1056" s="7"/>
      <c r="Q1056" s="6"/>
    </row>
    <row r="1057" spans="1:17" s="67" customFormat="1" ht="15.75" hidden="1">
      <c r="A1057"/>
      <c r="B1057" s="257" t="s">
        <v>12</v>
      </c>
      <c r="C1057" s="36" t="s">
        <v>8</v>
      </c>
      <c r="D1057" s="36" t="s">
        <v>4</v>
      </c>
      <c r="E1057" s="251">
        <v>45839</v>
      </c>
      <c r="F1057" s="36" t="s">
        <v>485</v>
      </c>
      <c r="G1057" s="11" t="s">
        <v>322</v>
      </c>
      <c r="H1057" s="30">
        <v>0.25</v>
      </c>
      <c r="I1057" s="30">
        <v>0.75</v>
      </c>
      <c r="J1057" s="42">
        <v>0.33</v>
      </c>
      <c r="K1057" s="65">
        <v>25.95</v>
      </c>
      <c r="L1057" s="39">
        <f t="shared" si="94"/>
        <v>8.5634999999999994</v>
      </c>
      <c r="M1057" s="38"/>
      <c r="N1057" s="33">
        <v>157.75</v>
      </c>
      <c r="O1057" s="258">
        <f t="shared" si="95"/>
        <v>0</v>
      </c>
      <c r="P1057" s="7"/>
      <c r="Q1057" s="6"/>
    </row>
    <row r="1058" spans="1:17" s="67" customFormat="1" ht="15.75" hidden="1">
      <c r="A1058"/>
      <c r="B1058" s="257" t="s">
        <v>12</v>
      </c>
      <c r="C1058" s="36" t="s">
        <v>8</v>
      </c>
      <c r="D1058" s="36" t="s">
        <v>4</v>
      </c>
      <c r="E1058" s="251">
        <v>45839</v>
      </c>
      <c r="F1058" s="36" t="s">
        <v>485</v>
      </c>
      <c r="G1058" s="11" t="s">
        <v>322</v>
      </c>
      <c r="H1058" s="30">
        <v>0.75</v>
      </c>
      <c r="I1058" s="30">
        <v>0.25</v>
      </c>
      <c r="J1058" s="42">
        <v>1.76</v>
      </c>
      <c r="K1058" s="33">
        <v>29.07</v>
      </c>
      <c r="L1058" s="39">
        <f t="shared" si="94"/>
        <v>51.163200000000003</v>
      </c>
      <c r="M1058" s="38">
        <v>22</v>
      </c>
      <c r="N1058" s="33">
        <v>176.67</v>
      </c>
      <c r="O1058" s="258">
        <f t="shared" si="95"/>
        <v>3886.74</v>
      </c>
      <c r="P1058" s="7"/>
      <c r="Q1058" s="6"/>
    </row>
    <row r="1059" spans="1:17" s="67" customFormat="1" ht="15.75" hidden="1">
      <c r="A1059"/>
      <c r="B1059" s="263" t="s">
        <v>12</v>
      </c>
      <c r="C1059" s="264" t="s">
        <v>8</v>
      </c>
      <c r="D1059" s="264" t="s">
        <v>4</v>
      </c>
      <c r="E1059" s="251">
        <v>45839</v>
      </c>
      <c r="F1059" s="36" t="s">
        <v>486</v>
      </c>
      <c r="G1059" s="11" t="s">
        <v>333</v>
      </c>
      <c r="H1059" s="30">
        <v>0.91666666666666696</v>
      </c>
      <c r="I1059" s="30">
        <v>0.26388888888888901</v>
      </c>
      <c r="J1059" s="267">
        <v>3.34</v>
      </c>
      <c r="K1059" s="65">
        <v>41.23</v>
      </c>
      <c r="L1059" s="269">
        <f t="shared" si="94"/>
        <v>137.70819999999998</v>
      </c>
      <c r="M1059" s="270">
        <v>5</v>
      </c>
      <c r="N1059" s="33">
        <v>298.02</v>
      </c>
      <c r="O1059" s="271">
        <f t="shared" si="95"/>
        <v>1490.1</v>
      </c>
      <c r="P1059" s="7"/>
      <c r="Q1059" s="6"/>
    </row>
    <row r="1060" spans="1:17" s="67" customFormat="1" ht="15.75" hidden="1">
      <c r="A1060"/>
      <c r="B1060" s="257" t="s">
        <v>58</v>
      </c>
      <c r="C1060" s="36" t="s">
        <v>202</v>
      </c>
      <c r="D1060" s="36" t="s">
        <v>203</v>
      </c>
      <c r="E1060" s="251">
        <v>45839</v>
      </c>
      <c r="F1060" s="36" t="s">
        <v>331</v>
      </c>
      <c r="G1060" s="36" t="s">
        <v>322</v>
      </c>
      <c r="H1060" s="37">
        <v>0.45833333333333331</v>
      </c>
      <c r="I1060" s="37">
        <v>0.95833333333333337</v>
      </c>
      <c r="J1060" s="42"/>
      <c r="K1060" s="281"/>
      <c r="L1060" s="39">
        <f t="shared" ref="L1060:L1061" si="96">J1060*K1060</f>
        <v>0</v>
      </c>
      <c r="M1060" s="38">
        <v>3</v>
      </c>
      <c r="N1060" s="57">
        <v>120.82</v>
      </c>
      <c r="O1060" s="258">
        <f t="shared" ref="O1060:O1061" si="97">M1060*N1060</f>
        <v>362.46</v>
      </c>
      <c r="P1060" s="7"/>
      <c r="Q1060" s="6"/>
    </row>
    <row r="1061" spans="1:17" s="67" customFormat="1" ht="31.5" hidden="1">
      <c r="A1061"/>
      <c r="B1061" s="263" t="s">
        <v>58</v>
      </c>
      <c r="C1061" s="264" t="s">
        <v>202</v>
      </c>
      <c r="D1061" s="264" t="s">
        <v>203</v>
      </c>
      <c r="E1061" s="265">
        <v>45839</v>
      </c>
      <c r="F1061" s="264" t="s">
        <v>332</v>
      </c>
      <c r="G1061" s="264" t="s">
        <v>333</v>
      </c>
      <c r="H1061" s="266">
        <v>0.375</v>
      </c>
      <c r="I1061" s="266">
        <v>0.72222222222222221</v>
      </c>
      <c r="J1061" s="267"/>
      <c r="K1061" s="282"/>
      <c r="L1061" s="269">
        <f t="shared" si="96"/>
        <v>0</v>
      </c>
      <c r="M1061" s="270"/>
      <c r="N1061" s="57">
        <v>186.43</v>
      </c>
      <c r="O1061" s="271">
        <f t="shared" si="97"/>
        <v>0</v>
      </c>
      <c r="P1061" s="7"/>
      <c r="Q1061" s="6"/>
    </row>
    <row r="1062" spans="1:17" s="67" customFormat="1" ht="15.75" hidden="1">
      <c r="A1062"/>
      <c r="B1062" s="257" t="s">
        <v>87</v>
      </c>
      <c r="C1062" s="36" t="s">
        <v>8</v>
      </c>
      <c r="D1062" s="36" t="s">
        <v>167</v>
      </c>
      <c r="E1062" s="251">
        <v>45839</v>
      </c>
      <c r="F1062" s="44" t="s">
        <v>355</v>
      </c>
      <c r="G1062" s="44" t="s">
        <v>328</v>
      </c>
      <c r="H1062" s="45">
        <v>0.33333333333333331</v>
      </c>
      <c r="I1062" s="45">
        <v>0.7416666666666667</v>
      </c>
      <c r="J1062" s="42"/>
      <c r="K1062" s="281"/>
      <c r="L1062" s="39">
        <f t="shared" ref="L1062:L1075" si="98">J1062*K1062</f>
        <v>0</v>
      </c>
      <c r="M1062" s="38"/>
      <c r="N1062" s="64">
        <v>466.74</v>
      </c>
      <c r="O1062" s="258">
        <f t="shared" ref="O1062:O1075" si="99">M1062*N1062</f>
        <v>0</v>
      </c>
      <c r="P1062" s="7"/>
      <c r="Q1062" s="6"/>
    </row>
    <row r="1063" spans="1:17" s="67" customFormat="1" ht="15.75" hidden="1">
      <c r="A1063"/>
      <c r="B1063" s="257" t="s">
        <v>87</v>
      </c>
      <c r="C1063" s="36" t="s">
        <v>8</v>
      </c>
      <c r="D1063" s="36" t="s">
        <v>167</v>
      </c>
      <c r="E1063" s="251">
        <v>45839</v>
      </c>
      <c r="F1063" s="44" t="s">
        <v>355</v>
      </c>
      <c r="G1063" s="44" t="s">
        <v>328</v>
      </c>
      <c r="H1063" s="45">
        <v>0.54166666666666663</v>
      </c>
      <c r="I1063" s="45">
        <v>0.95</v>
      </c>
      <c r="J1063" s="42"/>
      <c r="K1063" s="281"/>
      <c r="L1063" s="39">
        <f t="shared" si="98"/>
        <v>0</v>
      </c>
      <c r="M1063" s="38"/>
      <c r="N1063" s="64">
        <v>472.01</v>
      </c>
      <c r="O1063" s="258">
        <f t="shared" si="99"/>
        <v>0</v>
      </c>
      <c r="P1063" s="7"/>
      <c r="Q1063" s="6"/>
    </row>
    <row r="1064" spans="1:17" s="67" customFormat="1" ht="15.75" hidden="1">
      <c r="A1064"/>
      <c r="B1064" s="257" t="s">
        <v>87</v>
      </c>
      <c r="C1064" s="36" t="s">
        <v>8</v>
      </c>
      <c r="D1064" s="36" t="s">
        <v>167</v>
      </c>
      <c r="E1064" s="251">
        <v>45839</v>
      </c>
      <c r="F1064" s="44" t="s">
        <v>356</v>
      </c>
      <c r="G1064" s="44" t="s">
        <v>328</v>
      </c>
      <c r="H1064" s="45">
        <v>0.91666666666666663</v>
      </c>
      <c r="I1064" s="45">
        <v>0.32500000000000001</v>
      </c>
      <c r="J1064" s="42"/>
      <c r="K1064" s="281"/>
      <c r="L1064" s="39">
        <f t="shared" si="98"/>
        <v>0</v>
      </c>
      <c r="M1064" s="38"/>
      <c r="N1064" s="64">
        <v>195.01</v>
      </c>
      <c r="O1064" s="258">
        <f t="shared" si="99"/>
        <v>0</v>
      </c>
      <c r="P1064" s="7"/>
      <c r="Q1064" s="6"/>
    </row>
    <row r="1065" spans="1:17" s="67" customFormat="1" ht="15.75" hidden="1">
      <c r="A1065"/>
      <c r="B1065" s="257" t="s">
        <v>87</v>
      </c>
      <c r="C1065" s="36" t="s">
        <v>8</v>
      </c>
      <c r="D1065" s="36" t="s">
        <v>167</v>
      </c>
      <c r="E1065" s="251">
        <v>45839</v>
      </c>
      <c r="F1065" s="44" t="s">
        <v>357</v>
      </c>
      <c r="G1065" s="44" t="s">
        <v>322</v>
      </c>
      <c r="H1065" s="45">
        <v>0.79166666666666663</v>
      </c>
      <c r="I1065" s="45">
        <v>0.29166666666666669</v>
      </c>
      <c r="J1065" s="42"/>
      <c r="K1065" s="281"/>
      <c r="L1065" s="39">
        <f t="shared" si="98"/>
        <v>0</v>
      </c>
      <c r="M1065" s="38"/>
      <c r="N1065" s="64">
        <v>300.88</v>
      </c>
      <c r="O1065" s="258">
        <f t="shared" si="99"/>
        <v>0</v>
      </c>
      <c r="P1065" s="7"/>
      <c r="Q1065" s="6"/>
    </row>
    <row r="1066" spans="1:17" s="67" customFormat="1" ht="15.75" hidden="1">
      <c r="A1066"/>
      <c r="B1066" s="257" t="s">
        <v>87</v>
      </c>
      <c r="C1066" s="36" t="s">
        <v>8</v>
      </c>
      <c r="D1066" s="36" t="s">
        <v>167</v>
      </c>
      <c r="E1066" s="251">
        <v>45839</v>
      </c>
      <c r="F1066" s="44" t="s">
        <v>358</v>
      </c>
      <c r="G1066" s="44" t="s">
        <v>322</v>
      </c>
      <c r="H1066" s="45">
        <v>0.29166666666666669</v>
      </c>
      <c r="I1066" s="45">
        <v>0.79166666666666663</v>
      </c>
      <c r="J1066" s="42"/>
      <c r="K1066" s="281"/>
      <c r="L1066" s="39">
        <f t="shared" si="98"/>
        <v>0</v>
      </c>
      <c r="M1066" s="38"/>
      <c r="N1066" s="64">
        <v>340.98</v>
      </c>
      <c r="O1066" s="258">
        <f t="shared" si="99"/>
        <v>0</v>
      </c>
      <c r="P1066" s="7"/>
      <c r="Q1066" s="6"/>
    </row>
    <row r="1067" spans="1:17" s="67" customFormat="1" ht="15.75" hidden="1">
      <c r="A1067"/>
      <c r="B1067" s="257" t="s">
        <v>87</v>
      </c>
      <c r="C1067" s="36" t="s">
        <v>8</v>
      </c>
      <c r="D1067" s="36" t="s">
        <v>167</v>
      </c>
      <c r="E1067" s="251">
        <v>45839</v>
      </c>
      <c r="F1067" s="44" t="s">
        <v>357</v>
      </c>
      <c r="G1067" s="44" t="s">
        <v>341</v>
      </c>
      <c r="H1067" s="45">
        <v>0.29166666666666669</v>
      </c>
      <c r="I1067" s="45">
        <v>0.63888888888888895</v>
      </c>
      <c r="J1067" s="42"/>
      <c r="K1067" s="281"/>
      <c r="L1067" s="39">
        <f t="shared" si="98"/>
        <v>0</v>
      </c>
      <c r="M1067" s="38">
        <v>26</v>
      </c>
      <c r="N1067" s="64">
        <v>251.58</v>
      </c>
      <c r="O1067" s="258">
        <f t="shared" si="99"/>
        <v>6541.08</v>
      </c>
      <c r="P1067" s="7"/>
      <c r="Q1067" s="6"/>
    </row>
    <row r="1068" spans="1:17" s="67" customFormat="1" ht="15.75" hidden="1">
      <c r="A1068"/>
      <c r="B1068" s="257" t="s">
        <v>87</v>
      </c>
      <c r="C1068" s="36" t="s">
        <v>8</v>
      </c>
      <c r="D1068" s="36" t="s">
        <v>167</v>
      </c>
      <c r="E1068" s="251">
        <v>45839</v>
      </c>
      <c r="F1068" s="44" t="s">
        <v>359</v>
      </c>
      <c r="G1068" s="44" t="s">
        <v>322</v>
      </c>
      <c r="H1068" s="45">
        <v>0.29166666666666669</v>
      </c>
      <c r="I1068" s="45">
        <v>0.79166666666666663</v>
      </c>
      <c r="J1068" s="42"/>
      <c r="K1068" s="281"/>
      <c r="L1068" s="39">
        <f t="shared" si="98"/>
        <v>0</v>
      </c>
      <c r="M1068" s="38"/>
      <c r="N1068" s="64">
        <v>181.2</v>
      </c>
      <c r="O1068" s="258">
        <f t="shared" si="99"/>
        <v>0</v>
      </c>
      <c r="P1068" s="7"/>
      <c r="Q1068" s="6"/>
    </row>
    <row r="1069" spans="1:17" s="67" customFormat="1" ht="15.75" hidden="1">
      <c r="A1069"/>
      <c r="B1069" s="257" t="s">
        <v>87</v>
      </c>
      <c r="C1069" s="36" t="s">
        <v>8</v>
      </c>
      <c r="D1069" s="36" t="s">
        <v>167</v>
      </c>
      <c r="E1069" s="251">
        <v>45839</v>
      </c>
      <c r="F1069" s="44" t="s">
        <v>359</v>
      </c>
      <c r="G1069" s="44" t="s">
        <v>322</v>
      </c>
      <c r="H1069" s="45">
        <v>0.29166666666666669</v>
      </c>
      <c r="I1069" s="45">
        <v>0.79166666666666663</v>
      </c>
      <c r="J1069" s="42"/>
      <c r="K1069" s="281"/>
      <c r="L1069" s="39">
        <f t="shared" si="98"/>
        <v>0</v>
      </c>
      <c r="M1069" s="38"/>
      <c r="N1069" s="64">
        <v>181.2</v>
      </c>
      <c r="O1069" s="258">
        <f t="shared" si="99"/>
        <v>0</v>
      </c>
      <c r="P1069" s="7"/>
      <c r="Q1069" s="6"/>
    </row>
    <row r="1070" spans="1:17" s="67" customFormat="1" ht="15.75" hidden="1">
      <c r="A1070"/>
      <c r="B1070" s="257" t="s">
        <v>87</v>
      </c>
      <c r="C1070" s="36" t="s">
        <v>8</v>
      </c>
      <c r="D1070" s="36" t="s">
        <v>167</v>
      </c>
      <c r="E1070" s="251">
        <v>45839</v>
      </c>
      <c r="F1070" s="44" t="s">
        <v>360</v>
      </c>
      <c r="G1070" s="44" t="s">
        <v>328</v>
      </c>
      <c r="H1070" s="45">
        <v>0.91666666666666663</v>
      </c>
      <c r="I1070" s="45">
        <v>0.32500000000000001</v>
      </c>
      <c r="J1070" s="42"/>
      <c r="K1070" s="281"/>
      <c r="L1070" s="39">
        <f t="shared" si="98"/>
        <v>0</v>
      </c>
      <c r="M1070" s="38"/>
      <c r="N1070" s="64">
        <v>387.54</v>
      </c>
      <c r="O1070" s="258">
        <f t="shared" si="99"/>
        <v>0</v>
      </c>
      <c r="P1070" s="7"/>
      <c r="Q1070" s="6"/>
    </row>
    <row r="1071" spans="1:17" s="67" customFormat="1" ht="15.75" hidden="1">
      <c r="A1071"/>
      <c r="B1071" s="257" t="s">
        <v>87</v>
      </c>
      <c r="C1071" s="36" t="s">
        <v>8</v>
      </c>
      <c r="D1071" s="36" t="s">
        <v>167</v>
      </c>
      <c r="E1071" s="251">
        <v>45839</v>
      </c>
      <c r="F1071" s="44" t="s">
        <v>361</v>
      </c>
      <c r="G1071" s="44" t="s">
        <v>322</v>
      </c>
      <c r="H1071" s="45">
        <v>0.79166666666666663</v>
      </c>
      <c r="I1071" s="45">
        <v>0.29166666666666669</v>
      </c>
      <c r="J1071" s="42"/>
      <c r="K1071" s="281"/>
      <c r="L1071" s="39">
        <f t="shared" si="98"/>
        <v>0</v>
      </c>
      <c r="M1071" s="38">
        <v>30</v>
      </c>
      <c r="N1071" s="64">
        <v>320.02</v>
      </c>
      <c r="O1071" s="258">
        <f t="shared" si="99"/>
        <v>9600.5999999999985</v>
      </c>
      <c r="P1071" s="7"/>
      <c r="Q1071" s="6"/>
    </row>
    <row r="1072" spans="1:17" s="67" customFormat="1" ht="15.75" hidden="1">
      <c r="A1072"/>
      <c r="B1072" s="257" t="s">
        <v>87</v>
      </c>
      <c r="C1072" s="36" t="s">
        <v>8</v>
      </c>
      <c r="D1072" s="36" t="s">
        <v>167</v>
      </c>
      <c r="E1072" s="251">
        <v>45839</v>
      </c>
      <c r="F1072" s="44" t="s">
        <v>537</v>
      </c>
      <c r="G1072" s="44" t="s">
        <v>322</v>
      </c>
      <c r="H1072" s="45">
        <v>0.79166666666666663</v>
      </c>
      <c r="I1072" s="45">
        <v>0.29166666666666669</v>
      </c>
      <c r="J1072" s="42"/>
      <c r="K1072" s="281"/>
      <c r="L1072" s="39">
        <f t="shared" si="98"/>
        <v>0</v>
      </c>
      <c r="M1072" s="38"/>
      <c r="N1072" s="64">
        <v>255.24</v>
      </c>
      <c r="O1072" s="258">
        <f t="shared" si="99"/>
        <v>0</v>
      </c>
      <c r="P1072" s="7"/>
      <c r="Q1072" s="6"/>
    </row>
    <row r="1073" spans="1:17" s="67" customFormat="1" ht="15.75" hidden="1">
      <c r="A1073"/>
      <c r="B1073" s="257" t="s">
        <v>87</v>
      </c>
      <c r="C1073" s="36" t="s">
        <v>8</v>
      </c>
      <c r="D1073" s="36" t="s">
        <v>167</v>
      </c>
      <c r="E1073" s="251">
        <v>45839</v>
      </c>
      <c r="F1073" s="44" t="s">
        <v>362</v>
      </c>
      <c r="G1073" s="44" t="s">
        <v>328</v>
      </c>
      <c r="H1073" s="45">
        <v>0.33333333333333331</v>
      </c>
      <c r="I1073" s="45">
        <v>0.7416666666666667</v>
      </c>
      <c r="J1073" s="42"/>
      <c r="K1073" s="281"/>
      <c r="L1073" s="39">
        <f t="shared" si="98"/>
        <v>0</v>
      </c>
      <c r="M1073" s="38"/>
      <c r="N1073" s="64">
        <v>232.55</v>
      </c>
      <c r="O1073" s="258">
        <f t="shared" si="99"/>
        <v>0</v>
      </c>
      <c r="P1073" s="7"/>
      <c r="Q1073" s="6"/>
    </row>
    <row r="1074" spans="1:17" s="67" customFormat="1" ht="15.75" hidden="1">
      <c r="A1074"/>
      <c r="B1074" s="257" t="s">
        <v>87</v>
      </c>
      <c r="C1074" s="36" t="s">
        <v>9</v>
      </c>
      <c r="D1074" s="36" t="s">
        <v>167</v>
      </c>
      <c r="E1074" s="251">
        <v>45839</v>
      </c>
      <c r="F1074" s="44" t="s">
        <v>434</v>
      </c>
      <c r="G1074" s="44" t="s">
        <v>322</v>
      </c>
      <c r="H1074" s="45">
        <v>0.29166666666666669</v>
      </c>
      <c r="I1074" s="45">
        <v>0.79166666666666663</v>
      </c>
      <c r="J1074" s="42"/>
      <c r="K1074" s="281"/>
      <c r="L1074" s="39">
        <f t="shared" si="98"/>
        <v>0</v>
      </c>
      <c r="M1074" s="38"/>
      <c r="N1074" s="64">
        <v>311.97000000000003</v>
      </c>
      <c r="O1074" s="258">
        <f t="shared" si="99"/>
        <v>0</v>
      </c>
      <c r="P1074" s="7"/>
      <c r="Q1074" s="6"/>
    </row>
    <row r="1075" spans="1:17" s="67" customFormat="1" ht="15.75" hidden="1">
      <c r="A1075"/>
      <c r="B1075" s="263" t="s">
        <v>87</v>
      </c>
      <c r="C1075" s="264" t="s">
        <v>9</v>
      </c>
      <c r="D1075" s="264" t="s">
        <v>167</v>
      </c>
      <c r="E1075" s="251">
        <v>45839</v>
      </c>
      <c r="F1075" s="44" t="s">
        <v>444</v>
      </c>
      <c r="G1075" s="44" t="s">
        <v>341</v>
      </c>
      <c r="H1075" s="45">
        <v>0.29166666666666669</v>
      </c>
      <c r="I1075" s="45">
        <v>0.63888888888888884</v>
      </c>
      <c r="J1075" s="267"/>
      <c r="K1075" s="282"/>
      <c r="L1075" s="269">
        <f t="shared" si="98"/>
        <v>0</v>
      </c>
      <c r="M1075" s="270">
        <v>26</v>
      </c>
      <c r="N1075" s="64">
        <v>181.61</v>
      </c>
      <c r="O1075" s="271">
        <f t="shared" si="99"/>
        <v>4721.8600000000006</v>
      </c>
      <c r="P1075" s="7"/>
      <c r="Q1075" s="6"/>
    </row>
    <row r="1076" spans="1:17" s="67" customFormat="1" ht="15.75" hidden="1">
      <c r="A1076"/>
      <c r="B1076" s="257" t="s">
        <v>26</v>
      </c>
      <c r="C1076" s="36" t="s">
        <v>7</v>
      </c>
      <c r="D1076" s="36" t="s">
        <v>167</v>
      </c>
      <c r="E1076" s="251">
        <v>45839</v>
      </c>
      <c r="F1076" s="36" t="s">
        <v>344</v>
      </c>
      <c r="G1076" s="36" t="s">
        <v>322</v>
      </c>
      <c r="H1076" s="37">
        <v>0.27083333333333331</v>
      </c>
      <c r="I1076" s="37">
        <v>0.77083333333333337</v>
      </c>
      <c r="J1076" s="42"/>
      <c r="K1076" s="281"/>
      <c r="L1076" s="39">
        <f t="shared" ref="L1076:L1084" si="100">J1076*K1076</f>
        <v>0</v>
      </c>
      <c r="M1076" s="38">
        <v>22</v>
      </c>
      <c r="N1076" s="57">
        <v>189.68</v>
      </c>
      <c r="O1076" s="258">
        <f t="shared" ref="O1076:O1084" si="101">M1076*N1076</f>
        <v>4172.96</v>
      </c>
      <c r="P1076" s="7"/>
      <c r="Q1076" s="6"/>
    </row>
    <row r="1077" spans="1:17" s="67" customFormat="1" ht="15.75" hidden="1">
      <c r="A1077"/>
      <c r="B1077" s="257" t="s">
        <v>26</v>
      </c>
      <c r="C1077" s="36" t="s">
        <v>7</v>
      </c>
      <c r="D1077" s="36" t="s">
        <v>167</v>
      </c>
      <c r="E1077" s="251">
        <v>45839</v>
      </c>
      <c r="F1077" s="36" t="s">
        <v>344</v>
      </c>
      <c r="G1077" s="36" t="s">
        <v>322</v>
      </c>
      <c r="H1077" s="37">
        <v>0.4375</v>
      </c>
      <c r="I1077" s="37">
        <v>0.9375</v>
      </c>
      <c r="J1077" s="42"/>
      <c r="K1077" s="281"/>
      <c r="L1077" s="39">
        <f t="shared" si="100"/>
        <v>0</v>
      </c>
      <c r="M1077" s="38">
        <v>23</v>
      </c>
      <c r="N1077" s="57">
        <v>190.97</v>
      </c>
      <c r="O1077" s="258">
        <f t="shared" si="101"/>
        <v>4392.3100000000004</v>
      </c>
      <c r="P1077" s="7"/>
      <c r="Q1077" s="6"/>
    </row>
    <row r="1078" spans="1:17" s="67" customFormat="1" ht="15.75" hidden="1">
      <c r="A1078"/>
      <c r="B1078" s="257" t="s">
        <v>26</v>
      </c>
      <c r="C1078" s="36" t="s">
        <v>7</v>
      </c>
      <c r="D1078" s="36" t="s">
        <v>167</v>
      </c>
      <c r="E1078" s="251">
        <v>45839</v>
      </c>
      <c r="F1078" s="36" t="s">
        <v>345</v>
      </c>
      <c r="G1078" s="36" t="s">
        <v>333</v>
      </c>
      <c r="H1078" s="37">
        <v>0.27083333333333331</v>
      </c>
      <c r="I1078" s="37">
        <v>0.61805555555555558</v>
      </c>
      <c r="J1078" s="42"/>
      <c r="K1078" s="281"/>
      <c r="L1078" s="39">
        <f t="shared" si="100"/>
        <v>0</v>
      </c>
      <c r="M1078" s="38"/>
      <c r="N1078" s="57">
        <v>198.99</v>
      </c>
      <c r="O1078" s="258">
        <f t="shared" si="101"/>
        <v>0</v>
      </c>
      <c r="P1078" s="7"/>
      <c r="Q1078" s="6"/>
    </row>
    <row r="1079" spans="1:17" s="67" customFormat="1" ht="15.75" hidden="1">
      <c r="A1079"/>
      <c r="B1079" s="257" t="s">
        <v>26</v>
      </c>
      <c r="C1079" s="36" t="s">
        <v>7</v>
      </c>
      <c r="D1079" s="36" t="s">
        <v>167</v>
      </c>
      <c r="E1079" s="251">
        <v>45839</v>
      </c>
      <c r="F1079" s="36" t="s">
        <v>345</v>
      </c>
      <c r="G1079" s="36" t="s">
        <v>333</v>
      </c>
      <c r="H1079" s="37">
        <v>0.59027777777777779</v>
      </c>
      <c r="I1079" s="37">
        <v>0.9375</v>
      </c>
      <c r="J1079" s="42"/>
      <c r="K1079" s="281"/>
      <c r="L1079" s="39">
        <f t="shared" si="100"/>
        <v>0</v>
      </c>
      <c r="M1079" s="38"/>
      <c r="N1079" s="57">
        <v>201.32</v>
      </c>
      <c r="O1079" s="258">
        <f t="shared" si="101"/>
        <v>0</v>
      </c>
      <c r="P1079" s="7"/>
      <c r="Q1079" s="6"/>
    </row>
    <row r="1080" spans="1:17" s="67" customFormat="1" ht="15.75" hidden="1">
      <c r="A1080"/>
      <c r="B1080" s="257" t="s">
        <v>26</v>
      </c>
      <c r="C1080" s="36" t="s">
        <v>7</v>
      </c>
      <c r="D1080" s="36" t="s">
        <v>167</v>
      </c>
      <c r="E1080" s="251">
        <v>45839</v>
      </c>
      <c r="F1080" s="36" t="s">
        <v>346</v>
      </c>
      <c r="G1080" s="36" t="s">
        <v>333</v>
      </c>
      <c r="H1080" s="37">
        <v>0.27083333333333331</v>
      </c>
      <c r="I1080" s="37">
        <v>0.61805555555555558</v>
      </c>
      <c r="J1080" s="42"/>
      <c r="K1080" s="281"/>
      <c r="L1080" s="39">
        <f t="shared" si="100"/>
        <v>0</v>
      </c>
      <c r="M1080" s="38">
        <v>34</v>
      </c>
      <c r="N1080" s="57">
        <v>158.63</v>
      </c>
      <c r="O1080" s="258">
        <f t="shared" si="101"/>
        <v>5393.42</v>
      </c>
      <c r="P1080" s="7"/>
      <c r="Q1080" s="6"/>
    </row>
    <row r="1081" spans="1:17" s="67" customFormat="1" ht="15.75" hidden="1">
      <c r="A1081"/>
      <c r="B1081" s="257" t="s">
        <v>26</v>
      </c>
      <c r="C1081" s="36" t="s">
        <v>7</v>
      </c>
      <c r="D1081" s="36" t="s">
        <v>167</v>
      </c>
      <c r="E1081" s="251">
        <v>45839</v>
      </c>
      <c r="F1081" s="36" t="s">
        <v>346</v>
      </c>
      <c r="G1081" s="36" t="s">
        <v>333</v>
      </c>
      <c r="H1081" s="37">
        <v>0.59027777777777779</v>
      </c>
      <c r="I1081" s="37">
        <v>0.9375</v>
      </c>
      <c r="J1081" s="42"/>
      <c r="K1081" s="281"/>
      <c r="L1081" s="39">
        <f t="shared" si="100"/>
        <v>0</v>
      </c>
      <c r="M1081" s="38">
        <v>23</v>
      </c>
      <c r="N1081" s="57">
        <v>160.35</v>
      </c>
      <c r="O1081" s="258">
        <f t="shared" si="101"/>
        <v>3688.0499999999997</v>
      </c>
      <c r="P1081" s="7"/>
      <c r="Q1081" s="6"/>
    </row>
    <row r="1082" spans="1:17" s="67" customFormat="1" ht="15.75" hidden="1">
      <c r="A1082"/>
      <c r="B1082" s="257" t="s">
        <v>26</v>
      </c>
      <c r="C1082" s="36" t="s">
        <v>7</v>
      </c>
      <c r="D1082" s="36" t="s">
        <v>167</v>
      </c>
      <c r="E1082" s="251">
        <v>45839</v>
      </c>
      <c r="F1082" s="264" t="s">
        <v>347</v>
      </c>
      <c r="G1082" s="264" t="s">
        <v>333</v>
      </c>
      <c r="H1082" s="266">
        <v>0.27083333333333331</v>
      </c>
      <c r="I1082" s="266">
        <v>0.61805555555555558</v>
      </c>
      <c r="J1082" s="42"/>
      <c r="K1082" s="281"/>
      <c r="L1082" s="39">
        <f t="shared" si="100"/>
        <v>0</v>
      </c>
      <c r="M1082" s="38"/>
      <c r="N1082" s="268">
        <v>206.15</v>
      </c>
      <c r="O1082" s="258">
        <f t="shared" si="101"/>
        <v>0</v>
      </c>
      <c r="P1082" s="7"/>
      <c r="Q1082" s="6"/>
    </row>
    <row r="1083" spans="1:17" s="67" customFormat="1" ht="16.5" hidden="1" customHeight="1">
      <c r="A1083"/>
      <c r="B1083" s="257" t="s">
        <v>26</v>
      </c>
      <c r="C1083" s="36" t="s">
        <v>7</v>
      </c>
      <c r="D1083" s="36" t="s">
        <v>167</v>
      </c>
      <c r="E1083" s="251">
        <v>45839</v>
      </c>
      <c r="F1083" s="36" t="s">
        <v>348</v>
      </c>
      <c r="G1083" s="36" t="s">
        <v>333</v>
      </c>
      <c r="H1083" s="37">
        <v>0.27083333333333331</v>
      </c>
      <c r="I1083" s="37">
        <v>0.61805555555555558</v>
      </c>
      <c r="J1083" s="42"/>
      <c r="K1083" s="281"/>
      <c r="L1083" s="39">
        <f t="shared" si="100"/>
        <v>0</v>
      </c>
      <c r="M1083" s="38">
        <v>6</v>
      </c>
      <c r="N1083" s="57">
        <v>192.87</v>
      </c>
      <c r="O1083" s="258">
        <f t="shared" si="101"/>
        <v>1157.22</v>
      </c>
      <c r="P1083" s="7"/>
      <c r="Q1083" s="6"/>
    </row>
    <row r="1084" spans="1:17" s="67" customFormat="1" ht="15.75" hidden="1">
      <c r="A1084"/>
      <c r="B1084" s="263" t="s">
        <v>26</v>
      </c>
      <c r="C1084" s="264" t="s">
        <v>7</v>
      </c>
      <c r="D1084" s="264" t="s">
        <v>167</v>
      </c>
      <c r="E1084" s="251">
        <v>45839</v>
      </c>
      <c r="F1084" s="264" t="s">
        <v>349</v>
      </c>
      <c r="G1084" s="264" t="s">
        <v>333</v>
      </c>
      <c r="H1084" s="266">
        <v>0.27083333333333331</v>
      </c>
      <c r="I1084" s="266">
        <v>0.61805555555555558</v>
      </c>
      <c r="J1084" s="267"/>
      <c r="K1084" s="282"/>
      <c r="L1084" s="269">
        <f t="shared" si="100"/>
        <v>0</v>
      </c>
      <c r="M1084" s="270"/>
      <c r="N1084" s="268">
        <v>192.73</v>
      </c>
      <c r="O1084" s="271">
        <f t="shared" si="101"/>
        <v>0</v>
      </c>
      <c r="P1084" s="7"/>
      <c r="Q1084" s="6"/>
    </row>
    <row r="1085" spans="1:17" s="67" customFormat="1" ht="31.5" hidden="1">
      <c r="A1085"/>
      <c r="B1085" s="257" t="s">
        <v>14</v>
      </c>
      <c r="C1085" s="36" t="s">
        <v>10</v>
      </c>
      <c r="D1085" s="36" t="s">
        <v>166</v>
      </c>
      <c r="E1085" s="251">
        <v>45839</v>
      </c>
      <c r="F1085" s="36" t="s">
        <v>550</v>
      </c>
      <c r="G1085" s="11" t="s">
        <v>322</v>
      </c>
      <c r="H1085" s="30" t="s">
        <v>551</v>
      </c>
      <c r="I1085" s="30" t="s">
        <v>552</v>
      </c>
      <c r="J1085" s="42">
        <v>20</v>
      </c>
      <c r="K1085" s="57">
        <v>25.87</v>
      </c>
      <c r="L1085" s="39">
        <f t="shared" ref="L1085:L1098" si="102">J1085*K1085</f>
        <v>517.4</v>
      </c>
      <c r="M1085" s="38">
        <v>1</v>
      </c>
      <c r="N1085" s="57">
        <v>163.19999999999999</v>
      </c>
      <c r="O1085" s="258">
        <f t="shared" ref="O1085:O1098" si="103">M1085*N1085</f>
        <v>163.19999999999999</v>
      </c>
      <c r="P1085" s="7"/>
      <c r="Q1085" s="6"/>
    </row>
    <row r="1086" spans="1:17" s="67" customFormat="1" ht="31.5" hidden="1">
      <c r="A1086"/>
      <c r="B1086" s="257" t="s">
        <v>14</v>
      </c>
      <c r="C1086" s="36" t="s">
        <v>10</v>
      </c>
      <c r="D1086" s="36" t="s">
        <v>166</v>
      </c>
      <c r="E1086" s="251">
        <v>45839</v>
      </c>
      <c r="F1086" s="36" t="s">
        <v>550</v>
      </c>
      <c r="G1086" s="11" t="s">
        <v>322</v>
      </c>
      <c r="H1086" s="30" t="s">
        <v>553</v>
      </c>
      <c r="I1086" s="30" t="s">
        <v>554</v>
      </c>
      <c r="J1086" s="42">
        <v>44.5</v>
      </c>
      <c r="K1086" s="57">
        <v>25.48</v>
      </c>
      <c r="L1086" s="39">
        <f t="shared" si="102"/>
        <v>1133.8600000000001</v>
      </c>
      <c r="M1086" s="38">
        <v>2</v>
      </c>
      <c r="N1086" s="57">
        <v>160.76</v>
      </c>
      <c r="O1086" s="258">
        <f t="shared" si="103"/>
        <v>321.52</v>
      </c>
      <c r="P1086" s="7"/>
      <c r="Q1086" s="6"/>
    </row>
    <row r="1087" spans="1:17" s="67" customFormat="1" ht="31.5" hidden="1">
      <c r="A1087"/>
      <c r="B1087" s="257" t="s">
        <v>14</v>
      </c>
      <c r="C1087" s="36" t="s">
        <v>10</v>
      </c>
      <c r="D1087" s="36" t="s">
        <v>166</v>
      </c>
      <c r="E1087" s="251">
        <v>45839</v>
      </c>
      <c r="F1087" s="36" t="s">
        <v>555</v>
      </c>
      <c r="G1087" s="11" t="s">
        <v>322</v>
      </c>
      <c r="H1087" s="30" t="s">
        <v>556</v>
      </c>
      <c r="I1087" s="30" t="s">
        <v>557</v>
      </c>
      <c r="J1087" s="42">
        <v>35</v>
      </c>
      <c r="K1087" s="57">
        <v>25.48</v>
      </c>
      <c r="L1087" s="39">
        <f t="shared" si="102"/>
        <v>891.80000000000007</v>
      </c>
      <c r="M1087" s="38">
        <v>2</v>
      </c>
      <c r="N1087" s="57">
        <v>160.76</v>
      </c>
      <c r="O1087" s="258">
        <f t="shared" si="103"/>
        <v>321.52</v>
      </c>
      <c r="P1087" s="7"/>
      <c r="Q1087" s="6"/>
    </row>
    <row r="1088" spans="1:17" s="67" customFormat="1" ht="31.5" hidden="1">
      <c r="A1088"/>
      <c r="B1088" s="257" t="s">
        <v>14</v>
      </c>
      <c r="C1088" s="36" t="s">
        <v>10</v>
      </c>
      <c r="D1088" s="36" t="s">
        <v>166</v>
      </c>
      <c r="E1088" s="251">
        <v>45839</v>
      </c>
      <c r="F1088" s="36" t="s">
        <v>555</v>
      </c>
      <c r="G1088" s="11" t="s">
        <v>322</v>
      </c>
      <c r="H1088" s="30" t="s">
        <v>553</v>
      </c>
      <c r="I1088" s="30" t="s">
        <v>554</v>
      </c>
      <c r="J1088" s="42"/>
      <c r="K1088" s="57">
        <v>25.48</v>
      </c>
      <c r="L1088" s="39">
        <f t="shared" si="102"/>
        <v>0</v>
      </c>
      <c r="M1088" s="38"/>
      <c r="N1088" s="57">
        <v>160.76</v>
      </c>
      <c r="O1088" s="258">
        <f t="shared" si="103"/>
        <v>0</v>
      </c>
      <c r="P1088" s="7"/>
      <c r="Q1088" s="6"/>
    </row>
    <row r="1089" spans="1:17" s="67" customFormat="1" ht="31.5" hidden="1">
      <c r="A1089"/>
      <c r="B1089" s="257" t="s">
        <v>14</v>
      </c>
      <c r="C1089" s="36" t="s">
        <v>10</v>
      </c>
      <c r="D1089" s="36" t="s">
        <v>166</v>
      </c>
      <c r="E1089" s="251">
        <v>45839</v>
      </c>
      <c r="F1089" s="36" t="s">
        <v>555</v>
      </c>
      <c r="G1089" s="11" t="s">
        <v>322</v>
      </c>
      <c r="H1089" s="30" t="s">
        <v>553</v>
      </c>
      <c r="I1089" s="30" t="s">
        <v>554</v>
      </c>
      <c r="J1089" s="42"/>
      <c r="K1089" s="57">
        <v>25.48</v>
      </c>
      <c r="L1089" s="39">
        <f t="shared" si="102"/>
        <v>0</v>
      </c>
      <c r="M1089" s="38"/>
      <c r="N1089" s="57">
        <v>160.76</v>
      </c>
      <c r="O1089" s="258">
        <f t="shared" si="103"/>
        <v>0</v>
      </c>
      <c r="P1089" s="7"/>
      <c r="Q1089" s="6"/>
    </row>
    <row r="1090" spans="1:17" s="67" customFormat="1" ht="31.5" hidden="1">
      <c r="A1090"/>
      <c r="B1090" s="257" t="s">
        <v>14</v>
      </c>
      <c r="C1090" s="36" t="s">
        <v>10</v>
      </c>
      <c r="D1090" s="36" t="s">
        <v>166</v>
      </c>
      <c r="E1090" s="251">
        <v>45839</v>
      </c>
      <c r="F1090" s="36" t="s">
        <v>555</v>
      </c>
      <c r="G1090" s="11" t="s">
        <v>322</v>
      </c>
      <c r="H1090" s="30" t="s">
        <v>556</v>
      </c>
      <c r="I1090" s="30" t="s">
        <v>557</v>
      </c>
      <c r="J1090" s="42"/>
      <c r="K1090" s="57">
        <v>25.48</v>
      </c>
      <c r="L1090" s="39">
        <f t="shared" si="102"/>
        <v>0</v>
      </c>
      <c r="M1090" s="38"/>
      <c r="N1090" s="57">
        <v>160.76</v>
      </c>
      <c r="O1090" s="258">
        <f t="shared" si="103"/>
        <v>0</v>
      </c>
      <c r="P1090" s="7"/>
      <c r="Q1090" s="6"/>
    </row>
    <row r="1091" spans="1:17" s="67" customFormat="1" ht="31.5" hidden="1">
      <c r="A1091"/>
      <c r="B1091" s="257" t="s">
        <v>14</v>
      </c>
      <c r="C1091" s="36" t="s">
        <v>10</v>
      </c>
      <c r="D1091" s="36" t="s">
        <v>166</v>
      </c>
      <c r="E1091" s="251">
        <v>45839</v>
      </c>
      <c r="F1091" s="36" t="s">
        <v>558</v>
      </c>
      <c r="G1091" s="11" t="s">
        <v>322</v>
      </c>
      <c r="H1091" s="30" t="s">
        <v>554</v>
      </c>
      <c r="I1091" s="30" t="s">
        <v>553</v>
      </c>
      <c r="J1091" s="42">
        <v>9.5</v>
      </c>
      <c r="K1091" s="57">
        <v>28.19</v>
      </c>
      <c r="L1091" s="39">
        <f t="shared" si="102"/>
        <v>267.80500000000001</v>
      </c>
      <c r="M1091" s="38"/>
      <c r="N1091" s="57">
        <v>177.85</v>
      </c>
      <c r="O1091" s="258">
        <f t="shared" si="103"/>
        <v>0</v>
      </c>
      <c r="P1091" s="7"/>
      <c r="Q1091" s="6"/>
    </row>
    <row r="1092" spans="1:17" s="67" customFormat="1" ht="31.5" hidden="1">
      <c r="A1092"/>
      <c r="B1092" s="257" t="s">
        <v>14</v>
      </c>
      <c r="C1092" s="36" t="s">
        <v>10</v>
      </c>
      <c r="D1092" s="36" t="s">
        <v>166</v>
      </c>
      <c r="E1092" s="251">
        <v>45839</v>
      </c>
      <c r="F1092" s="36" t="s">
        <v>559</v>
      </c>
      <c r="G1092" s="11" t="s">
        <v>341</v>
      </c>
      <c r="H1092" s="30" t="s">
        <v>560</v>
      </c>
      <c r="I1092" s="30" t="s">
        <v>561</v>
      </c>
      <c r="J1092" s="42"/>
      <c r="K1092" s="57">
        <v>26.11</v>
      </c>
      <c r="L1092" s="39">
        <f t="shared" si="102"/>
        <v>0</v>
      </c>
      <c r="M1092" s="38"/>
      <c r="N1092" s="57">
        <v>188.69</v>
      </c>
      <c r="O1092" s="258">
        <f t="shared" si="103"/>
        <v>0</v>
      </c>
      <c r="P1092" s="7"/>
      <c r="Q1092" s="6"/>
    </row>
    <row r="1093" spans="1:17" s="67" customFormat="1" ht="31.5" hidden="1">
      <c r="A1093"/>
      <c r="B1093" s="257" t="s">
        <v>14</v>
      </c>
      <c r="C1093" s="36" t="s">
        <v>11</v>
      </c>
      <c r="D1093" s="36" t="s">
        <v>166</v>
      </c>
      <c r="E1093" s="251">
        <v>45839</v>
      </c>
      <c r="F1093" s="36" t="s">
        <v>562</v>
      </c>
      <c r="G1093" s="11" t="s">
        <v>322</v>
      </c>
      <c r="H1093" s="30" t="s">
        <v>553</v>
      </c>
      <c r="I1093" s="30" t="s">
        <v>554</v>
      </c>
      <c r="J1093" s="42">
        <v>0.5</v>
      </c>
      <c r="K1093" s="57">
        <v>34.39</v>
      </c>
      <c r="L1093" s="39">
        <f t="shared" si="102"/>
        <v>17.195</v>
      </c>
      <c r="M1093" s="38"/>
      <c r="N1093" s="57">
        <v>216.94</v>
      </c>
      <c r="O1093" s="258">
        <f t="shared" si="103"/>
        <v>0</v>
      </c>
      <c r="P1093" s="7"/>
      <c r="Q1093" s="6"/>
    </row>
    <row r="1094" spans="1:17" s="67" customFormat="1" ht="31.5" hidden="1">
      <c r="A1094"/>
      <c r="B1094" s="257" t="s">
        <v>14</v>
      </c>
      <c r="C1094" s="36" t="s">
        <v>11</v>
      </c>
      <c r="D1094" s="36" t="s">
        <v>166</v>
      </c>
      <c r="E1094" s="251">
        <v>45839</v>
      </c>
      <c r="F1094" s="36" t="s">
        <v>563</v>
      </c>
      <c r="G1094" s="11" t="s">
        <v>322</v>
      </c>
      <c r="H1094" s="30" t="s">
        <v>564</v>
      </c>
      <c r="I1094" s="30" t="s">
        <v>565</v>
      </c>
      <c r="J1094" s="42">
        <v>15</v>
      </c>
      <c r="K1094" s="57">
        <v>34.39</v>
      </c>
      <c r="L1094" s="39">
        <f t="shared" si="102"/>
        <v>515.85</v>
      </c>
      <c r="M1094" s="38"/>
      <c r="N1094" s="57">
        <v>216.94</v>
      </c>
      <c r="O1094" s="258">
        <f t="shared" si="103"/>
        <v>0</v>
      </c>
      <c r="P1094" s="7"/>
      <c r="Q1094" s="6"/>
    </row>
    <row r="1095" spans="1:17" s="67" customFormat="1" ht="31.5" hidden="1">
      <c r="A1095"/>
      <c r="B1095" s="257" t="s">
        <v>14</v>
      </c>
      <c r="C1095" s="36" t="s">
        <v>11</v>
      </c>
      <c r="D1095" s="36" t="s">
        <v>166</v>
      </c>
      <c r="E1095" s="251">
        <v>45839</v>
      </c>
      <c r="F1095" s="36" t="s">
        <v>566</v>
      </c>
      <c r="G1095" s="11" t="s">
        <v>322</v>
      </c>
      <c r="H1095" s="30" t="s">
        <v>556</v>
      </c>
      <c r="I1095" s="30" t="s">
        <v>557</v>
      </c>
      <c r="J1095" s="42">
        <v>1.5</v>
      </c>
      <c r="K1095" s="57">
        <v>36.6</v>
      </c>
      <c r="L1095" s="39">
        <f t="shared" si="102"/>
        <v>54.900000000000006</v>
      </c>
      <c r="M1095" s="38">
        <v>1</v>
      </c>
      <c r="N1095" s="57">
        <v>230.87</v>
      </c>
      <c r="O1095" s="258">
        <f t="shared" si="103"/>
        <v>230.87</v>
      </c>
      <c r="P1095" s="7"/>
      <c r="Q1095" s="6"/>
    </row>
    <row r="1096" spans="1:17" s="67" customFormat="1" ht="31.5" hidden="1">
      <c r="A1096"/>
      <c r="B1096" s="257" t="s">
        <v>14</v>
      </c>
      <c r="C1096" s="36" t="s">
        <v>11</v>
      </c>
      <c r="D1096" s="36" t="s">
        <v>166</v>
      </c>
      <c r="E1096" s="251">
        <v>45839</v>
      </c>
      <c r="F1096" s="36" t="s">
        <v>566</v>
      </c>
      <c r="G1096" s="11" t="s">
        <v>322</v>
      </c>
      <c r="H1096" s="30" t="s">
        <v>567</v>
      </c>
      <c r="I1096" s="30" t="s">
        <v>568</v>
      </c>
      <c r="J1096" s="42"/>
      <c r="K1096" s="57">
        <v>37.770000000000003</v>
      </c>
      <c r="L1096" s="39">
        <f t="shared" si="102"/>
        <v>0</v>
      </c>
      <c r="M1096" s="38"/>
      <c r="N1096" s="57">
        <v>238.28</v>
      </c>
      <c r="O1096" s="258">
        <f t="shared" si="103"/>
        <v>0</v>
      </c>
      <c r="P1096" s="7"/>
      <c r="Q1096" s="6"/>
    </row>
    <row r="1097" spans="1:17" s="67" customFormat="1" ht="31.5" hidden="1">
      <c r="A1097"/>
      <c r="B1097" s="257" t="s">
        <v>14</v>
      </c>
      <c r="C1097" s="36" t="s">
        <v>11</v>
      </c>
      <c r="D1097" s="36" t="s">
        <v>166</v>
      </c>
      <c r="E1097" s="251">
        <v>45839</v>
      </c>
      <c r="F1097" s="36" t="s">
        <v>566</v>
      </c>
      <c r="G1097" s="11" t="s">
        <v>322</v>
      </c>
      <c r="H1097" s="30" t="s">
        <v>553</v>
      </c>
      <c r="I1097" s="30" t="s">
        <v>554</v>
      </c>
      <c r="J1097" s="42"/>
      <c r="K1097" s="57">
        <v>36.6</v>
      </c>
      <c r="L1097" s="39">
        <f t="shared" si="102"/>
        <v>0</v>
      </c>
      <c r="M1097" s="38"/>
      <c r="N1097" s="57">
        <v>230.87</v>
      </c>
      <c r="O1097" s="258">
        <f t="shared" si="103"/>
        <v>0</v>
      </c>
      <c r="P1097" s="7"/>
      <c r="Q1097" s="6"/>
    </row>
    <row r="1098" spans="1:17" s="67" customFormat="1" ht="31.5" hidden="1">
      <c r="A1098"/>
      <c r="B1098" s="263" t="s">
        <v>14</v>
      </c>
      <c r="C1098" s="264" t="s">
        <v>11</v>
      </c>
      <c r="D1098" s="264" t="s">
        <v>166</v>
      </c>
      <c r="E1098" s="251">
        <v>45839</v>
      </c>
      <c r="F1098" s="36" t="s">
        <v>569</v>
      </c>
      <c r="G1098" s="11" t="s">
        <v>322</v>
      </c>
      <c r="H1098" s="30" t="s">
        <v>553</v>
      </c>
      <c r="I1098" s="30" t="s">
        <v>554</v>
      </c>
      <c r="J1098" s="267"/>
      <c r="K1098" s="268">
        <v>36.6</v>
      </c>
      <c r="L1098" s="269">
        <f t="shared" si="102"/>
        <v>0</v>
      </c>
      <c r="M1098" s="270"/>
      <c r="N1098" s="268">
        <v>230.87</v>
      </c>
      <c r="O1098" s="271">
        <f t="shared" si="103"/>
        <v>0</v>
      </c>
      <c r="P1098" s="7"/>
      <c r="Q1098" s="6"/>
    </row>
    <row r="1099" spans="1:17" s="67" customFormat="1" ht="15.75" hidden="1">
      <c r="A1099"/>
      <c r="B1099" s="257" t="s">
        <v>113</v>
      </c>
      <c r="C1099" s="36" t="s">
        <v>7</v>
      </c>
      <c r="D1099" s="36" t="s">
        <v>155</v>
      </c>
      <c r="E1099" s="251">
        <v>45839</v>
      </c>
      <c r="F1099" s="36" t="s">
        <v>355</v>
      </c>
      <c r="G1099" s="36" t="s">
        <v>523</v>
      </c>
      <c r="H1099" s="37">
        <v>0.47916666666666702</v>
      </c>
      <c r="I1099" s="37">
        <v>0.88749999999999996</v>
      </c>
      <c r="J1099" s="42"/>
      <c r="K1099" s="57">
        <v>50.39</v>
      </c>
      <c r="L1099" s="39">
        <f t="shared" ref="L1099:L1111" si="104">J1099*K1099</f>
        <v>0</v>
      </c>
      <c r="M1099" s="38"/>
      <c r="N1099" s="39">
        <v>364.23</v>
      </c>
      <c r="O1099" s="258">
        <f t="shared" ref="O1099:O1111" si="105">M1099*N1099</f>
        <v>0</v>
      </c>
      <c r="P1099" s="7"/>
      <c r="Q1099" s="6"/>
    </row>
    <row r="1100" spans="1:17" s="67" customFormat="1" ht="15.75" hidden="1">
      <c r="A1100"/>
      <c r="B1100" s="257" t="s">
        <v>113</v>
      </c>
      <c r="C1100" s="36" t="s">
        <v>7</v>
      </c>
      <c r="D1100" s="36" t="s">
        <v>155</v>
      </c>
      <c r="E1100" s="251">
        <v>45839</v>
      </c>
      <c r="F1100" s="36" t="s">
        <v>524</v>
      </c>
      <c r="G1100" s="36" t="s">
        <v>449</v>
      </c>
      <c r="H1100" s="37">
        <v>0.29166666666666702</v>
      </c>
      <c r="I1100" s="37">
        <v>0.63888888888888895</v>
      </c>
      <c r="J1100" s="42">
        <v>3.33</v>
      </c>
      <c r="K1100" s="57">
        <v>35.22</v>
      </c>
      <c r="L1100" s="39">
        <f t="shared" si="104"/>
        <v>117.2826</v>
      </c>
      <c r="M1100" s="38"/>
      <c r="N1100" s="39">
        <v>254.59</v>
      </c>
      <c r="O1100" s="258">
        <f t="shared" si="105"/>
        <v>0</v>
      </c>
      <c r="P1100" s="7"/>
      <c r="Q1100" s="6"/>
    </row>
    <row r="1101" spans="1:17" s="67" customFormat="1" ht="15.75" hidden="1">
      <c r="A1101"/>
      <c r="B1101" s="257" t="s">
        <v>113</v>
      </c>
      <c r="C1101" s="36" t="s">
        <v>7</v>
      </c>
      <c r="D1101" s="36" t="s">
        <v>155</v>
      </c>
      <c r="E1101" s="251">
        <v>45839</v>
      </c>
      <c r="F1101" s="36" t="s">
        <v>525</v>
      </c>
      <c r="G1101" s="36" t="s">
        <v>449</v>
      </c>
      <c r="H1101" s="37">
        <v>0.47916666666666702</v>
      </c>
      <c r="I1101" s="37">
        <v>0.82638888888888895</v>
      </c>
      <c r="J1101" s="42">
        <v>2.33</v>
      </c>
      <c r="K1101" s="57">
        <v>35.22</v>
      </c>
      <c r="L1101" s="39">
        <f t="shared" si="104"/>
        <v>82.062600000000003</v>
      </c>
      <c r="M1101" s="38"/>
      <c r="N1101" s="39">
        <v>254.59</v>
      </c>
      <c r="O1101" s="258">
        <f t="shared" si="105"/>
        <v>0</v>
      </c>
      <c r="P1101" s="7"/>
      <c r="Q1101" s="6"/>
    </row>
    <row r="1102" spans="1:17" s="67" customFormat="1" ht="15.75" hidden="1">
      <c r="A1102"/>
      <c r="B1102" s="257" t="s">
        <v>113</v>
      </c>
      <c r="C1102" s="36" t="s">
        <v>7</v>
      </c>
      <c r="D1102" s="36" t="s">
        <v>155</v>
      </c>
      <c r="E1102" s="251">
        <v>45839</v>
      </c>
      <c r="F1102" s="36" t="s">
        <v>526</v>
      </c>
      <c r="G1102" s="36" t="s">
        <v>449</v>
      </c>
      <c r="H1102" s="37">
        <v>0.8125</v>
      </c>
      <c r="I1102" s="37">
        <v>0.14583333333333301</v>
      </c>
      <c r="J1102" s="42"/>
      <c r="K1102" s="57">
        <v>39.51</v>
      </c>
      <c r="L1102" s="39">
        <f t="shared" si="104"/>
        <v>0</v>
      </c>
      <c r="M1102" s="38"/>
      <c r="N1102" s="39">
        <v>285.58</v>
      </c>
      <c r="O1102" s="258">
        <f t="shared" si="105"/>
        <v>0</v>
      </c>
      <c r="P1102" s="7"/>
      <c r="Q1102" s="6"/>
    </row>
    <row r="1103" spans="1:17" s="67" customFormat="1" ht="15.75" hidden="1">
      <c r="A1103"/>
      <c r="B1103" s="257" t="s">
        <v>113</v>
      </c>
      <c r="C1103" s="36" t="s">
        <v>7</v>
      </c>
      <c r="D1103" s="36" t="s">
        <v>155</v>
      </c>
      <c r="E1103" s="251">
        <v>45839</v>
      </c>
      <c r="F1103" s="36" t="s">
        <v>527</v>
      </c>
      <c r="G1103" s="36" t="s">
        <v>449</v>
      </c>
      <c r="H1103" s="37">
        <v>0.47916666666666702</v>
      </c>
      <c r="I1103" s="37">
        <v>0.82638888888888895</v>
      </c>
      <c r="J1103" s="42"/>
      <c r="K1103" s="57">
        <v>28.35</v>
      </c>
      <c r="L1103" s="39">
        <f t="shared" si="104"/>
        <v>0</v>
      </c>
      <c r="M1103" s="38">
        <v>60</v>
      </c>
      <c r="N1103" s="39">
        <v>204.88</v>
      </c>
      <c r="O1103" s="258">
        <f t="shared" si="105"/>
        <v>12292.8</v>
      </c>
      <c r="P1103" s="7"/>
      <c r="Q1103" s="6"/>
    </row>
    <row r="1104" spans="1:17" s="67" customFormat="1" ht="15.75" hidden="1">
      <c r="A1104"/>
      <c r="B1104" s="257" t="s">
        <v>113</v>
      </c>
      <c r="C1104" s="36" t="s">
        <v>7</v>
      </c>
      <c r="D1104" s="36" t="s">
        <v>155</v>
      </c>
      <c r="E1104" s="251">
        <v>45839</v>
      </c>
      <c r="F1104" s="36" t="s">
        <v>528</v>
      </c>
      <c r="G1104" s="36" t="s">
        <v>449</v>
      </c>
      <c r="H1104" s="37">
        <v>0.47916666666666702</v>
      </c>
      <c r="I1104" s="37">
        <v>0.82638888888888895</v>
      </c>
      <c r="J1104" s="42"/>
      <c r="K1104" s="57">
        <v>31.84</v>
      </c>
      <c r="L1104" s="39">
        <f t="shared" si="104"/>
        <v>0</v>
      </c>
      <c r="M1104" s="38">
        <v>14</v>
      </c>
      <c r="N1104" s="39">
        <v>230.17</v>
      </c>
      <c r="O1104" s="258">
        <f t="shared" si="105"/>
        <v>3222.3799999999997</v>
      </c>
      <c r="P1104" s="7"/>
      <c r="Q1104" s="6"/>
    </row>
    <row r="1105" spans="1:17" s="67" customFormat="1" ht="15.75" hidden="1">
      <c r="A1105"/>
      <c r="B1105" s="257" t="s">
        <v>113</v>
      </c>
      <c r="C1105" s="36" t="s">
        <v>7</v>
      </c>
      <c r="D1105" s="36" t="s">
        <v>155</v>
      </c>
      <c r="E1105" s="251">
        <v>45839</v>
      </c>
      <c r="F1105" s="36" t="s">
        <v>529</v>
      </c>
      <c r="G1105" s="36" t="s">
        <v>449</v>
      </c>
      <c r="H1105" s="37">
        <v>0.60069444444444398</v>
      </c>
      <c r="I1105" s="37">
        <v>0.94791666666666696</v>
      </c>
      <c r="J1105" s="42"/>
      <c r="K1105" s="57">
        <v>28.89</v>
      </c>
      <c r="L1105" s="39">
        <f t="shared" si="104"/>
        <v>0</v>
      </c>
      <c r="M1105" s="38"/>
      <c r="N1105" s="39">
        <v>208.84</v>
      </c>
      <c r="O1105" s="258">
        <f t="shared" si="105"/>
        <v>0</v>
      </c>
      <c r="P1105" s="7"/>
      <c r="Q1105" s="6"/>
    </row>
    <row r="1106" spans="1:17" s="67" customFormat="1" ht="15.75" hidden="1">
      <c r="A1106"/>
      <c r="B1106" s="257" t="s">
        <v>113</v>
      </c>
      <c r="C1106" s="36" t="s">
        <v>7</v>
      </c>
      <c r="D1106" s="36" t="s">
        <v>155</v>
      </c>
      <c r="E1106" s="251">
        <v>45839</v>
      </c>
      <c r="F1106" s="36" t="s">
        <v>529</v>
      </c>
      <c r="G1106" s="36" t="s">
        <v>449</v>
      </c>
      <c r="H1106" s="37">
        <v>0.56944444444444398</v>
      </c>
      <c r="I1106" s="37">
        <v>0.91666666666666696</v>
      </c>
      <c r="J1106" s="42"/>
      <c r="K1106" s="57">
        <v>28.35</v>
      </c>
      <c r="L1106" s="39">
        <f t="shared" si="104"/>
        <v>0</v>
      </c>
      <c r="M1106" s="38"/>
      <c r="N1106" s="39">
        <v>204.88</v>
      </c>
      <c r="O1106" s="258">
        <f t="shared" si="105"/>
        <v>0</v>
      </c>
      <c r="P1106" s="7"/>
      <c r="Q1106" s="6"/>
    </row>
    <row r="1107" spans="1:17" s="67" customFormat="1" ht="15.75" hidden="1">
      <c r="A1107"/>
      <c r="B1107" s="257" t="s">
        <v>113</v>
      </c>
      <c r="C1107" s="36" t="s">
        <v>7</v>
      </c>
      <c r="D1107" s="36" t="s">
        <v>155</v>
      </c>
      <c r="E1107" s="251">
        <v>45839</v>
      </c>
      <c r="F1107" s="36" t="s">
        <v>530</v>
      </c>
      <c r="G1107" s="36" t="s">
        <v>449</v>
      </c>
      <c r="H1107" s="37">
        <v>0.33333333333333298</v>
      </c>
      <c r="I1107" s="37">
        <v>0.68055555555555602</v>
      </c>
      <c r="J1107" s="42"/>
      <c r="K1107" s="57">
        <v>28.35</v>
      </c>
      <c r="L1107" s="39">
        <f t="shared" si="104"/>
        <v>0</v>
      </c>
      <c r="M1107" s="38"/>
      <c r="N1107" s="39">
        <v>204.88</v>
      </c>
      <c r="O1107" s="258">
        <f t="shared" si="105"/>
        <v>0</v>
      </c>
      <c r="P1107" s="7"/>
      <c r="Q1107" s="6"/>
    </row>
    <row r="1108" spans="1:17" s="67" customFormat="1" ht="15.75" hidden="1">
      <c r="A1108"/>
      <c r="B1108" s="257" t="s">
        <v>113</v>
      </c>
      <c r="C1108" s="36" t="s">
        <v>7</v>
      </c>
      <c r="D1108" s="36" t="s">
        <v>155</v>
      </c>
      <c r="E1108" s="251">
        <v>45839</v>
      </c>
      <c r="F1108" s="36" t="s">
        <v>531</v>
      </c>
      <c r="G1108" s="36" t="s">
        <v>449</v>
      </c>
      <c r="H1108" s="37">
        <v>0.29166666666666702</v>
      </c>
      <c r="I1108" s="37">
        <v>0.63888888888888895</v>
      </c>
      <c r="J1108" s="42"/>
      <c r="K1108" s="57">
        <v>31.84</v>
      </c>
      <c r="L1108" s="39">
        <f t="shared" si="104"/>
        <v>0</v>
      </c>
      <c r="M1108" s="38"/>
      <c r="N1108" s="39">
        <v>230.17</v>
      </c>
      <c r="O1108" s="258">
        <f t="shared" si="105"/>
        <v>0</v>
      </c>
      <c r="P1108" s="7"/>
      <c r="Q1108" s="6"/>
    </row>
    <row r="1109" spans="1:17" s="67" customFormat="1" ht="15.75" hidden="1">
      <c r="A1109"/>
      <c r="B1109" s="257" t="s">
        <v>113</v>
      </c>
      <c r="C1109" s="36" t="s">
        <v>7</v>
      </c>
      <c r="D1109" s="36" t="s">
        <v>155</v>
      </c>
      <c r="E1109" s="251">
        <v>45839</v>
      </c>
      <c r="F1109" s="36" t="s">
        <v>532</v>
      </c>
      <c r="G1109" s="36" t="s">
        <v>449</v>
      </c>
      <c r="H1109" s="37">
        <v>0.8125</v>
      </c>
      <c r="I1109" s="37">
        <v>0.14583333333333301</v>
      </c>
      <c r="J1109" s="42"/>
      <c r="K1109" s="57">
        <v>31.56</v>
      </c>
      <c r="L1109" s="39">
        <f t="shared" si="104"/>
        <v>0</v>
      </c>
      <c r="M1109" s="38"/>
      <c r="N1109" s="39">
        <v>228.13</v>
      </c>
      <c r="O1109" s="258">
        <f t="shared" si="105"/>
        <v>0</v>
      </c>
      <c r="P1109" s="7"/>
      <c r="Q1109" s="6"/>
    </row>
    <row r="1110" spans="1:17" s="67" customFormat="1" ht="15.75" hidden="1">
      <c r="A1110"/>
      <c r="B1110" s="257" t="s">
        <v>113</v>
      </c>
      <c r="C1110" s="36" t="s">
        <v>7</v>
      </c>
      <c r="D1110" s="36" t="s">
        <v>155</v>
      </c>
      <c r="E1110" s="251">
        <v>45839</v>
      </c>
      <c r="F1110" s="36" t="s">
        <v>533</v>
      </c>
      <c r="G1110" s="36" t="s">
        <v>449</v>
      </c>
      <c r="H1110" s="37">
        <v>0.8125</v>
      </c>
      <c r="I1110" s="37">
        <v>0.14583333333333301</v>
      </c>
      <c r="J1110" s="42"/>
      <c r="K1110" s="57">
        <v>35.6</v>
      </c>
      <c r="L1110" s="39">
        <f t="shared" si="104"/>
        <v>0</v>
      </c>
      <c r="M1110" s="38"/>
      <c r="N1110" s="39">
        <v>257.29000000000002</v>
      </c>
      <c r="O1110" s="258">
        <f t="shared" si="105"/>
        <v>0</v>
      </c>
      <c r="P1110" s="7"/>
      <c r="Q1110" s="6"/>
    </row>
    <row r="1111" spans="1:17" s="67" customFormat="1" ht="15.75" hidden="1">
      <c r="A1111"/>
      <c r="B1111" s="263" t="s">
        <v>113</v>
      </c>
      <c r="C1111" s="264" t="s">
        <v>7</v>
      </c>
      <c r="D1111" s="264" t="s">
        <v>155</v>
      </c>
      <c r="E1111" s="251">
        <v>45839</v>
      </c>
      <c r="F1111" s="36" t="s">
        <v>528</v>
      </c>
      <c r="G1111" s="36" t="s">
        <v>449</v>
      </c>
      <c r="H1111" s="37">
        <v>0.33333333333333298</v>
      </c>
      <c r="I1111" s="37">
        <v>0.68055555555555602</v>
      </c>
      <c r="J1111" s="267"/>
      <c r="K1111" s="268">
        <v>31.84</v>
      </c>
      <c r="L1111" s="269">
        <f t="shared" si="104"/>
        <v>0</v>
      </c>
      <c r="M1111" s="270"/>
      <c r="N1111" s="39">
        <v>230.17</v>
      </c>
      <c r="O1111" s="271">
        <f t="shared" si="105"/>
        <v>0</v>
      </c>
      <c r="P1111" s="7"/>
      <c r="Q1111" s="6"/>
    </row>
    <row r="1112" spans="1:17" s="67" customFormat="1" ht="15.75" hidden="1">
      <c r="A1112"/>
      <c r="B1112" s="257" t="s">
        <v>87</v>
      </c>
      <c r="C1112" s="36" t="s">
        <v>10</v>
      </c>
      <c r="D1112" s="36" t="s">
        <v>171</v>
      </c>
      <c r="E1112" s="251">
        <v>45839</v>
      </c>
      <c r="F1112" s="44" t="s">
        <v>335</v>
      </c>
      <c r="G1112" s="44" t="s">
        <v>322</v>
      </c>
      <c r="H1112" s="45">
        <v>0.79166666666666663</v>
      </c>
      <c r="I1112" s="45">
        <v>0.29166666666666669</v>
      </c>
      <c r="J1112" s="42"/>
      <c r="K1112" s="57">
        <v>24.35</v>
      </c>
      <c r="L1112" s="39">
        <f t="shared" ref="L1112:L1122" si="106">J1112*K1112</f>
        <v>0</v>
      </c>
      <c r="M1112" s="38"/>
      <c r="N1112" s="51">
        <v>176</v>
      </c>
      <c r="O1112" s="258">
        <f t="shared" ref="O1112:O1122" si="107">M1112*N1112</f>
        <v>0</v>
      </c>
      <c r="P1112" s="7"/>
      <c r="Q1112" s="6"/>
    </row>
    <row r="1113" spans="1:17" s="67" customFormat="1" ht="15.75" hidden="1">
      <c r="A1113"/>
      <c r="B1113" s="257" t="s">
        <v>87</v>
      </c>
      <c r="C1113" s="36" t="s">
        <v>10</v>
      </c>
      <c r="D1113" s="36" t="s">
        <v>171</v>
      </c>
      <c r="E1113" s="251">
        <v>45839</v>
      </c>
      <c r="F1113" s="44" t="s">
        <v>335</v>
      </c>
      <c r="G1113" s="44" t="s">
        <v>341</v>
      </c>
      <c r="H1113" s="45">
        <v>0.29166666666666669</v>
      </c>
      <c r="I1113" s="45">
        <v>0.63888888888888884</v>
      </c>
      <c r="J1113" s="42">
        <v>13.333333333333334</v>
      </c>
      <c r="K1113" s="57">
        <v>23.69</v>
      </c>
      <c r="L1113" s="39">
        <f t="shared" si="106"/>
        <v>315.86666666666667</v>
      </c>
      <c r="M1113" s="38"/>
      <c r="N1113" s="51">
        <v>171.26</v>
      </c>
      <c r="O1113" s="258">
        <f t="shared" si="107"/>
        <v>0</v>
      </c>
      <c r="P1113" s="7"/>
      <c r="Q1113" s="6"/>
    </row>
    <row r="1114" spans="1:17" s="67" customFormat="1" ht="15.75" hidden="1">
      <c r="A1114"/>
      <c r="B1114" s="257" t="s">
        <v>87</v>
      </c>
      <c r="C1114" s="36" t="s">
        <v>10</v>
      </c>
      <c r="D1114" s="36" t="s">
        <v>171</v>
      </c>
      <c r="E1114" s="251">
        <v>45839</v>
      </c>
      <c r="F1114" s="44" t="s">
        <v>335</v>
      </c>
      <c r="G1114" s="44" t="s">
        <v>322</v>
      </c>
      <c r="H1114" s="45">
        <v>0.29166666666666669</v>
      </c>
      <c r="I1114" s="45">
        <v>0.79166666666666663</v>
      </c>
      <c r="J1114" s="42">
        <v>2</v>
      </c>
      <c r="K1114" s="57">
        <v>22.23</v>
      </c>
      <c r="L1114" s="39">
        <f t="shared" si="106"/>
        <v>44.46</v>
      </c>
      <c r="M1114" s="38"/>
      <c r="N1114" s="51">
        <v>160.66999999999999</v>
      </c>
      <c r="O1114" s="258">
        <f t="shared" si="107"/>
        <v>0</v>
      </c>
      <c r="P1114" s="7"/>
      <c r="Q1114" s="6"/>
    </row>
    <row r="1115" spans="1:17" s="67" customFormat="1" ht="15.75" hidden="1">
      <c r="A1115"/>
      <c r="B1115" s="257" t="s">
        <v>87</v>
      </c>
      <c r="C1115" s="36" t="s">
        <v>10</v>
      </c>
      <c r="D1115" s="36" t="s">
        <v>171</v>
      </c>
      <c r="E1115" s="251">
        <v>45839</v>
      </c>
      <c r="F1115" s="36" t="s">
        <v>335</v>
      </c>
      <c r="G1115" s="36" t="s">
        <v>322</v>
      </c>
      <c r="H1115" s="37">
        <v>0.375</v>
      </c>
      <c r="I1115" s="37">
        <v>0.875</v>
      </c>
      <c r="J1115" s="42">
        <v>8.25</v>
      </c>
      <c r="K1115" s="57">
        <v>22.23</v>
      </c>
      <c r="L1115" s="39">
        <v>183.39750000000001</v>
      </c>
      <c r="M1115" s="38"/>
      <c r="N1115" s="57">
        <v>160.66999999999999</v>
      </c>
      <c r="O1115" s="258">
        <v>0</v>
      </c>
      <c r="P1115" s="7"/>
      <c r="Q1115" s="6"/>
    </row>
    <row r="1116" spans="1:17" s="67" customFormat="1" ht="15.75" hidden="1">
      <c r="A1116"/>
      <c r="B1116" s="257" t="s">
        <v>87</v>
      </c>
      <c r="C1116" s="36" t="s">
        <v>10</v>
      </c>
      <c r="D1116" s="36" t="s">
        <v>171</v>
      </c>
      <c r="E1116" s="251">
        <v>45870</v>
      </c>
      <c r="F1116" s="36" t="s">
        <v>335</v>
      </c>
      <c r="G1116" s="36" t="s">
        <v>322</v>
      </c>
      <c r="H1116" s="37">
        <v>0.79166666666666663</v>
      </c>
      <c r="I1116" s="37">
        <v>0.29166666666666669</v>
      </c>
      <c r="J1116" s="42">
        <v>0.66</v>
      </c>
      <c r="K1116" s="57">
        <v>24.35</v>
      </c>
      <c r="L1116" s="39">
        <f>J1116*K1116</f>
        <v>16.071000000000002</v>
      </c>
      <c r="M1116" s="42">
        <v>0</v>
      </c>
      <c r="N1116" s="57">
        <v>176</v>
      </c>
      <c r="O1116" s="258">
        <f>M1116*N1116</f>
        <v>0</v>
      </c>
      <c r="P1116" s="7"/>
      <c r="Q1116" s="6"/>
    </row>
    <row r="1117" spans="1:17" s="67" customFormat="1" ht="15.75" hidden="1">
      <c r="A1117"/>
      <c r="B1117" s="257" t="s">
        <v>87</v>
      </c>
      <c r="C1117" s="36" t="s">
        <v>10</v>
      </c>
      <c r="D1117" s="36" t="s">
        <v>171</v>
      </c>
      <c r="E1117" s="251">
        <v>45870</v>
      </c>
      <c r="F1117" s="36" t="s">
        <v>335</v>
      </c>
      <c r="G1117" s="36" t="s">
        <v>341</v>
      </c>
      <c r="H1117" s="37">
        <v>0.29166666666666669</v>
      </c>
      <c r="I1117" s="37">
        <v>0.63888888888888884</v>
      </c>
      <c r="J1117" s="42">
        <v>3.98</v>
      </c>
      <c r="K1117" s="57">
        <v>23.69</v>
      </c>
      <c r="L1117" s="39">
        <f>J1117*K1117</f>
        <v>94.286200000000008</v>
      </c>
      <c r="M1117" s="42">
        <v>0</v>
      </c>
      <c r="N1117" s="57">
        <v>171.26</v>
      </c>
      <c r="O1117" s="258">
        <f>M1117*N1117</f>
        <v>0</v>
      </c>
      <c r="P1117" s="7"/>
      <c r="Q1117" s="6"/>
    </row>
    <row r="1118" spans="1:17" s="67" customFormat="1" ht="15.75" hidden="1">
      <c r="A1118"/>
      <c r="B1118" s="257" t="s">
        <v>87</v>
      </c>
      <c r="C1118" s="36" t="s">
        <v>10</v>
      </c>
      <c r="D1118" s="36" t="s">
        <v>171</v>
      </c>
      <c r="E1118" s="251">
        <v>45870</v>
      </c>
      <c r="F1118" s="36" t="s">
        <v>335</v>
      </c>
      <c r="G1118" s="36" t="s">
        <v>322</v>
      </c>
      <c r="H1118" s="37">
        <v>0.29166666666666669</v>
      </c>
      <c r="I1118" s="37">
        <v>0.79166666666666663</v>
      </c>
      <c r="J1118" s="42">
        <v>1.92</v>
      </c>
      <c r="K1118" s="57">
        <v>22.23</v>
      </c>
      <c r="L1118" s="39">
        <f>J1118*K1118</f>
        <v>42.681599999999996</v>
      </c>
      <c r="M1118" s="42">
        <v>1</v>
      </c>
      <c r="N1118" s="57">
        <v>160.66999999999999</v>
      </c>
      <c r="O1118" s="258">
        <f>M1118*N1118</f>
        <v>160.66999999999999</v>
      </c>
      <c r="P1118" s="7"/>
      <c r="Q1118" s="6"/>
    </row>
    <row r="1119" spans="1:17" s="67" customFormat="1" ht="15.75" hidden="1">
      <c r="A1119"/>
      <c r="B1119" s="257" t="s">
        <v>87</v>
      </c>
      <c r="C1119" s="36" t="s">
        <v>10</v>
      </c>
      <c r="D1119" s="36" t="s">
        <v>171</v>
      </c>
      <c r="E1119" s="251">
        <v>45870</v>
      </c>
      <c r="F1119" s="36" t="s">
        <v>335</v>
      </c>
      <c r="G1119" s="44" t="s">
        <v>322</v>
      </c>
      <c r="H1119" s="45">
        <v>0.375</v>
      </c>
      <c r="I1119" s="45">
        <v>0.875</v>
      </c>
      <c r="J1119" s="42"/>
      <c r="K1119" s="57">
        <v>22.23</v>
      </c>
      <c r="L1119" s="39">
        <f>J1119*K1119</f>
        <v>0</v>
      </c>
      <c r="M1119" s="42">
        <v>0</v>
      </c>
      <c r="N1119" s="51">
        <v>160.66999999999999</v>
      </c>
      <c r="O1119" s="258">
        <f>M1119*N1119</f>
        <v>0</v>
      </c>
      <c r="P1119" s="7"/>
      <c r="Q1119" s="6"/>
    </row>
    <row r="1120" spans="1:17" s="67" customFormat="1" ht="15.75" hidden="1">
      <c r="A1120"/>
      <c r="B1120" s="257" t="s">
        <v>87</v>
      </c>
      <c r="C1120" s="36" t="s">
        <v>11</v>
      </c>
      <c r="D1120" s="36" t="s">
        <v>171</v>
      </c>
      <c r="E1120" s="251">
        <v>45839</v>
      </c>
      <c r="F1120" s="36" t="s">
        <v>339</v>
      </c>
      <c r="G1120" s="37" t="s">
        <v>322</v>
      </c>
      <c r="H1120" s="37">
        <v>0.41666666666666669</v>
      </c>
      <c r="I1120" s="37">
        <v>0.91666666666666663</v>
      </c>
      <c r="J1120" s="42">
        <v>0.6333333333333333</v>
      </c>
      <c r="K1120" s="57">
        <v>29.26</v>
      </c>
      <c r="L1120" s="39">
        <f t="shared" si="106"/>
        <v>18.531333333333333</v>
      </c>
      <c r="M1120" s="38"/>
      <c r="N1120" s="57">
        <v>211.46</v>
      </c>
      <c r="O1120" s="258">
        <f t="shared" si="107"/>
        <v>0</v>
      </c>
      <c r="P1120" s="7"/>
      <c r="Q1120" s="6"/>
    </row>
    <row r="1121" spans="1:17" s="67" customFormat="1" ht="15.75" hidden="1">
      <c r="A1121"/>
      <c r="B1121" s="257" t="s">
        <v>87</v>
      </c>
      <c r="C1121" s="36" t="s">
        <v>11</v>
      </c>
      <c r="D1121" s="36" t="s">
        <v>171</v>
      </c>
      <c r="E1121" s="251">
        <v>45839</v>
      </c>
      <c r="F1121" s="36" t="s">
        <v>339</v>
      </c>
      <c r="G1121" s="37" t="s">
        <v>322</v>
      </c>
      <c r="H1121" s="37">
        <v>0.79166666666666663</v>
      </c>
      <c r="I1121" s="37">
        <v>0.29166666666666669</v>
      </c>
      <c r="J1121" s="42"/>
      <c r="K1121" s="57">
        <v>32.19</v>
      </c>
      <c r="L1121" s="39">
        <f t="shared" si="106"/>
        <v>0</v>
      </c>
      <c r="M1121" s="38"/>
      <c r="N1121" s="57">
        <v>232.65</v>
      </c>
      <c r="O1121" s="258">
        <f t="shared" si="107"/>
        <v>0</v>
      </c>
      <c r="P1121" s="7"/>
      <c r="Q1121" s="6"/>
    </row>
    <row r="1122" spans="1:17" s="67" customFormat="1" ht="15.75" hidden="1">
      <c r="A1122"/>
      <c r="B1122" s="257" t="s">
        <v>87</v>
      </c>
      <c r="C1122" s="36" t="s">
        <v>11</v>
      </c>
      <c r="D1122" s="36" t="s">
        <v>171</v>
      </c>
      <c r="E1122" s="251">
        <v>45839</v>
      </c>
      <c r="F1122" s="36" t="s">
        <v>339</v>
      </c>
      <c r="G1122" s="37" t="s">
        <v>322</v>
      </c>
      <c r="H1122" s="37">
        <v>0.5</v>
      </c>
      <c r="I1122" s="37">
        <v>0</v>
      </c>
      <c r="J1122" s="42">
        <v>6.5</v>
      </c>
      <c r="K1122" s="57">
        <v>30.23</v>
      </c>
      <c r="L1122" s="39">
        <f t="shared" si="106"/>
        <v>196.495</v>
      </c>
      <c r="M1122" s="38"/>
      <c r="N1122" s="57">
        <v>218.52</v>
      </c>
      <c r="O1122" s="258">
        <f t="shared" si="107"/>
        <v>0</v>
      </c>
      <c r="P1122" s="7"/>
      <c r="Q1122" s="6"/>
    </row>
    <row r="1123" spans="1:17" s="67" customFormat="1" ht="15.75" hidden="1">
      <c r="A1123"/>
      <c r="B1123" s="263" t="s">
        <v>87</v>
      </c>
      <c r="C1123" s="264" t="s">
        <v>11</v>
      </c>
      <c r="D1123" s="264" t="s">
        <v>171</v>
      </c>
      <c r="E1123" s="251">
        <v>45839</v>
      </c>
      <c r="F1123" s="36" t="s">
        <v>340</v>
      </c>
      <c r="G1123" s="37" t="s">
        <v>341</v>
      </c>
      <c r="H1123" s="37">
        <v>0.61111111111111116</v>
      </c>
      <c r="I1123" s="37">
        <v>0.95833333333333337</v>
      </c>
      <c r="J1123" s="267"/>
      <c r="K1123" s="57">
        <v>34.659999999999997</v>
      </c>
      <c r="L1123" s="269">
        <f t="shared" ref="L1123" si="108">J1123*K1123</f>
        <v>0</v>
      </c>
      <c r="M1123" s="270"/>
      <c r="N1123" s="57">
        <v>250.49</v>
      </c>
      <c r="O1123" s="271">
        <f t="shared" ref="O1123" si="109">M1123*N1123</f>
        <v>0</v>
      </c>
      <c r="P1123" s="7"/>
      <c r="Q1123" s="6"/>
    </row>
    <row r="1124" spans="1:17" s="67" customFormat="1" ht="15.75" hidden="1">
      <c r="A1124"/>
      <c r="B1124" s="257" t="s">
        <v>87</v>
      </c>
      <c r="C1124" s="264" t="s">
        <v>11</v>
      </c>
      <c r="D1124" s="264" t="s">
        <v>171</v>
      </c>
      <c r="E1124" s="251">
        <v>45870</v>
      </c>
      <c r="F1124" s="36" t="s">
        <v>339</v>
      </c>
      <c r="G1124" s="37" t="s">
        <v>322</v>
      </c>
      <c r="H1124" s="37">
        <v>0.41666666666666669</v>
      </c>
      <c r="I1124" s="37">
        <v>0.91666666666666663</v>
      </c>
      <c r="J1124" s="42">
        <v>7.6</v>
      </c>
      <c r="K1124" s="57">
        <v>29.26</v>
      </c>
      <c r="L1124" s="39">
        <f>J1124*K1124</f>
        <v>222.376</v>
      </c>
      <c r="M1124" s="38"/>
      <c r="N1124" s="57">
        <v>211.46</v>
      </c>
      <c r="O1124" s="258">
        <f>M1124*N1124</f>
        <v>0</v>
      </c>
      <c r="P1124" s="7"/>
      <c r="Q1124" s="6"/>
    </row>
    <row r="1125" spans="1:17" s="67" customFormat="1" ht="15.75" hidden="1">
      <c r="A1125"/>
      <c r="B1125" s="257" t="s">
        <v>87</v>
      </c>
      <c r="C1125" s="264" t="s">
        <v>11</v>
      </c>
      <c r="D1125" s="264" t="s">
        <v>171</v>
      </c>
      <c r="E1125" s="251">
        <v>45870</v>
      </c>
      <c r="F1125" s="36" t="s">
        <v>339</v>
      </c>
      <c r="G1125" s="37" t="s">
        <v>322</v>
      </c>
      <c r="H1125" s="37">
        <v>0.79166666666666663</v>
      </c>
      <c r="I1125" s="37">
        <v>0.29166666666666669</v>
      </c>
      <c r="J1125" s="42"/>
      <c r="K1125" s="57">
        <v>32.19</v>
      </c>
      <c r="L1125" s="39">
        <f>J1125*K1125</f>
        <v>0</v>
      </c>
      <c r="M1125" s="38"/>
      <c r="N1125" s="57">
        <v>232.65</v>
      </c>
      <c r="O1125" s="258">
        <f>M1125*N1125</f>
        <v>0</v>
      </c>
      <c r="P1125" s="7"/>
      <c r="Q1125" s="6"/>
    </row>
    <row r="1126" spans="1:17" s="67" customFormat="1" ht="15.75" hidden="1">
      <c r="A1126"/>
      <c r="B1126" s="257" t="s">
        <v>87</v>
      </c>
      <c r="C1126" s="264" t="s">
        <v>11</v>
      </c>
      <c r="D1126" s="264" t="s">
        <v>171</v>
      </c>
      <c r="E1126" s="251">
        <v>45870</v>
      </c>
      <c r="F1126" s="36" t="s">
        <v>339</v>
      </c>
      <c r="G1126" s="37" t="s">
        <v>322</v>
      </c>
      <c r="H1126" s="37">
        <v>0.5</v>
      </c>
      <c r="I1126" s="37">
        <v>0</v>
      </c>
      <c r="J1126" s="42"/>
      <c r="K1126" s="57">
        <v>30.23</v>
      </c>
      <c r="L1126" s="39">
        <f>J1126*K1126</f>
        <v>0</v>
      </c>
      <c r="M1126" s="38"/>
      <c r="N1126" s="57">
        <v>218.52</v>
      </c>
      <c r="O1126" s="258">
        <f>M1126*N1126</f>
        <v>0</v>
      </c>
      <c r="P1126" s="7"/>
      <c r="Q1126" s="6"/>
    </row>
    <row r="1127" spans="1:17" s="67" customFormat="1" ht="15.75" hidden="1">
      <c r="A1127"/>
      <c r="B1127" s="257" t="s">
        <v>87</v>
      </c>
      <c r="C1127" s="264" t="s">
        <v>11</v>
      </c>
      <c r="D1127" s="264" t="s">
        <v>171</v>
      </c>
      <c r="E1127" s="251">
        <v>45870</v>
      </c>
      <c r="F1127" s="36" t="s">
        <v>340</v>
      </c>
      <c r="G1127" s="37" t="s">
        <v>341</v>
      </c>
      <c r="H1127" s="37">
        <v>0.61111111111111116</v>
      </c>
      <c r="I1127" s="37">
        <v>0.95833333333333337</v>
      </c>
      <c r="J1127" s="42">
        <v>0.95</v>
      </c>
      <c r="K1127" s="57">
        <v>34.659999999999997</v>
      </c>
      <c r="L1127" s="39">
        <f>J1127*K1127</f>
        <v>32.926999999999992</v>
      </c>
      <c r="M1127" s="38"/>
      <c r="N1127" s="57">
        <v>250.49</v>
      </c>
      <c r="O1127" s="258">
        <f>M1127*N1127</f>
        <v>0</v>
      </c>
      <c r="P1127" s="7"/>
      <c r="Q1127" s="6"/>
    </row>
    <row r="1128" spans="1:17" s="67" customFormat="1" ht="15.75" hidden="1">
      <c r="A1128"/>
      <c r="B1128" s="263" t="s">
        <v>87</v>
      </c>
      <c r="C1128" s="264" t="s">
        <v>11</v>
      </c>
      <c r="D1128" s="264" t="s">
        <v>171</v>
      </c>
      <c r="E1128" s="251">
        <v>45870</v>
      </c>
      <c r="F1128" s="36" t="s">
        <v>339</v>
      </c>
      <c r="G1128" s="37" t="s">
        <v>322</v>
      </c>
      <c r="H1128" s="37">
        <v>0.41666666666666669</v>
      </c>
      <c r="I1128" s="37">
        <v>0.91666666666666663</v>
      </c>
      <c r="J1128" s="267">
        <v>2.62</v>
      </c>
      <c r="K1128" s="57">
        <v>29.26</v>
      </c>
      <c r="L1128" s="39">
        <f>J1128*K1128</f>
        <v>76.661200000000008</v>
      </c>
      <c r="M1128" s="270"/>
      <c r="N1128" s="57">
        <v>211.46</v>
      </c>
      <c r="O1128" s="258">
        <f>M1128*N1128</f>
        <v>0</v>
      </c>
      <c r="P1128" s="7"/>
      <c r="Q1128" s="6"/>
    </row>
    <row r="1129" spans="1:17" s="67" customFormat="1" ht="15.75" hidden="1">
      <c r="A1129"/>
      <c r="B1129" s="257" t="s">
        <v>34</v>
      </c>
      <c r="C1129" s="36" t="s">
        <v>7</v>
      </c>
      <c r="D1129" s="36" t="s">
        <v>4</v>
      </c>
      <c r="E1129" s="251">
        <v>45839</v>
      </c>
      <c r="F1129" s="36" t="s">
        <v>371</v>
      </c>
      <c r="G1129" s="36" t="s">
        <v>333</v>
      </c>
      <c r="H1129" s="37">
        <v>0.25</v>
      </c>
      <c r="I1129" s="37">
        <v>0.59722222222222221</v>
      </c>
      <c r="J1129" s="42"/>
      <c r="K1129" s="57">
        <v>30.46</v>
      </c>
      <c r="L1129" s="39">
        <f t="shared" ref="L1129:L1139" si="110">J1129*K1129</f>
        <v>0</v>
      </c>
      <c r="M1129" s="38"/>
      <c r="N1129" s="57">
        <v>220.15</v>
      </c>
      <c r="O1129" s="258">
        <f t="shared" ref="O1129:O1139" si="111">M1129*N1129</f>
        <v>0</v>
      </c>
      <c r="P1129" s="7"/>
      <c r="Q1129" s="6"/>
    </row>
    <row r="1130" spans="1:17" s="67" customFormat="1" ht="15.75" hidden="1">
      <c r="A1130"/>
      <c r="B1130" s="257" t="s">
        <v>34</v>
      </c>
      <c r="C1130" s="36" t="s">
        <v>7</v>
      </c>
      <c r="D1130" s="36" t="s">
        <v>4</v>
      </c>
      <c r="E1130" s="251">
        <v>45839</v>
      </c>
      <c r="F1130" s="36" t="s">
        <v>370</v>
      </c>
      <c r="G1130" s="36" t="s">
        <v>333</v>
      </c>
      <c r="H1130" s="37">
        <v>0.58333333333333304</v>
      </c>
      <c r="I1130" s="37">
        <v>0.93055555555555602</v>
      </c>
      <c r="J1130" s="42"/>
      <c r="K1130" s="57">
        <v>30.7</v>
      </c>
      <c r="L1130" s="39">
        <f t="shared" si="110"/>
        <v>0</v>
      </c>
      <c r="M1130" s="38"/>
      <c r="N1130" s="57">
        <v>221.92</v>
      </c>
      <c r="O1130" s="258">
        <f t="shared" si="111"/>
        <v>0</v>
      </c>
      <c r="P1130" s="7"/>
      <c r="Q1130" s="6"/>
    </row>
    <row r="1131" spans="1:17" s="67" customFormat="1" ht="15.75" hidden="1">
      <c r="A1131"/>
      <c r="B1131" s="257" t="s">
        <v>34</v>
      </c>
      <c r="C1131" s="36" t="s">
        <v>7</v>
      </c>
      <c r="D1131" s="36" t="s">
        <v>4</v>
      </c>
      <c r="E1131" s="251">
        <v>45839</v>
      </c>
      <c r="F1131" s="36" t="s">
        <v>372</v>
      </c>
      <c r="G1131" s="36" t="s">
        <v>333</v>
      </c>
      <c r="H1131" s="37">
        <v>0.25</v>
      </c>
      <c r="I1131" s="37">
        <v>0.59722222222222221</v>
      </c>
      <c r="J1131" s="42"/>
      <c r="K1131" s="57">
        <v>23.19</v>
      </c>
      <c r="L1131" s="39">
        <f t="shared" si="110"/>
        <v>0</v>
      </c>
      <c r="M1131" s="38">
        <v>5</v>
      </c>
      <c r="N1131" s="57">
        <v>167.6</v>
      </c>
      <c r="O1131" s="258">
        <f t="shared" si="111"/>
        <v>838</v>
      </c>
      <c r="P1131" s="7"/>
      <c r="Q1131" s="6"/>
    </row>
    <row r="1132" spans="1:17" s="67" customFormat="1" ht="15.75" hidden="1">
      <c r="A1132"/>
      <c r="B1132" s="257" t="s">
        <v>34</v>
      </c>
      <c r="C1132" s="36" t="s">
        <v>7</v>
      </c>
      <c r="D1132" s="36" t="s">
        <v>4</v>
      </c>
      <c r="E1132" s="251">
        <v>45839</v>
      </c>
      <c r="F1132" s="36" t="s">
        <v>372</v>
      </c>
      <c r="G1132" s="36" t="s">
        <v>333</v>
      </c>
      <c r="H1132" s="37">
        <v>0.58333333333333304</v>
      </c>
      <c r="I1132" s="37">
        <v>0.93055555555555602</v>
      </c>
      <c r="J1132" s="42"/>
      <c r="K1132" s="57">
        <v>23.36</v>
      </c>
      <c r="L1132" s="39">
        <f t="shared" si="110"/>
        <v>0</v>
      </c>
      <c r="M1132" s="38">
        <v>13</v>
      </c>
      <c r="N1132" s="57">
        <v>168.82</v>
      </c>
      <c r="O1132" s="258">
        <f t="shared" si="111"/>
        <v>2194.66</v>
      </c>
      <c r="P1132" s="7"/>
      <c r="Q1132" s="6"/>
    </row>
    <row r="1133" spans="1:17" s="67" customFormat="1" ht="15.75" hidden="1">
      <c r="A1133"/>
      <c r="B1133" s="257" t="s">
        <v>34</v>
      </c>
      <c r="C1133" s="36" t="s">
        <v>7</v>
      </c>
      <c r="D1133" s="36" t="s">
        <v>4</v>
      </c>
      <c r="E1133" s="251">
        <v>45839</v>
      </c>
      <c r="F1133" s="36" t="s">
        <v>372</v>
      </c>
      <c r="G1133" s="36" t="s">
        <v>333</v>
      </c>
      <c r="H1133" s="37">
        <v>0.91666666666666663</v>
      </c>
      <c r="I1133" s="37">
        <v>0.25</v>
      </c>
      <c r="J1133" s="42"/>
      <c r="K1133" s="57">
        <v>26.23</v>
      </c>
      <c r="L1133" s="39">
        <f t="shared" si="110"/>
        <v>0</v>
      </c>
      <c r="M1133" s="38"/>
      <c r="N1133" s="57">
        <v>189.56</v>
      </c>
      <c r="O1133" s="258">
        <f t="shared" si="111"/>
        <v>0</v>
      </c>
      <c r="P1133" s="7"/>
      <c r="Q1133" s="6"/>
    </row>
    <row r="1134" spans="1:17" s="67" customFormat="1" ht="15.75" hidden="1">
      <c r="A1134"/>
      <c r="B1134" s="257" t="s">
        <v>34</v>
      </c>
      <c r="C1134" s="36" t="s">
        <v>7</v>
      </c>
      <c r="D1134" s="36" t="s">
        <v>4</v>
      </c>
      <c r="E1134" s="251">
        <v>45839</v>
      </c>
      <c r="F1134" s="36" t="s">
        <v>379</v>
      </c>
      <c r="G1134" s="36" t="s">
        <v>333</v>
      </c>
      <c r="H1134" s="37">
        <v>0.25</v>
      </c>
      <c r="I1134" s="37">
        <v>0.59722222222222221</v>
      </c>
      <c r="J1134" s="42"/>
      <c r="K1134" s="57">
        <v>29.06</v>
      </c>
      <c r="L1134" s="39">
        <f t="shared" si="110"/>
        <v>0</v>
      </c>
      <c r="M1134" s="38">
        <v>11</v>
      </c>
      <c r="N1134" s="57">
        <v>210.06</v>
      </c>
      <c r="O1134" s="258">
        <f t="shared" si="111"/>
        <v>2310.66</v>
      </c>
      <c r="P1134" s="7"/>
      <c r="Q1134" s="6"/>
    </row>
    <row r="1135" spans="1:17" s="67" customFormat="1" ht="15.75" hidden="1">
      <c r="A1135"/>
      <c r="B1135" s="257" t="s">
        <v>34</v>
      </c>
      <c r="C1135" s="36" t="s">
        <v>7</v>
      </c>
      <c r="D1135" s="36" t="s">
        <v>4</v>
      </c>
      <c r="E1135" s="251">
        <v>45839</v>
      </c>
      <c r="F1135" s="36" t="s">
        <v>379</v>
      </c>
      <c r="G1135" s="36" t="s">
        <v>333</v>
      </c>
      <c r="H1135" s="37">
        <v>0.58333333333333304</v>
      </c>
      <c r="I1135" s="37">
        <v>0.93055555555555602</v>
      </c>
      <c r="J1135" s="42"/>
      <c r="K1135" s="57">
        <v>29.29</v>
      </c>
      <c r="L1135" s="39">
        <f t="shared" si="110"/>
        <v>0</v>
      </c>
      <c r="M1135" s="38">
        <v>16</v>
      </c>
      <c r="N1135" s="57">
        <v>211.72</v>
      </c>
      <c r="O1135" s="258">
        <f t="shared" si="111"/>
        <v>3387.52</v>
      </c>
      <c r="P1135" s="7"/>
      <c r="Q1135" s="6"/>
    </row>
    <row r="1136" spans="1:17" s="67" customFormat="1" ht="31.5" hidden="1">
      <c r="A1136"/>
      <c r="B1136" s="257" t="s">
        <v>34</v>
      </c>
      <c r="C1136" s="36" t="s">
        <v>7</v>
      </c>
      <c r="D1136" s="36" t="s">
        <v>4</v>
      </c>
      <c r="E1136" s="251">
        <v>45839</v>
      </c>
      <c r="F1136" s="36" t="s">
        <v>375</v>
      </c>
      <c r="G1136" s="36" t="s">
        <v>333</v>
      </c>
      <c r="H1136" s="37">
        <v>0.91666666666666663</v>
      </c>
      <c r="I1136" s="37">
        <v>0.25</v>
      </c>
      <c r="J1136" s="42"/>
      <c r="K1136" s="57">
        <v>34.450000000000003</v>
      </c>
      <c r="L1136" s="39">
        <f t="shared" si="110"/>
        <v>0</v>
      </c>
      <c r="M1136" s="38"/>
      <c r="N1136" s="57">
        <v>249.02</v>
      </c>
      <c r="O1136" s="258">
        <f t="shared" si="111"/>
        <v>0</v>
      </c>
      <c r="P1136" s="7"/>
      <c r="Q1136" s="6"/>
    </row>
    <row r="1137" spans="1:17" s="67" customFormat="1" ht="15.75" hidden="1">
      <c r="A1137"/>
      <c r="B1137" s="257" t="s">
        <v>34</v>
      </c>
      <c r="C1137" s="36" t="s">
        <v>7</v>
      </c>
      <c r="D1137" s="36" t="s">
        <v>4</v>
      </c>
      <c r="E1137" s="251">
        <v>45839</v>
      </c>
      <c r="F1137" s="36" t="s">
        <v>374</v>
      </c>
      <c r="G1137" s="36" t="s">
        <v>333</v>
      </c>
      <c r="H1137" s="37">
        <v>0.25</v>
      </c>
      <c r="I1137" s="37">
        <v>0.59722222222222221</v>
      </c>
      <c r="J1137" s="42"/>
      <c r="K1137" s="57">
        <v>30.2</v>
      </c>
      <c r="L1137" s="39">
        <f t="shared" si="110"/>
        <v>0</v>
      </c>
      <c r="M1137" s="38"/>
      <c r="N1137" s="57">
        <v>218.27</v>
      </c>
      <c r="O1137" s="258">
        <f t="shared" si="111"/>
        <v>0</v>
      </c>
      <c r="P1137" s="7"/>
      <c r="Q1137" s="6"/>
    </row>
    <row r="1138" spans="1:17" s="67" customFormat="1" ht="15.75" hidden="1">
      <c r="A1138"/>
      <c r="B1138" s="257" t="s">
        <v>34</v>
      </c>
      <c r="C1138" s="36" t="s">
        <v>7</v>
      </c>
      <c r="D1138" s="36" t="s">
        <v>4</v>
      </c>
      <c r="E1138" s="251">
        <v>45839</v>
      </c>
      <c r="F1138" s="264" t="s">
        <v>587</v>
      </c>
      <c r="G1138" s="264" t="s">
        <v>333</v>
      </c>
      <c r="H1138" s="266">
        <v>0.58333333333333304</v>
      </c>
      <c r="I1138" s="266">
        <v>0.93055555555555602</v>
      </c>
      <c r="J1138" s="42"/>
      <c r="K1138" s="268">
        <v>30.46</v>
      </c>
      <c r="L1138" s="39">
        <f t="shared" si="110"/>
        <v>0</v>
      </c>
      <c r="M1138" s="38"/>
      <c r="N1138" s="268">
        <v>220.15</v>
      </c>
      <c r="O1138" s="258">
        <f t="shared" si="111"/>
        <v>0</v>
      </c>
      <c r="P1138" s="7"/>
      <c r="Q1138" s="6"/>
    </row>
    <row r="1139" spans="1:17" s="67" customFormat="1" ht="15.75" hidden="1">
      <c r="A1139"/>
      <c r="B1139" s="263" t="s">
        <v>34</v>
      </c>
      <c r="C1139" s="264" t="s">
        <v>7</v>
      </c>
      <c r="D1139" s="264" t="s">
        <v>4</v>
      </c>
      <c r="E1139" s="251">
        <v>45839</v>
      </c>
      <c r="F1139" s="264" t="s">
        <v>370</v>
      </c>
      <c r="G1139" s="264" t="s">
        <v>333</v>
      </c>
      <c r="H1139" s="266">
        <v>0.91666666666666663</v>
      </c>
      <c r="I1139" s="266">
        <v>0.25</v>
      </c>
      <c r="J1139" s="267"/>
      <c r="K1139" s="268">
        <v>34.869999999999997</v>
      </c>
      <c r="L1139" s="269">
        <f t="shared" si="110"/>
        <v>0</v>
      </c>
      <c r="M1139" s="270"/>
      <c r="N1139" s="268">
        <v>252.04</v>
      </c>
      <c r="O1139" s="271">
        <f t="shared" si="111"/>
        <v>0</v>
      </c>
      <c r="P1139" s="7"/>
      <c r="Q1139" s="6"/>
    </row>
    <row r="1140" spans="1:17" s="67" customFormat="1" ht="15.75" hidden="1">
      <c r="A1140"/>
      <c r="B1140" s="257" t="s">
        <v>12</v>
      </c>
      <c r="C1140" s="36" t="s">
        <v>175</v>
      </c>
      <c r="D1140" s="36" t="s">
        <v>178</v>
      </c>
      <c r="E1140" s="251">
        <v>45839</v>
      </c>
      <c r="F1140" s="36" t="s">
        <v>325</v>
      </c>
      <c r="G1140" s="264" t="s">
        <v>326</v>
      </c>
      <c r="H1140" s="266">
        <v>0.33333333333333331</v>
      </c>
      <c r="I1140" s="266">
        <v>0.68055555555555558</v>
      </c>
      <c r="J1140" s="42"/>
      <c r="K1140" s="57">
        <v>34.869999999999997</v>
      </c>
      <c r="L1140" s="39">
        <f>J1140*K1140</f>
        <v>0</v>
      </c>
      <c r="M1140" s="38">
        <v>21</v>
      </c>
      <c r="N1140" s="57">
        <v>252.03</v>
      </c>
      <c r="O1140" s="258">
        <f>M1140*N1140</f>
        <v>5292.63</v>
      </c>
      <c r="P1140" s="7"/>
      <c r="Q1140" s="6"/>
    </row>
    <row r="1141" spans="1:17" s="67" customFormat="1" ht="15.75" hidden="1">
      <c r="A1141"/>
      <c r="B1141" s="263" t="s">
        <v>12</v>
      </c>
      <c r="C1141" s="264" t="s">
        <v>175</v>
      </c>
      <c r="D1141" s="264" t="s">
        <v>178</v>
      </c>
      <c r="E1141" s="265">
        <v>45839</v>
      </c>
      <c r="F1141" s="264" t="s">
        <v>598</v>
      </c>
      <c r="G1141" s="264" t="s">
        <v>326</v>
      </c>
      <c r="H1141" s="266">
        <v>0.33333333333333331</v>
      </c>
      <c r="I1141" s="266">
        <v>0.68055555555555558</v>
      </c>
      <c r="J1141" s="267"/>
      <c r="K1141" s="268">
        <v>52.78</v>
      </c>
      <c r="L1141" s="269">
        <f>J1141*K1141</f>
        <v>0</v>
      </c>
      <c r="M1141" s="270"/>
      <c r="N1141" s="268">
        <v>381.52</v>
      </c>
      <c r="O1141" s="271">
        <f>M1141*N1141</f>
        <v>0</v>
      </c>
      <c r="P1141" s="7"/>
      <c r="Q1141" s="6"/>
    </row>
    <row r="1142" spans="1:17" s="67" customFormat="1" ht="31.5" hidden="1">
      <c r="A1142"/>
      <c r="B1142" s="257" t="s">
        <v>12</v>
      </c>
      <c r="C1142" s="36" t="s">
        <v>7</v>
      </c>
      <c r="D1142" s="36" t="s">
        <v>4</v>
      </c>
      <c r="E1142" s="251">
        <v>45839</v>
      </c>
      <c r="F1142" s="36" t="s">
        <v>502</v>
      </c>
      <c r="G1142" s="36" t="s">
        <v>333</v>
      </c>
      <c r="H1142" s="37">
        <v>0.25</v>
      </c>
      <c r="I1142" s="37">
        <v>0.59722222222222221</v>
      </c>
      <c r="J1142" s="42"/>
      <c r="K1142" s="57"/>
      <c r="L1142" s="39">
        <f t="shared" ref="L1142:L1164" si="112">J1142*K1142</f>
        <v>0</v>
      </c>
      <c r="M1142" s="38"/>
      <c r="N1142" s="57">
        <v>226.04</v>
      </c>
      <c r="O1142" s="258">
        <f t="shared" ref="O1142:O1164" si="113">M1142*N1142</f>
        <v>0</v>
      </c>
      <c r="P1142" s="7"/>
      <c r="Q1142" s="6"/>
    </row>
    <row r="1143" spans="1:17" s="67" customFormat="1" ht="31.5" hidden="1">
      <c r="A1143"/>
      <c r="B1143" s="257" t="s">
        <v>12</v>
      </c>
      <c r="C1143" s="36" t="s">
        <v>7</v>
      </c>
      <c r="D1143" s="36" t="s">
        <v>4</v>
      </c>
      <c r="E1143" s="251">
        <v>45839</v>
      </c>
      <c r="F1143" s="36" t="s">
        <v>502</v>
      </c>
      <c r="G1143" s="36" t="s">
        <v>333</v>
      </c>
      <c r="H1143" s="37">
        <v>0.56944444444444442</v>
      </c>
      <c r="I1143" s="37">
        <v>0.91666666666666663</v>
      </c>
      <c r="J1143" s="42"/>
      <c r="K1143" s="57"/>
      <c r="L1143" s="39">
        <f t="shared" si="112"/>
        <v>0</v>
      </c>
      <c r="M1143" s="38"/>
      <c r="N1143" s="57">
        <v>226.04</v>
      </c>
      <c r="O1143" s="258">
        <f t="shared" si="113"/>
        <v>0</v>
      </c>
      <c r="P1143" s="7"/>
      <c r="Q1143" s="6"/>
    </row>
    <row r="1144" spans="1:17" s="67" customFormat="1" ht="15.75" hidden="1">
      <c r="A1144"/>
      <c r="B1144" s="257" t="s">
        <v>12</v>
      </c>
      <c r="C1144" s="36" t="s">
        <v>7</v>
      </c>
      <c r="D1144" s="36" t="s">
        <v>4</v>
      </c>
      <c r="E1144" s="251">
        <v>45839</v>
      </c>
      <c r="F1144" s="36" t="s">
        <v>372</v>
      </c>
      <c r="G1144" s="36" t="s">
        <v>333</v>
      </c>
      <c r="H1144" s="37">
        <v>0.56944444444444442</v>
      </c>
      <c r="I1144" s="37">
        <v>0.91666666666666663</v>
      </c>
      <c r="J1144" s="42"/>
      <c r="K1144" s="57"/>
      <c r="L1144" s="39">
        <f t="shared" si="112"/>
        <v>0</v>
      </c>
      <c r="M1144" s="38">
        <v>102</v>
      </c>
      <c r="N1144" s="57">
        <v>164.86</v>
      </c>
      <c r="O1144" s="258">
        <f t="shared" si="113"/>
        <v>16815.72</v>
      </c>
      <c r="P1144" s="7"/>
      <c r="Q1144" s="6"/>
    </row>
    <row r="1145" spans="1:17" s="67" customFormat="1" ht="15.75" hidden="1">
      <c r="A1145"/>
      <c r="B1145" s="257" t="s">
        <v>12</v>
      </c>
      <c r="C1145" s="36" t="s">
        <v>7</v>
      </c>
      <c r="D1145" s="36" t="s">
        <v>4</v>
      </c>
      <c r="E1145" s="251">
        <v>45839</v>
      </c>
      <c r="F1145" s="36" t="s">
        <v>373</v>
      </c>
      <c r="G1145" s="36" t="s">
        <v>333</v>
      </c>
      <c r="H1145" s="37">
        <v>0.25</v>
      </c>
      <c r="I1145" s="37">
        <v>0.59722222222222221</v>
      </c>
      <c r="J1145" s="42"/>
      <c r="K1145" s="57"/>
      <c r="L1145" s="39">
        <f t="shared" si="112"/>
        <v>0</v>
      </c>
      <c r="M1145" s="38">
        <v>61</v>
      </c>
      <c r="N1145" s="57">
        <v>208.96</v>
      </c>
      <c r="O1145" s="258">
        <f t="shared" si="113"/>
        <v>12746.560000000001</v>
      </c>
      <c r="P1145" s="7"/>
      <c r="Q1145" s="6"/>
    </row>
    <row r="1146" spans="1:17" s="67" customFormat="1" ht="15.75" hidden="1">
      <c r="A1146"/>
      <c r="B1146" s="257" t="s">
        <v>12</v>
      </c>
      <c r="C1146" s="36" t="s">
        <v>7</v>
      </c>
      <c r="D1146" s="36" t="s">
        <v>4</v>
      </c>
      <c r="E1146" s="251">
        <v>45839</v>
      </c>
      <c r="F1146" s="36" t="s">
        <v>373</v>
      </c>
      <c r="G1146" s="36" t="s">
        <v>333</v>
      </c>
      <c r="H1146" s="37">
        <v>0.56944444444444442</v>
      </c>
      <c r="I1146" s="37">
        <v>0.91666666666666663</v>
      </c>
      <c r="J1146" s="42"/>
      <c r="K1146" s="57"/>
      <c r="L1146" s="39">
        <f t="shared" si="112"/>
        <v>0</v>
      </c>
      <c r="M1146" s="38"/>
      <c r="N1146" s="57">
        <v>189.59</v>
      </c>
      <c r="O1146" s="258">
        <f t="shared" si="113"/>
        <v>0</v>
      </c>
      <c r="P1146" s="7"/>
      <c r="Q1146" s="6"/>
    </row>
    <row r="1147" spans="1:17" s="67" customFormat="1" ht="15.75" hidden="1">
      <c r="A1147"/>
      <c r="B1147" s="257" t="s">
        <v>12</v>
      </c>
      <c r="C1147" s="36" t="s">
        <v>7</v>
      </c>
      <c r="D1147" s="36" t="s">
        <v>4</v>
      </c>
      <c r="E1147" s="251">
        <v>45839</v>
      </c>
      <c r="F1147" s="36" t="s">
        <v>374</v>
      </c>
      <c r="G1147" s="36" t="s">
        <v>333</v>
      </c>
      <c r="H1147" s="37">
        <v>0.25</v>
      </c>
      <c r="I1147" s="37">
        <v>0.59722222222222221</v>
      </c>
      <c r="J1147" s="42"/>
      <c r="K1147" s="57"/>
      <c r="L1147" s="39">
        <f t="shared" si="112"/>
        <v>0</v>
      </c>
      <c r="M1147" s="38">
        <v>24</v>
      </c>
      <c r="N1147" s="57">
        <v>215.78</v>
      </c>
      <c r="O1147" s="258">
        <f t="shared" si="113"/>
        <v>5178.72</v>
      </c>
      <c r="P1147" s="7"/>
      <c r="Q1147" s="6"/>
    </row>
    <row r="1148" spans="1:17" s="67" customFormat="1" ht="15.75" hidden="1">
      <c r="A1148"/>
      <c r="B1148" s="257" t="s">
        <v>12</v>
      </c>
      <c r="C1148" s="36" t="s">
        <v>7</v>
      </c>
      <c r="D1148" s="36" t="s">
        <v>4</v>
      </c>
      <c r="E1148" s="251">
        <v>45839</v>
      </c>
      <c r="F1148" s="36" t="s">
        <v>372</v>
      </c>
      <c r="G1148" s="36" t="s">
        <v>333</v>
      </c>
      <c r="H1148" s="37">
        <v>0.25</v>
      </c>
      <c r="I1148" s="37">
        <v>0.59722222222222221</v>
      </c>
      <c r="J1148" s="42"/>
      <c r="K1148" s="57"/>
      <c r="L1148" s="39">
        <f t="shared" si="112"/>
        <v>0</v>
      </c>
      <c r="M1148" s="38">
        <v>102</v>
      </c>
      <c r="N1148" s="57">
        <v>164.86</v>
      </c>
      <c r="O1148" s="258">
        <f t="shared" si="113"/>
        <v>16815.72</v>
      </c>
      <c r="P1148" s="7"/>
      <c r="Q1148" s="6"/>
    </row>
    <row r="1149" spans="1:17" s="67" customFormat="1" ht="15.75" hidden="1">
      <c r="A1149"/>
      <c r="B1149" s="257" t="s">
        <v>12</v>
      </c>
      <c r="C1149" s="36" t="s">
        <v>7</v>
      </c>
      <c r="D1149" s="36" t="s">
        <v>4</v>
      </c>
      <c r="E1149" s="251">
        <v>45839</v>
      </c>
      <c r="F1149" s="36" t="s">
        <v>372</v>
      </c>
      <c r="G1149" s="36" t="s">
        <v>333</v>
      </c>
      <c r="H1149" s="37">
        <v>0.90277777777777779</v>
      </c>
      <c r="I1149" s="37">
        <v>0.25</v>
      </c>
      <c r="J1149" s="42"/>
      <c r="K1149" s="57"/>
      <c r="L1149" s="39">
        <f t="shared" si="112"/>
        <v>0</v>
      </c>
      <c r="M1149" s="38">
        <v>72</v>
      </c>
      <c r="N1149" s="57">
        <v>191.22</v>
      </c>
      <c r="O1149" s="258">
        <f t="shared" si="113"/>
        <v>13767.84</v>
      </c>
      <c r="P1149" s="7"/>
      <c r="Q1149" s="6"/>
    </row>
    <row r="1150" spans="1:17" s="67" customFormat="1" ht="31.5" hidden="1">
      <c r="A1150"/>
      <c r="B1150" s="257" t="s">
        <v>12</v>
      </c>
      <c r="C1150" s="36" t="s">
        <v>7</v>
      </c>
      <c r="D1150" s="36" t="s">
        <v>4</v>
      </c>
      <c r="E1150" s="251">
        <v>45839</v>
      </c>
      <c r="F1150" s="36" t="s">
        <v>503</v>
      </c>
      <c r="G1150" s="36" t="s">
        <v>333</v>
      </c>
      <c r="H1150" s="37">
        <v>0.90277777777777779</v>
      </c>
      <c r="I1150" s="37">
        <v>0.25</v>
      </c>
      <c r="J1150" s="42"/>
      <c r="K1150" s="57"/>
      <c r="L1150" s="39">
        <f t="shared" si="112"/>
        <v>0</v>
      </c>
      <c r="M1150" s="38"/>
      <c r="N1150" s="57">
        <v>252.92</v>
      </c>
      <c r="O1150" s="258">
        <f t="shared" si="113"/>
        <v>0</v>
      </c>
      <c r="P1150" s="7"/>
      <c r="Q1150" s="6"/>
    </row>
    <row r="1151" spans="1:17" s="67" customFormat="1" ht="31.5" hidden="1">
      <c r="A1151"/>
      <c r="B1151" s="257" t="s">
        <v>12</v>
      </c>
      <c r="C1151" s="36" t="s">
        <v>7</v>
      </c>
      <c r="D1151" s="36" t="s">
        <v>4</v>
      </c>
      <c r="E1151" s="251">
        <v>45839</v>
      </c>
      <c r="F1151" s="36" t="s">
        <v>503</v>
      </c>
      <c r="G1151" s="36" t="s">
        <v>333</v>
      </c>
      <c r="H1151" s="37">
        <v>0.25</v>
      </c>
      <c r="I1151" s="37">
        <v>0.59722222222222221</v>
      </c>
      <c r="J1151" s="42"/>
      <c r="K1151" s="57"/>
      <c r="L1151" s="39">
        <f t="shared" si="112"/>
        <v>0</v>
      </c>
      <c r="M1151" s="38">
        <v>18</v>
      </c>
      <c r="N1151" s="57">
        <v>215.2</v>
      </c>
      <c r="O1151" s="258">
        <f t="shared" si="113"/>
        <v>3873.6</v>
      </c>
      <c r="P1151" s="7"/>
      <c r="Q1151" s="6"/>
    </row>
    <row r="1152" spans="1:17" s="67" customFormat="1" ht="15.75" hidden="1">
      <c r="A1152"/>
      <c r="B1152" s="257" t="s">
        <v>12</v>
      </c>
      <c r="C1152" s="36" t="s">
        <v>7</v>
      </c>
      <c r="D1152" s="36" t="s">
        <v>4</v>
      </c>
      <c r="E1152" s="251">
        <v>45839</v>
      </c>
      <c r="F1152" s="36" t="s">
        <v>504</v>
      </c>
      <c r="G1152" s="36" t="s">
        <v>341</v>
      </c>
      <c r="H1152" s="37">
        <v>0.25</v>
      </c>
      <c r="I1152" s="37">
        <v>0.59722222222222221</v>
      </c>
      <c r="J1152" s="42"/>
      <c r="K1152" s="57"/>
      <c r="L1152" s="39">
        <f t="shared" si="112"/>
        <v>0</v>
      </c>
      <c r="M1152" s="38"/>
      <c r="N1152" s="57">
        <v>189.68</v>
      </c>
      <c r="O1152" s="258">
        <f t="shared" si="113"/>
        <v>0</v>
      </c>
      <c r="P1152" s="7"/>
      <c r="Q1152" s="6"/>
    </row>
    <row r="1153" spans="1:17" s="67" customFormat="1" ht="15.75" hidden="1">
      <c r="A1153"/>
      <c r="B1153" s="257" t="s">
        <v>12</v>
      </c>
      <c r="C1153" s="36" t="s">
        <v>7</v>
      </c>
      <c r="D1153" s="36" t="s">
        <v>4</v>
      </c>
      <c r="E1153" s="251">
        <v>45839</v>
      </c>
      <c r="F1153" s="36" t="s">
        <v>505</v>
      </c>
      <c r="G1153" s="36" t="s">
        <v>333</v>
      </c>
      <c r="H1153" s="37">
        <v>0.56944444444444442</v>
      </c>
      <c r="I1153" s="37">
        <v>0.91666666666666663</v>
      </c>
      <c r="J1153" s="42"/>
      <c r="K1153" s="57"/>
      <c r="L1153" s="39">
        <f t="shared" si="112"/>
        <v>0</v>
      </c>
      <c r="M1153" s="38"/>
      <c r="N1153" s="57">
        <v>207.51</v>
      </c>
      <c r="O1153" s="258">
        <f t="shared" si="113"/>
        <v>0</v>
      </c>
      <c r="P1153" s="7"/>
      <c r="Q1153" s="6"/>
    </row>
    <row r="1154" spans="1:17" s="67" customFormat="1" ht="15.75" hidden="1">
      <c r="A1154"/>
      <c r="B1154" s="257" t="s">
        <v>12</v>
      </c>
      <c r="C1154" s="36" t="s">
        <v>7</v>
      </c>
      <c r="D1154" s="36" t="s">
        <v>4</v>
      </c>
      <c r="E1154" s="251">
        <v>45839</v>
      </c>
      <c r="F1154" s="36" t="s">
        <v>505</v>
      </c>
      <c r="G1154" s="36" t="s">
        <v>333</v>
      </c>
      <c r="H1154" s="37">
        <v>0.25</v>
      </c>
      <c r="I1154" s="37">
        <v>0.59722222222222221</v>
      </c>
      <c r="J1154" s="42"/>
      <c r="K1154" s="57"/>
      <c r="L1154" s="39">
        <f t="shared" si="112"/>
        <v>0</v>
      </c>
      <c r="M1154" s="38"/>
      <c r="N1154" s="57">
        <v>207.51</v>
      </c>
      <c r="O1154" s="258">
        <f t="shared" si="113"/>
        <v>0</v>
      </c>
      <c r="P1154" s="7"/>
      <c r="Q1154" s="6"/>
    </row>
    <row r="1155" spans="1:17" s="67" customFormat="1" ht="15.75" hidden="1">
      <c r="A1155"/>
      <c r="B1155" s="257" t="s">
        <v>12</v>
      </c>
      <c r="C1155" s="36" t="s">
        <v>7</v>
      </c>
      <c r="D1155" s="36" t="s">
        <v>4</v>
      </c>
      <c r="E1155" s="251">
        <v>45839</v>
      </c>
      <c r="F1155" s="36" t="s">
        <v>505</v>
      </c>
      <c r="G1155" s="36" t="s">
        <v>333</v>
      </c>
      <c r="H1155" s="37">
        <v>0.90277777777777779</v>
      </c>
      <c r="I1155" s="37">
        <v>0.25</v>
      </c>
      <c r="J1155" s="42"/>
      <c r="K1155" s="57"/>
      <c r="L1155" s="39">
        <f t="shared" si="112"/>
        <v>0</v>
      </c>
      <c r="M1155" s="38"/>
      <c r="N1155" s="57">
        <v>243.2</v>
      </c>
      <c r="O1155" s="258">
        <f t="shared" si="113"/>
        <v>0</v>
      </c>
      <c r="P1155" s="7"/>
      <c r="Q1155" s="6"/>
    </row>
    <row r="1156" spans="1:17" s="67" customFormat="1" ht="15.75" hidden="1">
      <c r="A1156"/>
      <c r="B1156" s="257" t="s">
        <v>12</v>
      </c>
      <c r="C1156" s="36" t="s">
        <v>7</v>
      </c>
      <c r="D1156" s="36" t="s">
        <v>4</v>
      </c>
      <c r="E1156" s="251">
        <v>45839</v>
      </c>
      <c r="F1156" s="36" t="s">
        <v>506</v>
      </c>
      <c r="G1156" s="36" t="s">
        <v>333</v>
      </c>
      <c r="H1156" s="37">
        <v>0.90277777777777779</v>
      </c>
      <c r="I1156" s="37">
        <v>0.25</v>
      </c>
      <c r="J1156" s="42"/>
      <c r="K1156" s="57"/>
      <c r="L1156" s="39">
        <f t="shared" si="112"/>
        <v>0</v>
      </c>
      <c r="M1156" s="38"/>
      <c r="N1156" s="57">
        <v>191.22</v>
      </c>
      <c r="O1156" s="258">
        <f t="shared" si="113"/>
        <v>0</v>
      </c>
      <c r="P1156" s="7"/>
      <c r="Q1156" s="6"/>
    </row>
    <row r="1157" spans="1:17" s="67" customFormat="1" ht="15.75" hidden="1">
      <c r="A1157"/>
      <c r="B1157" s="257" t="s">
        <v>12</v>
      </c>
      <c r="C1157" s="36" t="s">
        <v>7</v>
      </c>
      <c r="D1157" s="36" t="s">
        <v>4</v>
      </c>
      <c r="E1157" s="251">
        <v>45839</v>
      </c>
      <c r="F1157" s="36" t="s">
        <v>373</v>
      </c>
      <c r="G1157" s="36" t="s">
        <v>333</v>
      </c>
      <c r="H1157" s="37">
        <v>0.90277777777777779</v>
      </c>
      <c r="I1157" s="37">
        <v>0.25</v>
      </c>
      <c r="J1157" s="42"/>
      <c r="K1157" s="57"/>
      <c r="L1157" s="39">
        <f t="shared" si="112"/>
        <v>0</v>
      </c>
      <c r="M1157" s="38"/>
      <c r="N1157" s="57">
        <v>221.53</v>
      </c>
      <c r="O1157" s="258">
        <f t="shared" si="113"/>
        <v>0</v>
      </c>
      <c r="P1157" s="7"/>
      <c r="Q1157" s="6"/>
    </row>
    <row r="1158" spans="1:17" s="67" customFormat="1" ht="31.5" hidden="1">
      <c r="A1158"/>
      <c r="B1158" s="257" t="s">
        <v>12</v>
      </c>
      <c r="C1158" s="36" t="s">
        <v>7</v>
      </c>
      <c r="D1158" s="36" t="s">
        <v>4</v>
      </c>
      <c r="E1158" s="251">
        <v>45839</v>
      </c>
      <c r="F1158" s="36" t="s">
        <v>503</v>
      </c>
      <c r="G1158" s="36" t="s">
        <v>333</v>
      </c>
      <c r="H1158" s="37">
        <v>0.56944444444444442</v>
      </c>
      <c r="I1158" s="37">
        <v>0.91666666666666663</v>
      </c>
      <c r="J1158" s="42"/>
      <c r="K1158" s="57"/>
      <c r="L1158" s="39">
        <f t="shared" si="112"/>
        <v>0</v>
      </c>
      <c r="M1158" s="38"/>
      <c r="N1158" s="57">
        <v>215.2</v>
      </c>
      <c r="O1158" s="258">
        <f t="shared" si="113"/>
        <v>0</v>
      </c>
      <c r="P1158" s="7"/>
      <c r="Q1158" s="6"/>
    </row>
    <row r="1159" spans="1:17" s="67" customFormat="1" ht="15.75" hidden="1">
      <c r="A1159"/>
      <c r="B1159" s="257" t="s">
        <v>12</v>
      </c>
      <c r="C1159" s="36" t="s">
        <v>7</v>
      </c>
      <c r="D1159" s="36" t="s">
        <v>4</v>
      </c>
      <c r="E1159" s="251">
        <v>45839</v>
      </c>
      <c r="F1159" s="36" t="s">
        <v>379</v>
      </c>
      <c r="G1159" s="36" t="s">
        <v>322</v>
      </c>
      <c r="H1159" s="37">
        <v>0.41666666666666669</v>
      </c>
      <c r="I1159" s="37">
        <v>0.91666666666666663</v>
      </c>
      <c r="J1159" s="42"/>
      <c r="K1159" s="57"/>
      <c r="L1159" s="39">
        <f t="shared" si="112"/>
        <v>0</v>
      </c>
      <c r="M1159" s="38">
        <v>81</v>
      </c>
      <c r="N1159" s="57">
        <v>185.62</v>
      </c>
      <c r="O1159" s="258">
        <f t="shared" si="113"/>
        <v>15035.220000000001</v>
      </c>
      <c r="P1159" s="7"/>
      <c r="Q1159" s="6"/>
    </row>
    <row r="1160" spans="1:17" s="67" customFormat="1" ht="15.75" hidden="1">
      <c r="A1160"/>
      <c r="B1160" s="257" t="s">
        <v>12</v>
      </c>
      <c r="C1160" s="36" t="s">
        <v>7</v>
      </c>
      <c r="D1160" s="36" t="s">
        <v>4</v>
      </c>
      <c r="E1160" s="251">
        <v>45839</v>
      </c>
      <c r="F1160" s="36" t="s">
        <v>379</v>
      </c>
      <c r="G1160" s="36" t="s">
        <v>333</v>
      </c>
      <c r="H1160" s="37">
        <v>0.25</v>
      </c>
      <c r="I1160" s="37">
        <v>0.59722222222222221</v>
      </c>
      <c r="J1160" s="42"/>
      <c r="K1160" s="57"/>
      <c r="L1160" s="39">
        <f t="shared" si="112"/>
        <v>0</v>
      </c>
      <c r="M1160" s="38"/>
      <c r="N1160" s="57">
        <v>207.51</v>
      </c>
      <c r="O1160" s="258">
        <f t="shared" si="113"/>
        <v>0</v>
      </c>
      <c r="P1160" s="7"/>
      <c r="Q1160" s="6"/>
    </row>
    <row r="1161" spans="1:17" s="67" customFormat="1" ht="15.75" hidden="1">
      <c r="A1161"/>
      <c r="B1161" s="257" t="s">
        <v>12</v>
      </c>
      <c r="C1161" s="36" t="s">
        <v>7</v>
      </c>
      <c r="D1161" s="36" t="s">
        <v>4</v>
      </c>
      <c r="E1161" s="251">
        <v>45839</v>
      </c>
      <c r="F1161" s="36" t="s">
        <v>373</v>
      </c>
      <c r="G1161" s="36" t="s">
        <v>333</v>
      </c>
      <c r="H1161" s="37">
        <v>0.63194444444444442</v>
      </c>
      <c r="I1161" s="37">
        <v>0.97916666666666663</v>
      </c>
      <c r="J1161" s="42"/>
      <c r="K1161" s="57"/>
      <c r="L1161" s="39">
        <f t="shared" si="112"/>
        <v>0</v>
      </c>
      <c r="M1161" s="38"/>
      <c r="N1161" s="57">
        <v>181.7</v>
      </c>
      <c r="O1161" s="258">
        <f t="shared" si="113"/>
        <v>0</v>
      </c>
      <c r="P1161" s="7"/>
      <c r="Q1161" s="6"/>
    </row>
    <row r="1162" spans="1:17" s="67" customFormat="1" ht="31.5" hidden="1">
      <c r="A1162"/>
      <c r="B1162" s="257" t="s">
        <v>12</v>
      </c>
      <c r="C1162" s="36" t="s">
        <v>7</v>
      </c>
      <c r="D1162" s="36" t="s">
        <v>4</v>
      </c>
      <c r="E1162" s="251">
        <v>45839</v>
      </c>
      <c r="F1162" s="36" t="s">
        <v>503</v>
      </c>
      <c r="G1162" s="36" t="s">
        <v>333</v>
      </c>
      <c r="H1162" s="37">
        <v>0.63194444444444442</v>
      </c>
      <c r="I1162" s="37">
        <v>0.97916666666666663</v>
      </c>
      <c r="J1162" s="42"/>
      <c r="K1162" s="57"/>
      <c r="L1162" s="39">
        <f t="shared" si="112"/>
        <v>0</v>
      </c>
      <c r="M1162" s="38"/>
      <c r="N1162" s="57">
        <v>223.38</v>
      </c>
      <c r="O1162" s="258">
        <f t="shared" si="113"/>
        <v>0</v>
      </c>
      <c r="P1162" s="7"/>
      <c r="Q1162" s="6"/>
    </row>
    <row r="1163" spans="1:17" s="67" customFormat="1" ht="15.75" hidden="1">
      <c r="A1163"/>
      <c r="B1163" s="257" t="s">
        <v>12</v>
      </c>
      <c r="C1163" s="36" t="s">
        <v>7</v>
      </c>
      <c r="D1163" s="36" t="s">
        <v>4</v>
      </c>
      <c r="E1163" s="251">
        <v>45839</v>
      </c>
      <c r="F1163" s="36" t="s">
        <v>379</v>
      </c>
      <c r="G1163" s="36" t="s">
        <v>333</v>
      </c>
      <c r="H1163" s="37">
        <v>0.25</v>
      </c>
      <c r="I1163" s="37">
        <v>0.59722222222222221</v>
      </c>
      <c r="J1163" s="42"/>
      <c r="K1163" s="57"/>
      <c r="L1163" s="39">
        <f t="shared" si="112"/>
        <v>0</v>
      </c>
      <c r="M1163" s="38"/>
      <c r="N1163" s="57">
        <v>207.51</v>
      </c>
      <c r="O1163" s="258">
        <f t="shared" si="113"/>
        <v>0</v>
      </c>
      <c r="P1163" s="7"/>
      <c r="Q1163" s="6"/>
    </row>
    <row r="1164" spans="1:17" s="67" customFormat="1" ht="31.5" hidden="1">
      <c r="A1164"/>
      <c r="B1164" s="263" t="s">
        <v>12</v>
      </c>
      <c r="C1164" s="264" t="s">
        <v>7</v>
      </c>
      <c r="D1164" s="264" t="s">
        <v>4</v>
      </c>
      <c r="E1164" s="251">
        <v>45839</v>
      </c>
      <c r="F1164" s="36" t="s">
        <v>503</v>
      </c>
      <c r="G1164" s="36" t="s">
        <v>333</v>
      </c>
      <c r="H1164" s="37">
        <v>0.25</v>
      </c>
      <c r="I1164" s="37">
        <v>0.59722222222222221</v>
      </c>
      <c r="J1164" s="267"/>
      <c r="K1164" s="268"/>
      <c r="L1164" s="269">
        <f t="shared" si="112"/>
        <v>0</v>
      </c>
      <c r="M1164" s="270"/>
      <c r="N1164" s="268">
        <v>215.2</v>
      </c>
      <c r="O1164" s="271">
        <f t="shared" si="113"/>
        <v>0</v>
      </c>
      <c r="P1164" s="7"/>
      <c r="Q1164" s="6"/>
    </row>
    <row r="1165" spans="1:17" s="67" customFormat="1" ht="15.75" hidden="1">
      <c r="A1165"/>
      <c r="B1165" s="257" t="s">
        <v>113</v>
      </c>
      <c r="C1165" s="36" t="s">
        <v>10</v>
      </c>
      <c r="D1165" s="36" t="s">
        <v>163</v>
      </c>
      <c r="E1165" s="251">
        <v>45839</v>
      </c>
      <c r="F1165" s="36" t="s">
        <v>335</v>
      </c>
      <c r="G1165" s="36" t="s">
        <v>322</v>
      </c>
      <c r="H1165" s="37">
        <v>0.29166666666666669</v>
      </c>
      <c r="I1165" s="37">
        <v>0.79166666666666663</v>
      </c>
      <c r="J1165" s="42">
        <v>1.8</v>
      </c>
      <c r="K1165" s="57">
        <v>27.12</v>
      </c>
      <c r="L1165" s="39">
        <f t="shared" ref="L1165:L1174" si="114">J1165*K1165</f>
        <v>48.816000000000003</v>
      </c>
      <c r="M1165" s="38"/>
      <c r="N1165" s="57">
        <v>196.03</v>
      </c>
      <c r="O1165" s="258">
        <f t="shared" ref="O1165:O1174" si="115">M1165*N1165</f>
        <v>0</v>
      </c>
      <c r="P1165" s="7"/>
      <c r="Q1165" s="6"/>
    </row>
    <row r="1166" spans="1:17" s="67" customFormat="1" ht="15.75" hidden="1">
      <c r="A1166"/>
      <c r="B1166" s="257" t="s">
        <v>113</v>
      </c>
      <c r="C1166" s="36" t="s">
        <v>10</v>
      </c>
      <c r="D1166" s="36" t="s">
        <v>163</v>
      </c>
      <c r="E1166" s="251">
        <v>45839</v>
      </c>
      <c r="F1166" s="36" t="s">
        <v>335</v>
      </c>
      <c r="G1166" s="36" t="s">
        <v>322</v>
      </c>
      <c r="H1166" s="37">
        <v>0.5</v>
      </c>
      <c r="I1166" s="37">
        <v>0</v>
      </c>
      <c r="J1166" s="42">
        <v>1.2</v>
      </c>
      <c r="K1166" s="57">
        <v>41.2</v>
      </c>
      <c r="L1166" s="39">
        <f t="shared" si="114"/>
        <v>49.440000000000005</v>
      </c>
      <c r="M1166" s="38"/>
      <c r="N1166" s="57">
        <v>297.79000000000002</v>
      </c>
      <c r="O1166" s="258">
        <f t="shared" si="115"/>
        <v>0</v>
      </c>
      <c r="P1166" s="7"/>
      <c r="Q1166" s="6"/>
    </row>
    <row r="1167" spans="1:17" s="67" customFormat="1" ht="15.75" hidden="1">
      <c r="A1167"/>
      <c r="B1167" s="257" t="s">
        <v>113</v>
      </c>
      <c r="C1167" s="36" t="s">
        <v>10</v>
      </c>
      <c r="D1167" s="36" t="s">
        <v>163</v>
      </c>
      <c r="E1167" s="251">
        <v>45839</v>
      </c>
      <c r="F1167" s="36" t="s">
        <v>335</v>
      </c>
      <c r="G1167" s="36" t="s">
        <v>328</v>
      </c>
      <c r="H1167" s="37">
        <v>0.33333333333333331</v>
      </c>
      <c r="I1167" s="37">
        <v>0.58333333333333337</v>
      </c>
      <c r="J1167" s="42"/>
      <c r="K1167" s="57">
        <v>28.49</v>
      </c>
      <c r="L1167" s="39">
        <f t="shared" si="114"/>
        <v>0</v>
      </c>
      <c r="M1167" s="38"/>
      <c r="N1167" s="57">
        <v>205.96</v>
      </c>
      <c r="O1167" s="258">
        <f t="shared" si="115"/>
        <v>0</v>
      </c>
      <c r="P1167" s="7"/>
      <c r="Q1167" s="6"/>
    </row>
    <row r="1168" spans="1:17" s="67" customFormat="1" ht="15.75" hidden="1">
      <c r="A1168"/>
      <c r="B1168" s="257" t="s">
        <v>113</v>
      </c>
      <c r="C1168" s="36" t="s">
        <v>10</v>
      </c>
      <c r="D1168" s="36" t="s">
        <v>163</v>
      </c>
      <c r="E1168" s="251">
        <v>45839</v>
      </c>
      <c r="F1168" s="36" t="s">
        <v>335</v>
      </c>
      <c r="G1168" s="36" t="s">
        <v>341</v>
      </c>
      <c r="H1168" s="37">
        <v>0.79166666666666663</v>
      </c>
      <c r="I1168" s="37">
        <v>4.1666666666666664E-2</v>
      </c>
      <c r="J1168" s="42"/>
      <c r="K1168" s="57">
        <v>27.06</v>
      </c>
      <c r="L1168" s="39">
        <f t="shared" si="114"/>
        <v>0</v>
      </c>
      <c r="M1168" s="38"/>
      <c r="N1168" s="57">
        <v>234.01</v>
      </c>
      <c r="O1168" s="258">
        <f t="shared" si="115"/>
        <v>0</v>
      </c>
      <c r="P1168" s="7"/>
      <c r="Q1168" s="6"/>
    </row>
    <row r="1169" spans="1:17" s="67" customFormat="1" ht="15.75" hidden="1">
      <c r="A1169"/>
      <c r="B1169" s="257" t="s">
        <v>113</v>
      </c>
      <c r="C1169" s="36" t="s">
        <v>11</v>
      </c>
      <c r="D1169" s="36" t="s">
        <v>163</v>
      </c>
      <c r="E1169" s="251">
        <v>45839</v>
      </c>
      <c r="F1169" s="36" t="s">
        <v>599</v>
      </c>
      <c r="G1169" s="36" t="s">
        <v>322</v>
      </c>
      <c r="H1169" s="37">
        <v>0.41666666666666669</v>
      </c>
      <c r="I1169" s="37">
        <v>0.91666666666666663</v>
      </c>
      <c r="J1169" s="42"/>
      <c r="K1169" s="57">
        <v>37.74</v>
      </c>
      <c r="L1169" s="39">
        <f t="shared" si="114"/>
        <v>0</v>
      </c>
      <c r="M1169" s="38"/>
      <c r="N1169" s="57">
        <v>272.75</v>
      </c>
      <c r="O1169" s="258">
        <f t="shared" si="115"/>
        <v>0</v>
      </c>
      <c r="P1169" s="7"/>
      <c r="Q1169" s="6"/>
    </row>
    <row r="1170" spans="1:17" s="67" customFormat="1" ht="15.75" hidden="1">
      <c r="A1170"/>
      <c r="B1170" s="257" t="s">
        <v>113</v>
      </c>
      <c r="C1170" s="36" t="s">
        <v>11</v>
      </c>
      <c r="D1170" s="36" t="s">
        <v>163</v>
      </c>
      <c r="E1170" s="251">
        <v>45839</v>
      </c>
      <c r="F1170" s="36" t="s">
        <v>600</v>
      </c>
      <c r="G1170" s="36" t="s">
        <v>322</v>
      </c>
      <c r="H1170" s="37">
        <v>0.29166666666666669</v>
      </c>
      <c r="I1170" s="37">
        <v>0.79166666666666663</v>
      </c>
      <c r="J1170" s="42"/>
      <c r="K1170" s="57">
        <v>35.07</v>
      </c>
      <c r="L1170" s="39">
        <f t="shared" si="114"/>
        <v>0</v>
      </c>
      <c r="M1170" s="38"/>
      <c r="N1170" s="57">
        <v>253.51</v>
      </c>
      <c r="O1170" s="258">
        <f t="shared" si="115"/>
        <v>0</v>
      </c>
      <c r="P1170" s="7"/>
      <c r="Q1170" s="6"/>
    </row>
    <row r="1171" spans="1:17" s="67" customFormat="1" ht="15.75" hidden="1">
      <c r="A1171"/>
      <c r="B1171" s="257" t="s">
        <v>113</v>
      </c>
      <c r="C1171" s="36" t="s">
        <v>11</v>
      </c>
      <c r="D1171" s="36" t="s">
        <v>163</v>
      </c>
      <c r="E1171" s="251">
        <v>45839</v>
      </c>
      <c r="F1171" s="36" t="s">
        <v>600</v>
      </c>
      <c r="G1171" s="36" t="s">
        <v>322</v>
      </c>
      <c r="H1171" s="37">
        <v>0.79166666666666663</v>
      </c>
      <c r="I1171" s="37">
        <v>0.29166666666666669</v>
      </c>
      <c r="J1171" s="42"/>
      <c r="K1171" s="57">
        <v>38.19</v>
      </c>
      <c r="L1171" s="39">
        <f t="shared" si="114"/>
        <v>0</v>
      </c>
      <c r="M1171" s="38"/>
      <c r="N1171" s="57">
        <v>276.01</v>
      </c>
      <c r="O1171" s="258">
        <f t="shared" si="115"/>
        <v>0</v>
      </c>
      <c r="P1171" s="7"/>
      <c r="Q1171" s="6"/>
    </row>
    <row r="1172" spans="1:17" s="67" customFormat="1" ht="15.75" hidden="1">
      <c r="A1172"/>
      <c r="B1172" s="257" t="s">
        <v>113</v>
      </c>
      <c r="C1172" s="36" t="s">
        <v>11</v>
      </c>
      <c r="D1172" s="36" t="s">
        <v>163</v>
      </c>
      <c r="E1172" s="251">
        <v>45839</v>
      </c>
      <c r="F1172" s="36" t="s">
        <v>339</v>
      </c>
      <c r="G1172" s="36" t="s">
        <v>322</v>
      </c>
      <c r="H1172" s="37">
        <v>0.33333333333333331</v>
      </c>
      <c r="I1172" s="37">
        <v>0.83333333333333337</v>
      </c>
      <c r="J1172" s="42"/>
      <c r="K1172" s="57">
        <v>35.07</v>
      </c>
      <c r="L1172" s="39">
        <f t="shared" si="114"/>
        <v>0</v>
      </c>
      <c r="M1172" s="38"/>
      <c r="N1172" s="57">
        <v>253.51</v>
      </c>
      <c r="O1172" s="258">
        <f t="shared" si="115"/>
        <v>0</v>
      </c>
      <c r="P1172" s="7"/>
      <c r="Q1172" s="6"/>
    </row>
    <row r="1173" spans="1:17" s="67" customFormat="1" ht="15.75" hidden="1">
      <c r="A1173"/>
      <c r="B1173" s="257" t="s">
        <v>113</v>
      </c>
      <c r="C1173" s="36" t="s">
        <v>11</v>
      </c>
      <c r="D1173" s="36" t="s">
        <v>163</v>
      </c>
      <c r="E1173" s="251">
        <v>45839</v>
      </c>
      <c r="F1173" s="36" t="s">
        <v>339</v>
      </c>
      <c r="G1173" s="36" t="s">
        <v>322</v>
      </c>
      <c r="H1173" s="37">
        <v>0.375</v>
      </c>
      <c r="I1173" s="37">
        <v>0.875</v>
      </c>
      <c r="J1173" s="42"/>
      <c r="K1173" s="57">
        <v>35.07</v>
      </c>
      <c r="L1173" s="39">
        <f t="shared" si="114"/>
        <v>0</v>
      </c>
      <c r="M1173" s="38"/>
      <c r="N1173" s="57">
        <v>253.51</v>
      </c>
      <c r="O1173" s="258">
        <f t="shared" si="115"/>
        <v>0</v>
      </c>
      <c r="P1173" s="7"/>
      <c r="Q1173" s="6"/>
    </row>
    <row r="1174" spans="1:17" s="67" customFormat="1" ht="15.75" hidden="1">
      <c r="A1174"/>
      <c r="B1174" s="263" t="s">
        <v>113</v>
      </c>
      <c r="C1174" s="264" t="s">
        <v>11</v>
      </c>
      <c r="D1174" s="36" t="s">
        <v>163</v>
      </c>
      <c r="E1174" s="251">
        <v>45839</v>
      </c>
      <c r="F1174" s="36" t="s">
        <v>339</v>
      </c>
      <c r="G1174" s="264" t="s">
        <v>322</v>
      </c>
      <c r="H1174" s="37">
        <v>0.41666666666666669</v>
      </c>
      <c r="I1174" s="37">
        <v>0.91666666666666663</v>
      </c>
      <c r="J1174" s="267">
        <v>6.6666666666666666E-2</v>
      </c>
      <c r="K1174" s="268">
        <v>35.07</v>
      </c>
      <c r="L1174" s="269">
        <f t="shared" si="114"/>
        <v>2.3380000000000001</v>
      </c>
      <c r="M1174" s="270"/>
      <c r="N1174" s="268">
        <v>253.51</v>
      </c>
      <c r="O1174" s="271">
        <f t="shared" si="115"/>
        <v>0</v>
      </c>
      <c r="P1174" s="7"/>
      <c r="Q1174" s="6"/>
    </row>
    <row r="1175" spans="1:17" s="67" customFormat="1" ht="15.75" hidden="1">
      <c r="A1175"/>
      <c r="B1175" s="257" t="s">
        <v>58</v>
      </c>
      <c r="C1175" s="36" t="s">
        <v>7</v>
      </c>
      <c r="D1175" s="36" t="s">
        <v>167</v>
      </c>
      <c r="E1175" s="251">
        <v>45839</v>
      </c>
      <c r="F1175" s="36" t="s">
        <v>373</v>
      </c>
      <c r="G1175" s="36" t="s">
        <v>322</v>
      </c>
      <c r="H1175" s="37">
        <v>0.45833333333333331</v>
      </c>
      <c r="I1175" s="37">
        <v>0.95833333333333337</v>
      </c>
      <c r="J1175" s="42"/>
      <c r="K1175" s="57"/>
      <c r="L1175" s="39">
        <f t="shared" ref="L1175:L1185" si="116">J1175*K1175</f>
        <v>0</v>
      </c>
      <c r="M1175" s="38"/>
      <c r="N1175" s="39">
        <v>179.03</v>
      </c>
      <c r="O1175" s="258">
        <f t="shared" ref="O1175:O1185" si="117">M1175*N1175</f>
        <v>0</v>
      </c>
      <c r="P1175" s="7"/>
      <c r="Q1175" s="6"/>
    </row>
    <row r="1176" spans="1:17" s="67" customFormat="1" ht="31.5" hidden="1">
      <c r="A1176"/>
      <c r="B1176" s="257" t="s">
        <v>58</v>
      </c>
      <c r="C1176" s="36" t="s">
        <v>7</v>
      </c>
      <c r="D1176" s="36" t="s">
        <v>167</v>
      </c>
      <c r="E1176" s="251">
        <v>45839</v>
      </c>
      <c r="F1176" s="36" t="s">
        <v>512</v>
      </c>
      <c r="G1176" s="36" t="s">
        <v>341</v>
      </c>
      <c r="H1176" s="37">
        <v>0.27777777777777779</v>
      </c>
      <c r="I1176" s="37">
        <v>0.625</v>
      </c>
      <c r="J1176" s="42"/>
      <c r="K1176" s="57"/>
      <c r="L1176" s="39">
        <f t="shared" si="116"/>
        <v>0</v>
      </c>
      <c r="M1176" s="38"/>
      <c r="N1176" s="39">
        <v>271.36</v>
      </c>
      <c r="O1176" s="258">
        <f t="shared" si="117"/>
        <v>0</v>
      </c>
      <c r="P1176" s="7"/>
      <c r="Q1176" s="6"/>
    </row>
    <row r="1177" spans="1:17" s="67" customFormat="1" ht="15.75" hidden="1">
      <c r="A1177"/>
      <c r="B1177" s="257" t="s">
        <v>58</v>
      </c>
      <c r="C1177" s="36" t="s">
        <v>7</v>
      </c>
      <c r="D1177" s="36" t="s">
        <v>167</v>
      </c>
      <c r="E1177" s="251">
        <v>45839</v>
      </c>
      <c r="F1177" s="36" t="s">
        <v>506</v>
      </c>
      <c r="G1177" s="36" t="s">
        <v>341</v>
      </c>
      <c r="H1177" s="37">
        <v>0.27777777777777779</v>
      </c>
      <c r="I1177" s="37">
        <v>0.625</v>
      </c>
      <c r="J1177" s="42"/>
      <c r="K1177" s="57"/>
      <c r="L1177" s="39">
        <f t="shared" si="116"/>
        <v>0</v>
      </c>
      <c r="M1177" s="38"/>
      <c r="N1177" s="39">
        <v>186.44</v>
      </c>
      <c r="O1177" s="258">
        <f t="shared" si="117"/>
        <v>0</v>
      </c>
      <c r="P1177" s="7"/>
      <c r="Q1177" s="6"/>
    </row>
    <row r="1178" spans="1:17" s="67" customFormat="1" ht="15.75" hidden="1">
      <c r="A1178"/>
      <c r="B1178" s="257" t="s">
        <v>58</v>
      </c>
      <c r="C1178" s="36" t="s">
        <v>7</v>
      </c>
      <c r="D1178" s="36" t="s">
        <v>167</v>
      </c>
      <c r="E1178" s="251">
        <v>45839</v>
      </c>
      <c r="F1178" s="36" t="s">
        <v>372</v>
      </c>
      <c r="G1178" s="36" t="s">
        <v>341</v>
      </c>
      <c r="H1178" s="37">
        <v>0.27777777777777779</v>
      </c>
      <c r="I1178" s="37">
        <v>0.625</v>
      </c>
      <c r="J1178" s="42"/>
      <c r="K1178" s="57"/>
      <c r="L1178" s="39">
        <f t="shared" si="116"/>
        <v>0</v>
      </c>
      <c r="M1178" s="38">
        <v>23</v>
      </c>
      <c r="N1178" s="39">
        <v>186.44</v>
      </c>
      <c r="O1178" s="258">
        <f t="shared" si="117"/>
        <v>4288.12</v>
      </c>
      <c r="P1178" s="7"/>
      <c r="Q1178" s="6"/>
    </row>
    <row r="1179" spans="1:17" s="67" customFormat="1" ht="15.75" hidden="1">
      <c r="A1179"/>
      <c r="B1179" s="257" t="s">
        <v>58</v>
      </c>
      <c r="C1179" s="36" t="s">
        <v>7</v>
      </c>
      <c r="D1179" s="36" t="s">
        <v>167</v>
      </c>
      <c r="E1179" s="251">
        <v>45839</v>
      </c>
      <c r="F1179" s="36" t="s">
        <v>506</v>
      </c>
      <c r="G1179" s="36" t="s">
        <v>341</v>
      </c>
      <c r="H1179" s="37">
        <v>0.61111111111111116</v>
      </c>
      <c r="I1179" s="37">
        <v>0.95833333333333337</v>
      </c>
      <c r="J1179" s="42"/>
      <c r="K1179" s="57"/>
      <c r="L1179" s="39">
        <f t="shared" si="116"/>
        <v>0</v>
      </c>
      <c r="M1179" s="38"/>
      <c r="N1179" s="39">
        <v>190.89</v>
      </c>
      <c r="O1179" s="258">
        <f t="shared" si="117"/>
        <v>0</v>
      </c>
      <c r="P1179" s="7"/>
      <c r="Q1179" s="6"/>
    </row>
    <row r="1180" spans="1:17" s="67" customFormat="1" ht="15.75" hidden="1">
      <c r="A1180"/>
      <c r="B1180" s="257" t="s">
        <v>58</v>
      </c>
      <c r="C1180" s="36" t="s">
        <v>7</v>
      </c>
      <c r="D1180" s="36" t="s">
        <v>167</v>
      </c>
      <c r="E1180" s="251">
        <v>45839</v>
      </c>
      <c r="F1180" s="36" t="s">
        <v>372</v>
      </c>
      <c r="G1180" s="36" t="s">
        <v>341</v>
      </c>
      <c r="H1180" s="37">
        <v>0.61111111111111116</v>
      </c>
      <c r="I1180" s="37">
        <v>0.95833333333333337</v>
      </c>
      <c r="J1180" s="42"/>
      <c r="K1180" s="57"/>
      <c r="L1180" s="39">
        <f t="shared" si="116"/>
        <v>0</v>
      </c>
      <c r="M1180" s="38">
        <v>1</v>
      </c>
      <c r="N1180" s="39">
        <v>190.89</v>
      </c>
      <c r="O1180" s="258">
        <f t="shared" si="117"/>
        <v>190.89</v>
      </c>
      <c r="P1180" s="7"/>
      <c r="Q1180" s="6"/>
    </row>
    <row r="1181" spans="1:17" s="67" customFormat="1" ht="15.75" hidden="1">
      <c r="A1181"/>
      <c r="B1181" s="257" t="s">
        <v>58</v>
      </c>
      <c r="C1181" s="36" t="s">
        <v>7</v>
      </c>
      <c r="D1181" s="36" t="s">
        <v>167</v>
      </c>
      <c r="E1181" s="251">
        <v>45839</v>
      </c>
      <c r="F1181" s="36" t="s">
        <v>379</v>
      </c>
      <c r="G1181" s="36" t="s">
        <v>341</v>
      </c>
      <c r="H1181" s="37">
        <v>0.27777777777777779</v>
      </c>
      <c r="I1181" s="37">
        <v>0.625</v>
      </c>
      <c r="J1181" s="42"/>
      <c r="K1181" s="57"/>
      <c r="L1181" s="39">
        <f t="shared" si="116"/>
        <v>0</v>
      </c>
      <c r="M1181" s="38"/>
      <c r="N1181" s="39">
        <v>235.11</v>
      </c>
      <c r="O1181" s="258">
        <f t="shared" si="117"/>
        <v>0</v>
      </c>
      <c r="P1181" s="7"/>
      <c r="Q1181" s="6"/>
    </row>
    <row r="1182" spans="1:17" s="67" customFormat="1" ht="15.75" hidden="1">
      <c r="A1182"/>
      <c r="B1182" s="257" t="s">
        <v>58</v>
      </c>
      <c r="C1182" s="36" t="s">
        <v>7</v>
      </c>
      <c r="D1182" s="36" t="s">
        <v>167</v>
      </c>
      <c r="E1182" s="251">
        <v>45839</v>
      </c>
      <c r="F1182" s="36" t="s">
        <v>379</v>
      </c>
      <c r="G1182" s="36" t="s">
        <v>341</v>
      </c>
      <c r="H1182" s="37">
        <v>0.54166666666666663</v>
      </c>
      <c r="I1182" s="37">
        <v>0.88888888888888884</v>
      </c>
      <c r="J1182" s="42"/>
      <c r="K1182" s="57"/>
      <c r="L1182" s="39">
        <f t="shared" si="116"/>
        <v>0</v>
      </c>
      <c r="M1182" s="38"/>
      <c r="N1182" s="39">
        <v>235.11</v>
      </c>
      <c r="O1182" s="258">
        <f t="shared" si="117"/>
        <v>0</v>
      </c>
      <c r="P1182" s="7"/>
      <c r="Q1182" s="6"/>
    </row>
    <row r="1183" spans="1:17" s="67" customFormat="1" ht="15.75" hidden="1">
      <c r="A1183"/>
      <c r="B1183" s="257" t="s">
        <v>58</v>
      </c>
      <c r="C1183" s="36" t="s">
        <v>7</v>
      </c>
      <c r="D1183" s="36" t="s">
        <v>167</v>
      </c>
      <c r="E1183" s="251">
        <v>45839</v>
      </c>
      <c r="F1183" s="36" t="s">
        <v>379</v>
      </c>
      <c r="G1183" s="36" t="s">
        <v>341</v>
      </c>
      <c r="H1183" s="37">
        <v>0.61111111111111116</v>
      </c>
      <c r="I1183" s="37">
        <v>0.95833333333333337</v>
      </c>
      <c r="J1183" s="42"/>
      <c r="K1183" s="57"/>
      <c r="L1183" s="39">
        <f t="shared" si="116"/>
        <v>0</v>
      </c>
      <c r="M1183" s="38"/>
      <c r="N1183" s="39">
        <v>241.14</v>
      </c>
      <c r="O1183" s="258">
        <f t="shared" si="117"/>
        <v>0</v>
      </c>
      <c r="P1183" s="7"/>
      <c r="Q1183" s="6"/>
    </row>
    <row r="1184" spans="1:17" s="67" customFormat="1" ht="15.75" hidden="1">
      <c r="A1184"/>
      <c r="B1184" s="257" t="s">
        <v>58</v>
      </c>
      <c r="C1184" s="36" t="s">
        <v>7</v>
      </c>
      <c r="D1184" s="36" t="s">
        <v>167</v>
      </c>
      <c r="E1184" s="251">
        <v>45839</v>
      </c>
      <c r="F1184" s="36" t="s">
        <v>372</v>
      </c>
      <c r="G1184" s="36" t="s">
        <v>341</v>
      </c>
      <c r="H1184" s="37">
        <v>0.33333333333333331</v>
      </c>
      <c r="I1184" s="37">
        <v>0.68055555555555558</v>
      </c>
      <c r="J1184" s="42"/>
      <c r="K1184" s="57"/>
      <c r="L1184" s="39">
        <f t="shared" si="116"/>
        <v>0</v>
      </c>
      <c r="M1184" s="38"/>
      <c r="N1184" s="39">
        <v>186.44</v>
      </c>
      <c r="O1184" s="258">
        <f t="shared" si="117"/>
        <v>0</v>
      </c>
      <c r="P1184" s="7"/>
      <c r="Q1184" s="6"/>
    </row>
    <row r="1185" spans="1:17" s="67" customFormat="1" ht="15.75" hidden="1">
      <c r="A1185"/>
      <c r="B1185" s="263" t="s">
        <v>58</v>
      </c>
      <c r="C1185" s="264" t="s">
        <v>7</v>
      </c>
      <c r="D1185" s="264" t="s">
        <v>167</v>
      </c>
      <c r="E1185" s="251">
        <v>45839</v>
      </c>
      <c r="F1185" s="36" t="s">
        <v>372</v>
      </c>
      <c r="G1185" s="36" t="s">
        <v>341</v>
      </c>
      <c r="H1185" s="37">
        <v>0.5</v>
      </c>
      <c r="I1185" s="37">
        <v>0.84722222222222221</v>
      </c>
      <c r="J1185" s="267"/>
      <c r="K1185" s="268"/>
      <c r="L1185" s="269">
        <f t="shared" si="116"/>
        <v>0</v>
      </c>
      <c r="M1185" s="270"/>
      <c r="N1185" s="39">
        <v>186.44</v>
      </c>
      <c r="O1185" s="271">
        <f t="shared" si="117"/>
        <v>0</v>
      </c>
      <c r="P1185" s="7"/>
      <c r="Q1185" s="6"/>
    </row>
    <row r="1186" spans="1:17" s="67" customFormat="1" ht="31.5" hidden="1">
      <c r="A1186"/>
      <c r="B1186" s="257" t="s">
        <v>58</v>
      </c>
      <c r="C1186" s="36" t="s">
        <v>158</v>
      </c>
      <c r="D1186" s="36" t="s">
        <v>205</v>
      </c>
      <c r="E1186" s="251">
        <v>45839</v>
      </c>
      <c r="F1186" s="36" t="s">
        <v>492</v>
      </c>
      <c r="G1186" s="36" t="s">
        <v>341</v>
      </c>
      <c r="H1186" s="37">
        <v>0.27777777777777779</v>
      </c>
      <c r="I1186" s="37">
        <v>0.625</v>
      </c>
      <c r="J1186" s="42"/>
      <c r="K1186" s="57">
        <v>19.940000000000001</v>
      </c>
      <c r="L1186" s="39">
        <f t="shared" ref="L1186:L1190" si="118">J1186*K1186</f>
        <v>0</v>
      </c>
      <c r="M1186" s="38"/>
      <c r="N1186" s="57">
        <v>144.12</v>
      </c>
      <c r="O1186" s="258">
        <f t="shared" ref="O1186:O1190" si="119">M1186*N1186</f>
        <v>0</v>
      </c>
      <c r="P1186" s="7"/>
      <c r="Q1186" s="6"/>
    </row>
    <row r="1187" spans="1:17" s="67" customFormat="1" ht="15.75" hidden="1">
      <c r="A1187"/>
      <c r="B1187" s="257" t="s">
        <v>58</v>
      </c>
      <c r="C1187" s="36" t="s">
        <v>158</v>
      </c>
      <c r="D1187" s="36" t="s">
        <v>205</v>
      </c>
      <c r="E1187" s="251">
        <v>45839</v>
      </c>
      <c r="F1187" s="36" t="s">
        <v>493</v>
      </c>
      <c r="G1187" s="36" t="s">
        <v>341</v>
      </c>
      <c r="H1187" s="37">
        <v>0.27777777777777779</v>
      </c>
      <c r="I1187" s="37">
        <v>0.625</v>
      </c>
      <c r="J1187" s="42"/>
      <c r="K1187" s="57">
        <v>25.31</v>
      </c>
      <c r="L1187" s="39">
        <f t="shared" si="118"/>
        <v>0</v>
      </c>
      <c r="M1187" s="38"/>
      <c r="N1187" s="57">
        <v>182.96</v>
      </c>
      <c r="O1187" s="258">
        <f t="shared" si="119"/>
        <v>0</v>
      </c>
      <c r="P1187" s="7"/>
      <c r="Q1187" s="6"/>
    </row>
    <row r="1188" spans="1:17" s="67" customFormat="1" ht="31.5" hidden="1">
      <c r="A1188"/>
      <c r="B1188" s="257" t="s">
        <v>58</v>
      </c>
      <c r="C1188" s="36" t="s">
        <v>158</v>
      </c>
      <c r="D1188" s="36" t="s">
        <v>205</v>
      </c>
      <c r="E1188" s="251">
        <v>45839</v>
      </c>
      <c r="F1188" s="36" t="s">
        <v>492</v>
      </c>
      <c r="G1188" s="36" t="s">
        <v>341</v>
      </c>
      <c r="H1188" s="37">
        <v>0.61111111111111116</v>
      </c>
      <c r="I1188" s="37">
        <v>0.95833333333333337</v>
      </c>
      <c r="J1188" s="42"/>
      <c r="K1188" s="57">
        <v>20.37</v>
      </c>
      <c r="L1188" s="39">
        <f t="shared" si="118"/>
        <v>0</v>
      </c>
      <c r="M1188" s="38">
        <v>1</v>
      </c>
      <c r="N1188" s="57">
        <v>147.26</v>
      </c>
      <c r="O1188" s="258">
        <f t="shared" si="119"/>
        <v>147.26</v>
      </c>
      <c r="P1188" s="7"/>
      <c r="Q1188" s="6"/>
    </row>
    <row r="1189" spans="1:17" s="67" customFormat="1" ht="31.5" hidden="1">
      <c r="A1189"/>
      <c r="B1189" s="257" t="s">
        <v>58</v>
      </c>
      <c r="C1189" s="36" t="s">
        <v>158</v>
      </c>
      <c r="D1189" s="36" t="s">
        <v>205</v>
      </c>
      <c r="E1189" s="251">
        <v>45839</v>
      </c>
      <c r="F1189" s="36" t="s">
        <v>492</v>
      </c>
      <c r="G1189" s="36" t="s">
        <v>341</v>
      </c>
      <c r="H1189" s="37">
        <v>0.61111111111111116</v>
      </c>
      <c r="I1189" s="37">
        <v>0.95833333333333337</v>
      </c>
      <c r="J1189" s="42"/>
      <c r="K1189" s="57">
        <v>20.37</v>
      </c>
      <c r="L1189" s="39">
        <f t="shared" si="118"/>
        <v>0</v>
      </c>
      <c r="M1189" s="38"/>
      <c r="N1189" s="57">
        <v>147.26</v>
      </c>
      <c r="O1189" s="258">
        <f t="shared" si="119"/>
        <v>0</v>
      </c>
      <c r="P1189" s="7"/>
      <c r="Q1189" s="6"/>
    </row>
    <row r="1190" spans="1:17" s="67" customFormat="1" ht="31.5" hidden="1">
      <c r="A1190"/>
      <c r="B1190" s="257" t="s">
        <v>58</v>
      </c>
      <c r="C1190" s="36" t="s">
        <v>158</v>
      </c>
      <c r="D1190" s="36" t="s">
        <v>205</v>
      </c>
      <c r="E1190" s="251">
        <v>45839</v>
      </c>
      <c r="F1190" s="264" t="s">
        <v>492</v>
      </c>
      <c r="G1190" s="264" t="s">
        <v>341</v>
      </c>
      <c r="H1190" s="37">
        <v>0.95833333333333337</v>
      </c>
      <c r="I1190" s="266">
        <v>0.25</v>
      </c>
      <c r="J1190" s="267"/>
      <c r="K1190" s="268">
        <v>22.55</v>
      </c>
      <c r="L1190" s="269">
        <f t="shared" si="118"/>
        <v>0</v>
      </c>
      <c r="M1190" s="270"/>
      <c r="N1190" s="268">
        <v>162.96</v>
      </c>
      <c r="O1190" s="271">
        <f t="shared" si="119"/>
        <v>0</v>
      </c>
      <c r="P1190" s="7"/>
      <c r="Q1190" s="6"/>
    </row>
    <row r="1191" spans="1:17" s="67" customFormat="1" ht="15.75" hidden="1">
      <c r="A1191"/>
      <c r="B1191" s="257" t="s">
        <v>34</v>
      </c>
      <c r="C1191" s="36" t="s">
        <v>8</v>
      </c>
      <c r="D1191" s="36" t="s">
        <v>4</v>
      </c>
      <c r="E1191" s="251">
        <v>45839</v>
      </c>
      <c r="F1191" s="264" t="s">
        <v>479</v>
      </c>
      <c r="G1191" s="264" t="s">
        <v>341</v>
      </c>
      <c r="H1191" s="266">
        <v>0.375</v>
      </c>
      <c r="I1191" s="266">
        <v>0.72222222222222199</v>
      </c>
      <c r="J1191" s="42"/>
      <c r="K1191" s="268">
        <v>60.85</v>
      </c>
      <c r="L1191" s="39">
        <f t="shared" ref="L1191:L1202" si="120">J1191*K1191</f>
        <v>0</v>
      </c>
      <c r="M1191" s="38"/>
      <c r="N1191" s="268">
        <v>439.81</v>
      </c>
      <c r="O1191" s="258">
        <f t="shared" ref="O1191:O1195" si="121">M1191*N1191</f>
        <v>0</v>
      </c>
      <c r="P1191" s="7"/>
      <c r="Q1191" s="6"/>
    </row>
    <row r="1192" spans="1:17" s="67" customFormat="1" ht="15.75" hidden="1">
      <c r="A1192"/>
      <c r="B1192" s="257" t="s">
        <v>34</v>
      </c>
      <c r="C1192" s="36" t="s">
        <v>8</v>
      </c>
      <c r="D1192" s="36" t="s">
        <v>4</v>
      </c>
      <c r="E1192" s="251">
        <v>45839</v>
      </c>
      <c r="F1192" s="36" t="s">
        <v>588</v>
      </c>
      <c r="G1192" s="36" t="s">
        <v>328</v>
      </c>
      <c r="H1192" s="37">
        <v>0.33333333333333298</v>
      </c>
      <c r="I1192" s="37">
        <v>0.74166666666666703</v>
      </c>
      <c r="J1192" s="42"/>
      <c r="K1192" s="57">
        <v>27.36</v>
      </c>
      <c r="L1192" s="39">
        <f t="shared" si="120"/>
        <v>0</v>
      </c>
      <c r="M1192" s="38"/>
      <c r="N1192" s="57">
        <v>197.77</v>
      </c>
      <c r="O1192" s="258">
        <f t="shared" si="121"/>
        <v>0</v>
      </c>
      <c r="P1192" s="7"/>
      <c r="Q1192" s="6"/>
    </row>
    <row r="1193" spans="1:17" s="67" customFormat="1" ht="15.75" hidden="1">
      <c r="A1193"/>
      <c r="B1193" s="257" t="s">
        <v>34</v>
      </c>
      <c r="C1193" s="36" t="s">
        <v>8</v>
      </c>
      <c r="D1193" s="36" t="s">
        <v>4</v>
      </c>
      <c r="E1193" s="251">
        <v>45839</v>
      </c>
      <c r="F1193" s="36" t="s">
        <v>589</v>
      </c>
      <c r="G1193" s="36" t="s">
        <v>322</v>
      </c>
      <c r="H1193" s="37">
        <v>0.29166666666666702</v>
      </c>
      <c r="I1193" s="37">
        <v>0.79166666666666696</v>
      </c>
      <c r="J1193" s="42"/>
      <c r="K1193" s="57">
        <v>40.880000000000003</v>
      </c>
      <c r="L1193" s="39">
        <f t="shared" si="120"/>
        <v>0</v>
      </c>
      <c r="M1193" s="38"/>
      <c r="N1193" s="57">
        <v>295.45999999999998</v>
      </c>
      <c r="O1193" s="258">
        <f t="shared" si="121"/>
        <v>0</v>
      </c>
      <c r="P1193" s="7"/>
      <c r="Q1193" s="6"/>
    </row>
    <row r="1194" spans="1:17" s="67" customFormat="1" ht="15.75" hidden="1">
      <c r="A1194"/>
      <c r="B1194" s="257" t="s">
        <v>34</v>
      </c>
      <c r="C1194" s="36" t="s">
        <v>8</v>
      </c>
      <c r="D1194" s="36" t="s">
        <v>4</v>
      </c>
      <c r="E1194" s="251">
        <v>45839</v>
      </c>
      <c r="F1194" s="36" t="s">
        <v>590</v>
      </c>
      <c r="G1194" s="36" t="s">
        <v>322</v>
      </c>
      <c r="H1194" s="37">
        <v>0.79166666666666696</v>
      </c>
      <c r="I1194" s="37">
        <v>0.29166666666666702</v>
      </c>
      <c r="J1194" s="42"/>
      <c r="K1194" s="57">
        <v>41.38</v>
      </c>
      <c r="L1194" s="39">
        <f t="shared" si="120"/>
        <v>0</v>
      </c>
      <c r="M1194" s="38"/>
      <c r="N1194" s="57">
        <v>299.07</v>
      </c>
      <c r="O1194" s="258">
        <f t="shared" si="121"/>
        <v>0</v>
      </c>
      <c r="P1194" s="7"/>
      <c r="Q1194" s="6"/>
    </row>
    <row r="1195" spans="1:17" s="67" customFormat="1" ht="15.75" hidden="1">
      <c r="A1195"/>
      <c r="B1195" s="257" t="s">
        <v>34</v>
      </c>
      <c r="C1195" s="36" t="s">
        <v>8</v>
      </c>
      <c r="D1195" s="36" t="s">
        <v>4</v>
      </c>
      <c r="E1195" s="251">
        <v>45839</v>
      </c>
      <c r="F1195" s="36" t="s">
        <v>591</v>
      </c>
      <c r="G1195" s="36" t="s">
        <v>322</v>
      </c>
      <c r="H1195" s="37">
        <v>0.29166666666666702</v>
      </c>
      <c r="I1195" s="37">
        <v>0.79166666666666696</v>
      </c>
      <c r="J1195" s="42"/>
      <c r="K1195" s="57">
        <v>32.31</v>
      </c>
      <c r="L1195" s="39">
        <f t="shared" si="120"/>
        <v>0</v>
      </c>
      <c r="M1195" s="38">
        <v>1</v>
      </c>
      <c r="N1195" s="57">
        <v>233.5</v>
      </c>
      <c r="O1195" s="258">
        <f t="shared" si="121"/>
        <v>233.5</v>
      </c>
      <c r="P1195" s="7"/>
      <c r="Q1195" s="6"/>
    </row>
    <row r="1196" spans="1:17" s="67" customFormat="1" ht="15.75" hidden="1">
      <c r="A1196"/>
      <c r="B1196" s="257" t="s">
        <v>34</v>
      </c>
      <c r="C1196" s="36" t="s">
        <v>8</v>
      </c>
      <c r="D1196" s="36" t="s">
        <v>4</v>
      </c>
      <c r="E1196" s="251">
        <v>45839</v>
      </c>
      <c r="F1196" s="36" t="s">
        <v>592</v>
      </c>
      <c r="G1196" s="36" t="s">
        <v>322</v>
      </c>
      <c r="H1196" s="37">
        <v>0.79166666666666696</v>
      </c>
      <c r="I1196" s="37">
        <v>0.29166666666666702</v>
      </c>
      <c r="J1196" s="42"/>
      <c r="K1196" s="57">
        <v>35.56</v>
      </c>
      <c r="L1196" s="39">
        <f t="shared" ref="L1196:L1201" si="122">J1196*K1196</f>
        <v>0</v>
      </c>
      <c r="M1196" s="38"/>
      <c r="N1196" s="57">
        <v>257.01</v>
      </c>
      <c r="O1196" s="258">
        <f t="shared" ref="O1196:O1202" si="123">M1196*N1196</f>
        <v>0</v>
      </c>
      <c r="P1196" s="7"/>
      <c r="Q1196" s="6"/>
    </row>
    <row r="1197" spans="1:17" s="67" customFormat="1" ht="15.75" hidden="1">
      <c r="A1197"/>
      <c r="B1197" s="257" t="s">
        <v>34</v>
      </c>
      <c r="C1197" s="257" t="s">
        <v>8</v>
      </c>
      <c r="D1197" s="257" t="s">
        <v>4</v>
      </c>
      <c r="E1197" s="251">
        <v>45870</v>
      </c>
      <c r="F1197" s="257" t="s">
        <v>479</v>
      </c>
      <c r="G1197" s="257" t="s">
        <v>341</v>
      </c>
      <c r="H1197" s="37">
        <v>0.375</v>
      </c>
      <c r="I1197" s="37">
        <v>0.72222222222222199</v>
      </c>
      <c r="J1197" s="257"/>
      <c r="K1197" s="257">
        <v>60.85</v>
      </c>
      <c r="L1197" s="257">
        <f t="shared" si="122"/>
        <v>0</v>
      </c>
      <c r="M1197" s="257"/>
      <c r="N1197" s="57">
        <v>439.81</v>
      </c>
      <c r="O1197" s="336">
        <f t="shared" si="123"/>
        <v>0</v>
      </c>
      <c r="P1197" s="7"/>
      <c r="Q1197" s="6"/>
    </row>
    <row r="1198" spans="1:17" s="67" customFormat="1" ht="15.75" hidden="1">
      <c r="A1198"/>
      <c r="B1198" s="257" t="s">
        <v>34</v>
      </c>
      <c r="C1198" s="257" t="s">
        <v>8</v>
      </c>
      <c r="D1198" s="257" t="s">
        <v>4</v>
      </c>
      <c r="E1198" s="251">
        <v>45870</v>
      </c>
      <c r="F1198" s="257" t="s">
        <v>588</v>
      </c>
      <c r="G1198" s="257" t="s">
        <v>328</v>
      </c>
      <c r="H1198" s="37">
        <v>0.33333333333333298</v>
      </c>
      <c r="I1198" s="37">
        <v>0.74166666666666703</v>
      </c>
      <c r="J1198" s="257"/>
      <c r="K1198" s="257">
        <v>27.36</v>
      </c>
      <c r="L1198" s="257">
        <f t="shared" si="122"/>
        <v>0</v>
      </c>
      <c r="M1198" s="257">
        <v>2</v>
      </c>
      <c r="N1198" s="57">
        <v>197.77</v>
      </c>
      <c r="O1198" s="258">
        <f t="shared" si="123"/>
        <v>395.54</v>
      </c>
      <c r="P1198" s="7"/>
      <c r="Q1198" s="6"/>
    </row>
    <row r="1199" spans="1:17" s="67" customFormat="1" ht="15.75" hidden="1">
      <c r="A1199"/>
      <c r="B1199" s="257" t="s">
        <v>34</v>
      </c>
      <c r="C1199" s="257" t="s">
        <v>8</v>
      </c>
      <c r="D1199" s="257" t="s">
        <v>4</v>
      </c>
      <c r="E1199" s="251">
        <v>45870</v>
      </c>
      <c r="F1199" s="257" t="s">
        <v>589</v>
      </c>
      <c r="G1199" s="257" t="s">
        <v>322</v>
      </c>
      <c r="H1199" s="37">
        <v>0.29166666666666702</v>
      </c>
      <c r="I1199" s="37">
        <v>0.79166666666666696</v>
      </c>
      <c r="J1199" s="257"/>
      <c r="K1199" s="257">
        <v>40.880000000000003</v>
      </c>
      <c r="L1199" s="257">
        <f t="shared" si="122"/>
        <v>0</v>
      </c>
      <c r="M1199" s="257"/>
      <c r="N1199" s="57">
        <v>295.45999999999998</v>
      </c>
      <c r="O1199" s="258">
        <f t="shared" si="123"/>
        <v>0</v>
      </c>
      <c r="P1199" s="7"/>
      <c r="Q1199" s="6"/>
    </row>
    <row r="1200" spans="1:17" s="67" customFormat="1" ht="15.75" hidden="1">
      <c r="A1200"/>
      <c r="B1200" s="257" t="s">
        <v>34</v>
      </c>
      <c r="C1200" s="257" t="s">
        <v>8</v>
      </c>
      <c r="D1200" s="257" t="s">
        <v>4</v>
      </c>
      <c r="E1200" s="251">
        <v>45870</v>
      </c>
      <c r="F1200" s="257" t="s">
        <v>590</v>
      </c>
      <c r="G1200" s="257" t="s">
        <v>322</v>
      </c>
      <c r="H1200" s="37">
        <v>0.79166666666666696</v>
      </c>
      <c r="I1200" s="37">
        <v>0.29166666666666702</v>
      </c>
      <c r="J1200" s="257"/>
      <c r="K1200" s="257">
        <v>41.38</v>
      </c>
      <c r="L1200" s="257">
        <f t="shared" si="122"/>
        <v>0</v>
      </c>
      <c r="M1200" s="257"/>
      <c r="N1200" s="57">
        <v>299.07</v>
      </c>
      <c r="O1200" s="258">
        <f t="shared" si="123"/>
        <v>0</v>
      </c>
      <c r="P1200" s="7"/>
      <c r="Q1200" s="6"/>
    </row>
    <row r="1201" spans="1:17" s="67" customFormat="1" ht="15.75" hidden="1">
      <c r="A1201"/>
      <c r="B1201" s="257" t="s">
        <v>34</v>
      </c>
      <c r="C1201" s="257" t="s">
        <v>8</v>
      </c>
      <c r="D1201" s="257" t="s">
        <v>4</v>
      </c>
      <c r="E1201" s="251">
        <v>45870</v>
      </c>
      <c r="F1201" s="257" t="s">
        <v>591</v>
      </c>
      <c r="G1201" s="257" t="s">
        <v>322</v>
      </c>
      <c r="H1201" s="37">
        <v>0.29166666666666702</v>
      </c>
      <c r="I1201" s="37">
        <v>0.79166666666666696</v>
      </c>
      <c r="J1201" s="257"/>
      <c r="K1201" s="257">
        <v>32.31</v>
      </c>
      <c r="L1201" s="257">
        <f t="shared" si="122"/>
        <v>0</v>
      </c>
      <c r="M1201" s="257">
        <v>1</v>
      </c>
      <c r="N1201" s="57">
        <v>233.5</v>
      </c>
      <c r="O1201" s="258">
        <f t="shared" si="123"/>
        <v>233.5</v>
      </c>
      <c r="P1201" s="7"/>
      <c r="Q1201" s="6"/>
    </row>
    <row r="1202" spans="1:17" s="67" customFormat="1" ht="15.75" hidden="1">
      <c r="A1202"/>
      <c r="B1202" s="257" t="s">
        <v>34</v>
      </c>
      <c r="C1202" s="257" t="s">
        <v>8</v>
      </c>
      <c r="D1202" s="257" t="s">
        <v>4</v>
      </c>
      <c r="E1202" s="251">
        <v>45870</v>
      </c>
      <c r="F1202" s="257" t="s">
        <v>592</v>
      </c>
      <c r="G1202" s="257" t="s">
        <v>322</v>
      </c>
      <c r="H1202" s="37">
        <v>0.79166666666666696</v>
      </c>
      <c r="I1202" s="37">
        <v>0.29166666666666702</v>
      </c>
      <c r="J1202" s="257"/>
      <c r="K1202" s="257">
        <v>35.56</v>
      </c>
      <c r="L1202" s="257">
        <f t="shared" si="120"/>
        <v>0</v>
      </c>
      <c r="M1202" s="257"/>
      <c r="N1202" s="57">
        <v>257.01</v>
      </c>
      <c r="O1202" s="258">
        <f t="shared" si="123"/>
        <v>0</v>
      </c>
      <c r="P1202" s="7"/>
      <c r="Q1202" s="6"/>
    </row>
    <row r="1203" spans="1:17" s="67" customFormat="1" ht="15.75" hidden="1">
      <c r="A1203"/>
      <c r="B1203" s="257" t="s">
        <v>95</v>
      </c>
      <c r="C1203" s="36" t="s">
        <v>9</v>
      </c>
      <c r="D1203" s="36" t="s">
        <v>168</v>
      </c>
      <c r="E1203" s="251">
        <v>45839</v>
      </c>
      <c r="F1203" s="36" t="s">
        <v>353</v>
      </c>
      <c r="G1203" s="36" t="s">
        <v>341</v>
      </c>
      <c r="H1203" s="37">
        <v>0.29166666666666669</v>
      </c>
      <c r="I1203" s="37">
        <v>0.63888888888888884</v>
      </c>
      <c r="J1203" s="42"/>
      <c r="K1203" s="57">
        <v>35.1</v>
      </c>
      <c r="L1203" s="39">
        <f t="shared" ref="L1203:L1204" si="124">J1203*K1203</f>
        <v>0</v>
      </c>
      <c r="M1203" s="38">
        <v>1</v>
      </c>
      <c r="N1203" s="57">
        <v>253.67</v>
      </c>
      <c r="O1203" s="258">
        <f t="shared" ref="O1203:O1204" si="125">M1203*N1203</f>
        <v>253.67</v>
      </c>
      <c r="P1203" s="7"/>
      <c r="Q1203" s="6"/>
    </row>
    <row r="1204" spans="1:17" s="67" customFormat="1" ht="15.75" hidden="1">
      <c r="A1204"/>
      <c r="B1204" s="263" t="s">
        <v>95</v>
      </c>
      <c r="C1204" s="264" t="s">
        <v>9</v>
      </c>
      <c r="D1204" s="264" t="s">
        <v>168</v>
      </c>
      <c r="E1204" s="265">
        <v>45839</v>
      </c>
      <c r="F1204" s="36" t="s">
        <v>354</v>
      </c>
      <c r="G1204" s="36" t="s">
        <v>341</v>
      </c>
      <c r="H1204" s="37">
        <v>0.29166666666666669</v>
      </c>
      <c r="I1204" s="37">
        <v>0.63888888888888884</v>
      </c>
      <c r="J1204" s="267"/>
      <c r="K1204" s="268">
        <v>21.72</v>
      </c>
      <c r="L1204" s="269">
        <f t="shared" si="124"/>
        <v>0</v>
      </c>
      <c r="M1204" s="270"/>
      <c r="N1204" s="268">
        <v>156.97999999999999</v>
      </c>
      <c r="O1204" s="271">
        <f t="shared" si="125"/>
        <v>0</v>
      </c>
      <c r="P1204" s="7"/>
      <c r="Q1204" s="6"/>
    </row>
    <row r="1205" spans="1:17" s="67" customFormat="1" ht="15.75" hidden="1">
      <c r="A1205"/>
      <c r="B1205" s="257" t="s">
        <v>14</v>
      </c>
      <c r="C1205" s="36" t="s">
        <v>8</v>
      </c>
      <c r="D1205" s="36" t="s">
        <v>168</v>
      </c>
      <c r="E1205" s="251">
        <v>45839</v>
      </c>
      <c r="F1205" s="36" t="s">
        <v>572</v>
      </c>
      <c r="G1205" s="11" t="s">
        <v>328</v>
      </c>
      <c r="H1205" s="30" t="s">
        <v>564</v>
      </c>
      <c r="I1205" s="30" t="s">
        <v>573</v>
      </c>
      <c r="J1205" s="42"/>
      <c r="K1205" s="57"/>
      <c r="L1205" s="39">
        <f t="shared" ref="L1205:L1207" si="126">J1205*K1205</f>
        <v>0</v>
      </c>
      <c r="M1205" s="38"/>
      <c r="N1205" s="33">
        <v>289.69</v>
      </c>
      <c r="O1205" s="258">
        <f t="shared" ref="O1205:O1207" si="127">M1205*N1205</f>
        <v>0</v>
      </c>
      <c r="P1205" s="7"/>
      <c r="Q1205" s="6"/>
    </row>
    <row r="1206" spans="1:17" s="67" customFormat="1" ht="15.75" hidden="1">
      <c r="A1206"/>
      <c r="B1206" s="257" t="s">
        <v>14</v>
      </c>
      <c r="C1206" s="36" t="s">
        <v>8</v>
      </c>
      <c r="D1206" s="36" t="s">
        <v>168</v>
      </c>
      <c r="E1206" s="251">
        <v>45839</v>
      </c>
      <c r="F1206" s="36" t="s">
        <v>357</v>
      </c>
      <c r="G1206" s="11" t="s">
        <v>322</v>
      </c>
      <c r="H1206" s="30" t="s">
        <v>553</v>
      </c>
      <c r="I1206" s="30" t="s">
        <v>554</v>
      </c>
      <c r="J1206" s="42"/>
      <c r="K1206" s="57"/>
      <c r="L1206" s="39">
        <f t="shared" si="126"/>
        <v>0</v>
      </c>
      <c r="M1206" s="38">
        <v>1</v>
      </c>
      <c r="N1206" s="33">
        <v>269.77999999999997</v>
      </c>
      <c r="O1206" s="258">
        <f t="shared" si="127"/>
        <v>269.77999999999997</v>
      </c>
      <c r="P1206" s="7"/>
      <c r="Q1206" s="6"/>
    </row>
    <row r="1207" spans="1:17" s="67" customFormat="1" ht="15.75" hidden="1">
      <c r="A1207"/>
      <c r="B1207" s="257" t="s">
        <v>14</v>
      </c>
      <c r="C1207" s="36" t="s">
        <v>8</v>
      </c>
      <c r="D1207" s="36" t="s">
        <v>168</v>
      </c>
      <c r="E1207" s="251">
        <v>45839</v>
      </c>
      <c r="F1207" s="36" t="s">
        <v>370</v>
      </c>
      <c r="G1207" s="11" t="s">
        <v>322</v>
      </c>
      <c r="H1207" s="30" t="s">
        <v>554</v>
      </c>
      <c r="I1207" s="30" t="s">
        <v>553</v>
      </c>
      <c r="J1207" s="42"/>
      <c r="K1207" s="57"/>
      <c r="L1207" s="39">
        <f t="shared" si="126"/>
        <v>0</v>
      </c>
      <c r="M1207" s="38"/>
      <c r="N1207" s="33">
        <v>347.58</v>
      </c>
      <c r="O1207" s="258">
        <f t="shared" si="127"/>
        <v>0</v>
      </c>
      <c r="P1207" s="7"/>
      <c r="Q1207" s="6"/>
    </row>
    <row r="1208" spans="1:17" s="67" customFormat="1" ht="15.75" hidden="1">
      <c r="A1208"/>
      <c r="B1208" s="263" t="s">
        <v>14</v>
      </c>
      <c r="C1208" s="264" t="s">
        <v>8</v>
      </c>
      <c r="D1208" s="264" t="s">
        <v>168</v>
      </c>
      <c r="E1208" s="251">
        <v>45839</v>
      </c>
      <c r="F1208" s="36" t="s">
        <v>601</v>
      </c>
      <c r="G1208" s="11" t="s">
        <v>328</v>
      </c>
      <c r="H1208" s="30" t="s">
        <v>564</v>
      </c>
      <c r="I1208" s="30" t="s">
        <v>573</v>
      </c>
      <c r="J1208" s="267"/>
      <c r="K1208" s="268"/>
      <c r="L1208" s="269">
        <f t="shared" ref="L1208" si="128">J1208*K1208</f>
        <v>0</v>
      </c>
      <c r="M1208" s="270">
        <v>6</v>
      </c>
      <c r="N1208" s="33">
        <v>192.26</v>
      </c>
      <c r="O1208" s="271">
        <f t="shared" ref="O1208" si="129">M1208*N1208</f>
        <v>1153.56</v>
      </c>
      <c r="P1208" s="7"/>
      <c r="Q1208" s="6"/>
    </row>
    <row r="1209" spans="1:17" s="67" customFormat="1" ht="15.75" hidden="1">
      <c r="A1209"/>
      <c r="B1209" s="263" t="s">
        <v>14</v>
      </c>
      <c r="C1209" s="264" t="s">
        <v>8</v>
      </c>
      <c r="D1209" s="264" t="s">
        <v>168</v>
      </c>
      <c r="E1209" s="251">
        <v>45870</v>
      </c>
      <c r="F1209" s="36" t="s">
        <v>572</v>
      </c>
      <c r="G1209" s="337" t="s">
        <v>328</v>
      </c>
      <c r="H1209" s="323" t="s">
        <v>564</v>
      </c>
      <c r="I1209" s="323" t="s">
        <v>573</v>
      </c>
      <c r="J1209" s="42"/>
      <c r="K1209" s="57"/>
      <c r="L1209" s="39">
        <f>J1209*K1209</f>
        <v>0</v>
      </c>
      <c r="M1209" s="38">
        <v>1</v>
      </c>
      <c r="N1209" s="281">
        <v>289.69</v>
      </c>
      <c r="O1209" s="258">
        <f>M1209*N1209</f>
        <v>289.69</v>
      </c>
      <c r="P1209" s="7"/>
      <c r="Q1209" s="6"/>
    </row>
    <row r="1210" spans="1:17" s="67" customFormat="1" ht="15.75" hidden="1">
      <c r="A1210"/>
      <c r="B1210" s="263" t="s">
        <v>14</v>
      </c>
      <c r="C1210" s="264" t="s">
        <v>8</v>
      </c>
      <c r="D1210" s="264" t="s">
        <v>168</v>
      </c>
      <c r="E1210" s="251">
        <v>45870</v>
      </c>
      <c r="F1210" s="36" t="s">
        <v>357</v>
      </c>
      <c r="G1210" s="337" t="s">
        <v>322</v>
      </c>
      <c r="H1210" s="323" t="s">
        <v>553</v>
      </c>
      <c r="I1210" s="323" t="s">
        <v>554</v>
      </c>
      <c r="J1210" s="42"/>
      <c r="K1210" s="57"/>
      <c r="L1210" s="39">
        <f>J1210*K1210</f>
        <v>0</v>
      </c>
      <c r="M1210" s="38"/>
      <c r="N1210" s="281">
        <v>269.77999999999997</v>
      </c>
      <c r="O1210" s="258">
        <f>M1210*N1210</f>
        <v>0</v>
      </c>
      <c r="P1210" s="7"/>
      <c r="Q1210" s="6"/>
    </row>
    <row r="1211" spans="1:17" s="67" customFormat="1" ht="15.75" hidden="1">
      <c r="A1211"/>
      <c r="B1211" s="263" t="s">
        <v>14</v>
      </c>
      <c r="C1211" s="264" t="s">
        <v>8</v>
      </c>
      <c r="D1211" s="264" t="s">
        <v>168</v>
      </c>
      <c r="E1211" s="251">
        <v>45870</v>
      </c>
      <c r="F1211" s="36" t="s">
        <v>370</v>
      </c>
      <c r="G1211" s="337" t="s">
        <v>322</v>
      </c>
      <c r="H1211" s="323" t="s">
        <v>554</v>
      </c>
      <c r="I1211" s="323" t="s">
        <v>553</v>
      </c>
      <c r="J1211" s="42"/>
      <c r="K1211" s="57"/>
      <c r="L1211" s="39">
        <f>J1211*K1211</f>
        <v>0</v>
      </c>
      <c r="M1211" s="38"/>
      <c r="N1211" s="281">
        <v>347.58</v>
      </c>
      <c r="O1211" s="258">
        <f>M1211*N1211</f>
        <v>0</v>
      </c>
      <c r="P1211" s="7"/>
      <c r="Q1211" s="6"/>
    </row>
    <row r="1212" spans="1:17" s="67" customFormat="1" ht="15.75" hidden="1">
      <c r="A1212"/>
      <c r="B1212" s="263" t="s">
        <v>14</v>
      </c>
      <c r="C1212" s="264" t="s">
        <v>8</v>
      </c>
      <c r="D1212" s="264" t="s">
        <v>168</v>
      </c>
      <c r="E1212" s="251">
        <v>45870</v>
      </c>
      <c r="F1212" s="36" t="s">
        <v>601</v>
      </c>
      <c r="G1212" s="337" t="s">
        <v>328</v>
      </c>
      <c r="H1212" s="323" t="s">
        <v>564</v>
      </c>
      <c r="I1212" s="323" t="s">
        <v>573</v>
      </c>
      <c r="J1212" s="42"/>
      <c r="K1212" s="57"/>
      <c r="L1212" s="39">
        <f>J1212*K1212</f>
        <v>0</v>
      </c>
      <c r="M1212" s="38"/>
      <c r="N1212" s="281">
        <v>192.26</v>
      </c>
      <c r="O1212" s="258">
        <f>M1212*N1212</f>
        <v>0</v>
      </c>
      <c r="P1212" s="7"/>
      <c r="Q1212" s="6"/>
    </row>
    <row r="1213" spans="1:17" s="67" customFormat="1" ht="15.75" hidden="1">
      <c r="A1213"/>
      <c r="B1213" s="257" t="s">
        <v>12</v>
      </c>
      <c r="C1213" s="36" t="s">
        <v>175</v>
      </c>
      <c r="D1213" s="36" t="s">
        <v>178</v>
      </c>
      <c r="E1213" s="251">
        <v>45870</v>
      </c>
      <c r="F1213" s="36" t="s">
        <v>325</v>
      </c>
      <c r="G1213" s="264" t="s">
        <v>326</v>
      </c>
      <c r="H1213" s="266">
        <v>0.33333333333333331</v>
      </c>
      <c r="I1213" s="266">
        <v>0.68055555555555558</v>
      </c>
      <c r="J1213" s="42"/>
      <c r="K1213" s="57">
        <v>34.869999999999997</v>
      </c>
      <c r="L1213" s="39">
        <f t="shared" ref="L1213:L1214" si="130">J1213*K1213</f>
        <v>0</v>
      </c>
      <c r="M1213" s="38">
        <v>1</v>
      </c>
      <c r="N1213" s="57">
        <v>252.03</v>
      </c>
      <c r="O1213" s="258">
        <f t="shared" ref="O1213:O1214" si="131">M1213*N1213</f>
        <v>252.03</v>
      </c>
      <c r="P1213" s="7"/>
      <c r="Q1213" s="6"/>
    </row>
    <row r="1214" spans="1:17" s="67" customFormat="1" ht="15.75" hidden="1">
      <c r="A1214"/>
      <c r="B1214" s="263" t="s">
        <v>12</v>
      </c>
      <c r="C1214" s="264" t="s">
        <v>175</v>
      </c>
      <c r="D1214" s="264" t="s">
        <v>178</v>
      </c>
      <c r="E1214" s="265">
        <v>45870</v>
      </c>
      <c r="F1214" s="264" t="s">
        <v>598</v>
      </c>
      <c r="G1214" s="264" t="s">
        <v>326</v>
      </c>
      <c r="H1214" s="266">
        <v>0.33333333333333331</v>
      </c>
      <c r="I1214" s="266">
        <v>0.68055555555555558</v>
      </c>
      <c r="J1214" s="267"/>
      <c r="K1214" s="268">
        <v>52.78</v>
      </c>
      <c r="L1214" s="269">
        <f t="shared" si="130"/>
        <v>0</v>
      </c>
      <c r="M1214" s="270"/>
      <c r="N1214" s="268">
        <v>381.52</v>
      </c>
      <c r="O1214" s="271">
        <f t="shared" si="131"/>
        <v>0</v>
      </c>
      <c r="P1214" s="7"/>
      <c r="Q1214" s="6"/>
    </row>
    <row r="1215" spans="1:17" s="67" customFormat="1" ht="15.75" hidden="1">
      <c r="A1215"/>
      <c r="B1215" s="257" t="s">
        <v>26</v>
      </c>
      <c r="C1215" s="36" t="s">
        <v>7</v>
      </c>
      <c r="D1215" s="36" t="s">
        <v>167</v>
      </c>
      <c r="E1215" s="251">
        <v>45870</v>
      </c>
      <c r="F1215" s="36" t="s">
        <v>344</v>
      </c>
      <c r="G1215" s="36" t="s">
        <v>322</v>
      </c>
      <c r="H1215" s="37">
        <v>0.27083333333333331</v>
      </c>
      <c r="I1215" s="37">
        <v>0.77083333333333337</v>
      </c>
      <c r="J1215" s="42"/>
      <c r="K1215" s="57"/>
      <c r="L1215" s="39">
        <f t="shared" ref="L1215:L1223" si="132">J1215*K1215</f>
        <v>0</v>
      </c>
      <c r="M1215" s="38">
        <v>12</v>
      </c>
      <c r="N1215" s="57">
        <v>189.68</v>
      </c>
      <c r="O1215" s="258">
        <f t="shared" ref="O1215:O1223" si="133">M1215*N1215</f>
        <v>2276.16</v>
      </c>
      <c r="P1215" s="7"/>
      <c r="Q1215" s="6"/>
    </row>
    <row r="1216" spans="1:17" s="67" customFormat="1" ht="15.75" hidden="1">
      <c r="A1216"/>
      <c r="B1216" s="257" t="s">
        <v>26</v>
      </c>
      <c r="C1216" s="36" t="s">
        <v>7</v>
      </c>
      <c r="D1216" s="36" t="s">
        <v>167</v>
      </c>
      <c r="E1216" s="251">
        <v>45870</v>
      </c>
      <c r="F1216" s="36" t="s">
        <v>344</v>
      </c>
      <c r="G1216" s="36" t="s">
        <v>322</v>
      </c>
      <c r="H1216" s="37">
        <v>0.4375</v>
      </c>
      <c r="I1216" s="37">
        <v>0.9375</v>
      </c>
      <c r="J1216" s="42"/>
      <c r="K1216" s="57"/>
      <c r="L1216" s="39">
        <f t="shared" si="132"/>
        <v>0</v>
      </c>
      <c r="M1216" s="38">
        <v>16</v>
      </c>
      <c r="N1216" s="57">
        <v>190.97</v>
      </c>
      <c r="O1216" s="258">
        <f t="shared" si="133"/>
        <v>3055.52</v>
      </c>
      <c r="P1216" s="7"/>
      <c r="Q1216" s="6"/>
    </row>
    <row r="1217" spans="1:17" s="67" customFormat="1" ht="15.75" hidden="1">
      <c r="A1217"/>
      <c r="B1217" s="257" t="s">
        <v>26</v>
      </c>
      <c r="C1217" s="36" t="s">
        <v>7</v>
      </c>
      <c r="D1217" s="36" t="s">
        <v>167</v>
      </c>
      <c r="E1217" s="251">
        <v>45870</v>
      </c>
      <c r="F1217" s="36" t="s">
        <v>345</v>
      </c>
      <c r="G1217" s="36" t="s">
        <v>333</v>
      </c>
      <c r="H1217" s="37">
        <v>0.27083333333333331</v>
      </c>
      <c r="I1217" s="37">
        <v>0.61805555555555558</v>
      </c>
      <c r="J1217" s="42"/>
      <c r="K1217" s="57"/>
      <c r="L1217" s="39">
        <f t="shared" si="132"/>
        <v>0</v>
      </c>
      <c r="M1217" s="38"/>
      <c r="N1217" s="57">
        <v>198.99</v>
      </c>
      <c r="O1217" s="258">
        <f t="shared" si="133"/>
        <v>0</v>
      </c>
      <c r="P1217" s="7"/>
      <c r="Q1217" s="6"/>
    </row>
    <row r="1218" spans="1:17" s="67" customFormat="1" ht="15.75" hidden="1">
      <c r="A1218"/>
      <c r="B1218" s="257" t="s">
        <v>26</v>
      </c>
      <c r="C1218" s="36" t="s">
        <v>7</v>
      </c>
      <c r="D1218" s="36" t="s">
        <v>167</v>
      </c>
      <c r="E1218" s="251">
        <v>45870</v>
      </c>
      <c r="F1218" s="36" t="s">
        <v>345</v>
      </c>
      <c r="G1218" s="36" t="s">
        <v>333</v>
      </c>
      <c r="H1218" s="37">
        <v>0.59027777777777779</v>
      </c>
      <c r="I1218" s="37">
        <v>0.9375</v>
      </c>
      <c r="J1218" s="42"/>
      <c r="K1218" s="57"/>
      <c r="L1218" s="39">
        <f t="shared" si="132"/>
        <v>0</v>
      </c>
      <c r="M1218" s="38"/>
      <c r="N1218" s="57">
        <v>201.32</v>
      </c>
      <c r="O1218" s="258">
        <f t="shared" si="133"/>
        <v>0</v>
      </c>
      <c r="P1218" s="7"/>
      <c r="Q1218" s="6"/>
    </row>
    <row r="1219" spans="1:17" s="67" customFormat="1" ht="15.75" hidden="1">
      <c r="A1219"/>
      <c r="B1219" s="257" t="s">
        <v>26</v>
      </c>
      <c r="C1219" s="36" t="s">
        <v>7</v>
      </c>
      <c r="D1219" s="36" t="s">
        <v>167</v>
      </c>
      <c r="E1219" s="251">
        <v>45870</v>
      </c>
      <c r="F1219" s="36" t="s">
        <v>346</v>
      </c>
      <c r="G1219" s="36" t="s">
        <v>333</v>
      </c>
      <c r="H1219" s="37">
        <v>0.27083333333333331</v>
      </c>
      <c r="I1219" s="37">
        <v>0.61805555555555558</v>
      </c>
      <c r="J1219" s="42"/>
      <c r="K1219" s="57"/>
      <c r="L1219" s="39">
        <f t="shared" si="132"/>
        <v>0</v>
      </c>
      <c r="M1219" s="38">
        <v>23</v>
      </c>
      <c r="N1219" s="57">
        <v>158.63</v>
      </c>
      <c r="O1219" s="258">
        <f t="shared" si="133"/>
        <v>3648.49</v>
      </c>
      <c r="P1219" s="7"/>
      <c r="Q1219" s="6"/>
    </row>
    <row r="1220" spans="1:17" s="67" customFormat="1" ht="15.75" hidden="1">
      <c r="A1220"/>
      <c r="B1220" s="257" t="s">
        <v>26</v>
      </c>
      <c r="C1220" s="36" t="s">
        <v>7</v>
      </c>
      <c r="D1220" s="36" t="s">
        <v>167</v>
      </c>
      <c r="E1220" s="251">
        <v>45870</v>
      </c>
      <c r="F1220" s="36" t="s">
        <v>346</v>
      </c>
      <c r="G1220" s="36" t="s">
        <v>333</v>
      </c>
      <c r="H1220" s="37">
        <v>0.59027777777777779</v>
      </c>
      <c r="I1220" s="37">
        <v>0.9375</v>
      </c>
      <c r="J1220" s="42"/>
      <c r="K1220" s="57"/>
      <c r="L1220" s="39">
        <f t="shared" si="132"/>
        <v>0</v>
      </c>
      <c r="M1220" s="38">
        <v>44</v>
      </c>
      <c r="N1220" s="57">
        <v>160.35</v>
      </c>
      <c r="O1220" s="258">
        <f t="shared" si="133"/>
        <v>7055.4</v>
      </c>
      <c r="P1220" s="7"/>
      <c r="Q1220" s="6"/>
    </row>
    <row r="1221" spans="1:17" s="67" customFormat="1" ht="15.75" hidden="1">
      <c r="A1221"/>
      <c r="B1221" s="257" t="s">
        <v>26</v>
      </c>
      <c r="C1221" s="36" t="s">
        <v>7</v>
      </c>
      <c r="D1221" s="36" t="s">
        <v>167</v>
      </c>
      <c r="E1221" s="251">
        <v>45870</v>
      </c>
      <c r="F1221" s="264" t="s">
        <v>347</v>
      </c>
      <c r="G1221" s="264" t="s">
        <v>333</v>
      </c>
      <c r="H1221" s="266">
        <v>0.27083333333333331</v>
      </c>
      <c r="I1221" s="266">
        <v>0.61805555555555558</v>
      </c>
      <c r="J1221" s="42"/>
      <c r="K1221" s="57"/>
      <c r="L1221" s="39">
        <f t="shared" si="132"/>
        <v>0</v>
      </c>
      <c r="M1221" s="38"/>
      <c r="N1221" s="268">
        <v>206.15</v>
      </c>
      <c r="O1221" s="258">
        <f t="shared" si="133"/>
        <v>0</v>
      </c>
      <c r="P1221" s="7"/>
      <c r="Q1221" s="6"/>
    </row>
    <row r="1222" spans="1:17" s="67" customFormat="1" ht="15.75" hidden="1">
      <c r="A1222"/>
      <c r="B1222" s="257" t="s">
        <v>26</v>
      </c>
      <c r="C1222" s="36" t="s">
        <v>7</v>
      </c>
      <c r="D1222" s="36" t="s">
        <v>167</v>
      </c>
      <c r="E1222" s="251">
        <v>45870</v>
      </c>
      <c r="F1222" s="36" t="s">
        <v>348</v>
      </c>
      <c r="G1222" s="36" t="s">
        <v>333</v>
      </c>
      <c r="H1222" s="37">
        <v>0.27083333333333331</v>
      </c>
      <c r="I1222" s="37">
        <v>0.61805555555555558</v>
      </c>
      <c r="J1222" s="42"/>
      <c r="K1222" s="57"/>
      <c r="L1222" s="39">
        <f t="shared" si="132"/>
        <v>0</v>
      </c>
      <c r="M1222" s="38">
        <v>19</v>
      </c>
      <c r="N1222" s="57">
        <v>192.87</v>
      </c>
      <c r="O1222" s="258">
        <f t="shared" si="133"/>
        <v>3664.53</v>
      </c>
      <c r="P1222" s="7"/>
      <c r="Q1222" s="6"/>
    </row>
    <row r="1223" spans="1:17" s="67" customFormat="1" ht="15.75" hidden="1">
      <c r="A1223"/>
      <c r="B1223" s="263" t="s">
        <v>26</v>
      </c>
      <c r="C1223" s="264" t="s">
        <v>7</v>
      </c>
      <c r="D1223" s="264" t="s">
        <v>167</v>
      </c>
      <c r="E1223" s="251">
        <v>45870</v>
      </c>
      <c r="F1223" s="264" t="s">
        <v>349</v>
      </c>
      <c r="G1223" s="264" t="s">
        <v>333</v>
      </c>
      <c r="H1223" s="266">
        <v>0.27083333333333331</v>
      </c>
      <c r="I1223" s="266">
        <v>0.61805555555555558</v>
      </c>
      <c r="J1223" s="267"/>
      <c r="K1223" s="268"/>
      <c r="L1223" s="269">
        <f t="shared" si="132"/>
        <v>0</v>
      </c>
      <c r="M1223" s="270"/>
      <c r="N1223" s="268">
        <v>192.73</v>
      </c>
      <c r="O1223" s="271">
        <f t="shared" si="133"/>
        <v>0</v>
      </c>
      <c r="P1223" s="7"/>
      <c r="Q1223" s="6"/>
    </row>
    <row r="1224" spans="1:17" s="67" customFormat="1" ht="15.75" hidden="1">
      <c r="A1224"/>
      <c r="B1224" s="257" t="s">
        <v>34</v>
      </c>
      <c r="C1224" s="36" t="s">
        <v>7</v>
      </c>
      <c r="D1224" s="36" t="s">
        <v>4</v>
      </c>
      <c r="E1224" s="251">
        <v>45870</v>
      </c>
      <c r="F1224" s="36" t="s">
        <v>371</v>
      </c>
      <c r="G1224" s="36" t="s">
        <v>333</v>
      </c>
      <c r="H1224" s="37">
        <v>0.25</v>
      </c>
      <c r="I1224" s="37">
        <v>0.59722222222222221</v>
      </c>
      <c r="J1224" s="42"/>
      <c r="K1224" s="57">
        <v>30.46</v>
      </c>
      <c r="L1224" s="39">
        <f t="shared" ref="L1224:L1234" si="134">J1224*K1224</f>
        <v>0</v>
      </c>
      <c r="M1224" s="38"/>
      <c r="N1224" s="57">
        <v>220.15</v>
      </c>
      <c r="O1224" s="258">
        <f t="shared" ref="O1224:O1234" si="135">M1224*N1224</f>
        <v>0</v>
      </c>
      <c r="P1224" s="7"/>
      <c r="Q1224" s="6"/>
    </row>
    <row r="1225" spans="1:17" s="67" customFormat="1" ht="15.75" hidden="1">
      <c r="A1225"/>
      <c r="B1225" s="257" t="s">
        <v>34</v>
      </c>
      <c r="C1225" s="36" t="s">
        <v>7</v>
      </c>
      <c r="D1225" s="36" t="s">
        <v>4</v>
      </c>
      <c r="E1225" s="251">
        <v>45870</v>
      </c>
      <c r="F1225" s="36" t="s">
        <v>370</v>
      </c>
      <c r="G1225" s="36" t="s">
        <v>333</v>
      </c>
      <c r="H1225" s="37">
        <v>0.58333333333333304</v>
      </c>
      <c r="I1225" s="37">
        <v>0.93055555555555602</v>
      </c>
      <c r="J1225" s="42"/>
      <c r="K1225" s="57">
        <v>30.7</v>
      </c>
      <c r="L1225" s="39">
        <f t="shared" si="134"/>
        <v>0</v>
      </c>
      <c r="M1225" s="38"/>
      <c r="N1225" s="57">
        <v>221.92</v>
      </c>
      <c r="O1225" s="258">
        <f t="shared" si="135"/>
        <v>0</v>
      </c>
      <c r="P1225" s="7"/>
      <c r="Q1225" s="6"/>
    </row>
    <row r="1226" spans="1:17" s="67" customFormat="1" ht="15.75" hidden="1">
      <c r="A1226"/>
      <c r="B1226" s="257" t="s">
        <v>34</v>
      </c>
      <c r="C1226" s="36" t="s">
        <v>7</v>
      </c>
      <c r="D1226" s="36" t="s">
        <v>4</v>
      </c>
      <c r="E1226" s="251">
        <v>45870</v>
      </c>
      <c r="F1226" s="36" t="s">
        <v>372</v>
      </c>
      <c r="G1226" s="36" t="s">
        <v>333</v>
      </c>
      <c r="H1226" s="37">
        <v>0.25</v>
      </c>
      <c r="I1226" s="37">
        <v>0.59722222222222221</v>
      </c>
      <c r="J1226" s="42"/>
      <c r="K1226" s="57">
        <v>23.19</v>
      </c>
      <c r="L1226" s="39">
        <f t="shared" si="134"/>
        <v>0</v>
      </c>
      <c r="M1226" s="38">
        <v>70</v>
      </c>
      <c r="N1226" s="57">
        <v>167.6</v>
      </c>
      <c r="O1226" s="258">
        <f t="shared" si="135"/>
        <v>11732</v>
      </c>
      <c r="P1226" s="7"/>
      <c r="Q1226" s="6"/>
    </row>
    <row r="1227" spans="1:17" s="67" customFormat="1" ht="15.75" hidden="1">
      <c r="A1227"/>
      <c r="B1227" s="257" t="s">
        <v>34</v>
      </c>
      <c r="C1227" s="36" t="s">
        <v>7</v>
      </c>
      <c r="D1227" s="36" t="s">
        <v>4</v>
      </c>
      <c r="E1227" s="251">
        <v>45870</v>
      </c>
      <c r="F1227" s="36" t="s">
        <v>372</v>
      </c>
      <c r="G1227" s="36" t="s">
        <v>333</v>
      </c>
      <c r="H1227" s="37">
        <v>0.58333333333333304</v>
      </c>
      <c r="I1227" s="37">
        <v>0.93055555555555602</v>
      </c>
      <c r="J1227" s="42"/>
      <c r="K1227" s="57">
        <v>23.36</v>
      </c>
      <c r="L1227" s="39">
        <f t="shared" si="134"/>
        <v>0</v>
      </c>
      <c r="M1227" s="38">
        <v>60</v>
      </c>
      <c r="N1227" s="57">
        <v>168.82</v>
      </c>
      <c r="O1227" s="258">
        <f t="shared" si="135"/>
        <v>10129.199999999999</v>
      </c>
      <c r="P1227" s="7"/>
      <c r="Q1227" s="6"/>
    </row>
    <row r="1228" spans="1:17" s="67" customFormat="1" ht="15.75" hidden="1">
      <c r="A1228"/>
      <c r="B1228" s="257" t="s">
        <v>34</v>
      </c>
      <c r="C1228" s="36" t="s">
        <v>7</v>
      </c>
      <c r="D1228" s="36" t="s">
        <v>4</v>
      </c>
      <c r="E1228" s="251">
        <v>45870</v>
      </c>
      <c r="F1228" s="36" t="s">
        <v>372</v>
      </c>
      <c r="G1228" s="36" t="s">
        <v>333</v>
      </c>
      <c r="H1228" s="37">
        <v>0.91666666666666663</v>
      </c>
      <c r="I1228" s="37">
        <v>0.25</v>
      </c>
      <c r="J1228" s="42"/>
      <c r="K1228" s="57">
        <v>26.23</v>
      </c>
      <c r="L1228" s="39">
        <f t="shared" si="134"/>
        <v>0</v>
      </c>
      <c r="M1228" s="38"/>
      <c r="N1228" s="57">
        <v>189.56</v>
      </c>
      <c r="O1228" s="258">
        <f t="shared" si="135"/>
        <v>0</v>
      </c>
      <c r="P1228" s="7"/>
      <c r="Q1228" s="6"/>
    </row>
    <row r="1229" spans="1:17" s="67" customFormat="1" ht="15.75" hidden="1">
      <c r="A1229"/>
      <c r="B1229" s="257" t="s">
        <v>34</v>
      </c>
      <c r="C1229" s="36" t="s">
        <v>7</v>
      </c>
      <c r="D1229" s="36" t="s">
        <v>4</v>
      </c>
      <c r="E1229" s="251">
        <v>45870</v>
      </c>
      <c r="F1229" s="36" t="s">
        <v>379</v>
      </c>
      <c r="G1229" s="36" t="s">
        <v>333</v>
      </c>
      <c r="H1229" s="37">
        <v>0.25</v>
      </c>
      <c r="I1229" s="37">
        <v>0.59722222222222221</v>
      </c>
      <c r="J1229" s="42"/>
      <c r="K1229" s="57">
        <v>29.06</v>
      </c>
      <c r="L1229" s="39">
        <f t="shared" si="134"/>
        <v>0</v>
      </c>
      <c r="M1229" s="38">
        <v>24</v>
      </c>
      <c r="N1229" s="57">
        <v>210.06</v>
      </c>
      <c r="O1229" s="258">
        <f t="shared" si="135"/>
        <v>5041.4400000000005</v>
      </c>
      <c r="P1229" s="7"/>
      <c r="Q1229" s="6"/>
    </row>
    <row r="1230" spans="1:17" s="67" customFormat="1" ht="15.75" hidden="1">
      <c r="A1230"/>
      <c r="B1230" s="257" t="s">
        <v>34</v>
      </c>
      <c r="C1230" s="36" t="s">
        <v>7</v>
      </c>
      <c r="D1230" s="36" t="s">
        <v>4</v>
      </c>
      <c r="E1230" s="251">
        <v>45870</v>
      </c>
      <c r="F1230" s="36" t="s">
        <v>379</v>
      </c>
      <c r="G1230" s="36" t="s">
        <v>333</v>
      </c>
      <c r="H1230" s="37">
        <v>0.58333333333333304</v>
      </c>
      <c r="I1230" s="37">
        <v>0.93055555555555602</v>
      </c>
      <c r="J1230" s="42"/>
      <c r="K1230" s="57">
        <v>29.29</v>
      </c>
      <c r="L1230" s="39">
        <f t="shared" si="134"/>
        <v>0</v>
      </c>
      <c r="M1230" s="38">
        <v>3</v>
      </c>
      <c r="N1230" s="57">
        <v>211.72</v>
      </c>
      <c r="O1230" s="258">
        <f t="shared" si="135"/>
        <v>635.16</v>
      </c>
      <c r="P1230" s="7"/>
      <c r="Q1230" s="6"/>
    </row>
    <row r="1231" spans="1:17" s="67" customFormat="1" ht="31.5" hidden="1">
      <c r="A1231"/>
      <c r="B1231" s="257" t="s">
        <v>34</v>
      </c>
      <c r="C1231" s="36" t="s">
        <v>7</v>
      </c>
      <c r="D1231" s="36" t="s">
        <v>4</v>
      </c>
      <c r="E1231" s="251">
        <v>45870</v>
      </c>
      <c r="F1231" s="36" t="s">
        <v>375</v>
      </c>
      <c r="G1231" s="36" t="s">
        <v>333</v>
      </c>
      <c r="H1231" s="37">
        <v>0.91666666666666663</v>
      </c>
      <c r="I1231" s="37">
        <v>0.25</v>
      </c>
      <c r="J1231" s="42"/>
      <c r="K1231" s="57">
        <v>34.450000000000003</v>
      </c>
      <c r="L1231" s="39">
        <f t="shared" si="134"/>
        <v>0</v>
      </c>
      <c r="M1231" s="38"/>
      <c r="N1231" s="57">
        <v>249.02</v>
      </c>
      <c r="O1231" s="258">
        <f t="shared" si="135"/>
        <v>0</v>
      </c>
      <c r="P1231" s="7"/>
      <c r="Q1231" s="6"/>
    </row>
    <row r="1232" spans="1:17" s="67" customFormat="1" ht="15.75" hidden="1">
      <c r="A1232"/>
      <c r="B1232" s="257" t="s">
        <v>34</v>
      </c>
      <c r="C1232" s="36" t="s">
        <v>7</v>
      </c>
      <c r="D1232" s="36" t="s">
        <v>4</v>
      </c>
      <c r="E1232" s="251">
        <v>45870</v>
      </c>
      <c r="F1232" s="36" t="s">
        <v>374</v>
      </c>
      <c r="G1232" s="36" t="s">
        <v>333</v>
      </c>
      <c r="H1232" s="37">
        <v>0.25</v>
      </c>
      <c r="I1232" s="37">
        <v>0.59722222222222221</v>
      </c>
      <c r="J1232" s="42"/>
      <c r="K1232" s="57">
        <v>30.2</v>
      </c>
      <c r="L1232" s="39">
        <f t="shared" si="134"/>
        <v>0</v>
      </c>
      <c r="M1232" s="38"/>
      <c r="N1232" s="57">
        <v>218.27</v>
      </c>
      <c r="O1232" s="258">
        <f t="shared" si="135"/>
        <v>0</v>
      </c>
      <c r="P1232" s="7"/>
      <c r="Q1232" s="6"/>
    </row>
    <row r="1233" spans="1:17" s="67" customFormat="1" ht="15.75" hidden="1">
      <c r="A1233"/>
      <c r="B1233" s="257" t="s">
        <v>34</v>
      </c>
      <c r="C1233" s="36" t="s">
        <v>7</v>
      </c>
      <c r="D1233" s="36" t="s">
        <v>4</v>
      </c>
      <c r="E1233" s="251">
        <v>45870</v>
      </c>
      <c r="F1233" s="264" t="s">
        <v>587</v>
      </c>
      <c r="G1233" s="264" t="s">
        <v>333</v>
      </c>
      <c r="H1233" s="266">
        <v>0.58333333333333304</v>
      </c>
      <c r="I1233" s="266">
        <v>0.93055555555555602</v>
      </c>
      <c r="J1233" s="42"/>
      <c r="K1233" s="268">
        <v>30.46</v>
      </c>
      <c r="L1233" s="39">
        <f t="shared" si="134"/>
        <v>0</v>
      </c>
      <c r="M1233" s="38"/>
      <c r="N1233" s="268">
        <v>220.15</v>
      </c>
      <c r="O1233" s="258">
        <f t="shared" si="135"/>
        <v>0</v>
      </c>
      <c r="P1233" s="7"/>
      <c r="Q1233" s="6"/>
    </row>
    <row r="1234" spans="1:17" s="67" customFormat="1" ht="15.75" hidden="1">
      <c r="A1234"/>
      <c r="B1234" s="263" t="s">
        <v>34</v>
      </c>
      <c r="C1234" s="264" t="s">
        <v>7</v>
      </c>
      <c r="D1234" s="264" t="s">
        <v>4</v>
      </c>
      <c r="E1234" s="251">
        <v>45870</v>
      </c>
      <c r="F1234" s="264" t="s">
        <v>370</v>
      </c>
      <c r="G1234" s="264" t="s">
        <v>333</v>
      </c>
      <c r="H1234" s="266">
        <v>0.91666666666666663</v>
      </c>
      <c r="I1234" s="266">
        <v>0.25</v>
      </c>
      <c r="J1234" s="267"/>
      <c r="K1234" s="268">
        <v>34.869999999999997</v>
      </c>
      <c r="L1234" s="269">
        <f t="shared" si="134"/>
        <v>0</v>
      </c>
      <c r="M1234" s="270"/>
      <c r="N1234" s="268">
        <v>252.04</v>
      </c>
      <c r="O1234" s="271">
        <f t="shared" si="135"/>
        <v>0</v>
      </c>
      <c r="P1234" s="7"/>
      <c r="Q1234" s="6"/>
    </row>
    <row r="1235" spans="1:17" s="67" customFormat="1" ht="31.5" hidden="1">
      <c r="A1235"/>
      <c r="B1235" s="257" t="s">
        <v>58</v>
      </c>
      <c r="C1235" s="36" t="s">
        <v>158</v>
      </c>
      <c r="D1235" s="36" t="s">
        <v>205</v>
      </c>
      <c r="E1235" s="251">
        <v>45870</v>
      </c>
      <c r="F1235" s="36" t="s">
        <v>492</v>
      </c>
      <c r="G1235" s="36" t="s">
        <v>341</v>
      </c>
      <c r="H1235" s="37">
        <v>0.27777777777777779</v>
      </c>
      <c r="I1235" s="37">
        <v>0.625</v>
      </c>
      <c r="J1235" s="42"/>
      <c r="K1235" s="57">
        <v>19.940000000000001</v>
      </c>
      <c r="L1235" s="39">
        <f t="shared" ref="L1235:L1238" si="136">J1235*K1235</f>
        <v>0</v>
      </c>
      <c r="M1235" s="38">
        <v>3</v>
      </c>
      <c r="N1235" s="57">
        <v>144.12</v>
      </c>
      <c r="O1235" s="258">
        <f t="shared" ref="O1235:O1238" si="137">M1235*N1235</f>
        <v>432.36</v>
      </c>
      <c r="P1235" s="7"/>
      <c r="Q1235" s="6"/>
    </row>
    <row r="1236" spans="1:17" s="67" customFormat="1" ht="15.75" hidden="1">
      <c r="A1236"/>
      <c r="B1236" s="257" t="s">
        <v>58</v>
      </c>
      <c r="C1236" s="36" t="s">
        <v>158</v>
      </c>
      <c r="D1236" s="36" t="s">
        <v>205</v>
      </c>
      <c r="E1236" s="251">
        <v>45870</v>
      </c>
      <c r="F1236" s="36" t="s">
        <v>493</v>
      </c>
      <c r="G1236" s="36" t="s">
        <v>341</v>
      </c>
      <c r="H1236" s="37">
        <v>0.27777777777777779</v>
      </c>
      <c r="I1236" s="37">
        <v>0.625</v>
      </c>
      <c r="J1236" s="42"/>
      <c r="K1236" s="57">
        <v>25.31</v>
      </c>
      <c r="L1236" s="39">
        <f t="shared" si="136"/>
        <v>0</v>
      </c>
      <c r="M1236" s="38"/>
      <c r="N1236" s="57">
        <v>182.96</v>
      </c>
      <c r="O1236" s="258">
        <f t="shared" si="137"/>
        <v>0</v>
      </c>
      <c r="P1236" s="7"/>
      <c r="Q1236" s="6"/>
    </row>
    <row r="1237" spans="1:17" s="67" customFormat="1" ht="31.5" hidden="1">
      <c r="A1237"/>
      <c r="B1237" s="257" t="s">
        <v>58</v>
      </c>
      <c r="C1237" s="36" t="s">
        <v>158</v>
      </c>
      <c r="D1237" s="36" t="s">
        <v>205</v>
      </c>
      <c r="E1237" s="251">
        <v>45870</v>
      </c>
      <c r="F1237" s="36" t="s">
        <v>492</v>
      </c>
      <c r="G1237" s="36" t="s">
        <v>341</v>
      </c>
      <c r="H1237" s="37">
        <v>0.61111111111111116</v>
      </c>
      <c r="I1237" s="37">
        <v>0.95833333333333337</v>
      </c>
      <c r="J1237" s="42"/>
      <c r="K1237" s="57">
        <v>20.37</v>
      </c>
      <c r="L1237" s="39">
        <f t="shared" si="136"/>
        <v>0</v>
      </c>
      <c r="M1237" s="38"/>
      <c r="N1237" s="57">
        <v>147.26</v>
      </c>
      <c r="O1237" s="258">
        <f t="shared" si="137"/>
        <v>0</v>
      </c>
      <c r="P1237" s="7"/>
      <c r="Q1237" s="6"/>
    </row>
    <row r="1238" spans="1:17" s="67" customFormat="1" ht="31.5" hidden="1">
      <c r="A1238"/>
      <c r="B1238" s="257" t="s">
        <v>58</v>
      </c>
      <c r="C1238" s="36" t="s">
        <v>158</v>
      </c>
      <c r="D1238" s="36" t="s">
        <v>205</v>
      </c>
      <c r="E1238" s="251">
        <v>45870</v>
      </c>
      <c r="F1238" s="36" t="s">
        <v>492</v>
      </c>
      <c r="G1238" s="36" t="s">
        <v>341</v>
      </c>
      <c r="H1238" s="37">
        <v>0.61111111111111116</v>
      </c>
      <c r="I1238" s="37">
        <v>0.95833333333333337</v>
      </c>
      <c r="J1238" s="42"/>
      <c r="K1238" s="57">
        <v>20.37</v>
      </c>
      <c r="L1238" s="39">
        <f t="shared" si="136"/>
        <v>0</v>
      </c>
      <c r="M1238" s="38"/>
      <c r="N1238" s="57">
        <v>147.26</v>
      </c>
      <c r="O1238" s="258">
        <f t="shared" si="137"/>
        <v>0</v>
      </c>
      <c r="P1238" s="7"/>
      <c r="Q1238" s="6"/>
    </row>
    <row r="1239" spans="1:17" s="67" customFormat="1" ht="31.5" hidden="1">
      <c r="A1239"/>
      <c r="B1239" s="263" t="s">
        <v>58</v>
      </c>
      <c r="C1239" s="264" t="s">
        <v>158</v>
      </c>
      <c r="D1239" s="264" t="s">
        <v>205</v>
      </c>
      <c r="E1239" s="265">
        <v>45870</v>
      </c>
      <c r="F1239" s="264" t="s">
        <v>492</v>
      </c>
      <c r="G1239" s="264" t="s">
        <v>341</v>
      </c>
      <c r="H1239" s="37">
        <v>0.95833333333333337</v>
      </c>
      <c r="I1239" s="266">
        <v>0.25</v>
      </c>
      <c r="J1239" s="267"/>
      <c r="K1239" s="268">
        <v>22.55</v>
      </c>
      <c r="L1239" s="269">
        <f t="shared" ref="L1239" si="138">J1239*K1239</f>
        <v>0</v>
      </c>
      <c r="M1239" s="270"/>
      <c r="N1239" s="268">
        <v>162.96</v>
      </c>
      <c r="O1239" s="271">
        <f t="shared" ref="O1239" si="139">M1239*N1239</f>
        <v>0</v>
      </c>
      <c r="P1239" s="7"/>
      <c r="Q1239" s="6"/>
    </row>
    <row r="1240" spans="1:17" s="67" customFormat="1" ht="15.75" hidden="1">
      <c r="A1240"/>
      <c r="B1240" s="263" t="s">
        <v>58</v>
      </c>
      <c r="C1240" s="264" t="s">
        <v>202</v>
      </c>
      <c r="D1240" s="264" t="s">
        <v>203</v>
      </c>
      <c r="E1240" s="265">
        <v>45870</v>
      </c>
      <c r="F1240" s="36" t="s">
        <v>331</v>
      </c>
      <c r="G1240" s="36" t="s">
        <v>322</v>
      </c>
      <c r="H1240" s="37">
        <v>0.45833333333333331</v>
      </c>
      <c r="I1240" s="37">
        <v>0.95833333333333337</v>
      </c>
      <c r="J1240" s="42"/>
      <c r="K1240" s="57">
        <v>16.72</v>
      </c>
      <c r="L1240" s="39">
        <f>J1240*K1240</f>
        <v>0</v>
      </c>
      <c r="M1240" s="38">
        <v>3</v>
      </c>
      <c r="N1240" s="57">
        <v>120.82</v>
      </c>
      <c r="O1240" s="258">
        <f>M1240*N1240</f>
        <v>362.46</v>
      </c>
      <c r="P1240" s="7"/>
      <c r="Q1240" s="6"/>
    </row>
    <row r="1241" spans="1:17" s="67" customFormat="1" ht="15.75" hidden="1">
      <c r="A1241"/>
      <c r="B1241" s="257" t="s">
        <v>58</v>
      </c>
      <c r="C1241" s="36" t="s">
        <v>202</v>
      </c>
      <c r="D1241" s="36" t="s">
        <v>203</v>
      </c>
      <c r="E1241" s="251">
        <v>45870</v>
      </c>
      <c r="F1241" s="36" t="s">
        <v>331</v>
      </c>
      <c r="G1241" s="36"/>
      <c r="H1241" s="37">
        <v>25.79</v>
      </c>
      <c r="I1241" s="37">
        <v>0</v>
      </c>
      <c r="J1241" s="42"/>
      <c r="K1241" s="57">
        <v>186.43</v>
      </c>
      <c r="L1241" s="39"/>
      <c r="M1241" s="38"/>
      <c r="N1241" s="57"/>
      <c r="O1241" s="258">
        <f>M1241*N1241</f>
        <v>0</v>
      </c>
      <c r="P1241" s="7"/>
      <c r="Q1241" s="6"/>
    </row>
    <row r="1242" spans="1:17" s="67" customFormat="1" ht="15.75" hidden="1">
      <c r="A1242"/>
      <c r="B1242" s="257" t="s">
        <v>58</v>
      </c>
      <c r="C1242" s="36" t="s">
        <v>7</v>
      </c>
      <c r="D1242" s="36" t="s">
        <v>167</v>
      </c>
      <c r="E1242" s="251">
        <v>45870</v>
      </c>
      <c r="F1242" s="36" t="s">
        <v>373</v>
      </c>
      <c r="G1242" s="36" t="s">
        <v>322</v>
      </c>
      <c r="H1242" s="37">
        <v>0.45833333333333331</v>
      </c>
      <c r="I1242" s="37">
        <v>0.95833333333333337</v>
      </c>
      <c r="J1242" s="42"/>
      <c r="K1242" s="57"/>
      <c r="L1242" s="39">
        <f t="shared" ref="L1242:L1245" si="140">J1242*K1242</f>
        <v>0</v>
      </c>
      <c r="M1242" s="38"/>
      <c r="N1242" s="57">
        <v>179.03</v>
      </c>
      <c r="O1242" s="258">
        <f t="shared" ref="O1242:O1245" si="141">M1242*N1242</f>
        <v>0</v>
      </c>
      <c r="P1242" s="7"/>
      <c r="Q1242" s="6"/>
    </row>
    <row r="1243" spans="1:17" s="67" customFormat="1" ht="31.5" hidden="1">
      <c r="A1243"/>
      <c r="B1243" s="257" t="s">
        <v>58</v>
      </c>
      <c r="C1243" s="36" t="s">
        <v>7</v>
      </c>
      <c r="D1243" s="36" t="s">
        <v>167</v>
      </c>
      <c r="E1243" s="251">
        <v>45870</v>
      </c>
      <c r="F1243" s="36" t="s">
        <v>512</v>
      </c>
      <c r="G1243" s="36" t="s">
        <v>341</v>
      </c>
      <c r="H1243" s="37">
        <v>0.27777777777777779</v>
      </c>
      <c r="I1243" s="37">
        <v>0.625</v>
      </c>
      <c r="J1243" s="42"/>
      <c r="K1243" s="57"/>
      <c r="L1243" s="39">
        <f t="shared" si="140"/>
        <v>0</v>
      </c>
      <c r="M1243" s="38"/>
      <c r="N1243" s="57">
        <v>271.36</v>
      </c>
      <c r="O1243" s="258">
        <f t="shared" si="141"/>
        <v>0</v>
      </c>
      <c r="P1243" s="7"/>
      <c r="Q1243" s="6"/>
    </row>
    <row r="1244" spans="1:17" s="67" customFormat="1" ht="15.75" hidden="1">
      <c r="A1244"/>
      <c r="B1244" s="257" t="s">
        <v>58</v>
      </c>
      <c r="C1244" s="36" t="s">
        <v>7</v>
      </c>
      <c r="D1244" s="36" t="s">
        <v>167</v>
      </c>
      <c r="E1244" s="251">
        <v>45870</v>
      </c>
      <c r="F1244" s="36" t="s">
        <v>506</v>
      </c>
      <c r="G1244" s="36" t="s">
        <v>341</v>
      </c>
      <c r="H1244" s="37">
        <v>0.27777777777777779</v>
      </c>
      <c r="I1244" s="37">
        <v>0.625</v>
      </c>
      <c r="J1244" s="42"/>
      <c r="K1244" s="57"/>
      <c r="L1244" s="39">
        <f t="shared" si="140"/>
        <v>0</v>
      </c>
      <c r="M1244" s="38"/>
      <c r="N1244" s="57">
        <v>186.44</v>
      </c>
      <c r="O1244" s="258">
        <f t="shared" si="141"/>
        <v>0</v>
      </c>
      <c r="P1244" s="7"/>
      <c r="Q1244" s="6"/>
    </row>
    <row r="1245" spans="1:17" s="67" customFormat="1" ht="15.75" hidden="1">
      <c r="A1245"/>
      <c r="B1245" s="257" t="s">
        <v>58</v>
      </c>
      <c r="C1245" s="36" t="s">
        <v>7</v>
      </c>
      <c r="D1245" s="36" t="s">
        <v>167</v>
      </c>
      <c r="E1245" s="251">
        <v>45870</v>
      </c>
      <c r="F1245" s="36" t="s">
        <v>372</v>
      </c>
      <c r="G1245" s="36" t="s">
        <v>341</v>
      </c>
      <c r="H1245" s="37">
        <v>0.27777777777777779</v>
      </c>
      <c r="I1245" s="37">
        <v>0.625</v>
      </c>
      <c r="J1245" s="42"/>
      <c r="K1245" s="57"/>
      <c r="L1245" s="39">
        <f t="shared" si="140"/>
        <v>0</v>
      </c>
      <c r="M1245" s="38">
        <v>36</v>
      </c>
      <c r="N1245" s="57">
        <v>186.44</v>
      </c>
      <c r="O1245" s="258">
        <f t="shared" si="141"/>
        <v>6711.84</v>
      </c>
      <c r="P1245" s="7"/>
      <c r="Q1245" s="6"/>
    </row>
    <row r="1246" spans="1:17" s="67" customFormat="1" ht="15.75" hidden="1">
      <c r="A1246"/>
      <c r="B1246" s="257" t="s">
        <v>58</v>
      </c>
      <c r="C1246" s="36" t="s">
        <v>7</v>
      </c>
      <c r="D1246" s="36" t="s">
        <v>167</v>
      </c>
      <c r="E1246" s="251">
        <v>45870</v>
      </c>
      <c r="F1246" s="36" t="s">
        <v>506</v>
      </c>
      <c r="G1246" s="36" t="s">
        <v>341</v>
      </c>
      <c r="H1246" s="37">
        <v>0.61111111111111116</v>
      </c>
      <c r="I1246" s="37">
        <v>0.95833333333333337</v>
      </c>
      <c r="J1246" s="42"/>
      <c r="K1246" s="57"/>
      <c r="L1246" s="39">
        <f t="shared" ref="L1246:L1247" si="142">J1246*K1246</f>
        <v>0</v>
      </c>
      <c r="M1246" s="38"/>
      <c r="N1246" s="57">
        <v>190.89</v>
      </c>
      <c r="O1246" s="258">
        <f t="shared" ref="O1246:O1247" si="143">M1246*N1246</f>
        <v>0</v>
      </c>
      <c r="P1246" s="7"/>
      <c r="Q1246" s="6"/>
    </row>
    <row r="1247" spans="1:17" s="67" customFormat="1" ht="15.75" hidden="1">
      <c r="A1247"/>
      <c r="B1247" s="257" t="s">
        <v>58</v>
      </c>
      <c r="C1247" s="36" t="s">
        <v>7</v>
      </c>
      <c r="D1247" s="36" t="s">
        <v>167</v>
      </c>
      <c r="E1247" s="251">
        <v>45870</v>
      </c>
      <c r="F1247" s="36" t="s">
        <v>372</v>
      </c>
      <c r="G1247" s="36" t="s">
        <v>341</v>
      </c>
      <c r="H1247" s="37">
        <v>0.61111111111111116</v>
      </c>
      <c r="I1247" s="37">
        <v>0.95833333333333337</v>
      </c>
      <c r="J1247" s="42"/>
      <c r="K1247" s="57"/>
      <c r="L1247" s="39">
        <f t="shared" si="142"/>
        <v>0</v>
      </c>
      <c r="M1247" s="38">
        <v>30</v>
      </c>
      <c r="N1247" s="57">
        <v>190.89</v>
      </c>
      <c r="O1247" s="258">
        <f t="shared" si="143"/>
        <v>5726.7</v>
      </c>
      <c r="P1247" s="7"/>
      <c r="Q1247" s="6"/>
    </row>
    <row r="1248" spans="1:17" s="67" customFormat="1" ht="15.75" hidden="1">
      <c r="A1248"/>
      <c r="B1248" s="257" t="s">
        <v>58</v>
      </c>
      <c r="C1248" s="36" t="s">
        <v>7</v>
      </c>
      <c r="D1248" s="36" t="s">
        <v>167</v>
      </c>
      <c r="E1248" s="251">
        <v>45870</v>
      </c>
      <c r="F1248" s="36" t="s">
        <v>379</v>
      </c>
      <c r="G1248" s="36" t="s">
        <v>341</v>
      </c>
      <c r="H1248" s="37">
        <v>0.27777777777777779</v>
      </c>
      <c r="I1248" s="37">
        <v>0.625</v>
      </c>
      <c r="J1248" s="42"/>
      <c r="K1248" s="57"/>
      <c r="L1248" s="39">
        <f>J1248*K1248</f>
        <v>0</v>
      </c>
      <c r="M1248" s="38"/>
      <c r="N1248" s="57">
        <v>235.11</v>
      </c>
      <c r="O1248" s="258">
        <f>M1248*N1248</f>
        <v>0</v>
      </c>
      <c r="P1248" s="7"/>
      <c r="Q1248" s="6"/>
    </row>
    <row r="1249" spans="1:17" s="67" customFormat="1" ht="15.75" hidden="1">
      <c r="A1249"/>
      <c r="B1249" s="257" t="s">
        <v>58</v>
      </c>
      <c r="C1249" s="36" t="s">
        <v>7</v>
      </c>
      <c r="D1249" s="36" t="s">
        <v>167</v>
      </c>
      <c r="E1249" s="251">
        <v>45870</v>
      </c>
      <c r="F1249" s="36" t="s">
        <v>379</v>
      </c>
      <c r="G1249" s="36" t="s">
        <v>341</v>
      </c>
      <c r="H1249" s="37">
        <v>0.54166666666666663</v>
      </c>
      <c r="I1249" s="37">
        <v>0.88888888888888884</v>
      </c>
      <c r="J1249" s="42"/>
      <c r="K1249" s="57"/>
      <c r="L1249" s="39">
        <f>J1249*K1249</f>
        <v>0</v>
      </c>
      <c r="M1249" s="38"/>
      <c r="N1249" s="57">
        <v>235.11</v>
      </c>
      <c r="O1249" s="258">
        <f>M1249*N1249</f>
        <v>0</v>
      </c>
      <c r="P1249" s="7"/>
      <c r="Q1249" s="6"/>
    </row>
    <row r="1250" spans="1:17" s="67" customFormat="1" ht="15.75" hidden="1">
      <c r="A1250"/>
      <c r="B1250" s="257" t="s">
        <v>58</v>
      </c>
      <c r="C1250" s="36" t="s">
        <v>7</v>
      </c>
      <c r="D1250" s="36" t="s">
        <v>167</v>
      </c>
      <c r="E1250" s="251">
        <v>45870</v>
      </c>
      <c r="F1250" s="36" t="s">
        <v>379</v>
      </c>
      <c r="G1250" s="36" t="s">
        <v>341</v>
      </c>
      <c r="H1250" s="37">
        <v>0.61111111111111116</v>
      </c>
      <c r="I1250" s="37">
        <v>0.95833333333333337</v>
      </c>
      <c r="J1250" s="42"/>
      <c r="K1250" s="57"/>
      <c r="L1250" s="39">
        <f>J1250*K1250</f>
        <v>0</v>
      </c>
      <c r="M1250" s="38"/>
      <c r="N1250" s="57">
        <v>241.14</v>
      </c>
      <c r="O1250" s="258">
        <f>M1250*N1250</f>
        <v>0</v>
      </c>
      <c r="P1250" s="7"/>
      <c r="Q1250" s="6"/>
    </row>
    <row r="1251" spans="1:17" s="67" customFormat="1" ht="15.75" hidden="1">
      <c r="A1251"/>
      <c r="B1251" s="257" t="s">
        <v>58</v>
      </c>
      <c r="C1251" s="36" t="s">
        <v>7</v>
      </c>
      <c r="D1251" s="36" t="s">
        <v>167</v>
      </c>
      <c r="E1251" s="251">
        <v>45870</v>
      </c>
      <c r="F1251" s="36" t="s">
        <v>372</v>
      </c>
      <c r="G1251" s="36" t="s">
        <v>341</v>
      </c>
      <c r="H1251" s="37">
        <v>0.33333333333333331</v>
      </c>
      <c r="I1251" s="37">
        <v>0.68055555555555558</v>
      </c>
      <c r="J1251" s="42"/>
      <c r="K1251" s="57"/>
      <c r="L1251" s="39">
        <f>J1251*K1251</f>
        <v>0</v>
      </c>
      <c r="M1251" s="38"/>
      <c r="N1251" s="57">
        <v>186.44</v>
      </c>
      <c r="O1251" s="258">
        <f>M1251*N1251</f>
        <v>0</v>
      </c>
      <c r="P1251" s="7"/>
      <c r="Q1251" s="6"/>
    </row>
    <row r="1252" spans="1:17" s="67" customFormat="1" ht="15.75" hidden="1">
      <c r="A1252"/>
      <c r="B1252" s="257" t="s">
        <v>58</v>
      </c>
      <c r="C1252" s="264" t="s">
        <v>7</v>
      </c>
      <c r="D1252" s="264" t="s">
        <v>167</v>
      </c>
      <c r="E1252" s="251">
        <v>45870</v>
      </c>
      <c r="F1252" s="264" t="s">
        <v>372</v>
      </c>
      <c r="G1252" s="264" t="s">
        <v>341</v>
      </c>
      <c r="H1252" s="37">
        <v>0.5</v>
      </c>
      <c r="I1252" s="266">
        <v>0.84722222222222221</v>
      </c>
      <c r="J1252" s="267"/>
      <c r="K1252" s="268"/>
      <c r="L1252" s="39"/>
      <c r="M1252" s="270"/>
      <c r="N1252" s="268">
        <v>186.44</v>
      </c>
      <c r="O1252" s="271"/>
      <c r="P1252" s="7"/>
      <c r="Q1252" s="6"/>
    </row>
    <row r="1253" spans="1:17" s="67" customFormat="1" ht="15.75" hidden="1">
      <c r="A1253"/>
      <c r="B1253" s="257" t="s">
        <v>14</v>
      </c>
      <c r="C1253" s="36" t="s">
        <v>7</v>
      </c>
      <c r="D1253" s="36" t="s">
        <v>4</v>
      </c>
      <c r="E1253" s="251">
        <v>45870</v>
      </c>
      <c r="F1253" s="44" t="s">
        <v>331</v>
      </c>
      <c r="G1253" s="44" t="s">
        <v>322</v>
      </c>
      <c r="H1253" s="45">
        <v>0.25</v>
      </c>
      <c r="I1253" s="45">
        <v>0.75</v>
      </c>
      <c r="J1253" s="42"/>
      <c r="K1253" s="57">
        <v>0.59</v>
      </c>
      <c r="L1253" s="39">
        <f t="shared" ref="L1253:L1273" si="144">J1253*K1253</f>
        <v>0</v>
      </c>
      <c r="M1253" s="38"/>
      <c r="N1253" s="64">
        <v>210.44</v>
      </c>
      <c r="O1253" s="258">
        <f t="shared" ref="O1253:O1273" si="145">M1253*N1253</f>
        <v>0</v>
      </c>
      <c r="P1253" s="7"/>
      <c r="Q1253" s="6"/>
    </row>
    <row r="1254" spans="1:17" s="67" customFormat="1" ht="15.75" hidden="1">
      <c r="A1254"/>
      <c r="B1254" s="257" t="s">
        <v>14</v>
      </c>
      <c r="C1254" s="36" t="s">
        <v>7</v>
      </c>
      <c r="D1254" s="36" t="s">
        <v>4</v>
      </c>
      <c r="E1254" s="251">
        <v>45870</v>
      </c>
      <c r="F1254" s="44" t="s">
        <v>602</v>
      </c>
      <c r="G1254" s="44" t="s">
        <v>322</v>
      </c>
      <c r="H1254" s="45">
        <v>0.25</v>
      </c>
      <c r="I1254" s="45">
        <v>0.75</v>
      </c>
      <c r="J1254" s="42"/>
      <c r="K1254" s="57">
        <v>0.04</v>
      </c>
      <c r="L1254" s="39">
        <f t="shared" si="144"/>
        <v>0</v>
      </c>
      <c r="M1254" s="38"/>
      <c r="N1254" s="64">
        <v>210.44</v>
      </c>
      <c r="O1254" s="258">
        <f t="shared" si="145"/>
        <v>0</v>
      </c>
      <c r="P1254" s="7"/>
      <c r="Q1254" s="6"/>
    </row>
    <row r="1255" spans="1:17" s="67" customFormat="1" ht="15.75" hidden="1">
      <c r="A1255"/>
      <c r="B1255" s="257" t="s">
        <v>14</v>
      </c>
      <c r="C1255" s="36" t="s">
        <v>7</v>
      </c>
      <c r="D1255" s="36" t="s">
        <v>4</v>
      </c>
      <c r="E1255" s="251">
        <v>45870</v>
      </c>
      <c r="F1255" s="44" t="s">
        <v>603</v>
      </c>
      <c r="G1255" s="44" t="s">
        <v>341</v>
      </c>
      <c r="H1255" s="45">
        <v>0.56944444444444442</v>
      </c>
      <c r="I1255" s="45">
        <v>0.91666666666666663</v>
      </c>
      <c r="J1255" s="42"/>
      <c r="K1255" s="57">
        <v>0.04</v>
      </c>
      <c r="L1255" s="39">
        <f t="shared" si="144"/>
        <v>0</v>
      </c>
      <c r="M1255" s="38"/>
      <c r="N1255" s="64">
        <v>206.68</v>
      </c>
      <c r="O1255" s="258">
        <f t="shared" si="145"/>
        <v>0</v>
      </c>
      <c r="P1255" s="7"/>
      <c r="Q1255" s="6"/>
    </row>
    <row r="1256" spans="1:17" s="67" customFormat="1" ht="31.5" hidden="1">
      <c r="A1256"/>
      <c r="B1256" s="257" t="s">
        <v>14</v>
      </c>
      <c r="C1256" s="36" t="s">
        <v>7</v>
      </c>
      <c r="D1256" s="36" t="s">
        <v>4</v>
      </c>
      <c r="E1256" s="251">
        <v>45870</v>
      </c>
      <c r="F1256" s="44" t="s">
        <v>332</v>
      </c>
      <c r="G1256" s="44" t="s">
        <v>333</v>
      </c>
      <c r="H1256" s="45">
        <v>0.25</v>
      </c>
      <c r="I1256" s="45">
        <v>0.59722222222222221</v>
      </c>
      <c r="J1256" s="42"/>
      <c r="K1256" s="57">
        <v>25.79</v>
      </c>
      <c r="L1256" s="39">
        <f t="shared" si="144"/>
        <v>0</v>
      </c>
      <c r="M1256" s="38"/>
      <c r="N1256" s="64">
        <v>220.76</v>
      </c>
      <c r="O1256" s="258">
        <f t="shared" si="145"/>
        <v>0</v>
      </c>
      <c r="P1256" s="7"/>
      <c r="Q1256" s="6"/>
    </row>
    <row r="1257" spans="1:17" s="67" customFormat="1" ht="31.5" hidden="1">
      <c r="A1257"/>
      <c r="B1257" s="257" t="s">
        <v>14</v>
      </c>
      <c r="C1257" s="36" t="s">
        <v>7</v>
      </c>
      <c r="D1257" s="36" t="s">
        <v>4</v>
      </c>
      <c r="E1257" s="251">
        <v>45870</v>
      </c>
      <c r="F1257" s="44" t="s">
        <v>503</v>
      </c>
      <c r="G1257" s="44" t="s">
        <v>333</v>
      </c>
      <c r="H1257" s="45">
        <v>0.25</v>
      </c>
      <c r="I1257" s="45">
        <v>0.59722222222222221</v>
      </c>
      <c r="J1257" s="42"/>
      <c r="K1257" s="57"/>
      <c r="L1257" s="39">
        <f t="shared" si="144"/>
        <v>0</v>
      </c>
      <c r="M1257" s="38"/>
      <c r="N1257" s="64">
        <v>220.76</v>
      </c>
      <c r="O1257" s="258">
        <f t="shared" si="145"/>
        <v>0</v>
      </c>
      <c r="P1257" s="7"/>
      <c r="Q1257" s="6"/>
    </row>
    <row r="1258" spans="1:17" s="67" customFormat="1" ht="15.75" hidden="1">
      <c r="A1258"/>
      <c r="B1258" s="257" t="s">
        <v>14</v>
      </c>
      <c r="C1258" s="36" t="s">
        <v>7</v>
      </c>
      <c r="D1258" s="36" t="s">
        <v>4</v>
      </c>
      <c r="E1258" s="251">
        <v>45870</v>
      </c>
      <c r="F1258" s="44" t="s">
        <v>374</v>
      </c>
      <c r="G1258" s="44" t="s">
        <v>333</v>
      </c>
      <c r="H1258" s="45">
        <v>0.25</v>
      </c>
      <c r="I1258" s="45">
        <v>0.59722222222222221</v>
      </c>
      <c r="J1258" s="42"/>
      <c r="K1258" s="57"/>
      <c r="L1258" s="39">
        <f t="shared" si="144"/>
        <v>0</v>
      </c>
      <c r="M1258" s="38"/>
      <c r="N1258" s="64">
        <v>221.41</v>
      </c>
      <c r="O1258" s="258">
        <f t="shared" si="145"/>
        <v>0</v>
      </c>
      <c r="P1258" s="7"/>
      <c r="Q1258" s="6"/>
    </row>
    <row r="1259" spans="1:17" s="67" customFormat="1" ht="15.75" hidden="1">
      <c r="A1259"/>
      <c r="B1259" s="257" t="s">
        <v>14</v>
      </c>
      <c r="C1259" s="36" t="s">
        <v>7</v>
      </c>
      <c r="D1259" s="36" t="s">
        <v>4</v>
      </c>
      <c r="E1259" s="251">
        <v>45870</v>
      </c>
      <c r="F1259" s="44" t="s">
        <v>372</v>
      </c>
      <c r="G1259" s="44" t="s">
        <v>333</v>
      </c>
      <c r="H1259" s="45">
        <v>0.25</v>
      </c>
      <c r="I1259" s="45">
        <v>0.59722222222222221</v>
      </c>
      <c r="J1259" s="42"/>
      <c r="K1259" s="57"/>
      <c r="L1259" s="39">
        <f t="shared" si="144"/>
        <v>0</v>
      </c>
      <c r="M1259" s="38"/>
      <c r="N1259" s="64">
        <v>171.26</v>
      </c>
      <c r="O1259" s="258">
        <f t="shared" si="145"/>
        <v>0</v>
      </c>
      <c r="P1259" s="7"/>
      <c r="Q1259" s="6"/>
    </row>
    <row r="1260" spans="1:17" s="67" customFormat="1" ht="15.75" hidden="1">
      <c r="A1260"/>
      <c r="B1260" s="257" t="s">
        <v>14</v>
      </c>
      <c r="C1260" s="36" t="s">
        <v>7</v>
      </c>
      <c r="D1260" s="36" t="s">
        <v>4</v>
      </c>
      <c r="E1260" s="251">
        <v>45870</v>
      </c>
      <c r="F1260" s="44" t="s">
        <v>372</v>
      </c>
      <c r="G1260" s="44" t="s">
        <v>333</v>
      </c>
      <c r="H1260" s="45">
        <v>0.25</v>
      </c>
      <c r="I1260" s="45">
        <v>0.59722222222222221</v>
      </c>
      <c r="J1260" s="42"/>
      <c r="K1260" s="57"/>
      <c r="L1260" s="39">
        <f t="shared" si="144"/>
        <v>0</v>
      </c>
      <c r="M1260" s="38"/>
      <c r="N1260" s="64">
        <v>171.26</v>
      </c>
      <c r="O1260" s="258">
        <f t="shared" si="145"/>
        <v>0</v>
      </c>
      <c r="P1260" s="7"/>
      <c r="Q1260" s="6"/>
    </row>
    <row r="1261" spans="1:17" s="67" customFormat="1" ht="15.75" hidden="1">
      <c r="A1261"/>
      <c r="B1261" s="257" t="s">
        <v>14</v>
      </c>
      <c r="C1261" s="36" t="s">
        <v>7</v>
      </c>
      <c r="D1261" s="36" t="s">
        <v>4</v>
      </c>
      <c r="E1261" s="251">
        <v>45870</v>
      </c>
      <c r="F1261" s="44" t="s">
        <v>372</v>
      </c>
      <c r="G1261" s="44" t="s">
        <v>333</v>
      </c>
      <c r="H1261" s="45">
        <v>0.56944444444444442</v>
      </c>
      <c r="I1261" s="45">
        <v>0.91666666666666663</v>
      </c>
      <c r="J1261" s="42"/>
      <c r="K1261" s="57"/>
      <c r="L1261" s="39">
        <f t="shared" si="144"/>
        <v>0</v>
      </c>
      <c r="M1261" s="38">
        <v>118</v>
      </c>
      <c r="N1261" s="64">
        <v>171.26</v>
      </c>
      <c r="O1261" s="258">
        <f t="shared" si="145"/>
        <v>20208.68</v>
      </c>
      <c r="P1261" s="7"/>
      <c r="Q1261" s="6"/>
    </row>
    <row r="1262" spans="1:17" s="67" customFormat="1" ht="15.75" hidden="1">
      <c r="A1262"/>
      <c r="B1262" s="257" t="s">
        <v>14</v>
      </c>
      <c r="C1262" s="36" t="s">
        <v>7</v>
      </c>
      <c r="D1262" s="36" t="s">
        <v>4</v>
      </c>
      <c r="E1262" s="251">
        <v>45870</v>
      </c>
      <c r="F1262" s="44" t="s">
        <v>372</v>
      </c>
      <c r="G1262" s="44" t="s">
        <v>333</v>
      </c>
      <c r="H1262" s="45">
        <v>0.25</v>
      </c>
      <c r="I1262" s="45">
        <v>0.59722222222222221</v>
      </c>
      <c r="J1262" s="42"/>
      <c r="K1262" s="57"/>
      <c r="L1262" s="39">
        <f t="shared" si="144"/>
        <v>0</v>
      </c>
      <c r="M1262" s="38"/>
      <c r="N1262" s="64">
        <v>171.26</v>
      </c>
      <c r="O1262" s="258">
        <f t="shared" si="145"/>
        <v>0</v>
      </c>
      <c r="P1262" s="7"/>
      <c r="Q1262" s="6"/>
    </row>
    <row r="1263" spans="1:17" s="67" customFormat="1" ht="15.75" hidden="1">
      <c r="A1263"/>
      <c r="B1263" s="257" t="s">
        <v>14</v>
      </c>
      <c r="C1263" s="36" t="s">
        <v>7</v>
      </c>
      <c r="D1263" s="36" t="s">
        <v>4</v>
      </c>
      <c r="E1263" s="251">
        <v>45870</v>
      </c>
      <c r="F1263" s="44" t="s">
        <v>372</v>
      </c>
      <c r="G1263" s="44" t="s">
        <v>333</v>
      </c>
      <c r="H1263" s="45">
        <v>0.25</v>
      </c>
      <c r="I1263" s="45">
        <v>0.59722222222222221</v>
      </c>
      <c r="J1263" s="42"/>
      <c r="K1263" s="57"/>
      <c r="L1263" s="39">
        <f t="shared" si="144"/>
        <v>0</v>
      </c>
      <c r="M1263" s="38"/>
      <c r="N1263" s="64">
        <v>171.26</v>
      </c>
      <c r="O1263" s="258">
        <f t="shared" si="145"/>
        <v>0</v>
      </c>
      <c r="P1263" s="7"/>
      <c r="Q1263" s="6"/>
    </row>
    <row r="1264" spans="1:17" s="67" customFormat="1" ht="15.75" hidden="1">
      <c r="A1264"/>
      <c r="B1264" s="257" t="s">
        <v>14</v>
      </c>
      <c r="C1264" s="36" t="s">
        <v>7</v>
      </c>
      <c r="D1264" s="36" t="s">
        <v>4</v>
      </c>
      <c r="E1264" s="251">
        <v>45870</v>
      </c>
      <c r="F1264" s="44" t="s">
        <v>372</v>
      </c>
      <c r="G1264" s="44" t="s">
        <v>341</v>
      </c>
      <c r="H1264" s="45">
        <v>0.375</v>
      </c>
      <c r="I1264" s="45">
        <v>0.70833333333333337</v>
      </c>
      <c r="J1264" s="42"/>
      <c r="K1264" s="57"/>
      <c r="L1264" s="39">
        <f t="shared" si="144"/>
        <v>0</v>
      </c>
      <c r="M1264" s="38"/>
      <c r="N1264" s="64">
        <v>172.15</v>
      </c>
      <c r="O1264" s="258">
        <f t="shared" si="145"/>
        <v>0</v>
      </c>
      <c r="P1264" s="7"/>
      <c r="Q1264" s="6"/>
    </row>
    <row r="1265" spans="1:17" s="67" customFormat="1" ht="15.75" hidden="1">
      <c r="A1265"/>
      <c r="B1265" s="257" t="s">
        <v>14</v>
      </c>
      <c r="C1265" s="36" t="s">
        <v>7</v>
      </c>
      <c r="D1265" s="36" t="s">
        <v>4</v>
      </c>
      <c r="E1265" s="251">
        <v>45870</v>
      </c>
      <c r="F1265" s="44" t="s">
        <v>372</v>
      </c>
      <c r="G1265" s="44" t="s">
        <v>322</v>
      </c>
      <c r="H1265" s="45">
        <v>0.41666666666666669</v>
      </c>
      <c r="I1265" s="45">
        <v>0.91666666666666663</v>
      </c>
      <c r="J1265" s="42"/>
      <c r="K1265" s="57"/>
      <c r="L1265" s="39">
        <f t="shared" si="144"/>
        <v>0</v>
      </c>
      <c r="M1265" s="38"/>
      <c r="N1265" s="64">
        <v>158.47999999999999</v>
      </c>
      <c r="O1265" s="258">
        <f t="shared" si="145"/>
        <v>0</v>
      </c>
      <c r="P1265" s="7"/>
      <c r="Q1265" s="6"/>
    </row>
    <row r="1266" spans="1:17" s="67" customFormat="1" ht="15.75" hidden="1">
      <c r="A1266"/>
      <c r="B1266" s="257" t="s">
        <v>14</v>
      </c>
      <c r="C1266" s="36" t="s">
        <v>7</v>
      </c>
      <c r="D1266" s="36" t="s">
        <v>4</v>
      </c>
      <c r="E1266" s="251">
        <v>45870</v>
      </c>
      <c r="F1266" s="44" t="s">
        <v>372</v>
      </c>
      <c r="G1266" s="44" t="s">
        <v>322</v>
      </c>
      <c r="H1266" s="45">
        <v>0.41666666666666669</v>
      </c>
      <c r="I1266" s="45">
        <v>0.91666666666666663</v>
      </c>
      <c r="J1266" s="42"/>
      <c r="K1266" s="57"/>
      <c r="L1266" s="39">
        <f t="shared" si="144"/>
        <v>0</v>
      </c>
      <c r="M1266" s="38"/>
      <c r="N1266" s="64">
        <v>158.47999999999999</v>
      </c>
      <c r="O1266" s="258">
        <f t="shared" si="145"/>
        <v>0</v>
      </c>
      <c r="P1266" s="7"/>
      <c r="Q1266" s="6"/>
    </row>
    <row r="1267" spans="1:17" s="67" customFormat="1" ht="15.75" hidden="1">
      <c r="A1267"/>
      <c r="B1267" s="257" t="s">
        <v>14</v>
      </c>
      <c r="C1267" s="36" t="s">
        <v>7</v>
      </c>
      <c r="D1267" s="36" t="s">
        <v>4</v>
      </c>
      <c r="E1267" s="251">
        <v>45870</v>
      </c>
      <c r="F1267" s="44" t="s">
        <v>505</v>
      </c>
      <c r="G1267" s="44" t="s">
        <v>341</v>
      </c>
      <c r="H1267" s="45">
        <v>0.41666666666666669</v>
      </c>
      <c r="I1267" s="45">
        <v>0.75</v>
      </c>
      <c r="J1267" s="42"/>
      <c r="K1267" s="57"/>
      <c r="L1267" s="39">
        <f t="shared" si="144"/>
        <v>0</v>
      </c>
      <c r="M1267" s="38"/>
      <c r="N1267" s="64">
        <v>213.01</v>
      </c>
      <c r="O1267" s="258">
        <f t="shared" si="145"/>
        <v>0</v>
      </c>
      <c r="P1267" s="7"/>
      <c r="Q1267" s="6"/>
    </row>
    <row r="1268" spans="1:17" s="67" customFormat="1" ht="15.75" hidden="1">
      <c r="A1268"/>
      <c r="B1268" s="257" t="s">
        <v>14</v>
      </c>
      <c r="C1268" s="36" t="s">
        <v>7</v>
      </c>
      <c r="D1268" s="36" t="s">
        <v>4</v>
      </c>
      <c r="E1268" s="251">
        <v>45870</v>
      </c>
      <c r="F1268" s="44" t="s">
        <v>506</v>
      </c>
      <c r="G1268" s="44" t="s">
        <v>341</v>
      </c>
      <c r="H1268" s="45">
        <v>0.91666666666666663</v>
      </c>
      <c r="I1268" s="45">
        <v>0.25</v>
      </c>
      <c r="J1268" s="42"/>
      <c r="K1268" s="57"/>
      <c r="L1268" s="39">
        <f t="shared" si="144"/>
        <v>0</v>
      </c>
      <c r="M1268" s="38">
        <v>20</v>
      </c>
      <c r="N1268" s="64">
        <v>197.16</v>
      </c>
      <c r="O1268" s="258">
        <f t="shared" si="145"/>
        <v>3943.2</v>
      </c>
      <c r="P1268" s="7"/>
      <c r="Q1268" s="6"/>
    </row>
    <row r="1269" spans="1:17" s="67" customFormat="1" ht="15.75" hidden="1">
      <c r="A1269"/>
      <c r="B1269" s="257" t="s">
        <v>14</v>
      </c>
      <c r="C1269" s="36" t="s">
        <v>7</v>
      </c>
      <c r="D1269" s="36" t="s">
        <v>4</v>
      </c>
      <c r="E1269" s="251">
        <v>45870</v>
      </c>
      <c r="F1269" s="44" t="s">
        <v>379</v>
      </c>
      <c r="G1269" s="44" t="s">
        <v>341</v>
      </c>
      <c r="H1269" s="45">
        <v>0.25</v>
      </c>
      <c r="I1269" s="45">
        <v>0.59722222222222221</v>
      </c>
      <c r="J1269" s="42"/>
      <c r="K1269" s="57"/>
      <c r="L1269" s="39">
        <f t="shared" si="144"/>
        <v>0</v>
      </c>
      <c r="M1269" s="38">
        <v>11</v>
      </c>
      <c r="N1269" s="64">
        <v>213.01</v>
      </c>
      <c r="O1269" s="258">
        <f t="shared" si="145"/>
        <v>2343.1099999999997</v>
      </c>
      <c r="P1269" s="7"/>
      <c r="Q1269" s="6"/>
    </row>
    <row r="1270" spans="1:17" s="67" customFormat="1" ht="15.75" hidden="1">
      <c r="A1270"/>
      <c r="B1270" s="257" t="s">
        <v>14</v>
      </c>
      <c r="C1270" s="36" t="s">
        <v>7</v>
      </c>
      <c r="D1270" s="36" t="s">
        <v>4</v>
      </c>
      <c r="E1270" s="251">
        <v>45870</v>
      </c>
      <c r="F1270" s="44" t="s">
        <v>379</v>
      </c>
      <c r="G1270" s="44" t="s">
        <v>341</v>
      </c>
      <c r="H1270" s="45">
        <v>0.25</v>
      </c>
      <c r="I1270" s="45">
        <v>0.59722222222222221</v>
      </c>
      <c r="J1270" s="42"/>
      <c r="K1270" s="57"/>
      <c r="L1270" s="39">
        <f t="shared" si="144"/>
        <v>0</v>
      </c>
      <c r="M1270" s="38"/>
      <c r="N1270" s="64">
        <v>213.01</v>
      </c>
      <c r="O1270" s="258">
        <f t="shared" si="145"/>
        <v>0</v>
      </c>
      <c r="P1270" s="7"/>
      <c r="Q1270" s="6"/>
    </row>
    <row r="1271" spans="1:17" s="67" customFormat="1" ht="15.75" hidden="1">
      <c r="A1271"/>
      <c r="B1271" s="257" t="s">
        <v>14</v>
      </c>
      <c r="C1271" s="36" t="s">
        <v>7</v>
      </c>
      <c r="D1271" s="36" t="s">
        <v>4</v>
      </c>
      <c r="E1271" s="251">
        <v>45870</v>
      </c>
      <c r="F1271" s="44" t="s">
        <v>379</v>
      </c>
      <c r="G1271" s="44" t="s">
        <v>322</v>
      </c>
      <c r="H1271" s="45">
        <v>0.41666666666666669</v>
      </c>
      <c r="I1271" s="45">
        <v>0.91666666666666663</v>
      </c>
      <c r="J1271" s="42"/>
      <c r="K1271" s="57"/>
      <c r="L1271" s="39">
        <f t="shared" si="144"/>
        <v>0</v>
      </c>
      <c r="M1271" s="38"/>
      <c r="N1271" s="64">
        <v>199.34</v>
      </c>
      <c r="O1271" s="258">
        <f t="shared" si="145"/>
        <v>0</v>
      </c>
      <c r="P1271" s="7"/>
      <c r="Q1271" s="6"/>
    </row>
    <row r="1272" spans="1:17" s="67" customFormat="1" ht="15.75" hidden="1">
      <c r="A1272"/>
      <c r="B1272" s="257" t="s">
        <v>14</v>
      </c>
      <c r="C1272" s="36" t="s">
        <v>7</v>
      </c>
      <c r="D1272" s="36" t="s">
        <v>4</v>
      </c>
      <c r="E1272" s="251">
        <v>45870</v>
      </c>
      <c r="F1272" s="44" t="s">
        <v>379</v>
      </c>
      <c r="G1272" s="44" t="s">
        <v>322</v>
      </c>
      <c r="H1272" s="45">
        <v>0.41666666666666669</v>
      </c>
      <c r="I1272" s="45">
        <v>0.41666666666666669</v>
      </c>
      <c r="J1272" s="42"/>
      <c r="K1272" s="57"/>
      <c r="L1272" s="39">
        <f t="shared" si="144"/>
        <v>0</v>
      </c>
      <c r="M1272" s="38"/>
      <c r="N1272" s="64">
        <v>199.34</v>
      </c>
      <c r="O1272" s="258">
        <f t="shared" si="145"/>
        <v>0</v>
      </c>
      <c r="P1272" s="7"/>
      <c r="Q1272" s="6"/>
    </row>
    <row r="1273" spans="1:17" s="67" customFormat="1" ht="15.75" hidden="1">
      <c r="A1273"/>
      <c r="B1273" s="263" t="s">
        <v>14</v>
      </c>
      <c r="C1273" s="264" t="s">
        <v>7</v>
      </c>
      <c r="D1273" s="264" t="s">
        <v>4</v>
      </c>
      <c r="E1273" s="251">
        <v>45870</v>
      </c>
      <c r="F1273" s="44" t="s">
        <v>548</v>
      </c>
      <c r="G1273" s="44" t="s">
        <v>328</v>
      </c>
      <c r="H1273" s="45">
        <v>0.29166666666666669</v>
      </c>
      <c r="I1273" s="45">
        <v>0.7416666666666667</v>
      </c>
      <c r="J1273" s="267"/>
      <c r="K1273" s="268"/>
      <c r="L1273" s="269">
        <f t="shared" si="144"/>
        <v>0</v>
      </c>
      <c r="M1273" s="270"/>
      <c r="N1273" s="64">
        <v>311.33999999999997</v>
      </c>
      <c r="O1273" s="271">
        <f t="shared" si="145"/>
        <v>0</v>
      </c>
      <c r="P1273" s="7"/>
      <c r="Q1273" s="6"/>
    </row>
    <row r="1274" spans="1:17" s="67" customFormat="1" ht="15.75" hidden="1">
      <c r="A1274"/>
      <c r="B1274" s="257" t="s">
        <v>113</v>
      </c>
      <c r="C1274" s="36" t="s">
        <v>10</v>
      </c>
      <c r="D1274" s="36" t="s">
        <v>163</v>
      </c>
      <c r="E1274" s="251">
        <v>45870</v>
      </c>
      <c r="F1274" s="36" t="s">
        <v>335</v>
      </c>
      <c r="G1274" s="36" t="s">
        <v>322</v>
      </c>
      <c r="H1274" s="37">
        <v>0.29166666666666669</v>
      </c>
      <c r="I1274" s="37">
        <v>0.79166666666666663</v>
      </c>
      <c r="J1274" s="42">
        <v>4.03</v>
      </c>
      <c r="K1274" s="57">
        <v>27.12</v>
      </c>
      <c r="L1274" s="39">
        <f t="shared" ref="L1274:L1283" si="146">J1274*K1274</f>
        <v>109.29360000000001</v>
      </c>
      <c r="M1274" s="38"/>
      <c r="N1274" s="57">
        <v>196.03</v>
      </c>
      <c r="O1274" s="258">
        <f t="shared" ref="O1274:O1283" si="147">M1274*N1274</f>
        <v>0</v>
      </c>
      <c r="P1274" s="7"/>
      <c r="Q1274" s="6"/>
    </row>
    <row r="1275" spans="1:17" s="67" customFormat="1" ht="15.75" hidden="1">
      <c r="A1275"/>
      <c r="B1275" s="257" t="s">
        <v>113</v>
      </c>
      <c r="C1275" s="36" t="s">
        <v>10</v>
      </c>
      <c r="D1275" s="36" t="s">
        <v>163</v>
      </c>
      <c r="E1275" s="251">
        <v>45870</v>
      </c>
      <c r="F1275" s="36" t="s">
        <v>335</v>
      </c>
      <c r="G1275" s="36" t="s">
        <v>322</v>
      </c>
      <c r="H1275" s="37">
        <v>0.5</v>
      </c>
      <c r="I1275" s="37">
        <v>0</v>
      </c>
      <c r="J1275" s="42">
        <v>4.07</v>
      </c>
      <c r="K1275" s="57">
        <v>41.2</v>
      </c>
      <c r="L1275" s="39">
        <f t="shared" si="146"/>
        <v>167.68400000000003</v>
      </c>
      <c r="M1275" s="38"/>
      <c r="N1275" s="57">
        <v>297.79000000000002</v>
      </c>
      <c r="O1275" s="258">
        <f t="shared" si="147"/>
        <v>0</v>
      </c>
      <c r="P1275" s="7"/>
      <c r="Q1275" s="6"/>
    </row>
    <row r="1276" spans="1:17" s="67" customFormat="1" ht="15.75" hidden="1">
      <c r="A1276"/>
      <c r="B1276" s="257" t="s">
        <v>113</v>
      </c>
      <c r="C1276" s="36" t="s">
        <v>10</v>
      </c>
      <c r="D1276" s="36" t="s">
        <v>163</v>
      </c>
      <c r="E1276" s="251">
        <v>45870</v>
      </c>
      <c r="F1276" s="36" t="s">
        <v>335</v>
      </c>
      <c r="G1276" s="36" t="s">
        <v>328</v>
      </c>
      <c r="H1276" s="37">
        <v>0.33333333333333331</v>
      </c>
      <c r="I1276" s="37">
        <v>0.58333333333333337</v>
      </c>
      <c r="J1276" s="42"/>
      <c r="K1276" s="57">
        <v>28.49</v>
      </c>
      <c r="L1276" s="39">
        <f t="shared" si="146"/>
        <v>0</v>
      </c>
      <c r="M1276" s="38"/>
      <c r="N1276" s="57">
        <v>205.96</v>
      </c>
      <c r="O1276" s="258">
        <f t="shared" si="147"/>
        <v>0</v>
      </c>
      <c r="P1276" s="7"/>
      <c r="Q1276" s="6"/>
    </row>
    <row r="1277" spans="1:17" s="67" customFormat="1" ht="15.75" hidden="1">
      <c r="A1277"/>
      <c r="B1277" s="257" t="s">
        <v>113</v>
      </c>
      <c r="C1277" s="36" t="s">
        <v>10</v>
      </c>
      <c r="D1277" s="36" t="s">
        <v>163</v>
      </c>
      <c r="E1277" s="251">
        <v>45870</v>
      </c>
      <c r="F1277" s="36" t="s">
        <v>335</v>
      </c>
      <c r="G1277" s="36" t="s">
        <v>341</v>
      </c>
      <c r="H1277" s="37">
        <v>0.79166666666666663</v>
      </c>
      <c r="I1277" s="37">
        <v>4.1666666666666664E-2</v>
      </c>
      <c r="J1277" s="42">
        <v>0.16666666666666666</v>
      </c>
      <c r="K1277" s="57">
        <v>27.06</v>
      </c>
      <c r="L1277" s="39">
        <f t="shared" si="146"/>
        <v>4.51</v>
      </c>
      <c r="M1277" s="38"/>
      <c r="N1277" s="57">
        <v>234.01</v>
      </c>
      <c r="O1277" s="258">
        <f t="shared" si="147"/>
        <v>0</v>
      </c>
      <c r="P1277" s="7"/>
      <c r="Q1277" s="6"/>
    </row>
    <row r="1278" spans="1:17" s="67" customFormat="1" ht="15.75" hidden="1">
      <c r="A1278"/>
      <c r="B1278" s="257" t="s">
        <v>113</v>
      </c>
      <c r="C1278" s="36" t="s">
        <v>11</v>
      </c>
      <c r="D1278" s="36" t="s">
        <v>163</v>
      </c>
      <c r="E1278" s="251">
        <v>45870</v>
      </c>
      <c r="F1278" s="36" t="s">
        <v>599</v>
      </c>
      <c r="G1278" s="36" t="s">
        <v>322</v>
      </c>
      <c r="H1278" s="37">
        <v>0.41666666666666669</v>
      </c>
      <c r="I1278" s="37">
        <v>0.91666666666666663</v>
      </c>
      <c r="J1278" s="42"/>
      <c r="K1278" s="57">
        <v>37.74</v>
      </c>
      <c r="L1278" s="39">
        <f t="shared" si="146"/>
        <v>0</v>
      </c>
      <c r="M1278" s="38"/>
      <c r="N1278" s="57">
        <v>272.75</v>
      </c>
      <c r="O1278" s="258">
        <f t="shared" si="147"/>
        <v>0</v>
      </c>
      <c r="P1278" s="7"/>
      <c r="Q1278" s="6"/>
    </row>
    <row r="1279" spans="1:17" s="67" customFormat="1" ht="15.75" hidden="1">
      <c r="A1279"/>
      <c r="B1279" s="257" t="s">
        <v>113</v>
      </c>
      <c r="C1279" s="36" t="s">
        <v>11</v>
      </c>
      <c r="D1279" s="36" t="s">
        <v>163</v>
      </c>
      <c r="E1279" s="251">
        <v>45870</v>
      </c>
      <c r="F1279" s="36" t="s">
        <v>600</v>
      </c>
      <c r="G1279" s="36" t="s">
        <v>322</v>
      </c>
      <c r="H1279" s="37">
        <v>0.29166666666666669</v>
      </c>
      <c r="I1279" s="37">
        <v>0.79166666666666663</v>
      </c>
      <c r="J1279" s="42"/>
      <c r="K1279" s="57">
        <v>35.07</v>
      </c>
      <c r="L1279" s="39">
        <f t="shared" si="146"/>
        <v>0</v>
      </c>
      <c r="M1279" s="38"/>
      <c r="N1279" s="57">
        <v>253.51</v>
      </c>
      <c r="O1279" s="258">
        <f t="shared" si="147"/>
        <v>0</v>
      </c>
      <c r="P1279" s="7"/>
      <c r="Q1279" s="6"/>
    </row>
    <row r="1280" spans="1:17" s="67" customFormat="1" ht="15.75" hidden="1">
      <c r="A1280"/>
      <c r="B1280" s="257" t="s">
        <v>113</v>
      </c>
      <c r="C1280" s="36" t="s">
        <v>11</v>
      </c>
      <c r="D1280" s="36" t="s">
        <v>163</v>
      </c>
      <c r="E1280" s="251">
        <v>45870</v>
      </c>
      <c r="F1280" s="36" t="s">
        <v>600</v>
      </c>
      <c r="G1280" s="36" t="s">
        <v>322</v>
      </c>
      <c r="H1280" s="37">
        <v>0.79166666666666663</v>
      </c>
      <c r="I1280" s="37">
        <v>0.29166666666666669</v>
      </c>
      <c r="J1280" s="42"/>
      <c r="K1280" s="57">
        <v>38.19</v>
      </c>
      <c r="L1280" s="39">
        <f t="shared" si="146"/>
        <v>0</v>
      </c>
      <c r="M1280" s="38"/>
      <c r="N1280" s="57">
        <v>276.01</v>
      </c>
      <c r="O1280" s="258">
        <f t="shared" si="147"/>
        <v>0</v>
      </c>
      <c r="P1280" s="7"/>
      <c r="Q1280" s="6"/>
    </row>
    <row r="1281" spans="1:17" s="67" customFormat="1" ht="15.75" hidden="1">
      <c r="A1281"/>
      <c r="B1281" s="257" t="s">
        <v>113</v>
      </c>
      <c r="C1281" s="36" t="s">
        <v>11</v>
      </c>
      <c r="D1281" s="36" t="s">
        <v>163</v>
      </c>
      <c r="E1281" s="251">
        <v>45870</v>
      </c>
      <c r="F1281" s="36" t="s">
        <v>339</v>
      </c>
      <c r="G1281" s="36" t="s">
        <v>322</v>
      </c>
      <c r="H1281" s="37">
        <v>0.33333333333333331</v>
      </c>
      <c r="I1281" s="37">
        <v>0.83333333333333337</v>
      </c>
      <c r="J1281" s="42">
        <v>2.5</v>
      </c>
      <c r="K1281" s="57">
        <v>35.07</v>
      </c>
      <c r="L1281" s="39">
        <f t="shared" si="146"/>
        <v>87.674999999999997</v>
      </c>
      <c r="M1281" s="38"/>
      <c r="N1281" s="57">
        <v>253.51</v>
      </c>
      <c r="O1281" s="258">
        <f t="shared" si="147"/>
        <v>0</v>
      </c>
      <c r="P1281" s="7"/>
      <c r="Q1281" s="6"/>
    </row>
    <row r="1282" spans="1:17" s="67" customFormat="1" ht="15.75" hidden="1">
      <c r="A1282"/>
      <c r="B1282" s="257" t="s">
        <v>113</v>
      </c>
      <c r="C1282" s="36" t="s">
        <v>11</v>
      </c>
      <c r="D1282" s="36" t="s">
        <v>163</v>
      </c>
      <c r="E1282" s="251">
        <v>45870</v>
      </c>
      <c r="F1282" s="36" t="s">
        <v>339</v>
      </c>
      <c r="G1282" s="36" t="s">
        <v>322</v>
      </c>
      <c r="H1282" s="37">
        <v>0.375</v>
      </c>
      <c r="I1282" s="37">
        <v>0.875</v>
      </c>
      <c r="J1282" s="42"/>
      <c r="K1282" s="57">
        <v>35.07</v>
      </c>
      <c r="L1282" s="39">
        <f t="shared" si="146"/>
        <v>0</v>
      </c>
      <c r="M1282" s="38"/>
      <c r="N1282" s="57">
        <v>253.51</v>
      </c>
      <c r="O1282" s="258">
        <f t="shared" si="147"/>
        <v>0</v>
      </c>
      <c r="P1282" s="7"/>
      <c r="Q1282" s="6"/>
    </row>
    <row r="1283" spans="1:17" s="67" customFormat="1" ht="15.75" hidden="1">
      <c r="A1283"/>
      <c r="B1283" s="263" t="s">
        <v>113</v>
      </c>
      <c r="C1283" s="264" t="s">
        <v>11</v>
      </c>
      <c r="D1283" s="264" t="s">
        <v>163</v>
      </c>
      <c r="E1283" s="251">
        <v>45870</v>
      </c>
      <c r="F1283" s="36" t="s">
        <v>339</v>
      </c>
      <c r="G1283" s="264" t="s">
        <v>322</v>
      </c>
      <c r="H1283" s="37">
        <v>0.41666666666666669</v>
      </c>
      <c r="I1283" s="37">
        <v>0.91666666666666663</v>
      </c>
      <c r="J1283" s="267">
        <v>0.41666666666666669</v>
      </c>
      <c r="K1283" s="268">
        <v>35.07</v>
      </c>
      <c r="L1283" s="269">
        <f t="shared" si="146"/>
        <v>14.612500000000001</v>
      </c>
      <c r="M1283" s="270"/>
      <c r="N1283" s="268">
        <v>253.51</v>
      </c>
      <c r="O1283" s="271">
        <f t="shared" si="147"/>
        <v>0</v>
      </c>
      <c r="P1283" s="7"/>
      <c r="Q1283" s="6"/>
    </row>
    <row r="1284" spans="1:17" s="67" customFormat="1" ht="15.75" hidden="1">
      <c r="A1284"/>
      <c r="B1284" s="257" t="s">
        <v>87</v>
      </c>
      <c r="C1284" s="36" t="s">
        <v>7</v>
      </c>
      <c r="D1284" s="36" t="s">
        <v>167</v>
      </c>
      <c r="E1284" s="251">
        <v>45870</v>
      </c>
      <c r="F1284" s="44" t="s">
        <v>363</v>
      </c>
      <c r="G1284" s="44" t="s">
        <v>336</v>
      </c>
      <c r="H1284" s="45">
        <v>0.33333333333333298</v>
      </c>
      <c r="I1284" s="45">
        <v>0.68055555555555602</v>
      </c>
      <c r="J1284" s="42"/>
      <c r="K1284" s="57"/>
      <c r="L1284" s="39">
        <f t="shared" ref="L1284:L1302" si="148">J1284*K1284</f>
        <v>0</v>
      </c>
      <c r="M1284" s="38"/>
      <c r="N1284" s="51">
        <v>341.84</v>
      </c>
      <c r="O1284" s="258">
        <f t="shared" ref="O1284:O1302" si="149">M1284*N1284</f>
        <v>0</v>
      </c>
      <c r="P1284" s="7"/>
      <c r="Q1284" s="6"/>
    </row>
    <row r="1285" spans="1:17" s="67" customFormat="1" ht="15.75" hidden="1">
      <c r="A1285"/>
      <c r="B1285" s="257" t="s">
        <v>87</v>
      </c>
      <c r="C1285" s="36" t="s">
        <v>7</v>
      </c>
      <c r="D1285" s="36" t="s">
        <v>167</v>
      </c>
      <c r="E1285" s="251">
        <v>45870</v>
      </c>
      <c r="F1285" s="44" t="s">
        <v>364</v>
      </c>
      <c r="G1285" s="44" t="s">
        <v>336</v>
      </c>
      <c r="H1285" s="45">
        <v>0.91666666666666696</v>
      </c>
      <c r="I1285" s="45">
        <v>0.25</v>
      </c>
      <c r="J1285" s="42"/>
      <c r="K1285" s="57"/>
      <c r="L1285" s="39">
        <f t="shared" si="148"/>
        <v>0</v>
      </c>
      <c r="M1285" s="38"/>
      <c r="N1285" s="51">
        <v>280.32</v>
      </c>
      <c r="O1285" s="258">
        <f t="shared" si="149"/>
        <v>0</v>
      </c>
      <c r="P1285" s="7"/>
      <c r="Q1285" s="6"/>
    </row>
    <row r="1286" spans="1:17" s="67" customFormat="1" ht="15.75" hidden="1">
      <c r="A1286"/>
      <c r="B1286" s="257" t="s">
        <v>87</v>
      </c>
      <c r="C1286" s="36" t="s">
        <v>7</v>
      </c>
      <c r="D1286" s="36" t="s">
        <v>167</v>
      </c>
      <c r="E1286" s="251">
        <v>45870</v>
      </c>
      <c r="F1286" s="44" t="s">
        <v>408</v>
      </c>
      <c r="G1286" s="44" t="s">
        <v>337</v>
      </c>
      <c r="H1286" s="45">
        <v>0.33333333333333298</v>
      </c>
      <c r="I1286" s="45">
        <v>0.83333333333333304</v>
      </c>
      <c r="J1286" s="42"/>
      <c r="K1286" s="57"/>
      <c r="L1286" s="39">
        <f t="shared" si="148"/>
        <v>0</v>
      </c>
      <c r="M1286" s="38"/>
      <c r="N1286" s="51">
        <v>190.89</v>
      </c>
      <c r="O1286" s="258">
        <f t="shared" si="149"/>
        <v>0</v>
      </c>
      <c r="P1286" s="7"/>
      <c r="Q1286" s="6"/>
    </row>
    <row r="1287" spans="1:17" s="67" customFormat="1" ht="15.75" hidden="1">
      <c r="A1287"/>
      <c r="B1287" s="257" t="s">
        <v>87</v>
      </c>
      <c r="C1287" s="36" t="s">
        <v>7</v>
      </c>
      <c r="D1287" s="36" t="s">
        <v>167</v>
      </c>
      <c r="E1287" s="251">
        <v>45870</v>
      </c>
      <c r="F1287" s="44" t="s">
        <v>408</v>
      </c>
      <c r="G1287" s="44" t="s">
        <v>449</v>
      </c>
      <c r="H1287" s="45">
        <v>0.56944444444444398</v>
      </c>
      <c r="I1287" s="45">
        <v>0.91666666666666696</v>
      </c>
      <c r="J1287" s="42"/>
      <c r="K1287" s="57"/>
      <c r="L1287" s="39">
        <f t="shared" si="148"/>
        <v>0</v>
      </c>
      <c r="M1287" s="38"/>
      <c r="N1287" s="51">
        <v>201.85</v>
      </c>
      <c r="O1287" s="258">
        <f t="shared" si="149"/>
        <v>0</v>
      </c>
      <c r="P1287" s="7"/>
      <c r="Q1287" s="6"/>
    </row>
    <row r="1288" spans="1:17" s="67" customFormat="1" ht="15.75" hidden="1">
      <c r="A1288"/>
      <c r="B1288" s="257" t="s">
        <v>87</v>
      </c>
      <c r="C1288" s="36" t="s">
        <v>7</v>
      </c>
      <c r="D1288" s="36" t="s">
        <v>167</v>
      </c>
      <c r="E1288" s="251">
        <v>45870</v>
      </c>
      <c r="F1288" s="44" t="s">
        <v>365</v>
      </c>
      <c r="G1288" s="44" t="s">
        <v>336</v>
      </c>
      <c r="H1288" s="45">
        <v>0.91666666666666696</v>
      </c>
      <c r="I1288" s="45">
        <v>0.25</v>
      </c>
      <c r="J1288" s="42"/>
      <c r="K1288" s="57"/>
      <c r="L1288" s="39">
        <f t="shared" si="148"/>
        <v>0</v>
      </c>
      <c r="M1288" s="38">
        <v>1</v>
      </c>
      <c r="N1288" s="51">
        <v>193.87</v>
      </c>
      <c r="O1288" s="258">
        <f t="shared" si="149"/>
        <v>193.87</v>
      </c>
      <c r="P1288" s="7"/>
      <c r="Q1288" s="6"/>
    </row>
    <row r="1289" spans="1:17" s="67" customFormat="1" ht="15.75" hidden="1">
      <c r="A1289"/>
      <c r="B1289" s="257" t="s">
        <v>87</v>
      </c>
      <c r="C1289" s="36" t="s">
        <v>7</v>
      </c>
      <c r="D1289" s="36" t="s">
        <v>167</v>
      </c>
      <c r="E1289" s="251">
        <v>45870</v>
      </c>
      <c r="F1289" s="44" t="s">
        <v>367</v>
      </c>
      <c r="G1289" s="44" t="s">
        <v>337</v>
      </c>
      <c r="H1289" s="45">
        <v>0.33333333333333298</v>
      </c>
      <c r="I1289" s="45">
        <v>0.83333333333333304</v>
      </c>
      <c r="J1289" s="42"/>
      <c r="K1289" s="57"/>
      <c r="L1289" s="39">
        <f t="shared" si="148"/>
        <v>0</v>
      </c>
      <c r="M1289" s="38"/>
      <c r="N1289" s="51">
        <v>197.49</v>
      </c>
      <c r="O1289" s="258">
        <f t="shared" si="149"/>
        <v>0</v>
      </c>
      <c r="P1289" s="7"/>
      <c r="Q1289" s="6"/>
    </row>
    <row r="1290" spans="1:17" s="67" customFormat="1" ht="15.75" hidden="1">
      <c r="A1290"/>
      <c r="B1290" s="257" t="s">
        <v>87</v>
      </c>
      <c r="C1290" s="36" t="s">
        <v>7</v>
      </c>
      <c r="D1290" s="36" t="s">
        <v>167</v>
      </c>
      <c r="E1290" s="251">
        <v>45870</v>
      </c>
      <c r="F1290" s="44" t="s">
        <v>367</v>
      </c>
      <c r="G1290" s="44" t="s">
        <v>336</v>
      </c>
      <c r="H1290" s="45">
        <v>0.91666666666666696</v>
      </c>
      <c r="I1290" s="45">
        <v>0.25</v>
      </c>
      <c r="J1290" s="42"/>
      <c r="K1290" s="57"/>
      <c r="L1290" s="39">
        <f t="shared" si="148"/>
        <v>0</v>
      </c>
      <c r="M1290" s="38"/>
      <c r="N1290" s="51">
        <v>240.1</v>
      </c>
      <c r="O1290" s="258">
        <f t="shared" si="149"/>
        <v>0</v>
      </c>
      <c r="P1290" s="7"/>
      <c r="Q1290" s="6"/>
    </row>
    <row r="1291" spans="1:17" s="67" customFormat="1" ht="15.75" hidden="1">
      <c r="A1291"/>
      <c r="B1291" s="257" t="s">
        <v>87</v>
      </c>
      <c r="C1291" s="36" t="s">
        <v>7</v>
      </c>
      <c r="D1291" s="36" t="s">
        <v>167</v>
      </c>
      <c r="E1291" s="251">
        <v>45870</v>
      </c>
      <c r="F1291" s="44" t="s">
        <v>366</v>
      </c>
      <c r="G1291" s="44" t="s">
        <v>337</v>
      </c>
      <c r="H1291" s="45">
        <v>0.33333333333333298</v>
      </c>
      <c r="I1291" s="45">
        <v>0.83333333333333304</v>
      </c>
      <c r="J1291" s="42"/>
      <c r="K1291" s="57"/>
      <c r="L1291" s="39">
        <f t="shared" si="148"/>
        <v>0</v>
      </c>
      <c r="M1291" s="38"/>
      <c r="N1291" s="51">
        <v>155.25</v>
      </c>
      <c r="O1291" s="258">
        <f t="shared" si="149"/>
        <v>0</v>
      </c>
      <c r="P1291" s="7"/>
      <c r="Q1291" s="6"/>
    </row>
    <row r="1292" spans="1:17" s="67" customFormat="1" ht="15.75" hidden="1">
      <c r="A1292"/>
      <c r="B1292" s="257" t="s">
        <v>87</v>
      </c>
      <c r="C1292" s="36" t="s">
        <v>7</v>
      </c>
      <c r="D1292" s="36" t="s">
        <v>167</v>
      </c>
      <c r="E1292" s="251">
        <v>45870</v>
      </c>
      <c r="F1292" s="44" t="s">
        <v>366</v>
      </c>
      <c r="G1292" s="44" t="s">
        <v>336</v>
      </c>
      <c r="H1292" s="45">
        <v>0.41666666666666702</v>
      </c>
      <c r="I1292" s="45">
        <v>0.76388888888888895</v>
      </c>
      <c r="J1292" s="42"/>
      <c r="K1292" s="57"/>
      <c r="L1292" s="39">
        <f t="shared" si="148"/>
        <v>0</v>
      </c>
      <c r="M1292" s="38">
        <v>1</v>
      </c>
      <c r="N1292" s="51">
        <v>167.42</v>
      </c>
      <c r="O1292" s="258">
        <f t="shared" si="149"/>
        <v>167.42</v>
      </c>
      <c r="P1292" s="7"/>
      <c r="Q1292" s="6"/>
    </row>
    <row r="1293" spans="1:17" s="67" customFormat="1" ht="15.75" hidden="1">
      <c r="A1293"/>
      <c r="B1293" s="257" t="s">
        <v>87</v>
      </c>
      <c r="C1293" s="36" t="s">
        <v>7</v>
      </c>
      <c r="D1293" s="36" t="s">
        <v>167</v>
      </c>
      <c r="E1293" s="251">
        <v>45870</v>
      </c>
      <c r="F1293" s="44" t="s">
        <v>366</v>
      </c>
      <c r="G1293" s="44" t="s">
        <v>449</v>
      </c>
      <c r="H1293" s="45">
        <v>0.56944444444444398</v>
      </c>
      <c r="I1293" s="45">
        <v>0.91666666666666696</v>
      </c>
      <c r="J1293" s="42"/>
      <c r="K1293" s="57"/>
      <c r="L1293" s="39">
        <f t="shared" si="148"/>
        <v>0</v>
      </c>
      <c r="M1293" s="38"/>
      <c r="N1293" s="51">
        <v>46.74</v>
      </c>
      <c r="O1293" s="258">
        <f t="shared" si="149"/>
        <v>0</v>
      </c>
      <c r="P1293" s="7"/>
      <c r="Q1293" s="6"/>
    </row>
    <row r="1294" spans="1:17" s="67" customFormat="1" ht="15.75" hidden="1">
      <c r="A1294"/>
      <c r="B1294" s="257" t="s">
        <v>87</v>
      </c>
      <c r="C1294" s="36" t="s">
        <v>7</v>
      </c>
      <c r="D1294" s="36" t="s">
        <v>167</v>
      </c>
      <c r="E1294" s="251">
        <v>45870</v>
      </c>
      <c r="F1294" s="44" t="s">
        <v>366</v>
      </c>
      <c r="G1294" s="44" t="s">
        <v>336</v>
      </c>
      <c r="H1294" s="45">
        <v>0.91666666666666696</v>
      </c>
      <c r="I1294" s="45">
        <v>0.25</v>
      </c>
      <c r="J1294" s="42"/>
      <c r="K1294" s="57"/>
      <c r="L1294" s="39">
        <f t="shared" si="148"/>
        <v>0</v>
      </c>
      <c r="M1294" s="38">
        <v>31</v>
      </c>
      <c r="N1294" s="51">
        <v>189.91</v>
      </c>
      <c r="O1294" s="258">
        <f t="shared" si="149"/>
        <v>5887.21</v>
      </c>
      <c r="P1294" s="7"/>
      <c r="Q1294" s="6"/>
    </row>
    <row r="1295" spans="1:17" s="67" customFormat="1" ht="15.75" hidden="1">
      <c r="A1295"/>
      <c r="B1295" s="257" t="s">
        <v>87</v>
      </c>
      <c r="C1295" s="36" t="s">
        <v>7</v>
      </c>
      <c r="D1295" s="36" t="s">
        <v>167</v>
      </c>
      <c r="E1295" s="251">
        <v>45870</v>
      </c>
      <c r="F1295" s="44" t="s">
        <v>366</v>
      </c>
      <c r="G1295" s="44" t="s">
        <v>337</v>
      </c>
      <c r="H1295" s="45">
        <v>0.41666666666666702</v>
      </c>
      <c r="I1295" s="45">
        <v>0.91666666666666696</v>
      </c>
      <c r="J1295" s="42"/>
      <c r="K1295" s="57"/>
      <c r="L1295" s="39">
        <f t="shared" si="148"/>
        <v>0</v>
      </c>
      <c r="M1295" s="38">
        <v>2</v>
      </c>
      <c r="N1295" s="51">
        <v>155.25</v>
      </c>
      <c r="O1295" s="258">
        <f t="shared" si="149"/>
        <v>310.5</v>
      </c>
      <c r="P1295" s="7"/>
      <c r="Q1295" s="6"/>
    </row>
    <row r="1296" spans="1:17" s="67" customFormat="1" ht="15.75" hidden="1">
      <c r="A1296"/>
      <c r="B1296" s="257" t="s">
        <v>87</v>
      </c>
      <c r="C1296" s="36" t="s">
        <v>7</v>
      </c>
      <c r="D1296" s="36" t="s">
        <v>167</v>
      </c>
      <c r="E1296" s="251">
        <v>45870</v>
      </c>
      <c r="F1296" s="44" t="s">
        <v>367</v>
      </c>
      <c r="G1296" s="44" t="s">
        <v>337</v>
      </c>
      <c r="H1296" s="45">
        <v>0.41666666666666702</v>
      </c>
      <c r="I1296" s="45">
        <v>0.91666666666666696</v>
      </c>
      <c r="J1296" s="42"/>
      <c r="K1296" s="57"/>
      <c r="L1296" s="39">
        <f t="shared" si="148"/>
        <v>0</v>
      </c>
      <c r="M1296" s="38">
        <v>6</v>
      </c>
      <c r="N1296" s="51">
        <v>197.49</v>
      </c>
      <c r="O1296" s="258">
        <f t="shared" si="149"/>
        <v>1184.94</v>
      </c>
      <c r="P1296" s="7"/>
      <c r="Q1296" s="6"/>
    </row>
    <row r="1297" spans="1:17" s="67" customFormat="1" ht="15.75" hidden="1">
      <c r="A1297"/>
      <c r="B1297" s="257" t="s">
        <v>87</v>
      </c>
      <c r="C1297" s="36" t="s">
        <v>7</v>
      </c>
      <c r="D1297" s="36" t="s">
        <v>167</v>
      </c>
      <c r="E1297" s="251">
        <v>45870</v>
      </c>
      <c r="F1297" s="44" t="s">
        <v>366</v>
      </c>
      <c r="G1297" s="44" t="s">
        <v>449</v>
      </c>
      <c r="H1297" s="45">
        <v>0.29166666666666702</v>
      </c>
      <c r="I1297" s="45">
        <v>0.63888888888888895</v>
      </c>
      <c r="J1297" s="42"/>
      <c r="K1297" s="57"/>
      <c r="L1297" s="39">
        <f t="shared" si="148"/>
        <v>0</v>
      </c>
      <c r="M1297" s="38"/>
      <c r="N1297" s="51">
        <v>46.74</v>
      </c>
      <c r="O1297" s="258">
        <f t="shared" si="149"/>
        <v>0</v>
      </c>
      <c r="P1297" s="7"/>
      <c r="Q1297" s="6"/>
    </row>
    <row r="1298" spans="1:17" s="67" customFormat="1" ht="15.75" hidden="1">
      <c r="A1298"/>
      <c r="B1298" s="257" t="s">
        <v>87</v>
      </c>
      <c r="C1298" s="36" t="s">
        <v>7</v>
      </c>
      <c r="D1298" s="36" t="s">
        <v>167</v>
      </c>
      <c r="E1298" s="251">
        <v>45870</v>
      </c>
      <c r="F1298" s="44" t="s">
        <v>366</v>
      </c>
      <c r="G1298" s="44" t="s">
        <v>449</v>
      </c>
      <c r="H1298" s="45">
        <v>0.58333333333333304</v>
      </c>
      <c r="I1298" s="45">
        <v>0.93055555555555602</v>
      </c>
      <c r="J1298" s="42"/>
      <c r="K1298" s="57"/>
      <c r="L1298" s="39">
        <f t="shared" si="148"/>
        <v>0</v>
      </c>
      <c r="M1298" s="38"/>
      <c r="N1298" s="51">
        <v>46.74</v>
      </c>
      <c r="O1298" s="258">
        <f t="shared" si="149"/>
        <v>0</v>
      </c>
      <c r="P1298" s="7"/>
      <c r="Q1298" s="6"/>
    </row>
    <row r="1299" spans="1:17" s="67" customFormat="1" ht="15.75" hidden="1">
      <c r="A1299"/>
      <c r="B1299" s="257" t="s">
        <v>87</v>
      </c>
      <c r="C1299" s="36" t="s">
        <v>7</v>
      </c>
      <c r="D1299" s="36" t="s">
        <v>167</v>
      </c>
      <c r="E1299" s="251">
        <v>45870</v>
      </c>
      <c r="F1299" s="44" t="s">
        <v>367</v>
      </c>
      <c r="G1299" s="44" t="s">
        <v>449</v>
      </c>
      <c r="H1299" s="45">
        <v>0.5</v>
      </c>
      <c r="I1299" s="45">
        <v>0.84722222222222199</v>
      </c>
      <c r="J1299" s="42"/>
      <c r="K1299" s="57"/>
      <c r="L1299" s="39">
        <f t="shared" si="148"/>
        <v>0</v>
      </c>
      <c r="M1299" s="38"/>
      <c r="N1299" s="51">
        <v>46.74</v>
      </c>
      <c r="O1299" s="258">
        <f t="shared" si="149"/>
        <v>0</v>
      </c>
      <c r="P1299" s="7"/>
      <c r="Q1299" s="6"/>
    </row>
    <row r="1300" spans="1:17" s="67" customFormat="1" ht="15.75" hidden="1">
      <c r="A1300"/>
      <c r="B1300" s="257" t="s">
        <v>87</v>
      </c>
      <c r="C1300" s="36" t="s">
        <v>7</v>
      </c>
      <c r="D1300" s="36" t="s">
        <v>167</v>
      </c>
      <c r="E1300" s="251">
        <v>45870</v>
      </c>
      <c r="F1300" s="44" t="s">
        <v>538</v>
      </c>
      <c r="G1300" s="44" t="s">
        <v>449</v>
      </c>
      <c r="H1300" s="45">
        <v>0.56944444444444398</v>
      </c>
      <c r="I1300" s="45">
        <v>0.91666666666666696</v>
      </c>
      <c r="J1300" s="42"/>
      <c r="K1300" s="57"/>
      <c r="L1300" s="39">
        <f t="shared" si="148"/>
        <v>0</v>
      </c>
      <c r="M1300" s="38"/>
      <c r="N1300" s="51">
        <v>208.45</v>
      </c>
      <c r="O1300" s="258">
        <f t="shared" si="149"/>
        <v>0</v>
      </c>
      <c r="P1300" s="7"/>
      <c r="Q1300" s="6"/>
    </row>
    <row r="1301" spans="1:17" s="67" customFormat="1" ht="15.75" hidden="1">
      <c r="A1301"/>
      <c r="B1301" s="257" t="s">
        <v>87</v>
      </c>
      <c r="C1301" s="36" t="s">
        <v>7</v>
      </c>
      <c r="D1301" s="36" t="s">
        <v>167</v>
      </c>
      <c r="E1301" s="251">
        <v>45870</v>
      </c>
      <c r="F1301" s="44" t="s">
        <v>368</v>
      </c>
      <c r="G1301" s="44" t="s">
        <v>337</v>
      </c>
      <c r="H1301" s="45">
        <v>0.41666666666666702</v>
      </c>
      <c r="I1301" s="45">
        <v>0.91666666666666696</v>
      </c>
      <c r="J1301" s="42"/>
      <c r="K1301" s="57"/>
      <c r="L1301" s="39">
        <f t="shared" si="148"/>
        <v>0</v>
      </c>
      <c r="M1301" s="38"/>
      <c r="N1301" s="51">
        <v>191.09</v>
      </c>
      <c r="O1301" s="258">
        <f t="shared" si="149"/>
        <v>0</v>
      </c>
      <c r="P1301" s="7"/>
      <c r="Q1301" s="6"/>
    </row>
    <row r="1302" spans="1:17" s="67" customFormat="1" ht="15.75" hidden="1">
      <c r="A1302"/>
      <c r="B1302" s="257" t="s">
        <v>87</v>
      </c>
      <c r="C1302" s="36" t="s">
        <v>7</v>
      </c>
      <c r="D1302" s="36" t="s">
        <v>167</v>
      </c>
      <c r="E1302" s="251">
        <v>45870</v>
      </c>
      <c r="F1302" s="44" t="s">
        <v>369</v>
      </c>
      <c r="G1302" s="44" t="s">
        <v>336</v>
      </c>
      <c r="H1302" s="45">
        <v>0.25</v>
      </c>
      <c r="I1302" s="45">
        <v>0.59722222222222199</v>
      </c>
      <c r="J1302" s="42"/>
      <c r="K1302" s="57"/>
      <c r="L1302" s="39">
        <f t="shared" si="148"/>
        <v>0</v>
      </c>
      <c r="M1302" s="38"/>
      <c r="N1302" s="51">
        <v>178.53</v>
      </c>
      <c r="O1302" s="258">
        <f t="shared" si="149"/>
        <v>0</v>
      </c>
      <c r="P1302" s="7"/>
      <c r="Q1302" s="6"/>
    </row>
    <row r="1303" spans="1:17" s="67" customFormat="1" ht="15.75" hidden="1">
      <c r="A1303"/>
      <c r="B1303" s="263" t="s">
        <v>87</v>
      </c>
      <c r="C1303" s="264" t="s">
        <v>7</v>
      </c>
      <c r="D1303" s="264" t="s">
        <v>167</v>
      </c>
      <c r="E1303" s="251">
        <v>45870</v>
      </c>
      <c r="F1303" s="44" t="s">
        <v>367</v>
      </c>
      <c r="G1303" s="270"/>
      <c r="H1303" s="51">
        <v>240.1</v>
      </c>
      <c r="I1303" s="271">
        <v>0</v>
      </c>
      <c r="J1303" s="42"/>
      <c r="K1303" s="57"/>
      <c r="L1303" s="39">
        <f>J1303*K1303</f>
        <v>0</v>
      </c>
      <c r="M1303" s="38"/>
      <c r="N1303" s="57"/>
      <c r="O1303" s="258">
        <f>M1303*N1303</f>
        <v>0</v>
      </c>
      <c r="P1303" s="7"/>
      <c r="Q1303" s="6"/>
    </row>
    <row r="1304" spans="1:17" s="67" customFormat="1" ht="15.75" hidden="1">
      <c r="A1304"/>
      <c r="B1304" s="263" t="s">
        <v>87</v>
      </c>
      <c r="C1304" s="36" t="s">
        <v>8</v>
      </c>
      <c r="D1304" s="264" t="s">
        <v>167</v>
      </c>
      <c r="E1304" s="251">
        <v>45870</v>
      </c>
      <c r="F1304" s="36" t="s">
        <v>355</v>
      </c>
      <c r="G1304" s="38" t="s">
        <v>328</v>
      </c>
      <c r="H1304" s="37">
        <v>0.33333333333333331</v>
      </c>
      <c r="I1304" s="37">
        <v>0.7416666666666667</v>
      </c>
      <c r="J1304" s="42"/>
      <c r="K1304" s="57">
        <v>64.569999999999993</v>
      </c>
      <c r="L1304" s="39">
        <f t="shared" ref="L1304:L1308" si="150">J1304*K1304</f>
        <v>0</v>
      </c>
      <c r="M1304" s="38"/>
      <c r="N1304" s="57">
        <v>466.74</v>
      </c>
      <c r="O1304" s="258">
        <f t="shared" ref="O1304:O1308" si="151">M1304*N1304</f>
        <v>0</v>
      </c>
      <c r="P1304" s="7"/>
      <c r="Q1304" s="6"/>
    </row>
    <row r="1305" spans="1:17" s="67" customFormat="1" ht="15.75" hidden="1">
      <c r="A1305"/>
      <c r="B1305" s="263" t="s">
        <v>87</v>
      </c>
      <c r="C1305" s="36" t="s">
        <v>8</v>
      </c>
      <c r="D1305" s="264" t="s">
        <v>167</v>
      </c>
      <c r="E1305" s="251">
        <v>45870</v>
      </c>
      <c r="F1305" s="36" t="s">
        <v>355</v>
      </c>
      <c r="G1305" s="38" t="s">
        <v>328</v>
      </c>
      <c r="H1305" s="37">
        <v>0.54166666666666663</v>
      </c>
      <c r="I1305" s="37">
        <v>0.95</v>
      </c>
      <c r="J1305" s="42"/>
      <c r="K1305" s="57">
        <v>65.3</v>
      </c>
      <c r="L1305" s="39">
        <f t="shared" si="150"/>
        <v>0</v>
      </c>
      <c r="M1305" s="38"/>
      <c r="N1305" s="57">
        <v>472.01</v>
      </c>
      <c r="O1305" s="258">
        <f t="shared" si="151"/>
        <v>0</v>
      </c>
      <c r="P1305" s="7"/>
      <c r="Q1305" s="6"/>
    </row>
    <row r="1306" spans="1:17" s="67" customFormat="1" ht="15.75" hidden="1">
      <c r="A1306"/>
      <c r="B1306" s="263" t="s">
        <v>87</v>
      </c>
      <c r="C1306" s="36" t="s">
        <v>8</v>
      </c>
      <c r="D1306" s="264" t="s">
        <v>167</v>
      </c>
      <c r="E1306" s="251">
        <v>45870</v>
      </c>
      <c r="F1306" s="36" t="s">
        <v>356</v>
      </c>
      <c r="G1306" s="38" t="s">
        <v>328</v>
      </c>
      <c r="H1306" s="37">
        <v>0.91666666666666663</v>
      </c>
      <c r="I1306" s="37">
        <v>0.32500000000000001</v>
      </c>
      <c r="J1306" s="42"/>
      <c r="K1306" s="57">
        <v>26.98</v>
      </c>
      <c r="L1306" s="39">
        <f t="shared" si="150"/>
        <v>0</v>
      </c>
      <c r="M1306" s="38"/>
      <c r="N1306" s="57">
        <v>195.01</v>
      </c>
      <c r="O1306" s="258">
        <f t="shared" si="151"/>
        <v>0</v>
      </c>
      <c r="P1306" s="7"/>
      <c r="Q1306" s="6"/>
    </row>
    <row r="1307" spans="1:17" s="67" customFormat="1" ht="15.75" hidden="1">
      <c r="A1307"/>
      <c r="B1307" s="263" t="s">
        <v>87</v>
      </c>
      <c r="C1307" s="36" t="s">
        <v>8</v>
      </c>
      <c r="D1307" s="264" t="s">
        <v>167</v>
      </c>
      <c r="E1307" s="251">
        <v>45870</v>
      </c>
      <c r="F1307" s="36" t="s">
        <v>357</v>
      </c>
      <c r="G1307" s="38" t="s">
        <v>322</v>
      </c>
      <c r="H1307" s="37">
        <v>0.79166666666666663</v>
      </c>
      <c r="I1307" s="37">
        <v>0.29166666666666669</v>
      </c>
      <c r="J1307" s="42"/>
      <c r="K1307" s="57">
        <v>41.63</v>
      </c>
      <c r="L1307" s="39">
        <f t="shared" si="150"/>
        <v>0</v>
      </c>
      <c r="M1307" s="38"/>
      <c r="N1307" s="57">
        <v>300.88</v>
      </c>
      <c r="O1307" s="258">
        <f t="shared" si="151"/>
        <v>0</v>
      </c>
      <c r="P1307" s="7"/>
      <c r="Q1307" s="6"/>
    </row>
    <row r="1308" spans="1:17" s="67" customFormat="1" ht="15.75" hidden="1">
      <c r="A1308"/>
      <c r="B1308" s="263" t="s">
        <v>87</v>
      </c>
      <c r="C1308" s="36" t="s">
        <v>8</v>
      </c>
      <c r="D1308" s="264" t="s">
        <v>167</v>
      </c>
      <c r="E1308" s="251">
        <v>45870</v>
      </c>
      <c r="F1308" s="36" t="s">
        <v>358</v>
      </c>
      <c r="G1308" s="38" t="s">
        <v>322</v>
      </c>
      <c r="H1308" s="37">
        <v>0.29166666666666669</v>
      </c>
      <c r="I1308" s="37">
        <v>0.79166666666666663</v>
      </c>
      <c r="J1308" s="42"/>
      <c r="K1308" s="57">
        <v>47.18</v>
      </c>
      <c r="L1308" s="39">
        <f t="shared" si="150"/>
        <v>0</v>
      </c>
      <c r="M1308" s="38"/>
      <c r="N1308" s="57">
        <v>340.98</v>
      </c>
      <c r="O1308" s="258">
        <f t="shared" si="151"/>
        <v>0</v>
      </c>
      <c r="P1308" s="7"/>
      <c r="Q1308" s="6"/>
    </row>
    <row r="1309" spans="1:17" s="67" customFormat="1" ht="15.75" hidden="1">
      <c r="A1309"/>
      <c r="B1309" s="263" t="s">
        <v>87</v>
      </c>
      <c r="C1309" s="36" t="s">
        <v>8</v>
      </c>
      <c r="D1309" s="264" t="s">
        <v>167</v>
      </c>
      <c r="E1309" s="251">
        <v>45870</v>
      </c>
      <c r="F1309" s="36" t="s">
        <v>357</v>
      </c>
      <c r="G1309" s="38" t="s">
        <v>341</v>
      </c>
      <c r="H1309" s="37">
        <v>0.29166666666666669</v>
      </c>
      <c r="I1309" s="37">
        <v>0.63888888888888895</v>
      </c>
      <c r="J1309" s="42"/>
      <c r="K1309" s="57">
        <v>34.81</v>
      </c>
      <c r="L1309" s="39">
        <f t="shared" ref="L1309:L1314" si="152">J1309*K1309</f>
        <v>0</v>
      </c>
      <c r="M1309" s="38"/>
      <c r="N1309" s="57">
        <v>251.58</v>
      </c>
      <c r="O1309" s="258">
        <f t="shared" ref="O1309:O1314" si="153">M1309*N1309</f>
        <v>0</v>
      </c>
      <c r="P1309" s="7"/>
      <c r="Q1309" s="6"/>
    </row>
    <row r="1310" spans="1:17" s="67" customFormat="1" ht="15.75" hidden="1">
      <c r="A1310"/>
      <c r="B1310" s="263" t="s">
        <v>87</v>
      </c>
      <c r="C1310" s="36" t="s">
        <v>8</v>
      </c>
      <c r="D1310" s="264" t="s">
        <v>167</v>
      </c>
      <c r="E1310" s="251">
        <v>45870</v>
      </c>
      <c r="F1310" s="36" t="s">
        <v>359</v>
      </c>
      <c r="G1310" s="38" t="s">
        <v>322</v>
      </c>
      <c r="H1310" s="37">
        <v>0.29166666666666669</v>
      </c>
      <c r="I1310" s="37">
        <v>0.79166666666666663</v>
      </c>
      <c r="J1310" s="42"/>
      <c r="K1310" s="57">
        <v>25.07</v>
      </c>
      <c r="L1310" s="39">
        <f>J1310*K1310</f>
        <v>0</v>
      </c>
      <c r="M1310" s="38"/>
      <c r="N1310" s="57">
        <v>181.2</v>
      </c>
      <c r="O1310" s="258">
        <f>M1310*N1310</f>
        <v>0</v>
      </c>
      <c r="P1310" s="7"/>
      <c r="Q1310" s="6"/>
    </row>
    <row r="1311" spans="1:17" s="67" customFormat="1" ht="15.75" hidden="1">
      <c r="A1311"/>
      <c r="B1311" s="263" t="s">
        <v>87</v>
      </c>
      <c r="C1311" s="36" t="s">
        <v>8</v>
      </c>
      <c r="D1311" s="264" t="s">
        <v>167</v>
      </c>
      <c r="E1311" s="251">
        <v>45870</v>
      </c>
      <c r="F1311" s="36" t="s">
        <v>359</v>
      </c>
      <c r="G1311" s="38" t="s">
        <v>322</v>
      </c>
      <c r="H1311" s="37">
        <v>0.29166666666666669</v>
      </c>
      <c r="I1311" s="37">
        <v>0.79166666666666663</v>
      </c>
      <c r="J1311" s="42"/>
      <c r="K1311" s="57">
        <v>25.07</v>
      </c>
      <c r="L1311" s="39">
        <f t="shared" ref="L1311:L1313" si="154">J1311*K1311</f>
        <v>0</v>
      </c>
      <c r="M1311" s="38"/>
      <c r="N1311" s="57">
        <v>181.2</v>
      </c>
      <c r="O1311" s="258">
        <f t="shared" ref="O1311:O1313" si="155">M1311*N1311</f>
        <v>0</v>
      </c>
      <c r="P1311" s="7"/>
      <c r="Q1311" s="6"/>
    </row>
    <row r="1312" spans="1:17" s="67" customFormat="1" ht="15.75" hidden="1">
      <c r="A1312"/>
      <c r="B1312" s="263" t="s">
        <v>87</v>
      </c>
      <c r="C1312" s="36" t="s">
        <v>8</v>
      </c>
      <c r="D1312" s="264" t="s">
        <v>167</v>
      </c>
      <c r="E1312" s="251">
        <v>45870</v>
      </c>
      <c r="F1312" s="36" t="s">
        <v>360</v>
      </c>
      <c r="G1312" s="38" t="s">
        <v>328</v>
      </c>
      <c r="H1312" s="37">
        <v>0.91666666666666663</v>
      </c>
      <c r="I1312" s="37">
        <v>0.32500000000000001</v>
      </c>
      <c r="J1312" s="42"/>
      <c r="K1312" s="57">
        <v>53.62</v>
      </c>
      <c r="L1312" s="39">
        <f t="shared" si="154"/>
        <v>0</v>
      </c>
      <c r="M1312" s="38"/>
      <c r="N1312" s="57">
        <v>387.54</v>
      </c>
      <c r="O1312" s="258">
        <f t="shared" si="155"/>
        <v>0</v>
      </c>
      <c r="P1312" s="7"/>
      <c r="Q1312" s="6"/>
    </row>
    <row r="1313" spans="1:17" s="67" customFormat="1" ht="15.75" hidden="1">
      <c r="A1313"/>
      <c r="B1313" s="263" t="s">
        <v>87</v>
      </c>
      <c r="C1313" s="36" t="s">
        <v>8</v>
      </c>
      <c r="D1313" s="264" t="s">
        <v>167</v>
      </c>
      <c r="E1313" s="251">
        <v>45870</v>
      </c>
      <c r="F1313" s="36" t="s">
        <v>361</v>
      </c>
      <c r="G1313" s="38" t="s">
        <v>322</v>
      </c>
      <c r="H1313" s="37">
        <v>0.79166666666666663</v>
      </c>
      <c r="I1313" s="37">
        <v>0.29166666666666669</v>
      </c>
      <c r="J1313" s="42"/>
      <c r="K1313" s="57">
        <v>44.28</v>
      </c>
      <c r="L1313" s="39">
        <f t="shared" si="154"/>
        <v>0</v>
      </c>
      <c r="M1313" s="38">
        <v>26</v>
      </c>
      <c r="N1313" s="57">
        <v>320.02</v>
      </c>
      <c r="O1313" s="258">
        <f t="shared" si="155"/>
        <v>8320.52</v>
      </c>
      <c r="P1313" s="7"/>
      <c r="Q1313" s="6"/>
    </row>
    <row r="1314" spans="1:17" s="67" customFormat="1" ht="15.75" hidden="1">
      <c r="A1314"/>
      <c r="B1314" s="263" t="s">
        <v>87</v>
      </c>
      <c r="C1314" s="36" t="s">
        <v>8</v>
      </c>
      <c r="D1314" s="264" t="s">
        <v>167</v>
      </c>
      <c r="E1314" s="251">
        <v>45870</v>
      </c>
      <c r="F1314" s="36" t="s">
        <v>537</v>
      </c>
      <c r="G1314" s="38" t="s">
        <v>322</v>
      </c>
      <c r="H1314" s="37">
        <v>0.79166666666666663</v>
      </c>
      <c r="I1314" s="37">
        <v>0.29166666666666669</v>
      </c>
      <c r="J1314" s="42"/>
      <c r="K1314" s="57">
        <v>35.31</v>
      </c>
      <c r="L1314" s="39">
        <f t="shared" si="152"/>
        <v>0</v>
      </c>
      <c r="M1314" s="38"/>
      <c r="N1314" s="57">
        <v>255.24</v>
      </c>
      <c r="O1314" s="258">
        <f t="shared" si="153"/>
        <v>0</v>
      </c>
      <c r="P1314" s="7"/>
      <c r="Q1314" s="6"/>
    </row>
    <row r="1315" spans="1:17" s="67" customFormat="1" ht="15.75" hidden="1">
      <c r="A1315"/>
      <c r="B1315" s="263" t="s">
        <v>87</v>
      </c>
      <c r="C1315" s="36" t="s">
        <v>8</v>
      </c>
      <c r="D1315" s="264" t="s">
        <v>167</v>
      </c>
      <c r="E1315" s="251">
        <v>45870</v>
      </c>
      <c r="F1315" s="36" t="s">
        <v>362</v>
      </c>
      <c r="G1315" s="38" t="s">
        <v>328</v>
      </c>
      <c r="H1315" s="37">
        <v>0.33333333333333331</v>
      </c>
      <c r="I1315" s="37">
        <v>0.7416666666666667</v>
      </c>
      <c r="J1315" s="42"/>
      <c r="K1315" s="57">
        <v>32.17</v>
      </c>
      <c r="L1315" s="39">
        <f>J1315*K1315</f>
        <v>0</v>
      </c>
      <c r="M1315" s="38"/>
      <c r="N1315" s="57">
        <v>232.55</v>
      </c>
      <c r="O1315" s="258">
        <f>M1315*N1315</f>
        <v>0</v>
      </c>
      <c r="P1315" s="7"/>
      <c r="Q1315" s="6"/>
    </row>
    <row r="1316" spans="1:17" s="67" customFormat="1" ht="15.75" hidden="1">
      <c r="A1316"/>
      <c r="B1316" s="257" t="s">
        <v>12</v>
      </c>
      <c r="C1316" s="36" t="s">
        <v>11</v>
      </c>
      <c r="D1316" s="36" t="s">
        <v>4</v>
      </c>
      <c r="E1316" s="251">
        <v>45870</v>
      </c>
      <c r="F1316" s="36" t="s">
        <v>339</v>
      </c>
      <c r="G1316" s="36" t="s">
        <v>322</v>
      </c>
      <c r="H1316" s="37">
        <v>0.79166666666666663</v>
      </c>
      <c r="I1316" s="37">
        <v>0.29166666666666669</v>
      </c>
      <c r="J1316" s="42">
        <v>63</v>
      </c>
      <c r="K1316" s="57">
        <v>33.85</v>
      </c>
      <c r="L1316" s="39">
        <f t="shared" ref="L1316:L1320" si="156">J1316*K1316</f>
        <v>2132.5500000000002</v>
      </c>
      <c r="M1316" s="38"/>
      <c r="N1316" s="57"/>
      <c r="O1316" s="258">
        <f t="shared" ref="O1316:O1320" si="157">M1316*N1316</f>
        <v>0</v>
      </c>
      <c r="P1316" s="7"/>
      <c r="Q1316" s="6"/>
    </row>
    <row r="1317" spans="1:17" s="67" customFormat="1" ht="15.75" hidden="1">
      <c r="A1317"/>
      <c r="B1317" s="257" t="s">
        <v>12</v>
      </c>
      <c r="C1317" s="36" t="s">
        <v>11</v>
      </c>
      <c r="D1317" s="36" t="s">
        <v>4</v>
      </c>
      <c r="E1317" s="251">
        <v>45870</v>
      </c>
      <c r="F1317" s="36" t="s">
        <v>339</v>
      </c>
      <c r="G1317" s="36" t="s">
        <v>322</v>
      </c>
      <c r="H1317" s="37">
        <v>0.29166666666666669</v>
      </c>
      <c r="I1317" s="37">
        <v>0.79166666666666663</v>
      </c>
      <c r="J1317" s="42">
        <v>63</v>
      </c>
      <c r="K1317" s="57">
        <v>36</v>
      </c>
      <c r="L1317" s="39">
        <f t="shared" si="156"/>
        <v>2268</v>
      </c>
      <c r="M1317" s="38"/>
      <c r="N1317" s="57"/>
      <c r="O1317" s="258">
        <f t="shared" si="157"/>
        <v>0</v>
      </c>
      <c r="P1317" s="7"/>
      <c r="Q1317" s="6"/>
    </row>
    <row r="1318" spans="1:17" s="67" customFormat="1" ht="15.75" hidden="1">
      <c r="A1318"/>
      <c r="B1318" s="257" t="s">
        <v>12</v>
      </c>
      <c r="C1318" s="36" t="s">
        <v>10</v>
      </c>
      <c r="D1318" s="36" t="s">
        <v>4</v>
      </c>
      <c r="E1318" s="251">
        <v>45870</v>
      </c>
      <c r="F1318" s="36" t="s">
        <v>335</v>
      </c>
      <c r="G1318" s="36" t="s">
        <v>322</v>
      </c>
      <c r="H1318" s="37">
        <v>0.29166666666666669</v>
      </c>
      <c r="I1318" s="37">
        <v>0.79166666666666663</v>
      </c>
      <c r="J1318" s="42">
        <v>229.5</v>
      </c>
      <c r="K1318" s="57">
        <v>22.26</v>
      </c>
      <c r="L1318" s="39">
        <f t="shared" si="156"/>
        <v>5108.67</v>
      </c>
      <c r="M1318" s="38"/>
      <c r="N1318" s="57"/>
      <c r="O1318" s="258">
        <f t="shared" si="157"/>
        <v>0</v>
      </c>
      <c r="P1318" s="7"/>
      <c r="Q1318" s="6"/>
    </row>
    <row r="1319" spans="1:17" s="67" customFormat="1" ht="15.75" hidden="1">
      <c r="A1319"/>
      <c r="B1319" s="257" t="s">
        <v>12</v>
      </c>
      <c r="C1319" s="36" t="s">
        <v>10</v>
      </c>
      <c r="D1319" s="36" t="s">
        <v>4</v>
      </c>
      <c r="E1319" s="251">
        <v>45870</v>
      </c>
      <c r="F1319" s="36" t="s">
        <v>335</v>
      </c>
      <c r="G1319" s="36" t="s">
        <v>322</v>
      </c>
      <c r="H1319" s="37">
        <v>0.79166666666666663</v>
      </c>
      <c r="I1319" s="37">
        <v>0.29166666666666669</v>
      </c>
      <c r="J1319" s="42">
        <v>229.5</v>
      </c>
      <c r="K1319" s="57">
        <v>24.35</v>
      </c>
      <c r="L1319" s="39">
        <f t="shared" si="156"/>
        <v>5588.3250000000007</v>
      </c>
      <c r="M1319" s="38"/>
      <c r="N1319" s="57"/>
      <c r="O1319" s="258">
        <f t="shared" si="157"/>
        <v>0</v>
      </c>
      <c r="P1319" s="7"/>
      <c r="Q1319" s="6"/>
    </row>
    <row r="1320" spans="1:17" s="67" customFormat="1" ht="31.5" hidden="1">
      <c r="A1320"/>
      <c r="B1320" s="263" t="s">
        <v>12</v>
      </c>
      <c r="C1320" s="264" t="s">
        <v>13</v>
      </c>
      <c r="D1320" s="264" t="s">
        <v>4</v>
      </c>
      <c r="E1320" s="251">
        <v>45870</v>
      </c>
      <c r="F1320" s="36" t="s">
        <v>351</v>
      </c>
      <c r="G1320" s="36" t="s">
        <v>322</v>
      </c>
      <c r="H1320" s="37">
        <v>0.45833333333333331</v>
      </c>
      <c r="I1320" s="37">
        <v>0.95833333333333337</v>
      </c>
      <c r="J1320" s="267">
        <v>720</v>
      </c>
      <c r="K1320" s="268">
        <v>36.78</v>
      </c>
      <c r="L1320" s="269">
        <f t="shared" si="156"/>
        <v>26481.600000000002</v>
      </c>
      <c r="M1320" s="270"/>
      <c r="N1320" s="268"/>
      <c r="O1320" s="271">
        <f t="shared" si="157"/>
        <v>0</v>
      </c>
      <c r="P1320" s="7"/>
      <c r="Q1320" s="6"/>
    </row>
    <row r="1321" spans="1:17" s="67" customFormat="1" ht="31.5" hidden="1">
      <c r="A1321"/>
      <c r="B1321" s="257" t="s">
        <v>14</v>
      </c>
      <c r="C1321" s="36" t="s">
        <v>10</v>
      </c>
      <c r="D1321" s="36" t="s">
        <v>166</v>
      </c>
      <c r="E1321" s="251">
        <v>45870</v>
      </c>
      <c r="F1321" s="36" t="s">
        <v>550</v>
      </c>
      <c r="G1321" s="11" t="s">
        <v>322</v>
      </c>
      <c r="H1321" s="30" t="s">
        <v>551</v>
      </c>
      <c r="I1321" s="30" t="s">
        <v>552</v>
      </c>
      <c r="J1321" s="42">
        <v>34</v>
      </c>
      <c r="K1321" s="57">
        <v>25.87</v>
      </c>
      <c r="L1321" s="39">
        <f t="shared" ref="L1321:L1334" si="158">J1321*K1321</f>
        <v>879.58</v>
      </c>
      <c r="M1321" s="38"/>
      <c r="N1321" s="57">
        <v>163.19999999999999</v>
      </c>
      <c r="O1321" s="258">
        <f t="shared" ref="O1321:O1334" si="159">M1321*N1321</f>
        <v>0</v>
      </c>
      <c r="P1321" s="7"/>
      <c r="Q1321" s="6"/>
    </row>
    <row r="1322" spans="1:17" s="67" customFormat="1" ht="31.5" hidden="1">
      <c r="A1322"/>
      <c r="B1322" s="257" t="s">
        <v>14</v>
      </c>
      <c r="C1322" s="36" t="s">
        <v>10</v>
      </c>
      <c r="D1322" s="36" t="s">
        <v>166</v>
      </c>
      <c r="E1322" s="251">
        <v>45870</v>
      </c>
      <c r="F1322" s="36" t="s">
        <v>550</v>
      </c>
      <c r="G1322" s="11" t="s">
        <v>322</v>
      </c>
      <c r="H1322" s="30" t="s">
        <v>553</v>
      </c>
      <c r="I1322" s="30" t="s">
        <v>554</v>
      </c>
      <c r="J1322" s="42">
        <v>6</v>
      </c>
      <c r="K1322" s="57">
        <v>25.48</v>
      </c>
      <c r="L1322" s="39">
        <f t="shared" si="158"/>
        <v>152.88</v>
      </c>
      <c r="M1322" s="38"/>
      <c r="N1322" s="57">
        <v>160.76</v>
      </c>
      <c r="O1322" s="258">
        <f t="shared" si="159"/>
        <v>0</v>
      </c>
      <c r="P1322" s="7"/>
      <c r="Q1322" s="6"/>
    </row>
    <row r="1323" spans="1:17" s="67" customFormat="1" ht="31.5" hidden="1">
      <c r="A1323"/>
      <c r="B1323" s="257" t="s">
        <v>14</v>
      </c>
      <c r="C1323" s="36" t="s">
        <v>10</v>
      </c>
      <c r="D1323" s="36" t="s">
        <v>166</v>
      </c>
      <c r="E1323" s="251">
        <v>45870</v>
      </c>
      <c r="F1323" s="36" t="s">
        <v>555</v>
      </c>
      <c r="G1323" s="11" t="s">
        <v>322</v>
      </c>
      <c r="H1323" s="30" t="s">
        <v>556</v>
      </c>
      <c r="I1323" s="30" t="s">
        <v>557</v>
      </c>
      <c r="J1323" s="42">
        <v>65.5</v>
      </c>
      <c r="K1323" s="57">
        <v>25.48</v>
      </c>
      <c r="L1323" s="39">
        <f t="shared" si="158"/>
        <v>1668.94</v>
      </c>
      <c r="M1323" s="38">
        <v>3</v>
      </c>
      <c r="N1323" s="57">
        <v>160.76</v>
      </c>
      <c r="O1323" s="258">
        <f t="shared" si="159"/>
        <v>482.28</v>
      </c>
      <c r="P1323" s="7"/>
      <c r="Q1323" s="6"/>
    </row>
    <row r="1324" spans="1:17" s="67" customFormat="1" ht="31.5" hidden="1">
      <c r="A1324"/>
      <c r="B1324" s="257" t="s">
        <v>14</v>
      </c>
      <c r="C1324" s="36" t="s">
        <v>10</v>
      </c>
      <c r="D1324" s="36" t="s">
        <v>166</v>
      </c>
      <c r="E1324" s="251">
        <v>45870</v>
      </c>
      <c r="F1324" s="36" t="s">
        <v>555</v>
      </c>
      <c r="G1324" s="11" t="s">
        <v>322</v>
      </c>
      <c r="H1324" s="30" t="s">
        <v>553</v>
      </c>
      <c r="I1324" s="30" t="s">
        <v>554</v>
      </c>
      <c r="J1324" s="42"/>
      <c r="K1324" s="57">
        <v>25.48</v>
      </c>
      <c r="L1324" s="39">
        <f t="shared" si="158"/>
        <v>0</v>
      </c>
      <c r="M1324" s="38"/>
      <c r="N1324" s="57">
        <v>160.76</v>
      </c>
      <c r="O1324" s="258">
        <f t="shared" si="159"/>
        <v>0</v>
      </c>
      <c r="P1324" s="7"/>
      <c r="Q1324" s="6"/>
    </row>
    <row r="1325" spans="1:17" s="67" customFormat="1" ht="31.5" hidden="1">
      <c r="A1325"/>
      <c r="B1325" s="257" t="s">
        <v>14</v>
      </c>
      <c r="C1325" s="36" t="s">
        <v>10</v>
      </c>
      <c r="D1325" s="36" t="s">
        <v>166</v>
      </c>
      <c r="E1325" s="251">
        <v>45870</v>
      </c>
      <c r="F1325" s="36" t="s">
        <v>555</v>
      </c>
      <c r="G1325" s="11" t="s">
        <v>322</v>
      </c>
      <c r="H1325" s="30" t="s">
        <v>553</v>
      </c>
      <c r="I1325" s="30" t="s">
        <v>554</v>
      </c>
      <c r="J1325" s="42"/>
      <c r="K1325" s="57">
        <v>25.48</v>
      </c>
      <c r="L1325" s="39">
        <f t="shared" si="158"/>
        <v>0</v>
      </c>
      <c r="M1325" s="38"/>
      <c r="N1325" s="57">
        <v>160.76</v>
      </c>
      <c r="O1325" s="258">
        <f t="shared" si="159"/>
        <v>0</v>
      </c>
      <c r="P1325" s="7"/>
      <c r="Q1325" s="6"/>
    </row>
    <row r="1326" spans="1:17" s="67" customFormat="1" ht="31.5" hidden="1">
      <c r="A1326"/>
      <c r="B1326" s="257" t="s">
        <v>14</v>
      </c>
      <c r="C1326" s="36" t="s">
        <v>10</v>
      </c>
      <c r="D1326" s="36" t="s">
        <v>166</v>
      </c>
      <c r="E1326" s="251">
        <v>45870</v>
      </c>
      <c r="F1326" s="36" t="s">
        <v>555</v>
      </c>
      <c r="G1326" s="11" t="s">
        <v>322</v>
      </c>
      <c r="H1326" s="30" t="s">
        <v>556</v>
      </c>
      <c r="I1326" s="30" t="s">
        <v>557</v>
      </c>
      <c r="J1326" s="42"/>
      <c r="K1326" s="57">
        <v>25.48</v>
      </c>
      <c r="L1326" s="39">
        <f t="shared" si="158"/>
        <v>0</v>
      </c>
      <c r="M1326" s="38"/>
      <c r="N1326" s="57">
        <v>160.76</v>
      </c>
      <c r="O1326" s="258">
        <f t="shared" si="159"/>
        <v>0</v>
      </c>
      <c r="P1326" s="7"/>
      <c r="Q1326" s="6"/>
    </row>
    <row r="1327" spans="1:17" s="67" customFormat="1" ht="31.5" hidden="1">
      <c r="A1327"/>
      <c r="B1327" s="257" t="s">
        <v>14</v>
      </c>
      <c r="C1327" s="36" t="s">
        <v>10</v>
      </c>
      <c r="D1327" s="36" t="s">
        <v>166</v>
      </c>
      <c r="E1327" s="251">
        <v>45870</v>
      </c>
      <c r="F1327" s="36" t="s">
        <v>558</v>
      </c>
      <c r="G1327" s="11" t="s">
        <v>322</v>
      </c>
      <c r="H1327" s="30" t="s">
        <v>554</v>
      </c>
      <c r="I1327" s="30" t="s">
        <v>553</v>
      </c>
      <c r="J1327" s="42">
        <v>4.5</v>
      </c>
      <c r="K1327" s="57">
        <v>28.19</v>
      </c>
      <c r="L1327" s="39">
        <f t="shared" si="158"/>
        <v>126.855</v>
      </c>
      <c r="M1327" s="38"/>
      <c r="N1327" s="57">
        <v>177.85</v>
      </c>
      <c r="O1327" s="258">
        <f t="shared" si="159"/>
        <v>0</v>
      </c>
      <c r="P1327" s="7"/>
      <c r="Q1327" s="6"/>
    </row>
    <row r="1328" spans="1:17" s="67" customFormat="1" ht="31.5" hidden="1">
      <c r="A1328"/>
      <c r="B1328" s="257" t="s">
        <v>14</v>
      </c>
      <c r="C1328" s="36" t="s">
        <v>10</v>
      </c>
      <c r="D1328" s="36" t="s">
        <v>166</v>
      </c>
      <c r="E1328" s="251">
        <v>45870</v>
      </c>
      <c r="F1328" s="36" t="s">
        <v>559</v>
      </c>
      <c r="G1328" s="11" t="s">
        <v>341</v>
      </c>
      <c r="H1328" s="30" t="s">
        <v>560</v>
      </c>
      <c r="I1328" s="30" t="s">
        <v>561</v>
      </c>
      <c r="J1328" s="42"/>
      <c r="K1328" s="57">
        <v>26.11</v>
      </c>
      <c r="L1328" s="39">
        <f t="shared" si="158"/>
        <v>0</v>
      </c>
      <c r="M1328" s="38"/>
      <c r="N1328" s="57">
        <v>188.69</v>
      </c>
      <c r="O1328" s="258">
        <f t="shared" si="159"/>
        <v>0</v>
      </c>
      <c r="P1328" s="7"/>
      <c r="Q1328" s="6"/>
    </row>
    <row r="1329" spans="1:17" s="67" customFormat="1" ht="31.5" hidden="1">
      <c r="A1329"/>
      <c r="B1329" s="257" t="s">
        <v>14</v>
      </c>
      <c r="C1329" s="36" t="s">
        <v>11</v>
      </c>
      <c r="D1329" s="36" t="s">
        <v>166</v>
      </c>
      <c r="E1329" s="251">
        <v>45870</v>
      </c>
      <c r="F1329" s="36" t="s">
        <v>562</v>
      </c>
      <c r="G1329" s="11" t="s">
        <v>322</v>
      </c>
      <c r="H1329" s="30" t="s">
        <v>553</v>
      </c>
      <c r="I1329" s="30" t="s">
        <v>554</v>
      </c>
      <c r="J1329" s="42"/>
      <c r="K1329" s="57">
        <v>34.39</v>
      </c>
      <c r="L1329" s="39">
        <f t="shared" si="158"/>
        <v>0</v>
      </c>
      <c r="M1329" s="38"/>
      <c r="N1329" s="57">
        <v>216.94</v>
      </c>
      <c r="O1329" s="258">
        <f t="shared" si="159"/>
        <v>0</v>
      </c>
      <c r="P1329" s="7"/>
      <c r="Q1329" s="6"/>
    </row>
    <row r="1330" spans="1:17" s="67" customFormat="1" ht="31.5" hidden="1">
      <c r="A1330"/>
      <c r="B1330" s="257" t="s">
        <v>14</v>
      </c>
      <c r="C1330" s="36" t="s">
        <v>11</v>
      </c>
      <c r="D1330" s="36" t="s">
        <v>166</v>
      </c>
      <c r="E1330" s="251">
        <v>45870</v>
      </c>
      <c r="F1330" s="36" t="s">
        <v>563</v>
      </c>
      <c r="G1330" s="11" t="s">
        <v>322</v>
      </c>
      <c r="H1330" s="30" t="s">
        <v>564</v>
      </c>
      <c r="I1330" s="30" t="s">
        <v>565</v>
      </c>
      <c r="J1330" s="42">
        <v>6</v>
      </c>
      <c r="K1330" s="57">
        <v>34.39</v>
      </c>
      <c r="L1330" s="39">
        <f t="shared" si="158"/>
        <v>206.34</v>
      </c>
      <c r="M1330" s="38"/>
      <c r="N1330" s="57">
        <v>216.94</v>
      </c>
      <c r="O1330" s="258">
        <f t="shared" si="159"/>
        <v>0</v>
      </c>
      <c r="P1330" s="7"/>
      <c r="Q1330" s="6"/>
    </row>
    <row r="1331" spans="1:17" s="67" customFormat="1" ht="31.5" hidden="1">
      <c r="A1331"/>
      <c r="B1331" s="257" t="s">
        <v>14</v>
      </c>
      <c r="C1331" s="36" t="s">
        <v>11</v>
      </c>
      <c r="D1331" s="36" t="s">
        <v>166</v>
      </c>
      <c r="E1331" s="251">
        <v>45870</v>
      </c>
      <c r="F1331" s="36" t="s">
        <v>566</v>
      </c>
      <c r="G1331" s="11" t="s">
        <v>322</v>
      </c>
      <c r="H1331" s="30" t="s">
        <v>556</v>
      </c>
      <c r="I1331" s="30" t="s">
        <v>557</v>
      </c>
      <c r="J1331" s="42">
        <v>5</v>
      </c>
      <c r="K1331" s="57">
        <v>36.6</v>
      </c>
      <c r="L1331" s="39">
        <f t="shared" si="158"/>
        <v>183</v>
      </c>
      <c r="M1331" s="38"/>
      <c r="N1331" s="57">
        <v>230.87</v>
      </c>
      <c r="O1331" s="258">
        <f t="shared" si="159"/>
        <v>0</v>
      </c>
      <c r="P1331" s="7"/>
      <c r="Q1331" s="6"/>
    </row>
    <row r="1332" spans="1:17" s="67" customFormat="1" ht="31.5" hidden="1">
      <c r="A1332"/>
      <c r="B1332" s="257" t="s">
        <v>14</v>
      </c>
      <c r="C1332" s="36" t="s">
        <v>11</v>
      </c>
      <c r="D1332" s="36" t="s">
        <v>166</v>
      </c>
      <c r="E1332" s="251">
        <v>45870</v>
      </c>
      <c r="F1332" s="36" t="s">
        <v>566</v>
      </c>
      <c r="G1332" s="11" t="s">
        <v>322</v>
      </c>
      <c r="H1332" s="30" t="s">
        <v>567</v>
      </c>
      <c r="I1332" s="30" t="s">
        <v>568</v>
      </c>
      <c r="J1332" s="42"/>
      <c r="K1332" s="57">
        <v>37.770000000000003</v>
      </c>
      <c r="L1332" s="39">
        <f t="shared" si="158"/>
        <v>0</v>
      </c>
      <c r="M1332" s="38"/>
      <c r="N1332" s="57">
        <v>238.28</v>
      </c>
      <c r="O1332" s="258">
        <f t="shared" si="159"/>
        <v>0</v>
      </c>
      <c r="P1332" s="7"/>
      <c r="Q1332" s="6"/>
    </row>
    <row r="1333" spans="1:17" s="67" customFormat="1" ht="31.5" hidden="1">
      <c r="A1333"/>
      <c r="B1333" s="257" t="s">
        <v>14</v>
      </c>
      <c r="C1333" s="36" t="s">
        <v>11</v>
      </c>
      <c r="D1333" s="36" t="s">
        <v>166</v>
      </c>
      <c r="E1333" s="251">
        <v>45870</v>
      </c>
      <c r="F1333" s="36" t="s">
        <v>566</v>
      </c>
      <c r="G1333" s="11" t="s">
        <v>322</v>
      </c>
      <c r="H1333" s="30" t="s">
        <v>553</v>
      </c>
      <c r="I1333" s="30" t="s">
        <v>554</v>
      </c>
      <c r="J1333" s="42"/>
      <c r="K1333" s="57">
        <v>36.6</v>
      </c>
      <c r="L1333" s="39">
        <f t="shared" si="158"/>
        <v>0</v>
      </c>
      <c r="M1333" s="38"/>
      <c r="N1333" s="57">
        <v>230.87</v>
      </c>
      <c r="O1333" s="258">
        <f t="shared" si="159"/>
        <v>0</v>
      </c>
      <c r="P1333" s="7"/>
      <c r="Q1333" s="6"/>
    </row>
    <row r="1334" spans="1:17" s="67" customFormat="1" ht="31.5" hidden="1">
      <c r="A1334"/>
      <c r="B1334" s="263" t="s">
        <v>14</v>
      </c>
      <c r="C1334" s="264" t="s">
        <v>11</v>
      </c>
      <c r="D1334" s="264" t="s">
        <v>166</v>
      </c>
      <c r="E1334" s="251">
        <v>45870</v>
      </c>
      <c r="F1334" s="36" t="s">
        <v>569</v>
      </c>
      <c r="G1334" s="11" t="s">
        <v>322</v>
      </c>
      <c r="H1334" s="30" t="s">
        <v>553</v>
      </c>
      <c r="I1334" s="30" t="s">
        <v>554</v>
      </c>
      <c r="J1334" s="267"/>
      <c r="K1334" s="268">
        <v>36.6</v>
      </c>
      <c r="L1334" s="269">
        <f t="shared" si="158"/>
        <v>0</v>
      </c>
      <c r="M1334" s="270"/>
      <c r="N1334" s="268">
        <v>230.87</v>
      </c>
      <c r="O1334" s="271">
        <f t="shared" si="159"/>
        <v>0</v>
      </c>
      <c r="P1334" s="7"/>
      <c r="Q1334" s="6"/>
    </row>
    <row r="1335" spans="1:17" s="67" customFormat="1" ht="15.75" hidden="1">
      <c r="A1335"/>
      <c r="B1335" s="257" t="s">
        <v>113</v>
      </c>
      <c r="C1335" s="36" t="s">
        <v>7</v>
      </c>
      <c r="D1335" s="36" t="s">
        <v>155</v>
      </c>
      <c r="E1335" s="251">
        <v>45870</v>
      </c>
      <c r="F1335" s="36" t="s">
        <v>355</v>
      </c>
      <c r="G1335" s="36" t="s">
        <v>523</v>
      </c>
      <c r="H1335" s="37">
        <v>0.47916666666666702</v>
      </c>
      <c r="I1335" s="37">
        <v>0.88749999999999996</v>
      </c>
      <c r="J1335" s="42"/>
      <c r="K1335" s="57">
        <v>50.39</v>
      </c>
      <c r="L1335" s="39">
        <f t="shared" ref="L1335:L1346" si="160">J1335*K1335</f>
        <v>0</v>
      </c>
      <c r="M1335" s="38"/>
      <c r="N1335" s="39">
        <v>364.23</v>
      </c>
      <c r="O1335" s="258">
        <f t="shared" ref="O1335:O1346" si="161">M1335*N1335</f>
        <v>0</v>
      </c>
      <c r="P1335" s="7"/>
      <c r="Q1335" s="6"/>
    </row>
    <row r="1336" spans="1:17" s="67" customFormat="1" ht="15.75" hidden="1">
      <c r="A1336"/>
      <c r="B1336" s="257" t="s">
        <v>113</v>
      </c>
      <c r="C1336" s="36" t="s">
        <v>7</v>
      </c>
      <c r="D1336" s="36" t="s">
        <v>155</v>
      </c>
      <c r="E1336" s="251">
        <v>45870</v>
      </c>
      <c r="F1336" s="36" t="s">
        <v>524</v>
      </c>
      <c r="G1336" s="36" t="s">
        <v>449</v>
      </c>
      <c r="H1336" s="37">
        <v>0.29166666666666702</v>
      </c>
      <c r="I1336" s="37">
        <v>0.63888888888888895</v>
      </c>
      <c r="J1336" s="42"/>
      <c r="K1336" s="57">
        <v>35.22</v>
      </c>
      <c r="L1336" s="39">
        <f t="shared" si="160"/>
        <v>0</v>
      </c>
      <c r="M1336" s="38"/>
      <c r="N1336" s="39">
        <v>254.59</v>
      </c>
      <c r="O1336" s="258">
        <f t="shared" si="161"/>
        <v>0</v>
      </c>
      <c r="P1336" s="7"/>
      <c r="Q1336" s="6"/>
    </row>
    <row r="1337" spans="1:17" s="67" customFormat="1" ht="15.75" hidden="1">
      <c r="A1337"/>
      <c r="B1337" s="257" t="s">
        <v>113</v>
      </c>
      <c r="C1337" s="36" t="s">
        <v>7</v>
      </c>
      <c r="D1337" s="36" t="s">
        <v>155</v>
      </c>
      <c r="E1337" s="251">
        <v>45870</v>
      </c>
      <c r="F1337" s="36" t="s">
        <v>525</v>
      </c>
      <c r="G1337" s="36" t="s">
        <v>449</v>
      </c>
      <c r="H1337" s="37">
        <v>0.47916666666666702</v>
      </c>
      <c r="I1337" s="37">
        <v>0.82638888888888895</v>
      </c>
      <c r="J1337" s="42"/>
      <c r="K1337" s="57">
        <v>35.22</v>
      </c>
      <c r="L1337" s="39">
        <f t="shared" si="160"/>
        <v>0</v>
      </c>
      <c r="M1337" s="38"/>
      <c r="N1337" s="39">
        <v>254.59</v>
      </c>
      <c r="O1337" s="258">
        <f t="shared" si="161"/>
        <v>0</v>
      </c>
      <c r="P1337" s="7"/>
      <c r="Q1337" s="6"/>
    </row>
    <row r="1338" spans="1:17" s="67" customFormat="1" ht="15.75" hidden="1">
      <c r="A1338"/>
      <c r="B1338" s="257" t="s">
        <v>113</v>
      </c>
      <c r="C1338" s="36" t="s">
        <v>7</v>
      </c>
      <c r="D1338" s="36" t="s">
        <v>155</v>
      </c>
      <c r="E1338" s="251">
        <v>45870</v>
      </c>
      <c r="F1338" s="36" t="s">
        <v>526</v>
      </c>
      <c r="G1338" s="36" t="s">
        <v>449</v>
      </c>
      <c r="H1338" s="37">
        <v>0.8125</v>
      </c>
      <c r="I1338" s="37">
        <v>0.14583333333333301</v>
      </c>
      <c r="J1338" s="42"/>
      <c r="K1338" s="57">
        <v>39.51</v>
      </c>
      <c r="L1338" s="39">
        <f t="shared" si="160"/>
        <v>0</v>
      </c>
      <c r="M1338" s="38"/>
      <c r="N1338" s="39">
        <v>285.58</v>
      </c>
      <c r="O1338" s="258">
        <f t="shared" si="161"/>
        <v>0</v>
      </c>
      <c r="P1338" s="7"/>
      <c r="Q1338" s="6"/>
    </row>
    <row r="1339" spans="1:17" s="67" customFormat="1" ht="15.75" hidden="1">
      <c r="A1339"/>
      <c r="B1339" s="257" t="s">
        <v>113</v>
      </c>
      <c r="C1339" s="36" t="s">
        <v>7</v>
      </c>
      <c r="D1339" s="36" t="s">
        <v>155</v>
      </c>
      <c r="E1339" s="251">
        <v>45870</v>
      </c>
      <c r="F1339" s="36" t="s">
        <v>527</v>
      </c>
      <c r="G1339" s="36" t="s">
        <v>449</v>
      </c>
      <c r="H1339" s="37">
        <v>0.47916666666666702</v>
      </c>
      <c r="I1339" s="37">
        <v>0.82638888888888895</v>
      </c>
      <c r="J1339" s="42"/>
      <c r="K1339" s="57">
        <v>28.35</v>
      </c>
      <c r="L1339" s="39">
        <f t="shared" si="160"/>
        <v>0</v>
      </c>
      <c r="M1339" s="38">
        <v>87</v>
      </c>
      <c r="N1339" s="39">
        <v>204.88</v>
      </c>
      <c r="O1339" s="258">
        <f t="shared" si="161"/>
        <v>17824.560000000001</v>
      </c>
      <c r="P1339" s="7"/>
      <c r="Q1339" s="6"/>
    </row>
    <row r="1340" spans="1:17" s="67" customFormat="1" ht="15.75" hidden="1">
      <c r="A1340"/>
      <c r="B1340" s="257" t="s">
        <v>113</v>
      </c>
      <c r="C1340" s="36" t="s">
        <v>7</v>
      </c>
      <c r="D1340" s="36" t="s">
        <v>155</v>
      </c>
      <c r="E1340" s="251">
        <v>45870</v>
      </c>
      <c r="F1340" s="36" t="s">
        <v>528</v>
      </c>
      <c r="G1340" s="36" t="s">
        <v>449</v>
      </c>
      <c r="H1340" s="37">
        <v>0.47916666666666702</v>
      </c>
      <c r="I1340" s="37">
        <v>0.82638888888888895</v>
      </c>
      <c r="J1340" s="42"/>
      <c r="K1340" s="57">
        <v>31.84</v>
      </c>
      <c r="L1340" s="39">
        <f t="shared" si="160"/>
        <v>0</v>
      </c>
      <c r="M1340" s="38">
        <v>9</v>
      </c>
      <c r="N1340" s="39">
        <v>230.17</v>
      </c>
      <c r="O1340" s="258">
        <f t="shared" si="161"/>
        <v>2071.5299999999997</v>
      </c>
      <c r="P1340" s="7"/>
      <c r="Q1340" s="6"/>
    </row>
    <row r="1341" spans="1:17" s="67" customFormat="1" ht="15.75" hidden="1">
      <c r="A1341"/>
      <c r="B1341" s="257" t="s">
        <v>113</v>
      </c>
      <c r="C1341" s="36" t="s">
        <v>7</v>
      </c>
      <c r="D1341" s="36" t="s">
        <v>155</v>
      </c>
      <c r="E1341" s="251">
        <v>45870</v>
      </c>
      <c r="F1341" s="36" t="s">
        <v>529</v>
      </c>
      <c r="G1341" s="36" t="s">
        <v>449</v>
      </c>
      <c r="H1341" s="37">
        <v>0.60069444444444398</v>
      </c>
      <c r="I1341" s="37">
        <v>0.94791666666666696</v>
      </c>
      <c r="J1341" s="42"/>
      <c r="K1341" s="57">
        <v>28.89</v>
      </c>
      <c r="L1341" s="39">
        <f t="shared" si="160"/>
        <v>0</v>
      </c>
      <c r="M1341" s="38"/>
      <c r="N1341" s="39">
        <v>208.84</v>
      </c>
      <c r="O1341" s="258">
        <f t="shared" si="161"/>
        <v>0</v>
      </c>
      <c r="P1341" s="7"/>
      <c r="Q1341" s="6"/>
    </row>
    <row r="1342" spans="1:17" s="67" customFormat="1" ht="15.75" hidden="1">
      <c r="A1342"/>
      <c r="B1342" s="257" t="s">
        <v>113</v>
      </c>
      <c r="C1342" s="36" t="s">
        <v>7</v>
      </c>
      <c r="D1342" s="36" t="s">
        <v>155</v>
      </c>
      <c r="E1342" s="251">
        <v>45870</v>
      </c>
      <c r="F1342" s="36" t="s">
        <v>529</v>
      </c>
      <c r="G1342" s="36" t="s">
        <v>449</v>
      </c>
      <c r="H1342" s="37">
        <v>0.56944444444444398</v>
      </c>
      <c r="I1342" s="37">
        <v>0.91666666666666696</v>
      </c>
      <c r="J1342" s="42"/>
      <c r="K1342" s="57">
        <v>28.35</v>
      </c>
      <c r="L1342" s="39">
        <f t="shared" si="160"/>
        <v>0</v>
      </c>
      <c r="M1342" s="38"/>
      <c r="N1342" s="39">
        <v>204.88</v>
      </c>
      <c r="O1342" s="258">
        <f t="shared" si="161"/>
        <v>0</v>
      </c>
      <c r="P1342" s="7"/>
      <c r="Q1342" s="6"/>
    </row>
    <row r="1343" spans="1:17" s="67" customFormat="1" ht="15.75" hidden="1">
      <c r="A1343"/>
      <c r="B1343" s="257" t="s">
        <v>113</v>
      </c>
      <c r="C1343" s="36" t="s">
        <v>7</v>
      </c>
      <c r="D1343" s="36" t="s">
        <v>155</v>
      </c>
      <c r="E1343" s="251">
        <v>45870</v>
      </c>
      <c r="F1343" s="36" t="s">
        <v>530</v>
      </c>
      <c r="G1343" s="36" t="s">
        <v>449</v>
      </c>
      <c r="H1343" s="37">
        <v>0.33333333333333298</v>
      </c>
      <c r="I1343" s="37">
        <v>0.68055555555555602</v>
      </c>
      <c r="J1343" s="42"/>
      <c r="K1343" s="57">
        <v>28.35</v>
      </c>
      <c r="L1343" s="39">
        <f t="shared" si="160"/>
        <v>0</v>
      </c>
      <c r="M1343" s="38"/>
      <c r="N1343" s="39">
        <v>204.88</v>
      </c>
      <c r="O1343" s="258">
        <f t="shared" si="161"/>
        <v>0</v>
      </c>
      <c r="P1343" s="7"/>
      <c r="Q1343" s="6"/>
    </row>
    <row r="1344" spans="1:17" s="67" customFormat="1" ht="15.75" hidden="1">
      <c r="A1344"/>
      <c r="B1344" s="257" t="s">
        <v>113</v>
      </c>
      <c r="C1344" s="36" t="s">
        <v>7</v>
      </c>
      <c r="D1344" s="36" t="s">
        <v>155</v>
      </c>
      <c r="E1344" s="251">
        <v>45870</v>
      </c>
      <c r="F1344" s="36" t="s">
        <v>531</v>
      </c>
      <c r="G1344" s="36" t="s">
        <v>449</v>
      </c>
      <c r="H1344" s="37">
        <v>0.29166666666666702</v>
      </c>
      <c r="I1344" s="37">
        <v>0.63888888888888895</v>
      </c>
      <c r="J1344" s="42"/>
      <c r="K1344" s="57">
        <v>31.84</v>
      </c>
      <c r="L1344" s="39">
        <f t="shared" si="160"/>
        <v>0</v>
      </c>
      <c r="M1344" s="38"/>
      <c r="N1344" s="39">
        <v>230.17</v>
      </c>
      <c r="O1344" s="258">
        <f t="shared" si="161"/>
        <v>0</v>
      </c>
      <c r="P1344" s="7"/>
      <c r="Q1344" s="6"/>
    </row>
    <row r="1345" spans="1:17" s="67" customFormat="1" ht="15.75" hidden="1">
      <c r="A1345"/>
      <c r="B1345" s="257" t="s">
        <v>113</v>
      </c>
      <c r="C1345" s="36" t="s">
        <v>7</v>
      </c>
      <c r="D1345" s="36" t="s">
        <v>155</v>
      </c>
      <c r="E1345" s="251">
        <v>45870</v>
      </c>
      <c r="F1345" s="36" t="s">
        <v>532</v>
      </c>
      <c r="G1345" s="36" t="s">
        <v>449</v>
      </c>
      <c r="H1345" s="37">
        <v>0.8125</v>
      </c>
      <c r="I1345" s="37">
        <v>0.14583333333333301</v>
      </c>
      <c r="J1345" s="42"/>
      <c r="K1345" s="57">
        <v>31.56</v>
      </c>
      <c r="L1345" s="39">
        <f t="shared" si="160"/>
        <v>0</v>
      </c>
      <c r="M1345" s="38"/>
      <c r="N1345" s="39">
        <v>228.13</v>
      </c>
      <c r="O1345" s="258">
        <f t="shared" si="161"/>
        <v>0</v>
      </c>
      <c r="P1345" s="7"/>
      <c r="Q1345" s="6"/>
    </row>
    <row r="1346" spans="1:17" s="67" customFormat="1" ht="15.75" hidden="1">
      <c r="A1346"/>
      <c r="B1346" s="257" t="s">
        <v>113</v>
      </c>
      <c r="C1346" s="36" t="s">
        <v>7</v>
      </c>
      <c r="D1346" s="36" t="s">
        <v>155</v>
      </c>
      <c r="E1346" s="251">
        <v>45870</v>
      </c>
      <c r="F1346" s="36" t="s">
        <v>533</v>
      </c>
      <c r="G1346" s="36" t="s">
        <v>449</v>
      </c>
      <c r="H1346" s="37">
        <v>0.8125</v>
      </c>
      <c r="I1346" s="37">
        <v>0.14583333333333301</v>
      </c>
      <c r="J1346" s="42"/>
      <c r="K1346" s="57">
        <v>35.6</v>
      </c>
      <c r="L1346" s="39">
        <f t="shared" si="160"/>
        <v>0</v>
      </c>
      <c r="M1346" s="38"/>
      <c r="N1346" s="39">
        <v>257.29000000000002</v>
      </c>
      <c r="O1346" s="258">
        <f t="shared" si="161"/>
        <v>0</v>
      </c>
      <c r="P1346" s="7"/>
      <c r="Q1346" s="6"/>
    </row>
    <row r="1347" spans="1:17" s="67" customFormat="1" ht="15.75" hidden="1">
      <c r="A1347"/>
      <c r="B1347" s="257" t="s">
        <v>93</v>
      </c>
      <c r="C1347" s="36" t="s">
        <v>7</v>
      </c>
      <c r="D1347" s="36" t="s">
        <v>179</v>
      </c>
      <c r="E1347" s="251">
        <v>45870</v>
      </c>
      <c r="F1347" s="36" t="s">
        <v>581</v>
      </c>
      <c r="G1347" s="36" t="s">
        <v>322</v>
      </c>
      <c r="H1347" s="37" t="s">
        <v>556</v>
      </c>
      <c r="I1347" s="37" t="s">
        <v>557</v>
      </c>
      <c r="J1347" s="42"/>
      <c r="K1347" s="57">
        <v>23.32</v>
      </c>
      <c r="L1347" s="39">
        <f t="shared" ref="L1347:L1353" si="162">J1347*K1347</f>
        <v>0</v>
      </c>
      <c r="M1347" s="38"/>
      <c r="N1347" s="57">
        <v>168.58</v>
      </c>
      <c r="O1347" s="258">
        <f t="shared" ref="O1347:O1353" si="163">M1347*N1347</f>
        <v>0</v>
      </c>
      <c r="P1347" s="7"/>
      <c r="Q1347" s="6"/>
    </row>
    <row r="1348" spans="1:17" s="67" customFormat="1" ht="15.75" hidden="1">
      <c r="A1348"/>
      <c r="B1348" s="257" t="s">
        <v>93</v>
      </c>
      <c r="C1348" s="36" t="s">
        <v>7</v>
      </c>
      <c r="D1348" s="36" t="s">
        <v>179</v>
      </c>
      <c r="E1348" s="251">
        <v>45870</v>
      </c>
      <c r="F1348" s="36" t="s">
        <v>372</v>
      </c>
      <c r="G1348" s="36" t="s">
        <v>333</v>
      </c>
      <c r="H1348" s="37" t="s">
        <v>582</v>
      </c>
      <c r="I1348" s="37" t="s">
        <v>583</v>
      </c>
      <c r="J1348" s="42"/>
      <c r="K1348" s="57">
        <v>22.9</v>
      </c>
      <c r="L1348" s="39">
        <f t="shared" si="162"/>
        <v>0</v>
      </c>
      <c r="M1348" s="42">
        <v>3</v>
      </c>
      <c r="N1348" s="57">
        <v>165.55</v>
      </c>
      <c r="O1348" s="258">
        <f t="shared" si="163"/>
        <v>496.65000000000003</v>
      </c>
      <c r="P1348" s="7"/>
      <c r="Q1348" s="6"/>
    </row>
    <row r="1349" spans="1:17" s="67" customFormat="1" ht="15.75" hidden="1">
      <c r="A1349"/>
      <c r="B1349" s="257" t="s">
        <v>93</v>
      </c>
      <c r="C1349" s="36" t="s">
        <v>7</v>
      </c>
      <c r="D1349" s="36" t="s">
        <v>179</v>
      </c>
      <c r="E1349" s="251">
        <v>45870</v>
      </c>
      <c r="F1349" s="36" t="s">
        <v>379</v>
      </c>
      <c r="G1349" s="36" t="s">
        <v>322</v>
      </c>
      <c r="H1349" s="37" t="s">
        <v>556</v>
      </c>
      <c r="I1349" s="37" t="s">
        <v>557</v>
      </c>
      <c r="J1349" s="42"/>
      <c r="K1349" s="57">
        <v>27.52</v>
      </c>
      <c r="L1349" s="39">
        <f t="shared" si="162"/>
        <v>0</v>
      </c>
      <c r="M1349" s="38"/>
      <c r="N1349" s="57">
        <v>198.89</v>
      </c>
      <c r="O1349" s="258">
        <f t="shared" si="163"/>
        <v>0</v>
      </c>
      <c r="P1349" s="7"/>
      <c r="Q1349" s="6"/>
    </row>
    <row r="1350" spans="1:17" s="67" customFormat="1" ht="15.75" hidden="1">
      <c r="A1350"/>
      <c r="B1350" s="257" t="s">
        <v>93</v>
      </c>
      <c r="C1350" s="36" t="s">
        <v>7</v>
      </c>
      <c r="D1350" s="36" t="s">
        <v>179</v>
      </c>
      <c r="E1350" s="251">
        <v>45870</v>
      </c>
      <c r="F1350" s="36" t="s">
        <v>379</v>
      </c>
      <c r="G1350" s="36" t="s">
        <v>333</v>
      </c>
      <c r="H1350" s="37" t="s">
        <v>582</v>
      </c>
      <c r="I1350" s="37" t="s">
        <v>583</v>
      </c>
      <c r="J1350" s="42"/>
      <c r="K1350" s="57">
        <v>28.75</v>
      </c>
      <c r="L1350" s="39">
        <f t="shared" si="162"/>
        <v>0</v>
      </c>
      <c r="M1350" s="38"/>
      <c r="N1350" s="57">
        <v>207.81</v>
      </c>
      <c r="O1350" s="258">
        <f t="shared" si="163"/>
        <v>0</v>
      </c>
      <c r="P1350" s="7"/>
      <c r="Q1350" s="6"/>
    </row>
    <row r="1351" spans="1:17" s="67" customFormat="1" ht="31.5" hidden="1">
      <c r="A1351"/>
      <c r="B1351" s="257" t="s">
        <v>93</v>
      </c>
      <c r="C1351" s="36" t="s">
        <v>7</v>
      </c>
      <c r="D1351" s="36" t="s">
        <v>179</v>
      </c>
      <c r="E1351" s="251">
        <v>45870</v>
      </c>
      <c r="F1351" s="36" t="s">
        <v>503</v>
      </c>
      <c r="G1351" s="36" t="s">
        <v>333</v>
      </c>
      <c r="H1351" s="37" t="s">
        <v>557</v>
      </c>
      <c r="I1351" s="37" t="s">
        <v>584</v>
      </c>
      <c r="J1351" s="42"/>
      <c r="K1351" s="57">
        <v>35</v>
      </c>
      <c r="L1351" s="39">
        <f t="shared" si="162"/>
        <v>0</v>
      </c>
      <c r="M1351" s="38"/>
      <c r="N1351" s="57">
        <v>252.95</v>
      </c>
      <c r="O1351" s="258">
        <f t="shared" si="163"/>
        <v>0</v>
      </c>
      <c r="P1351" s="7"/>
      <c r="Q1351" s="6"/>
    </row>
    <row r="1352" spans="1:17" s="67" customFormat="1" ht="15.75" hidden="1">
      <c r="A1352"/>
      <c r="B1352" s="257" t="s">
        <v>93</v>
      </c>
      <c r="C1352" s="36" t="s">
        <v>7</v>
      </c>
      <c r="D1352" s="36" t="s">
        <v>179</v>
      </c>
      <c r="E1352" s="251">
        <v>45870</v>
      </c>
      <c r="F1352" s="36" t="s">
        <v>506</v>
      </c>
      <c r="G1352" s="36" t="s">
        <v>333</v>
      </c>
      <c r="H1352" s="37" t="s">
        <v>557</v>
      </c>
      <c r="I1352" s="37" t="s">
        <v>584</v>
      </c>
      <c r="J1352" s="42"/>
      <c r="K1352" s="57">
        <v>26.55</v>
      </c>
      <c r="L1352" s="39">
        <f t="shared" si="162"/>
        <v>0</v>
      </c>
      <c r="M1352" s="38"/>
      <c r="N1352" s="57">
        <v>191.88</v>
      </c>
      <c r="O1352" s="258">
        <f t="shared" si="163"/>
        <v>0</v>
      </c>
      <c r="P1352" s="7"/>
      <c r="Q1352" s="6"/>
    </row>
    <row r="1353" spans="1:17" s="67" customFormat="1" ht="15.75" hidden="1">
      <c r="A1353"/>
      <c r="B1353" s="257" t="s">
        <v>93</v>
      </c>
      <c r="C1353" s="36" t="s">
        <v>7</v>
      </c>
      <c r="D1353" s="36" t="s">
        <v>179</v>
      </c>
      <c r="E1353" s="251">
        <v>45870</v>
      </c>
      <c r="F1353" s="36" t="s">
        <v>372</v>
      </c>
      <c r="G1353" s="36" t="s">
        <v>333</v>
      </c>
      <c r="H1353" s="37" t="s">
        <v>585</v>
      </c>
      <c r="I1353" s="37" t="s">
        <v>586</v>
      </c>
      <c r="J1353" s="42"/>
      <c r="K1353" s="57">
        <v>23.07</v>
      </c>
      <c r="L1353" s="39">
        <f t="shared" si="162"/>
        <v>0</v>
      </c>
      <c r="M1353" s="42">
        <v>1</v>
      </c>
      <c r="N1353" s="57">
        <v>166.75</v>
      </c>
      <c r="O1353" s="258">
        <f t="shared" si="163"/>
        <v>166.75</v>
      </c>
      <c r="P1353" s="7"/>
      <c r="Q1353" s="6"/>
    </row>
    <row r="1354" spans="1:17" s="67" customFormat="1" ht="15.75" hidden="1">
      <c r="A1354"/>
      <c r="B1354" s="257" t="s">
        <v>93</v>
      </c>
      <c r="C1354" s="36" t="s">
        <v>7</v>
      </c>
      <c r="D1354" s="36" t="s">
        <v>179</v>
      </c>
      <c r="E1354" s="251">
        <v>45870</v>
      </c>
      <c r="F1354" s="36" t="s">
        <v>581</v>
      </c>
      <c r="G1354" s="36" t="s">
        <v>341</v>
      </c>
      <c r="H1354" s="37" t="s">
        <v>582</v>
      </c>
      <c r="I1354" s="37" t="s">
        <v>583</v>
      </c>
      <c r="J1354" s="42"/>
      <c r="K1354" s="57">
        <v>24.64</v>
      </c>
      <c r="L1354" s="39">
        <v>0</v>
      </c>
      <c r="M1354" s="38"/>
      <c r="N1354" s="57">
        <v>178.13</v>
      </c>
      <c r="O1354" s="258"/>
      <c r="P1354" s="7"/>
      <c r="Q1354" s="6"/>
    </row>
    <row r="1355" spans="1:17" s="67" customFormat="1" ht="15.75" hidden="1">
      <c r="A1355"/>
      <c r="B1355" s="257" t="s">
        <v>12</v>
      </c>
      <c r="C1355" s="36" t="s">
        <v>175</v>
      </c>
      <c r="D1355" s="36" t="s">
        <v>178</v>
      </c>
      <c r="E1355" s="251">
        <v>45870</v>
      </c>
      <c r="F1355" s="36" t="s">
        <v>598</v>
      </c>
      <c r="G1355" s="36" t="s">
        <v>326</v>
      </c>
      <c r="H1355" s="37">
        <v>0.33333333333333331</v>
      </c>
      <c r="I1355" s="37">
        <v>0.68055555555555558</v>
      </c>
      <c r="J1355" s="42"/>
      <c r="K1355" s="57">
        <v>52.78</v>
      </c>
      <c r="L1355" s="39">
        <v>0</v>
      </c>
      <c r="M1355" s="38"/>
      <c r="N1355" s="57">
        <v>381.52</v>
      </c>
      <c r="O1355" s="258">
        <v>0</v>
      </c>
      <c r="P1355" s="7"/>
      <c r="Q1355" s="6"/>
    </row>
    <row r="1356" spans="1:17" s="67" customFormat="1" ht="31.5" hidden="1">
      <c r="A1356"/>
      <c r="B1356" s="257" t="s">
        <v>12</v>
      </c>
      <c r="C1356" s="36" t="s">
        <v>7</v>
      </c>
      <c r="D1356" s="36" t="s">
        <v>4</v>
      </c>
      <c r="E1356" s="251">
        <v>45870</v>
      </c>
      <c r="F1356" s="36" t="s">
        <v>502</v>
      </c>
      <c r="G1356" s="36" t="s">
        <v>333</v>
      </c>
      <c r="H1356" s="37">
        <v>0.25</v>
      </c>
      <c r="I1356" s="37">
        <v>0.59722222222222221</v>
      </c>
      <c r="J1356" s="42"/>
      <c r="K1356" s="57"/>
      <c r="L1356" s="39">
        <v>0</v>
      </c>
      <c r="M1356" s="38"/>
      <c r="N1356" s="57">
        <v>226.04</v>
      </c>
      <c r="O1356" s="258">
        <v>0</v>
      </c>
      <c r="P1356" s="7"/>
      <c r="Q1356" s="6"/>
    </row>
    <row r="1357" spans="1:17" s="67" customFormat="1" ht="31.5" hidden="1">
      <c r="A1357"/>
      <c r="B1357" s="257" t="s">
        <v>12</v>
      </c>
      <c r="C1357" s="36" t="s">
        <v>7</v>
      </c>
      <c r="D1357" s="36" t="s">
        <v>4</v>
      </c>
      <c r="E1357" s="251">
        <v>45870</v>
      </c>
      <c r="F1357" s="36" t="s">
        <v>502</v>
      </c>
      <c r="G1357" s="36" t="s">
        <v>333</v>
      </c>
      <c r="H1357" s="37">
        <v>0.56944444444444442</v>
      </c>
      <c r="I1357" s="37">
        <v>0.91666666666666663</v>
      </c>
      <c r="J1357" s="42"/>
      <c r="K1357" s="57"/>
      <c r="L1357" s="39">
        <v>0</v>
      </c>
      <c r="M1357" s="38"/>
      <c r="N1357" s="57">
        <v>226.04</v>
      </c>
      <c r="O1357" s="258">
        <v>0</v>
      </c>
      <c r="P1357" s="7"/>
      <c r="Q1357" s="6"/>
    </row>
    <row r="1358" spans="1:17" s="67" customFormat="1" ht="15.75" hidden="1">
      <c r="A1358"/>
      <c r="B1358" s="257" t="s">
        <v>12</v>
      </c>
      <c r="C1358" s="36" t="s">
        <v>7</v>
      </c>
      <c r="D1358" s="36" t="s">
        <v>4</v>
      </c>
      <c r="E1358" s="251">
        <v>45870</v>
      </c>
      <c r="F1358" s="36" t="s">
        <v>372</v>
      </c>
      <c r="G1358" s="36" t="s">
        <v>333</v>
      </c>
      <c r="H1358" s="37">
        <v>0.56944444444444442</v>
      </c>
      <c r="I1358" s="37">
        <v>0.91666666666666663</v>
      </c>
      <c r="J1358" s="42"/>
      <c r="K1358" s="57"/>
      <c r="L1358" s="39">
        <v>0</v>
      </c>
      <c r="M1358" s="38">
        <v>75</v>
      </c>
      <c r="N1358" s="57">
        <v>164.86</v>
      </c>
      <c r="O1358" s="258">
        <v>16815.72</v>
      </c>
      <c r="P1358" s="7"/>
      <c r="Q1358" s="6"/>
    </row>
    <row r="1359" spans="1:17" s="67" customFormat="1" ht="15.75" hidden="1">
      <c r="A1359"/>
      <c r="B1359" s="257" t="s">
        <v>12</v>
      </c>
      <c r="C1359" s="36" t="s">
        <v>7</v>
      </c>
      <c r="D1359" s="36" t="s">
        <v>4</v>
      </c>
      <c r="E1359" s="251">
        <v>45870</v>
      </c>
      <c r="F1359" s="36" t="s">
        <v>373</v>
      </c>
      <c r="G1359" s="36" t="s">
        <v>333</v>
      </c>
      <c r="H1359" s="37">
        <v>0.25</v>
      </c>
      <c r="I1359" s="37">
        <v>0.59722222222222221</v>
      </c>
      <c r="J1359" s="42"/>
      <c r="K1359" s="57"/>
      <c r="L1359" s="39">
        <v>0</v>
      </c>
      <c r="M1359" s="38">
        <v>61</v>
      </c>
      <c r="N1359" s="57">
        <v>208.96</v>
      </c>
      <c r="O1359" s="258">
        <v>12746.560000000001</v>
      </c>
      <c r="P1359" s="7"/>
      <c r="Q1359" s="6"/>
    </row>
    <row r="1360" spans="1:17" s="67" customFormat="1" ht="15.75" hidden="1">
      <c r="A1360"/>
      <c r="B1360" s="257" t="s">
        <v>12</v>
      </c>
      <c r="C1360" s="36" t="s">
        <v>7</v>
      </c>
      <c r="D1360" s="36" t="s">
        <v>4</v>
      </c>
      <c r="E1360" s="251">
        <v>45870</v>
      </c>
      <c r="F1360" s="36" t="s">
        <v>373</v>
      </c>
      <c r="G1360" s="36" t="s">
        <v>333</v>
      </c>
      <c r="H1360" s="37">
        <v>0.56944444444444442</v>
      </c>
      <c r="I1360" s="37">
        <v>0.91666666666666663</v>
      </c>
      <c r="J1360" s="42"/>
      <c r="K1360" s="57"/>
      <c r="L1360" s="39">
        <v>0</v>
      </c>
      <c r="M1360" s="38"/>
      <c r="N1360" s="57">
        <v>189.59</v>
      </c>
      <c r="O1360" s="258">
        <v>0</v>
      </c>
      <c r="P1360" s="7"/>
      <c r="Q1360" s="6"/>
    </row>
    <row r="1361" spans="1:17" s="67" customFormat="1" ht="15.75" hidden="1">
      <c r="A1361"/>
      <c r="B1361" s="257" t="s">
        <v>12</v>
      </c>
      <c r="C1361" s="36" t="s">
        <v>7</v>
      </c>
      <c r="D1361" s="36" t="s">
        <v>4</v>
      </c>
      <c r="E1361" s="251">
        <v>45870</v>
      </c>
      <c r="F1361" s="36" t="s">
        <v>374</v>
      </c>
      <c r="G1361" s="36" t="s">
        <v>333</v>
      </c>
      <c r="H1361" s="37">
        <v>0.25</v>
      </c>
      <c r="I1361" s="37">
        <v>0.59722222222222221</v>
      </c>
      <c r="J1361" s="42"/>
      <c r="K1361" s="57"/>
      <c r="L1361" s="39">
        <v>0</v>
      </c>
      <c r="M1361" s="38">
        <v>9</v>
      </c>
      <c r="N1361" s="57">
        <v>215.78</v>
      </c>
      <c r="O1361" s="258">
        <v>5178.72</v>
      </c>
      <c r="P1361" s="7"/>
      <c r="Q1361" s="6"/>
    </row>
    <row r="1362" spans="1:17" s="67" customFormat="1" ht="15.75" hidden="1">
      <c r="A1362"/>
      <c r="B1362" s="257" t="s">
        <v>12</v>
      </c>
      <c r="C1362" s="36" t="s">
        <v>7</v>
      </c>
      <c r="D1362" s="36" t="s">
        <v>4</v>
      </c>
      <c r="E1362" s="251">
        <v>45870</v>
      </c>
      <c r="F1362" s="36" t="s">
        <v>372</v>
      </c>
      <c r="G1362" s="36" t="s">
        <v>333</v>
      </c>
      <c r="H1362" s="37">
        <v>0.25</v>
      </c>
      <c r="I1362" s="37">
        <v>0.59722222222222221</v>
      </c>
      <c r="J1362" s="42"/>
      <c r="K1362" s="57"/>
      <c r="L1362" s="39">
        <v>0</v>
      </c>
      <c r="M1362" s="38">
        <v>99</v>
      </c>
      <c r="N1362" s="57">
        <v>164.86</v>
      </c>
      <c r="O1362" s="258">
        <v>16815.72</v>
      </c>
      <c r="P1362" s="7"/>
      <c r="Q1362" s="6"/>
    </row>
    <row r="1363" spans="1:17" s="67" customFormat="1" ht="15.75" hidden="1">
      <c r="A1363"/>
      <c r="B1363" s="257" t="s">
        <v>12</v>
      </c>
      <c r="C1363" s="36" t="s">
        <v>7</v>
      </c>
      <c r="D1363" s="36" t="s">
        <v>4</v>
      </c>
      <c r="E1363" s="251">
        <v>45870</v>
      </c>
      <c r="F1363" s="36" t="s">
        <v>372</v>
      </c>
      <c r="G1363" s="36" t="s">
        <v>333</v>
      </c>
      <c r="H1363" s="37">
        <v>0.90277777777777779</v>
      </c>
      <c r="I1363" s="37">
        <v>0.25</v>
      </c>
      <c r="J1363" s="42"/>
      <c r="K1363" s="57"/>
      <c r="L1363" s="39">
        <v>0</v>
      </c>
      <c r="M1363" s="38">
        <v>69</v>
      </c>
      <c r="N1363" s="57">
        <v>191.22</v>
      </c>
      <c r="O1363" s="258">
        <v>13767.84</v>
      </c>
      <c r="P1363" s="7"/>
      <c r="Q1363" s="6"/>
    </row>
    <row r="1364" spans="1:17" s="67" customFormat="1" ht="31.5" hidden="1">
      <c r="A1364"/>
      <c r="B1364" s="257" t="s">
        <v>12</v>
      </c>
      <c r="C1364" s="36" t="s">
        <v>7</v>
      </c>
      <c r="D1364" s="36" t="s">
        <v>4</v>
      </c>
      <c r="E1364" s="251">
        <v>45870</v>
      </c>
      <c r="F1364" s="36" t="s">
        <v>503</v>
      </c>
      <c r="G1364" s="36" t="s">
        <v>333</v>
      </c>
      <c r="H1364" s="37">
        <v>0.90277777777777779</v>
      </c>
      <c r="I1364" s="37">
        <v>0.25</v>
      </c>
      <c r="J1364" s="42"/>
      <c r="K1364" s="57"/>
      <c r="L1364" s="39">
        <v>0</v>
      </c>
      <c r="M1364" s="38"/>
      <c r="N1364" s="57">
        <v>252.92</v>
      </c>
      <c r="O1364" s="258">
        <v>0</v>
      </c>
      <c r="P1364" s="7"/>
      <c r="Q1364" s="6"/>
    </row>
    <row r="1365" spans="1:17" s="67" customFormat="1" ht="31.5" hidden="1">
      <c r="A1365"/>
      <c r="B1365" s="257" t="s">
        <v>12</v>
      </c>
      <c r="C1365" s="36" t="s">
        <v>7</v>
      </c>
      <c r="D1365" s="36" t="s">
        <v>4</v>
      </c>
      <c r="E1365" s="251">
        <v>45870</v>
      </c>
      <c r="F1365" s="36" t="s">
        <v>503</v>
      </c>
      <c r="G1365" s="36" t="s">
        <v>333</v>
      </c>
      <c r="H1365" s="37">
        <v>0.25</v>
      </c>
      <c r="I1365" s="37">
        <v>0.59722222222222221</v>
      </c>
      <c r="J1365" s="42"/>
      <c r="K1365" s="57"/>
      <c r="L1365" s="39">
        <v>0</v>
      </c>
      <c r="M1365" s="38">
        <v>32</v>
      </c>
      <c r="N1365" s="57">
        <v>215.2</v>
      </c>
      <c r="O1365" s="258">
        <v>3873.6</v>
      </c>
      <c r="P1365" s="7"/>
      <c r="Q1365" s="6"/>
    </row>
    <row r="1366" spans="1:17" s="67" customFormat="1" ht="15.75" hidden="1">
      <c r="A1366"/>
      <c r="B1366" s="257" t="s">
        <v>12</v>
      </c>
      <c r="C1366" s="36" t="s">
        <v>7</v>
      </c>
      <c r="D1366" s="36" t="s">
        <v>4</v>
      </c>
      <c r="E1366" s="251">
        <v>45870</v>
      </c>
      <c r="F1366" s="36" t="s">
        <v>504</v>
      </c>
      <c r="G1366" s="36" t="s">
        <v>341</v>
      </c>
      <c r="H1366" s="37">
        <v>0.25</v>
      </c>
      <c r="I1366" s="37">
        <v>0.59722222222222221</v>
      </c>
      <c r="J1366" s="42"/>
      <c r="K1366" s="57"/>
      <c r="L1366" s="39">
        <v>0</v>
      </c>
      <c r="M1366" s="38"/>
      <c r="N1366" s="57">
        <v>189.68</v>
      </c>
      <c r="O1366" s="258">
        <v>0</v>
      </c>
      <c r="P1366" s="7"/>
      <c r="Q1366" s="6"/>
    </row>
    <row r="1367" spans="1:17" s="67" customFormat="1" ht="15.75" hidden="1">
      <c r="A1367"/>
      <c r="B1367" s="257" t="s">
        <v>12</v>
      </c>
      <c r="C1367" s="36" t="s">
        <v>7</v>
      </c>
      <c r="D1367" s="36" t="s">
        <v>4</v>
      </c>
      <c r="E1367" s="251">
        <v>45870</v>
      </c>
      <c r="F1367" s="36" t="s">
        <v>505</v>
      </c>
      <c r="G1367" s="36" t="s">
        <v>333</v>
      </c>
      <c r="H1367" s="37">
        <v>0.56944444444444442</v>
      </c>
      <c r="I1367" s="37">
        <v>0.91666666666666663</v>
      </c>
      <c r="J1367" s="42"/>
      <c r="K1367" s="57"/>
      <c r="L1367" s="39">
        <v>0</v>
      </c>
      <c r="M1367" s="38"/>
      <c r="N1367" s="57">
        <v>207.51</v>
      </c>
      <c r="O1367" s="258">
        <v>0</v>
      </c>
      <c r="P1367" s="7"/>
      <c r="Q1367" s="6"/>
    </row>
    <row r="1368" spans="1:17" s="67" customFormat="1" ht="15.75" hidden="1">
      <c r="A1368"/>
      <c r="B1368" s="257" t="s">
        <v>12</v>
      </c>
      <c r="C1368" s="36" t="s">
        <v>7</v>
      </c>
      <c r="D1368" s="36" t="s">
        <v>4</v>
      </c>
      <c r="E1368" s="251">
        <v>45870</v>
      </c>
      <c r="F1368" s="36" t="s">
        <v>505</v>
      </c>
      <c r="G1368" s="36" t="s">
        <v>333</v>
      </c>
      <c r="H1368" s="37">
        <v>0.25</v>
      </c>
      <c r="I1368" s="37">
        <v>0.59722222222222221</v>
      </c>
      <c r="J1368" s="42"/>
      <c r="K1368" s="57"/>
      <c r="L1368" s="39">
        <v>0</v>
      </c>
      <c r="M1368" s="38"/>
      <c r="N1368" s="57">
        <v>207.51</v>
      </c>
      <c r="O1368" s="258">
        <v>0</v>
      </c>
      <c r="P1368" s="7"/>
      <c r="Q1368" s="6"/>
    </row>
    <row r="1369" spans="1:17" s="67" customFormat="1" ht="15.75" hidden="1">
      <c r="A1369"/>
      <c r="B1369" s="257" t="s">
        <v>12</v>
      </c>
      <c r="C1369" s="36" t="s">
        <v>7</v>
      </c>
      <c r="D1369" s="36" t="s">
        <v>4</v>
      </c>
      <c r="E1369" s="251">
        <v>45870</v>
      </c>
      <c r="F1369" s="36" t="s">
        <v>505</v>
      </c>
      <c r="G1369" s="36" t="s">
        <v>333</v>
      </c>
      <c r="H1369" s="37">
        <v>0.90277777777777779</v>
      </c>
      <c r="I1369" s="37">
        <v>0.25</v>
      </c>
      <c r="J1369" s="42"/>
      <c r="K1369" s="57"/>
      <c r="L1369" s="39">
        <v>0</v>
      </c>
      <c r="M1369" s="38"/>
      <c r="N1369" s="57">
        <v>243.2</v>
      </c>
      <c r="O1369" s="258">
        <v>0</v>
      </c>
      <c r="P1369" s="7"/>
      <c r="Q1369" s="6"/>
    </row>
    <row r="1370" spans="1:17" s="67" customFormat="1" ht="15.75" hidden="1">
      <c r="A1370"/>
      <c r="B1370" s="257" t="s">
        <v>12</v>
      </c>
      <c r="C1370" s="36" t="s">
        <v>7</v>
      </c>
      <c r="D1370" s="36" t="s">
        <v>4</v>
      </c>
      <c r="E1370" s="251">
        <v>45870</v>
      </c>
      <c r="F1370" s="36" t="s">
        <v>506</v>
      </c>
      <c r="G1370" s="36" t="s">
        <v>333</v>
      </c>
      <c r="H1370" s="37">
        <v>0.90277777777777779</v>
      </c>
      <c r="I1370" s="37">
        <v>0.25</v>
      </c>
      <c r="J1370" s="42"/>
      <c r="K1370" s="57"/>
      <c r="L1370" s="39">
        <v>0</v>
      </c>
      <c r="M1370" s="38"/>
      <c r="N1370" s="57">
        <v>191.22</v>
      </c>
      <c r="O1370" s="258">
        <v>0</v>
      </c>
      <c r="P1370" s="7"/>
      <c r="Q1370" s="6"/>
    </row>
    <row r="1371" spans="1:17" s="67" customFormat="1" ht="15.75" hidden="1">
      <c r="A1371"/>
      <c r="B1371" s="257" t="s">
        <v>12</v>
      </c>
      <c r="C1371" s="36" t="s">
        <v>7</v>
      </c>
      <c r="D1371" s="36" t="s">
        <v>4</v>
      </c>
      <c r="E1371" s="251">
        <v>45870</v>
      </c>
      <c r="F1371" s="36" t="s">
        <v>373</v>
      </c>
      <c r="G1371" s="36" t="s">
        <v>333</v>
      </c>
      <c r="H1371" s="37">
        <v>0.90277777777777779</v>
      </c>
      <c r="I1371" s="37">
        <v>0.25</v>
      </c>
      <c r="J1371" s="42"/>
      <c r="K1371" s="57"/>
      <c r="L1371" s="39">
        <v>0</v>
      </c>
      <c r="M1371" s="38"/>
      <c r="N1371" s="57">
        <v>221.53</v>
      </c>
      <c r="O1371" s="258">
        <v>0</v>
      </c>
      <c r="P1371" s="7"/>
      <c r="Q1371" s="6"/>
    </row>
    <row r="1372" spans="1:17" s="67" customFormat="1" ht="31.5" hidden="1">
      <c r="A1372"/>
      <c r="B1372" s="257" t="s">
        <v>12</v>
      </c>
      <c r="C1372" s="36" t="s">
        <v>7</v>
      </c>
      <c r="D1372" s="36" t="s">
        <v>4</v>
      </c>
      <c r="E1372" s="251">
        <v>45870</v>
      </c>
      <c r="F1372" s="36" t="s">
        <v>503</v>
      </c>
      <c r="G1372" s="36" t="s">
        <v>333</v>
      </c>
      <c r="H1372" s="37">
        <v>0.56944444444444442</v>
      </c>
      <c r="I1372" s="37">
        <v>0.91666666666666663</v>
      </c>
      <c r="J1372" s="42"/>
      <c r="K1372" s="57"/>
      <c r="L1372" s="39">
        <v>0</v>
      </c>
      <c r="M1372" s="38"/>
      <c r="N1372" s="57">
        <v>215.2</v>
      </c>
      <c r="O1372" s="258">
        <v>0</v>
      </c>
      <c r="P1372" s="7"/>
      <c r="Q1372" s="6"/>
    </row>
    <row r="1373" spans="1:17" s="67" customFormat="1" ht="15.75" hidden="1">
      <c r="A1373"/>
      <c r="B1373" s="257" t="s">
        <v>12</v>
      </c>
      <c r="C1373" s="36" t="s">
        <v>7</v>
      </c>
      <c r="D1373" s="36" t="s">
        <v>4</v>
      </c>
      <c r="E1373" s="251">
        <v>45870</v>
      </c>
      <c r="F1373" s="36" t="s">
        <v>379</v>
      </c>
      <c r="G1373" s="36" t="s">
        <v>322</v>
      </c>
      <c r="H1373" s="37">
        <v>0.41666666666666669</v>
      </c>
      <c r="I1373" s="37">
        <v>0.91666666666666663</v>
      </c>
      <c r="J1373" s="42"/>
      <c r="K1373" s="57"/>
      <c r="L1373" s="39">
        <v>0</v>
      </c>
      <c r="M1373" s="38">
        <v>93</v>
      </c>
      <c r="N1373" s="57">
        <v>185.62</v>
      </c>
      <c r="O1373" s="258">
        <v>15035.220000000001</v>
      </c>
      <c r="P1373" s="7"/>
      <c r="Q1373" s="6"/>
    </row>
    <row r="1374" spans="1:17" s="67" customFormat="1" ht="15.75" hidden="1">
      <c r="A1374"/>
      <c r="B1374" s="257" t="s">
        <v>12</v>
      </c>
      <c r="C1374" s="36" t="s">
        <v>7</v>
      </c>
      <c r="D1374" s="36" t="s">
        <v>4</v>
      </c>
      <c r="E1374" s="251">
        <v>45870</v>
      </c>
      <c r="F1374" s="36" t="s">
        <v>379</v>
      </c>
      <c r="G1374" s="36" t="s">
        <v>333</v>
      </c>
      <c r="H1374" s="37">
        <v>0.25</v>
      </c>
      <c r="I1374" s="37">
        <v>0.59722222222222221</v>
      </c>
      <c r="J1374" s="42"/>
      <c r="K1374" s="57"/>
      <c r="L1374" s="39">
        <v>0</v>
      </c>
      <c r="M1374" s="38"/>
      <c r="N1374" s="57">
        <v>207.51</v>
      </c>
      <c r="O1374" s="258">
        <v>0</v>
      </c>
      <c r="P1374" s="7"/>
      <c r="Q1374" s="6"/>
    </row>
    <row r="1375" spans="1:17" s="67" customFormat="1" ht="15.75" hidden="1">
      <c r="A1375"/>
      <c r="B1375" s="257" t="s">
        <v>12</v>
      </c>
      <c r="C1375" s="36" t="s">
        <v>7</v>
      </c>
      <c r="D1375" s="36" t="s">
        <v>4</v>
      </c>
      <c r="E1375" s="251">
        <v>45870</v>
      </c>
      <c r="F1375" s="36" t="s">
        <v>373</v>
      </c>
      <c r="G1375" s="36" t="s">
        <v>333</v>
      </c>
      <c r="H1375" s="37">
        <v>0.63194444444444442</v>
      </c>
      <c r="I1375" s="37">
        <v>0.97916666666666663</v>
      </c>
      <c r="J1375" s="42"/>
      <c r="K1375" s="57"/>
      <c r="L1375" s="39">
        <v>0</v>
      </c>
      <c r="M1375" s="38"/>
      <c r="N1375" s="57">
        <v>181.7</v>
      </c>
      <c r="O1375" s="258">
        <v>0</v>
      </c>
      <c r="P1375" s="7"/>
      <c r="Q1375" s="6"/>
    </row>
    <row r="1376" spans="1:17" s="67" customFormat="1" ht="31.5" hidden="1">
      <c r="A1376"/>
      <c r="B1376" s="257" t="s">
        <v>12</v>
      </c>
      <c r="C1376" s="36" t="s">
        <v>7</v>
      </c>
      <c r="D1376" s="36" t="s">
        <v>4</v>
      </c>
      <c r="E1376" s="251">
        <v>45870</v>
      </c>
      <c r="F1376" s="36" t="s">
        <v>503</v>
      </c>
      <c r="G1376" s="36" t="s">
        <v>333</v>
      </c>
      <c r="H1376" s="37">
        <v>0.63194444444444442</v>
      </c>
      <c r="I1376" s="37">
        <v>0.97916666666666663</v>
      </c>
      <c r="J1376" s="42"/>
      <c r="K1376" s="57"/>
      <c r="L1376" s="39">
        <v>0</v>
      </c>
      <c r="M1376" s="38"/>
      <c r="N1376" s="57">
        <v>223.38</v>
      </c>
      <c r="O1376" s="258">
        <v>0</v>
      </c>
      <c r="P1376" s="7"/>
      <c r="Q1376" s="6"/>
    </row>
    <row r="1377" spans="1:17" s="67" customFormat="1" ht="15.75" hidden="1">
      <c r="A1377"/>
      <c r="B1377" s="257" t="s">
        <v>12</v>
      </c>
      <c r="C1377" s="36" t="s">
        <v>7</v>
      </c>
      <c r="D1377" s="36" t="s">
        <v>4</v>
      </c>
      <c r="E1377" s="251">
        <v>45870</v>
      </c>
      <c r="F1377" s="36" t="s">
        <v>379</v>
      </c>
      <c r="G1377" s="36" t="s">
        <v>333</v>
      </c>
      <c r="H1377" s="37">
        <v>0.25</v>
      </c>
      <c r="I1377" s="37">
        <v>0.59722222222222221</v>
      </c>
      <c r="J1377" s="42"/>
      <c r="K1377" s="57"/>
      <c r="L1377" s="39">
        <v>0</v>
      </c>
      <c r="M1377" s="38"/>
      <c r="N1377" s="57">
        <v>207.51</v>
      </c>
      <c r="O1377" s="258">
        <v>0</v>
      </c>
      <c r="P1377" s="7"/>
      <c r="Q1377" s="6"/>
    </row>
    <row r="1378" spans="1:17" s="67" customFormat="1" ht="31.5" hidden="1">
      <c r="A1378"/>
      <c r="B1378" s="257" t="s">
        <v>12</v>
      </c>
      <c r="C1378" s="36" t="s">
        <v>7</v>
      </c>
      <c r="D1378" s="36" t="s">
        <v>4</v>
      </c>
      <c r="E1378" s="251">
        <v>45870</v>
      </c>
      <c r="F1378" s="36" t="s">
        <v>503</v>
      </c>
      <c r="G1378" s="36" t="s">
        <v>333</v>
      </c>
      <c r="H1378" s="37">
        <v>0.25</v>
      </c>
      <c r="I1378" s="37">
        <v>0.59722222222222221</v>
      </c>
      <c r="J1378" s="42"/>
      <c r="K1378" s="57"/>
      <c r="L1378" s="39">
        <v>0</v>
      </c>
      <c r="M1378" s="38"/>
      <c r="N1378" s="57">
        <v>215.2</v>
      </c>
      <c r="O1378" s="258">
        <v>0</v>
      </c>
      <c r="P1378" s="7"/>
      <c r="Q1378" s="6"/>
    </row>
    <row r="1379" spans="1:17" s="67" customFormat="1" ht="15.75" hidden="1">
      <c r="A1379"/>
      <c r="B1379" s="257" t="s">
        <v>12</v>
      </c>
      <c r="C1379" s="36" t="s">
        <v>9</v>
      </c>
      <c r="D1379" s="36" t="s">
        <v>4</v>
      </c>
      <c r="E1379" s="251">
        <v>45870</v>
      </c>
      <c r="F1379" s="36" t="s">
        <v>488</v>
      </c>
      <c r="G1379" s="11" t="s">
        <v>328</v>
      </c>
      <c r="H1379" s="30">
        <v>0.33333333333333331</v>
      </c>
      <c r="I1379" s="30">
        <v>0.7416666666666667</v>
      </c>
      <c r="J1379" s="42">
        <v>0.46</v>
      </c>
      <c r="K1379" s="33">
        <v>44.32</v>
      </c>
      <c r="L1379" s="39">
        <f t="shared" ref="L1379:L1395" si="164">J1379*K1379</f>
        <v>20.3872</v>
      </c>
      <c r="M1379" s="38"/>
      <c r="N1379" s="33">
        <v>320.37</v>
      </c>
      <c r="O1379" s="258">
        <f t="shared" ref="O1379:O1395" si="165">M1379*N1379</f>
        <v>0</v>
      </c>
      <c r="P1379" s="7"/>
      <c r="Q1379" s="6"/>
    </row>
    <row r="1380" spans="1:17" s="67" customFormat="1" ht="15.75" hidden="1">
      <c r="A1380"/>
      <c r="B1380" s="257" t="s">
        <v>12</v>
      </c>
      <c r="C1380" s="36" t="s">
        <v>9</v>
      </c>
      <c r="D1380" s="36" t="s">
        <v>4</v>
      </c>
      <c r="E1380" s="251">
        <v>45870</v>
      </c>
      <c r="F1380" s="36" t="s">
        <v>488</v>
      </c>
      <c r="G1380" s="11" t="s">
        <v>328</v>
      </c>
      <c r="H1380" s="30">
        <v>0.91666666666666663</v>
      </c>
      <c r="I1380" s="30">
        <v>0.32500000000000001</v>
      </c>
      <c r="J1380" s="42">
        <v>0.6</v>
      </c>
      <c r="K1380" s="33">
        <v>50.41</v>
      </c>
      <c r="L1380" s="39">
        <f t="shared" si="164"/>
        <v>30.245999999999995</v>
      </c>
      <c r="M1380" s="38">
        <v>7</v>
      </c>
      <c r="N1380" s="33">
        <v>364.36</v>
      </c>
      <c r="O1380" s="258">
        <f t="shared" si="165"/>
        <v>2550.52</v>
      </c>
      <c r="P1380" s="7"/>
      <c r="Q1380" s="6"/>
    </row>
    <row r="1381" spans="1:17" s="67" customFormat="1" ht="15.75" hidden="1">
      <c r="A1381"/>
      <c r="B1381" s="257" t="s">
        <v>12</v>
      </c>
      <c r="C1381" s="36" t="s">
        <v>9</v>
      </c>
      <c r="D1381" s="36" t="s">
        <v>4</v>
      </c>
      <c r="E1381" s="251">
        <v>45870</v>
      </c>
      <c r="F1381" s="36" t="s">
        <v>488</v>
      </c>
      <c r="G1381" s="11" t="s">
        <v>328</v>
      </c>
      <c r="H1381" s="30">
        <v>0.33333333333333331</v>
      </c>
      <c r="I1381" s="30">
        <v>0.7416666666666667</v>
      </c>
      <c r="J1381" s="42">
        <v>0.65</v>
      </c>
      <c r="K1381" s="33">
        <v>44.32</v>
      </c>
      <c r="L1381" s="39">
        <f t="shared" si="164"/>
        <v>28.808</v>
      </c>
      <c r="M1381" s="38"/>
      <c r="N1381" s="33">
        <v>320.37</v>
      </c>
      <c r="O1381" s="258">
        <f t="shared" si="165"/>
        <v>0</v>
      </c>
      <c r="P1381" s="7"/>
      <c r="Q1381" s="6"/>
    </row>
    <row r="1382" spans="1:17" s="67" customFormat="1" ht="15.75" hidden="1">
      <c r="A1382"/>
      <c r="B1382" s="257" t="s">
        <v>12</v>
      </c>
      <c r="C1382" s="36" t="s">
        <v>8</v>
      </c>
      <c r="D1382" s="36" t="s">
        <v>4</v>
      </c>
      <c r="E1382" s="251">
        <v>45870</v>
      </c>
      <c r="F1382" s="36" t="s">
        <v>478</v>
      </c>
      <c r="G1382" s="11" t="s">
        <v>328</v>
      </c>
      <c r="H1382" s="30">
        <v>0.33333333333333298</v>
      </c>
      <c r="I1382" s="30">
        <v>0.74166666666666703</v>
      </c>
      <c r="J1382" s="42"/>
      <c r="K1382" s="33">
        <v>103.85</v>
      </c>
      <c r="L1382" s="39">
        <f t="shared" si="164"/>
        <v>0</v>
      </c>
      <c r="M1382" s="38"/>
      <c r="N1382" s="33">
        <v>750.64</v>
      </c>
      <c r="O1382" s="258">
        <f t="shared" si="165"/>
        <v>0</v>
      </c>
      <c r="P1382" s="7"/>
      <c r="Q1382" s="6"/>
    </row>
    <row r="1383" spans="1:17" s="67" customFormat="1" ht="15.75" hidden="1">
      <c r="A1383"/>
      <c r="B1383" s="257" t="s">
        <v>12</v>
      </c>
      <c r="C1383" s="36" t="s">
        <v>8</v>
      </c>
      <c r="D1383" s="36" t="s">
        <v>4</v>
      </c>
      <c r="E1383" s="251">
        <v>45870</v>
      </c>
      <c r="F1383" s="36" t="s">
        <v>479</v>
      </c>
      <c r="G1383" s="11" t="s">
        <v>322</v>
      </c>
      <c r="H1383" s="30">
        <v>0.25</v>
      </c>
      <c r="I1383" s="30">
        <v>0.75</v>
      </c>
      <c r="J1383" s="42">
        <v>8.56</v>
      </c>
      <c r="K1383" s="33">
        <v>56.97</v>
      </c>
      <c r="L1383" s="39">
        <f t="shared" si="164"/>
        <v>487.66320000000002</v>
      </c>
      <c r="M1383" s="38">
        <v>2</v>
      </c>
      <c r="N1383" s="33">
        <v>411.75</v>
      </c>
      <c r="O1383" s="258">
        <f t="shared" si="165"/>
        <v>823.5</v>
      </c>
      <c r="P1383" s="7"/>
      <c r="Q1383" s="6"/>
    </row>
    <row r="1384" spans="1:17" s="67" customFormat="1" ht="15.75" hidden="1">
      <c r="A1384"/>
      <c r="B1384" s="257" t="s">
        <v>12</v>
      </c>
      <c r="C1384" s="36" t="s">
        <v>8</v>
      </c>
      <c r="D1384" s="36" t="s">
        <v>4</v>
      </c>
      <c r="E1384" s="251">
        <v>45870</v>
      </c>
      <c r="F1384" s="36" t="s">
        <v>479</v>
      </c>
      <c r="G1384" s="11" t="s">
        <v>322</v>
      </c>
      <c r="H1384" s="30">
        <v>0.25</v>
      </c>
      <c r="I1384" s="30">
        <v>0.75</v>
      </c>
      <c r="J1384" s="42"/>
      <c r="K1384" s="281">
        <v>56.97</v>
      </c>
      <c r="L1384" s="39">
        <f t="shared" si="164"/>
        <v>0</v>
      </c>
      <c r="M1384" s="38"/>
      <c r="N1384" s="281">
        <v>411.75</v>
      </c>
      <c r="O1384" s="258">
        <f t="shared" si="165"/>
        <v>0</v>
      </c>
      <c r="P1384" s="7"/>
      <c r="Q1384" s="6"/>
    </row>
    <row r="1385" spans="1:17" s="67" customFormat="1" ht="15.75" hidden="1">
      <c r="A1385"/>
      <c r="B1385" s="257" t="s">
        <v>12</v>
      </c>
      <c r="C1385" s="36" t="s">
        <v>8</v>
      </c>
      <c r="D1385" s="36" t="s">
        <v>4</v>
      </c>
      <c r="E1385" s="251">
        <v>45870</v>
      </c>
      <c r="F1385" s="36" t="s">
        <v>480</v>
      </c>
      <c r="G1385" s="11" t="s">
        <v>328</v>
      </c>
      <c r="H1385" s="30">
        <v>0.33333333333333298</v>
      </c>
      <c r="I1385" s="30">
        <v>0.74166666666666703</v>
      </c>
      <c r="J1385" s="42">
        <v>3.6</v>
      </c>
      <c r="K1385" s="33">
        <v>33.19</v>
      </c>
      <c r="L1385" s="39">
        <f t="shared" si="164"/>
        <v>119.48399999999999</v>
      </c>
      <c r="M1385" s="38"/>
      <c r="N1385" s="33">
        <v>239.87</v>
      </c>
      <c r="O1385" s="258">
        <f t="shared" si="165"/>
        <v>0</v>
      </c>
      <c r="P1385" s="7"/>
      <c r="Q1385" s="6"/>
    </row>
    <row r="1386" spans="1:17" s="67" customFormat="1" ht="15.75" hidden="1">
      <c r="A1386"/>
      <c r="B1386" s="257" t="s">
        <v>12</v>
      </c>
      <c r="C1386" s="36" t="s">
        <v>8</v>
      </c>
      <c r="D1386" s="36" t="s">
        <v>4</v>
      </c>
      <c r="E1386" s="251">
        <v>45870</v>
      </c>
      <c r="F1386" s="36" t="s">
        <v>481</v>
      </c>
      <c r="G1386" s="11" t="s">
        <v>328</v>
      </c>
      <c r="H1386" s="30">
        <v>0.33333333333333298</v>
      </c>
      <c r="I1386" s="30">
        <v>0.74166666666666703</v>
      </c>
      <c r="J1386" s="42"/>
      <c r="K1386" s="33">
        <v>41.52</v>
      </c>
      <c r="L1386" s="39">
        <f t="shared" si="164"/>
        <v>0</v>
      </c>
      <c r="M1386" s="38"/>
      <c r="N1386" s="33">
        <v>300.10000000000002</v>
      </c>
      <c r="O1386" s="258">
        <f t="shared" si="165"/>
        <v>0</v>
      </c>
      <c r="P1386" s="7"/>
      <c r="Q1386" s="6"/>
    </row>
    <row r="1387" spans="1:17" s="67" customFormat="1" ht="15.75" hidden="1">
      <c r="A1387"/>
      <c r="B1387" s="257" t="s">
        <v>12</v>
      </c>
      <c r="C1387" s="36" t="s">
        <v>8</v>
      </c>
      <c r="D1387" s="36" t="s">
        <v>4</v>
      </c>
      <c r="E1387" s="251">
        <v>45870</v>
      </c>
      <c r="F1387" s="36" t="s">
        <v>399</v>
      </c>
      <c r="G1387" s="11" t="s">
        <v>322</v>
      </c>
      <c r="H1387" s="30">
        <v>0.25</v>
      </c>
      <c r="I1387" s="30">
        <v>0.75</v>
      </c>
      <c r="J1387" s="42">
        <v>8.24</v>
      </c>
      <c r="K1387" s="33">
        <v>42.92</v>
      </c>
      <c r="L1387" s="39">
        <f t="shared" si="164"/>
        <v>353.66080000000005</v>
      </c>
      <c r="M1387" s="38"/>
      <c r="N1387" s="33">
        <v>260.88</v>
      </c>
      <c r="O1387" s="258">
        <f t="shared" si="165"/>
        <v>0</v>
      </c>
      <c r="P1387" s="7"/>
      <c r="Q1387" s="6"/>
    </row>
    <row r="1388" spans="1:17" s="67" customFormat="1" ht="15.75" hidden="1">
      <c r="A1388"/>
      <c r="B1388" s="257" t="s">
        <v>12</v>
      </c>
      <c r="C1388" s="36" t="s">
        <v>8</v>
      </c>
      <c r="D1388" s="36" t="s">
        <v>4</v>
      </c>
      <c r="E1388" s="251">
        <v>45870</v>
      </c>
      <c r="F1388" s="36" t="s">
        <v>399</v>
      </c>
      <c r="G1388" s="11" t="s">
        <v>322</v>
      </c>
      <c r="H1388" s="30">
        <v>0.75</v>
      </c>
      <c r="I1388" s="30">
        <v>0.25</v>
      </c>
      <c r="J1388" s="42">
        <v>3.81</v>
      </c>
      <c r="K1388" s="65">
        <v>48.74</v>
      </c>
      <c r="L1388" s="39">
        <f t="shared" si="164"/>
        <v>185.6994</v>
      </c>
      <c r="M1388" s="38">
        <v>7</v>
      </c>
      <c r="N1388" s="33">
        <v>296.26</v>
      </c>
      <c r="O1388" s="258">
        <f t="shared" si="165"/>
        <v>2073.8199999999997</v>
      </c>
      <c r="P1388" s="7"/>
      <c r="Q1388" s="6"/>
    </row>
    <row r="1389" spans="1:17" s="67" customFormat="1" ht="15.75" hidden="1">
      <c r="A1389"/>
      <c r="B1389" s="257" t="s">
        <v>12</v>
      </c>
      <c r="C1389" s="36" t="s">
        <v>8</v>
      </c>
      <c r="D1389" s="36" t="s">
        <v>4</v>
      </c>
      <c r="E1389" s="251">
        <v>45870</v>
      </c>
      <c r="F1389" s="36" t="s">
        <v>399</v>
      </c>
      <c r="G1389" s="11" t="s">
        <v>341</v>
      </c>
      <c r="H1389" s="30">
        <v>0.33333333333333298</v>
      </c>
      <c r="I1389" s="30">
        <v>0.68055555555555602</v>
      </c>
      <c r="J1389" s="42"/>
      <c r="K1389" s="33">
        <v>39.369999999999997</v>
      </c>
      <c r="L1389" s="39">
        <f t="shared" si="164"/>
        <v>0</v>
      </c>
      <c r="M1389" s="38"/>
      <c r="N1389" s="33">
        <v>284.52999999999997</v>
      </c>
      <c r="O1389" s="258">
        <f t="shared" si="165"/>
        <v>0</v>
      </c>
      <c r="P1389" s="7"/>
      <c r="Q1389" s="6"/>
    </row>
    <row r="1390" spans="1:17" s="67" customFormat="1" ht="15.75" hidden="1">
      <c r="A1390"/>
      <c r="B1390" s="257" t="s">
        <v>12</v>
      </c>
      <c r="C1390" s="36" t="s">
        <v>8</v>
      </c>
      <c r="D1390" s="36" t="s">
        <v>4</v>
      </c>
      <c r="E1390" s="251">
        <v>45870</v>
      </c>
      <c r="F1390" s="36" t="s">
        <v>402</v>
      </c>
      <c r="G1390" s="11" t="s">
        <v>322</v>
      </c>
      <c r="H1390" s="30">
        <v>0.75</v>
      </c>
      <c r="I1390" s="30">
        <v>0.25</v>
      </c>
      <c r="J1390" s="42">
        <v>0.56000000000000005</v>
      </c>
      <c r="K1390" s="33">
        <v>53.86</v>
      </c>
      <c r="L1390" s="39">
        <f t="shared" si="164"/>
        <v>30.161600000000004</v>
      </c>
      <c r="M1390" s="38"/>
      <c r="N1390" s="33">
        <v>327.38</v>
      </c>
      <c r="O1390" s="258">
        <f t="shared" si="165"/>
        <v>0</v>
      </c>
      <c r="P1390" s="7"/>
      <c r="Q1390" s="6"/>
    </row>
    <row r="1391" spans="1:17" s="67" customFormat="1" ht="15.75" hidden="1">
      <c r="A1391"/>
      <c r="B1391" s="257" t="s">
        <v>12</v>
      </c>
      <c r="C1391" s="36" t="s">
        <v>8</v>
      </c>
      <c r="D1391" s="36" t="s">
        <v>4</v>
      </c>
      <c r="E1391" s="251">
        <v>45870</v>
      </c>
      <c r="F1391" s="36" t="s">
        <v>482</v>
      </c>
      <c r="G1391" s="11" t="s">
        <v>322</v>
      </c>
      <c r="H1391" s="30">
        <v>0.25</v>
      </c>
      <c r="I1391" s="30">
        <v>0.75</v>
      </c>
      <c r="J1391" s="42"/>
      <c r="K1391" s="65">
        <v>35.590000000000003</v>
      </c>
      <c r="L1391" s="39">
        <f t="shared" si="164"/>
        <v>0</v>
      </c>
      <c r="M1391" s="38">
        <v>2</v>
      </c>
      <c r="N1391" s="33">
        <v>216.32</v>
      </c>
      <c r="O1391" s="258">
        <f t="shared" si="165"/>
        <v>432.64</v>
      </c>
      <c r="P1391" s="7"/>
      <c r="Q1391" s="6"/>
    </row>
    <row r="1392" spans="1:17" s="67" customFormat="1" ht="15.75" hidden="1">
      <c r="A1392"/>
      <c r="B1392" s="257" t="s">
        <v>12</v>
      </c>
      <c r="C1392" s="36" t="s">
        <v>8</v>
      </c>
      <c r="D1392" s="36" t="s">
        <v>4</v>
      </c>
      <c r="E1392" s="251">
        <v>45870</v>
      </c>
      <c r="F1392" s="36" t="s">
        <v>483</v>
      </c>
      <c r="G1392" s="11" t="s">
        <v>322</v>
      </c>
      <c r="H1392" s="30">
        <v>0.75</v>
      </c>
      <c r="I1392" s="30">
        <v>0.25</v>
      </c>
      <c r="J1392" s="42">
        <v>7.15</v>
      </c>
      <c r="K1392" s="65">
        <v>47.31</v>
      </c>
      <c r="L1392" s="39">
        <f t="shared" si="164"/>
        <v>338.26650000000001</v>
      </c>
      <c r="M1392" s="38"/>
      <c r="N1392" s="33">
        <v>287.56</v>
      </c>
      <c r="O1392" s="258">
        <f t="shared" si="165"/>
        <v>0</v>
      </c>
      <c r="P1392" s="7"/>
      <c r="Q1392" s="6"/>
    </row>
    <row r="1393" spans="1:17" s="67" customFormat="1" ht="15.75" hidden="1">
      <c r="A1393"/>
      <c r="B1393" s="257" t="s">
        <v>12</v>
      </c>
      <c r="C1393" s="36" t="s">
        <v>8</v>
      </c>
      <c r="D1393" s="36" t="s">
        <v>4</v>
      </c>
      <c r="E1393" s="251">
        <v>45870</v>
      </c>
      <c r="F1393" s="36" t="s">
        <v>484</v>
      </c>
      <c r="G1393" s="11" t="s">
        <v>328</v>
      </c>
      <c r="H1393" s="30">
        <v>0.91666666666666696</v>
      </c>
      <c r="I1393" s="30">
        <v>0.28333333333333299</v>
      </c>
      <c r="J1393" s="42">
        <v>10.69</v>
      </c>
      <c r="K1393" s="65">
        <v>34.119999999999997</v>
      </c>
      <c r="L1393" s="39">
        <f t="shared" si="164"/>
        <v>364.74279999999993</v>
      </c>
      <c r="M1393" s="38">
        <v>5</v>
      </c>
      <c r="N1393" s="33">
        <v>246.64</v>
      </c>
      <c r="O1393" s="258">
        <f t="shared" si="165"/>
        <v>1233.1999999999998</v>
      </c>
      <c r="P1393" s="7"/>
      <c r="Q1393" s="6"/>
    </row>
    <row r="1394" spans="1:17" s="67" customFormat="1" ht="15.75" hidden="1">
      <c r="A1394"/>
      <c r="B1394" s="257" t="s">
        <v>12</v>
      </c>
      <c r="C1394" s="36" t="s">
        <v>8</v>
      </c>
      <c r="D1394" s="36" t="s">
        <v>4</v>
      </c>
      <c r="E1394" s="251">
        <v>45870</v>
      </c>
      <c r="F1394" s="36" t="s">
        <v>485</v>
      </c>
      <c r="G1394" s="11" t="s">
        <v>322</v>
      </c>
      <c r="H1394" s="30">
        <v>0.25</v>
      </c>
      <c r="I1394" s="30">
        <v>0.75</v>
      </c>
      <c r="J1394" s="42">
        <v>0.38</v>
      </c>
      <c r="K1394" s="65">
        <v>25.95</v>
      </c>
      <c r="L1394" s="39">
        <f t="shared" si="164"/>
        <v>9.8610000000000007</v>
      </c>
      <c r="M1394" s="38">
        <v>1</v>
      </c>
      <c r="N1394" s="33">
        <v>157.75</v>
      </c>
      <c r="O1394" s="258">
        <f t="shared" si="165"/>
        <v>157.75</v>
      </c>
      <c r="P1394" s="7"/>
      <c r="Q1394" s="6"/>
    </row>
    <row r="1395" spans="1:17" s="67" customFormat="1" ht="15.75" hidden="1">
      <c r="A1395"/>
      <c r="B1395" s="257" t="s">
        <v>12</v>
      </c>
      <c r="C1395" s="36" t="s">
        <v>8</v>
      </c>
      <c r="D1395" s="36" t="s">
        <v>4</v>
      </c>
      <c r="E1395" s="251">
        <v>45870</v>
      </c>
      <c r="F1395" s="36" t="s">
        <v>485</v>
      </c>
      <c r="G1395" s="11" t="s">
        <v>322</v>
      </c>
      <c r="H1395" s="30">
        <v>0.75</v>
      </c>
      <c r="I1395" s="30">
        <v>0.25</v>
      </c>
      <c r="J1395" s="42">
        <v>8.75</v>
      </c>
      <c r="K1395" s="33">
        <v>29.07</v>
      </c>
      <c r="L1395" s="39">
        <f t="shared" si="164"/>
        <v>254.36250000000001</v>
      </c>
      <c r="M1395" s="38">
        <v>11</v>
      </c>
      <c r="N1395" s="33">
        <v>176.67</v>
      </c>
      <c r="O1395" s="258">
        <f t="shared" si="165"/>
        <v>1943.37</v>
      </c>
      <c r="P1395" s="7"/>
      <c r="Q1395" s="6"/>
    </row>
    <row r="1396" spans="1:17" s="67" customFormat="1" ht="15.75" hidden="1">
      <c r="A1396"/>
      <c r="B1396" s="263" t="s">
        <v>12</v>
      </c>
      <c r="C1396" s="264" t="s">
        <v>8</v>
      </c>
      <c r="D1396" s="36" t="s">
        <v>4</v>
      </c>
      <c r="E1396" s="251">
        <v>45870</v>
      </c>
      <c r="F1396" s="36" t="s">
        <v>486</v>
      </c>
      <c r="G1396" s="11" t="s">
        <v>333</v>
      </c>
      <c r="H1396" s="30">
        <v>0.91666666666666696</v>
      </c>
      <c r="I1396" s="30">
        <v>0.26388888888888901</v>
      </c>
      <c r="J1396" s="267">
        <v>0.65</v>
      </c>
      <c r="K1396" s="65">
        <v>41.23</v>
      </c>
      <c r="L1396" s="269">
        <f t="shared" ref="L1396" si="166">J1396*K1396</f>
        <v>26.799499999999998</v>
      </c>
      <c r="M1396" s="270"/>
      <c r="N1396" s="33">
        <v>298.02</v>
      </c>
      <c r="O1396" s="271">
        <f t="shared" ref="O1396" si="167">M1396*N1396</f>
        <v>0</v>
      </c>
      <c r="P1396" s="7"/>
      <c r="Q1396" s="6"/>
    </row>
    <row r="1397" spans="1:17" s="67" customFormat="1" ht="15.75" hidden="1">
      <c r="A1397"/>
      <c r="B1397" s="257" t="s">
        <v>26</v>
      </c>
      <c r="C1397" s="36" t="s">
        <v>7</v>
      </c>
      <c r="D1397" s="36" t="s">
        <v>167</v>
      </c>
      <c r="E1397" s="251">
        <v>45901</v>
      </c>
      <c r="F1397" s="36" t="s">
        <v>379</v>
      </c>
      <c r="G1397" s="337" t="s">
        <v>322</v>
      </c>
      <c r="H1397" s="323">
        <v>0.27083333333333331</v>
      </c>
      <c r="I1397" s="323">
        <v>0.77083333333333337</v>
      </c>
      <c r="J1397" s="42"/>
      <c r="K1397" s="281"/>
      <c r="L1397" s="39">
        <f t="shared" ref="L1397:L1402" si="168">J1397*K1397</f>
        <v>0</v>
      </c>
      <c r="M1397" s="38">
        <v>15</v>
      </c>
      <c r="N1397" s="281">
        <v>189.68</v>
      </c>
      <c r="O1397" s="258">
        <f t="shared" ref="O1397:O1402" si="169">M1397*N1397</f>
        <v>2845.2000000000003</v>
      </c>
      <c r="P1397" s="7"/>
      <c r="Q1397" s="6"/>
    </row>
    <row r="1398" spans="1:17" s="67" customFormat="1" ht="15.75" hidden="1">
      <c r="A1398"/>
      <c r="B1398" s="257" t="s">
        <v>26</v>
      </c>
      <c r="C1398" s="36" t="s">
        <v>7</v>
      </c>
      <c r="D1398" s="36" t="s">
        <v>167</v>
      </c>
      <c r="E1398" s="251">
        <v>45901</v>
      </c>
      <c r="F1398" s="36" t="s">
        <v>379</v>
      </c>
      <c r="G1398" s="337" t="s">
        <v>322</v>
      </c>
      <c r="H1398" s="323">
        <v>0.4375</v>
      </c>
      <c r="I1398" s="323">
        <v>0.10416666666666667</v>
      </c>
      <c r="J1398" s="42"/>
      <c r="K1398" s="281"/>
      <c r="L1398" s="39">
        <f t="shared" si="168"/>
        <v>0</v>
      </c>
      <c r="M1398" s="38">
        <v>14</v>
      </c>
      <c r="N1398" s="281">
        <v>190.97</v>
      </c>
      <c r="O1398" s="258">
        <f t="shared" si="169"/>
        <v>2673.58</v>
      </c>
      <c r="P1398" s="7"/>
      <c r="Q1398" s="6"/>
    </row>
    <row r="1399" spans="1:17" s="67" customFormat="1" ht="15.75" hidden="1">
      <c r="A1399"/>
      <c r="B1399" s="257" t="s">
        <v>26</v>
      </c>
      <c r="C1399" s="36" t="s">
        <v>7</v>
      </c>
      <c r="D1399" s="36" t="s">
        <v>167</v>
      </c>
      <c r="E1399" s="251">
        <v>45901</v>
      </c>
      <c r="F1399" s="36" t="s">
        <v>345</v>
      </c>
      <c r="G1399" s="337" t="s">
        <v>333</v>
      </c>
      <c r="H1399" s="323">
        <v>0.59027777777777779</v>
      </c>
      <c r="I1399" s="323">
        <v>0.9375</v>
      </c>
      <c r="J1399" s="42"/>
      <c r="K1399" s="281"/>
      <c r="L1399" s="39">
        <f t="shared" si="168"/>
        <v>0</v>
      </c>
      <c r="M1399" s="38">
        <v>13</v>
      </c>
      <c r="N1399" s="281">
        <v>201.32</v>
      </c>
      <c r="O1399" s="258">
        <f t="shared" si="169"/>
        <v>2617.16</v>
      </c>
      <c r="P1399" s="7"/>
      <c r="Q1399" s="6"/>
    </row>
    <row r="1400" spans="1:17" s="67" customFormat="1" ht="15.75" hidden="1">
      <c r="A1400"/>
      <c r="B1400" s="257" t="s">
        <v>26</v>
      </c>
      <c r="C1400" s="36" t="s">
        <v>7</v>
      </c>
      <c r="D1400" s="36" t="s">
        <v>167</v>
      </c>
      <c r="E1400" s="251">
        <v>45901</v>
      </c>
      <c r="F1400" s="36" t="s">
        <v>346</v>
      </c>
      <c r="G1400" s="337" t="s">
        <v>333</v>
      </c>
      <c r="H1400" s="323">
        <v>0.27083333333333331</v>
      </c>
      <c r="I1400" s="323">
        <v>0.61805555555555558</v>
      </c>
      <c r="J1400" s="42"/>
      <c r="K1400" s="281"/>
      <c r="L1400" s="39">
        <f t="shared" si="168"/>
        <v>0</v>
      </c>
      <c r="M1400" s="38">
        <v>61</v>
      </c>
      <c r="N1400" s="281">
        <v>158.63</v>
      </c>
      <c r="O1400" s="258">
        <f t="shared" si="169"/>
        <v>9676.43</v>
      </c>
      <c r="P1400" s="7"/>
      <c r="Q1400" s="6"/>
    </row>
    <row r="1401" spans="1:17" s="67" customFormat="1" ht="15.75" hidden="1">
      <c r="A1401"/>
      <c r="B1401" s="257" t="s">
        <v>26</v>
      </c>
      <c r="C1401" s="36" t="s">
        <v>7</v>
      </c>
      <c r="D1401" s="36" t="s">
        <v>167</v>
      </c>
      <c r="E1401" s="251">
        <v>45901</v>
      </c>
      <c r="F1401" s="36" t="s">
        <v>346</v>
      </c>
      <c r="G1401" s="337" t="s">
        <v>333</v>
      </c>
      <c r="H1401" s="323">
        <v>0.59027777777777779</v>
      </c>
      <c r="I1401" s="323">
        <v>0.9375</v>
      </c>
      <c r="J1401" s="42"/>
      <c r="K1401" s="281"/>
      <c r="L1401" s="39">
        <f t="shared" si="168"/>
        <v>0</v>
      </c>
      <c r="M1401" s="38">
        <v>77</v>
      </c>
      <c r="N1401" s="281">
        <v>160.35</v>
      </c>
      <c r="O1401" s="258">
        <f t="shared" si="169"/>
        <v>12346.949999999999</v>
      </c>
      <c r="P1401" s="7"/>
      <c r="Q1401" s="6"/>
    </row>
    <row r="1402" spans="1:17" s="67" customFormat="1" ht="15.75" hidden="1">
      <c r="A1402"/>
      <c r="B1402" s="257" t="s">
        <v>26</v>
      </c>
      <c r="C1402" s="36" t="s">
        <v>7</v>
      </c>
      <c r="D1402" s="36" t="s">
        <v>167</v>
      </c>
      <c r="E1402" s="251">
        <v>45901</v>
      </c>
      <c r="F1402" s="36" t="s">
        <v>348</v>
      </c>
      <c r="G1402" s="11" t="s">
        <v>333</v>
      </c>
      <c r="H1402" s="30">
        <v>0.27083333333333331</v>
      </c>
      <c r="I1402" s="30">
        <v>0.61805555555555558</v>
      </c>
      <c r="J1402" s="267"/>
      <c r="K1402" s="65"/>
      <c r="L1402" s="39">
        <f t="shared" si="168"/>
        <v>0</v>
      </c>
      <c r="M1402" s="270">
        <v>26</v>
      </c>
      <c r="N1402" s="33">
        <v>192.87</v>
      </c>
      <c r="O1402" s="258">
        <f t="shared" si="169"/>
        <v>5014.62</v>
      </c>
      <c r="P1402" s="7"/>
      <c r="Q1402" s="6"/>
    </row>
    <row r="1403" spans="1:17" s="67" customFormat="1" ht="15.75" hidden="1">
      <c r="A1403"/>
      <c r="B1403" s="257" t="s">
        <v>113</v>
      </c>
      <c r="C1403" s="36" t="s">
        <v>10</v>
      </c>
      <c r="D1403" s="36" t="s">
        <v>163</v>
      </c>
      <c r="E1403" s="251">
        <v>45901</v>
      </c>
      <c r="F1403" s="36" t="s">
        <v>335</v>
      </c>
      <c r="G1403" s="337" t="s">
        <v>322</v>
      </c>
      <c r="H1403" s="323">
        <v>0.29166666666666669</v>
      </c>
      <c r="I1403" s="323">
        <v>0.79166666666666663</v>
      </c>
      <c r="J1403" s="42"/>
      <c r="K1403" s="281">
        <v>27.12</v>
      </c>
      <c r="L1403" s="39">
        <f>Tabela7[[#This Row],[Quantidade de horas]]*Tabela7[[#This Row],[Valor hora/falta]]</f>
        <v>0</v>
      </c>
      <c r="M1403" s="38"/>
      <c r="N1403" s="281">
        <v>196.03</v>
      </c>
      <c r="O1403" s="258">
        <v>0</v>
      </c>
      <c r="P1403" s="7"/>
      <c r="Q1403" s="6"/>
    </row>
    <row r="1404" spans="1:17" s="67" customFormat="1" ht="15.75" hidden="1">
      <c r="A1404"/>
      <c r="B1404" s="257" t="s">
        <v>113</v>
      </c>
      <c r="C1404" s="36" t="s">
        <v>10</v>
      </c>
      <c r="D1404" s="36" t="s">
        <v>163</v>
      </c>
      <c r="E1404" s="251">
        <v>45901</v>
      </c>
      <c r="F1404" s="36" t="s">
        <v>335</v>
      </c>
      <c r="G1404" s="337" t="s">
        <v>322</v>
      </c>
      <c r="H1404" s="323">
        <v>0.5</v>
      </c>
      <c r="I1404" s="323">
        <v>0</v>
      </c>
      <c r="J1404" s="42">
        <v>3.77</v>
      </c>
      <c r="K1404" s="281">
        <v>41.2</v>
      </c>
      <c r="L1404" s="39">
        <f>Tabela7[[#This Row],[Quantidade de horas]]*Tabela7[[#This Row],[Valor hora/falta]]</f>
        <v>155.32400000000001</v>
      </c>
      <c r="M1404" s="38"/>
      <c r="N1404" s="281">
        <v>297.79000000000002</v>
      </c>
      <c r="O1404" s="258">
        <v>0</v>
      </c>
      <c r="P1404" s="7"/>
      <c r="Q1404" s="6"/>
    </row>
    <row r="1405" spans="1:17" s="67" customFormat="1" ht="15.75" hidden="1">
      <c r="A1405"/>
      <c r="B1405" s="257" t="s">
        <v>113</v>
      </c>
      <c r="C1405" s="36" t="s">
        <v>10</v>
      </c>
      <c r="D1405" s="36" t="s">
        <v>163</v>
      </c>
      <c r="E1405" s="251">
        <v>45901</v>
      </c>
      <c r="F1405" s="36" t="s">
        <v>335</v>
      </c>
      <c r="G1405" s="337" t="s">
        <v>328</v>
      </c>
      <c r="H1405" s="323">
        <v>0.33333333333333331</v>
      </c>
      <c r="I1405" s="323">
        <v>0.58333333333333337</v>
      </c>
      <c r="J1405" s="42"/>
      <c r="K1405" s="281">
        <v>28.49</v>
      </c>
      <c r="L1405" s="39">
        <f>Tabela7[[#This Row],[Quantidade de horas]]*Tabela7[[#This Row],[Valor hora/falta]]</f>
        <v>0</v>
      </c>
      <c r="M1405" s="38"/>
      <c r="N1405" s="281">
        <v>205.96</v>
      </c>
      <c r="O1405" s="258">
        <v>0</v>
      </c>
      <c r="P1405" s="7"/>
      <c r="Q1405" s="6"/>
    </row>
    <row r="1406" spans="1:17" s="67" customFormat="1" ht="15.75" hidden="1">
      <c r="A1406"/>
      <c r="B1406" s="257" t="s">
        <v>113</v>
      </c>
      <c r="C1406" s="36" t="s">
        <v>10</v>
      </c>
      <c r="D1406" s="36" t="s">
        <v>163</v>
      </c>
      <c r="E1406" s="251">
        <v>45901</v>
      </c>
      <c r="F1406" s="36" t="s">
        <v>335</v>
      </c>
      <c r="G1406" s="337" t="s">
        <v>341</v>
      </c>
      <c r="H1406" s="323">
        <v>0.79166666666666663</v>
      </c>
      <c r="I1406" s="323">
        <v>4.1666666666666664E-2</v>
      </c>
      <c r="J1406" s="42">
        <v>1.02</v>
      </c>
      <c r="K1406" s="281">
        <v>27.06</v>
      </c>
      <c r="L1406" s="39">
        <f>Tabela7[[#This Row],[Quantidade de horas]]*Tabela7[[#This Row],[Valor hora/falta]]</f>
        <v>27.601199999999999</v>
      </c>
      <c r="M1406" s="38"/>
      <c r="N1406" s="281">
        <v>234.01</v>
      </c>
      <c r="O1406" s="258">
        <v>0</v>
      </c>
      <c r="P1406" s="7"/>
      <c r="Q1406" s="6"/>
    </row>
    <row r="1407" spans="1:17" s="67" customFormat="1" ht="15.75" hidden="1">
      <c r="A1407"/>
      <c r="B1407" s="257" t="s">
        <v>113</v>
      </c>
      <c r="C1407" s="36" t="s">
        <v>11</v>
      </c>
      <c r="D1407" s="36" t="s">
        <v>163</v>
      </c>
      <c r="E1407" s="251">
        <v>45901</v>
      </c>
      <c r="F1407" s="36" t="s">
        <v>599</v>
      </c>
      <c r="G1407" s="337" t="s">
        <v>322</v>
      </c>
      <c r="H1407" s="323">
        <v>0.41666666666666669</v>
      </c>
      <c r="I1407" s="323">
        <v>0.91666666666666663</v>
      </c>
      <c r="J1407" s="42"/>
      <c r="K1407" s="281">
        <v>37.74</v>
      </c>
      <c r="L1407" s="39">
        <f>Tabela7[[#This Row],[Quantidade de horas]]*Tabela7[[#This Row],[Valor hora/falta]]</f>
        <v>0</v>
      </c>
      <c r="M1407" s="38"/>
      <c r="N1407" s="281">
        <v>272.75</v>
      </c>
      <c r="O1407" s="258">
        <v>0</v>
      </c>
      <c r="P1407" s="7"/>
      <c r="Q1407" s="6"/>
    </row>
    <row r="1408" spans="1:17" s="67" customFormat="1" ht="15.75" hidden="1">
      <c r="A1408"/>
      <c r="B1408" s="257" t="s">
        <v>113</v>
      </c>
      <c r="C1408" s="36" t="s">
        <v>11</v>
      </c>
      <c r="D1408" s="36" t="s">
        <v>163</v>
      </c>
      <c r="E1408" s="251">
        <v>45901</v>
      </c>
      <c r="F1408" s="36" t="s">
        <v>600</v>
      </c>
      <c r="G1408" s="337" t="s">
        <v>322</v>
      </c>
      <c r="H1408" s="323">
        <v>0.29166666666666669</v>
      </c>
      <c r="I1408" s="323">
        <v>0.79166666666666663</v>
      </c>
      <c r="J1408" s="42"/>
      <c r="K1408" s="281">
        <v>35.07</v>
      </c>
      <c r="L1408" s="39">
        <f>Tabela7[[#This Row],[Quantidade de horas]]*Tabela7[[#This Row],[Valor hora/falta]]</f>
        <v>0</v>
      </c>
      <c r="M1408" s="38"/>
      <c r="N1408" s="281">
        <v>253.51</v>
      </c>
      <c r="O1408" s="258">
        <v>0</v>
      </c>
      <c r="P1408" s="7"/>
      <c r="Q1408" s="6"/>
    </row>
    <row r="1409" spans="1:17" s="67" customFormat="1" ht="15.75" hidden="1">
      <c r="A1409"/>
      <c r="B1409" s="257" t="s">
        <v>113</v>
      </c>
      <c r="C1409" s="36" t="s">
        <v>11</v>
      </c>
      <c r="D1409" s="36" t="s">
        <v>163</v>
      </c>
      <c r="E1409" s="251">
        <v>45901</v>
      </c>
      <c r="F1409" s="36" t="s">
        <v>600</v>
      </c>
      <c r="G1409" s="337" t="s">
        <v>322</v>
      </c>
      <c r="H1409" s="323">
        <v>0.79166666666666663</v>
      </c>
      <c r="I1409" s="323">
        <v>0.29166666666666669</v>
      </c>
      <c r="J1409" s="42"/>
      <c r="K1409" s="281">
        <v>38.19</v>
      </c>
      <c r="L1409" s="39">
        <f>Tabela7[[#This Row],[Quantidade de horas]]*Tabela7[[#This Row],[Valor hora/falta]]</f>
        <v>0</v>
      </c>
      <c r="M1409" s="38"/>
      <c r="N1409" s="281">
        <v>276.01</v>
      </c>
      <c r="O1409" s="258">
        <v>0</v>
      </c>
      <c r="P1409" s="7"/>
      <c r="Q1409" s="6"/>
    </row>
    <row r="1410" spans="1:17" s="67" customFormat="1" ht="15.75" hidden="1">
      <c r="A1410"/>
      <c r="B1410" s="257" t="s">
        <v>113</v>
      </c>
      <c r="C1410" s="36" t="s">
        <v>11</v>
      </c>
      <c r="D1410" s="36" t="s">
        <v>163</v>
      </c>
      <c r="E1410" s="251">
        <v>45901</v>
      </c>
      <c r="F1410" s="36" t="s">
        <v>339</v>
      </c>
      <c r="G1410" s="337" t="s">
        <v>322</v>
      </c>
      <c r="H1410" s="323">
        <v>0.33333333333333331</v>
      </c>
      <c r="I1410" s="323">
        <v>0.83333333333333337</v>
      </c>
      <c r="J1410" s="42"/>
      <c r="K1410" s="281">
        <v>35.07</v>
      </c>
      <c r="L1410" s="39">
        <f>Tabela7[[#This Row],[Quantidade de horas]]*Tabela7[[#This Row],[Valor hora/falta]]</f>
        <v>0</v>
      </c>
      <c r="M1410" s="38"/>
      <c r="N1410" s="281">
        <v>253.51</v>
      </c>
      <c r="O1410" s="258">
        <v>0</v>
      </c>
      <c r="P1410" s="7"/>
      <c r="Q1410" s="6"/>
    </row>
    <row r="1411" spans="1:17" s="67" customFormat="1" ht="15.75" hidden="1">
      <c r="A1411"/>
      <c r="B1411" s="257" t="s">
        <v>113</v>
      </c>
      <c r="C1411" s="36" t="s">
        <v>11</v>
      </c>
      <c r="D1411" s="36" t="s">
        <v>163</v>
      </c>
      <c r="E1411" s="251">
        <v>45901</v>
      </c>
      <c r="F1411" s="36" t="s">
        <v>339</v>
      </c>
      <c r="G1411" s="337" t="s">
        <v>322</v>
      </c>
      <c r="H1411" s="323">
        <v>0.375</v>
      </c>
      <c r="I1411" s="323">
        <v>0.875</v>
      </c>
      <c r="J1411" s="42">
        <v>0.23</v>
      </c>
      <c r="K1411" s="281">
        <v>35.07</v>
      </c>
      <c r="L1411" s="39">
        <f>Tabela7[[#This Row],[Quantidade de horas]]*Tabela7[[#This Row],[Valor hora/falta]]</f>
        <v>8.0661000000000005</v>
      </c>
      <c r="M1411" s="38"/>
      <c r="N1411" s="281">
        <v>253.51</v>
      </c>
      <c r="O1411" s="258">
        <v>0</v>
      </c>
      <c r="P1411" s="7"/>
      <c r="Q1411" s="6"/>
    </row>
    <row r="1412" spans="1:17" s="67" customFormat="1" ht="15.75" hidden="1">
      <c r="A1412"/>
      <c r="B1412" s="263" t="s">
        <v>113</v>
      </c>
      <c r="C1412" s="264" t="s">
        <v>11</v>
      </c>
      <c r="D1412" s="264" t="s">
        <v>163</v>
      </c>
      <c r="E1412" s="251">
        <v>45901</v>
      </c>
      <c r="F1412" s="264" t="s">
        <v>339</v>
      </c>
      <c r="G1412" s="341" t="s">
        <v>322</v>
      </c>
      <c r="H1412" s="324">
        <v>0.41666666666666669</v>
      </c>
      <c r="I1412" s="324">
        <v>0.91666666666666663</v>
      </c>
      <c r="J1412" s="267"/>
      <c r="K1412" s="282">
        <v>35.07</v>
      </c>
      <c r="L1412" s="39">
        <f>Tabela7[[#This Row],[Quantidade de horas]]*Tabela7[[#This Row],[Valor hora/falta]]</f>
        <v>0</v>
      </c>
      <c r="M1412" s="270"/>
      <c r="N1412" s="282">
        <v>253.51</v>
      </c>
      <c r="O1412" s="271">
        <v>0</v>
      </c>
      <c r="P1412" s="7"/>
      <c r="Q1412" s="6"/>
    </row>
    <row r="1413" spans="1:17" s="67" customFormat="1" ht="15.75" hidden="1">
      <c r="A1413"/>
      <c r="B1413" s="263" t="s">
        <v>14</v>
      </c>
      <c r="C1413" s="264" t="s">
        <v>7</v>
      </c>
      <c r="D1413" s="264" t="s">
        <v>4</v>
      </c>
      <c r="E1413" s="265">
        <v>45901</v>
      </c>
      <c r="F1413" s="264" t="s">
        <v>370</v>
      </c>
      <c r="G1413" s="341" t="s">
        <v>322</v>
      </c>
      <c r="H1413" s="324">
        <v>0.25</v>
      </c>
      <c r="I1413" s="324">
        <v>0.75</v>
      </c>
      <c r="J1413" s="267"/>
      <c r="K1413" s="282">
        <v>29.12</v>
      </c>
      <c r="L1413" s="269">
        <f t="shared" ref="L1413:L1425" si="170">J1413*K1413</f>
        <v>0</v>
      </c>
      <c r="M1413" s="270"/>
      <c r="N1413" s="282">
        <v>210.44</v>
      </c>
      <c r="O1413" s="271">
        <f t="shared" ref="O1413:O1425" si="171">M1413*N1413</f>
        <v>0</v>
      </c>
      <c r="P1413" s="7"/>
      <c r="Q1413" s="6"/>
    </row>
    <row r="1414" spans="1:17" s="67" customFormat="1" ht="15.75" hidden="1">
      <c r="A1414"/>
      <c r="B1414" s="263" t="s">
        <v>14</v>
      </c>
      <c r="C1414" s="264" t="s">
        <v>7</v>
      </c>
      <c r="D1414" s="264" t="s">
        <v>4</v>
      </c>
      <c r="E1414" s="265">
        <v>45901</v>
      </c>
      <c r="F1414" s="264" t="s">
        <v>370</v>
      </c>
      <c r="G1414" s="341" t="s">
        <v>322</v>
      </c>
      <c r="H1414" s="324">
        <v>0.25</v>
      </c>
      <c r="I1414" s="324">
        <v>0.75</v>
      </c>
      <c r="J1414" s="267"/>
      <c r="K1414" s="282">
        <v>29.12</v>
      </c>
      <c r="L1414" s="269">
        <f t="shared" si="170"/>
        <v>0</v>
      </c>
      <c r="M1414" s="270"/>
      <c r="N1414" s="282">
        <v>210.44</v>
      </c>
      <c r="O1414" s="271">
        <f t="shared" si="171"/>
        <v>0</v>
      </c>
      <c r="P1414" s="7"/>
      <c r="Q1414" s="6"/>
    </row>
    <row r="1415" spans="1:17" s="67" customFormat="1" ht="15.75" hidden="1">
      <c r="A1415"/>
      <c r="B1415" s="263" t="s">
        <v>14</v>
      </c>
      <c r="C1415" s="264" t="s">
        <v>7</v>
      </c>
      <c r="D1415" s="264" t="s">
        <v>4</v>
      </c>
      <c r="E1415" s="265">
        <v>45901</v>
      </c>
      <c r="F1415" s="264" t="s">
        <v>370</v>
      </c>
      <c r="G1415" s="341" t="s">
        <v>341</v>
      </c>
      <c r="H1415" s="324">
        <v>0.56944444444444442</v>
      </c>
      <c r="I1415" s="324">
        <v>0.91666666666666663</v>
      </c>
      <c r="J1415" s="267"/>
      <c r="K1415" s="282">
        <v>28.59</v>
      </c>
      <c r="L1415" s="269">
        <f t="shared" si="170"/>
        <v>0</v>
      </c>
      <c r="M1415" s="270"/>
      <c r="N1415" s="282">
        <v>206.68</v>
      </c>
      <c r="O1415" s="271">
        <f t="shared" si="171"/>
        <v>0</v>
      </c>
      <c r="P1415" s="7"/>
      <c r="Q1415" s="6"/>
    </row>
    <row r="1416" spans="1:17" s="67" customFormat="1" ht="31.5" hidden="1">
      <c r="A1416"/>
      <c r="B1416" s="263" t="s">
        <v>14</v>
      </c>
      <c r="C1416" s="264" t="s">
        <v>7</v>
      </c>
      <c r="D1416" s="264" t="s">
        <v>4</v>
      </c>
      <c r="E1416" s="265">
        <v>45901</v>
      </c>
      <c r="F1416" s="264" t="s">
        <v>503</v>
      </c>
      <c r="G1416" s="341" t="s">
        <v>333</v>
      </c>
      <c r="H1416" s="324">
        <v>0.25</v>
      </c>
      <c r="I1416" s="324">
        <v>0.59722222222222221</v>
      </c>
      <c r="J1416" s="267"/>
      <c r="K1416" s="282">
        <v>30.54</v>
      </c>
      <c r="L1416" s="269">
        <f t="shared" si="170"/>
        <v>0</v>
      </c>
      <c r="M1416" s="270">
        <v>30</v>
      </c>
      <c r="N1416" s="282">
        <v>220.76</v>
      </c>
      <c r="O1416" s="271">
        <f t="shared" si="171"/>
        <v>6622.7999999999993</v>
      </c>
      <c r="P1416" s="7"/>
      <c r="Q1416" s="6"/>
    </row>
    <row r="1417" spans="1:17" s="67" customFormat="1" ht="31.5" hidden="1">
      <c r="A1417"/>
      <c r="B1417" s="263" t="s">
        <v>14</v>
      </c>
      <c r="C1417" s="264" t="s">
        <v>7</v>
      </c>
      <c r="D1417" s="264" t="s">
        <v>4</v>
      </c>
      <c r="E1417" s="265">
        <v>45901</v>
      </c>
      <c r="F1417" s="264" t="s">
        <v>503</v>
      </c>
      <c r="G1417" s="341" t="s">
        <v>333</v>
      </c>
      <c r="H1417" s="324">
        <v>0.25</v>
      </c>
      <c r="I1417" s="324">
        <v>0.59722222222222221</v>
      </c>
      <c r="J1417" s="267"/>
      <c r="K1417" s="282">
        <v>30.54</v>
      </c>
      <c r="L1417" s="269">
        <f t="shared" si="170"/>
        <v>0</v>
      </c>
      <c r="M1417" s="270"/>
      <c r="N1417" s="282">
        <v>220.76</v>
      </c>
      <c r="O1417" s="271">
        <f t="shared" si="171"/>
        <v>0</v>
      </c>
      <c r="P1417" s="7"/>
      <c r="Q1417" s="6"/>
    </row>
    <row r="1418" spans="1:17" s="67" customFormat="1" ht="15.75" hidden="1">
      <c r="A1418"/>
      <c r="B1418" s="263" t="s">
        <v>14</v>
      </c>
      <c r="C1418" s="264" t="s">
        <v>7</v>
      </c>
      <c r="D1418" s="264" t="s">
        <v>4</v>
      </c>
      <c r="E1418" s="265">
        <v>45901</v>
      </c>
      <c r="F1418" s="264" t="s">
        <v>374</v>
      </c>
      <c r="G1418" s="341" t="s">
        <v>333</v>
      </c>
      <c r="H1418" s="324">
        <v>0.25</v>
      </c>
      <c r="I1418" s="324">
        <v>0.59722222222222221</v>
      </c>
      <c r="J1418" s="267"/>
      <c r="K1418" s="282">
        <v>30.63</v>
      </c>
      <c r="L1418" s="269">
        <f t="shared" si="170"/>
        <v>0</v>
      </c>
      <c r="M1418" s="270"/>
      <c r="N1418" s="282">
        <v>221.41</v>
      </c>
      <c r="O1418" s="271">
        <f t="shared" si="171"/>
        <v>0</v>
      </c>
      <c r="P1418" s="7"/>
      <c r="Q1418" s="6"/>
    </row>
    <row r="1419" spans="1:17" s="67" customFormat="1" ht="15.75" hidden="1">
      <c r="A1419"/>
      <c r="B1419" s="263" t="s">
        <v>14</v>
      </c>
      <c r="C1419" s="264" t="s">
        <v>7</v>
      </c>
      <c r="D1419" s="264" t="s">
        <v>4</v>
      </c>
      <c r="E1419" s="265">
        <v>45901</v>
      </c>
      <c r="F1419" s="264" t="s">
        <v>372</v>
      </c>
      <c r="G1419" s="341" t="s">
        <v>333</v>
      </c>
      <c r="H1419" s="324">
        <v>0.25</v>
      </c>
      <c r="I1419" s="324">
        <v>0.59722222222222221</v>
      </c>
      <c r="J1419" s="267"/>
      <c r="K1419" s="282">
        <v>23.69</v>
      </c>
      <c r="L1419" s="269">
        <f t="shared" si="170"/>
        <v>0</v>
      </c>
      <c r="M1419" s="270"/>
      <c r="N1419" s="282">
        <v>171.26</v>
      </c>
      <c r="O1419" s="271">
        <f t="shared" si="171"/>
        <v>0</v>
      </c>
      <c r="P1419" s="7"/>
      <c r="Q1419" s="6"/>
    </row>
    <row r="1420" spans="1:17" s="67" customFormat="1" ht="15.75" hidden="1">
      <c r="A1420"/>
      <c r="B1420" s="263" t="s">
        <v>14</v>
      </c>
      <c r="C1420" s="264" t="s">
        <v>7</v>
      </c>
      <c r="D1420" s="264" t="s">
        <v>4</v>
      </c>
      <c r="E1420" s="265">
        <v>45901</v>
      </c>
      <c r="F1420" s="264" t="s">
        <v>372</v>
      </c>
      <c r="G1420" s="341" t="s">
        <v>333</v>
      </c>
      <c r="H1420" s="324">
        <v>0.25</v>
      </c>
      <c r="I1420" s="324">
        <v>0.59722222222222221</v>
      </c>
      <c r="J1420" s="267"/>
      <c r="K1420" s="282">
        <v>23.69</v>
      </c>
      <c r="L1420" s="269">
        <f t="shared" si="170"/>
        <v>0</v>
      </c>
      <c r="M1420" s="270"/>
      <c r="N1420" s="282">
        <v>171.26</v>
      </c>
      <c r="O1420" s="271">
        <f t="shared" si="171"/>
        <v>0</v>
      </c>
      <c r="P1420" s="7"/>
      <c r="Q1420" s="6"/>
    </row>
    <row r="1421" spans="1:17" s="67" customFormat="1" ht="15.75" hidden="1">
      <c r="A1421"/>
      <c r="B1421" s="263" t="s">
        <v>14</v>
      </c>
      <c r="C1421" s="264" t="s">
        <v>7</v>
      </c>
      <c r="D1421" s="264" t="s">
        <v>4</v>
      </c>
      <c r="E1421" s="265">
        <v>45901</v>
      </c>
      <c r="F1421" s="264" t="s">
        <v>372</v>
      </c>
      <c r="G1421" s="341" t="s">
        <v>333</v>
      </c>
      <c r="H1421" s="324">
        <v>0.56944444444444442</v>
      </c>
      <c r="I1421" s="324">
        <v>0.91666666666666663</v>
      </c>
      <c r="J1421" s="267"/>
      <c r="K1421" s="282">
        <v>23.69</v>
      </c>
      <c r="L1421" s="269">
        <f t="shared" si="170"/>
        <v>0</v>
      </c>
      <c r="M1421" s="270">
        <v>22</v>
      </c>
      <c r="N1421" s="282">
        <v>171.26</v>
      </c>
      <c r="O1421" s="271">
        <f t="shared" si="171"/>
        <v>3767.72</v>
      </c>
      <c r="P1421" s="7"/>
      <c r="Q1421" s="6"/>
    </row>
    <row r="1422" spans="1:17" s="67" customFormat="1" ht="15.75" hidden="1">
      <c r="A1422"/>
      <c r="B1422" s="263" t="s">
        <v>14</v>
      </c>
      <c r="C1422" s="264" t="s">
        <v>7</v>
      </c>
      <c r="D1422" s="264" t="s">
        <v>4</v>
      </c>
      <c r="E1422" s="265">
        <v>45901</v>
      </c>
      <c r="F1422" s="264" t="s">
        <v>372</v>
      </c>
      <c r="G1422" s="341" t="s">
        <v>333</v>
      </c>
      <c r="H1422" s="324">
        <v>0.25</v>
      </c>
      <c r="I1422" s="324">
        <v>0.59722222222222221</v>
      </c>
      <c r="J1422" s="267"/>
      <c r="K1422" s="282">
        <v>23.69</v>
      </c>
      <c r="L1422" s="269">
        <f t="shared" si="170"/>
        <v>0</v>
      </c>
      <c r="M1422" s="270"/>
      <c r="N1422" s="282">
        <v>171.26</v>
      </c>
      <c r="O1422" s="271">
        <f t="shared" si="171"/>
        <v>0</v>
      </c>
      <c r="P1422" s="7"/>
      <c r="Q1422" s="6"/>
    </row>
    <row r="1423" spans="1:17" s="67" customFormat="1" ht="15.75" hidden="1">
      <c r="A1423"/>
      <c r="B1423" s="263" t="s">
        <v>14</v>
      </c>
      <c r="C1423" s="264" t="s">
        <v>7</v>
      </c>
      <c r="D1423" s="264" t="s">
        <v>4</v>
      </c>
      <c r="E1423" s="265">
        <v>45901</v>
      </c>
      <c r="F1423" s="264" t="s">
        <v>372</v>
      </c>
      <c r="G1423" s="341" t="s">
        <v>333</v>
      </c>
      <c r="H1423" s="324">
        <v>0.25</v>
      </c>
      <c r="I1423" s="324">
        <v>0.59722222222222221</v>
      </c>
      <c r="J1423" s="267"/>
      <c r="K1423" s="282">
        <v>23.69</v>
      </c>
      <c r="L1423" s="269">
        <f t="shared" si="170"/>
        <v>0</v>
      </c>
      <c r="M1423" s="270"/>
      <c r="N1423" s="282">
        <v>171.26</v>
      </c>
      <c r="O1423" s="271">
        <f t="shared" si="171"/>
        <v>0</v>
      </c>
      <c r="P1423" s="7"/>
      <c r="Q1423" s="6"/>
    </row>
    <row r="1424" spans="1:17" s="67" customFormat="1" ht="15.75" hidden="1">
      <c r="A1424"/>
      <c r="B1424" s="263" t="s">
        <v>14</v>
      </c>
      <c r="C1424" s="264" t="s">
        <v>7</v>
      </c>
      <c r="D1424" s="264" t="s">
        <v>4</v>
      </c>
      <c r="E1424" s="265">
        <v>45901</v>
      </c>
      <c r="F1424" s="264" t="s">
        <v>372</v>
      </c>
      <c r="G1424" s="341" t="s">
        <v>341</v>
      </c>
      <c r="H1424" s="324">
        <v>0.375</v>
      </c>
      <c r="I1424" s="324">
        <v>0.70833333333333337</v>
      </c>
      <c r="J1424" s="267"/>
      <c r="K1424" s="282">
        <v>23.82</v>
      </c>
      <c r="L1424" s="269">
        <f t="shared" si="170"/>
        <v>0</v>
      </c>
      <c r="M1424" s="270"/>
      <c r="N1424" s="282">
        <v>172.15</v>
      </c>
      <c r="O1424" s="271">
        <f t="shared" si="171"/>
        <v>0</v>
      </c>
      <c r="P1424" s="7"/>
      <c r="Q1424" s="6"/>
    </row>
    <row r="1425" spans="1:17" s="67" customFormat="1" ht="15.75" hidden="1">
      <c r="A1425"/>
      <c r="B1425" s="263" t="s">
        <v>14</v>
      </c>
      <c r="C1425" s="264" t="s">
        <v>7</v>
      </c>
      <c r="D1425" s="264" t="s">
        <v>4</v>
      </c>
      <c r="E1425" s="265">
        <v>45901</v>
      </c>
      <c r="F1425" s="264" t="s">
        <v>372</v>
      </c>
      <c r="G1425" s="341" t="s">
        <v>322</v>
      </c>
      <c r="H1425" s="324">
        <v>0.41666666666666669</v>
      </c>
      <c r="I1425" s="324">
        <v>0.91666666666666663</v>
      </c>
      <c r="J1425" s="267"/>
      <c r="K1425" s="282">
        <v>21.93</v>
      </c>
      <c r="L1425" s="269">
        <f t="shared" si="170"/>
        <v>0</v>
      </c>
      <c r="M1425" s="270"/>
      <c r="N1425" s="282">
        <v>158.47999999999999</v>
      </c>
      <c r="O1425" s="271">
        <f t="shared" si="171"/>
        <v>0</v>
      </c>
      <c r="P1425" s="7"/>
      <c r="Q1425" s="6"/>
    </row>
    <row r="1426" spans="1:17" s="67" customFormat="1" ht="15.75" hidden="1">
      <c r="A1426"/>
      <c r="B1426" s="257" t="s">
        <v>14</v>
      </c>
      <c r="C1426" s="264" t="s">
        <v>7</v>
      </c>
      <c r="D1426" s="264" t="s">
        <v>4</v>
      </c>
      <c r="E1426" s="265">
        <v>45901</v>
      </c>
      <c r="F1426" s="36" t="s">
        <v>372</v>
      </c>
      <c r="G1426" s="337" t="s">
        <v>322</v>
      </c>
      <c r="H1426" s="323">
        <v>0.41666666666666669</v>
      </c>
      <c r="I1426" s="323">
        <v>0.91666666666666663</v>
      </c>
      <c r="J1426" s="42"/>
      <c r="K1426" s="281">
        <v>21.93</v>
      </c>
      <c r="L1426" s="39">
        <f t="shared" ref="L1426:L1433" si="172">J1426*K1426</f>
        <v>0</v>
      </c>
      <c r="M1426" s="38"/>
      <c r="N1426" s="281">
        <v>158.47999999999999</v>
      </c>
      <c r="O1426" s="258">
        <f t="shared" ref="O1426:O1433" si="173">M1426*N1426</f>
        <v>0</v>
      </c>
      <c r="P1426" s="7"/>
      <c r="Q1426" s="6"/>
    </row>
    <row r="1427" spans="1:17" s="67" customFormat="1" ht="15.75" hidden="1">
      <c r="A1427"/>
      <c r="B1427" s="257" t="s">
        <v>14</v>
      </c>
      <c r="C1427" s="264" t="s">
        <v>7</v>
      </c>
      <c r="D1427" s="264" t="s">
        <v>4</v>
      </c>
      <c r="E1427" s="265">
        <v>45901</v>
      </c>
      <c r="F1427" s="36" t="s">
        <v>505</v>
      </c>
      <c r="G1427" s="337" t="s">
        <v>341</v>
      </c>
      <c r="H1427" s="323">
        <v>0.41666666666666669</v>
      </c>
      <c r="I1427" s="323">
        <v>0.75</v>
      </c>
      <c r="J1427" s="42"/>
      <c r="K1427" s="281">
        <v>29.47</v>
      </c>
      <c r="L1427" s="39">
        <f t="shared" si="172"/>
        <v>0</v>
      </c>
      <c r="M1427" s="38"/>
      <c r="N1427" s="281">
        <v>213.01</v>
      </c>
      <c r="O1427" s="258">
        <f t="shared" si="173"/>
        <v>0</v>
      </c>
      <c r="P1427" s="7"/>
      <c r="Q1427" s="6"/>
    </row>
    <row r="1428" spans="1:17" s="67" customFormat="1" ht="15.75" hidden="1">
      <c r="A1428"/>
      <c r="B1428" s="257" t="s">
        <v>14</v>
      </c>
      <c r="C1428" s="264" t="s">
        <v>7</v>
      </c>
      <c r="D1428" s="264" t="s">
        <v>4</v>
      </c>
      <c r="E1428" s="265">
        <v>45901</v>
      </c>
      <c r="F1428" s="36" t="s">
        <v>506</v>
      </c>
      <c r="G1428" s="337" t="s">
        <v>341</v>
      </c>
      <c r="H1428" s="323">
        <v>0.91666666666666663</v>
      </c>
      <c r="I1428" s="323">
        <v>0.25</v>
      </c>
      <c r="J1428" s="42"/>
      <c r="K1428" s="281">
        <v>27.28</v>
      </c>
      <c r="L1428" s="39">
        <f t="shared" si="172"/>
        <v>0</v>
      </c>
      <c r="M1428" s="38"/>
      <c r="N1428" s="281">
        <v>197.16</v>
      </c>
      <c r="O1428" s="258">
        <f t="shared" si="173"/>
        <v>0</v>
      </c>
      <c r="P1428" s="7"/>
      <c r="Q1428" s="6"/>
    </row>
    <row r="1429" spans="1:17" s="67" customFormat="1" ht="15.75" hidden="1">
      <c r="A1429"/>
      <c r="B1429" s="257" t="s">
        <v>14</v>
      </c>
      <c r="C1429" s="264" t="s">
        <v>7</v>
      </c>
      <c r="D1429" s="264" t="s">
        <v>4</v>
      </c>
      <c r="E1429" s="265">
        <v>45901</v>
      </c>
      <c r="F1429" s="36" t="s">
        <v>379</v>
      </c>
      <c r="G1429" s="337" t="s">
        <v>341</v>
      </c>
      <c r="H1429" s="323">
        <v>0.25</v>
      </c>
      <c r="I1429" s="323">
        <v>0.59722222222222221</v>
      </c>
      <c r="J1429" s="42"/>
      <c r="K1429" s="281">
        <v>29.47</v>
      </c>
      <c r="L1429" s="39">
        <f t="shared" si="172"/>
        <v>0</v>
      </c>
      <c r="M1429" s="38">
        <v>9</v>
      </c>
      <c r="N1429" s="281">
        <v>213.01</v>
      </c>
      <c r="O1429" s="258">
        <f t="shared" si="173"/>
        <v>1917.09</v>
      </c>
      <c r="P1429" s="7"/>
      <c r="Q1429" s="6"/>
    </row>
    <row r="1430" spans="1:17" s="67" customFormat="1" ht="15.75" hidden="1">
      <c r="A1430"/>
      <c r="B1430" s="257" t="s">
        <v>14</v>
      </c>
      <c r="C1430" s="264" t="s">
        <v>7</v>
      </c>
      <c r="D1430" s="264" t="s">
        <v>4</v>
      </c>
      <c r="E1430" s="265">
        <v>45901</v>
      </c>
      <c r="F1430" s="36" t="s">
        <v>379</v>
      </c>
      <c r="G1430" s="337" t="s">
        <v>341</v>
      </c>
      <c r="H1430" s="323">
        <v>0.25</v>
      </c>
      <c r="I1430" s="323">
        <v>0.59722222222222221</v>
      </c>
      <c r="J1430" s="42"/>
      <c r="K1430" s="281">
        <v>29.47</v>
      </c>
      <c r="L1430" s="39">
        <f t="shared" si="172"/>
        <v>0</v>
      </c>
      <c r="M1430" s="38"/>
      <c r="N1430" s="281">
        <v>213.01</v>
      </c>
      <c r="O1430" s="258">
        <f t="shared" si="173"/>
        <v>0</v>
      </c>
      <c r="P1430" s="7"/>
      <c r="Q1430" s="6"/>
    </row>
    <row r="1431" spans="1:17" s="67" customFormat="1" ht="15.75" hidden="1">
      <c r="A1431"/>
      <c r="B1431" s="257" t="s">
        <v>14</v>
      </c>
      <c r="C1431" s="264" t="s">
        <v>7</v>
      </c>
      <c r="D1431" s="264" t="s">
        <v>4</v>
      </c>
      <c r="E1431" s="265">
        <v>45901</v>
      </c>
      <c r="F1431" s="36" t="s">
        <v>379</v>
      </c>
      <c r="G1431" s="337" t="s">
        <v>322</v>
      </c>
      <c r="H1431" s="323">
        <v>0.41666666666666669</v>
      </c>
      <c r="I1431" s="323">
        <v>0.91666666666666663</v>
      </c>
      <c r="J1431" s="42"/>
      <c r="K1431" s="281">
        <v>27.58</v>
      </c>
      <c r="L1431" s="39">
        <f t="shared" si="172"/>
        <v>0</v>
      </c>
      <c r="M1431" s="38"/>
      <c r="N1431" s="281">
        <v>199.34</v>
      </c>
      <c r="O1431" s="258">
        <f t="shared" si="173"/>
        <v>0</v>
      </c>
      <c r="P1431" s="7"/>
      <c r="Q1431" s="6"/>
    </row>
    <row r="1432" spans="1:17" s="67" customFormat="1" ht="15.75" hidden="1">
      <c r="A1432"/>
      <c r="B1432" s="257" t="s">
        <v>14</v>
      </c>
      <c r="C1432" s="264" t="s">
        <v>7</v>
      </c>
      <c r="D1432" s="264" t="s">
        <v>4</v>
      </c>
      <c r="E1432" s="265">
        <v>45901</v>
      </c>
      <c r="F1432" s="36" t="s">
        <v>379</v>
      </c>
      <c r="G1432" s="337" t="s">
        <v>322</v>
      </c>
      <c r="H1432" s="323">
        <v>0.41666666666666669</v>
      </c>
      <c r="I1432" s="323">
        <v>0.41666666666666669</v>
      </c>
      <c r="J1432" s="42"/>
      <c r="K1432" s="281">
        <v>27.58</v>
      </c>
      <c r="L1432" s="39">
        <f t="shared" si="172"/>
        <v>0</v>
      </c>
      <c r="M1432" s="38"/>
      <c r="N1432" s="281">
        <v>199.34</v>
      </c>
      <c r="O1432" s="258">
        <f t="shared" si="173"/>
        <v>0</v>
      </c>
      <c r="P1432" s="7"/>
      <c r="Q1432" s="6"/>
    </row>
    <row r="1433" spans="1:17" s="67" customFormat="1" ht="15.75" hidden="1">
      <c r="A1433"/>
      <c r="B1433" s="257" t="s">
        <v>14</v>
      </c>
      <c r="C1433" s="264" t="s">
        <v>7</v>
      </c>
      <c r="D1433" s="264" t="s">
        <v>4</v>
      </c>
      <c r="E1433" s="265">
        <v>45901</v>
      </c>
      <c r="F1433" s="36" t="s">
        <v>548</v>
      </c>
      <c r="G1433" s="337" t="s">
        <v>328</v>
      </c>
      <c r="H1433" s="323">
        <v>0.29166666666666669</v>
      </c>
      <c r="I1433" s="323">
        <v>0.7416666666666667</v>
      </c>
      <c r="J1433" s="42"/>
      <c r="K1433" s="281">
        <v>43.07</v>
      </c>
      <c r="L1433" s="39">
        <f t="shared" si="172"/>
        <v>0</v>
      </c>
      <c r="M1433" s="38"/>
      <c r="N1433" s="281">
        <v>311.33999999999997</v>
      </c>
      <c r="O1433" s="258">
        <f t="shared" si="173"/>
        <v>0</v>
      </c>
      <c r="P1433" s="7"/>
      <c r="Q1433" s="6"/>
    </row>
    <row r="1434" spans="1:17" s="67" customFormat="1" ht="15.75" hidden="1">
      <c r="A1434"/>
      <c r="B1434" s="257" t="s">
        <v>58</v>
      </c>
      <c r="C1434" s="36" t="s">
        <v>202</v>
      </c>
      <c r="D1434" s="36" t="s">
        <v>203</v>
      </c>
      <c r="E1434" s="251">
        <v>45901</v>
      </c>
      <c r="F1434" s="36" t="s">
        <v>331</v>
      </c>
      <c r="G1434" s="36" t="s">
        <v>322</v>
      </c>
      <c r="H1434" s="37">
        <v>0.45833333333333331</v>
      </c>
      <c r="I1434" s="37">
        <v>0.95833333333333337</v>
      </c>
      <c r="J1434" s="42"/>
      <c r="K1434" s="57">
        <v>16.72</v>
      </c>
      <c r="L1434" s="39">
        <f>J1434*K1434</f>
        <v>0</v>
      </c>
      <c r="M1434" s="38">
        <v>5</v>
      </c>
      <c r="N1434" s="57">
        <v>120.82</v>
      </c>
      <c r="O1434" s="258">
        <f>M1434*N1434</f>
        <v>604.09999999999991</v>
      </c>
      <c r="P1434" s="7"/>
      <c r="Q1434" s="6"/>
    </row>
    <row r="1435" spans="1:17" s="67" customFormat="1" ht="21.75" hidden="1" customHeight="1">
      <c r="A1435"/>
      <c r="B1435" s="263" t="s">
        <v>58</v>
      </c>
      <c r="C1435" s="264" t="s">
        <v>202</v>
      </c>
      <c r="D1435" s="264" t="s">
        <v>203</v>
      </c>
      <c r="E1435" s="265">
        <v>45901</v>
      </c>
      <c r="F1435" s="264" t="s">
        <v>332</v>
      </c>
      <c r="G1435" s="264" t="s">
        <v>333</v>
      </c>
      <c r="H1435" s="266">
        <v>0.375</v>
      </c>
      <c r="I1435" s="266">
        <v>0.72222222222222221</v>
      </c>
      <c r="J1435" s="267"/>
      <c r="K1435" s="268">
        <v>25.79</v>
      </c>
      <c r="L1435" s="269">
        <f>J1435*K1435</f>
        <v>0</v>
      </c>
      <c r="M1435" s="270"/>
      <c r="N1435" s="57">
        <v>186.43</v>
      </c>
      <c r="O1435" s="271">
        <f>M1435*N1435</f>
        <v>0</v>
      </c>
      <c r="P1435" s="7"/>
      <c r="Q1435" s="6"/>
    </row>
    <row r="1436" spans="1:17" s="67" customFormat="1" ht="21.75" hidden="1" customHeight="1">
      <c r="A1436"/>
      <c r="B1436" s="257" t="s">
        <v>12</v>
      </c>
      <c r="C1436" s="36" t="s">
        <v>11</v>
      </c>
      <c r="D1436" s="36" t="s">
        <v>4</v>
      </c>
      <c r="E1436" s="251">
        <v>45901</v>
      </c>
      <c r="F1436" s="36" t="s">
        <v>339</v>
      </c>
      <c r="G1436" s="36" t="s">
        <v>322</v>
      </c>
      <c r="H1436" s="37">
        <v>0.79166666666666663</v>
      </c>
      <c r="I1436" s="37">
        <v>0.29166666666666669</v>
      </c>
      <c r="J1436" s="42">
        <v>82</v>
      </c>
      <c r="K1436" s="57">
        <v>33.85</v>
      </c>
      <c r="L1436" s="39">
        <f t="shared" ref="L1436:L1440" si="174">J1436*K1436</f>
        <v>2775.7000000000003</v>
      </c>
      <c r="M1436" s="38"/>
      <c r="N1436" s="57"/>
      <c r="O1436" s="258">
        <f t="shared" ref="O1436:O1440" si="175">M1436*N1436</f>
        <v>0</v>
      </c>
      <c r="P1436" s="7"/>
      <c r="Q1436" s="6"/>
    </row>
    <row r="1437" spans="1:17" s="67" customFormat="1" ht="21.75" hidden="1" customHeight="1">
      <c r="A1437"/>
      <c r="B1437" s="257" t="s">
        <v>12</v>
      </c>
      <c r="C1437" s="36" t="s">
        <v>11</v>
      </c>
      <c r="D1437" s="36" t="s">
        <v>4</v>
      </c>
      <c r="E1437" s="251">
        <v>45901</v>
      </c>
      <c r="F1437" s="36" t="s">
        <v>339</v>
      </c>
      <c r="G1437" s="36" t="s">
        <v>322</v>
      </c>
      <c r="H1437" s="37">
        <v>0.29166666666666669</v>
      </c>
      <c r="I1437" s="37">
        <v>0.79166666666666663</v>
      </c>
      <c r="J1437" s="42">
        <v>82</v>
      </c>
      <c r="K1437" s="57">
        <v>36</v>
      </c>
      <c r="L1437" s="39">
        <f t="shared" si="174"/>
        <v>2952</v>
      </c>
      <c r="M1437" s="38"/>
      <c r="N1437" s="57"/>
      <c r="O1437" s="258">
        <f t="shared" si="175"/>
        <v>0</v>
      </c>
      <c r="P1437" s="7"/>
      <c r="Q1437" s="6"/>
    </row>
    <row r="1438" spans="1:17" s="67" customFormat="1" ht="21.75" hidden="1" customHeight="1">
      <c r="A1438"/>
      <c r="B1438" s="257" t="s">
        <v>12</v>
      </c>
      <c r="C1438" s="36" t="s">
        <v>10</v>
      </c>
      <c r="D1438" s="36" t="s">
        <v>4</v>
      </c>
      <c r="E1438" s="251">
        <v>45901</v>
      </c>
      <c r="F1438" s="36" t="s">
        <v>335</v>
      </c>
      <c r="G1438" s="36" t="s">
        <v>322</v>
      </c>
      <c r="H1438" s="37">
        <v>0.29166666666666669</v>
      </c>
      <c r="I1438" s="37">
        <v>0.79166666666666663</v>
      </c>
      <c r="J1438" s="42">
        <v>96</v>
      </c>
      <c r="K1438" s="57">
        <v>22.26</v>
      </c>
      <c r="L1438" s="39">
        <f t="shared" si="174"/>
        <v>2136.96</v>
      </c>
      <c r="M1438" s="38"/>
      <c r="N1438" s="57"/>
      <c r="O1438" s="258">
        <f t="shared" si="175"/>
        <v>0</v>
      </c>
      <c r="P1438" s="7"/>
      <c r="Q1438" s="6"/>
    </row>
    <row r="1439" spans="1:17" s="67" customFormat="1" ht="21.75" hidden="1" customHeight="1">
      <c r="A1439"/>
      <c r="B1439" s="257" t="s">
        <v>12</v>
      </c>
      <c r="C1439" s="36" t="s">
        <v>10</v>
      </c>
      <c r="D1439" s="36" t="s">
        <v>4</v>
      </c>
      <c r="E1439" s="251">
        <v>45901</v>
      </c>
      <c r="F1439" s="36" t="s">
        <v>335</v>
      </c>
      <c r="G1439" s="36" t="s">
        <v>322</v>
      </c>
      <c r="H1439" s="37">
        <v>0.79166666666666663</v>
      </c>
      <c r="I1439" s="37">
        <v>0.29166666666666669</v>
      </c>
      <c r="J1439" s="42">
        <v>96</v>
      </c>
      <c r="K1439" s="57">
        <v>24.35</v>
      </c>
      <c r="L1439" s="39">
        <f t="shared" si="174"/>
        <v>2337.6000000000004</v>
      </c>
      <c r="M1439" s="38"/>
      <c r="N1439" s="57"/>
      <c r="O1439" s="258">
        <f t="shared" si="175"/>
        <v>0</v>
      </c>
      <c r="P1439" s="7"/>
      <c r="Q1439" s="6"/>
    </row>
    <row r="1440" spans="1:17" s="67" customFormat="1" ht="21.75" hidden="1" customHeight="1">
      <c r="A1440"/>
      <c r="B1440" s="263" t="s">
        <v>12</v>
      </c>
      <c r="C1440" s="264" t="s">
        <v>13</v>
      </c>
      <c r="D1440" s="264" t="s">
        <v>4</v>
      </c>
      <c r="E1440" s="265">
        <v>45901</v>
      </c>
      <c r="F1440" s="264" t="s">
        <v>351</v>
      </c>
      <c r="G1440" s="264" t="s">
        <v>322</v>
      </c>
      <c r="H1440" s="266">
        <v>0.45833333333333331</v>
      </c>
      <c r="I1440" s="266">
        <v>0.95833333333333337</v>
      </c>
      <c r="J1440" s="267">
        <v>720</v>
      </c>
      <c r="K1440" s="268">
        <v>36.78</v>
      </c>
      <c r="L1440" s="269">
        <f t="shared" si="174"/>
        <v>26481.600000000002</v>
      </c>
      <c r="M1440" s="270"/>
      <c r="N1440" s="268"/>
      <c r="O1440" s="271">
        <f t="shared" si="175"/>
        <v>0</v>
      </c>
      <c r="P1440" s="7"/>
      <c r="Q1440" s="6"/>
    </row>
    <row r="1441" spans="1:17" s="67" customFormat="1" ht="21.75" hidden="1" customHeight="1">
      <c r="A1441"/>
      <c r="B1441" s="257" t="s">
        <v>34</v>
      </c>
      <c r="C1441" s="36" t="s">
        <v>7</v>
      </c>
      <c r="D1441" s="36" t="s">
        <v>4</v>
      </c>
      <c r="E1441" s="251">
        <v>45901</v>
      </c>
      <c r="F1441" s="36" t="s">
        <v>371</v>
      </c>
      <c r="G1441" s="36" t="s">
        <v>333</v>
      </c>
      <c r="H1441" s="37">
        <v>0.25</v>
      </c>
      <c r="I1441" s="37">
        <v>0.59722222222222221</v>
      </c>
      <c r="J1441" s="42"/>
      <c r="K1441" s="57">
        <v>30.46</v>
      </c>
      <c r="L1441" s="39">
        <f t="shared" ref="L1441:L1451" si="176">J1441*K1441</f>
        <v>0</v>
      </c>
      <c r="M1441" s="38"/>
      <c r="N1441" s="57">
        <v>220.15</v>
      </c>
      <c r="O1441" s="258">
        <f t="shared" ref="O1441:O1451" si="177">M1441*N1441</f>
        <v>0</v>
      </c>
      <c r="P1441" s="7"/>
      <c r="Q1441" s="6"/>
    </row>
    <row r="1442" spans="1:17" s="67" customFormat="1" ht="21.75" hidden="1" customHeight="1">
      <c r="A1442"/>
      <c r="B1442" s="257" t="s">
        <v>34</v>
      </c>
      <c r="C1442" s="36" t="s">
        <v>7</v>
      </c>
      <c r="D1442" s="36" t="s">
        <v>4</v>
      </c>
      <c r="E1442" s="251">
        <v>45901</v>
      </c>
      <c r="F1442" s="36" t="s">
        <v>370</v>
      </c>
      <c r="G1442" s="36" t="s">
        <v>333</v>
      </c>
      <c r="H1442" s="37">
        <v>0.58333333333333304</v>
      </c>
      <c r="I1442" s="37">
        <v>0.93055555555555602</v>
      </c>
      <c r="J1442" s="42"/>
      <c r="K1442" s="57">
        <v>30.7</v>
      </c>
      <c r="L1442" s="39">
        <f t="shared" si="176"/>
        <v>0</v>
      </c>
      <c r="M1442" s="38"/>
      <c r="N1442" s="57">
        <v>221.92</v>
      </c>
      <c r="O1442" s="258">
        <f t="shared" si="177"/>
        <v>0</v>
      </c>
      <c r="P1442" s="7"/>
      <c r="Q1442" s="6"/>
    </row>
    <row r="1443" spans="1:17" s="67" customFormat="1" ht="21.75" hidden="1" customHeight="1">
      <c r="A1443"/>
      <c r="B1443" s="257" t="s">
        <v>34</v>
      </c>
      <c r="C1443" s="36" t="s">
        <v>7</v>
      </c>
      <c r="D1443" s="36" t="s">
        <v>4</v>
      </c>
      <c r="E1443" s="251">
        <v>45901</v>
      </c>
      <c r="F1443" s="36" t="s">
        <v>372</v>
      </c>
      <c r="G1443" s="36" t="s">
        <v>333</v>
      </c>
      <c r="H1443" s="37">
        <v>0.25</v>
      </c>
      <c r="I1443" s="37">
        <v>0.59722222222222221</v>
      </c>
      <c r="J1443" s="42"/>
      <c r="K1443" s="57">
        <v>23.19</v>
      </c>
      <c r="L1443" s="39">
        <f t="shared" si="176"/>
        <v>0</v>
      </c>
      <c r="M1443" s="38">
        <v>21</v>
      </c>
      <c r="N1443" s="57">
        <v>167.6</v>
      </c>
      <c r="O1443" s="258">
        <f t="shared" si="177"/>
        <v>3519.6</v>
      </c>
      <c r="P1443" s="7"/>
      <c r="Q1443" s="6"/>
    </row>
    <row r="1444" spans="1:17" s="67" customFormat="1" ht="21.75" hidden="1" customHeight="1">
      <c r="A1444"/>
      <c r="B1444" s="257" t="s">
        <v>34</v>
      </c>
      <c r="C1444" s="36" t="s">
        <v>7</v>
      </c>
      <c r="D1444" s="36" t="s">
        <v>4</v>
      </c>
      <c r="E1444" s="251">
        <v>45901</v>
      </c>
      <c r="F1444" s="36" t="s">
        <v>372</v>
      </c>
      <c r="G1444" s="36" t="s">
        <v>333</v>
      </c>
      <c r="H1444" s="37">
        <v>0.58333333333333304</v>
      </c>
      <c r="I1444" s="37">
        <v>0.93055555555555602</v>
      </c>
      <c r="J1444" s="42"/>
      <c r="K1444" s="57">
        <v>23.36</v>
      </c>
      <c r="L1444" s="39">
        <f t="shared" si="176"/>
        <v>0</v>
      </c>
      <c r="M1444" s="38">
        <v>25</v>
      </c>
      <c r="N1444" s="57">
        <v>168.82</v>
      </c>
      <c r="O1444" s="258">
        <f t="shared" si="177"/>
        <v>4220.5</v>
      </c>
      <c r="P1444" s="7"/>
      <c r="Q1444" s="6"/>
    </row>
    <row r="1445" spans="1:17" s="67" customFormat="1" ht="21.75" hidden="1" customHeight="1">
      <c r="A1445"/>
      <c r="B1445" s="257" t="s">
        <v>34</v>
      </c>
      <c r="C1445" s="36" t="s">
        <v>7</v>
      </c>
      <c r="D1445" s="36" t="s">
        <v>4</v>
      </c>
      <c r="E1445" s="251">
        <v>45901</v>
      </c>
      <c r="F1445" s="36" t="s">
        <v>372</v>
      </c>
      <c r="G1445" s="36" t="s">
        <v>333</v>
      </c>
      <c r="H1445" s="37">
        <v>0.91666666666666663</v>
      </c>
      <c r="I1445" s="37">
        <v>0.25</v>
      </c>
      <c r="J1445" s="42"/>
      <c r="K1445" s="57">
        <v>26.23</v>
      </c>
      <c r="L1445" s="39">
        <f t="shared" si="176"/>
        <v>0</v>
      </c>
      <c r="M1445" s="38"/>
      <c r="N1445" s="57">
        <v>189.56</v>
      </c>
      <c r="O1445" s="258">
        <f t="shared" si="177"/>
        <v>0</v>
      </c>
      <c r="P1445" s="7"/>
      <c r="Q1445" s="6"/>
    </row>
    <row r="1446" spans="1:17" s="67" customFormat="1" ht="21.75" hidden="1" customHeight="1">
      <c r="A1446"/>
      <c r="B1446" s="257" t="s">
        <v>34</v>
      </c>
      <c r="C1446" s="36" t="s">
        <v>7</v>
      </c>
      <c r="D1446" s="36" t="s">
        <v>4</v>
      </c>
      <c r="E1446" s="251">
        <v>45901</v>
      </c>
      <c r="F1446" s="36" t="s">
        <v>379</v>
      </c>
      <c r="G1446" s="36" t="s">
        <v>333</v>
      </c>
      <c r="H1446" s="37">
        <v>0.25</v>
      </c>
      <c r="I1446" s="37">
        <v>0.59722222222222221</v>
      </c>
      <c r="J1446" s="42"/>
      <c r="K1446" s="57">
        <v>29.06</v>
      </c>
      <c r="L1446" s="39">
        <f t="shared" si="176"/>
        <v>0</v>
      </c>
      <c r="M1446" s="38">
        <v>27</v>
      </c>
      <c r="N1446" s="57">
        <v>210.06</v>
      </c>
      <c r="O1446" s="258">
        <f t="shared" si="177"/>
        <v>5671.62</v>
      </c>
      <c r="P1446" s="7"/>
      <c r="Q1446" s="6"/>
    </row>
    <row r="1447" spans="1:17" s="67" customFormat="1" ht="21.75" hidden="1" customHeight="1">
      <c r="A1447"/>
      <c r="B1447" s="257" t="s">
        <v>34</v>
      </c>
      <c r="C1447" s="36" t="s">
        <v>7</v>
      </c>
      <c r="D1447" s="36" t="s">
        <v>4</v>
      </c>
      <c r="E1447" s="251">
        <v>45901</v>
      </c>
      <c r="F1447" s="36" t="s">
        <v>379</v>
      </c>
      <c r="G1447" s="36" t="s">
        <v>333</v>
      </c>
      <c r="H1447" s="37">
        <v>0.58333333333333304</v>
      </c>
      <c r="I1447" s="37">
        <v>0.93055555555555602</v>
      </c>
      <c r="J1447" s="42"/>
      <c r="K1447" s="57">
        <v>29.29</v>
      </c>
      <c r="L1447" s="39">
        <f t="shared" si="176"/>
        <v>0</v>
      </c>
      <c r="M1447" s="38">
        <v>29</v>
      </c>
      <c r="N1447" s="57">
        <v>211.72</v>
      </c>
      <c r="O1447" s="258">
        <f t="shared" si="177"/>
        <v>6139.88</v>
      </c>
      <c r="P1447" s="7"/>
      <c r="Q1447" s="6"/>
    </row>
    <row r="1448" spans="1:17" s="67" customFormat="1" ht="21.75" hidden="1" customHeight="1">
      <c r="A1448"/>
      <c r="B1448" s="257" t="s">
        <v>34</v>
      </c>
      <c r="C1448" s="36" t="s">
        <v>7</v>
      </c>
      <c r="D1448" s="36" t="s">
        <v>4</v>
      </c>
      <c r="E1448" s="251">
        <v>45901</v>
      </c>
      <c r="F1448" s="36" t="s">
        <v>375</v>
      </c>
      <c r="G1448" s="36" t="s">
        <v>333</v>
      </c>
      <c r="H1448" s="37">
        <v>0.91666666666666663</v>
      </c>
      <c r="I1448" s="37">
        <v>0.25</v>
      </c>
      <c r="J1448" s="42"/>
      <c r="K1448" s="57">
        <v>34.450000000000003</v>
      </c>
      <c r="L1448" s="39">
        <f t="shared" si="176"/>
        <v>0</v>
      </c>
      <c r="M1448" s="38"/>
      <c r="N1448" s="57">
        <v>249.02</v>
      </c>
      <c r="O1448" s="258">
        <f t="shared" si="177"/>
        <v>0</v>
      </c>
      <c r="P1448" s="7"/>
      <c r="Q1448" s="6"/>
    </row>
    <row r="1449" spans="1:17" s="67" customFormat="1" ht="21.75" hidden="1" customHeight="1">
      <c r="A1449"/>
      <c r="B1449" s="257" t="s">
        <v>34</v>
      </c>
      <c r="C1449" s="36" t="s">
        <v>7</v>
      </c>
      <c r="D1449" s="36" t="s">
        <v>4</v>
      </c>
      <c r="E1449" s="251">
        <v>45901</v>
      </c>
      <c r="F1449" s="36" t="s">
        <v>374</v>
      </c>
      <c r="G1449" s="36" t="s">
        <v>333</v>
      </c>
      <c r="H1449" s="37">
        <v>0.25</v>
      </c>
      <c r="I1449" s="37">
        <v>0.59722222222222221</v>
      </c>
      <c r="J1449" s="42"/>
      <c r="K1449" s="57">
        <v>30.2</v>
      </c>
      <c r="L1449" s="39">
        <f t="shared" si="176"/>
        <v>0</v>
      </c>
      <c r="M1449" s="38"/>
      <c r="N1449" s="57">
        <v>218.27</v>
      </c>
      <c r="O1449" s="258">
        <f t="shared" si="177"/>
        <v>0</v>
      </c>
      <c r="P1449" s="7"/>
      <c r="Q1449" s="6"/>
    </row>
    <row r="1450" spans="1:17" s="67" customFormat="1" ht="21.75" hidden="1" customHeight="1">
      <c r="A1450"/>
      <c r="B1450" s="257" t="s">
        <v>34</v>
      </c>
      <c r="C1450" s="36" t="s">
        <v>7</v>
      </c>
      <c r="D1450" s="36" t="s">
        <v>4</v>
      </c>
      <c r="E1450" s="251">
        <v>45901</v>
      </c>
      <c r="F1450" s="264" t="s">
        <v>587</v>
      </c>
      <c r="G1450" s="264" t="s">
        <v>333</v>
      </c>
      <c r="H1450" s="266">
        <v>0.58333333333333304</v>
      </c>
      <c r="I1450" s="266">
        <v>0.93055555555555602</v>
      </c>
      <c r="J1450" s="42"/>
      <c r="K1450" s="268">
        <v>30.46</v>
      </c>
      <c r="L1450" s="39">
        <f t="shared" si="176"/>
        <v>0</v>
      </c>
      <c r="M1450" s="38"/>
      <c r="N1450" s="268">
        <v>220.15</v>
      </c>
      <c r="O1450" s="258">
        <f t="shared" si="177"/>
        <v>0</v>
      </c>
      <c r="P1450" s="7"/>
      <c r="Q1450" s="6"/>
    </row>
    <row r="1451" spans="1:17" s="67" customFormat="1" ht="21.75" hidden="1" customHeight="1">
      <c r="A1451"/>
      <c r="B1451" s="263" t="s">
        <v>34</v>
      </c>
      <c r="C1451" s="264" t="s">
        <v>7</v>
      </c>
      <c r="D1451" s="264" t="s">
        <v>4</v>
      </c>
      <c r="E1451" s="265">
        <v>45901</v>
      </c>
      <c r="F1451" s="264" t="s">
        <v>370</v>
      </c>
      <c r="G1451" s="264" t="s">
        <v>333</v>
      </c>
      <c r="H1451" s="266">
        <v>0.91666666666666663</v>
      </c>
      <c r="I1451" s="266">
        <v>0.25</v>
      </c>
      <c r="J1451" s="267"/>
      <c r="K1451" s="268">
        <v>34.869999999999997</v>
      </c>
      <c r="L1451" s="269">
        <f t="shared" si="176"/>
        <v>0</v>
      </c>
      <c r="M1451" s="270"/>
      <c r="N1451" s="268">
        <v>252.04</v>
      </c>
      <c r="O1451" s="271">
        <f t="shared" si="177"/>
        <v>0</v>
      </c>
      <c r="P1451" s="7"/>
      <c r="Q1451" s="6"/>
    </row>
    <row r="1452" spans="1:17" s="67" customFormat="1" ht="21.75" hidden="1" customHeight="1">
      <c r="A1452"/>
      <c r="B1452" s="257" t="s">
        <v>34</v>
      </c>
      <c r="C1452" s="36" t="s">
        <v>10</v>
      </c>
      <c r="D1452" s="36" t="s">
        <v>4</v>
      </c>
      <c r="E1452" s="251">
        <v>45901</v>
      </c>
      <c r="F1452" s="36" t="s">
        <v>594</v>
      </c>
      <c r="G1452" s="36" t="s">
        <v>322</v>
      </c>
      <c r="H1452" s="323">
        <v>0.29166666666666702</v>
      </c>
      <c r="I1452" s="323">
        <v>0.79166666666666696</v>
      </c>
      <c r="J1452" s="42"/>
      <c r="K1452" s="281">
        <v>21.96</v>
      </c>
      <c r="L1452" s="39">
        <f t="shared" ref="L1452:L1463" si="178">J1452*K1452</f>
        <v>0</v>
      </c>
      <c r="M1452" s="38"/>
      <c r="N1452" s="281">
        <v>158.74</v>
      </c>
      <c r="O1452" s="258">
        <f t="shared" ref="O1452:O1463" si="179">M1452*N1452</f>
        <v>0</v>
      </c>
      <c r="P1452" s="7"/>
      <c r="Q1452" s="6"/>
    </row>
    <row r="1453" spans="1:17" s="67" customFormat="1" ht="21.75" hidden="1" customHeight="1">
      <c r="A1453"/>
      <c r="B1453" s="257" t="s">
        <v>34</v>
      </c>
      <c r="C1453" s="36" t="s">
        <v>10</v>
      </c>
      <c r="D1453" s="36" t="s">
        <v>4</v>
      </c>
      <c r="E1453" s="251">
        <v>45901</v>
      </c>
      <c r="F1453" s="36" t="s">
        <v>594</v>
      </c>
      <c r="G1453" s="36" t="s">
        <v>322</v>
      </c>
      <c r="H1453" s="323">
        <v>0.41666666666666669</v>
      </c>
      <c r="I1453" s="323">
        <v>0.91666666666666663</v>
      </c>
      <c r="J1453" s="42"/>
      <c r="K1453" s="281">
        <v>21.96</v>
      </c>
      <c r="L1453" s="39">
        <f t="shared" si="178"/>
        <v>0</v>
      </c>
      <c r="M1453" s="38"/>
      <c r="N1453" s="281">
        <v>158.74</v>
      </c>
      <c r="O1453" s="258">
        <f t="shared" si="179"/>
        <v>0</v>
      </c>
      <c r="P1453" s="7"/>
      <c r="Q1453" s="6"/>
    </row>
    <row r="1454" spans="1:17" s="67" customFormat="1" ht="21.75" hidden="1" customHeight="1">
      <c r="A1454"/>
      <c r="B1454" s="257" t="s">
        <v>34</v>
      </c>
      <c r="C1454" s="36" t="s">
        <v>10</v>
      </c>
      <c r="D1454" s="36" t="s">
        <v>4</v>
      </c>
      <c r="E1454" s="251">
        <v>45901</v>
      </c>
      <c r="F1454" s="36" t="s">
        <v>595</v>
      </c>
      <c r="G1454" s="36" t="s">
        <v>322</v>
      </c>
      <c r="H1454" s="323">
        <v>0.45833333333333331</v>
      </c>
      <c r="I1454" s="323">
        <v>0.95833333333333337</v>
      </c>
      <c r="J1454" s="42"/>
      <c r="K1454" s="281">
        <v>22.31</v>
      </c>
      <c r="L1454" s="39">
        <f t="shared" si="178"/>
        <v>0</v>
      </c>
      <c r="M1454" s="38"/>
      <c r="N1454" s="281">
        <v>161.26</v>
      </c>
      <c r="O1454" s="258">
        <f t="shared" si="179"/>
        <v>0</v>
      </c>
      <c r="P1454" s="7"/>
      <c r="Q1454" s="6"/>
    </row>
    <row r="1455" spans="1:17" s="67" customFormat="1" ht="21.75" hidden="1" customHeight="1">
      <c r="A1455"/>
      <c r="B1455" s="257" t="s">
        <v>34</v>
      </c>
      <c r="C1455" s="36" t="s">
        <v>10</v>
      </c>
      <c r="D1455" s="36" t="s">
        <v>4</v>
      </c>
      <c r="E1455" s="251">
        <v>45901</v>
      </c>
      <c r="F1455" s="36" t="s">
        <v>595</v>
      </c>
      <c r="G1455" s="36" t="s">
        <v>322</v>
      </c>
      <c r="H1455" s="323">
        <v>0.79166666666666663</v>
      </c>
      <c r="I1455" s="323">
        <v>0.29166666666666669</v>
      </c>
      <c r="J1455" s="42"/>
      <c r="K1455" s="281">
        <v>24.05</v>
      </c>
      <c r="L1455" s="39">
        <f t="shared" si="178"/>
        <v>0</v>
      </c>
      <c r="M1455" s="38">
        <v>2</v>
      </c>
      <c r="N1455" s="281">
        <v>173.85</v>
      </c>
      <c r="O1455" s="258">
        <f t="shared" si="179"/>
        <v>347.7</v>
      </c>
      <c r="P1455" s="7"/>
      <c r="Q1455" s="6"/>
    </row>
    <row r="1456" spans="1:17" s="67" customFormat="1" ht="21.75" hidden="1" customHeight="1">
      <c r="A1456"/>
      <c r="B1456" s="257" t="s">
        <v>34</v>
      </c>
      <c r="C1456" s="36" t="s">
        <v>10</v>
      </c>
      <c r="D1456" s="36" t="s">
        <v>4</v>
      </c>
      <c r="E1456" s="251">
        <v>45901</v>
      </c>
      <c r="F1456" s="264" t="s">
        <v>595</v>
      </c>
      <c r="G1456" s="36" t="s">
        <v>322</v>
      </c>
      <c r="H1456" s="324">
        <v>0.45833333333333331</v>
      </c>
      <c r="I1456" s="324">
        <v>0.95833333333333337</v>
      </c>
      <c r="J1456" s="42"/>
      <c r="K1456" s="282">
        <v>22.31</v>
      </c>
      <c r="L1456" s="39">
        <f t="shared" si="178"/>
        <v>0</v>
      </c>
      <c r="M1456" s="38"/>
      <c r="N1456" s="282">
        <v>161.26</v>
      </c>
      <c r="O1456" s="258">
        <f t="shared" si="179"/>
        <v>0</v>
      </c>
      <c r="P1456" s="7"/>
      <c r="Q1456" s="6"/>
    </row>
    <row r="1457" spans="1:17" s="67" customFormat="1" ht="21.75" hidden="1" customHeight="1">
      <c r="A1457"/>
      <c r="B1457" s="257" t="s">
        <v>34</v>
      </c>
      <c r="C1457" s="36" t="s">
        <v>11</v>
      </c>
      <c r="D1457" s="36" t="s">
        <v>4</v>
      </c>
      <c r="E1457" s="251">
        <v>45901</v>
      </c>
      <c r="F1457" s="36" t="s">
        <v>340</v>
      </c>
      <c r="G1457" s="36" t="s">
        <v>322</v>
      </c>
      <c r="H1457" s="323">
        <v>0.45833333333333331</v>
      </c>
      <c r="I1457" s="323">
        <v>0.95833333333333337</v>
      </c>
      <c r="J1457" s="42"/>
      <c r="K1457" s="281">
        <v>31.95</v>
      </c>
      <c r="L1457" s="39">
        <f t="shared" si="178"/>
        <v>0</v>
      </c>
      <c r="M1457" s="38"/>
      <c r="N1457" s="281">
        <v>230.94</v>
      </c>
      <c r="O1457" s="258">
        <f t="shared" si="179"/>
        <v>0</v>
      </c>
      <c r="P1457" s="7"/>
      <c r="Q1457" s="6"/>
    </row>
    <row r="1458" spans="1:17" s="67" customFormat="1" ht="21.75" hidden="1" customHeight="1">
      <c r="A1458"/>
      <c r="B1458" s="257" t="s">
        <v>34</v>
      </c>
      <c r="C1458" s="36" t="s">
        <v>11</v>
      </c>
      <c r="D1458" s="36" t="s">
        <v>4</v>
      </c>
      <c r="E1458" s="251">
        <v>45901</v>
      </c>
      <c r="F1458" s="36" t="s">
        <v>339</v>
      </c>
      <c r="G1458" s="36" t="s">
        <v>322</v>
      </c>
      <c r="H1458" s="323">
        <v>0.79166666666666663</v>
      </c>
      <c r="I1458" s="323">
        <v>0.29166666666666669</v>
      </c>
      <c r="J1458" s="42"/>
      <c r="K1458" s="281">
        <v>32.03</v>
      </c>
      <c r="L1458" s="39">
        <f t="shared" si="178"/>
        <v>0</v>
      </c>
      <c r="M1458" s="38">
        <v>2</v>
      </c>
      <c r="N1458" s="281">
        <v>231.52</v>
      </c>
      <c r="O1458" s="258">
        <f t="shared" si="179"/>
        <v>463.04</v>
      </c>
      <c r="P1458" s="7"/>
      <c r="Q1458" s="6"/>
    </row>
    <row r="1459" spans="1:17" s="67" customFormat="1" ht="21.75" hidden="1" customHeight="1">
      <c r="A1459"/>
      <c r="B1459" s="257" t="s">
        <v>34</v>
      </c>
      <c r="C1459" s="36" t="s">
        <v>11</v>
      </c>
      <c r="D1459" s="36" t="s">
        <v>4</v>
      </c>
      <c r="E1459" s="251">
        <v>45901</v>
      </c>
      <c r="F1459" s="36" t="s">
        <v>339</v>
      </c>
      <c r="G1459" s="36" t="s">
        <v>322</v>
      </c>
      <c r="H1459" s="323">
        <v>0.41666666666666669</v>
      </c>
      <c r="I1459" s="323">
        <v>0.91666666666666663</v>
      </c>
      <c r="J1459" s="42"/>
      <c r="K1459" s="281">
        <v>29.13</v>
      </c>
      <c r="L1459" s="39">
        <f t="shared" si="178"/>
        <v>0</v>
      </c>
      <c r="M1459" s="38"/>
      <c r="N1459" s="281">
        <v>210.58</v>
      </c>
      <c r="O1459" s="258">
        <f t="shared" si="179"/>
        <v>0</v>
      </c>
      <c r="P1459" s="7"/>
      <c r="Q1459" s="6"/>
    </row>
    <row r="1460" spans="1:17" s="67" customFormat="1" ht="21.75" hidden="1" customHeight="1">
      <c r="A1460"/>
      <c r="B1460" s="257" t="s">
        <v>34</v>
      </c>
      <c r="C1460" s="36" t="s">
        <v>11</v>
      </c>
      <c r="D1460" s="36" t="s">
        <v>4</v>
      </c>
      <c r="E1460" s="251">
        <v>45901</v>
      </c>
      <c r="F1460" s="36" t="s">
        <v>596</v>
      </c>
      <c r="G1460" s="36" t="s">
        <v>322</v>
      </c>
      <c r="H1460" s="323">
        <v>0.29166666666666669</v>
      </c>
      <c r="I1460" s="323">
        <v>0.79166666666666663</v>
      </c>
      <c r="J1460" s="42"/>
      <c r="K1460" s="281">
        <v>29.13</v>
      </c>
      <c r="L1460" s="39">
        <f t="shared" si="178"/>
        <v>0</v>
      </c>
      <c r="M1460" s="38"/>
      <c r="N1460" s="281">
        <v>210.58</v>
      </c>
      <c r="O1460" s="258">
        <f t="shared" si="179"/>
        <v>0</v>
      </c>
      <c r="P1460" s="7"/>
      <c r="Q1460" s="6"/>
    </row>
    <row r="1461" spans="1:17" s="67" customFormat="1" ht="21.75" hidden="1" customHeight="1">
      <c r="A1461"/>
      <c r="B1461" s="257" t="s">
        <v>34</v>
      </c>
      <c r="C1461" s="36" t="s">
        <v>11</v>
      </c>
      <c r="D1461" s="36" t="s">
        <v>4</v>
      </c>
      <c r="E1461" s="251">
        <v>45901</v>
      </c>
      <c r="F1461" s="36" t="s">
        <v>340</v>
      </c>
      <c r="G1461" s="36" t="s">
        <v>322</v>
      </c>
      <c r="H1461" s="323">
        <v>0.91666666666666663</v>
      </c>
      <c r="I1461" s="323">
        <v>0.41666666666666669</v>
      </c>
      <c r="J1461" s="42"/>
      <c r="K1461" s="281">
        <v>34.369999999999997</v>
      </c>
      <c r="L1461" s="39">
        <f t="shared" si="178"/>
        <v>0</v>
      </c>
      <c r="M1461" s="38"/>
      <c r="N1461" s="281">
        <v>248.39</v>
      </c>
      <c r="O1461" s="258">
        <f t="shared" si="179"/>
        <v>0</v>
      </c>
      <c r="P1461" s="7"/>
      <c r="Q1461" s="6"/>
    </row>
    <row r="1462" spans="1:17" s="67" customFormat="1" ht="21.75" hidden="1" customHeight="1">
      <c r="A1462"/>
      <c r="B1462" s="257" t="s">
        <v>34</v>
      </c>
      <c r="C1462" s="36" t="s">
        <v>11</v>
      </c>
      <c r="D1462" s="36" t="s">
        <v>4</v>
      </c>
      <c r="E1462" s="251">
        <v>45901</v>
      </c>
      <c r="F1462" s="264" t="s">
        <v>597</v>
      </c>
      <c r="G1462" s="264" t="s">
        <v>322</v>
      </c>
      <c r="H1462" s="324">
        <v>0.45833333333333331</v>
      </c>
      <c r="I1462" s="324">
        <v>0.95833333333333337</v>
      </c>
      <c r="J1462" s="42"/>
      <c r="K1462" s="282">
        <v>29.62</v>
      </c>
      <c r="L1462" s="39">
        <f t="shared" si="178"/>
        <v>0</v>
      </c>
      <c r="M1462" s="38"/>
      <c r="N1462" s="282">
        <v>214.07</v>
      </c>
      <c r="O1462" s="258">
        <f t="shared" si="179"/>
        <v>0</v>
      </c>
      <c r="P1462" s="7"/>
      <c r="Q1462" s="6"/>
    </row>
    <row r="1463" spans="1:17" s="67" customFormat="1" ht="21.75" hidden="1" customHeight="1">
      <c r="A1463"/>
      <c r="B1463" s="257" t="s">
        <v>34</v>
      </c>
      <c r="C1463" s="36" t="s">
        <v>11</v>
      </c>
      <c r="D1463" s="36" t="s">
        <v>4</v>
      </c>
      <c r="E1463" s="251">
        <v>45901</v>
      </c>
      <c r="F1463" s="264" t="s">
        <v>339</v>
      </c>
      <c r="G1463" s="264" t="s">
        <v>322</v>
      </c>
      <c r="H1463" s="324">
        <v>0.29166666666666669</v>
      </c>
      <c r="I1463" s="324">
        <v>0.79166666666666663</v>
      </c>
      <c r="J1463" s="42"/>
      <c r="K1463" s="282">
        <v>29.13</v>
      </c>
      <c r="L1463" s="39">
        <f t="shared" si="178"/>
        <v>0</v>
      </c>
      <c r="M1463" s="38"/>
      <c r="N1463" s="282">
        <v>210.58</v>
      </c>
      <c r="O1463" s="258">
        <f t="shared" si="179"/>
        <v>0</v>
      </c>
      <c r="P1463" s="7"/>
      <c r="Q1463" s="6"/>
    </row>
    <row r="1464" spans="1:17" s="67" customFormat="1" ht="21.75" hidden="1" customHeight="1">
      <c r="A1464"/>
      <c r="B1464" s="257" t="s">
        <v>113</v>
      </c>
      <c r="C1464" s="36" t="s">
        <v>7</v>
      </c>
      <c r="D1464" s="36" t="s">
        <v>155</v>
      </c>
      <c r="E1464" s="251">
        <v>45901</v>
      </c>
      <c r="F1464" s="36" t="s">
        <v>355</v>
      </c>
      <c r="G1464" s="36" t="s">
        <v>523</v>
      </c>
      <c r="H1464" s="37">
        <v>0.47916666666666702</v>
      </c>
      <c r="I1464" s="37">
        <v>0.88749999999999996</v>
      </c>
      <c r="J1464" s="42"/>
      <c r="K1464" s="57">
        <v>50.39</v>
      </c>
      <c r="L1464" s="39">
        <f t="shared" ref="L1464:L1475" si="180">J1464*K1464</f>
        <v>0</v>
      </c>
      <c r="M1464" s="38"/>
      <c r="N1464" s="39">
        <v>364.23</v>
      </c>
      <c r="O1464" s="258">
        <f t="shared" ref="O1464:O1475" si="181">M1464*N1464</f>
        <v>0</v>
      </c>
      <c r="P1464" s="7"/>
      <c r="Q1464" s="6"/>
    </row>
    <row r="1465" spans="1:17" s="67" customFormat="1" ht="21.75" hidden="1" customHeight="1">
      <c r="A1465"/>
      <c r="B1465" s="257" t="s">
        <v>113</v>
      </c>
      <c r="C1465" s="36" t="s">
        <v>7</v>
      </c>
      <c r="D1465" s="36" t="s">
        <v>155</v>
      </c>
      <c r="E1465" s="251">
        <v>45901</v>
      </c>
      <c r="F1465" s="36" t="s">
        <v>524</v>
      </c>
      <c r="G1465" s="36" t="s">
        <v>449</v>
      </c>
      <c r="H1465" s="37">
        <v>0.29166666666666702</v>
      </c>
      <c r="I1465" s="37">
        <v>0.63888888888888895</v>
      </c>
      <c r="J1465" s="42"/>
      <c r="K1465" s="57">
        <v>35.22</v>
      </c>
      <c r="L1465" s="39">
        <f t="shared" si="180"/>
        <v>0</v>
      </c>
      <c r="M1465" s="38"/>
      <c r="N1465" s="39">
        <v>254.59</v>
      </c>
      <c r="O1465" s="258">
        <f t="shared" si="181"/>
        <v>0</v>
      </c>
      <c r="P1465" s="7"/>
      <c r="Q1465" s="6"/>
    </row>
    <row r="1466" spans="1:17" s="67" customFormat="1" ht="21.75" hidden="1" customHeight="1">
      <c r="A1466"/>
      <c r="B1466" s="257" t="s">
        <v>113</v>
      </c>
      <c r="C1466" s="36" t="s">
        <v>7</v>
      </c>
      <c r="D1466" s="36" t="s">
        <v>155</v>
      </c>
      <c r="E1466" s="251">
        <v>45901</v>
      </c>
      <c r="F1466" s="36" t="s">
        <v>525</v>
      </c>
      <c r="G1466" s="36" t="s">
        <v>449</v>
      </c>
      <c r="H1466" s="37">
        <v>0.47916666666666702</v>
      </c>
      <c r="I1466" s="37">
        <v>0.82638888888888895</v>
      </c>
      <c r="J1466" s="42">
        <v>1.83</v>
      </c>
      <c r="K1466" s="57">
        <v>35.22</v>
      </c>
      <c r="L1466" s="39">
        <f t="shared" si="180"/>
        <v>64.452600000000004</v>
      </c>
      <c r="M1466" s="38"/>
      <c r="N1466" s="39">
        <v>254.59</v>
      </c>
      <c r="O1466" s="258">
        <f t="shared" si="181"/>
        <v>0</v>
      </c>
      <c r="P1466" s="7"/>
      <c r="Q1466" s="6"/>
    </row>
    <row r="1467" spans="1:17" s="67" customFormat="1" ht="21.75" hidden="1" customHeight="1">
      <c r="A1467"/>
      <c r="B1467" s="257" t="s">
        <v>113</v>
      </c>
      <c r="C1467" s="36" t="s">
        <v>7</v>
      </c>
      <c r="D1467" s="36" t="s">
        <v>155</v>
      </c>
      <c r="E1467" s="251">
        <v>45901</v>
      </c>
      <c r="F1467" s="36" t="s">
        <v>526</v>
      </c>
      <c r="G1467" s="36" t="s">
        <v>449</v>
      </c>
      <c r="H1467" s="37">
        <v>0.8125</v>
      </c>
      <c r="I1467" s="37">
        <v>0.14583333333333301</v>
      </c>
      <c r="J1467" s="42"/>
      <c r="K1467" s="57">
        <v>39.51</v>
      </c>
      <c r="L1467" s="39">
        <f t="shared" si="180"/>
        <v>0</v>
      </c>
      <c r="M1467" s="38"/>
      <c r="N1467" s="39">
        <v>285.58</v>
      </c>
      <c r="O1467" s="258">
        <f t="shared" si="181"/>
        <v>0</v>
      </c>
      <c r="P1467" s="7"/>
      <c r="Q1467" s="6"/>
    </row>
    <row r="1468" spans="1:17" s="67" customFormat="1" ht="21.75" hidden="1" customHeight="1">
      <c r="A1468"/>
      <c r="B1468" s="257" t="s">
        <v>113</v>
      </c>
      <c r="C1468" s="36" t="s">
        <v>7</v>
      </c>
      <c r="D1468" s="36" t="s">
        <v>155</v>
      </c>
      <c r="E1468" s="251">
        <v>45901</v>
      </c>
      <c r="F1468" s="36" t="s">
        <v>527</v>
      </c>
      <c r="G1468" s="36" t="s">
        <v>449</v>
      </c>
      <c r="H1468" s="37">
        <v>0.47916666666666702</v>
      </c>
      <c r="I1468" s="37">
        <v>0.82638888888888895</v>
      </c>
      <c r="J1468" s="42"/>
      <c r="K1468" s="57">
        <v>28.35</v>
      </c>
      <c r="L1468" s="39">
        <f t="shared" si="180"/>
        <v>0</v>
      </c>
      <c r="M1468" s="38">
        <v>9</v>
      </c>
      <c r="N1468" s="39">
        <v>204.88</v>
      </c>
      <c r="O1468" s="258">
        <f t="shared" si="181"/>
        <v>1843.92</v>
      </c>
      <c r="P1468" s="7"/>
      <c r="Q1468" s="6"/>
    </row>
    <row r="1469" spans="1:17" s="67" customFormat="1" ht="21.75" hidden="1" customHeight="1">
      <c r="A1469"/>
      <c r="B1469" s="257" t="s">
        <v>113</v>
      </c>
      <c r="C1469" s="36" t="s">
        <v>7</v>
      </c>
      <c r="D1469" s="36" t="s">
        <v>155</v>
      </c>
      <c r="E1469" s="251">
        <v>45901</v>
      </c>
      <c r="F1469" s="36" t="s">
        <v>528</v>
      </c>
      <c r="G1469" s="36" t="s">
        <v>449</v>
      </c>
      <c r="H1469" s="37">
        <v>0.47916666666666702</v>
      </c>
      <c r="I1469" s="37">
        <v>0.82638888888888895</v>
      </c>
      <c r="J1469" s="42">
        <v>1.5</v>
      </c>
      <c r="K1469" s="57">
        <v>31.84</v>
      </c>
      <c r="L1469" s="39">
        <f t="shared" si="180"/>
        <v>47.76</v>
      </c>
      <c r="M1469" s="38">
        <v>3</v>
      </c>
      <c r="N1469" s="39">
        <v>230.17</v>
      </c>
      <c r="O1469" s="258">
        <f t="shared" si="181"/>
        <v>690.51</v>
      </c>
      <c r="P1469" s="7"/>
      <c r="Q1469" s="6"/>
    </row>
    <row r="1470" spans="1:17" s="67" customFormat="1" ht="21.75" hidden="1" customHeight="1">
      <c r="A1470"/>
      <c r="B1470" s="257" t="s">
        <v>113</v>
      </c>
      <c r="C1470" s="36" t="s">
        <v>7</v>
      </c>
      <c r="D1470" s="36" t="s">
        <v>155</v>
      </c>
      <c r="E1470" s="251">
        <v>45901</v>
      </c>
      <c r="F1470" s="36" t="s">
        <v>529</v>
      </c>
      <c r="G1470" s="36" t="s">
        <v>449</v>
      </c>
      <c r="H1470" s="37">
        <v>0.60069444444444398</v>
      </c>
      <c r="I1470" s="37">
        <v>0.94791666666666696</v>
      </c>
      <c r="J1470" s="42"/>
      <c r="K1470" s="57">
        <v>28.89</v>
      </c>
      <c r="L1470" s="39">
        <f t="shared" si="180"/>
        <v>0</v>
      </c>
      <c r="M1470" s="38"/>
      <c r="N1470" s="39">
        <v>208.84</v>
      </c>
      <c r="O1470" s="258">
        <f t="shared" si="181"/>
        <v>0</v>
      </c>
      <c r="P1470" s="7"/>
      <c r="Q1470" s="6"/>
    </row>
    <row r="1471" spans="1:17" s="67" customFormat="1" ht="21.75" hidden="1" customHeight="1">
      <c r="A1471"/>
      <c r="B1471" s="257" t="s">
        <v>113</v>
      </c>
      <c r="C1471" s="36" t="s">
        <v>7</v>
      </c>
      <c r="D1471" s="36" t="s">
        <v>155</v>
      </c>
      <c r="E1471" s="251">
        <v>45901</v>
      </c>
      <c r="F1471" s="36" t="s">
        <v>529</v>
      </c>
      <c r="G1471" s="36" t="s">
        <v>449</v>
      </c>
      <c r="H1471" s="37">
        <v>0.56944444444444398</v>
      </c>
      <c r="I1471" s="37">
        <v>0.91666666666666696</v>
      </c>
      <c r="J1471" s="42"/>
      <c r="K1471" s="57">
        <v>28.35</v>
      </c>
      <c r="L1471" s="39">
        <f t="shared" si="180"/>
        <v>0</v>
      </c>
      <c r="M1471" s="38"/>
      <c r="N1471" s="39">
        <v>204.88</v>
      </c>
      <c r="O1471" s="258">
        <f t="shared" si="181"/>
        <v>0</v>
      </c>
      <c r="P1471" s="7"/>
      <c r="Q1471" s="6"/>
    </row>
    <row r="1472" spans="1:17" s="67" customFormat="1" ht="21.75" hidden="1" customHeight="1">
      <c r="A1472"/>
      <c r="B1472" s="257" t="s">
        <v>113</v>
      </c>
      <c r="C1472" s="36" t="s">
        <v>7</v>
      </c>
      <c r="D1472" s="36" t="s">
        <v>155</v>
      </c>
      <c r="E1472" s="251">
        <v>45901</v>
      </c>
      <c r="F1472" s="36" t="s">
        <v>530</v>
      </c>
      <c r="G1472" s="36" t="s">
        <v>449</v>
      </c>
      <c r="H1472" s="37">
        <v>0.33333333333333298</v>
      </c>
      <c r="I1472" s="37">
        <v>0.68055555555555602</v>
      </c>
      <c r="J1472" s="42"/>
      <c r="K1472" s="57">
        <v>28.35</v>
      </c>
      <c r="L1472" s="39">
        <f t="shared" si="180"/>
        <v>0</v>
      </c>
      <c r="M1472" s="38"/>
      <c r="N1472" s="39">
        <v>204.88</v>
      </c>
      <c r="O1472" s="258">
        <f t="shared" si="181"/>
        <v>0</v>
      </c>
      <c r="P1472" s="7"/>
      <c r="Q1472" s="6"/>
    </row>
    <row r="1473" spans="1:17" s="67" customFormat="1" ht="21.75" hidden="1" customHeight="1">
      <c r="A1473"/>
      <c r="B1473" s="257" t="s">
        <v>113</v>
      </c>
      <c r="C1473" s="36" t="s">
        <v>7</v>
      </c>
      <c r="D1473" s="36" t="s">
        <v>155</v>
      </c>
      <c r="E1473" s="251">
        <v>45901</v>
      </c>
      <c r="F1473" s="36" t="s">
        <v>531</v>
      </c>
      <c r="G1473" s="36" t="s">
        <v>449</v>
      </c>
      <c r="H1473" s="37">
        <v>0.29166666666666702</v>
      </c>
      <c r="I1473" s="37">
        <v>0.63888888888888895</v>
      </c>
      <c r="J1473" s="42"/>
      <c r="K1473" s="57">
        <v>31.84</v>
      </c>
      <c r="L1473" s="39">
        <f t="shared" si="180"/>
        <v>0</v>
      </c>
      <c r="M1473" s="38"/>
      <c r="N1473" s="39">
        <v>230.17</v>
      </c>
      <c r="O1473" s="258">
        <f t="shared" si="181"/>
        <v>0</v>
      </c>
      <c r="P1473" s="7"/>
      <c r="Q1473" s="6"/>
    </row>
    <row r="1474" spans="1:17" s="67" customFormat="1" ht="21.75" hidden="1" customHeight="1">
      <c r="A1474"/>
      <c r="B1474" s="257" t="s">
        <v>113</v>
      </c>
      <c r="C1474" s="36" t="s">
        <v>7</v>
      </c>
      <c r="D1474" s="36" t="s">
        <v>155</v>
      </c>
      <c r="E1474" s="251">
        <v>45901</v>
      </c>
      <c r="F1474" s="36" t="s">
        <v>532</v>
      </c>
      <c r="G1474" s="36" t="s">
        <v>449</v>
      </c>
      <c r="H1474" s="37">
        <v>0.8125</v>
      </c>
      <c r="I1474" s="37">
        <v>0.14583333333333301</v>
      </c>
      <c r="J1474" s="42"/>
      <c r="K1474" s="57">
        <v>31.56</v>
      </c>
      <c r="L1474" s="39">
        <f t="shared" si="180"/>
        <v>0</v>
      </c>
      <c r="M1474" s="38"/>
      <c r="N1474" s="39">
        <v>228.13</v>
      </c>
      <c r="O1474" s="258">
        <f t="shared" si="181"/>
        <v>0</v>
      </c>
      <c r="P1474" s="7"/>
      <c r="Q1474" s="6"/>
    </row>
    <row r="1475" spans="1:17" s="67" customFormat="1" ht="21.75" hidden="1" customHeight="1">
      <c r="A1475"/>
      <c r="B1475" s="257" t="s">
        <v>113</v>
      </c>
      <c r="C1475" s="36" t="s">
        <v>7</v>
      </c>
      <c r="D1475" s="36" t="s">
        <v>155</v>
      </c>
      <c r="E1475" s="251">
        <v>45901</v>
      </c>
      <c r="F1475" s="36" t="s">
        <v>533</v>
      </c>
      <c r="G1475" s="36" t="s">
        <v>449</v>
      </c>
      <c r="H1475" s="37">
        <v>0.8125</v>
      </c>
      <c r="I1475" s="37">
        <v>0.14583333333333301</v>
      </c>
      <c r="J1475" s="42"/>
      <c r="K1475" s="57">
        <v>35.6</v>
      </c>
      <c r="L1475" s="39">
        <f t="shared" si="180"/>
        <v>0</v>
      </c>
      <c r="M1475" s="38"/>
      <c r="N1475" s="39">
        <v>257.29000000000002</v>
      </c>
      <c r="O1475" s="258">
        <f t="shared" si="181"/>
        <v>0</v>
      </c>
      <c r="P1475" s="7"/>
      <c r="Q1475" s="6"/>
    </row>
    <row r="1476" spans="1:17" s="67" customFormat="1" ht="21.75" hidden="1" customHeight="1">
      <c r="A1476"/>
      <c r="B1476" s="257" t="s">
        <v>12</v>
      </c>
      <c r="C1476" s="36" t="s">
        <v>9</v>
      </c>
      <c r="D1476" s="36" t="s">
        <v>4</v>
      </c>
      <c r="E1476" s="251">
        <v>45901</v>
      </c>
      <c r="F1476" s="36" t="s">
        <v>488</v>
      </c>
      <c r="G1476" s="11" t="s">
        <v>328</v>
      </c>
      <c r="H1476" s="30">
        <v>0.33333333333333331</v>
      </c>
      <c r="I1476" s="30">
        <v>0.7416666666666667</v>
      </c>
      <c r="J1476" s="42">
        <v>5.48</v>
      </c>
      <c r="K1476" s="33">
        <v>44.32</v>
      </c>
      <c r="L1476" s="39">
        <f t="shared" ref="L1476:L1492" si="182">J1476*K1476</f>
        <v>242.87360000000001</v>
      </c>
      <c r="M1476" s="38">
        <v>1</v>
      </c>
      <c r="N1476" s="33">
        <v>320.37</v>
      </c>
      <c r="O1476" s="258">
        <f t="shared" ref="O1476:O1492" si="183">M1476*N1476</f>
        <v>320.37</v>
      </c>
      <c r="P1476" s="7"/>
      <c r="Q1476" s="6"/>
    </row>
    <row r="1477" spans="1:17" s="67" customFormat="1" ht="21.75" hidden="1" customHeight="1">
      <c r="A1477"/>
      <c r="B1477" s="257" t="s">
        <v>12</v>
      </c>
      <c r="C1477" s="36" t="s">
        <v>9</v>
      </c>
      <c r="D1477" s="36" t="s">
        <v>4</v>
      </c>
      <c r="E1477" s="251">
        <v>45901</v>
      </c>
      <c r="F1477" s="36" t="s">
        <v>488</v>
      </c>
      <c r="G1477" s="11" t="s">
        <v>328</v>
      </c>
      <c r="H1477" s="30">
        <v>0.91666666666666663</v>
      </c>
      <c r="I1477" s="30">
        <v>0.32500000000000001</v>
      </c>
      <c r="J1477" s="42">
        <v>0.7</v>
      </c>
      <c r="K1477" s="33">
        <v>50.41</v>
      </c>
      <c r="L1477" s="39">
        <f t="shared" si="182"/>
        <v>35.286999999999992</v>
      </c>
      <c r="M1477" s="38">
        <v>7</v>
      </c>
      <c r="N1477" s="33">
        <v>364.36</v>
      </c>
      <c r="O1477" s="258">
        <f t="shared" si="183"/>
        <v>2550.52</v>
      </c>
      <c r="P1477" s="7"/>
      <c r="Q1477" s="6"/>
    </row>
    <row r="1478" spans="1:17" s="67" customFormat="1" ht="21.75" hidden="1" customHeight="1">
      <c r="A1478"/>
      <c r="B1478" s="257" t="s">
        <v>12</v>
      </c>
      <c r="C1478" s="36" t="s">
        <v>9</v>
      </c>
      <c r="D1478" s="36" t="s">
        <v>4</v>
      </c>
      <c r="E1478" s="251">
        <v>45901</v>
      </c>
      <c r="F1478" s="36" t="s">
        <v>488</v>
      </c>
      <c r="G1478" s="11" t="s">
        <v>328</v>
      </c>
      <c r="H1478" s="30">
        <v>0.33333333333333331</v>
      </c>
      <c r="I1478" s="30">
        <v>0.7416666666666667</v>
      </c>
      <c r="J1478" s="42"/>
      <c r="K1478" s="33">
        <v>44.32</v>
      </c>
      <c r="L1478" s="39">
        <f t="shared" si="182"/>
        <v>0</v>
      </c>
      <c r="M1478" s="38"/>
      <c r="N1478" s="33">
        <v>320.37</v>
      </c>
      <c r="O1478" s="258">
        <f t="shared" si="183"/>
        <v>0</v>
      </c>
      <c r="P1478" s="7"/>
      <c r="Q1478" s="6"/>
    </row>
    <row r="1479" spans="1:17" s="67" customFormat="1" ht="21.75" hidden="1" customHeight="1">
      <c r="A1479"/>
      <c r="B1479" s="257" t="s">
        <v>12</v>
      </c>
      <c r="C1479" s="36" t="s">
        <v>8</v>
      </c>
      <c r="D1479" s="36" t="s">
        <v>4</v>
      </c>
      <c r="E1479" s="251">
        <v>45901</v>
      </c>
      <c r="F1479" s="36" t="s">
        <v>478</v>
      </c>
      <c r="G1479" s="11" t="s">
        <v>328</v>
      </c>
      <c r="H1479" s="30">
        <v>0.33333333333333298</v>
      </c>
      <c r="I1479" s="30">
        <v>0.74166666666666703</v>
      </c>
      <c r="J1479" s="42">
        <v>0.83</v>
      </c>
      <c r="K1479" s="33">
        <v>103.85</v>
      </c>
      <c r="L1479" s="39">
        <f t="shared" si="182"/>
        <v>86.195499999999996</v>
      </c>
      <c r="M1479" s="38"/>
      <c r="N1479" s="33">
        <v>750.64</v>
      </c>
      <c r="O1479" s="258">
        <f t="shared" si="183"/>
        <v>0</v>
      </c>
      <c r="P1479" s="7"/>
      <c r="Q1479" s="6"/>
    </row>
    <row r="1480" spans="1:17" s="67" customFormat="1" ht="21.75" hidden="1" customHeight="1">
      <c r="A1480"/>
      <c r="B1480" s="257" t="s">
        <v>12</v>
      </c>
      <c r="C1480" s="36" t="s">
        <v>8</v>
      </c>
      <c r="D1480" s="36" t="s">
        <v>4</v>
      </c>
      <c r="E1480" s="251">
        <v>45901</v>
      </c>
      <c r="F1480" s="36" t="s">
        <v>479</v>
      </c>
      <c r="G1480" s="11" t="s">
        <v>322</v>
      </c>
      <c r="H1480" s="30">
        <v>0.25</v>
      </c>
      <c r="I1480" s="30">
        <v>0.75</v>
      </c>
      <c r="J1480" s="42"/>
      <c r="K1480" s="33">
        <v>56.97</v>
      </c>
      <c r="L1480" s="39">
        <f t="shared" si="182"/>
        <v>0</v>
      </c>
      <c r="M1480" s="38">
        <v>30</v>
      </c>
      <c r="N1480" s="33">
        <v>411.75</v>
      </c>
      <c r="O1480" s="258">
        <f t="shared" si="183"/>
        <v>12352.5</v>
      </c>
      <c r="P1480" s="7"/>
      <c r="Q1480" s="6"/>
    </row>
    <row r="1481" spans="1:17" s="67" customFormat="1" ht="21.75" hidden="1" customHeight="1">
      <c r="A1481"/>
      <c r="B1481" s="257" t="s">
        <v>12</v>
      </c>
      <c r="C1481" s="36" t="s">
        <v>8</v>
      </c>
      <c r="D1481" s="36" t="s">
        <v>4</v>
      </c>
      <c r="E1481" s="251">
        <v>45901</v>
      </c>
      <c r="F1481" s="36" t="s">
        <v>480</v>
      </c>
      <c r="G1481" s="11" t="s">
        <v>328</v>
      </c>
      <c r="H1481" s="30">
        <v>0.33333333333333298</v>
      </c>
      <c r="I1481" s="30">
        <v>0.74166666666666703</v>
      </c>
      <c r="J1481" s="42">
        <v>0.15</v>
      </c>
      <c r="K1481" s="33">
        <v>33.19</v>
      </c>
      <c r="L1481" s="39">
        <f t="shared" si="182"/>
        <v>4.9784999999999995</v>
      </c>
      <c r="M1481" s="38"/>
      <c r="N1481" s="33">
        <v>239.87</v>
      </c>
      <c r="O1481" s="258">
        <f t="shared" si="183"/>
        <v>0</v>
      </c>
      <c r="P1481" s="7"/>
      <c r="Q1481" s="6"/>
    </row>
    <row r="1482" spans="1:17" s="67" customFormat="1" ht="21.75" hidden="1" customHeight="1">
      <c r="A1482"/>
      <c r="B1482" s="257" t="s">
        <v>12</v>
      </c>
      <c r="C1482" s="36" t="s">
        <v>8</v>
      </c>
      <c r="D1482" s="36" t="s">
        <v>4</v>
      </c>
      <c r="E1482" s="251">
        <v>45901</v>
      </c>
      <c r="F1482" s="36" t="s">
        <v>481</v>
      </c>
      <c r="G1482" s="11" t="s">
        <v>328</v>
      </c>
      <c r="H1482" s="30">
        <v>0.33333333333333298</v>
      </c>
      <c r="I1482" s="30">
        <v>0.74166666666666703</v>
      </c>
      <c r="J1482" s="42">
        <v>4.75</v>
      </c>
      <c r="K1482" s="33">
        <v>41.52</v>
      </c>
      <c r="L1482" s="39">
        <f t="shared" si="182"/>
        <v>197.22000000000003</v>
      </c>
      <c r="M1482" s="38">
        <v>2</v>
      </c>
      <c r="N1482" s="33">
        <v>300.10000000000002</v>
      </c>
      <c r="O1482" s="258">
        <f t="shared" si="183"/>
        <v>600.20000000000005</v>
      </c>
      <c r="P1482" s="7"/>
      <c r="Q1482" s="6"/>
    </row>
    <row r="1483" spans="1:17" s="67" customFormat="1" ht="21.75" hidden="1" customHeight="1">
      <c r="A1483"/>
      <c r="B1483" s="257" t="s">
        <v>12</v>
      </c>
      <c r="C1483" s="36" t="s">
        <v>8</v>
      </c>
      <c r="D1483" s="36" t="s">
        <v>4</v>
      </c>
      <c r="E1483" s="251">
        <v>45901</v>
      </c>
      <c r="F1483" s="36" t="s">
        <v>399</v>
      </c>
      <c r="G1483" s="11" t="s">
        <v>322</v>
      </c>
      <c r="H1483" s="30">
        <v>0.25</v>
      </c>
      <c r="I1483" s="30">
        <v>0.75</v>
      </c>
      <c r="J1483" s="42">
        <v>4.93</v>
      </c>
      <c r="K1483" s="33">
        <v>42.92</v>
      </c>
      <c r="L1483" s="39">
        <f t="shared" si="182"/>
        <v>211.59559999999999</v>
      </c>
      <c r="M1483" s="38">
        <v>1</v>
      </c>
      <c r="N1483" s="33">
        <v>260.88</v>
      </c>
      <c r="O1483" s="258">
        <f t="shared" si="183"/>
        <v>260.88</v>
      </c>
      <c r="P1483" s="7"/>
      <c r="Q1483" s="6"/>
    </row>
    <row r="1484" spans="1:17" s="67" customFormat="1" ht="21.75" hidden="1" customHeight="1">
      <c r="A1484"/>
      <c r="B1484" s="257" t="s">
        <v>12</v>
      </c>
      <c r="C1484" s="36" t="s">
        <v>8</v>
      </c>
      <c r="D1484" s="36" t="s">
        <v>4</v>
      </c>
      <c r="E1484" s="251">
        <v>45901</v>
      </c>
      <c r="F1484" s="36" t="s">
        <v>399</v>
      </c>
      <c r="G1484" s="11" t="s">
        <v>322</v>
      </c>
      <c r="H1484" s="30">
        <v>0.75</v>
      </c>
      <c r="I1484" s="30">
        <v>0.25</v>
      </c>
      <c r="J1484" s="42">
        <v>10.26</v>
      </c>
      <c r="K1484" s="65">
        <v>48.74</v>
      </c>
      <c r="L1484" s="39">
        <f t="shared" si="182"/>
        <v>500.07240000000002</v>
      </c>
      <c r="M1484" s="38">
        <v>5</v>
      </c>
      <c r="N1484" s="33">
        <v>296.26</v>
      </c>
      <c r="O1484" s="258">
        <f t="shared" si="183"/>
        <v>1481.3</v>
      </c>
      <c r="P1484" s="7"/>
      <c r="Q1484" s="6"/>
    </row>
    <row r="1485" spans="1:17" s="67" customFormat="1" ht="21.75" hidden="1" customHeight="1">
      <c r="A1485"/>
      <c r="B1485" s="257" t="s">
        <v>12</v>
      </c>
      <c r="C1485" s="36" t="s">
        <v>8</v>
      </c>
      <c r="D1485" s="36" t="s">
        <v>4</v>
      </c>
      <c r="E1485" s="251">
        <v>45901</v>
      </c>
      <c r="F1485" s="36" t="s">
        <v>399</v>
      </c>
      <c r="G1485" s="11" t="s">
        <v>341</v>
      </c>
      <c r="H1485" s="30">
        <v>0.33333333333333298</v>
      </c>
      <c r="I1485" s="30">
        <v>0.68055555555555602</v>
      </c>
      <c r="J1485" s="42"/>
      <c r="K1485" s="33">
        <v>39.369999999999997</v>
      </c>
      <c r="L1485" s="39">
        <f t="shared" si="182"/>
        <v>0</v>
      </c>
      <c r="M1485" s="38"/>
      <c r="N1485" s="33">
        <v>284.52999999999997</v>
      </c>
      <c r="O1485" s="258">
        <f t="shared" si="183"/>
        <v>0</v>
      </c>
      <c r="P1485" s="7"/>
      <c r="Q1485" s="6"/>
    </row>
    <row r="1486" spans="1:17" s="67" customFormat="1" ht="21.75" hidden="1" customHeight="1">
      <c r="A1486"/>
      <c r="B1486" s="257" t="s">
        <v>12</v>
      </c>
      <c r="C1486" s="36" t="s">
        <v>8</v>
      </c>
      <c r="D1486" s="36" t="s">
        <v>4</v>
      </c>
      <c r="E1486" s="251">
        <v>45901</v>
      </c>
      <c r="F1486" s="36" t="s">
        <v>402</v>
      </c>
      <c r="G1486" s="11" t="s">
        <v>322</v>
      </c>
      <c r="H1486" s="30">
        <v>0.75</v>
      </c>
      <c r="I1486" s="30">
        <v>0.25</v>
      </c>
      <c r="J1486" s="42">
        <v>0.73</v>
      </c>
      <c r="K1486" s="33">
        <v>53.86</v>
      </c>
      <c r="L1486" s="39">
        <f t="shared" si="182"/>
        <v>39.317799999999998</v>
      </c>
      <c r="M1486" s="38"/>
      <c r="N1486" s="33">
        <v>327.38</v>
      </c>
      <c r="O1486" s="258">
        <f t="shared" si="183"/>
        <v>0</v>
      </c>
      <c r="P1486" s="7"/>
      <c r="Q1486" s="6"/>
    </row>
    <row r="1487" spans="1:17" s="67" customFormat="1" ht="21.75" hidden="1" customHeight="1">
      <c r="A1487"/>
      <c r="B1487" s="257" t="s">
        <v>12</v>
      </c>
      <c r="C1487" s="36" t="s">
        <v>8</v>
      </c>
      <c r="D1487" s="36" t="s">
        <v>4</v>
      </c>
      <c r="E1487" s="251">
        <v>45901</v>
      </c>
      <c r="F1487" s="36" t="s">
        <v>482</v>
      </c>
      <c r="G1487" s="11" t="s">
        <v>322</v>
      </c>
      <c r="H1487" s="30">
        <v>0.25</v>
      </c>
      <c r="I1487" s="30">
        <v>0.75</v>
      </c>
      <c r="J1487" s="42">
        <v>0.2</v>
      </c>
      <c r="K1487" s="65">
        <v>35.590000000000003</v>
      </c>
      <c r="L1487" s="39">
        <f t="shared" si="182"/>
        <v>7.1180000000000012</v>
      </c>
      <c r="M1487" s="38">
        <v>5</v>
      </c>
      <c r="N1487" s="33">
        <v>216.32</v>
      </c>
      <c r="O1487" s="258">
        <f t="shared" si="183"/>
        <v>1081.5999999999999</v>
      </c>
      <c r="P1487" s="7"/>
      <c r="Q1487" s="6"/>
    </row>
    <row r="1488" spans="1:17" s="67" customFormat="1" ht="21.75" hidden="1" customHeight="1">
      <c r="A1488"/>
      <c r="B1488" s="257" t="s">
        <v>12</v>
      </c>
      <c r="C1488" s="36" t="s">
        <v>8</v>
      </c>
      <c r="D1488" s="36" t="s">
        <v>4</v>
      </c>
      <c r="E1488" s="251">
        <v>45901</v>
      </c>
      <c r="F1488" s="36" t="s">
        <v>483</v>
      </c>
      <c r="G1488" s="11" t="s">
        <v>322</v>
      </c>
      <c r="H1488" s="30">
        <v>0.75</v>
      </c>
      <c r="I1488" s="30">
        <v>0.25</v>
      </c>
      <c r="J1488" s="42">
        <v>3.38</v>
      </c>
      <c r="K1488" s="65">
        <v>47.31</v>
      </c>
      <c r="L1488" s="39">
        <f t="shared" si="182"/>
        <v>159.90780000000001</v>
      </c>
      <c r="M1488" s="38"/>
      <c r="N1488" s="33">
        <v>287.56</v>
      </c>
      <c r="O1488" s="258">
        <f t="shared" si="183"/>
        <v>0</v>
      </c>
      <c r="P1488" s="7"/>
      <c r="Q1488" s="6"/>
    </row>
    <row r="1489" spans="1:17" s="67" customFormat="1" ht="21.75" hidden="1" customHeight="1">
      <c r="A1489"/>
      <c r="B1489" s="257" t="s">
        <v>12</v>
      </c>
      <c r="C1489" s="36" t="s">
        <v>8</v>
      </c>
      <c r="D1489" s="36" t="s">
        <v>4</v>
      </c>
      <c r="E1489" s="251">
        <v>45901</v>
      </c>
      <c r="F1489" s="36" t="s">
        <v>484</v>
      </c>
      <c r="G1489" s="11" t="s">
        <v>328</v>
      </c>
      <c r="H1489" s="30">
        <v>0.91666666666666696</v>
      </c>
      <c r="I1489" s="30">
        <v>0.28333333333333299</v>
      </c>
      <c r="J1489" s="42">
        <v>11.01</v>
      </c>
      <c r="K1489" s="65">
        <v>34.119999999999997</v>
      </c>
      <c r="L1489" s="39">
        <f t="shared" si="182"/>
        <v>375.66119999999995</v>
      </c>
      <c r="M1489" s="38">
        <v>4</v>
      </c>
      <c r="N1489" s="33">
        <v>246.64</v>
      </c>
      <c r="O1489" s="258">
        <f t="shared" si="183"/>
        <v>986.56</v>
      </c>
      <c r="P1489" s="7"/>
      <c r="Q1489" s="6"/>
    </row>
    <row r="1490" spans="1:17" s="67" customFormat="1" ht="21.75" hidden="1" customHeight="1">
      <c r="A1490"/>
      <c r="B1490" s="257" t="s">
        <v>12</v>
      </c>
      <c r="C1490" s="36" t="s">
        <v>8</v>
      </c>
      <c r="D1490" s="36" t="s">
        <v>4</v>
      </c>
      <c r="E1490" s="251">
        <v>45901</v>
      </c>
      <c r="F1490" s="36" t="s">
        <v>485</v>
      </c>
      <c r="G1490" s="11" t="s">
        <v>322</v>
      </c>
      <c r="H1490" s="30">
        <v>0.25</v>
      </c>
      <c r="I1490" s="30">
        <v>0.75</v>
      </c>
      <c r="J1490" s="42">
        <v>6.17</v>
      </c>
      <c r="K1490" s="65">
        <v>25.95</v>
      </c>
      <c r="L1490" s="39">
        <f t="shared" si="182"/>
        <v>160.11150000000001</v>
      </c>
      <c r="M1490" s="38"/>
      <c r="N1490" s="33">
        <v>157.75</v>
      </c>
      <c r="O1490" s="258">
        <f t="shared" si="183"/>
        <v>0</v>
      </c>
      <c r="P1490" s="7"/>
      <c r="Q1490" s="6"/>
    </row>
    <row r="1491" spans="1:17" s="67" customFormat="1" ht="21.75" hidden="1" customHeight="1">
      <c r="A1491"/>
      <c r="B1491" s="257" t="s">
        <v>12</v>
      </c>
      <c r="C1491" s="36" t="s">
        <v>8</v>
      </c>
      <c r="D1491" s="36" t="s">
        <v>4</v>
      </c>
      <c r="E1491" s="251">
        <v>45901</v>
      </c>
      <c r="F1491" s="36" t="s">
        <v>485</v>
      </c>
      <c r="G1491" s="11" t="s">
        <v>322</v>
      </c>
      <c r="H1491" s="30">
        <v>0.75</v>
      </c>
      <c r="I1491" s="30">
        <v>0.25</v>
      </c>
      <c r="J1491" s="42">
        <v>9.9</v>
      </c>
      <c r="K1491" s="33">
        <v>29.07</v>
      </c>
      <c r="L1491" s="39">
        <f t="shared" si="182"/>
        <v>287.79300000000001</v>
      </c>
      <c r="M1491" s="38">
        <v>22</v>
      </c>
      <c r="N1491" s="33">
        <v>176.67</v>
      </c>
      <c r="O1491" s="258">
        <f t="shared" si="183"/>
        <v>3886.74</v>
      </c>
      <c r="P1491" s="7"/>
      <c r="Q1491" s="6"/>
    </row>
    <row r="1492" spans="1:17" s="67" customFormat="1" ht="21.75" hidden="1" customHeight="1">
      <c r="A1492"/>
      <c r="B1492" s="263" t="s">
        <v>12</v>
      </c>
      <c r="C1492" s="264" t="s">
        <v>8</v>
      </c>
      <c r="D1492" s="264" t="s">
        <v>4</v>
      </c>
      <c r="E1492" s="251">
        <v>45901</v>
      </c>
      <c r="F1492" s="36" t="s">
        <v>486</v>
      </c>
      <c r="G1492" s="11" t="s">
        <v>333</v>
      </c>
      <c r="H1492" s="30">
        <v>0.91666666666666696</v>
      </c>
      <c r="I1492" s="30">
        <v>0.26388888888888901</v>
      </c>
      <c r="J1492" s="267">
        <v>1.19</v>
      </c>
      <c r="K1492" s="65">
        <v>41.23</v>
      </c>
      <c r="L1492" s="269">
        <f t="shared" si="182"/>
        <v>49.063699999999997</v>
      </c>
      <c r="M1492" s="270"/>
      <c r="N1492" s="33">
        <v>298.02</v>
      </c>
      <c r="O1492" s="271">
        <f t="shared" si="183"/>
        <v>0</v>
      </c>
      <c r="P1492" s="7"/>
      <c r="Q1492" s="6"/>
    </row>
    <row r="1493" spans="1:17" s="67" customFormat="1" ht="31.5" hidden="1">
      <c r="A1493"/>
      <c r="B1493" s="257" t="s">
        <v>14</v>
      </c>
      <c r="C1493" s="36" t="s">
        <v>10</v>
      </c>
      <c r="D1493" s="36" t="s">
        <v>166</v>
      </c>
      <c r="E1493" s="251">
        <v>45901</v>
      </c>
      <c r="F1493" s="36" t="s">
        <v>550</v>
      </c>
      <c r="G1493" s="11" t="s">
        <v>322</v>
      </c>
      <c r="H1493" s="30" t="s">
        <v>551</v>
      </c>
      <c r="I1493" s="30" t="s">
        <v>552</v>
      </c>
      <c r="J1493" s="42">
        <v>40</v>
      </c>
      <c r="K1493" s="57">
        <v>25.87</v>
      </c>
      <c r="L1493" s="39">
        <f t="shared" ref="L1493:L1506" si="184">J1493*K1493</f>
        <v>1034.8</v>
      </c>
      <c r="M1493" s="38">
        <v>7</v>
      </c>
      <c r="N1493" s="57">
        <v>163.19999999999999</v>
      </c>
      <c r="O1493" s="258">
        <f t="shared" ref="O1493:O1506" si="185">M1493*N1493</f>
        <v>1142.3999999999999</v>
      </c>
      <c r="P1493" s="7"/>
      <c r="Q1493" s="6"/>
    </row>
    <row r="1494" spans="1:17" s="67" customFormat="1" ht="31.5" hidden="1">
      <c r="A1494"/>
      <c r="B1494" s="257" t="s">
        <v>14</v>
      </c>
      <c r="C1494" s="36" t="s">
        <v>10</v>
      </c>
      <c r="D1494" s="36" t="s">
        <v>166</v>
      </c>
      <c r="E1494" s="251">
        <v>45901</v>
      </c>
      <c r="F1494" s="36" t="s">
        <v>550</v>
      </c>
      <c r="G1494" s="11" t="s">
        <v>322</v>
      </c>
      <c r="H1494" s="30" t="s">
        <v>553</v>
      </c>
      <c r="I1494" s="30" t="s">
        <v>554</v>
      </c>
      <c r="J1494" s="42">
        <v>6</v>
      </c>
      <c r="K1494" s="57">
        <v>25.48</v>
      </c>
      <c r="L1494" s="39">
        <f t="shared" si="184"/>
        <v>152.88</v>
      </c>
      <c r="M1494" s="38"/>
      <c r="N1494" s="57">
        <v>160.76</v>
      </c>
      <c r="O1494" s="258">
        <f t="shared" si="185"/>
        <v>0</v>
      </c>
      <c r="P1494" s="7"/>
      <c r="Q1494" s="6"/>
    </row>
    <row r="1495" spans="1:17" s="67" customFormat="1" ht="31.5" hidden="1">
      <c r="A1495"/>
      <c r="B1495" s="257" t="s">
        <v>14</v>
      </c>
      <c r="C1495" s="36" t="s">
        <v>10</v>
      </c>
      <c r="D1495" s="36" t="s">
        <v>166</v>
      </c>
      <c r="E1495" s="251">
        <v>45901</v>
      </c>
      <c r="F1495" s="36" t="s">
        <v>555</v>
      </c>
      <c r="G1495" s="11" t="s">
        <v>322</v>
      </c>
      <c r="H1495" s="30" t="s">
        <v>556</v>
      </c>
      <c r="I1495" s="30" t="s">
        <v>557</v>
      </c>
      <c r="J1495" s="42">
        <v>49</v>
      </c>
      <c r="K1495" s="57">
        <v>25.48</v>
      </c>
      <c r="L1495" s="39">
        <f t="shared" si="184"/>
        <v>1248.52</v>
      </c>
      <c r="M1495" s="38">
        <v>1</v>
      </c>
      <c r="N1495" s="57">
        <v>160.76</v>
      </c>
      <c r="O1495" s="258">
        <f t="shared" si="185"/>
        <v>160.76</v>
      </c>
      <c r="P1495" s="7"/>
      <c r="Q1495" s="6"/>
    </row>
    <row r="1496" spans="1:17" s="67" customFormat="1" ht="31.5" hidden="1">
      <c r="A1496"/>
      <c r="B1496" s="257" t="s">
        <v>14</v>
      </c>
      <c r="C1496" s="36" t="s">
        <v>10</v>
      </c>
      <c r="D1496" s="36" t="s">
        <v>166</v>
      </c>
      <c r="E1496" s="251">
        <v>45901</v>
      </c>
      <c r="F1496" s="36" t="s">
        <v>555</v>
      </c>
      <c r="G1496" s="11" t="s">
        <v>322</v>
      </c>
      <c r="H1496" s="30" t="s">
        <v>553</v>
      </c>
      <c r="I1496" s="30" t="s">
        <v>554</v>
      </c>
      <c r="J1496" s="42"/>
      <c r="K1496" s="57">
        <v>25.48</v>
      </c>
      <c r="L1496" s="39">
        <f t="shared" si="184"/>
        <v>0</v>
      </c>
      <c r="M1496" s="38"/>
      <c r="N1496" s="57">
        <v>160.76</v>
      </c>
      <c r="O1496" s="258">
        <f t="shared" si="185"/>
        <v>0</v>
      </c>
      <c r="P1496" s="7"/>
      <c r="Q1496" s="6"/>
    </row>
    <row r="1497" spans="1:17" s="67" customFormat="1" ht="31.5" hidden="1">
      <c r="A1497"/>
      <c r="B1497" s="257" t="s">
        <v>14</v>
      </c>
      <c r="C1497" s="36" t="s">
        <v>10</v>
      </c>
      <c r="D1497" s="36" t="s">
        <v>166</v>
      </c>
      <c r="E1497" s="251">
        <v>45901</v>
      </c>
      <c r="F1497" s="36" t="s">
        <v>555</v>
      </c>
      <c r="G1497" s="11" t="s">
        <v>322</v>
      </c>
      <c r="H1497" s="30" t="s">
        <v>553</v>
      </c>
      <c r="I1497" s="30" t="s">
        <v>554</v>
      </c>
      <c r="J1497" s="42"/>
      <c r="K1497" s="57">
        <v>25.48</v>
      </c>
      <c r="L1497" s="39">
        <f t="shared" si="184"/>
        <v>0</v>
      </c>
      <c r="M1497" s="38"/>
      <c r="N1497" s="57">
        <v>160.76</v>
      </c>
      <c r="O1497" s="258">
        <f t="shared" si="185"/>
        <v>0</v>
      </c>
      <c r="P1497" s="7"/>
      <c r="Q1497" s="6"/>
    </row>
    <row r="1498" spans="1:17" s="67" customFormat="1" ht="31.5" hidden="1">
      <c r="A1498"/>
      <c r="B1498" s="257" t="s">
        <v>14</v>
      </c>
      <c r="C1498" s="36" t="s">
        <v>10</v>
      </c>
      <c r="D1498" s="36" t="s">
        <v>166</v>
      </c>
      <c r="E1498" s="251">
        <v>45901</v>
      </c>
      <c r="F1498" s="36" t="s">
        <v>555</v>
      </c>
      <c r="G1498" s="11" t="s">
        <v>322</v>
      </c>
      <c r="H1498" s="30" t="s">
        <v>556</v>
      </c>
      <c r="I1498" s="30" t="s">
        <v>557</v>
      </c>
      <c r="J1498" s="42"/>
      <c r="K1498" s="57">
        <v>25.48</v>
      </c>
      <c r="L1498" s="39">
        <f t="shared" si="184"/>
        <v>0</v>
      </c>
      <c r="M1498" s="38"/>
      <c r="N1498" s="57">
        <v>160.76</v>
      </c>
      <c r="O1498" s="258">
        <f t="shared" si="185"/>
        <v>0</v>
      </c>
      <c r="P1498" s="7"/>
      <c r="Q1498" s="6"/>
    </row>
    <row r="1499" spans="1:17" s="67" customFormat="1" ht="31.5" hidden="1">
      <c r="A1499"/>
      <c r="B1499" s="257" t="s">
        <v>14</v>
      </c>
      <c r="C1499" s="36" t="s">
        <v>10</v>
      </c>
      <c r="D1499" s="36" t="s">
        <v>166</v>
      </c>
      <c r="E1499" s="251">
        <v>45901</v>
      </c>
      <c r="F1499" s="36" t="s">
        <v>558</v>
      </c>
      <c r="G1499" s="11" t="s">
        <v>322</v>
      </c>
      <c r="H1499" s="30" t="s">
        <v>554</v>
      </c>
      <c r="I1499" s="30" t="s">
        <v>553</v>
      </c>
      <c r="J1499" s="42">
        <v>1</v>
      </c>
      <c r="K1499" s="57">
        <v>28.19</v>
      </c>
      <c r="L1499" s="39">
        <f t="shared" si="184"/>
        <v>28.19</v>
      </c>
      <c r="M1499" s="38"/>
      <c r="N1499" s="57">
        <v>177.85</v>
      </c>
      <c r="O1499" s="258">
        <f t="shared" si="185"/>
        <v>0</v>
      </c>
      <c r="P1499" s="7"/>
      <c r="Q1499" s="6"/>
    </row>
    <row r="1500" spans="1:17" s="67" customFormat="1" ht="31.5" hidden="1">
      <c r="A1500"/>
      <c r="B1500" s="257" t="s">
        <v>14</v>
      </c>
      <c r="C1500" s="36" t="s">
        <v>10</v>
      </c>
      <c r="D1500" s="36" t="s">
        <v>166</v>
      </c>
      <c r="E1500" s="251">
        <v>45901</v>
      </c>
      <c r="F1500" s="36" t="s">
        <v>559</v>
      </c>
      <c r="G1500" s="11" t="s">
        <v>341</v>
      </c>
      <c r="H1500" s="30" t="s">
        <v>560</v>
      </c>
      <c r="I1500" s="30" t="s">
        <v>561</v>
      </c>
      <c r="J1500" s="42"/>
      <c r="K1500" s="57">
        <v>26.11</v>
      </c>
      <c r="L1500" s="39">
        <f t="shared" si="184"/>
        <v>0</v>
      </c>
      <c r="M1500" s="38"/>
      <c r="N1500" s="57">
        <v>188.69</v>
      </c>
      <c r="O1500" s="258">
        <f t="shared" si="185"/>
        <v>0</v>
      </c>
      <c r="P1500" s="7"/>
      <c r="Q1500" s="6"/>
    </row>
    <row r="1501" spans="1:17" s="67" customFormat="1" ht="31.5" hidden="1">
      <c r="A1501"/>
      <c r="B1501" s="257" t="s">
        <v>14</v>
      </c>
      <c r="C1501" s="36" t="s">
        <v>11</v>
      </c>
      <c r="D1501" s="36" t="s">
        <v>166</v>
      </c>
      <c r="E1501" s="251">
        <v>45901</v>
      </c>
      <c r="F1501" s="36" t="s">
        <v>562</v>
      </c>
      <c r="G1501" s="11" t="s">
        <v>322</v>
      </c>
      <c r="H1501" s="30" t="s">
        <v>553</v>
      </c>
      <c r="I1501" s="30" t="s">
        <v>554</v>
      </c>
      <c r="J1501" s="42"/>
      <c r="K1501" s="57">
        <v>34.39</v>
      </c>
      <c r="L1501" s="39">
        <f t="shared" si="184"/>
        <v>0</v>
      </c>
      <c r="M1501" s="38"/>
      <c r="N1501" s="57">
        <v>216.94</v>
      </c>
      <c r="O1501" s="258">
        <f t="shared" si="185"/>
        <v>0</v>
      </c>
      <c r="P1501" s="7"/>
      <c r="Q1501" s="6"/>
    </row>
    <row r="1502" spans="1:17" s="67" customFormat="1" ht="31.5" hidden="1">
      <c r="A1502"/>
      <c r="B1502" s="257" t="s">
        <v>14</v>
      </c>
      <c r="C1502" s="36" t="s">
        <v>11</v>
      </c>
      <c r="D1502" s="36" t="s">
        <v>166</v>
      </c>
      <c r="E1502" s="251">
        <v>45901</v>
      </c>
      <c r="F1502" s="36" t="s">
        <v>563</v>
      </c>
      <c r="G1502" s="11" t="s">
        <v>322</v>
      </c>
      <c r="H1502" s="30" t="s">
        <v>564</v>
      </c>
      <c r="I1502" s="30" t="s">
        <v>565</v>
      </c>
      <c r="J1502" s="42">
        <v>13</v>
      </c>
      <c r="K1502" s="57">
        <v>34.39</v>
      </c>
      <c r="L1502" s="39">
        <f t="shared" si="184"/>
        <v>447.07</v>
      </c>
      <c r="M1502" s="38"/>
      <c r="N1502" s="57">
        <v>216.94</v>
      </c>
      <c r="O1502" s="258">
        <f t="shared" si="185"/>
        <v>0</v>
      </c>
      <c r="P1502" s="7"/>
      <c r="Q1502" s="6"/>
    </row>
    <row r="1503" spans="1:17" s="67" customFormat="1" ht="31.5" hidden="1">
      <c r="A1503"/>
      <c r="B1503" s="257" t="s">
        <v>14</v>
      </c>
      <c r="C1503" s="36" t="s">
        <v>11</v>
      </c>
      <c r="D1503" s="36" t="s">
        <v>166</v>
      </c>
      <c r="E1503" s="251">
        <v>45901</v>
      </c>
      <c r="F1503" s="36" t="s">
        <v>566</v>
      </c>
      <c r="G1503" s="11" t="s">
        <v>322</v>
      </c>
      <c r="H1503" s="30" t="s">
        <v>556</v>
      </c>
      <c r="I1503" s="30" t="s">
        <v>557</v>
      </c>
      <c r="J1503" s="42">
        <v>10.5</v>
      </c>
      <c r="K1503" s="57">
        <v>36.6</v>
      </c>
      <c r="L1503" s="39">
        <f t="shared" si="184"/>
        <v>384.3</v>
      </c>
      <c r="M1503" s="38">
        <v>3</v>
      </c>
      <c r="N1503" s="57">
        <v>230.87</v>
      </c>
      <c r="O1503" s="258">
        <f t="shared" si="185"/>
        <v>692.61</v>
      </c>
      <c r="P1503" s="7"/>
      <c r="Q1503" s="6"/>
    </row>
    <row r="1504" spans="1:17" s="67" customFormat="1" ht="31.5" hidden="1">
      <c r="A1504"/>
      <c r="B1504" s="257" t="s">
        <v>14</v>
      </c>
      <c r="C1504" s="36" t="s">
        <v>11</v>
      </c>
      <c r="D1504" s="36" t="s">
        <v>166</v>
      </c>
      <c r="E1504" s="251">
        <v>45901</v>
      </c>
      <c r="F1504" s="36" t="s">
        <v>566</v>
      </c>
      <c r="G1504" s="11" t="s">
        <v>322</v>
      </c>
      <c r="H1504" s="30" t="s">
        <v>567</v>
      </c>
      <c r="I1504" s="30" t="s">
        <v>568</v>
      </c>
      <c r="J1504" s="42"/>
      <c r="K1504" s="57">
        <v>37.770000000000003</v>
      </c>
      <c r="L1504" s="39">
        <f t="shared" si="184"/>
        <v>0</v>
      </c>
      <c r="M1504" s="38"/>
      <c r="N1504" s="57">
        <v>238.28</v>
      </c>
      <c r="O1504" s="258">
        <f t="shared" si="185"/>
        <v>0</v>
      </c>
      <c r="P1504" s="7"/>
      <c r="Q1504" s="6"/>
    </row>
    <row r="1505" spans="1:17" s="67" customFormat="1" ht="31.5" hidden="1">
      <c r="A1505"/>
      <c r="B1505" s="257" t="s">
        <v>14</v>
      </c>
      <c r="C1505" s="36" t="s">
        <v>11</v>
      </c>
      <c r="D1505" s="36" t="s">
        <v>166</v>
      </c>
      <c r="E1505" s="251">
        <v>45901</v>
      </c>
      <c r="F1505" s="36" t="s">
        <v>566</v>
      </c>
      <c r="G1505" s="11" t="s">
        <v>322</v>
      </c>
      <c r="H1505" s="30" t="s">
        <v>553</v>
      </c>
      <c r="I1505" s="30" t="s">
        <v>554</v>
      </c>
      <c r="J1505" s="42"/>
      <c r="K1505" s="57">
        <v>36.6</v>
      </c>
      <c r="L1505" s="39">
        <f t="shared" si="184"/>
        <v>0</v>
      </c>
      <c r="M1505" s="38"/>
      <c r="N1505" s="57">
        <v>230.87</v>
      </c>
      <c r="O1505" s="258">
        <f t="shared" si="185"/>
        <v>0</v>
      </c>
      <c r="P1505" s="7"/>
      <c r="Q1505" s="6"/>
    </row>
    <row r="1506" spans="1:17" s="67" customFormat="1" ht="31.5" hidden="1">
      <c r="A1506"/>
      <c r="B1506" s="263" t="s">
        <v>14</v>
      </c>
      <c r="C1506" s="264" t="s">
        <v>11</v>
      </c>
      <c r="D1506" s="264" t="s">
        <v>166</v>
      </c>
      <c r="E1506" s="251">
        <v>45901</v>
      </c>
      <c r="F1506" s="36" t="s">
        <v>569</v>
      </c>
      <c r="G1506" s="11" t="s">
        <v>322</v>
      </c>
      <c r="H1506" s="30" t="s">
        <v>553</v>
      </c>
      <c r="I1506" s="30" t="s">
        <v>554</v>
      </c>
      <c r="J1506" s="267"/>
      <c r="K1506" s="268">
        <v>36.6</v>
      </c>
      <c r="L1506" s="269">
        <f t="shared" si="184"/>
        <v>0</v>
      </c>
      <c r="M1506" s="270"/>
      <c r="N1506" s="268">
        <v>230.87</v>
      </c>
      <c r="O1506" s="271">
        <f t="shared" si="185"/>
        <v>0</v>
      </c>
      <c r="P1506" s="7"/>
      <c r="Q1506" s="6"/>
    </row>
    <row r="1507" spans="1:17" s="67" customFormat="1" ht="15.75" hidden="1">
      <c r="A1507"/>
      <c r="B1507" s="263" t="s">
        <v>87</v>
      </c>
      <c r="C1507" s="264" t="s">
        <v>10</v>
      </c>
      <c r="D1507" s="264" t="s">
        <v>171</v>
      </c>
      <c r="E1507" s="265">
        <v>45901</v>
      </c>
      <c r="F1507" s="36" t="s">
        <v>335</v>
      </c>
      <c r="G1507" s="36" t="s">
        <v>322</v>
      </c>
      <c r="H1507" s="37">
        <v>0.79166666666666663</v>
      </c>
      <c r="I1507" s="37">
        <v>0.29166666666666669</v>
      </c>
      <c r="J1507" s="267">
        <v>7</v>
      </c>
      <c r="K1507" s="57">
        <v>24.35</v>
      </c>
      <c r="L1507" s="269">
        <f t="shared" ref="L1507:L1515" si="186">J1507*K1507</f>
        <v>170.45000000000002</v>
      </c>
      <c r="M1507" s="270"/>
      <c r="N1507" s="57">
        <v>176</v>
      </c>
      <c r="O1507" s="258">
        <f t="shared" ref="O1507:O1515" si="187">M1507*N1507</f>
        <v>0</v>
      </c>
      <c r="P1507" s="7"/>
      <c r="Q1507" s="6"/>
    </row>
    <row r="1508" spans="1:17" s="67" customFormat="1" ht="15.75" hidden="1">
      <c r="A1508"/>
      <c r="B1508" s="263" t="s">
        <v>87</v>
      </c>
      <c r="C1508" s="264" t="s">
        <v>10</v>
      </c>
      <c r="D1508" s="264" t="s">
        <v>171</v>
      </c>
      <c r="E1508" s="265">
        <v>45901</v>
      </c>
      <c r="F1508" s="36" t="s">
        <v>335</v>
      </c>
      <c r="G1508" s="36" t="s">
        <v>341</v>
      </c>
      <c r="H1508" s="37">
        <v>0.29166666666666669</v>
      </c>
      <c r="I1508" s="37">
        <v>0.63888888888888884</v>
      </c>
      <c r="J1508" s="267">
        <v>4.07</v>
      </c>
      <c r="K1508" s="57">
        <v>23.69</v>
      </c>
      <c r="L1508" s="269">
        <f t="shared" si="186"/>
        <v>96.418300000000016</v>
      </c>
      <c r="M1508" s="270"/>
      <c r="N1508" s="57">
        <v>171.26</v>
      </c>
      <c r="O1508" s="271">
        <f t="shared" si="187"/>
        <v>0</v>
      </c>
      <c r="P1508" s="7"/>
      <c r="Q1508" s="6"/>
    </row>
    <row r="1509" spans="1:17" s="67" customFormat="1" ht="15.75" hidden="1">
      <c r="A1509"/>
      <c r="B1509" s="263" t="s">
        <v>87</v>
      </c>
      <c r="C1509" s="264" t="s">
        <v>10</v>
      </c>
      <c r="D1509" s="264" t="s">
        <v>171</v>
      </c>
      <c r="E1509" s="265">
        <v>45901</v>
      </c>
      <c r="F1509" s="36" t="s">
        <v>335</v>
      </c>
      <c r="G1509" s="36" t="s">
        <v>322</v>
      </c>
      <c r="H1509" s="37">
        <v>0.29166666666666669</v>
      </c>
      <c r="I1509" s="37">
        <v>0.79166666666666663</v>
      </c>
      <c r="J1509" s="267">
        <v>0.41666666666666669</v>
      </c>
      <c r="K1509" s="57">
        <v>22.23</v>
      </c>
      <c r="L1509" s="269">
        <f t="shared" si="186"/>
        <v>9.2625000000000011</v>
      </c>
      <c r="M1509" s="270">
        <v>1</v>
      </c>
      <c r="N1509" s="57">
        <v>160.66999999999999</v>
      </c>
      <c r="O1509" s="271">
        <f t="shared" si="187"/>
        <v>160.66999999999999</v>
      </c>
      <c r="P1509" s="7"/>
      <c r="Q1509" s="6"/>
    </row>
    <row r="1510" spans="1:17" s="67" customFormat="1" ht="15.75" hidden="1">
      <c r="A1510"/>
      <c r="B1510" s="263" t="s">
        <v>87</v>
      </c>
      <c r="C1510" s="264" t="s">
        <v>10</v>
      </c>
      <c r="D1510" s="264" t="s">
        <v>171</v>
      </c>
      <c r="E1510" s="265">
        <v>45901</v>
      </c>
      <c r="F1510" s="36" t="s">
        <v>335</v>
      </c>
      <c r="G1510" s="44" t="s">
        <v>322</v>
      </c>
      <c r="H1510" s="45">
        <v>0.375</v>
      </c>
      <c r="I1510" s="45">
        <v>0.875</v>
      </c>
      <c r="J1510" s="267"/>
      <c r="K1510" s="57">
        <v>22.23</v>
      </c>
      <c r="L1510" s="269">
        <f t="shared" si="186"/>
        <v>0</v>
      </c>
      <c r="M1510" s="270"/>
      <c r="N1510" s="51">
        <v>160.66999999999999</v>
      </c>
      <c r="O1510" s="271">
        <f t="shared" si="187"/>
        <v>0</v>
      </c>
      <c r="P1510" s="7"/>
      <c r="Q1510" s="6"/>
    </row>
    <row r="1511" spans="1:17" s="67" customFormat="1" ht="15.75" hidden="1">
      <c r="A1511"/>
      <c r="B1511" s="263" t="s">
        <v>87</v>
      </c>
      <c r="C1511" s="264" t="s">
        <v>11</v>
      </c>
      <c r="D1511" s="264" t="s">
        <v>171</v>
      </c>
      <c r="E1511" s="265">
        <v>45901</v>
      </c>
      <c r="F1511" s="36" t="s">
        <v>339</v>
      </c>
      <c r="G1511" s="37" t="s">
        <v>322</v>
      </c>
      <c r="H1511" s="37">
        <v>0.41666666666666669</v>
      </c>
      <c r="I1511" s="37">
        <v>0.91666666666666663</v>
      </c>
      <c r="J1511" s="267">
        <v>3.4166666666666665</v>
      </c>
      <c r="K1511" s="57">
        <v>29.26</v>
      </c>
      <c r="L1511" s="269">
        <f t="shared" si="186"/>
        <v>99.971666666666664</v>
      </c>
      <c r="M1511" s="270"/>
      <c r="N1511" s="57">
        <v>211.46</v>
      </c>
      <c r="O1511" s="271">
        <f t="shared" si="187"/>
        <v>0</v>
      </c>
      <c r="P1511" s="7"/>
      <c r="Q1511" s="6"/>
    </row>
    <row r="1512" spans="1:17" s="67" customFormat="1" ht="15.75" hidden="1">
      <c r="A1512"/>
      <c r="B1512" s="263" t="s">
        <v>87</v>
      </c>
      <c r="C1512" s="264" t="s">
        <v>11</v>
      </c>
      <c r="D1512" s="264" t="s">
        <v>171</v>
      </c>
      <c r="E1512" s="265">
        <v>45901</v>
      </c>
      <c r="F1512" s="36" t="s">
        <v>339</v>
      </c>
      <c r="G1512" s="37" t="s">
        <v>322</v>
      </c>
      <c r="H1512" s="37">
        <v>0.79166666666666663</v>
      </c>
      <c r="I1512" s="37">
        <v>0.29166666666666669</v>
      </c>
      <c r="J1512" s="267"/>
      <c r="K1512" s="57">
        <v>32.19</v>
      </c>
      <c r="L1512" s="269">
        <f t="shared" si="186"/>
        <v>0</v>
      </c>
      <c r="M1512" s="270"/>
      <c r="N1512" s="57">
        <v>232.65</v>
      </c>
      <c r="O1512" s="271">
        <f t="shared" si="187"/>
        <v>0</v>
      </c>
      <c r="P1512" s="7"/>
      <c r="Q1512" s="6"/>
    </row>
    <row r="1513" spans="1:17" s="67" customFormat="1" ht="15.75" hidden="1">
      <c r="A1513"/>
      <c r="B1513" s="263" t="s">
        <v>87</v>
      </c>
      <c r="C1513" s="264" t="s">
        <v>11</v>
      </c>
      <c r="D1513" s="264" t="s">
        <v>171</v>
      </c>
      <c r="E1513" s="265">
        <v>45901</v>
      </c>
      <c r="F1513" s="36" t="s">
        <v>339</v>
      </c>
      <c r="G1513" s="37" t="s">
        <v>322</v>
      </c>
      <c r="H1513" s="37">
        <v>0.5</v>
      </c>
      <c r="I1513" s="37">
        <v>0</v>
      </c>
      <c r="J1513" s="267">
        <v>11.83</v>
      </c>
      <c r="K1513" s="57">
        <v>30.23</v>
      </c>
      <c r="L1513" s="269">
        <f t="shared" si="186"/>
        <v>357.62090000000001</v>
      </c>
      <c r="M1513" s="270"/>
      <c r="N1513" s="57">
        <v>218.52</v>
      </c>
      <c r="O1513" s="271">
        <f t="shared" si="187"/>
        <v>0</v>
      </c>
      <c r="P1513" s="7"/>
      <c r="Q1513" s="6"/>
    </row>
    <row r="1514" spans="1:17" s="67" customFormat="1" ht="15.75" hidden="1">
      <c r="A1514"/>
      <c r="B1514" s="263" t="s">
        <v>87</v>
      </c>
      <c r="C1514" s="264" t="s">
        <v>11</v>
      </c>
      <c r="D1514" s="264" t="s">
        <v>171</v>
      </c>
      <c r="E1514" s="265">
        <v>45901</v>
      </c>
      <c r="F1514" s="36" t="s">
        <v>340</v>
      </c>
      <c r="G1514" s="37" t="s">
        <v>341</v>
      </c>
      <c r="H1514" s="37">
        <v>0.61111111111111116</v>
      </c>
      <c r="I1514" s="37">
        <v>0.95833333333333337</v>
      </c>
      <c r="J1514" s="267"/>
      <c r="K1514" s="57">
        <v>34.659999999999997</v>
      </c>
      <c r="L1514" s="269">
        <f t="shared" si="186"/>
        <v>0</v>
      </c>
      <c r="M1514" s="270"/>
      <c r="N1514" s="57">
        <v>250.49</v>
      </c>
      <c r="O1514" s="271">
        <f t="shared" si="187"/>
        <v>0</v>
      </c>
      <c r="P1514" s="7"/>
      <c r="Q1514" s="6"/>
    </row>
    <row r="1515" spans="1:17" s="67" customFormat="1" ht="15.75" hidden="1">
      <c r="A1515"/>
      <c r="B1515" s="263" t="s">
        <v>87</v>
      </c>
      <c r="C1515" s="264" t="s">
        <v>11</v>
      </c>
      <c r="D1515" s="264" t="s">
        <v>171</v>
      </c>
      <c r="E1515" s="265">
        <v>45901</v>
      </c>
      <c r="F1515" s="36" t="s">
        <v>339</v>
      </c>
      <c r="G1515" s="37" t="s">
        <v>322</v>
      </c>
      <c r="H1515" s="37">
        <v>0.41666666666666669</v>
      </c>
      <c r="I1515" s="37">
        <v>0.91666666666666663</v>
      </c>
      <c r="J1515" s="267">
        <v>7</v>
      </c>
      <c r="K1515" s="57">
        <v>29.26</v>
      </c>
      <c r="L1515" s="269">
        <f t="shared" si="186"/>
        <v>204.82000000000002</v>
      </c>
      <c r="M1515" s="270"/>
      <c r="N1515" s="57">
        <v>211.46</v>
      </c>
      <c r="O1515" s="271">
        <f t="shared" si="187"/>
        <v>0</v>
      </c>
      <c r="P1515" s="7"/>
      <c r="Q1515" s="6"/>
    </row>
    <row r="1516" spans="1:17" s="67" customFormat="1" ht="15.75" hidden="1">
      <c r="A1516"/>
      <c r="B1516" s="257" t="s">
        <v>93</v>
      </c>
      <c r="C1516" s="36" t="s">
        <v>7</v>
      </c>
      <c r="D1516" s="36" t="s">
        <v>179</v>
      </c>
      <c r="E1516" s="251">
        <v>45901</v>
      </c>
      <c r="F1516" s="36" t="s">
        <v>581</v>
      </c>
      <c r="G1516" s="36" t="s">
        <v>322</v>
      </c>
      <c r="H1516" s="37" t="s">
        <v>556</v>
      </c>
      <c r="I1516" s="37" t="s">
        <v>557</v>
      </c>
      <c r="J1516" s="42"/>
      <c r="K1516" s="57">
        <v>23.32</v>
      </c>
      <c r="L1516" s="39">
        <f t="shared" ref="L1516:L1523" si="188">J1516*K1516</f>
        <v>0</v>
      </c>
      <c r="M1516" s="38"/>
      <c r="N1516" s="57">
        <v>168.58</v>
      </c>
      <c r="O1516" s="258">
        <f t="shared" ref="O1516:O1523" si="189">M1516*N1516</f>
        <v>0</v>
      </c>
      <c r="P1516" s="7"/>
      <c r="Q1516" s="6"/>
    </row>
    <row r="1517" spans="1:17" s="67" customFormat="1" ht="15.75" hidden="1">
      <c r="A1517"/>
      <c r="B1517" s="257" t="s">
        <v>93</v>
      </c>
      <c r="C1517" s="36" t="s">
        <v>7</v>
      </c>
      <c r="D1517" s="36" t="s">
        <v>179</v>
      </c>
      <c r="E1517" s="251">
        <v>45901</v>
      </c>
      <c r="F1517" s="36" t="s">
        <v>372</v>
      </c>
      <c r="G1517" s="36" t="s">
        <v>333</v>
      </c>
      <c r="H1517" s="37" t="s">
        <v>582</v>
      </c>
      <c r="I1517" s="37" t="s">
        <v>583</v>
      </c>
      <c r="J1517" s="42"/>
      <c r="K1517" s="57">
        <v>22.9</v>
      </c>
      <c r="L1517" s="39">
        <f t="shared" si="188"/>
        <v>0</v>
      </c>
      <c r="M1517" s="38">
        <v>1</v>
      </c>
      <c r="N1517" s="57">
        <v>165.55</v>
      </c>
      <c r="O1517" s="258">
        <f t="shared" si="189"/>
        <v>165.55</v>
      </c>
      <c r="P1517" s="7"/>
      <c r="Q1517" s="6"/>
    </row>
    <row r="1518" spans="1:17" s="67" customFormat="1" ht="15.75" hidden="1">
      <c r="A1518"/>
      <c r="B1518" s="257" t="s">
        <v>93</v>
      </c>
      <c r="C1518" s="36" t="s">
        <v>7</v>
      </c>
      <c r="D1518" s="36" t="s">
        <v>179</v>
      </c>
      <c r="E1518" s="251">
        <v>45901</v>
      </c>
      <c r="F1518" s="36" t="s">
        <v>379</v>
      </c>
      <c r="G1518" s="36" t="s">
        <v>322</v>
      </c>
      <c r="H1518" s="37" t="s">
        <v>556</v>
      </c>
      <c r="I1518" s="37" t="s">
        <v>557</v>
      </c>
      <c r="J1518" s="42"/>
      <c r="K1518" s="57">
        <v>27.52</v>
      </c>
      <c r="L1518" s="39">
        <f t="shared" si="188"/>
        <v>0</v>
      </c>
      <c r="M1518" s="38"/>
      <c r="N1518" s="57">
        <v>198.89</v>
      </c>
      <c r="O1518" s="258">
        <f t="shared" si="189"/>
        <v>0</v>
      </c>
      <c r="P1518" s="7"/>
      <c r="Q1518" s="6"/>
    </row>
    <row r="1519" spans="1:17" s="67" customFormat="1" ht="15.75" hidden="1">
      <c r="A1519"/>
      <c r="B1519" s="257" t="s">
        <v>93</v>
      </c>
      <c r="C1519" s="36" t="s">
        <v>7</v>
      </c>
      <c r="D1519" s="36" t="s">
        <v>179</v>
      </c>
      <c r="E1519" s="251">
        <v>45901</v>
      </c>
      <c r="F1519" s="36" t="s">
        <v>379</v>
      </c>
      <c r="G1519" s="36" t="s">
        <v>333</v>
      </c>
      <c r="H1519" s="37" t="s">
        <v>582</v>
      </c>
      <c r="I1519" s="37" t="s">
        <v>583</v>
      </c>
      <c r="J1519" s="42"/>
      <c r="K1519" s="57">
        <v>28.75</v>
      </c>
      <c r="L1519" s="39">
        <f t="shared" si="188"/>
        <v>0</v>
      </c>
      <c r="M1519" s="38"/>
      <c r="N1519" s="57">
        <v>207.81</v>
      </c>
      <c r="O1519" s="258">
        <f t="shared" si="189"/>
        <v>0</v>
      </c>
      <c r="P1519" s="7"/>
      <c r="Q1519" s="6"/>
    </row>
    <row r="1520" spans="1:17" s="67" customFormat="1" ht="31.5" hidden="1">
      <c r="A1520"/>
      <c r="B1520" s="257" t="s">
        <v>93</v>
      </c>
      <c r="C1520" s="36" t="s">
        <v>7</v>
      </c>
      <c r="D1520" s="36" t="s">
        <v>179</v>
      </c>
      <c r="E1520" s="251">
        <v>45901</v>
      </c>
      <c r="F1520" s="36" t="s">
        <v>503</v>
      </c>
      <c r="G1520" s="36" t="s">
        <v>333</v>
      </c>
      <c r="H1520" s="37" t="s">
        <v>557</v>
      </c>
      <c r="I1520" s="37" t="s">
        <v>584</v>
      </c>
      <c r="J1520" s="42"/>
      <c r="K1520" s="57">
        <v>35</v>
      </c>
      <c r="L1520" s="39">
        <f t="shared" si="188"/>
        <v>0</v>
      </c>
      <c r="M1520" s="38">
        <v>2</v>
      </c>
      <c r="N1520" s="57">
        <v>252.95</v>
      </c>
      <c r="O1520" s="258">
        <f t="shared" si="189"/>
        <v>505.9</v>
      </c>
      <c r="P1520" s="7"/>
      <c r="Q1520" s="6"/>
    </row>
    <row r="1521" spans="1:17" s="67" customFormat="1" ht="15.75" hidden="1">
      <c r="A1521"/>
      <c r="B1521" s="257" t="s">
        <v>93</v>
      </c>
      <c r="C1521" s="36" t="s">
        <v>7</v>
      </c>
      <c r="D1521" s="36" t="s">
        <v>179</v>
      </c>
      <c r="E1521" s="251">
        <v>45901</v>
      </c>
      <c r="F1521" s="36" t="s">
        <v>506</v>
      </c>
      <c r="G1521" s="36" t="s">
        <v>333</v>
      </c>
      <c r="H1521" s="37" t="s">
        <v>557</v>
      </c>
      <c r="I1521" s="37" t="s">
        <v>584</v>
      </c>
      <c r="J1521" s="42"/>
      <c r="K1521" s="57">
        <v>26.55</v>
      </c>
      <c r="L1521" s="39">
        <f t="shared" si="188"/>
        <v>0</v>
      </c>
      <c r="M1521" s="38">
        <v>6</v>
      </c>
      <c r="N1521" s="57">
        <v>191.88</v>
      </c>
      <c r="O1521" s="258">
        <f t="shared" si="189"/>
        <v>1151.28</v>
      </c>
      <c r="P1521" s="7"/>
      <c r="Q1521" s="6"/>
    </row>
    <row r="1522" spans="1:17" s="67" customFormat="1" ht="15.75" hidden="1">
      <c r="A1522"/>
      <c r="B1522" s="257" t="s">
        <v>93</v>
      </c>
      <c r="C1522" s="36" t="s">
        <v>7</v>
      </c>
      <c r="D1522" s="36" t="s">
        <v>179</v>
      </c>
      <c r="E1522" s="251">
        <v>45901</v>
      </c>
      <c r="F1522" s="36" t="s">
        <v>372</v>
      </c>
      <c r="G1522" s="36" t="s">
        <v>333</v>
      </c>
      <c r="H1522" s="37" t="s">
        <v>585</v>
      </c>
      <c r="I1522" s="37" t="s">
        <v>586</v>
      </c>
      <c r="J1522" s="42"/>
      <c r="K1522" s="57">
        <v>23.07</v>
      </c>
      <c r="L1522" s="39">
        <f t="shared" si="188"/>
        <v>0</v>
      </c>
      <c r="M1522" s="38"/>
      <c r="N1522" s="57">
        <v>166.75</v>
      </c>
      <c r="O1522" s="258">
        <f t="shared" si="189"/>
        <v>0</v>
      </c>
      <c r="P1522" s="7"/>
      <c r="Q1522" s="6"/>
    </row>
    <row r="1523" spans="1:17" s="67" customFormat="1" ht="15.75" hidden="1">
      <c r="A1523"/>
      <c r="B1523" s="263" t="s">
        <v>93</v>
      </c>
      <c r="C1523" s="264" t="s">
        <v>7</v>
      </c>
      <c r="D1523" s="264" t="s">
        <v>179</v>
      </c>
      <c r="E1523" s="265">
        <v>45901</v>
      </c>
      <c r="F1523" s="36" t="s">
        <v>581</v>
      </c>
      <c r="G1523" s="36" t="s">
        <v>341</v>
      </c>
      <c r="H1523" s="37" t="s">
        <v>582</v>
      </c>
      <c r="I1523" s="37" t="s">
        <v>583</v>
      </c>
      <c r="J1523" s="267"/>
      <c r="K1523" s="57">
        <v>24.64</v>
      </c>
      <c r="L1523" s="269">
        <f t="shared" si="188"/>
        <v>0</v>
      </c>
      <c r="M1523" s="270"/>
      <c r="N1523" s="57">
        <v>178.13</v>
      </c>
      <c r="O1523" s="271">
        <f t="shared" si="189"/>
        <v>0</v>
      </c>
      <c r="P1523" s="7"/>
      <c r="Q1523" s="6"/>
    </row>
    <row r="1524" spans="1:17" s="67" customFormat="1" ht="31.5" hidden="1">
      <c r="A1524"/>
      <c r="B1524" s="263" t="s">
        <v>87</v>
      </c>
      <c r="C1524" s="264" t="s">
        <v>169</v>
      </c>
      <c r="D1524" s="264" t="s">
        <v>167</v>
      </c>
      <c r="E1524" s="265">
        <v>45901</v>
      </c>
      <c r="F1524" s="264" t="s">
        <v>604</v>
      </c>
      <c r="G1524" s="36" t="s">
        <v>322</v>
      </c>
      <c r="H1524" s="266">
        <v>0.29166666666666669</v>
      </c>
      <c r="I1524" s="266">
        <v>0.79166666666666663</v>
      </c>
      <c r="J1524" s="267"/>
      <c r="K1524" s="268">
        <v>46.95</v>
      </c>
      <c r="L1524" s="269">
        <f>J1524*K1524</f>
        <v>0</v>
      </c>
      <c r="M1524" s="270">
        <v>1</v>
      </c>
      <c r="N1524" s="268">
        <v>277.64999999999998</v>
      </c>
      <c r="O1524" s="271">
        <f>M1524*N1524</f>
        <v>277.64999999999998</v>
      </c>
      <c r="P1524" s="7"/>
      <c r="Q1524" s="6"/>
    </row>
    <row r="1525" spans="1:17" s="67" customFormat="1" ht="31.5" hidden="1">
      <c r="A1525"/>
      <c r="B1525" s="263" t="s">
        <v>87</v>
      </c>
      <c r="C1525" s="264" t="s">
        <v>169</v>
      </c>
      <c r="D1525" s="264" t="s">
        <v>167</v>
      </c>
      <c r="E1525" s="265">
        <v>45901</v>
      </c>
      <c r="F1525" s="264" t="s">
        <v>605</v>
      </c>
      <c r="G1525" s="36" t="s">
        <v>322</v>
      </c>
      <c r="H1525" s="266">
        <v>0.79166666666666663</v>
      </c>
      <c r="I1525" s="266">
        <v>0.29166666666666669</v>
      </c>
      <c r="J1525" s="267"/>
      <c r="K1525" s="268">
        <v>52.66</v>
      </c>
      <c r="L1525" s="269">
        <f>J1525*K1525</f>
        <v>0</v>
      </c>
      <c r="M1525" s="270"/>
      <c r="N1525" s="268">
        <v>311.41000000000003</v>
      </c>
      <c r="O1525" s="271">
        <f>M1525*N1525</f>
        <v>0</v>
      </c>
      <c r="P1525" s="7"/>
      <c r="Q1525" s="6"/>
    </row>
    <row r="1526" spans="1:17" s="67" customFormat="1" ht="31.5" hidden="1">
      <c r="A1526"/>
      <c r="B1526" s="263" t="s">
        <v>87</v>
      </c>
      <c r="C1526" s="264" t="s">
        <v>169</v>
      </c>
      <c r="D1526" s="264" t="s">
        <v>167</v>
      </c>
      <c r="E1526" s="265">
        <v>45901</v>
      </c>
      <c r="F1526" s="264" t="s">
        <v>606</v>
      </c>
      <c r="G1526" s="36" t="s">
        <v>322</v>
      </c>
      <c r="H1526" s="266">
        <v>0.41666666666666669</v>
      </c>
      <c r="I1526" s="266">
        <v>0.91666666666666663</v>
      </c>
      <c r="J1526" s="267"/>
      <c r="K1526" s="268">
        <v>62.07</v>
      </c>
      <c r="L1526" s="269">
        <f>J1526*K1526</f>
        <v>0</v>
      </c>
      <c r="M1526" s="270"/>
      <c r="N1526" s="268">
        <v>367.04</v>
      </c>
      <c r="O1526" s="271">
        <f>M1526*N1526</f>
        <v>0</v>
      </c>
      <c r="P1526" s="7"/>
      <c r="Q1526" s="6"/>
    </row>
    <row r="1527" spans="1:17" s="67" customFormat="1" ht="31.5" hidden="1">
      <c r="A1527"/>
      <c r="B1527" s="263" t="s">
        <v>12</v>
      </c>
      <c r="C1527" s="264" t="s">
        <v>7</v>
      </c>
      <c r="D1527" s="264" t="s">
        <v>4</v>
      </c>
      <c r="E1527" s="265">
        <v>45901</v>
      </c>
      <c r="F1527" s="36" t="s">
        <v>502</v>
      </c>
      <c r="G1527" s="36" t="s">
        <v>333</v>
      </c>
      <c r="H1527" s="37">
        <v>0.25</v>
      </c>
      <c r="I1527" s="37">
        <v>0.59722222222222221</v>
      </c>
      <c r="J1527" s="42"/>
      <c r="K1527" s="57">
        <v>31.28</v>
      </c>
      <c r="L1527" s="39">
        <f t="shared" ref="L1527:L1544" si="190">J1527*K1527</f>
        <v>0</v>
      </c>
      <c r="M1527" s="38"/>
      <c r="N1527" s="57">
        <v>226.06</v>
      </c>
      <c r="O1527" s="258">
        <f t="shared" ref="O1527:O1544" si="191">M1527*N1527</f>
        <v>0</v>
      </c>
      <c r="P1527" s="7"/>
      <c r="Q1527" s="6"/>
    </row>
    <row r="1528" spans="1:17" s="67" customFormat="1" ht="31.5" hidden="1">
      <c r="A1528"/>
      <c r="B1528" s="263" t="s">
        <v>12</v>
      </c>
      <c r="C1528" s="264" t="s">
        <v>7</v>
      </c>
      <c r="D1528" s="264" t="s">
        <v>4</v>
      </c>
      <c r="E1528" s="265">
        <v>45901</v>
      </c>
      <c r="F1528" s="36" t="s">
        <v>502</v>
      </c>
      <c r="G1528" s="36" t="s">
        <v>333</v>
      </c>
      <c r="H1528" s="37">
        <v>0.56944444444444442</v>
      </c>
      <c r="I1528" s="37">
        <v>0.91666666666666663</v>
      </c>
      <c r="J1528" s="42"/>
      <c r="K1528" s="57">
        <v>31.28</v>
      </c>
      <c r="L1528" s="39">
        <f t="shared" si="190"/>
        <v>0</v>
      </c>
      <c r="M1528" s="38"/>
      <c r="N1528" s="57">
        <v>226.06</v>
      </c>
      <c r="O1528" s="258">
        <f t="shared" si="191"/>
        <v>0</v>
      </c>
      <c r="P1528" s="7"/>
      <c r="Q1528" s="6"/>
    </row>
    <row r="1529" spans="1:17" s="67" customFormat="1" ht="15.75" hidden="1">
      <c r="A1529"/>
      <c r="B1529" s="263" t="s">
        <v>12</v>
      </c>
      <c r="C1529" s="264" t="s">
        <v>7</v>
      </c>
      <c r="D1529" s="264" t="s">
        <v>4</v>
      </c>
      <c r="E1529" s="265">
        <v>45901</v>
      </c>
      <c r="F1529" s="36" t="s">
        <v>372</v>
      </c>
      <c r="G1529" s="36" t="s">
        <v>333</v>
      </c>
      <c r="H1529" s="37">
        <v>0.56944444444444442</v>
      </c>
      <c r="I1529" s="37">
        <v>0.91666666666666663</v>
      </c>
      <c r="J1529" s="42"/>
      <c r="K1529" s="57">
        <v>22.81</v>
      </c>
      <c r="L1529" s="39">
        <f t="shared" si="190"/>
        <v>0</v>
      </c>
      <c r="M1529" s="38">
        <v>88</v>
      </c>
      <c r="N1529" s="57">
        <v>164.87</v>
      </c>
      <c r="O1529" s="258">
        <f t="shared" si="191"/>
        <v>14508.560000000001</v>
      </c>
      <c r="P1529" s="7"/>
      <c r="Q1529" s="6"/>
    </row>
    <row r="1530" spans="1:17" s="67" customFormat="1" ht="15.75" hidden="1">
      <c r="A1530"/>
      <c r="B1530" s="263" t="s">
        <v>12</v>
      </c>
      <c r="C1530" s="264" t="s">
        <v>7</v>
      </c>
      <c r="D1530" s="264" t="s">
        <v>4</v>
      </c>
      <c r="E1530" s="265">
        <v>45901</v>
      </c>
      <c r="F1530" s="36" t="s">
        <v>373</v>
      </c>
      <c r="G1530" s="36" t="s">
        <v>333</v>
      </c>
      <c r="H1530" s="37">
        <v>0.25</v>
      </c>
      <c r="I1530" s="37">
        <v>0.59722222222222221</v>
      </c>
      <c r="J1530" s="42"/>
      <c r="K1530" s="57">
        <v>28.91</v>
      </c>
      <c r="L1530" s="39">
        <f t="shared" si="190"/>
        <v>0</v>
      </c>
      <c r="M1530" s="38">
        <v>54</v>
      </c>
      <c r="N1530" s="57">
        <v>208.97</v>
      </c>
      <c r="O1530" s="258">
        <f t="shared" si="191"/>
        <v>11284.38</v>
      </c>
      <c r="P1530" s="7"/>
      <c r="Q1530" s="6"/>
    </row>
    <row r="1531" spans="1:17" s="67" customFormat="1" ht="15.75" hidden="1">
      <c r="A1531"/>
      <c r="B1531" s="263" t="s">
        <v>12</v>
      </c>
      <c r="C1531" s="264" t="s">
        <v>7</v>
      </c>
      <c r="D1531" s="264" t="s">
        <v>4</v>
      </c>
      <c r="E1531" s="265">
        <v>45901</v>
      </c>
      <c r="F1531" s="36" t="s">
        <v>373</v>
      </c>
      <c r="G1531" s="36" t="s">
        <v>333</v>
      </c>
      <c r="H1531" s="37">
        <v>0.56944444444444442</v>
      </c>
      <c r="I1531" s="37">
        <v>0.91666666666666663</v>
      </c>
      <c r="J1531" s="42"/>
      <c r="K1531" s="57">
        <v>26.23</v>
      </c>
      <c r="L1531" s="39">
        <f t="shared" si="190"/>
        <v>0</v>
      </c>
      <c r="M1531" s="38"/>
      <c r="N1531" s="57">
        <v>189.61</v>
      </c>
      <c r="O1531" s="258">
        <f t="shared" si="191"/>
        <v>0</v>
      </c>
      <c r="P1531" s="7"/>
      <c r="Q1531" s="6"/>
    </row>
    <row r="1532" spans="1:17" s="67" customFormat="1" ht="15.75" hidden="1">
      <c r="A1532"/>
      <c r="B1532" s="263" t="s">
        <v>12</v>
      </c>
      <c r="C1532" s="264" t="s">
        <v>7</v>
      </c>
      <c r="D1532" s="264" t="s">
        <v>4</v>
      </c>
      <c r="E1532" s="265">
        <v>45901</v>
      </c>
      <c r="F1532" s="36" t="s">
        <v>374</v>
      </c>
      <c r="G1532" s="36" t="s">
        <v>333</v>
      </c>
      <c r="H1532" s="37">
        <v>0.25</v>
      </c>
      <c r="I1532" s="37">
        <v>0.59722222222222221</v>
      </c>
      <c r="J1532" s="42"/>
      <c r="K1532" s="57">
        <v>29.86</v>
      </c>
      <c r="L1532" s="39">
        <f t="shared" si="190"/>
        <v>0</v>
      </c>
      <c r="M1532" s="38">
        <v>2</v>
      </c>
      <c r="N1532" s="57">
        <v>215.8</v>
      </c>
      <c r="O1532" s="258">
        <f t="shared" si="191"/>
        <v>431.6</v>
      </c>
      <c r="P1532" s="7"/>
      <c r="Q1532" s="6"/>
    </row>
    <row r="1533" spans="1:17" s="67" customFormat="1" ht="15.75" hidden="1">
      <c r="A1533"/>
      <c r="B1533" s="263" t="s">
        <v>12</v>
      </c>
      <c r="C1533" s="264" t="s">
        <v>7</v>
      </c>
      <c r="D1533" s="264" t="s">
        <v>4</v>
      </c>
      <c r="E1533" s="265">
        <v>45901</v>
      </c>
      <c r="F1533" s="36" t="s">
        <v>372</v>
      </c>
      <c r="G1533" s="36" t="s">
        <v>333</v>
      </c>
      <c r="H1533" s="37">
        <v>0.25</v>
      </c>
      <c r="I1533" s="37">
        <v>0.59722222222222221</v>
      </c>
      <c r="J1533" s="42"/>
      <c r="K1533" s="57">
        <v>22.81</v>
      </c>
      <c r="L1533" s="39">
        <f t="shared" si="190"/>
        <v>0</v>
      </c>
      <c r="M1533" s="38">
        <v>88</v>
      </c>
      <c r="N1533" s="57">
        <v>164.87</v>
      </c>
      <c r="O1533" s="258">
        <f t="shared" si="191"/>
        <v>14508.560000000001</v>
      </c>
      <c r="P1533" s="7"/>
      <c r="Q1533" s="6"/>
    </row>
    <row r="1534" spans="1:17" s="67" customFormat="1" ht="15.75" hidden="1">
      <c r="A1534"/>
      <c r="B1534" s="263" t="s">
        <v>12</v>
      </c>
      <c r="C1534" s="264" t="s">
        <v>7</v>
      </c>
      <c r="D1534" s="264" t="s">
        <v>4</v>
      </c>
      <c r="E1534" s="265">
        <v>45901</v>
      </c>
      <c r="F1534" s="36" t="s">
        <v>372</v>
      </c>
      <c r="G1534" s="36" t="s">
        <v>333</v>
      </c>
      <c r="H1534" s="37">
        <v>0.90277777777777779</v>
      </c>
      <c r="I1534" s="37">
        <v>0.25</v>
      </c>
      <c r="J1534" s="42"/>
      <c r="K1534" s="57">
        <v>26.46</v>
      </c>
      <c r="L1534" s="39">
        <f t="shared" si="190"/>
        <v>0</v>
      </c>
      <c r="M1534" s="38">
        <v>2</v>
      </c>
      <c r="N1534" s="57">
        <v>191.24</v>
      </c>
      <c r="O1534" s="258">
        <f t="shared" si="191"/>
        <v>382.48</v>
      </c>
      <c r="P1534" s="7"/>
      <c r="Q1534" s="6"/>
    </row>
    <row r="1535" spans="1:17" s="67" customFormat="1" ht="31.5" hidden="1">
      <c r="A1535"/>
      <c r="B1535" s="263" t="s">
        <v>12</v>
      </c>
      <c r="C1535" s="264" t="s">
        <v>7</v>
      </c>
      <c r="D1535" s="264" t="s">
        <v>4</v>
      </c>
      <c r="E1535" s="265">
        <v>45901</v>
      </c>
      <c r="F1535" s="36" t="s">
        <v>503</v>
      </c>
      <c r="G1535" s="36" t="s">
        <v>333</v>
      </c>
      <c r="H1535" s="37">
        <v>0.90277777777777779</v>
      </c>
      <c r="I1535" s="37">
        <v>0.25</v>
      </c>
      <c r="J1535" s="42"/>
      <c r="K1535" s="57">
        <v>34.99</v>
      </c>
      <c r="L1535" s="39">
        <f t="shared" si="190"/>
        <v>0</v>
      </c>
      <c r="M1535" s="38">
        <v>8</v>
      </c>
      <c r="N1535" s="57">
        <v>252.93</v>
      </c>
      <c r="O1535" s="258">
        <f t="shared" si="191"/>
        <v>2023.44</v>
      </c>
      <c r="P1535" s="7"/>
      <c r="Q1535" s="6"/>
    </row>
    <row r="1536" spans="1:17" s="67" customFormat="1" ht="31.5" hidden="1">
      <c r="A1536"/>
      <c r="B1536" s="263" t="s">
        <v>12</v>
      </c>
      <c r="C1536" s="264" t="s">
        <v>7</v>
      </c>
      <c r="D1536" s="264" t="s">
        <v>4</v>
      </c>
      <c r="E1536" s="265">
        <v>45901</v>
      </c>
      <c r="F1536" s="36" t="s">
        <v>503</v>
      </c>
      <c r="G1536" s="36" t="s">
        <v>333</v>
      </c>
      <c r="H1536" s="37">
        <v>0.25</v>
      </c>
      <c r="I1536" s="37">
        <v>0.59722222222222221</v>
      </c>
      <c r="J1536" s="42"/>
      <c r="K1536" s="57">
        <v>29.78</v>
      </c>
      <c r="L1536" s="39">
        <f t="shared" si="190"/>
        <v>0</v>
      </c>
      <c r="M1536" s="38">
        <v>1</v>
      </c>
      <c r="N1536" s="57">
        <v>215.22</v>
      </c>
      <c r="O1536" s="258">
        <f t="shared" si="191"/>
        <v>215.22</v>
      </c>
      <c r="P1536" s="7"/>
      <c r="Q1536" s="6"/>
    </row>
    <row r="1537" spans="1:17" s="67" customFormat="1" ht="15.75" hidden="1">
      <c r="A1537"/>
      <c r="B1537" s="263" t="s">
        <v>12</v>
      </c>
      <c r="C1537" s="264" t="s">
        <v>7</v>
      </c>
      <c r="D1537" s="264" t="s">
        <v>4</v>
      </c>
      <c r="E1537" s="265">
        <v>45901</v>
      </c>
      <c r="F1537" s="36" t="s">
        <v>504</v>
      </c>
      <c r="G1537" s="36" t="s">
        <v>341</v>
      </c>
      <c r="H1537" s="37">
        <v>0.25</v>
      </c>
      <c r="I1537" s="37">
        <v>0.59722222222222221</v>
      </c>
      <c r="J1537" s="42"/>
      <c r="K1537" s="57">
        <v>26.25</v>
      </c>
      <c r="L1537" s="39">
        <f t="shared" si="190"/>
        <v>0</v>
      </c>
      <c r="M1537" s="38"/>
      <c r="N1537" s="57">
        <v>189.7</v>
      </c>
      <c r="O1537" s="258">
        <f t="shared" si="191"/>
        <v>0</v>
      </c>
      <c r="P1537" s="7"/>
      <c r="Q1537" s="6"/>
    </row>
    <row r="1538" spans="1:17" s="67" customFormat="1" ht="15.75" hidden="1">
      <c r="A1538"/>
      <c r="B1538" s="263" t="s">
        <v>12</v>
      </c>
      <c r="C1538" s="264" t="s">
        <v>7</v>
      </c>
      <c r="D1538" s="264" t="s">
        <v>4</v>
      </c>
      <c r="E1538" s="265">
        <v>45901</v>
      </c>
      <c r="F1538" s="36" t="s">
        <v>505</v>
      </c>
      <c r="G1538" s="36" t="s">
        <v>333</v>
      </c>
      <c r="H1538" s="37">
        <v>0.56944444444444442</v>
      </c>
      <c r="I1538" s="37">
        <v>0.91666666666666663</v>
      </c>
      <c r="J1538" s="42"/>
      <c r="K1538" s="57">
        <v>28.71</v>
      </c>
      <c r="L1538" s="39">
        <f t="shared" si="190"/>
        <v>0</v>
      </c>
      <c r="M1538" s="38"/>
      <c r="N1538" s="57">
        <v>207.53</v>
      </c>
      <c r="O1538" s="258">
        <f t="shared" si="191"/>
        <v>0</v>
      </c>
      <c r="P1538" s="7"/>
      <c r="Q1538" s="6"/>
    </row>
    <row r="1539" spans="1:17" s="67" customFormat="1" ht="15.75" hidden="1">
      <c r="A1539"/>
      <c r="B1539" s="263" t="s">
        <v>12</v>
      </c>
      <c r="C1539" s="264" t="s">
        <v>7</v>
      </c>
      <c r="D1539" s="264" t="s">
        <v>4</v>
      </c>
      <c r="E1539" s="265">
        <v>45901</v>
      </c>
      <c r="F1539" s="36" t="s">
        <v>505</v>
      </c>
      <c r="G1539" s="36" t="s">
        <v>333</v>
      </c>
      <c r="H1539" s="37">
        <v>0.25</v>
      </c>
      <c r="I1539" s="37">
        <v>0.59722222222222221</v>
      </c>
      <c r="J1539" s="42"/>
      <c r="K1539" s="57">
        <v>28.71</v>
      </c>
      <c r="L1539" s="39">
        <f t="shared" si="190"/>
        <v>0</v>
      </c>
      <c r="M1539" s="38"/>
      <c r="N1539" s="57">
        <v>207.53</v>
      </c>
      <c r="O1539" s="258">
        <f t="shared" si="191"/>
        <v>0</v>
      </c>
      <c r="P1539" s="7"/>
      <c r="Q1539" s="6"/>
    </row>
    <row r="1540" spans="1:17" s="67" customFormat="1" ht="15.75" hidden="1">
      <c r="A1540"/>
      <c r="B1540" s="263" t="s">
        <v>12</v>
      </c>
      <c r="C1540" s="264" t="s">
        <v>7</v>
      </c>
      <c r="D1540" s="264" t="s">
        <v>4</v>
      </c>
      <c r="E1540" s="265">
        <v>45901</v>
      </c>
      <c r="F1540" s="36" t="s">
        <v>505</v>
      </c>
      <c r="G1540" s="36" t="s">
        <v>333</v>
      </c>
      <c r="H1540" s="37">
        <v>0.90277777777777779</v>
      </c>
      <c r="I1540" s="37">
        <v>0.25</v>
      </c>
      <c r="J1540" s="42"/>
      <c r="K1540" s="57">
        <v>33.65</v>
      </c>
      <c r="L1540" s="39">
        <f t="shared" si="190"/>
        <v>0</v>
      </c>
      <c r="M1540" s="38"/>
      <c r="N1540" s="57">
        <v>243.22</v>
      </c>
      <c r="O1540" s="258">
        <f t="shared" si="191"/>
        <v>0</v>
      </c>
      <c r="P1540" s="7"/>
      <c r="Q1540" s="6"/>
    </row>
    <row r="1541" spans="1:17" s="67" customFormat="1" ht="15.75" hidden="1">
      <c r="A1541"/>
      <c r="B1541" s="263" t="s">
        <v>12</v>
      </c>
      <c r="C1541" s="264" t="s">
        <v>7</v>
      </c>
      <c r="D1541" s="264" t="s">
        <v>4</v>
      </c>
      <c r="E1541" s="265">
        <v>45901</v>
      </c>
      <c r="F1541" s="36" t="s">
        <v>506</v>
      </c>
      <c r="G1541" s="36" t="s">
        <v>333</v>
      </c>
      <c r="H1541" s="37">
        <v>0.90277777777777779</v>
      </c>
      <c r="I1541" s="37">
        <v>0.25</v>
      </c>
      <c r="J1541" s="42"/>
      <c r="K1541" s="57">
        <v>26.46</v>
      </c>
      <c r="L1541" s="39">
        <f t="shared" si="190"/>
        <v>0</v>
      </c>
      <c r="M1541" s="38"/>
      <c r="N1541" s="57">
        <v>191.24</v>
      </c>
      <c r="O1541" s="258">
        <f t="shared" si="191"/>
        <v>0</v>
      </c>
      <c r="P1541" s="7"/>
      <c r="Q1541" s="6"/>
    </row>
    <row r="1542" spans="1:17" s="67" customFormat="1" ht="15.75" hidden="1">
      <c r="A1542"/>
      <c r="B1542" s="263" t="s">
        <v>12</v>
      </c>
      <c r="C1542" s="264" t="s">
        <v>7</v>
      </c>
      <c r="D1542" s="264" t="s">
        <v>4</v>
      </c>
      <c r="E1542" s="265">
        <v>45901</v>
      </c>
      <c r="F1542" s="36" t="s">
        <v>373</v>
      </c>
      <c r="G1542" s="36" t="s">
        <v>333</v>
      </c>
      <c r="H1542" s="37">
        <v>0.90277777777777779</v>
      </c>
      <c r="I1542" s="37">
        <v>0.25</v>
      </c>
      <c r="J1542" s="42"/>
      <c r="K1542" s="57">
        <v>30.65</v>
      </c>
      <c r="L1542" s="39">
        <f t="shared" si="190"/>
        <v>0</v>
      </c>
      <c r="M1542" s="38"/>
      <c r="N1542" s="57">
        <v>221.55</v>
      </c>
      <c r="O1542" s="258">
        <f t="shared" si="191"/>
        <v>0</v>
      </c>
      <c r="P1542" s="7"/>
      <c r="Q1542" s="6"/>
    </row>
    <row r="1543" spans="1:17" s="67" customFormat="1" ht="31.5" hidden="1">
      <c r="A1543"/>
      <c r="B1543" s="263" t="s">
        <v>12</v>
      </c>
      <c r="C1543" s="264" t="s">
        <v>7</v>
      </c>
      <c r="D1543" s="264" t="s">
        <v>4</v>
      </c>
      <c r="E1543" s="265">
        <v>45901</v>
      </c>
      <c r="F1543" s="36" t="s">
        <v>503</v>
      </c>
      <c r="G1543" s="36" t="s">
        <v>333</v>
      </c>
      <c r="H1543" s="37">
        <v>0.56944444444444442</v>
      </c>
      <c r="I1543" s="37">
        <v>0.91666666666666663</v>
      </c>
      <c r="J1543" s="42"/>
      <c r="K1543" s="57">
        <v>29.78</v>
      </c>
      <c r="L1543" s="39">
        <f t="shared" si="190"/>
        <v>0</v>
      </c>
      <c r="M1543" s="38"/>
      <c r="N1543" s="57">
        <v>215.22</v>
      </c>
      <c r="O1543" s="258">
        <f t="shared" si="191"/>
        <v>0</v>
      </c>
      <c r="P1543" s="7"/>
      <c r="Q1543" s="6"/>
    </row>
    <row r="1544" spans="1:17" s="67" customFormat="1" ht="15.75" hidden="1">
      <c r="A1544"/>
      <c r="B1544" s="263" t="s">
        <v>12</v>
      </c>
      <c r="C1544" s="264" t="s">
        <v>7</v>
      </c>
      <c r="D1544" s="264" t="s">
        <v>4</v>
      </c>
      <c r="E1544" s="265">
        <v>45901</v>
      </c>
      <c r="F1544" s="36" t="s">
        <v>379</v>
      </c>
      <c r="G1544" s="36" t="s">
        <v>322</v>
      </c>
      <c r="H1544" s="37">
        <v>0.41666666666666669</v>
      </c>
      <c r="I1544" s="37">
        <v>0.91666666666666663</v>
      </c>
      <c r="J1544" s="42"/>
      <c r="K1544" s="57">
        <v>25.68</v>
      </c>
      <c r="L1544" s="39">
        <f t="shared" si="190"/>
        <v>0</v>
      </c>
      <c r="M1544" s="38">
        <v>57</v>
      </c>
      <c r="N1544" s="57">
        <v>185.63</v>
      </c>
      <c r="O1544" s="258">
        <f t="shared" si="191"/>
        <v>10580.91</v>
      </c>
      <c r="P1544" s="7"/>
      <c r="Q1544" s="6"/>
    </row>
    <row r="1545" spans="1:17" s="67" customFormat="1" ht="15.75" hidden="1">
      <c r="A1545"/>
      <c r="B1545" s="263" t="s">
        <v>12</v>
      </c>
      <c r="C1545" s="264" t="s">
        <v>7</v>
      </c>
      <c r="D1545" s="264" t="s">
        <v>4</v>
      </c>
      <c r="E1545" s="265">
        <v>45901</v>
      </c>
      <c r="F1545" s="36" t="s">
        <v>379</v>
      </c>
      <c r="G1545" s="36" t="s">
        <v>333</v>
      </c>
      <c r="H1545" s="37">
        <v>0.25</v>
      </c>
      <c r="I1545" s="37">
        <v>0.59722222222222221</v>
      </c>
      <c r="J1545" s="42"/>
      <c r="K1545" s="57">
        <v>28.71</v>
      </c>
      <c r="L1545" s="39">
        <f t="shared" ref="L1545:L1549" si="192">J1545*K1545</f>
        <v>0</v>
      </c>
      <c r="M1545" s="38"/>
      <c r="N1545" s="57">
        <v>207.53</v>
      </c>
      <c r="O1545" s="258">
        <f t="shared" ref="O1545:O1549" si="193">M1545*N1545</f>
        <v>0</v>
      </c>
      <c r="P1545" s="7"/>
      <c r="Q1545" s="6"/>
    </row>
    <row r="1546" spans="1:17" s="67" customFormat="1" ht="15.75" hidden="1">
      <c r="A1546"/>
      <c r="B1546" s="263" t="s">
        <v>12</v>
      </c>
      <c r="C1546" s="264" t="s">
        <v>7</v>
      </c>
      <c r="D1546" s="264" t="s">
        <v>4</v>
      </c>
      <c r="E1546" s="265">
        <v>45901</v>
      </c>
      <c r="F1546" s="36" t="s">
        <v>373</v>
      </c>
      <c r="G1546" s="36" t="s">
        <v>333</v>
      </c>
      <c r="H1546" s="37">
        <v>0.63194444444444442</v>
      </c>
      <c r="I1546" s="37">
        <v>0.97916666666666663</v>
      </c>
      <c r="J1546" s="42"/>
      <c r="K1546" s="57">
        <v>25.14</v>
      </c>
      <c r="L1546" s="39">
        <f t="shared" si="192"/>
        <v>0</v>
      </c>
      <c r="M1546" s="38"/>
      <c r="N1546" s="57">
        <v>181.71</v>
      </c>
      <c r="O1546" s="258">
        <f t="shared" si="193"/>
        <v>0</v>
      </c>
      <c r="P1546" s="7"/>
      <c r="Q1546" s="6"/>
    </row>
    <row r="1547" spans="1:17" s="67" customFormat="1" ht="31.5" hidden="1">
      <c r="A1547"/>
      <c r="B1547" s="263" t="s">
        <v>12</v>
      </c>
      <c r="C1547" s="264" t="s">
        <v>7</v>
      </c>
      <c r="D1547" s="264" t="s">
        <v>4</v>
      </c>
      <c r="E1547" s="265">
        <v>45901</v>
      </c>
      <c r="F1547" s="36" t="s">
        <v>503</v>
      </c>
      <c r="G1547" s="36" t="s">
        <v>333</v>
      </c>
      <c r="H1547" s="37">
        <v>0.63194444444444442</v>
      </c>
      <c r="I1547" s="37">
        <v>0.97916666666666663</v>
      </c>
      <c r="J1547" s="42"/>
      <c r="K1547" s="57">
        <v>30.91</v>
      </c>
      <c r="L1547" s="39">
        <f t="shared" si="192"/>
        <v>0</v>
      </c>
      <c r="M1547" s="38"/>
      <c r="N1547" s="57">
        <v>223.4</v>
      </c>
      <c r="O1547" s="258">
        <f t="shared" si="193"/>
        <v>0</v>
      </c>
      <c r="P1547" s="7"/>
      <c r="Q1547" s="6"/>
    </row>
    <row r="1548" spans="1:17" s="67" customFormat="1" ht="15.75" hidden="1">
      <c r="A1548"/>
      <c r="B1548" s="263" t="s">
        <v>12</v>
      </c>
      <c r="C1548" s="264" t="s">
        <v>7</v>
      </c>
      <c r="D1548" s="264" t="s">
        <v>4</v>
      </c>
      <c r="E1548" s="265">
        <v>45901</v>
      </c>
      <c r="F1548" s="36" t="s">
        <v>379</v>
      </c>
      <c r="G1548" s="36" t="s">
        <v>333</v>
      </c>
      <c r="H1548" s="37">
        <v>0.25</v>
      </c>
      <c r="I1548" s="37">
        <v>0.59722222222222221</v>
      </c>
      <c r="J1548" s="42"/>
      <c r="K1548" s="57">
        <v>28.71</v>
      </c>
      <c r="L1548" s="39">
        <f t="shared" si="192"/>
        <v>0</v>
      </c>
      <c r="M1548" s="38"/>
      <c r="N1548" s="57">
        <v>207.53</v>
      </c>
      <c r="O1548" s="258">
        <f t="shared" si="193"/>
        <v>0</v>
      </c>
      <c r="P1548" s="7"/>
      <c r="Q1548" s="6"/>
    </row>
    <row r="1549" spans="1:17" s="67" customFormat="1" ht="31.5" hidden="1">
      <c r="A1549"/>
      <c r="B1549" s="263" t="s">
        <v>12</v>
      </c>
      <c r="C1549" s="264" t="s">
        <v>7</v>
      </c>
      <c r="D1549" s="264" t="s">
        <v>4</v>
      </c>
      <c r="E1549" s="265">
        <v>45901</v>
      </c>
      <c r="F1549" s="36" t="s">
        <v>503</v>
      </c>
      <c r="G1549" s="36" t="s">
        <v>333</v>
      </c>
      <c r="H1549" s="37">
        <v>0.25</v>
      </c>
      <c r="I1549" s="37">
        <v>0.59722222222222221</v>
      </c>
      <c r="J1549" s="42"/>
      <c r="K1549" s="57">
        <v>29.78</v>
      </c>
      <c r="L1549" s="39">
        <f t="shared" si="192"/>
        <v>0</v>
      </c>
      <c r="M1549" s="38"/>
      <c r="N1549" s="57">
        <v>215.22</v>
      </c>
      <c r="O1549" s="258">
        <f t="shared" si="193"/>
        <v>0</v>
      </c>
      <c r="P1549" s="7"/>
      <c r="Q1549" s="6"/>
    </row>
    <row r="1550" spans="1:17" s="67" customFormat="1" ht="15.75" hidden="1">
      <c r="A1550"/>
      <c r="B1550" s="263" t="s">
        <v>87</v>
      </c>
      <c r="C1550" s="264" t="s">
        <v>8</v>
      </c>
      <c r="D1550" s="264" t="s">
        <v>167</v>
      </c>
      <c r="E1550" s="265">
        <v>45901</v>
      </c>
      <c r="F1550" s="264" t="s">
        <v>355</v>
      </c>
      <c r="G1550" s="264" t="s">
        <v>328</v>
      </c>
      <c r="H1550" s="266">
        <v>0.33333333333333331</v>
      </c>
      <c r="I1550" s="266">
        <v>0.7416666666666667</v>
      </c>
      <c r="J1550" s="267"/>
      <c r="K1550" s="268">
        <v>64.569999999999993</v>
      </c>
      <c r="L1550" s="269">
        <f>J1550*K1550</f>
        <v>0</v>
      </c>
      <c r="M1550" s="270"/>
      <c r="N1550" s="268">
        <v>466.74</v>
      </c>
      <c r="O1550" s="271">
        <f>M1550*N1550</f>
        <v>0</v>
      </c>
      <c r="P1550" s="7"/>
      <c r="Q1550" s="6"/>
    </row>
    <row r="1551" spans="1:17" s="67" customFormat="1" ht="15.75" hidden="1">
      <c r="A1551"/>
      <c r="B1551" s="263" t="s">
        <v>87</v>
      </c>
      <c r="C1551" s="264" t="s">
        <v>8</v>
      </c>
      <c r="D1551" s="264" t="s">
        <v>167</v>
      </c>
      <c r="E1551" s="265">
        <v>45901</v>
      </c>
      <c r="F1551" s="36" t="s">
        <v>355</v>
      </c>
      <c r="G1551" s="36" t="s">
        <v>328</v>
      </c>
      <c r="H1551" s="37">
        <v>0.54166666666666663</v>
      </c>
      <c r="I1551" s="37">
        <v>0.95</v>
      </c>
      <c r="J1551" s="42"/>
      <c r="K1551" s="57">
        <v>65.3</v>
      </c>
      <c r="L1551" s="39">
        <f t="shared" ref="L1551:L1561" si="194">J1551*K1551</f>
        <v>0</v>
      </c>
      <c r="M1551" s="38"/>
      <c r="N1551" s="57">
        <v>472.01</v>
      </c>
      <c r="O1551" s="258">
        <f t="shared" ref="O1551:O1561" si="195">M1551*N1551</f>
        <v>0</v>
      </c>
      <c r="P1551" s="7"/>
      <c r="Q1551" s="6"/>
    </row>
    <row r="1552" spans="1:17" s="67" customFormat="1" ht="15.75" hidden="1">
      <c r="A1552"/>
      <c r="B1552" s="263" t="s">
        <v>87</v>
      </c>
      <c r="C1552" s="264" t="s">
        <v>8</v>
      </c>
      <c r="D1552" s="264" t="s">
        <v>167</v>
      </c>
      <c r="E1552" s="265">
        <v>45901</v>
      </c>
      <c r="F1552" s="36" t="s">
        <v>356</v>
      </c>
      <c r="G1552" s="36" t="s">
        <v>328</v>
      </c>
      <c r="H1552" s="37">
        <v>0.91666666666666663</v>
      </c>
      <c r="I1552" s="37">
        <v>0.32500000000000001</v>
      </c>
      <c r="J1552" s="42"/>
      <c r="K1552" s="57">
        <v>26.98</v>
      </c>
      <c r="L1552" s="39">
        <f t="shared" si="194"/>
        <v>0</v>
      </c>
      <c r="M1552" s="38"/>
      <c r="N1552" s="57">
        <v>195.01</v>
      </c>
      <c r="O1552" s="258">
        <f t="shared" si="195"/>
        <v>0</v>
      </c>
      <c r="P1552" s="7"/>
      <c r="Q1552" s="6"/>
    </row>
    <row r="1553" spans="1:17" s="67" customFormat="1" ht="15.75" hidden="1">
      <c r="A1553"/>
      <c r="B1553" s="263" t="s">
        <v>87</v>
      </c>
      <c r="C1553" s="264" t="s">
        <v>8</v>
      </c>
      <c r="D1553" s="264" t="s">
        <v>167</v>
      </c>
      <c r="E1553" s="265">
        <v>45901</v>
      </c>
      <c r="F1553" s="36" t="s">
        <v>357</v>
      </c>
      <c r="G1553" s="36" t="s">
        <v>322</v>
      </c>
      <c r="H1553" s="37">
        <v>0.79166666666666663</v>
      </c>
      <c r="I1553" s="37">
        <v>0.29166666666666669</v>
      </c>
      <c r="J1553" s="42"/>
      <c r="K1553" s="57">
        <v>41.63</v>
      </c>
      <c r="L1553" s="39">
        <f t="shared" si="194"/>
        <v>0</v>
      </c>
      <c r="M1553" s="38"/>
      <c r="N1553" s="57">
        <v>300.88</v>
      </c>
      <c r="O1553" s="258">
        <f t="shared" si="195"/>
        <v>0</v>
      </c>
      <c r="P1553" s="7"/>
      <c r="Q1553" s="6"/>
    </row>
    <row r="1554" spans="1:17" s="67" customFormat="1" ht="15.75" hidden="1">
      <c r="A1554"/>
      <c r="B1554" s="263" t="s">
        <v>87</v>
      </c>
      <c r="C1554" s="264" t="s">
        <v>8</v>
      </c>
      <c r="D1554" s="264" t="s">
        <v>167</v>
      </c>
      <c r="E1554" s="265">
        <v>45901</v>
      </c>
      <c r="F1554" s="36" t="s">
        <v>358</v>
      </c>
      <c r="G1554" s="36" t="s">
        <v>322</v>
      </c>
      <c r="H1554" s="37">
        <v>0.29166666666666669</v>
      </c>
      <c r="I1554" s="37">
        <v>0.79166666666666663</v>
      </c>
      <c r="J1554" s="42"/>
      <c r="K1554" s="57">
        <v>47.18</v>
      </c>
      <c r="L1554" s="39">
        <f t="shared" si="194"/>
        <v>0</v>
      </c>
      <c r="M1554" s="38">
        <v>1</v>
      </c>
      <c r="N1554" s="57">
        <v>340.98</v>
      </c>
      <c r="O1554" s="258">
        <f t="shared" si="195"/>
        <v>340.98</v>
      </c>
      <c r="P1554" s="7"/>
      <c r="Q1554" s="6"/>
    </row>
    <row r="1555" spans="1:17" s="67" customFormat="1" ht="15.75" hidden="1">
      <c r="A1555"/>
      <c r="B1555" s="263" t="s">
        <v>87</v>
      </c>
      <c r="C1555" s="264" t="s">
        <v>8</v>
      </c>
      <c r="D1555" s="264" t="s">
        <v>167</v>
      </c>
      <c r="E1555" s="265">
        <v>45901</v>
      </c>
      <c r="F1555" s="36" t="s">
        <v>357</v>
      </c>
      <c r="G1555" s="36" t="s">
        <v>341</v>
      </c>
      <c r="H1555" s="37">
        <v>0.29166666666666669</v>
      </c>
      <c r="I1555" s="37">
        <v>0.63888888888888895</v>
      </c>
      <c r="J1555" s="42"/>
      <c r="K1555" s="57">
        <v>34.81</v>
      </c>
      <c r="L1555" s="39">
        <f t="shared" si="194"/>
        <v>0</v>
      </c>
      <c r="M1555" s="38"/>
      <c r="N1555" s="57">
        <v>251.58</v>
      </c>
      <c r="O1555" s="258">
        <f t="shared" si="195"/>
        <v>0</v>
      </c>
      <c r="P1555" s="7"/>
      <c r="Q1555" s="6"/>
    </row>
    <row r="1556" spans="1:17" s="67" customFormat="1" ht="15.75" hidden="1">
      <c r="A1556"/>
      <c r="B1556" s="263" t="s">
        <v>87</v>
      </c>
      <c r="C1556" s="264" t="s">
        <v>8</v>
      </c>
      <c r="D1556" s="264" t="s">
        <v>167</v>
      </c>
      <c r="E1556" s="265">
        <v>45901</v>
      </c>
      <c r="F1556" s="36" t="s">
        <v>359</v>
      </c>
      <c r="G1556" s="36" t="s">
        <v>322</v>
      </c>
      <c r="H1556" s="37">
        <v>0.29166666666666669</v>
      </c>
      <c r="I1556" s="37">
        <v>0.79166666666666663</v>
      </c>
      <c r="J1556" s="42"/>
      <c r="K1556" s="57">
        <v>25.07</v>
      </c>
      <c r="L1556" s="39">
        <f t="shared" si="194"/>
        <v>0</v>
      </c>
      <c r="M1556" s="38"/>
      <c r="N1556" s="57">
        <v>181.2</v>
      </c>
      <c r="O1556" s="258">
        <f t="shared" si="195"/>
        <v>0</v>
      </c>
      <c r="P1556" s="7"/>
      <c r="Q1556" s="6"/>
    </row>
    <row r="1557" spans="1:17" s="67" customFormat="1" ht="15.75" hidden="1">
      <c r="A1557"/>
      <c r="B1557" s="263" t="s">
        <v>87</v>
      </c>
      <c r="C1557" s="264" t="s">
        <v>8</v>
      </c>
      <c r="D1557" s="264" t="s">
        <v>167</v>
      </c>
      <c r="E1557" s="265">
        <v>45901</v>
      </c>
      <c r="F1557" s="36" t="s">
        <v>359</v>
      </c>
      <c r="G1557" s="36" t="s">
        <v>322</v>
      </c>
      <c r="H1557" s="37">
        <v>0.29166666666666669</v>
      </c>
      <c r="I1557" s="37">
        <v>0.79166666666666663</v>
      </c>
      <c r="J1557" s="42"/>
      <c r="K1557" s="57">
        <v>25.07</v>
      </c>
      <c r="L1557" s="39">
        <f t="shared" si="194"/>
        <v>0</v>
      </c>
      <c r="M1557" s="38"/>
      <c r="N1557" s="57">
        <v>181.2</v>
      </c>
      <c r="O1557" s="258">
        <f t="shared" si="195"/>
        <v>0</v>
      </c>
      <c r="P1557" s="7"/>
      <c r="Q1557" s="6"/>
    </row>
    <row r="1558" spans="1:17" s="67" customFormat="1" ht="15.75" hidden="1">
      <c r="A1558"/>
      <c r="B1558" s="263" t="s">
        <v>87</v>
      </c>
      <c r="C1558" s="264" t="s">
        <v>8</v>
      </c>
      <c r="D1558" s="264" t="s">
        <v>167</v>
      </c>
      <c r="E1558" s="265">
        <v>45901</v>
      </c>
      <c r="F1558" s="36" t="s">
        <v>360</v>
      </c>
      <c r="G1558" s="36" t="s">
        <v>328</v>
      </c>
      <c r="H1558" s="37">
        <v>0.91666666666666663</v>
      </c>
      <c r="I1558" s="37">
        <v>0.32500000000000001</v>
      </c>
      <c r="J1558" s="42"/>
      <c r="K1558" s="57">
        <v>53.62</v>
      </c>
      <c r="L1558" s="39">
        <f t="shared" si="194"/>
        <v>0</v>
      </c>
      <c r="M1558" s="38">
        <v>1</v>
      </c>
      <c r="N1558" s="57">
        <v>387.54</v>
      </c>
      <c r="O1558" s="258">
        <f t="shared" si="195"/>
        <v>387.54</v>
      </c>
      <c r="P1558" s="7"/>
      <c r="Q1558" s="6"/>
    </row>
    <row r="1559" spans="1:17" ht="15.75" hidden="1">
      <c r="B1559" s="263" t="s">
        <v>87</v>
      </c>
      <c r="C1559" s="264" t="s">
        <v>8</v>
      </c>
      <c r="D1559" s="264" t="s">
        <v>167</v>
      </c>
      <c r="E1559" s="265">
        <v>45901</v>
      </c>
      <c r="F1559" s="36" t="s">
        <v>361</v>
      </c>
      <c r="G1559" s="36" t="s">
        <v>322</v>
      </c>
      <c r="H1559" s="37">
        <v>0.79166666666666663</v>
      </c>
      <c r="I1559" s="37">
        <v>0.29166666666666669</v>
      </c>
      <c r="J1559" s="42"/>
      <c r="K1559" s="57">
        <v>44.28</v>
      </c>
      <c r="L1559" s="39">
        <f t="shared" si="194"/>
        <v>0</v>
      </c>
      <c r="M1559" s="38">
        <v>1</v>
      </c>
      <c r="N1559" s="57">
        <v>320.02</v>
      </c>
      <c r="O1559" s="258">
        <f t="shared" si="195"/>
        <v>320.02</v>
      </c>
    </row>
    <row r="1560" spans="1:17" ht="15.75" hidden="1">
      <c r="B1560" s="263" t="s">
        <v>87</v>
      </c>
      <c r="C1560" s="264" t="s">
        <v>8</v>
      </c>
      <c r="D1560" s="264" t="s">
        <v>167</v>
      </c>
      <c r="E1560" s="265">
        <v>45901</v>
      </c>
      <c r="F1560" s="36" t="s">
        <v>537</v>
      </c>
      <c r="G1560" s="36" t="s">
        <v>322</v>
      </c>
      <c r="H1560" s="37">
        <v>0.79166666666666663</v>
      </c>
      <c r="I1560" s="37">
        <v>0.29166666666666669</v>
      </c>
      <c r="J1560" s="42"/>
      <c r="K1560" s="57">
        <v>35.31</v>
      </c>
      <c r="L1560" s="39">
        <f t="shared" si="194"/>
        <v>0</v>
      </c>
      <c r="M1560" s="38"/>
      <c r="N1560" s="57">
        <v>255.24</v>
      </c>
      <c r="O1560" s="258">
        <f t="shared" si="195"/>
        <v>0</v>
      </c>
    </row>
    <row r="1561" spans="1:17" ht="15.75" hidden="1">
      <c r="B1561" s="263" t="s">
        <v>87</v>
      </c>
      <c r="C1561" s="264" t="s">
        <v>8</v>
      </c>
      <c r="D1561" s="264" t="s">
        <v>167</v>
      </c>
      <c r="E1561" s="265">
        <v>45901</v>
      </c>
      <c r="F1561" s="36" t="s">
        <v>362</v>
      </c>
      <c r="G1561" s="36" t="s">
        <v>328</v>
      </c>
      <c r="H1561" s="37">
        <v>0.33333333333333331</v>
      </c>
      <c r="I1561" s="37">
        <v>0.7416666666666667</v>
      </c>
      <c r="J1561" s="42"/>
      <c r="K1561" s="57">
        <v>32.17</v>
      </c>
      <c r="L1561" s="39">
        <f t="shared" si="194"/>
        <v>0</v>
      </c>
      <c r="M1561" s="38"/>
      <c r="N1561" s="57">
        <v>232.55</v>
      </c>
      <c r="O1561" s="258">
        <f t="shared" si="195"/>
        <v>0</v>
      </c>
    </row>
    <row r="1562" spans="1:17" ht="15.75" hidden="1">
      <c r="B1562" s="263" t="s">
        <v>87</v>
      </c>
      <c r="C1562" s="36" t="s">
        <v>7</v>
      </c>
      <c r="D1562" s="264" t="s">
        <v>167</v>
      </c>
      <c r="E1562" s="265">
        <v>45901</v>
      </c>
      <c r="F1562" s="36" t="s">
        <v>363</v>
      </c>
      <c r="G1562" s="36" t="s">
        <v>336</v>
      </c>
      <c r="H1562" s="37">
        <v>0.33333333333333298</v>
      </c>
      <c r="I1562" s="37">
        <v>0.68055555555555602</v>
      </c>
      <c r="J1562" s="42"/>
      <c r="K1562" s="57">
        <v>47.29</v>
      </c>
      <c r="L1562" s="39">
        <f t="shared" ref="L1562:L1577" si="196">J1562*K1562</f>
        <v>0</v>
      </c>
      <c r="M1562" s="38"/>
      <c r="N1562" s="57">
        <v>341.84</v>
      </c>
      <c r="O1562" s="258">
        <f t="shared" ref="O1562:O1577" si="197">M1562*N1562</f>
        <v>0</v>
      </c>
    </row>
    <row r="1563" spans="1:17" ht="15.75" hidden="1">
      <c r="B1563" s="263" t="s">
        <v>87</v>
      </c>
      <c r="C1563" s="36" t="s">
        <v>7</v>
      </c>
      <c r="D1563" s="264" t="s">
        <v>167</v>
      </c>
      <c r="E1563" s="265">
        <v>45901</v>
      </c>
      <c r="F1563" s="36" t="s">
        <v>364</v>
      </c>
      <c r="G1563" s="36" t="s">
        <v>336</v>
      </c>
      <c r="H1563" s="37">
        <v>0.91666666666666696</v>
      </c>
      <c r="I1563" s="37">
        <v>0.25</v>
      </c>
      <c r="J1563" s="42"/>
      <c r="K1563" s="57">
        <v>38.78</v>
      </c>
      <c r="L1563" s="39">
        <f t="shared" si="196"/>
        <v>0</v>
      </c>
      <c r="M1563" s="38"/>
      <c r="N1563" s="57">
        <v>280.32</v>
      </c>
      <c r="O1563" s="258">
        <f t="shared" si="197"/>
        <v>0</v>
      </c>
    </row>
    <row r="1564" spans="1:17" ht="15.75" hidden="1">
      <c r="B1564" s="263" t="s">
        <v>87</v>
      </c>
      <c r="C1564" s="36" t="s">
        <v>7</v>
      </c>
      <c r="D1564" s="264" t="s">
        <v>167</v>
      </c>
      <c r="E1564" s="265">
        <v>45901</v>
      </c>
      <c r="F1564" s="36" t="s">
        <v>408</v>
      </c>
      <c r="G1564" s="36" t="s">
        <v>337</v>
      </c>
      <c r="H1564" s="37">
        <v>0.33333333333333298</v>
      </c>
      <c r="I1564" s="37">
        <v>0.83333333333333304</v>
      </c>
      <c r="J1564" s="42"/>
      <c r="K1564" s="57">
        <v>30.26</v>
      </c>
      <c r="L1564" s="39">
        <f t="shared" si="196"/>
        <v>0</v>
      </c>
      <c r="M1564" s="38"/>
      <c r="N1564" s="57">
        <v>190.89</v>
      </c>
      <c r="O1564" s="258">
        <f t="shared" si="197"/>
        <v>0</v>
      </c>
    </row>
    <row r="1565" spans="1:17" ht="15.75" hidden="1">
      <c r="B1565" s="263" t="s">
        <v>87</v>
      </c>
      <c r="C1565" s="36" t="s">
        <v>7</v>
      </c>
      <c r="D1565" s="264" t="s">
        <v>167</v>
      </c>
      <c r="E1565" s="265">
        <v>45901</v>
      </c>
      <c r="F1565" s="36" t="s">
        <v>408</v>
      </c>
      <c r="G1565" s="36" t="s">
        <v>449</v>
      </c>
      <c r="H1565" s="37">
        <v>0.56944444444444398</v>
      </c>
      <c r="I1565" s="37">
        <v>0.91666666666666696</v>
      </c>
      <c r="J1565" s="42"/>
      <c r="K1565" s="57">
        <v>27.93</v>
      </c>
      <c r="L1565" s="39">
        <f t="shared" si="196"/>
        <v>0</v>
      </c>
      <c r="M1565" s="38"/>
      <c r="N1565" s="57">
        <v>201.85</v>
      </c>
      <c r="O1565" s="258">
        <f t="shared" si="197"/>
        <v>0</v>
      </c>
    </row>
    <row r="1566" spans="1:17" ht="15.75" hidden="1">
      <c r="B1566" s="263" t="s">
        <v>87</v>
      </c>
      <c r="C1566" s="36" t="s">
        <v>7</v>
      </c>
      <c r="D1566" s="264" t="s">
        <v>167</v>
      </c>
      <c r="E1566" s="265">
        <v>45901</v>
      </c>
      <c r="F1566" s="36" t="s">
        <v>365</v>
      </c>
      <c r="G1566" s="36" t="s">
        <v>336</v>
      </c>
      <c r="H1566" s="37">
        <v>0.91666666666666696</v>
      </c>
      <c r="I1566" s="37">
        <v>0.25</v>
      </c>
      <c r="J1566" s="42"/>
      <c r="K1566" s="57">
        <v>26.82</v>
      </c>
      <c r="L1566" s="39">
        <f t="shared" si="196"/>
        <v>0</v>
      </c>
      <c r="M1566" s="38">
        <v>1</v>
      </c>
      <c r="N1566" s="57">
        <v>193.87</v>
      </c>
      <c r="O1566" s="258">
        <f t="shared" si="197"/>
        <v>193.87</v>
      </c>
    </row>
    <row r="1567" spans="1:17" ht="15.75" hidden="1">
      <c r="B1567" s="263" t="s">
        <v>87</v>
      </c>
      <c r="C1567" s="36" t="s">
        <v>7</v>
      </c>
      <c r="D1567" s="264" t="s">
        <v>167</v>
      </c>
      <c r="E1567" s="265">
        <v>45901</v>
      </c>
      <c r="F1567" s="36" t="s">
        <v>367</v>
      </c>
      <c r="G1567" s="36" t="s">
        <v>337</v>
      </c>
      <c r="H1567" s="37">
        <v>0.33333333333333298</v>
      </c>
      <c r="I1567" s="37">
        <v>0.83333333333333304</v>
      </c>
      <c r="J1567" s="42"/>
      <c r="K1567" s="57">
        <v>31.31</v>
      </c>
      <c r="L1567" s="39">
        <f t="shared" si="196"/>
        <v>0</v>
      </c>
      <c r="M1567" s="38">
        <v>3</v>
      </c>
      <c r="N1567" s="57">
        <v>197.49</v>
      </c>
      <c r="O1567" s="258">
        <f t="shared" si="197"/>
        <v>592.47</v>
      </c>
    </row>
    <row r="1568" spans="1:17" ht="15.75" hidden="1">
      <c r="B1568" s="263" t="s">
        <v>87</v>
      </c>
      <c r="C1568" s="36" t="s">
        <v>7</v>
      </c>
      <c r="D1568" s="264" t="s">
        <v>167</v>
      </c>
      <c r="E1568" s="265">
        <v>45901</v>
      </c>
      <c r="F1568" s="36" t="s">
        <v>367</v>
      </c>
      <c r="G1568" s="36" t="s">
        <v>336</v>
      </c>
      <c r="H1568" s="37">
        <v>0.91666666666666696</v>
      </c>
      <c r="I1568" s="37">
        <v>0.25</v>
      </c>
      <c r="J1568" s="42"/>
      <c r="K1568" s="57">
        <v>33.22</v>
      </c>
      <c r="L1568" s="39">
        <f t="shared" si="196"/>
        <v>0</v>
      </c>
      <c r="M1568" s="38"/>
      <c r="N1568" s="57">
        <v>240.1</v>
      </c>
      <c r="O1568" s="258">
        <f t="shared" si="197"/>
        <v>0</v>
      </c>
    </row>
    <row r="1569" spans="2:15" ht="15.75" hidden="1">
      <c r="B1569" s="263" t="s">
        <v>87</v>
      </c>
      <c r="C1569" s="36" t="s">
        <v>7</v>
      </c>
      <c r="D1569" s="264" t="s">
        <v>167</v>
      </c>
      <c r="E1569" s="265">
        <v>45901</v>
      </c>
      <c r="F1569" s="36" t="s">
        <v>366</v>
      </c>
      <c r="G1569" s="36" t="s">
        <v>337</v>
      </c>
      <c r="H1569" s="37">
        <v>0.33333333333333298</v>
      </c>
      <c r="I1569" s="37">
        <v>0.83333333333333304</v>
      </c>
      <c r="J1569" s="42"/>
      <c r="K1569" s="57">
        <v>24.61</v>
      </c>
      <c r="L1569" s="39">
        <f t="shared" si="196"/>
        <v>0</v>
      </c>
      <c r="M1569" s="38">
        <v>8</v>
      </c>
      <c r="N1569" s="57">
        <v>155.25</v>
      </c>
      <c r="O1569" s="258">
        <f t="shared" si="197"/>
        <v>1242</v>
      </c>
    </row>
    <row r="1570" spans="2:15" ht="15.75" hidden="1">
      <c r="B1570" s="263" t="s">
        <v>87</v>
      </c>
      <c r="C1570" s="36" t="s">
        <v>7</v>
      </c>
      <c r="D1570" s="264" t="s">
        <v>167</v>
      </c>
      <c r="E1570" s="265">
        <v>45901</v>
      </c>
      <c r="F1570" s="36" t="s">
        <v>366</v>
      </c>
      <c r="G1570" s="36" t="s">
        <v>336</v>
      </c>
      <c r="H1570" s="37">
        <v>0.41666666666666702</v>
      </c>
      <c r="I1570" s="37">
        <v>0.76388888888888895</v>
      </c>
      <c r="J1570" s="42"/>
      <c r="K1570" s="57">
        <v>23.16</v>
      </c>
      <c r="L1570" s="39">
        <f t="shared" si="196"/>
        <v>0</v>
      </c>
      <c r="M1570" s="38"/>
      <c r="N1570" s="57">
        <v>167.42</v>
      </c>
      <c r="O1570" s="258">
        <f t="shared" si="197"/>
        <v>0</v>
      </c>
    </row>
    <row r="1571" spans="2:15" ht="15.75" hidden="1">
      <c r="B1571" s="263" t="s">
        <v>87</v>
      </c>
      <c r="C1571" s="36" t="s">
        <v>7</v>
      </c>
      <c r="D1571" s="264" t="s">
        <v>167</v>
      </c>
      <c r="E1571" s="265">
        <v>45901</v>
      </c>
      <c r="F1571" s="36" t="s">
        <v>366</v>
      </c>
      <c r="G1571" s="36" t="s">
        <v>336</v>
      </c>
      <c r="H1571" s="37">
        <v>0.91666666666666696</v>
      </c>
      <c r="I1571" s="37">
        <v>0.25</v>
      </c>
      <c r="J1571" s="42"/>
      <c r="K1571" s="57">
        <v>26.27</v>
      </c>
      <c r="L1571" s="39">
        <f t="shared" si="196"/>
        <v>0</v>
      </c>
      <c r="M1571" s="38">
        <v>13</v>
      </c>
      <c r="N1571" s="57">
        <v>189.91</v>
      </c>
      <c r="O1571" s="258">
        <f t="shared" si="197"/>
        <v>2468.83</v>
      </c>
    </row>
    <row r="1572" spans="2:15" ht="15.75" hidden="1">
      <c r="B1572" s="263" t="s">
        <v>87</v>
      </c>
      <c r="C1572" s="36" t="s">
        <v>7</v>
      </c>
      <c r="D1572" s="264" t="s">
        <v>167</v>
      </c>
      <c r="E1572" s="265">
        <v>45901</v>
      </c>
      <c r="F1572" s="36" t="s">
        <v>366</v>
      </c>
      <c r="G1572" s="36" t="s">
        <v>337</v>
      </c>
      <c r="H1572" s="37">
        <v>0.41666666666666702</v>
      </c>
      <c r="I1572" s="37">
        <v>0.91666666666666696</v>
      </c>
      <c r="J1572" s="42"/>
      <c r="K1572" s="57">
        <v>24.61</v>
      </c>
      <c r="L1572" s="39">
        <f t="shared" si="196"/>
        <v>0</v>
      </c>
      <c r="M1572" s="38"/>
      <c r="N1572" s="57">
        <v>155.25</v>
      </c>
      <c r="O1572" s="258">
        <f t="shared" si="197"/>
        <v>0</v>
      </c>
    </row>
    <row r="1573" spans="2:15" ht="15.75" hidden="1">
      <c r="B1573" s="263" t="s">
        <v>87</v>
      </c>
      <c r="C1573" s="36" t="s">
        <v>7</v>
      </c>
      <c r="D1573" s="264" t="s">
        <v>167</v>
      </c>
      <c r="E1573" s="265">
        <v>45901</v>
      </c>
      <c r="F1573" s="36" t="s">
        <v>367</v>
      </c>
      <c r="G1573" s="36" t="s">
        <v>337</v>
      </c>
      <c r="H1573" s="37">
        <v>0.41666666666666702</v>
      </c>
      <c r="I1573" s="37">
        <v>0.91666666666666696</v>
      </c>
      <c r="J1573" s="42"/>
      <c r="K1573" s="57">
        <v>31.31</v>
      </c>
      <c r="L1573" s="39">
        <f t="shared" si="196"/>
        <v>0</v>
      </c>
      <c r="M1573" s="38"/>
      <c r="N1573" s="57">
        <v>197.49</v>
      </c>
      <c r="O1573" s="258">
        <f t="shared" si="197"/>
        <v>0</v>
      </c>
    </row>
    <row r="1574" spans="2:15" ht="15.75" hidden="1">
      <c r="B1574" s="263" t="s">
        <v>87</v>
      </c>
      <c r="C1574" s="36" t="s">
        <v>7</v>
      </c>
      <c r="D1574" s="264" t="s">
        <v>167</v>
      </c>
      <c r="E1574" s="265">
        <v>45901</v>
      </c>
      <c r="F1574" s="36" t="s">
        <v>538</v>
      </c>
      <c r="G1574" s="36" t="s">
        <v>449</v>
      </c>
      <c r="H1574" s="37">
        <v>0.56944444444444398</v>
      </c>
      <c r="I1574" s="37">
        <v>0.91666666666666696</v>
      </c>
      <c r="J1574" s="42"/>
      <c r="K1574" s="57">
        <v>28.84</v>
      </c>
      <c r="L1574" s="39">
        <f t="shared" si="196"/>
        <v>0</v>
      </c>
      <c r="M1574" s="38"/>
      <c r="N1574" s="57">
        <v>208.45</v>
      </c>
      <c r="O1574" s="258">
        <f t="shared" si="197"/>
        <v>0</v>
      </c>
    </row>
    <row r="1575" spans="2:15" ht="15.75" hidden="1">
      <c r="B1575" s="263" t="s">
        <v>87</v>
      </c>
      <c r="C1575" s="36" t="s">
        <v>7</v>
      </c>
      <c r="D1575" s="264" t="s">
        <v>167</v>
      </c>
      <c r="E1575" s="265">
        <v>45901</v>
      </c>
      <c r="F1575" s="36" t="s">
        <v>368</v>
      </c>
      <c r="G1575" s="36" t="s">
        <v>337</v>
      </c>
      <c r="H1575" s="37">
        <v>0.41666666666666702</v>
      </c>
      <c r="I1575" s="37">
        <v>0.91666666666666696</v>
      </c>
      <c r="J1575" s="42"/>
      <c r="K1575" s="57">
        <v>30.29</v>
      </c>
      <c r="L1575" s="39">
        <f t="shared" si="196"/>
        <v>0</v>
      </c>
      <c r="M1575" s="38">
        <v>1</v>
      </c>
      <c r="N1575" s="57">
        <v>191.09</v>
      </c>
      <c r="O1575" s="258">
        <f t="shared" si="197"/>
        <v>191.09</v>
      </c>
    </row>
    <row r="1576" spans="2:15" ht="15.75" hidden="1">
      <c r="B1576" s="263" t="s">
        <v>87</v>
      </c>
      <c r="C1576" s="36" t="s">
        <v>7</v>
      </c>
      <c r="D1576" s="264" t="s">
        <v>167</v>
      </c>
      <c r="E1576" s="265">
        <v>45901</v>
      </c>
      <c r="F1576" s="36" t="s">
        <v>369</v>
      </c>
      <c r="G1576" s="36" t="s">
        <v>336</v>
      </c>
      <c r="H1576" s="37">
        <v>0.25</v>
      </c>
      <c r="I1576" s="37">
        <v>0.59722222222222199</v>
      </c>
      <c r="J1576" s="42"/>
      <c r="K1576" s="57">
        <v>24.7</v>
      </c>
      <c r="L1576" s="39">
        <f t="shared" si="196"/>
        <v>0</v>
      </c>
      <c r="M1576" s="38"/>
      <c r="N1576" s="57">
        <v>178.53</v>
      </c>
      <c r="O1576" s="258">
        <f t="shared" si="197"/>
        <v>0</v>
      </c>
    </row>
    <row r="1577" spans="2:15" ht="15.75" hidden="1">
      <c r="B1577" s="263" t="s">
        <v>87</v>
      </c>
      <c r="C1577" s="36" t="s">
        <v>7</v>
      </c>
      <c r="D1577" s="264" t="s">
        <v>167</v>
      </c>
      <c r="E1577" s="265">
        <v>45901</v>
      </c>
      <c r="F1577" s="264" t="s">
        <v>367</v>
      </c>
      <c r="G1577" s="264" t="s">
        <v>336</v>
      </c>
      <c r="H1577" s="266">
        <v>0.91666666666666696</v>
      </c>
      <c r="I1577" s="266">
        <v>0.25</v>
      </c>
      <c r="J1577" s="267"/>
      <c r="K1577" s="268">
        <v>33.22</v>
      </c>
      <c r="L1577" s="269">
        <f t="shared" si="196"/>
        <v>0</v>
      </c>
      <c r="M1577" s="270"/>
      <c r="N1577" s="268">
        <v>240.1</v>
      </c>
      <c r="O1577" s="271">
        <f t="shared" si="197"/>
        <v>0</v>
      </c>
    </row>
    <row r="1578" spans="2:15" ht="15.75" hidden="1">
      <c r="B1578" s="263" t="s">
        <v>58</v>
      </c>
      <c r="C1578" s="36" t="s">
        <v>7</v>
      </c>
      <c r="D1578" s="264" t="s">
        <v>167</v>
      </c>
      <c r="E1578" s="265">
        <v>45901</v>
      </c>
      <c r="F1578" s="264" t="s">
        <v>373</v>
      </c>
      <c r="G1578" s="264" t="s">
        <v>322</v>
      </c>
      <c r="H1578" s="266">
        <v>0.45833333333333331</v>
      </c>
      <c r="I1578" s="266">
        <v>0.95833333333333337</v>
      </c>
      <c r="J1578" s="267"/>
      <c r="K1578" s="268">
        <v>24.77</v>
      </c>
      <c r="L1578" s="269">
        <f>J1578*K1578</f>
        <v>0</v>
      </c>
      <c r="M1578" s="270"/>
      <c r="N1578" s="268">
        <v>179.03</v>
      </c>
      <c r="O1578" s="271">
        <f>M1578*N1578</f>
        <v>0</v>
      </c>
    </row>
    <row r="1579" spans="2:15" ht="31.5" hidden="1">
      <c r="B1579" s="257" t="s">
        <v>58</v>
      </c>
      <c r="C1579" s="36" t="s">
        <v>7</v>
      </c>
      <c r="D1579" s="264" t="s">
        <v>167</v>
      </c>
      <c r="E1579" s="265">
        <v>45901</v>
      </c>
      <c r="F1579" s="36" t="s">
        <v>512</v>
      </c>
      <c r="G1579" s="36" t="s">
        <v>341</v>
      </c>
      <c r="H1579" s="37">
        <v>0.27777777777777779</v>
      </c>
      <c r="I1579" s="37">
        <v>0.625</v>
      </c>
      <c r="J1579" s="42"/>
      <c r="K1579" s="57">
        <v>37.54</v>
      </c>
      <c r="L1579" s="39">
        <f t="shared" ref="L1579:L1587" si="198">J1579*K1579</f>
        <v>0</v>
      </c>
      <c r="M1579" s="38"/>
      <c r="N1579" s="57">
        <v>271.36</v>
      </c>
      <c r="O1579" s="258">
        <f t="shared" ref="O1579:O1587" si="199">M1579*N1579</f>
        <v>0</v>
      </c>
    </row>
    <row r="1580" spans="2:15" ht="15.75" hidden="1">
      <c r="B1580" s="257" t="s">
        <v>58</v>
      </c>
      <c r="C1580" s="36" t="s">
        <v>7</v>
      </c>
      <c r="D1580" s="264" t="s">
        <v>167</v>
      </c>
      <c r="E1580" s="265">
        <v>45901</v>
      </c>
      <c r="F1580" s="36" t="s">
        <v>506</v>
      </c>
      <c r="G1580" s="36" t="s">
        <v>341</v>
      </c>
      <c r="H1580" s="37">
        <v>0.27777777777777779</v>
      </c>
      <c r="I1580" s="37">
        <v>0.625</v>
      </c>
      <c r="J1580" s="42"/>
      <c r="K1580" s="57">
        <v>25.79</v>
      </c>
      <c r="L1580" s="39">
        <f t="shared" si="198"/>
        <v>0</v>
      </c>
      <c r="M1580" s="38"/>
      <c r="N1580" s="57">
        <v>186.44</v>
      </c>
      <c r="O1580" s="258">
        <f t="shared" si="199"/>
        <v>0</v>
      </c>
    </row>
    <row r="1581" spans="2:15" ht="15.75" hidden="1">
      <c r="B1581" s="257" t="s">
        <v>58</v>
      </c>
      <c r="C1581" s="36" t="s">
        <v>7</v>
      </c>
      <c r="D1581" s="264" t="s">
        <v>167</v>
      </c>
      <c r="E1581" s="265">
        <v>45901</v>
      </c>
      <c r="F1581" s="36" t="s">
        <v>372</v>
      </c>
      <c r="G1581" s="36" t="s">
        <v>341</v>
      </c>
      <c r="H1581" s="37">
        <v>0.27777777777777779</v>
      </c>
      <c r="I1581" s="37">
        <v>0.625</v>
      </c>
      <c r="J1581" s="42"/>
      <c r="K1581" s="57">
        <v>25.79</v>
      </c>
      <c r="L1581" s="39">
        <f t="shared" si="198"/>
        <v>0</v>
      </c>
      <c r="M1581" s="38">
        <v>33</v>
      </c>
      <c r="N1581" s="57">
        <v>186.44</v>
      </c>
      <c r="O1581" s="258">
        <f t="shared" si="199"/>
        <v>6152.5199999999995</v>
      </c>
    </row>
    <row r="1582" spans="2:15" ht="15.75" hidden="1">
      <c r="B1582" s="257" t="s">
        <v>58</v>
      </c>
      <c r="C1582" s="36" t="s">
        <v>7</v>
      </c>
      <c r="D1582" s="264" t="s">
        <v>167</v>
      </c>
      <c r="E1582" s="265">
        <v>45901</v>
      </c>
      <c r="F1582" s="36" t="s">
        <v>506</v>
      </c>
      <c r="G1582" s="36" t="s">
        <v>341</v>
      </c>
      <c r="H1582" s="37">
        <v>0.61111111111111105</v>
      </c>
      <c r="I1582" s="37">
        <v>0.95833333333333337</v>
      </c>
      <c r="J1582" s="42"/>
      <c r="K1582" s="57">
        <v>26.41</v>
      </c>
      <c r="L1582" s="39">
        <f t="shared" si="198"/>
        <v>0</v>
      </c>
      <c r="M1582" s="38"/>
      <c r="N1582" s="57">
        <v>190.89</v>
      </c>
      <c r="O1582" s="258">
        <f t="shared" si="199"/>
        <v>0</v>
      </c>
    </row>
    <row r="1583" spans="2:15" ht="15.75" hidden="1">
      <c r="B1583" s="257" t="s">
        <v>58</v>
      </c>
      <c r="C1583" s="36" t="s">
        <v>7</v>
      </c>
      <c r="D1583" s="264" t="s">
        <v>167</v>
      </c>
      <c r="E1583" s="265">
        <v>45901</v>
      </c>
      <c r="F1583" s="36" t="s">
        <v>372</v>
      </c>
      <c r="G1583" s="36" t="s">
        <v>341</v>
      </c>
      <c r="H1583" s="37">
        <v>0.61111111111111105</v>
      </c>
      <c r="I1583" s="37">
        <v>0.95833333333333337</v>
      </c>
      <c r="J1583" s="42"/>
      <c r="K1583" s="57">
        <v>26.41</v>
      </c>
      <c r="L1583" s="39">
        <f t="shared" si="198"/>
        <v>0</v>
      </c>
      <c r="M1583" s="38">
        <v>4</v>
      </c>
      <c r="N1583" s="57">
        <v>190.89</v>
      </c>
      <c r="O1583" s="258">
        <f t="shared" si="199"/>
        <v>763.56</v>
      </c>
    </row>
    <row r="1584" spans="2:15" ht="15.75" hidden="1">
      <c r="B1584" s="257" t="s">
        <v>58</v>
      </c>
      <c r="C1584" s="36" t="s">
        <v>7</v>
      </c>
      <c r="D1584" s="264" t="s">
        <v>167</v>
      </c>
      <c r="E1584" s="265">
        <v>45901</v>
      </c>
      <c r="F1584" s="36" t="s">
        <v>379</v>
      </c>
      <c r="G1584" s="36" t="s">
        <v>341</v>
      </c>
      <c r="H1584" s="37">
        <v>0.27777777777777779</v>
      </c>
      <c r="I1584" s="37">
        <v>0.625</v>
      </c>
      <c r="J1584" s="42"/>
      <c r="K1584" s="57">
        <v>32.53</v>
      </c>
      <c r="L1584" s="39">
        <f t="shared" si="198"/>
        <v>0</v>
      </c>
      <c r="M1584" s="38">
        <v>2</v>
      </c>
      <c r="N1584" s="57">
        <v>235.11</v>
      </c>
      <c r="O1584" s="258">
        <f t="shared" si="199"/>
        <v>470.22</v>
      </c>
    </row>
    <row r="1585" spans="2:15" ht="15.75" hidden="1">
      <c r="B1585" s="257" t="s">
        <v>58</v>
      </c>
      <c r="C1585" s="36" t="s">
        <v>7</v>
      </c>
      <c r="D1585" s="264" t="s">
        <v>167</v>
      </c>
      <c r="E1585" s="265">
        <v>45901</v>
      </c>
      <c r="F1585" s="36" t="s">
        <v>379</v>
      </c>
      <c r="G1585" s="36" t="s">
        <v>341</v>
      </c>
      <c r="H1585" s="37">
        <v>0.54166666666666663</v>
      </c>
      <c r="I1585" s="37">
        <v>0.88888888888888884</v>
      </c>
      <c r="J1585" s="42"/>
      <c r="K1585" s="57">
        <v>32.53</v>
      </c>
      <c r="L1585" s="39">
        <f t="shared" si="198"/>
        <v>0</v>
      </c>
      <c r="M1585" s="38"/>
      <c r="N1585" s="57">
        <v>235.11</v>
      </c>
      <c r="O1585" s="258">
        <f t="shared" si="199"/>
        <v>0</v>
      </c>
    </row>
    <row r="1586" spans="2:15" ht="15.75" hidden="1">
      <c r="B1586" s="257" t="s">
        <v>58</v>
      </c>
      <c r="C1586" s="36" t="s">
        <v>7</v>
      </c>
      <c r="D1586" s="264" t="s">
        <v>167</v>
      </c>
      <c r="E1586" s="265">
        <v>45901</v>
      </c>
      <c r="F1586" s="36" t="s">
        <v>379</v>
      </c>
      <c r="G1586" s="36" t="s">
        <v>341</v>
      </c>
      <c r="H1586" s="37">
        <v>0.61111111111111105</v>
      </c>
      <c r="I1586" s="37">
        <v>0.95833333333333337</v>
      </c>
      <c r="J1586" s="42"/>
      <c r="K1586" s="57">
        <v>33.36</v>
      </c>
      <c r="L1586" s="39">
        <f t="shared" si="198"/>
        <v>0</v>
      </c>
      <c r="M1586" s="38">
        <v>16</v>
      </c>
      <c r="N1586" s="57">
        <v>241.14</v>
      </c>
      <c r="O1586" s="258">
        <f t="shared" si="199"/>
        <v>3858.24</v>
      </c>
    </row>
    <row r="1587" spans="2:15" ht="15.75" hidden="1">
      <c r="B1587" s="263" t="s">
        <v>58</v>
      </c>
      <c r="C1587" s="36" t="s">
        <v>7</v>
      </c>
      <c r="D1587" s="264" t="s">
        <v>167</v>
      </c>
      <c r="E1587" s="265">
        <v>45901</v>
      </c>
      <c r="F1587" s="264" t="s">
        <v>372</v>
      </c>
      <c r="G1587" s="264" t="s">
        <v>341</v>
      </c>
      <c r="H1587" s="266">
        <v>0.33333333333333331</v>
      </c>
      <c r="I1587" s="266">
        <v>0.68055555555555547</v>
      </c>
      <c r="J1587" s="267"/>
      <c r="K1587" s="268">
        <v>25.79</v>
      </c>
      <c r="L1587" s="269">
        <f t="shared" si="198"/>
        <v>0</v>
      </c>
      <c r="M1587" s="270"/>
      <c r="N1587" s="268">
        <v>186.44</v>
      </c>
      <c r="O1587" s="271">
        <f t="shared" si="199"/>
        <v>0</v>
      </c>
    </row>
    <row r="1588" spans="2:15" ht="15.75" hidden="1">
      <c r="B1588" s="263" t="s">
        <v>58</v>
      </c>
      <c r="C1588" s="36" t="s">
        <v>7</v>
      </c>
      <c r="D1588" s="264" t="s">
        <v>167</v>
      </c>
      <c r="E1588" s="265">
        <v>45901</v>
      </c>
      <c r="F1588" s="264" t="s">
        <v>372</v>
      </c>
      <c r="G1588" s="264" t="s">
        <v>341</v>
      </c>
      <c r="H1588" s="266">
        <v>0.5</v>
      </c>
      <c r="I1588" s="266">
        <v>0.84722222222222221</v>
      </c>
      <c r="J1588" s="267"/>
      <c r="K1588" s="268">
        <v>25.79</v>
      </c>
      <c r="L1588" s="269">
        <f>J1588*K1588</f>
        <v>0</v>
      </c>
      <c r="M1588" s="270"/>
      <c r="N1588" s="268">
        <v>186.44</v>
      </c>
      <c r="O1588" s="271">
        <f>M1588*N1588</f>
        <v>0</v>
      </c>
    </row>
    <row r="1589" spans="2:15" ht="15.75" hidden="1">
      <c r="B1589" s="263" t="s">
        <v>26</v>
      </c>
      <c r="C1589" s="264" t="s">
        <v>9</v>
      </c>
      <c r="D1589" s="264" t="s">
        <v>168</v>
      </c>
      <c r="E1589" s="265">
        <v>45931</v>
      </c>
      <c r="F1589" s="264" t="s">
        <v>434</v>
      </c>
      <c r="G1589" s="264" t="s">
        <v>341</v>
      </c>
      <c r="H1589" s="266">
        <v>0.29166666666666669</v>
      </c>
      <c r="I1589" s="266">
        <v>0.63888888888888884</v>
      </c>
      <c r="J1589" s="267"/>
      <c r="K1589" s="268">
        <v>27.18</v>
      </c>
      <c r="L1589" s="269">
        <f>J1589*K1589</f>
        <v>0</v>
      </c>
      <c r="M1589" s="270"/>
      <c r="N1589" s="268">
        <v>196.47</v>
      </c>
      <c r="O1589" s="271">
        <f>M1589*N1589</f>
        <v>0</v>
      </c>
    </row>
    <row r="1590" spans="2:15" ht="15.75" hidden="1">
      <c r="B1590" s="263" t="s">
        <v>26</v>
      </c>
      <c r="C1590" s="264" t="s">
        <v>9</v>
      </c>
      <c r="D1590" s="264" t="s">
        <v>168</v>
      </c>
      <c r="E1590" s="265">
        <v>45931</v>
      </c>
      <c r="F1590" s="264" t="s">
        <v>444</v>
      </c>
      <c r="G1590" s="264" t="s">
        <v>341</v>
      </c>
      <c r="H1590" s="266">
        <v>0.29166666666666669</v>
      </c>
      <c r="I1590" s="266">
        <v>0.63888888888888884</v>
      </c>
      <c r="J1590" s="267"/>
      <c r="K1590" s="268">
        <v>21.08</v>
      </c>
      <c r="L1590" s="269">
        <f>J1590*K1590</f>
        <v>0</v>
      </c>
      <c r="M1590" s="270" t="s">
        <v>607</v>
      </c>
      <c r="N1590" s="268">
        <v>4627.5253124107676</v>
      </c>
      <c r="O1590" s="271">
        <f>Tabela7[[#This Row],[Valor dia/falta]]</f>
        <v>4627.5253124107676</v>
      </c>
    </row>
    <row r="1591" spans="2:15" ht="15.75" hidden="1">
      <c r="B1591" s="257" t="s">
        <v>14</v>
      </c>
      <c r="C1591" s="36" t="s">
        <v>8</v>
      </c>
      <c r="D1591" s="264" t="s">
        <v>168</v>
      </c>
      <c r="E1591" s="251">
        <v>45901</v>
      </c>
      <c r="F1591" s="36" t="s">
        <v>572</v>
      </c>
      <c r="G1591" s="36" t="s">
        <v>328</v>
      </c>
      <c r="H1591" s="266" t="s">
        <v>564</v>
      </c>
      <c r="I1591" s="266" t="s">
        <v>573</v>
      </c>
      <c r="J1591" s="42"/>
      <c r="K1591" s="57">
        <v>40.08</v>
      </c>
      <c r="L1591" s="39">
        <f t="shared" ref="L1591:L1594" si="200">J1591*K1591</f>
        <v>0</v>
      </c>
      <c r="M1591" s="38"/>
      <c r="N1591" s="57">
        <v>289.69</v>
      </c>
      <c r="O1591" s="258">
        <f t="shared" ref="O1591:O1594" si="201">M1591*N1591</f>
        <v>0</v>
      </c>
    </row>
    <row r="1592" spans="2:15" ht="15.75" hidden="1">
      <c r="B1592" s="257" t="s">
        <v>14</v>
      </c>
      <c r="C1592" s="36" t="s">
        <v>8</v>
      </c>
      <c r="D1592" s="264" t="s">
        <v>168</v>
      </c>
      <c r="E1592" s="251">
        <v>45901</v>
      </c>
      <c r="F1592" s="36" t="s">
        <v>357</v>
      </c>
      <c r="G1592" s="36" t="s">
        <v>322</v>
      </c>
      <c r="H1592" s="266" t="s">
        <v>553</v>
      </c>
      <c r="I1592" s="266" t="s">
        <v>554</v>
      </c>
      <c r="J1592" s="42"/>
      <c r="K1592" s="57">
        <v>37.33</v>
      </c>
      <c r="L1592" s="39">
        <f t="shared" si="200"/>
        <v>0</v>
      </c>
      <c r="M1592" s="38"/>
      <c r="N1592" s="57">
        <v>269.77999999999997</v>
      </c>
      <c r="O1592" s="258">
        <f t="shared" si="201"/>
        <v>0</v>
      </c>
    </row>
    <row r="1593" spans="2:15" ht="15.75" hidden="1">
      <c r="B1593" s="257" t="s">
        <v>14</v>
      </c>
      <c r="C1593" s="36" t="s">
        <v>8</v>
      </c>
      <c r="D1593" s="264" t="s">
        <v>168</v>
      </c>
      <c r="E1593" s="251">
        <v>45901</v>
      </c>
      <c r="F1593" s="36" t="s">
        <v>370</v>
      </c>
      <c r="G1593" s="36" t="s">
        <v>322</v>
      </c>
      <c r="H1593" s="266" t="s">
        <v>554</v>
      </c>
      <c r="I1593" s="266" t="s">
        <v>553</v>
      </c>
      <c r="J1593" s="42"/>
      <c r="K1593" s="57">
        <v>48.09</v>
      </c>
      <c r="L1593" s="39">
        <f t="shared" si="200"/>
        <v>0</v>
      </c>
      <c r="M1593" s="38"/>
      <c r="N1593" s="57">
        <v>347.58</v>
      </c>
      <c r="O1593" s="258">
        <f t="shared" si="201"/>
        <v>0</v>
      </c>
    </row>
    <row r="1594" spans="2:15" ht="15.75" hidden="1">
      <c r="B1594" s="257" t="s">
        <v>14</v>
      </c>
      <c r="C1594" s="36" t="s">
        <v>8</v>
      </c>
      <c r="D1594" s="264" t="s">
        <v>168</v>
      </c>
      <c r="E1594" s="251">
        <v>45901</v>
      </c>
      <c r="F1594" s="264" t="s">
        <v>601</v>
      </c>
      <c r="G1594" s="264" t="s">
        <v>328</v>
      </c>
      <c r="H1594" s="266" t="s">
        <v>564</v>
      </c>
      <c r="I1594" s="266" t="s">
        <v>573</v>
      </c>
      <c r="J1594" s="267"/>
      <c r="K1594" s="268">
        <v>26.6</v>
      </c>
      <c r="L1594" s="269">
        <f t="shared" si="200"/>
        <v>0</v>
      </c>
      <c r="M1594" s="270">
        <v>2</v>
      </c>
      <c r="N1594" s="268">
        <v>192.26</v>
      </c>
      <c r="O1594" s="271">
        <f t="shared" si="201"/>
        <v>384.52</v>
      </c>
    </row>
    <row r="1595" spans="2:15" ht="15.75">
      <c r="B1595" s="257" t="s">
        <v>14</v>
      </c>
      <c r="C1595" s="36" t="s">
        <v>8</v>
      </c>
      <c r="D1595" s="36" t="s">
        <v>168</v>
      </c>
      <c r="E1595" s="251">
        <v>45931</v>
      </c>
      <c r="F1595" s="36" t="s">
        <v>572</v>
      </c>
      <c r="G1595" s="36" t="s">
        <v>328</v>
      </c>
      <c r="H1595" s="37" t="s">
        <v>564</v>
      </c>
      <c r="I1595" s="37" t="s">
        <v>573</v>
      </c>
      <c r="J1595" s="42"/>
      <c r="K1595" s="57">
        <v>40.08</v>
      </c>
      <c r="L1595" s="39">
        <f t="shared" ref="L1595:L1598" si="202">J1595*K1595</f>
        <v>0</v>
      </c>
      <c r="M1595" s="38">
        <v>1</v>
      </c>
      <c r="N1595" s="57">
        <v>289.69</v>
      </c>
      <c r="O1595" s="258">
        <f t="shared" ref="O1595:O1598" si="203">M1595*N1595</f>
        <v>289.69</v>
      </c>
    </row>
    <row r="1596" spans="2:15" ht="15.75">
      <c r="B1596" s="257" t="s">
        <v>14</v>
      </c>
      <c r="C1596" s="36" t="s">
        <v>8</v>
      </c>
      <c r="D1596" s="36" t="s">
        <v>168</v>
      </c>
      <c r="E1596" s="251">
        <v>45931</v>
      </c>
      <c r="F1596" s="36" t="s">
        <v>357</v>
      </c>
      <c r="G1596" s="36" t="s">
        <v>322</v>
      </c>
      <c r="H1596" s="37" t="s">
        <v>553</v>
      </c>
      <c r="I1596" s="37" t="s">
        <v>554</v>
      </c>
      <c r="J1596" s="42"/>
      <c r="K1596" s="57">
        <v>37.33</v>
      </c>
      <c r="L1596" s="39">
        <f t="shared" si="202"/>
        <v>0</v>
      </c>
      <c r="M1596" s="38">
        <v>2</v>
      </c>
      <c r="N1596" s="57">
        <v>269.77999999999997</v>
      </c>
      <c r="O1596" s="258">
        <f t="shared" si="203"/>
        <v>539.55999999999995</v>
      </c>
    </row>
    <row r="1597" spans="2:15" ht="15.75" hidden="1">
      <c r="B1597" s="257" t="s">
        <v>14</v>
      </c>
      <c r="C1597" s="36" t="s">
        <v>8</v>
      </c>
      <c r="D1597" s="36" t="s">
        <v>168</v>
      </c>
      <c r="E1597" s="251">
        <v>45931</v>
      </c>
      <c r="F1597" s="36" t="s">
        <v>370</v>
      </c>
      <c r="G1597" s="36" t="s">
        <v>322</v>
      </c>
      <c r="H1597" s="37" t="s">
        <v>554</v>
      </c>
      <c r="I1597" s="37" t="s">
        <v>553</v>
      </c>
      <c r="J1597" s="42"/>
      <c r="K1597" s="57">
        <v>48.09</v>
      </c>
      <c r="L1597" s="39">
        <f t="shared" si="202"/>
        <v>0</v>
      </c>
      <c r="M1597" s="38"/>
      <c r="N1597" s="57">
        <v>347.58</v>
      </c>
      <c r="O1597" s="258">
        <f t="shared" si="203"/>
        <v>0</v>
      </c>
    </row>
    <row r="1598" spans="2:15" ht="16.5" thickBot="1">
      <c r="B1598" s="263" t="s">
        <v>14</v>
      </c>
      <c r="C1598" s="264" t="s">
        <v>8</v>
      </c>
      <c r="D1598" s="264" t="s">
        <v>168</v>
      </c>
      <c r="E1598" s="251">
        <v>45931</v>
      </c>
      <c r="F1598" s="264" t="s">
        <v>601</v>
      </c>
      <c r="G1598" s="264" t="s">
        <v>328</v>
      </c>
      <c r="H1598" s="266" t="s">
        <v>564</v>
      </c>
      <c r="I1598" s="266" t="s">
        <v>573</v>
      </c>
      <c r="J1598" s="267"/>
      <c r="K1598" s="268">
        <v>26.6</v>
      </c>
      <c r="L1598" s="269">
        <f t="shared" si="202"/>
        <v>0</v>
      </c>
      <c r="M1598" s="270">
        <v>13</v>
      </c>
      <c r="N1598" s="268">
        <v>192.26</v>
      </c>
      <c r="O1598" s="271">
        <f t="shared" si="203"/>
        <v>2499.38</v>
      </c>
    </row>
    <row r="1599" spans="2:15" ht="16.5" thickBot="1">
      <c r="B1599" s="272" t="s">
        <v>320</v>
      </c>
      <c r="C1599" s="272"/>
      <c r="D1599" s="272"/>
      <c r="E1599" s="273"/>
      <c r="F1599" s="274"/>
      <c r="G1599" s="272"/>
      <c r="H1599" s="275"/>
      <c r="I1599" s="275"/>
      <c r="J1599" s="276">
        <f>SUBTOTAL(109,Tabela7[Quantidade de horas])</f>
        <v>0</v>
      </c>
      <c r="K1599" s="276"/>
      <c r="L1599" s="279">
        <f>SUBTOTAL(109,Tabela7[Total Atrasos])</f>
        <v>0</v>
      </c>
      <c r="M1599" s="276">
        <f>SUBTOTAL(109,Tabela7[Quantidade de dias])</f>
        <v>16</v>
      </c>
      <c r="N1599" s="276"/>
      <c r="O1599" s="279">
        <f>SUBTOTAL(109,Tabela7[Total Faltas])</f>
        <v>3328.63</v>
      </c>
    </row>
    <row r="1604" spans="6:11">
      <c r="J1604" s="322"/>
    </row>
    <row r="1605" spans="6:11">
      <c r="J1605" s="322"/>
    </row>
    <row r="1606" spans="6:11">
      <c r="J1606" s="322"/>
    </row>
    <row r="1607" spans="6:11">
      <c r="J1607" s="322"/>
    </row>
    <row r="1608" spans="6:11">
      <c r="J1608" s="322"/>
    </row>
    <row r="1609" spans="6:11">
      <c r="J1609" s="322"/>
      <c r="K1609" s="34"/>
    </row>
    <row r="1612" spans="6:11">
      <c r="F1612" s="326"/>
    </row>
    <row r="1613" spans="6:11">
      <c r="F1613" s="326"/>
    </row>
    <row r="1614" spans="6:11">
      <c r="F1614" s="326"/>
    </row>
    <row r="1615" spans="6:11">
      <c r="F1615" s="326"/>
    </row>
    <row r="1616" spans="6:11">
      <c r="F1616" s="326"/>
    </row>
    <row r="1617" spans="6:6">
      <c r="F1617" s="326"/>
    </row>
    <row r="1618" spans="6:6">
      <c r="F1618" s="326"/>
    </row>
    <row r="1619" spans="6:6">
      <c r="F1619" s="326"/>
    </row>
    <row r="1620" spans="6:6">
      <c r="F1620" s="326"/>
    </row>
    <row r="1621" spans="6:6">
      <c r="F1621" s="326"/>
    </row>
    <row r="1622" spans="6:6">
      <c r="F1622" s="326"/>
    </row>
    <row r="1623" spans="6:6">
      <c r="F1623" s="326"/>
    </row>
    <row r="1624" spans="6:6">
      <c r="F1624" s="326"/>
    </row>
    <row r="1625" spans="6:6">
      <c r="F1625" s="326"/>
    </row>
    <row r="1626" spans="6:6">
      <c r="F1626" s="326"/>
    </row>
    <row r="1627" spans="6:6">
      <c r="F1627" s="326"/>
    </row>
    <row r="1628" spans="6:6">
      <c r="F1628" s="326"/>
    </row>
    <row r="1629" spans="6:6">
      <c r="F1629" s="326"/>
    </row>
    <row r="1630" spans="6:6">
      <c r="F1630" s="326"/>
    </row>
  </sheetData>
  <phoneticPr fontId="5" type="noConversion"/>
  <pageMargins left="0.511811024" right="0.511811024" top="0.78740157499999996" bottom="0.78740157499999996" header="0.31496062000000002" footer="0.31496062000000002"/>
  <drawing r:id="rId1"/>
  <legacyDrawing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854DD896-D873-4194-84E5-2509830C76E3}">
          <x14:formula1>
            <xm:f>Unidade!$A$2:$A$30</xm:f>
          </x14:formula1>
          <xm:sqref>B2:B1346 B1379:B1515 B1527:B1598</xm:sqref>
        </x14:dataValidation>
        <x14:dataValidation type="list" allowBlank="1" showInputMessage="1" showErrorMessage="1" xr:uid="{423696DB-7789-4E98-AD39-FDBA235630E2}">
          <x14:formula1>
            <xm:f>'Categoria'!$A$2:$A$30</xm:f>
          </x14:formula1>
          <xm:sqref>C2:C1598</xm:sqref>
        </x14:dataValidation>
        <x14:dataValidation type="list" allowBlank="1" showInputMessage="1" showErrorMessage="1" xr:uid="{67E7E9EA-D7D2-4675-A54F-27E8C017B358}">
          <x14:formula1>
            <xm:f>'Faturamento SP2'!$Z$584:$Z$595</xm:f>
          </x14:formula1>
          <xm:sqref>E2:E1598</xm:sqref>
        </x14:dataValidation>
        <x14:dataValidation type="list" allowBlank="1" showInputMessage="1" showErrorMessage="1" xr:uid="{C9E5A665-04EA-4074-91CE-0210CAFE0CA3}">
          <x14:formula1>
            <xm:f>Fornecedor!$A$2:$A$138</xm:f>
          </x14:formula1>
          <xm:sqref>D2:D1598</xm:sqref>
        </x14:dataValidation>
      </x14:dataValidations>
    </ext>
    <ext xmlns:x15="http://schemas.microsoft.com/office/spreadsheetml/2010/11/main" uri="{3A4CF648-6AED-40f4-86FF-DC5316D8AED3}">
      <x14:slicerList xmlns:x14="http://schemas.microsoft.com/office/spreadsheetml/2009/9/main">
        <x14:slicer r:id="rId4"/>
      </x14:slicerList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A9ED46-5B9D-438E-A2B6-8779BBDB4CBC}">
  <sheetPr codeName="Planilha19">
    <tabColor rgb="FF002060"/>
  </sheetPr>
  <dimension ref="B2:L95"/>
  <sheetViews>
    <sheetView topLeftCell="A79" zoomScale="87" zoomScaleNormal="87" workbookViewId="0">
      <selection activeCell="C55" sqref="C55"/>
    </sheetView>
  </sheetViews>
  <sheetFormatPr defaultColWidth="8.5703125" defaultRowHeight="15"/>
  <cols>
    <col min="1" max="1" width="18.5703125" style="7" customWidth="1"/>
    <col min="2" max="2" width="20" style="7" bestFit="1" customWidth="1"/>
    <col min="3" max="3" width="38.5703125" style="7" customWidth="1"/>
    <col min="4" max="4" width="14.42578125" style="7" customWidth="1"/>
    <col min="5" max="5" width="15.5703125" style="7" customWidth="1"/>
    <col min="6" max="6" width="17" style="7" bestFit="1" customWidth="1"/>
    <col min="7" max="7" width="18.42578125" style="7" customWidth="1"/>
    <col min="8" max="8" width="18" style="7" customWidth="1"/>
    <col min="9" max="9" width="16.42578125" style="7" customWidth="1"/>
    <col min="10" max="10" width="16.5703125" style="67" customWidth="1"/>
    <col min="11" max="11" width="12.5703125" style="7" customWidth="1"/>
    <col min="12" max="12" width="17.5703125" style="6" customWidth="1"/>
    <col min="13" max="13" width="13.5703125" style="7" bestFit="1" customWidth="1"/>
    <col min="14" max="14" width="20.5703125" style="7" customWidth="1"/>
    <col min="15" max="15" width="16.42578125" style="7" customWidth="1"/>
    <col min="16" max="16" width="19.5703125" style="7" customWidth="1"/>
    <col min="17" max="17" width="15.5703125" style="7" customWidth="1"/>
    <col min="18" max="18" width="15.5703125" style="7" bestFit="1" customWidth="1"/>
    <col min="19" max="19" width="13.42578125" style="7" bestFit="1" customWidth="1"/>
    <col min="20" max="20" width="26.5703125" style="7" customWidth="1"/>
    <col min="21" max="21" width="16.42578125" style="7" customWidth="1"/>
    <col min="22" max="22" width="14.5703125" style="7" customWidth="1"/>
    <col min="23" max="23" width="12" style="7" customWidth="1"/>
    <col min="24" max="24" width="13.42578125" style="7" customWidth="1"/>
    <col min="25" max="25" width="14" style="7" customWidth="1"/>
    <col min="26" max="16384" width="8.5703125" style="7"/>
  </cols>
  <sheetData>
    <row r="2" spans="2:12" s="67" customFormat="1" ht="63">
      <c r="B2" s="35" t="s">
        <v>461</v>
      </c>
      <c r="C2" s="9" t="s">
        <v>380</v>
      </c>
      <c r="D2" s="9" t="s">
        <v>381</v>
      </c>
      <c r="E2" s="9" t="s">
        <v>382</v>
      </c>
      <c r="F2" s="9" t="s">
        <v>383</v>
      </c>
      <c r="G2" s="9" t="s">
        <v>384</v>
      </c>
      <c r="H2" s="9" t="s">
        <v>385</v>
      </c>
      <c r="I2" s="7"/>
      <c r="K2" s="7"/>
      <c r="L2" s="6"/>
    </row>
    <row r="3" spans="2:12" s="67" customFormat="1" ht="15.75">
      <c r="B3" s="7"/>
      <c r="C3" s="36" t="s">
        <v>386</v>
      </c>
      <c r="D3" s="57">
        <f t="shared" ref="D3:D12" si="0">659480.356999937/30*0</f>
        <v>0</v>
      </c>
      <c r="E3" s="57"/>
      <c r="F3" s="63">
        <f>SUM(D3:E3)</f>
        <v>0</v>
      </c>
      <c r="G3" s="57"/>
      <c r="H3" s="41">
        <f>G3-F3</f>
        <v>0</v>
      </c>
      <c r="I3" s="7"/>
      <c r="K3" s="7"/>
      <c r="L3" s="6"/>
    </row>
    <row r="4" spans="2:12" s="67" customFormat="1" ht="31.5">
      <c r="B4" s="7"/>
      <c r="C4" s="36" t="s">
        <v>476</v>
      </c>
      <c r="D4" s="57">
        <f t="shared" si="0"/>
        <v>0</v>
      </c>
      <c r="E4" s="57">
        <f>661193.328339792/30*30</f>
        <v>661193.32833979197</v>
      </c>
      <c r="F4" s="63">
        <f>SUM(D4:E4)</f>
        <v>661193.32833979197</v>
      </c>
      <c r="G4" s="57">
        <v>662121.23364870332</v>
      </c>
      <c r="H4" s="41">
        <f t="shared" ref="H4:H12" si="1">G4-F4</f>
        <v>927.90530891134404</v>
      </c>
      <c r="I4" s="7"/>
      <c r="K4" s="7"/>
      <c r="L4" s="6"/>
    </row>
    <row r="5" spans="2:12" s="67" customFormat="1" ht="31.5">
      <c r="B5" s="7"/>
      <c r="C5" s="36" t="s">
        <v>477</v>
      </c>
      <c r="D5" s="57">
        <f t="shared" si="0"/>
        <v>0</v>
      </c>
      <c r="E5" s="57">
        <f>661953.444465757/30*30</f>
        <v>661953.444465757</v>
      </c>
      <c r="F5" s="63">
        <f t="shared" ref="F5:F12" si="2">SUM(D5:E5)</f>
        <v>661953.444465757</v>
      </c>
      <c r="G5" s="57">
        <v>662121.23364870332</v>
      </c>
      <c r="H5" s="41">
        <f t="shared" si="1"/>
        <v>167.78918294631876</v>
      </c>
      <c r="I5" s="7"/>
      <c r="K5" s="7"/>
      <c r="L5" s="6"/>
    </row>
    <row r="6" spans="2:12" s="67" customFormat="1" ht="15.75">
      <c r="B6" s="7"/>
      <c r="C6" s="36" t="s">
        <v>388</v>
      </c>
      <c r="D6" s="57">
        <f t="shared" si="0"/>
        <v>0</v>
      </c>
      <c r="E6" s="57"/>
      <c r="F6" s="63">
        <f t="shared" si="2"/>
        <v>0</v>
      </c>
      <c r="G6" s="57"/>
      <c r="H6" s="41">
        <f t="shared" si="1"/>
        <v>0</v>
      </c>
      <c r="I6" s="7"/>
      <c r="K6" s="7"/>
      <c r="L6" s="6"/>
    </row>
    <row r="7" spans="2:12" s="67" customFormat="1" ht="15.75">
      <c r="B7" s="7"/>
      <c r="C7" s="36" t="s">
        <v>389</v>
      </c>
      <c r="D7" s="57">
        <f t="shared" si="0"/>
        <v>0</v>
      </c>
      <c r="E7" s="57"/>
      <c r="F7" s="63">
        <f t="shared" si="2"/>
        <v>0</v>
      </c>
      <c r="G7" s="57"/>
      <c r="H7" s="41">
        <f t="shared" si="1"/>
        <v>0</v>
      </c>
      <c r="I7" s="7"/>
      <c r="K7" s="7"/>
      <c r="L7" s="6"/>
    </row>
    <row r="8" spans="2:12" s="67" customFormat="1" ht="15.75">
      <c r="B8" s="7"/>
      <c r="C8" s="36" t="s">
        <v>390</v>
      </c>
      <c r="D8" s="57">
        <f t="shared" si="0"/>
        <v>0</v>
      </c>
      <c r="E8" s="57"/>
      <c r="F8" s="63">
        <f t="shared" si="2"/>
        <v>0</v>
      </c>
      <c r="G8" s="57"/>
      <c r="H8" s="41">
        <f t="shared" si="1"/>
        <v>0</v>
      </c>
      <c r="I8" s="7"/>
      <c r="K8" s="7"/>
      <c r="L8" s="6"/>
    </row>
    <row r="9" spans="2:12" s="67" customFormat="1" ht="15.75">
      <c r="B9" s="7"/>
      <c r="C9" s="36" t="s">
        <v>391</v>
      </c>
      <c r="D9" s="57">
        <f t="shared" si="0"/>
        <v>0</v>
      </c>
      <c r="E9" s="57"/>
      <c r="F9" s="63">
        <f t="shared" si="2"/>
        <v>0</v>
      </c>
      <c r="G9" s="57"/>
      <c r="H9" s="41">
        <f t="shared" si="1"/>
        <v>0</v>
      </c>
      <c r="I9" s="7"/>
      <c r="K9" s="7"/>
      <c r="L9" s="6"/>
    </row>
    <row r="10" spans="2:12" s="67" customFormat="1" ht="15.75">
      <c r="B10" s="7"/>
      <c r="C10" s="36" t="s">
        <v>392</v>
      </c>
      <c r="D10" s="57">
        <f t="shared" si="0"/>
        <v>0</v>
      </c>
      <c r="E10" s="57"/>
      <c r="F10" s="63">
        <f t="shared" si="2"/>
        <v>0</v>
      </c>
      <c r="G10" s="57"/>
      <c r="H10" s="41">
        <f t="shared" si="1"/>
        <v>0</v>
      </c>
      <c r="I10" s="7"/>
      <c r="K10" s="7"/>
      <c r="L10" s="6"/>
    </row>
    <row r="11" spans="2:12" s="67" customFormat="1" ht="15.75">
      <c r="B11" s="7"/>
      <c r="C11" s="36" t="s">
        <v>393</v>
      </c>
      <c r="D11" s="57">
        <f t="shared" si="0"/>
        <v>0</v>
      </c>
      <c r="E11" s="57"/>
      <c r="F11" s="63">
        <f t="shared" si="2"/>
        <v>0</v>
      </c>
      <c r="G11" s="57"/>
      <c r="H11" s="41">
        <f t="shared" si="1"/>
        <v>0</v>
      </c>
      <c r="I11" s="7"/>
      <c r="K11" s="7"/>
      <c r="L11" s="6"/>
    </row>
    <row r="12" spans="2:12" s="67" customFormat="1" ht="15.75">
      <c r="B12" s="7"/>
      <c r="C12" s="36" t="s">
        <v>394</v>
      </c>
      <c r="D12" s="57">
        <f t="shared" si="0"/>
        <v>0</v>
      </c>
      <c r="E12" s="57"/>
      <c r="F12" s="63">
        <f t="shared" si="2"/>
        <v>0</v>
      </c>
      <c r="G12" s="57"/>
      <c r="H12" s="41">
        <f t="shared" si="1"/>
        <v>0</v>
      </c>
      <c r="I12" s="7"/>
      <c r="K12" s="7"/>
      <c r="L12" s="6"/>
    </row>
    <row r="13" spans="2:12" s="67" customFormat="1" ht="15.75">
      <c r="B13" s="7"/>
      <c r="C13" s="7"/>
      <c r="D13" s="7"/>
      <c r="E13" s="7"/>
      <c r="F13" s="7"/>
      <c r="G13" s="7"/>
      <c r="H13" s="41">
        <f>SUM(H3:H12)</f>
        <v>1095.6944918576628</v>
      </c>
      <c r="I13" s="7"/>
      <c r="K13" s="7"/>
      <c r="L13" s="6"/>
    </row>
    <row r="15" spans="2:12" s="67" customFormat="1" ht="63">
      <c r="B15" s="35" t="s">
        <v>496</v>
      </c>
      <c r="C15" s="9" t="s">
        <v>380</v>
      </c>
      <c r="D15" s="9" t="s">
        <v>381</v>
      </c>
      <c r="E15" s="9" t="s">
        <v>382</v>
      </c>
      <c r="F15" s="9" t="s">
        <v>383</v>
      </c>
      <c r="G15" s="9" t="s">
        <v>384</v>
      </c>
      <c r="H15" s="9" t="s">
        <v>385</v>
      </c>
      <c r="I15" s="7"/>
      <c r="K15" s="7"/>
      <c r="L15" s="6"/>
    </row>
    <row r="16" spans="2:12" s="67" customFormat="1" ht="31.5">
      <c r="B16" s="7"/>
      <c r="C16" s="36" t="s">
        <v>476</v>
      </c>
      <c r="D16" s="57">
        <f t="shared" ref="D16:D25" si="3">659480.356999937/30*0</f>
        <v>0</v>
      </c>
      <c r="E16" s="57">
        <f>661193.328339792/30*30</f>
        <v>661193.32833979197</v>
      </c>
      <c r="F16" s="63">
        <f t="shared" ref="F16:F25" si="4">SUM(D16:E16)</f>
        <v>661193.32833979197</v>
      </c>
      <c r="G16" s="57">
        <v>662121.23364870332</v>
      </c>
      <c r="H16" s="41">
        <f t="shared" ref="H16:H25" si="5">G16-F16</f>
        <v>927.90530891134404</v>
      </c>
      <c r="I16" s="7"/>
      <c r="K16" s="7"/>
      <c r="L16" s="6"/>
    </row>
    <row r="17" spans="2:12" s="67" customFormat="1" ht="31.5">
      <c r="B17" s="7"/>
      <c r="C17" s="36" t="s">
        <v>476</v>
      </c>
      <c r="D17" s="57">
        <f t="shared" si="3"/>
        <v>0</v>
      </c>
      <c r="E17" s="57">
        <f>661193.328339792/30*30</f>
        <v>661193.32833979197</v>
      </c>
      <c r="F17" s="63">
        <f t="shared" si="4"/>
        <v>661193.32833979197</v>
      </c>
      <c r="G17" s="57">
        <v>662121.23364870332</v>
      </c>
      <c r="H17" s="41">
        <f t="shared" si="5"/>
        <v>927.90530891134404</v>
      </c>
      <c r="I17" s="7"/>
      <c r="K17" s="7"/>
      <c r="L17" s="6"/>
    </row>
    <row r="18" spans="2:12" s="67" customFormat="1" ht="31.5">
      <c r="B18" s="7"/>
      <c r="C18" s="36" t="s">
        <v>507</v>
      </c>
      <c r="D18" s="57">
        <f t="shared" si="3"/>
        <v>0</v>
      </c>
      <c r="E18" s="57">
        <f>661953.444465757/30*30</f>
        <v>661953.444465757</v>
      </c>
      <c r="F18" s="63">
        <f t="shared" si="4"/>
        <v>661953.444465757</v>
      </c>
      <c r="G18" s="57">
        <v>662121.23364870332</v>
      </c>
      <c r="H18" s="41">
        <f t="shared" si="5"/>
        <v>167.78918294631876</v>
      </c>
      <c r="I18" s="7"/>
      <c r="K18" s="7"/>
      <c r="L18" s="6"/>
    </row>
    <row r="19" spans="2:12" s="67" customFormat="1" ht="15.75">
      <c r="B19" s="7"/>
      <c r="C19" s="36" t="s">
        <v>388</v>
      </c>
      <c r="D19" s="57">
        <f t="shared" si="3"/>
        <v>0</v>
      </c>
      <c r="E19" s="57"/>
      <c r="F19" s="63">
        <f t="shared" si="4"/>
        <v>0</v>
      </c>
      <c r="G19" s="57"/>
      <c r="H19" s="41">
        <f t="shared" si="5"/>
        <v>0</v>
      </c>
      <c r="I19" s="7"/>
      <c r="K19" s="7"/>
      <c r="L19" s="6"/>
    </row>
    <row r="20" spans="2:12" s="67" customFormat="1" ht="15.75">
      <c r="B20" s="7"/>
      <c r="C20" s="36" t="s">
        <v>389</v>
      </c>
      <c r="D20" s="57">
        <f t="shared" si="3"/>
        <v>0</v>
      </c>
      <c r="E20" s="57"/>
      <c r="F20" s="63">
        <f t="shared" si="4"/>
        <v>0</v>
      </c>
      <c r="G20" s="57"/>
      <c r="H20" s="41">
        <f t="shared" si="5"/>
        <v>0</v>
      </c>
      <c r="I20" s="7"/>
      <c r="K20" s="7"/>
      <c r="L20" s="6"/>
    </row>
    <row r="21" spans="2:12" s="67" customFormat="1" ht="15.75">
      <c r="B21" s="7"/>
      <c r="C21" s="36" t="s">
        <v>390</v>
      </c>
      <c r="D21" s="57">
        <f t="shared" si="3"/>
        <v>0</v>
      </c>
      <c r="E21" s="57"/>
      <c r="F21" s="63">
        <f t="shared" si="4"/>
        <v>0</v>
      </c>
      <c r="G21" s="57"/>
      <c r="H21" s="41">
        <f t="shared" si="5"/>
        <v>0</v>
      </c>
      <c r="I21" s="7"/>
      <c r="K21" s="7"/>
      <c r="L21" s="6"/>
    </row>
    <row r="22" spans="2:12" s="67" customFormat="1" ht="15.75">
      <c r="B22" s="7"/>
      <c r="C22" s="36" t="s">
        <v>391</v>
      </c>
      <c r="D22" s="57">
        <f t="shared" si="3"/>
        <v>0</v>
      </c>
      <c r="E22" s="57"/>
      <c r="F22" s="63">
        <f t="shared" si="4"/>
        <v>0</v>
      </c>
      <c r="G22" s="57"/>
      <c r="H22" s="41">
        <f t="shared" si="5"/>
        <v>0</v>
      </c>
      <c r="I22" s="7"/>
      <c r="K22" s="7"/>
      <c r="L22" s="6"/>
    </row>
    <row r="23" spans="2:12" s="67" customFormat="1" ht="15.75">
      <c r="B23" s="7"/>
      <c r="C23" s="36" t="s">
        <v>392</v>
      </c>
      <c r="D23" s="57">
        <f t="shared" si="3"/>
        <v>0</v>
      </c>
      <c r="E23" s="57"/>
      <c r="F23" s="63">
        <f t="shared" si="4"/>
        <v>0</v>
      </c>
      <c r="G23" s="57"/>
      <c r="H23" s="41">
        <f t="shared" si="5"/>
        <v>0</v>
      </c>
      <c r="I23" s="7"/>
      <c r="K23" s="7"/>
      <c r="L23" s="6"/>
    </row>
    <row r="24" spans="2:12" s="67" customFormat="1" ht="15.75">
      <c r="B24" s="7"/>
      <c r="C24" s="36" t="s">
        <v>393</v>
      </c>
      <c r="D24" s="57">
        <f t="shared" si="3"/>
        <v>0</v>
      </c>
      <c r="E24" s="57"/>
      <c r="F24" s="63">
        <f t="shared" si="4"/>
        <v>0</v>
      </c>
      <c r="G24" s="57"/>
      <c r="H24" s="41">
        <f t="shared" si="5"/>
        <v>0</v>
      </c>
      <c r="I24" s="7"/>
      <c r="K24" s="7"/>
      <c r="L24" s="6"/>
    </row>
    <row r="25" spans="2:12" s="67" customFormat="1" ht="15.75">
      <c r="B25" s="7"/>
      <c r="C25" s="36" t="s">
        <v>394</v>
      </c>
      <c r="D25" s="57">
        <f t="shared" si="3"/>
        <v>0</v>
      </c>
      <c r="E25" s="57"/>
      <c r="F25" s="63">
        <f t="shared" si="4"/>
        <v>0</v>
      </c>
      <c r="G25" s="57"/>
      <c r="H25" s="41">
        <f t="shared" si="5"/>
        <v>0</v>
      </c>
      <c r="I25" s="7"/>
      <c r="K25" s="7"/>
      <c r="L25" s="6"/>
    </row>
    <row r="26" spans="2:12" s="67" customFormat="1" ht="15.75">
      <c r="B26" s="7"/>
      <c r="C26" s="7"/>
      <c r="D26" s="7"/>
      <c r="E26" s="7"/>
      <c r="F26" s="7"/>
      <c r="G26" s="7"/>
      <c r="H26" s="41">
        <f>SUM(H16:H25)</f>
        <v>2023.5998007690068</v>
      </c>
      <c r="I26" s="7"/>
      <c r="K26" s="7"/>
      <c r="L26" s="6"/>
    </row>
    <row r="28" spans="2:12" s="67" customFormat="1" ht="63">
      <c r="B28" s="35" t="s">
        <v>520</v>
      </c>
      <c r="C28" s="9" t="s">
        <v>380</v>
      </c>
      <c r="D28" s="9" t="s">
        <v>381</v>
      </c>
      <c r="E28" s="9" t="s">
        <v>382</v>
      </c>
      <c r="F28" s="9" t="s">
        <v>383</v>
      </c>
      <c r="G28" s="9" t="s">
        <v>384</v>
      </c>
      <c r="H28" s="9" t="s">
        <v>385</v>
      </c>
      <c r="I28" s="7"/>
      <c r="K28" s="7"/>
      <c r="L28" s="6"/>
    </row>
    <row r="29" spans="2:12" s="67" customFormat="1" ht="31.5">
      <c r="B29" s="7"/>
      <c r="C29" s="36" t="s">
        <v>534</v>
      </c>
      <c r="D29" s="57">
        <f>662121.233648703/30*18</f>
        <v>397272.7401892218</v>
      </c>
      <c r="E29" s="57">
        <f>661193.328339792/30*12</f>
        <v>264477.33133591682</v>
      </c>
      <c r="F29" s="63">
        <f t="shared" ref="F29:F37" si="6">SUM(D29:E29)</f>
        <v>661750.07152513857</v>
      </c>
      <c r="G29" s="57">
        <v>662121.23364870332</v>
      </c>
      <c r="H29" s="41">
        <f t="shared" ref="H29:H37" si="7">G29-F29</f>
        <v>371.16212356474716</v>
      </c>
      <c r="I29" s="7"/>
      <c r="K29" s="7"/>
      <c r="L29" s="6"/>
    </row>
    <row r="30" spans="2:12" s="67" customFormat="1" ht="31.5">
      <c r="B30" s="7"/>
      <c r="C30" s="36" t="s">
        <v>507</v>
      </c>
      <c r="D30" s="57">
        <f>662121.233648703/30*0</f>
        <v>0</v>
      </c>
      <c r="E30" s="57">
        <f>661953.444465757/30*30</f>
        <v>661953.444465757</v>
      </c>
      <c r="F30" s="63">
        <f t="shared" si="6"/>
        <v>661953.444465757</v>
      </c>
      <c r="G30" s="57">
        <v>662121.23364870332</v>
      </c>
      <c r="H30" s="41">
        <f t="shared" si="7"/>
        <v>167.78918294631876</v>
      </c>
      <c r="I30" s="7"/>
      <c r="K30" s="7"/>
      <c r="L30" s="6"/>
    </row>
    <row r="31" spans="2:12" s="67" customFormat="1" ht="15.75">
      <c r="B31" s="7"/>
      <c r="C31" s="36" t="s">
        <v>388</v>
      </c>
      <c r="D31" s="57">
        <f t="shared" ref="D31:D37" si="8">662121.233648703/30*0</f>
        <v>0</v>
      </c>
      <c r="E31" s="57"/>
      <c r="F31" s="63">
        <f t="shared" si="6"/>
        <v>0</v>
      </c>
      <c r="G31" s="57"/>
      <c r="H31" s="41">
        <f t="shared" si="7"/>
        <v>0</v>
      </c>
      <c r="I31" s="7"/>
      <c r="K31" s="7"/>
      <c r="L31" s="6"/>
    </row>
    <row r="32" spans="2:12" s="67" customFormat="1" ht="15.75">
      <c r="B32" s="7"/>
      <c r="C32" s="36" t="s">
        <v>389</v>
      </c>
      <c r="D32" s="57">
        <f t="shared" si="8"/>
        <v>0</v>
      </c>
      <c r="E32" s="57"/>
      <c r="F32" s="63">
        <f t="shared" si="6"/>
        <v>0</v>
      </c>
      <c r="G32" s="57"/>
      <c r="H32" s="41">
        <f t="shared" si="7"/>
        <v>0</v>
      </c>
      <c r="I32" s="7"/>
      <c r="K32" s="7"/>
      <c r="L32" s="6"/>
    </row>
    <row r="33" spans="2:12" s="67" customFormat="1" ht="15.75">
      <c r="B33" s="7"/>
      <c r="C33" s="36" t="s">
        <v>390</v>
      </c>
      <c r="D33" s="57">
        <f t="shared" si="8"/>
        <v>0</v>
      </c>
      <c r="E33" s="57"/>
      <c r="F33" s="63">
        <f t="shared" si="6"/>
        <v>0</v>
      </c>
      <c r="G33" s="57"/>
      <c r="H33" s="41">
        <f t="shared" si="7"/>
        <v>0</v>
      </c>
      <c r="I33" s="7"/>
      <c r="K33" s="7"/>
      <c r="L33" s="6"/>
    </row>
    <row r="34" spans="2:12" s="67" customFormat="1" ht="15.75">
      <c r="B34" s="7"/>
      <c r="C34" s="36" t="s">
        <v>391</v>
      </c>
      <c r="D34" s="57">
        <f t="shared" si="8"/>
        <v>0</v>
      </c>
      <c r="E34" s="57"/>
      <c r="F34" s="63">
        <f t="shared" si="6"/>
        <v>0</v>
      </c>
      <c r="G34" s="57"/>
      <c r="H34" s="41">
        <f t="shared" si="7"/>
        <v>0</v>
      </c>
      <c r="I34" s="7"/>
      <c r="K34" s="7"/>
      <c r="L34" s="6"/>
    </row>
    <row r="35" spans="2:12" s="67" customFormat="1" ht="15.75">
      <c r="B35" s="7"/>
      <c r="C35" s="36" t="s">
        <v>392</v>
      </c>
      <c r="D35" s="57">
        <f t="shared" si="8"/>
        <v>0</v>
      </c>
      <c r="E35" s="57"/>
      <c r="F35" s="63">
        <f t="shared" si="6"/>
        <v>0</v>
      </c>
      <c r="G35" s="57"/>
      <c r="H35" s="41">
        <f t="shared" si="7"/>
        <v>0</v>
      </c>
      <c r="I35" s="7"/>
      <c r="K35" s="7"/>
      <c r="L35" s="6"/>
    </row>
    <row r="36" spans="2:12" s="67" customFormat="1" ht="15.75">
      <c r="B36" s="7"/>
      <c r="C36" s="36" t="s">
        <v>393</v>
      </c>
      <c r="D36" s="57">
        <f t="shared" si="8"/>
        <v>0</v>
      </c>
      <c r="E36" s="57"/>
      <c r="F36" s="63">
        <f t="shared" si="6"/>
        <v>0</v>
      </c>
      <c r="G36" s="57"/>
      <c r="H36" s="41">
        <f t="shared" si="7"/>
        <v>0</v>
      </c>
      <c r="I36" s="7"/>
      <c r="K36" s="7"/>
      <c r="L36" s="6"/>
    </row>
    <row r="37" spans="2:12" s="67" customFormat="1" ht="15.75">
      <c r="B37" s="7"/>
      <c r="C37" s="36" t="s">
        <v>394</v>
      </c>
      <c r="D37" s="57">
        <f t="shared" si="8"/>
        <v>0</v>
      </c>
      <c r="E37" s="57"/>
      <c r="F37" s="63">
        <f t="shared" si="6"/>
        <v>0</v>
      </c>
      <c r="G37" s="57"/>
      <c r="H37" s="41">
        <f t="shared" si="7"/>
        <v>0</v>
      </c>
      <c r="I37" s="7"/>
      <c r="K37" s="7"/>
      <c r="L37" s="6"/>
    </row>
    <row r="38" spans="2:12" s="67" customFormat="1" ht="15.75">
      <c r="B38" s="7"/>
      <c r="C38" s="7"/>
      <c r="D38" s="7"/>
      <c r="E38" s="7"/>
      <c r="F38" s="7"/>
      <c r="G38" s="7"/>
      <c r="H38" s="41">
        <f>SUM(H29:H37)</f>
        <v>538.95130651106592</v>
      </c>
      <c r="I38" s="7"/>
      <c r="K38" s="7"/>
      <c r="L38" s="6"/>
    </row>
    <row r="40" spans="2:12" s="67" customFormat="1" ht="63">
      <c r="B40" s="35" t="s">
        <v>542</v>
      </c>
      <c r="C40" s="9" t="s">
        <v>380</v>
      </c>
      <c r="D40" s="9" t="s">
        <v>381</v>
      </c>
      <c r="E40" s="9" t="s">
        <v>382</v>
      </c>
      <c r="F40" s="9" t="s">
        <v>383</v>
      </c>
      <c r="G40" s="9" t="s">
        <v>384</v>
      </c>
      <c r="H40" s="9" t="s">
        <v>385</v>
      </c>
      <c r="I40" s="7"/>
      <c r="K40" s="7"/>
      <c r="L40" s="6"/>
    </row>
    <row r="41" spans="2:12" s="67" customFormat="1" ht="31.5">
      <c r="B41" s="7"/>
      <c r="C41" s="36" t="s">
        <v>439</v>
      </c>
      <c r="D41" s="57">
        <f>737757.835530715/30*0</f>
        <v>0</v>
      </c>
      <c r="E41" s="57"/>
      <c r="F41" s="63">
        <f t="shared" ref="F41:F49" si="9">SUM(D41:E41)</f>
        <v>0</v>
      </c>
      <c r="G41" s="57"/>
      <c r="H41" s="41">
        <f t="shared" ref="H41:H49" si="10">G41-F41</f>
        <v>0</v>
      </c>
      <c r="I41" s="7"/>
      <c r="K41" s="7"/>
      <c r="L41" s="6"/>
    </row>
    <row r="42" spans="2:12" s="67" customFormat="1" ht="31.5">
      <c r="B42" s="7"/>
      <c r="C42" s="36" t="s">
        <v>477</v>
      </c>
      <c r="D42" s="57">
        <f>737757.835530715/30*0</f>
        <v>0</v>
      </c>
      <c r="E42" s="57">
        <f>737590.046347769/30*30</f>
        <v>737590.04634776898</v>
      </c>
      <c r="F42" s="63">
        <f t="shared" si="9"/>
        <v>737590.04634776898</v>
      </c>
      <c r="G42" s="57">
        <v>737757.83553071495</v>
      </c>
      <c r="H42" s="41">
        <f t="shared" si="10"/>
        <v>167.78918294596951</v>
      </c>
      <c r="I42" s="7"/>
      <c r="K42" s="7"/>
      <c r="L42" s="6"/>
    </row>
    <row r="43" spans="2:12" s="67" customFormat="1" ht="15.75">
      <c r="B43" s="7"/>
      <c r="C43" s="36" t="s">
        <v>388</v>
      </c>
      <c r="D43" s="57">
        <f t="shared" ref="D43:D49" si="11">737757.835530715/30*0</f>
        <v>0</v>
      </c>
      <c r="E43" s="57"/>
      <c r="F43" s="63">
        <f t="shared" si="9"/>
        <v>0</v>
      </c>
      <c r="G43" s="57"/>
      <c r="H43" s="41">
        <f t="shared" si="10"/>
        <v>0</v>
      </c>
      <c r="I43" s="7"/>
      <c r="K43" s="7"/>
      <c r="L43" s="6"/>
    </row>
    <row r="44" spans="2:12" s="67" customFormat="1" ht="15.75">
      <c r="B44" s="7"/>
      <c r="C44" s="36" t="s">
        <v>389</v>
      </c>
      <c r="D44" s="57">
        <f t="shared" si="11"/>
        <v>0</v>
      </c>
      <c r="E44" s="57"/>
      <c r="F44" s="63">
        <f t="shared" si="9"/>
        <v>0</v>
      </c>
      <c r="G44" s="57"/>
      <c r="H44" s="41">
        <f t="shared" si="10"/>
        <v>0</v>
      </c>
      <c r="I44" s="7"/>
      <c r="K44" s="7"/>
      <c r="L44" s="6"/>
    </row>
    <row r="45" spans="2:12" s="67" customFormat="1" ht="15.75">
      <c r="B45" s="7"/>
      <c r="C45" s="36" t="s">
        <v>390</v>
      </c>
      <c r="D45" s="57">
        <f t="shared" si="11"/>
        <v>0</v>
      </c>
      <c r="E45" s="57"/>
      <c r="F45" s="63">
        <f t="shared" si="9"/>
        <v>0</v>
      </c>
      <c r="G45" s="57"/>
      <c r="H45" s="41">
        <f t="shared" si="10"/>
        <v>0</v>
      </c>
      <c r="I45" s="7"/>
      <c r="K45" s="7"/>
      <c r="L45" s="6"/>
    </row>
    <row r="46" spans="2:12" s="67" customFormat="1" ht="15.75">
      <c r="B46" s="7"/>
      <c r="C46" s="36" t="s">
        <v>391</v>
      </c>
      <c r="D46" s="57">
        <f t="shared" si="11"/>
        <v>0</v>
      </c>
      <c r="E46" s="57"/>
      <c r="F46" s="63">
        <f t="shared" si="9"/>
        <v>0</v>
      </c>
      <c r="G46" s="57"/>
      <c r="H46" s="41">
        <f t="shared" si="10"/>
        <v>0</v>
      </c>
      <c r="I46" s="7"/>
      <c r="K46" s="7"/>
      <c r="L46" s="6"/>
    </row>
    <row r="47" spans="2:12" s="67" customFormat="1" ht="15.75">
      <c r="B47" s="7"/>
      <c r="C47" s="36" t="s">
        <v>392</v>
      </c>
      <c r="D47" s="57">
        <f t="shared" si="11"/>
        <v>0</v>
      </c>
      <c r="E47" s="57"/>
      <c r="F47" s="63">
        <f t="shared" si="9"/>
        <v>0</v>
      </c>
      <c r="G47" s="57"/>
      <c r="H47" s="41">
        <f t="shared" si="10"/>
        <v>0</v>
      </c>
      <c r="I47" s="7"/>
      <c r="K47" s="7"/>
      <c r="L47" s="6"/>
    </row>
    <row r="48" spans="2:12" s="67" customFormat="1" ht="15.75">
      <c r="B48" s="7"/>
      <c r="C48" s="36" t="s">
        <v>393</v>
      </c>
      <c r="D48" s="57">
        <f t="shared" si="11"/>
        <v>0</v>
      </c>
      <c r="E48" s="57"/>
      <c r="F48" s="63">
        <f t="shared" si="9"/>
        <v>0</v>
      </c>
      <c r="G48" s="57"/>
      <c r="H48" s="41">
        <f t="shared" si="10"/>
        <v>0</v>
      </c>
      <c r="I48" s="7"/>
      <c r="K48" s="7"/>
      <c r="L48" s="6"/>
    </row>
    <row r="49" spans="2:12" s="67" customFormat="1" ht="15.75">
      <c r="B49" s="7"/>
      <c r="C49" s="36" t="s">
        <v>394</v>
      </c>
      <c r="D49" s="57">
        <f t="shared" si="11"/>
        <v>0</v>
      </c>
      <c r="E49" s="57"/>
      <c r="F49" s="63">
        <f t="shared" si="9"/>
        <v>0</v>
      </c>
      <c r="G49" s="57"/>
      <c r="H49" s="41">
        <f t="shared" si="10"/>
        <v>0</v>
      </c>
      <c r="I49" s="7"/>
      <c r="K49" s="7"/>
      <c r="L49" s="6"/>
    </row>
    <row r="50" spans="2:12" s="67" customFormat="1" ht="15.75">
      <c r="B50" s="7"/>
      <c r="C50" s="7"/>
      <c r="D50" s="7"/>
      <c r="E50" s="7"/>
      <c r="F50" s="7"/>
      <c r="G50" s="7"/>
      <c r="H50" s="41">
        <f>SUM(H41:H49)</f>
        <v>167.78918294596951</v>
      </c>
      <c r="I50" s="7"/>
      <c r="K50" s="7"/>
      <c r="L50" s="6"/>
    </row>
    <row r="52" spans="2:12" ht="63">
      <c r="B52" s="35" t="s">
        <v>577</v>
      </c>
      <c r="C52" s="9" t="s">
        <v>380</v>
      </c>
      <c r="D52" s="9" t="s">
        <v>381</v>
      </c>
      <c r="E52" s="9" t="s">
        <v>382</v>
      </c>
      <c r="F52" s="9" t="s">
        <v>383</v>
      </c>
      <c r="G52" s="9" t="s">
        <v>384</v>
      </c>
      <c r="H52" s="9" t="s">
        <v>385</v>
      </c>
    </row>
    <row r="53" spans="2:12" ht="31.5">
      <c r="C53" s="36" t="s">
        <v>439</v>
      </c>
      <c r="D53" s="57">
        <f>737757.835530715/30*0</f>
        <v>0</v>
      </c>
      <c r="E53" s="57"/>
      <c r="F53" s="63">
        <f t="shared" ref="F53:F61" si="12">SUM(D53:E53)</f>
        <v>0</v>
      </c>
      <c r="G53" s="57"/>
      <c r="H53" s="41">
        <f t="shared" ref="H53:H61" si="13">G53-F53</f>
        <v>0</v>
      </c>
    </row>
    <row r="54" spans="2:12" ht="31.5">
      <c r="C54" s="36" t="s">
        <v>477</v>
      </c>
      <c r="D54" s="57">
        <f>737757.835530715/30*0</f>
        <v>0</v>
      </c>
      <c r="E54" s="57">
        <f>737590.046347769/30*30</f>
        <v>737590.04634776898</v>
      </c>
      <c r="F54" s="63">
        <f t="shared" si="12"/>
        <v>737590.04634776898</v>
      </c>
      <c r="G54" s="57">
        <v>737757.83553071495</v>
      </c>
      <c r="H54" s="41">
        <f t="shared" si="13"/>
        <v>167.78918294596951</v>
      </c>
    </row>
    <row r="55" spans="2:12" ht="15.75">
      <c r="C55" s="36" t="s">
        <v>388</v>
      </c>
      <c r="D55" s="57">
        <f t="shared" ref="D55:D61" si="14">737757.835530715/30*0</f>
        <v>0</v>
      </c>
      <c r="E55" s="57"/>
      <c r="F55" s="63">
        <f t="shared" si="12"/>
        <v>0</v>
      </c>
      <c r="G55" s="57"/>
      <c r="H55" s="41">
        <f t="shared" si="13"/>
        <v>0</v>
      </c>
    </row>
    <row r="56" spans="2:12" ht="15.75">
      <c r="C56" s="36" t="s">
        <v>389</v>
      </c>
      <c r="D56" s="57">
        <f t="shared" si="14"/>
        <v>0</v>
      </c>
      <c r="E56" s="57"/>
      <c r="F56" s="63">
        <f t="shared" si="12"/>
        <v>0</v>
      </c>
      <c r="G56" s="57"/>
      <c r="H56" s="41">
        <f t="shared" si="13"/>
        <v>0</v>
      </c>
    </row>
    <row r="57" spans="2:12" ht="15.75">
      <c r="C57" s="36" t="s">
        <v>390</v>
      </c>
      <c r="D57" s="57">
        <f t="shared" si="14"/>
        <v>0</v>
      </c>
      <c r="E57" s="57"/>
      <c r="F57" s="63">
        <f t="shared" si="12"/>
        <v>0</v>
      </c>
      <c r="G57" s="57"/>
      <c r="H57" s="41">
        <f t="shared" si="13"/>
        <v>0</v>
      </c>
    </row>
    <row r="58" spans="2:12" ht="15.75">
      <c r="C58" s="36" t="s">
        <v>391</v>
      </c>
      <c r="D58" s="57">
        <f t="shared" si="14"/>
        <v>0</v>
      </c>
      <c r="E58" s="57"/>
      <c r="F58" s="63">
        <f t="shared" si="12"/>
        <v>0</v>
      </c>
      <c r="G58" s="57"/>
      <c r="H58" s="41">
        <f t="shared" si="13"/>
        <v>0</v>
      </c>
    </row>
    <row r="59" spans="2:12" ht="15.75">
      <c r="C59" s="36" t="s">
        <v>392</v>
      </c>
      <c r="D59" s="57">
        <f t="shared" si="14"/>
        <v>0</v>
      </c>
      <c r="E59" s="57"/>
      <c r="F59" s="63">
        <f t="shared" si="12"/>
        <v>0</v>
      </c>
      <c r="G59" s="57"/>
      <c r="H59" s="41">
        <f t="shared" si="13"/>
        <v>0</v>
      </c>
    </row>
    <row r="60" spans="2:12" ht="15.75">
      <c r="C60" s="36" t="s">
        <v>393</v>
      </c>
      <c r="D60" s="57">
        <f t="shared" si="14"/>
        <v>0</v>
      </c>
      <c r="E60" s="57"/>
      <c r="F60" s="63">
        <f t="shared" si="12"/>
        <v>0</v>
      </c>
      <c r="G60" s="57"/>
      <c r="H60" s="41">
        <f t="shared" si="13"/>
        <v>0</v>
      </c>
    </row>
    <row r="61" spans="2:12" ht="15.75">
      <c r="C61" s="36" t="s">
        <v>394</v>
      </c>
      <c r="D61" s="57">
        <f t="shared" si="14"/>
        <v>0</v>
      </c>
      <c r="E61" s="57"/>
      <c r="F61" s="63">
        <f t="shared" si="12"/>
        <v>0</v>
      </c>
      <c r="G61" s="57"/>
      <c r="H61" s="41">
        <f t="shared" si="13"/>
        <v>0</v>
      </c>
    </row>
    <row r="62" spans="2:12" ht="15.75">
      <c r="H62" s="41">
        <f>SUM(H53:H61)</f>
        <v>167.78918294596951</v>
      </c>
    </row>
    <row r="64" spans="2:12" ht="63">
      <c r="B64" s="35" t="s">
        <v>608</v>
      </c>
      <c r="C64" s="9" t="s">
        <v>380</v>
      </c>
      <c r="D64" s="9" t="s">
        <v>381</v>
      </c>
      <c r="E64" s="9" t="s">
        <v>382</v>
      </c>
      <c r="F64" s="9" t="s">
        <v>383</v>
      </c>
      <c r="G64" s="9" t="s">
        <v>384</v>
      </c>
      <c r="H64" s="9" t="s">
        <v>385</v>
      </c>
    </row>
    <row r="65" spans="2:8" ht="31.5">
      <c r="C65" s="36" t="s">
        <v>439</v>
      </c>
      <c r="D65" s="57">
        <f>737757.835530715/30*0</f>
        <v>0</v>
      </c>
      <c r="E65" s="57"/>
      <c r="F65" s="63">
        <f t="shared" ref="F65:F77" si="15">SUM(D65:E65)</f>
        <v>0</v>
      </c>
      <c r="G65" s="57"/>
      <c r="H65" s="41">
        <f t="shared" ref="H65:H77" si="16">G65-F65</f>
        <v>0</v>
      </c>
    </row>
    <row r="66" spans="2:8" ht="31.5">
      <c r="C66" s="36" t="s">
        <v>609</v>
      </c>
      <c r="D66" s="57">
        <f>737757.835530715/30*0</f>
        <v>0</v>
      </c>
      <c r="E66" s="57">
        <f>737590.046347769/30*30</f>
        <v>737590.04634776898</v>
      </c>
      <c r="F66" s="63">
        <f t="shared" si="15"/>
        <v>737590.04634776898</v>
      </c>
      <c r="G66" s="57">
        <v>737757.83553071495</v>
      </c>
      <c r="H66" s="41">
        <f t="shared" si="16"/>
        <v>167.78918294596951</v>
      </c>
    </row>
    <row r="67" spans="2:8" ht="15.75">
      <c r="C67" s="36" t="s">
        <v>610</v>
      </c>
      <c r="D67" s="57">
        <f t="shared" ref="D67:D73" si="17">737757.835530715/30*0</f>
        <v>0</v>
      </c>
      <c r="E67" s="57">
        <f>736693.060913819/30*30</f>
        <v>736693.060913819</v>
      </c>
      <c r="F67" s="63">
        <f t="shared" si="15"/>
        <v>736693.060913819</v>
      </c>
      <c r="G67" s="57">
        <v>737757.83553071495</v>
      </c>
      <c r="H67" s="41">
        <f t="shared" si="16"/>
        <v>1064.774616895942</v>
      </c>
    </row>
    <row r="68" spans="2:8" ht="15.75">
      <c r="C68" s="36" t="s">
        <v>611</v>
      </c>
      <c r="D68" s="57">
        <f t="shared" si="17"/>
        <v>0</v>
      </c>
      <c r="E68" s="57">
        <f>737540.86658725/30*30</f>
        <v>737540.86658725003</v>
      </c>
      <c r="F68" s="63">
        <f t="shared" si="15"/>
        <v>737540.86658725003</v>
      </c>
      <c r="G68" s="57">
        <v>737757.83553071495</v>
      </c>
      <c r="H68" s="41">
        <f t="shared" si="16"/>
        <v>216.96894346491899</v>
      </c>
    </row>
    <row r="69" spans="2:8" ht="15.75">
      <c r="C69" s="36" t="s">
        <v>612</v>
      </c>
      <c r="D69" s="57">
        <f t="shared" si="17"/>
        <v>0</v>
      </c>
      <c r="E69" s="57">
        <f>737704.425790796/30*30</f>
        <v>737704.42579079606</v>
      </c>
      <c r="F69" s="63">
        <f t="shared" si="15"/>
        <v>737704.42579079606</v>
      </c>
      <c r="G69" s="57">
        <v>737757.83553071495</v>
      </c>
      <c r="H69" s="41">
        <f t="shared" si="16"/>
        <v>53.409739918890409</v>
      </c>
    </row>
    <row r="70" spans="2:8" ht="15.75">
      <c r="C70" s="36" t="s">
        <v>613</v>
      </c>
      <c r="D70" s="57">
        <f t="shared" si="17"/>
        <v>0</v>
      </c>
      <c r="E70" s="57">
        <f>737692.835847242/30*30</f>
        <v>737692.83584724204</v>
      </c>
      <c r="F70" s="63">
        <f t="shared" si="15"/>
        <v>737692.83584724204</v>
      </c>
      <c r="G70" s="57">
        <v>737757.83553071495</v>
      </c>
      <c r="H70" s="41">
        <f t="shared" si="16"/>
        <v>64.999683472909965</v>
      </c>
    </row>
    <row r="71" spans="2:8" ht="15.75">
      <c r="C71" s="36" t="s">
        <v>388</v>
      </c>
      <c r="D71" s="57">
        <f t="shared" si="17"/>
        <v>0</v>
      </c>
      <c r="E71" s="57"/>
      <c r="F71" s="63">
        <f t="shared" si="15"/>
        <v>0</v>
      </c>
      <c r="G71" s="57"/>
      <c r="H71" s="41">
        <f t="shared" si="16"/>
        <v>0</v>
      </c>
    </row>
    <row r="72" spans="2:8" ht="15.75">
      <c r="C72" s="36" t="s">
        <v>389</v>
      </c>
      <c r="D72" s="57">
        <f t="shared" si="17"/>
        <v>0</v>
      </c>
      <c r="E72" s="57"/>
      <c r="F72" s="63">
        <f t="shared" si="15"/>
        <v>0</v>
      </c>
      <c r="G72" s="57"/>
      <c r="H72" s="41">
        <f t="shared" si="16"/>
        <v>0</v>
      </c>
    </row>
    <row r="73" spans="2:8" ht="15.75">
      <c r="C73" s="36" t="s">
        <v>390</v>
      </c>
      <c r="D73" s="57">
        <f t="shared" si="17"/>
        <v>0</v>
      </c>
      <c r="E73" s="57"/>
      <c r="F73" s="63">
        <f t="shared" si="15"/>
        <v>0</v>
      </c>
      <c r="G73" s="57"/>
      <c r="H73" s="41">
        <f t="shared" si="16"/>
        <v>0</v>
      </c>
    </row>
    <row r="74" spans="2:8" ht="15.75">
      <c r="C74" s="36" t="s">
        <v>391</v>
      </c>
      <c r="D74" s="57">
        <f t="shared" ref="D74:D77" si="18">737757.835530715/30*0</f>
        <v>0</v>
      </c>
      <c r="E74" s="57"/>
      <c r="F74" s="63">
        <f t="shared" si="15"/>
        <v>0</v>
      </c>
      <c r="G74" s="57"/>
      <c r="H74" s="41">
        <f t="shared" si="16"/>
        <v>0</v>
      </c>
    </row>
    <row r="75" spans="2:8" ht="15.75">
      <c r="C75" s="36" t="s">
        <v>392</v>
      </c>
      <c r="D75" s="57">
        <f t="shared" si="18"/>
        <v>0</v>
      </c>
      <c r="E75" s="57"/>
      <c r="F75" s="63">
        <f t="shared" si="15"/>
        <v>0</v>
      </c>
      <c r="G75" s="57"/>
      <c r="H75" s="41">
        <f t="shared" si="16"/>
        <v>0</v>
      </c>
    </row>
    <row r="76" spans="2:8" ht="15.75">
      <c r="C76" s="36" t="s">
        <v>393</v>
      </c>
      <c r="D76" s="57">
        <f t="shared" si="18"/>
        <v>0</v>
      </c>
      <c r="E76" s="57"/>
      <c r="F76" s="63">
        <f t="shared" si="15"/>
        <v>0</v>
      </c>
      <c r="G76" s="57"/>
      <c r="H76" s="41">
        <f t="shared" si="16"/>
        <v>0</v>
      </c>
    </row>
    <row r="77" spans="2:8" ht="15.75">
      <c r="C77" s="36" t="s">
        <v>394</v>
      </c>
      <c r="D77" s="57">
        <f t="shared" si="18"/>
        <v>0</v>
      </c>
      <c r="E77" s="57"/>
      <c r="F77" s="63">
        <f t="shared" si="15"/>
        <v>0</v>
      </c>
      <c r="G77" s="57"/>
      <c r="H77" s="41">
        <f t="shared" si="16"/>
        <v>0</v>
      </c>
    </row>
    <row r="78" spans="2:8" ht="15.75">
      <c r="H78" s="41">
        <f>SUM(H65:H77)</f>
        <v>1567.9421666986309</v>
      </c>
    </row>
    <row r="80" spans="2:8" ht="63">
      <c r="B80" s="35" t="s">
        <v>614</v>
      </c>
      <c r="C80" s="9" t="s">
        <v>380</v>
      </c>
      <c r="D80" s="9" t="s">
        <v>381</v>
      </c>
      <c r="E80" s="9" t="s">
        <v>382</v>
      </c>
      <c r="F80" s="9" t="s">
        <v>383</v>
      </c>
      <c r="G80" s="9" t="s">
        <v>384</v>
      </c>
      <c r="H80" s="9" t="s">
        <v>385</v>
      </c>
    </row>
    <row r="81" spans="3:8" ht="31.5">
      <c r="C81" s="36" t="s">
        <v>439</v>
      </c>
      <c r="D81" s="57">
        <f>706196.741897666/30*0</f>
        <v>0</v>
      </c>
      <c r="E81" s="57"/>
      <c r="F81" s="63">
        <f t="shared" ref="F81:F94" si="19">SUM(D81:E81)</f>
        <v>0</v>
      </c>
      <c r="G81" s="57"/>
      <c r="H81" s="41">
        <f t="shared" ref="H81:H94" si="20">G81-F81</f>
        <v>0</v>
      </c>
    </row>
    <row r="82" spans="3:8" ht="31.5">
      <c r="C82" s="36" t="s">
        <v>609</v>
      </c>
      <c r="D82" s="57">
        <f t="shared" ref="D82:D86" si="21">706196.741897666/30*0</f>
        <v>0</v>
      </c>
      <c r="E82" s="57">
        <f>706028.952714719/30*30</f>
        <v>706028.95271471899</v>
      </c>
      <c r="F82" s="63">
        <f>SUM(D82:E82)</f>
        <v>706028.95271471899</v>
      </c>
      <c r="G82" s="57">
        <v>706196.7418976659</v>
      </c>
      <c r="H82" s="41">
        <f t="shared" si="20"/>
        <v>167.78918294690084</v>
      </c>
    </row>
    <row r="83" spans="3:8" ht="15.75">
      <c r="C83" s="36" t="s">
        <v>610</v>
      </c>
      <c r="D83" s="57">
        <f t="shared" si="21"/>
        <v>0</v>
      </c>
      <c r="E83" s="57">
        <f>705131.96728077/30*30</f>
        <v>705131.96728076995</v>
      </c>
      <c r="F83" s="63">
        <f t="shared" si="19"/>
        <v>705131.96728076995</v>
      </c>
      <c r="G83" s="57">
        <v>706196.7418976659</v>
      </c>
      <c r="H83" s="41">
        <f t="shared" si="20"/>
        <v>1064.774616895942</v>
      </c>
    </row>
    <row r="84" spans="3:8" ht="15.75">
      <c r="C84" s="36" t="s">
        <v>611</v>
      </c>
      <c r="D84" s="57">
        <f t="shared" si="21"/>
        <v>0</v>
      </c>
      <c r="E84" s="57">
        <f>705979.782954148/30*30</f>
        <v>705979.78295414802</v>
      </c>
      <c r="F84" s="63">
        <f t="shared" si="19"/>
        <v>705979.78295414802</v>
      </c>
      <c r="G84" s="57">
        <v>706196.7418976659</v>
      </c>
      <c r="H84" s="41">
        <f t="shared" si="20"/>
        <v>216.95894351787865</v>
      </c>
    </row>
    <row r="85" spans="3:8" ht="15.75">
      <c r="C85" s="36" t="s">
        <v>612</v>
      </c>
      <c r="D85" s="57">
        <f t="shared" si="21"/>
        <v>0</v>
      </c>
      <c r="E85" s="57">
        <f>706143.332157747/30*30</f>
        <v>706143.33215774701</v>
      </c>
      <c r="F85" s="63">
        <f t="shared" si="19"/>
        <v>706143.33215774701</v>
      </c>
      <c r="G85" s="57">
        <v>706196.7418976659</v>
      </c>
      <c r="H85" s="41">
        <f t="shared" si="20"/>
        <v>53.409739918890409</v>
      </c>
    </row>
    <row r="86" spans="3:8" ht="15.75">
      <c r="C86" s="36" t="s">
        <v>613</v>
      </c>
      <c r="D86" s="57">
        <f t="shared" si="21"/>
        <v>0</v>
      </c>
      <c r="E86" s="57">
        <f>706131.742214193/30*30</f>
        <v>706131.74221419299</v>
      </c>
      <c r="F86" s="63">
        <f t="shared" si="19"/>
        <v>706131.74221419299</v>
      </c>
      <c r="G86" s="57">
        <v>706196.7418976659</v>
      </c>
      <c r="H86" s="41">
        <f t="shared" si="20"/>
        <v>64.999683472909965</v>
      </c>
    </row>
    <row r="87" spans="3:8" ht="15.75">
      <c r="C87" s="36" t="s">
        <v>615</v>
      </c>
      <c r="D87" s="57">
        <f>706196.741897666/30*0</f>
        <v>0</v>
      </c>
      <c r="E87" s="57">
        <f>698797.569304972/30*30</f>
        <v>698797.56930497196</v>
      </c>
      <c r="F87" s="63">
        <f t="shared" si="19"/>
        <v>698797.56930497196</v>
      </c>
      <c r="G87" s="57">
        <v>706196.7418976659</v>
      </c>
      <c r="H87" s="41">
        <f t="shared" si="20"/>
        <v>7399.1725926939398</v>
      </c>
    </row>
    <row r="88" spans="3:8" ht="15.75">
      <c r="C88" s="36" t="s">
        <v>616</v>
      </c>
      <c r="D88" s="57">
        <f>706196.741897666/30*26</f>
        <v>612037.17631131061</v>
      </c>
      <c r="E88" s="57">
        <f>698144.8826047/30*4</f>
        <v>93085.984347293343</v>
      </c>
      <c r="F88" s="63">
        <f t="shared" si="19"/>
        <v>705123.160658604</v>
      </c>
      <c r="G88" s="57">
        <v>706196.7418976659</v>
      </c>
      <c r="H88" s="41">
        <f t="shared" si="20"/>
        <v>1073.5812390618958</v>
      </c>
    </row>
    <row r="89" spans="3:8" ht="15.75">
      <c r="C89" s="36" t="s">
        <v>389</v>
      </c>
      <c r="D89" s="57">
        <f t="shared" ref="D89:D94" si="22">706196.741897666/30*0</f>
        <v>0</v>
      </c>
      <c r="E89" s="57"/>
      <c r="F89" s="63">
        <f t="shared" si="19"/>
        <v>0</v>
      </c>
      <c r="G89" s="57"/>
      <c r="H89" s="41">
        <f t="shared" si="20"/>
        <v>0</v>
      </c>
    </row>
    <row r="90" spans="3:8" ht="15.75">
      <c r="C90" s="36" t="s">
        <v>390</v>
      </c>
      <c r="D90" s="57">
        <f t="shared" si="22"/>
        <v>0</v>
      </c>
      <c r="E90" s="57"/>
      <c r="F90" s="63">
        <f t="shared" si="19"/>
        <v>0</v>
      </c>
      <c r="G90" s="57"/>
      <c r="H90" s="41">
        <f t="shared" si="20"/>
        <v>0</v>
      </c>
    </row>
    <row r="91" spans="3:8" ht="15.75">
      <c r="C91" s="36" t="s">
        <v>391</v>
      </c>
      <c r="D91" s="57">
        <f t="shared" si="22"/>
        <v>0</v>
      </c>
      <c r="E91" s="57"/>
      <c r="F91" s="63">
        <f t="shared" si="19"/>
        <v>0</v>
      </c>
      <c r="G91" s="57"/>
      <c r="H91" s="41">
        <f t="shared" si="20"/>
        <v>0</v>
      </c>
    </row>
    <row r="92" spans="3:8" ht="15.75">
      <c r="C92" s="36" t="s">
        <v>392</v>
      </c>
      <c r="D92" s="57">
        <f t="shared" si="22"/>
        <v>0</v>
      </c>
      <c r="E92" s="57"/>
      <c r="F92" s="63">
        <f t="shared" si="19"/>
        <v>0</v>
      </c>
      <c r="G92" s="57"/>
      <c r="H92" s="41">
        <f t="shared" si="20"/>
        <v>0</v>
      </c>
    </row>
    <row r="93" spans="3:8" ht="15.75">
      <c r="C93" s="36" t="s">
        <v>393</v>
      </c>
      <c r="D93" s="57">
        <f t="shared" si="22"/>
        <v>0</v>
      </c>
      <c r="E93" s="57"/>
      <c r="F93" s="63">
        <f t="shared" si="19"/>
        <v>0</v>
      </c>
      <c r="G93" s="57"/>
      <c r="H93" s="41">
        <f t="shared" si="20"/>
        <v>0</v>
      </c>
    </row>
    <row r="94" spans="3:8" ht="15.75">
      <c r="C94" s="36" t="s">
        <v>394</v>
      </c>
      <c r="D94" s="57">
        <f t="shared" si="22"/>
        <v>0</v>
      </c>
      <c r="E94" s="57"/>
      <c r="F94" s="63">
        <f t="shared" si="19"/>
        <v>0</v>
      </c>
      <c r="G94" s="57"/>
      <c r="H94" s="41">
        <f t="shared" si="20"/>
        <v>0</v>
      </c>
    </row>
    <row r="95" spans="3:8" ht="15.75">
      <c r="H95" s="41">
        <f>SUM(H81:H94)</f>
        <v>10040.685998508357</v>
      </c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F3FC6-83AC-47A6-BC48-B6C9923A05AD}">
  <sheetPr codeName="Planilha20">
    <tabColor rgb="FF002060"/>
  </sheetPr>
  <dimension ref="A1:N802"/>
  <sheetViews>
    <sheetView zoomScale="85" zoomScaleNormal="85" workbookViewId="0">
      <selection activeCell="C55" sqref="C55"/>
    </sheetView>
  </sheetViews>
  <sheetFormatPr defaultColWidth="8.5703125" defaultRowHeight="15"/>
  <cols>
    <col min="1" max="1" width="28.42578125" style="7" customWidth="1"/>
    <col min="2" max="2" width="26" style="7" customWidth="1"/>
    <col min="3" max="3" width="29.42578125" style="7" customWidth="1"/>
    <col min="4" max="4" width="19.5703125" style="7" customWidth="1"/>
    <col min="5" max="7" width="18.42578125" customWidth="1"/>
    <col min="8" max="8" width="20" style="7" customWidth="1"/>
    <col min="9" max="9" width="17.42578125" style="7" customWidth="1"/>
    <col min="10" max="10" width="18" style="7" customWidth="1"/>
    <col min="11" max="11" width="17" style="7" bestFit="1" customWidth="1"/>
    <col min="12" max="12" width="22.5703125" style="7" customWidth="1"/>
    <col min="13" max="13" width="12.5703125" style="7" customWidth="1"/>
    <col min="14" max="14" width="17.5703125" style="6" customWidth="1"/>
    <col min="15" max="15" width="13.5703125" style="7" bestFit="1" customWidth="1"/>
    <col min="16" max="16" width="20.5703125" style="7" customWidth="1"/>
    <col min="17" max="17" width="16.42578125" style="7" customWidth="1"/>
    <col min="18" max="18" width="19.5703125" style="7" customWidth="1"/>
    <col min="19" max="19" width="15.5703125" style="7" customWidth="1"/>
    <col min="20" max="20" width="15.5703125" style="7" bestFit="1" customWidth="1"/>
    <col min="21" max="21" width="13.42578125" style="7" bestFit="1" customWidth="1"/>
    <col min="22" max="22" width="26.5703125" style="7" customWidth="1"/>
    <col min="23" max="23" width="16.42578125" style="7" customWidth="1"/>
    <col min="24" max="24" width="14.5703125" style="7" customWidth="1"/>
    <col min="25" max="25" width="12" style="7" customWidth="1"/>
    <col min="26" max="26" width="13.42578125" style="7" customWidth="1"/>
    <col min="27" max="27" width="14" style="7" customWidth="1"/>
    <col min="28" max="16384" width="8.5703125" style="7"/>
  </cols>
  <sheetData>
    <row r="1" spans="1:14" ht="31.5">
      <c r="A1" s="284"/>
      <c r="B1" s="260" t="s">
        <v>120</v>
      </c>
      <c r="C1" s="259" t="s">
        <v>118</v>
      </c>
      <c r="D1" s="260" t="s">
        <v>119</v>
      </c>
      <c r="E1" s="261" t="s">
        <v>617</v>
      </c>
      <c r="F1" s="261" t="s">
        <v>618</v>
      </c>
      <c r="G1" s="261" t="s">
        <v>141</v>
      </c>
      <c r="H1" s="260" t="s">
        <v>619</v>
      </c>
      <c r="I1" s="260" t="s">
        <v>620</v>
      </c>
      <c r="J1" s="260" t="s">
        <v>217</v>
      </c>
      <c r="K1" s="260" t="s">
        <v>621</v>
      </c>
      <c r="L1" s="260" t="s">
        <v>622</v>
      </c>
      <c r="M1" s="6"/>
      <c r="N1" s="7"/>
    </row>
    <row r="2" spans="1:14" ht="31.5" hidden="1">
      <c r="A2" s="6"/>
      <c r="B2" s="36" t="s">
        <v>179</v>
      </c>
      <c r="C2" s="257" t="s">
        <v>58</v>
      </c>
      <c r="D2" s="36" t="s">
        <v>169</v>
      </c>
      <c r="E2" s="251">
        <v>45536</v>
      </c>
      <c r="F2" s="251">
        <v>45536</v>
      </c>
      <c r="G2" s="251">
        <v>45566</v>
      </c>
      <c r="H2" s="36" t="s">
        <v>623</v>
      </c>
      <c r="I2" s="306">
        <v>73219.53</v>
      </c>
      <c r="J2" s="300">
        <v>4.2217012687503191E-2</v>
      </c>
      <c r="K2" s="306">
        <f>Tabela79[[#This Row],[Valor Faturado]]*(1+Tabela79[[#This Row],[% Reajuste]])</f>
        <v>76310.639826983024</v>
      </c>
      <c r="L2" s="57">
        <f>Tabela79[[#This Row],[Valor Devido]]-Tabela79[[#This Row],[Valor Faturado]]</f>
        <v>3091.1098269830254</v>
      </c>
      <c r="M2" s="6"/>
      <c r="N2" s="7"/>
    </row>
    <row r="3" spans="1:14" s="67" customFormat="1" ht="31.5" hidden="1">
      <c r="A3" s="149"/>
      <c r="B3" s="36" t="s">
        <v>179</v>
      </c>
      <c r="C3" s="257" t="s">
        <v>58</v>
      </c>
      <c r="D3" s="36" t="s">
        <v>169</v>
      </c>
      <c r="E3" s="251">
        <v>45536</v>
      </c>
      <c r="F3" s="251">
        <v>45566</v>
      </c>
      <c r="G3" s="251">
        <v>45597</v>
      </c>
      <c r="H3" s="36" t="s">
        <v>623</v>
      </c>
      <c r="I3" s="306">
        <v>72852.83</v>
      </c>
      <c r="J3" s="300">
        <v>4.2217012687503191E-2</v>
      </c>
      <c r="K3" s="306">
        <f>Tabela79[[#This Row],[Valor Faturado]]*(1+Tabela79[[#This Row],[% Reajuste]])</f>
        <v>75928.458848430513</v>
      </c>
      <c r="L3" s="57">
        <f>Tabela79[[#This Row],[Valor Devido]]-Tabela79[[#This Row],[Valor Faturado]]</f>
        <v>3075.6288484305114</v>
      </c>
      <c r="M3" s="6"/>
    </row>
    <row r="4" spans="1:14" s="67" customFormat="1" ht="31.5" hidden="1">
      <c r="A4" s="149"/>
      <c r="B4" s="36" t="s">
        <v>179</v>
      </c>
      <c r="C4" s="257" t="s">
        <v>58</v>
      </c>
      <c r="D4" s="36" t="s">
        <v>169</v>
      </c>
      <c r="E4" s="251">
        <v>45536</v>
      </c>
      <c r="F4" s="251">
        <v>45597</v>
      </c>
      <c r="G4" s="251">
        <v>45627</v>
      </c>
      <c r="H4" s="36" t="s">
        <v>623</v>
      </c>
      <c r="I4" s="306">
        <v>73314.77</v>
      </c>
      <c r="J4" s="300">
        <v>4.2217012687503191E-2</v>
      </c>
      <c r="K4" s="306">
        <f>Tabela79[[#This Row],[Valor Faturado]]*(1+Tabela79[[#This Row],[% Reajuste]])</f>
        <v>76409.900575271386</v>
      </c>
      <c r="L4" s="57">
        <f>Tabela79[[#This Row],[Valor Devido]]-Tabela79[[#This Row],[Valor Faturado]]</f>
        <v>3095.1305752713815</v>
      </c>
      <c r="M4" s="6"/>
    </row>
    <row r="5" spans="1:14" s="67" customFormat="1" ht="31.5" hidden="1">
      <c r="A5" s="149"/>
      <c r="B5" s="36" t="s">
        <v>179</v>
      </c>
      <c r="C5" s="257" t="s">
        <v>58</v>
      </c>
      <c r="D5" s="36" t="s">
        <v>169</v>
      </c>
      <c r="E5" s="251">
        <v>45536</v>
      </c>
      <c r="F5" s="251">
        <v>45627</v>
      </c>
      <c r="G5" s="251">
        <v>45658</v>
      </c>
      <c r="H5" s="36" t="s">
        <v>623</v>
      </c>
      <c r="I5" s="306">
        <v>73341.77</v>
      </c>
      <c r="J5" s="300">
        <v>4.2217012687503191E-2</v>
      </c>
      <c r="K5" s="306">
        <f>Tabela79[[#This Row],[Valor Faturado]]*(1+Tabela79[[#This Row],[% Reajuste]])</f>
        <v>76438.04043461394</v>
      </c>
      <c r="L5" s="57">
        <f>Tabela79[[#This Row],[Valor Devido]]-Tabela79[[#This Row],[Valor Faturado]]</f>
        <v>3096.2704346139362</v>
      </c>
      <c r="M5" s="6"/>
    </row>
    <row r="6" spans="1:14" s="67" customFormat="1" ht="15.75" hidden="1">
      <c r="A6" s="149"/>
      <c r="B6" s="36" t="s">
        <v>167</v>
      </c>
      <c r="C6" s="257" t="s">
        <v>26</v>
      </c>
      <c r="D6" s="36" t="s">
        <v>7</v>
      </c>
      <c r="E6" s="251">
        <v>45658</v>
      </c>
      <c r="F6" s="251">
        <v>45658</v>
      </c>
      <c r="G6" s="251">
        <v>45689</v>
      </c>
      <c r="H6" s="36" t="s">
        <v>623</v>
      </c>
      <c r="I6" s="306">
        <v>160354.70000000001</v>
      </c>
      <c r="J6" s="300">
        <v>0.13518599154023864</v>
      </c>
      <c r="K6" s="306">
        <f>Tabela79[[#This Row],[Valor Faturado]]*(1+Tabela79[[#This Row],[% Reajuste]])</f>
        <v>182032.40911763752</v>
      </c>
      <c r="L6" s="57">
        <f>Tabela79[[#This Row],[Valor Devido]]-Tabela79[[#This Row],[Valor Faturado]]</f>
        <v>21677.709117637511</v>
      </c>
      <c r="M6" s="6"/>
    </row>
    <row r="7" spans="1:14" s="67" customFormat="1" ht="15.75" hidden="1">
      <c r="A7" s="149"/>
      <c r="B7" s="36" t="s">
        <v>167</v>
      </c>
      <c r="C7" s="257" t="s">
        <v>26</v>
      </c>
      <c r="D7" s="36" t="s">
        <v>7</v>
      </c>
      <c r="E7" s="251">
        <v>45658</v>
      </c>
      <c r="F7" s="251">
        <v>45689</v>
      </c>
      <c r="G7" s="251">
        <v>45717</v>
      </c>
      <c r="H7" s="36" t="s">
        <v>623</v>
      </c>
      <c r="I7" s="306">
        <v>140256.06</v>
      </c>
      <c r="J7" s="300">
        <v>0.13518599154023864</v>
      </c>
      <c r="K7" s="306">
        <f>Tabela79[[#This Row],[Valor Faturado]]*(1+Tabela79[[#This Row],[% Reajuste]])</f>
        <v>159216.7145406272</v>
      </c>
      <c r="L7" s="57">
        <f>Tabela79[[#This Row],[Valor Devido]]-Tabela79[[#This Row],[Valor Faturado]]</f>
        <v>18960.654540627205</v>
      </c>
      <c r="M7" s="6"/>
    </row>
    <row r="8" spans="1:14" s="67" customFormat="1" ht="15.75" hidden="1">
      <c r="A8" s="149"/>
      <c r="B8" s="36" t="s">
        <v>167</v>
      </c>
      <c r="C8" s="257" t="s">
        <v>87</v>
      </c>
      <c r="D8" s="36" t="s">
        <v>7</v>
      </c>
      <c r="E8" s="251">
        <v>45658</v>
      </c>
      <c r="F8" s="251">
        <v>45658</v>
      </c>
      <c r="G8" s="251"/>
      <c r="H8" s="36" t="s">
        <v>623</v>
      </c>
      <c r="I8" s="306">
        <v>266810.09000000003</v>
      </c>
      <c r="J8" s="300">
        <v>0.12782408565019712</v>
      </c>
      <c r="K8" s="306">
        <f>Tabela79[[#This Row],[Valor Faturado]]*(1+Tabela79[[#This Row],[% Reajuste]])</f>
        <v>300914.84579649684</v>
      </c>
      <c r="L8" s="57">
        <f>Tabela79[[#This Row],[Valor Devido]]-Tabela79[[#This Row],[Valor Faturado]]</f>
        <v>34104.755796496815</v>
      </c>
      <c r="M8" s="6"/>
    </row>
    <row r="9" spans="1:14" s="67" customFormat="1" ht="15.75" hidden="1">
      <c r="A9" s="149"/>
      <c r="B9" s="36" t="s">
        <v>167</v>
      </c>
      <c r="C9" s="257" t="s">
        <v>87</v>
      </c>
      <c r="D9" s="36" t="s">
        <v>7</v>
      </c>
      <c r="E9" s="251">
        <v>45658</v>
      </c>
      <c r="F9" s="251">
        <v>45658</v>
      </c>
      <c r="G9" s="251"/>
      <c r="H9" s="36" t="s">
        <v>624</v>
      </c>
      <c r="I9" s="306">
        <v>1638.426338372886</v>
      </c>
      <c r="J9" s="300">
        <v>0.12782408565019712</v>
      </c>
      <c r="K9" s="306">
        <f>Tabela79[[#This Row],[Valor Faturado]]*(1+Tabela79[[#This Row],[% Reajuste]])</f>
        <v>1847.8566869806007</v>
      </c>
      <c r="L9" s="57">
        <f>Tabela79[[#This Row],[Valor Devido]]-Tabela79[[#This Row],[Valor Faturado]]</f>
        <v>209.43034860771468</v>
      </c>
      <c r="M9" s="6"/>
    </row>
    <row r="10" spans="1:14" s="67" customFormat="1" ht="15.75" hidden="1">
      <c r="A10" s="149"/>
      <c r="B10" s="36" t="s">
        <v>167</v>
      </c>
      <c r="C10" s="257" t="s">
        <v>87</v>
      </c>
      <c r="D10" s="36" t="s">
        <v>7</v>
      </c>
      <c r="E10" s="251">
        <v>45658</v>
      </c>
      <c r="F10" s="251">
        <v>45658</v>
      </c>
      <c r="G10" s="251"/>
      <c r="H10" s="36" t="s">
        <v>624</v>
      </c>
      <c r="I10" s="306">
        <v>68530.5</v>
      </c>
      <c r="J10" s="300">
        <v>0.12782408565019712</v>
      </c>
      <c r="K10" s="306">
        <f>Tabela79[[#This Row],[Valor Faturado]]*(1+Tabela79[[#This Row],[% Reajuste]])</f>
        <v>77290.348501650835</v>
      </c>
      <c r="L10" s="57">
        <f>Tabela79[[#This Row],[Valor Devido]]-Tabela79[[#This Row],[Valor Faturado]]</f>
        <v>8759.8485016508348</v>
      </c>
      <c r="M10" s="6"/>
    </row>
    <row r="11" spans="1:14" s="67" customFormat="1" ht="31.5" hidden="1">
      <c r="A11" s="149"/>
      <c r="B11" s="36" t="s">
        <v>176</v>
      </c>
      <c r="C11" s="257" t="s">
        <v>12</v>
      </c>
      <c r="D11" s="36" t="s">
        <v>175</v>
      </c>
      <c r="E11" s="251">
        <v>45536</v>
      </c>
      <c r="F11" s="251">
        <v>45536</v>
      </c>
      <c r="G11" s="251">
        <v>45536</v>
      </c>
      <c r="H11" s="36" t="s">
        <v>623</v>
      </c>
      <c r="I11" s="306">
        <v>63018.71</v>
      </c>
      <c r="J11" s="300">
        <v>4.7462787958655064E-2</v>
      </c>
      <c r="K11" s="306">
        <f>Tabela79[[#This Row],[Valor Faturado]]*(1+Tabela79[[#This Row],[% Reajuste]])</f>
        <v>66009.753670157981</v>
      </c>
      <c r="L11" s="57">
        <f>Tabela79[[#This Row],[Valor Devido]]-Tabela79[[#This Row],[Valor Faturado]]</f>
        <v>2991.043670157982</v>
      </c>
      <c r="M11" s="6"/>
    </row>
    <row r="12" spans="1:14" s="67" customFormat="1" ht="16.350000000000001" hidden="1" customHeight="1">
      <c r="A12" s="149"/>
      <c r="B12" s="36" t="s">
        <v>176</v>
      </c>
      <c r="C12" s="257" t="s">
        <v>12</v>
      </c>
      <c r="D12" s="36" t="s">
        <v>175</v>
      </c>
      <c r="E12" s="251">
        <v>45536</v>
      </c>
      <c r="F12" s="251">
        <v>45566</v>
      </c>
      <c r="G12" s="251">
        <v>45566</v>
      </c>
      <c r="H12" s="36" t="s">
        <v>623</v>
      </c>
      <c r="I12" s="306">
        <v>63243.67</v>
      </c>
      <c r="J12" s="300">
        <v>4.7462787958655064E-2</v>
      </c>
      <c r="K12" s="306">
        <f>Tabela79[[#This Row],[Valor Faturado]]*(1+Tabela79[[#This Row],[% Reajuste]])</f>
        <v>66245.390898937156</v>
      </c>
      <c r="L12" s="57">
        <f>Tabela79[[#This Row],[Valor Devido]]-Tabela79[[#This Row],[Valor Faturado]]</f>
        <v>3001.7208989371575</v>
      </c>
      <c r="M12" s="6"/>
    </row>
    <row r="13" spans="1:14" s="67" customFormat="1" ht="31.5" hidden="1">
      <c r="A13" s="149"/>
      <c r="B13" s="36" t="s">
        <v>176</v>
      </c>
      <c r="C13" s="257" t="s">
        <v>12</v>
      </c>
      <c r="D13" s="36" t="s">
        <v>175</v>
      </c>
      <c r="E13" s="251">
        <v>45536</v>
      </c>
      <c r="F13" s="251">
        <v>45597</v>
      </c>
      <c r="G13" s="251">
        <v>45597</v>
      </c>
      <c r="H13" s="36" t="s">
        <v>623</v>
      </c>
      <c r="I13" s="306">
        <v>62261.55</v>
      </c>
      <c r="J13" s="300">
        <v>4.7462787958655064E-2</v>
      </c>
      <c r="K13" s="306">
        <f>Tabela79[[#This Row],[Valor Faturado]]*(1+Tabela79[[#This Row],[% Reajuste]])</f>
        <v>65216.656745627202</v>
      </c>
      <c r="L13" s="39">
        <f>Tabela79[[#This Row],[Valor Devido]]-Tabela79[[#This Row],[Valor Faturado]]</f>
        <v>2955.1067456271994</v>
      </c>
      <c r="M13" s="6"/>
    </row>
    <row r="14" spans="1:14" s="67" customFormat="1" ht="31.5" hidden="1">
      <c r="A14" s="149"/>
      <c r="B14" s="36" t="s">
        <v>176</v>
      </c>
      <c r="C14" s="257" t="s">
        <v>12</v>
      </c>
      <c r="D14" s="36" t="s">
        <v>175</v>
      </c>
      <c r="E14" s="251">
        <v>45536</v>
      </c>
      <c r="F14" s="251">
        <v>45627</v>
      </c>
      <c r="G14" s="251">
        <v>45627</v>
      </c>
      <c r="H14" s="36" t="s">
        <v>623</v>
      </c>
      <c r="I14" s="306">
        <v>62261.55</v>
      </c>
      <c r="J14" s="300">
        <v>4.7462787958655064E-2</v>
      </c>
      <c r="K14" s="306">
        <f>Tabela79[[#This Row],[Valor Faturado]]*(1+Tabela79[[#This Row],[% Reajuste]])</f>
        <v>65216.656745627202</v>
      </c>
      <c r="L14" s="39">
        <f>Tabela79[[#This Row],[Valor Devido]]-Tabela79[[#This Row],[Valor Faturado]]</f>
        <v>2955.1067456271994</v>
      </c>
      <c r="M14" s="6"/>
    </row>
    <row r="15" spans="1:14" s="67" customFormat="1" ht="31.5" hidden="1">
      <c r="A15" s="149"/>
      <c r="B15" s="36" t="s">
        <v>176</v>
      </c>
      <c r="C15" s="257" t="s">
        <v>12</v>
      </c>
      <c r="D15" s="36" t="s">
        <v>175</v>
      </c>
      <c r="E15" s="251">
        <v>45536</v>
      </c>
      <c r="F15" s="251">
        <v>45658</v>
      </c>
      <c r="G15" s="251">
        <v>45658</v>
      </c>
      <c r="H15" s="36" t="s">
        <v>623</v>
      </c>
      <c r="I15" s="306">
        <v>61803.18</v>
      </c>
      <c r="J15" s="300">
        <v>4.7462787958655064E-2</v>
      </c>
      <c r="K15" s="306">
        <f>Tabela79[[#This Row],[Valor Faturado]]*(1+Tabela79[[#This Row],[% Reajuste]])</f>
        <v>64736.531227510597</v>
      </c>
      <c r="L15" s="39">
        <f>Tabela79[[#This Row],[Valor Devido]]-Tabela79[[#This Row],[Valor Faturado]]</f>
        <v>2933.3512275105968</v>
      </c>
      <c r="M15" s="6"/>
    </row>
    <row r="16" spans="1:14" s="67" customFormat="1" ht="31.5" hidden="1">
      <c r="A16" s="149"/>
      <c r="B16" s="36" t="s">
        <v>176</v>
      </c>
      <c r="C16" s="257" t="s">
        <v>12</v>
      </c>
      <c r="D16" s="36" t="s">
        <v>175</v>
      </c>
      <c r="E16" s="251">
        <v>45536</v>
      </c>
      <c r="F16" s="251">
        <v>45689</v>
      </c>
      <c r="G16" s="251">
        <v>45689</v>
      </c>
      <c r="H16" s="36" t="s">
        <v>623</v>
      </c>
      <c r="I16" s="306">
        <v>65775.72</v>
      </c>
      <c r="J16" s="300">
        <v>4.7462787958655064E-2</v>
      </c>
      <c r="K16" s="306">
        <f>Tabela79[[#This Row],[Valor Faturado]]*(1+Tabela79[[#This Row],[% Reajuste]])</f>
        <v>68897.619051187867</v>
      </c>
      <c r="L16" s="39">
        <f>Tabela79[[#This Row],[Valor Devido]]-Tabela79[[#This Row],[Valor Faturado]]</f>
        <v>3121.8990511878656</v>
      </c>
      <c r="M16" s="6"/>
    </row>
    <row r="17" spans="1:13" s="67" customFormat="1" ht="31.5" hidden="1">
      <c r="A17" s="149"/>
      <c r="B17" s="36" t="s">
        <v>176</v>
      </c>
      <c r="C17" s="257" t="s">
        <v>12</v>
      </c>
      <c r="D17" s="36" t="s">
        <v>175</v>
      </c>
      <c r="E17" s="251">
        <v>45536</v>
      </c>
      <c r="F17" s="251">
        <v>45717</v>
      </c>
      <c r="G17" s="251">
        <v>45717</v>
      </c>
      <c r="H17" s="36" t="s">
        <v>623</v>
      </c>
      <c r="I17" s="306">
        <v>66539.67</v>
      </c>
      <c r="J17" s="300">
        <v>4.7462787958655064E-2</v>
      </c>
      <c r="K17" s="306">
        <f>Tabela79[[#This Row],[Valor Faturado]]*(1+Tabela79[[#This Row],[% Reajuste]])</f>
        <v>69697.828248048885</v>
      </c>
      <c r="L17" s="39">
        <f>Tabela79[[#This Row],[Valor Devido]]-Tabela79[[#This Row],[Valor Faturado]]</f>
        <v>3158.1582480488869</v>
      </c>
      <c r="M17" s="6"/>
    </row>
    <row r="18" spans="1:13" s="67" customFormat="1" ht="15.75" hidden="1">
      <c r="A18" s="149"/>
      <c r="B18" s="36" t="s">
        <v>167</v>
      </c>
      <c r="C18" s="257" t="s">
        <v>58</v>
      </c>
      <c r="D18" s="36" t="s">
        <v>7</v>
      </c>
      <c r="E18" s="251">
        <v>45658</v>
      </c>
      <c r="F18" s="251">
        <v>45658</v>
      </c>
      <c r="G18" s="251">
        <v>45689</v>
      </c>
      <c r="H18" s="36" t="s">
        <v>623</v>
      </c>
      <c r="I18" s="306">
        <v>107998.75640613525</v>
      </c>
      <c r="J18" s="300">
        <v>0.13172788123365689</v>
      </c>
      <c r="K18" s="306">
        <f>Tabela79[[#This Row],[Valor Faturado]]*(1+Tabela79[[#This Row],[% Reajuste]])</f>
        <v>122225.20376338527</v>
      </c>
      <c r="L18" s="39">
        <f>Tabela79[[#This Row],[Valor Devido]]-Tabela79[[#This Row],[Valor Faturado]]</f>
        <v>14226.447357250028</v>
      </c>
      <c r="M18" s="6"/>
    </row>
    <row r="19" spans="1:13" s="67" customFormat="1" ht="15.75" hidden="1">
      <c r="A19" s="149"/>
      <c r="B19" s="36" t="s">
        <v>167</v>
      </c>
      <c r="C19" s="257" t="s">
        <v>58</v>
      </c>
      <c r="D19" s="36" t="s">
        <v>7</v>
      </c>
      <c r="E19" s="251">
        <v>45658</v>
      </c>
      <c r="F19" s="251">
        <v>45689</v>
      </c>
      <c r="G19" s="251">
        <v>45717</v>
      </c>
      <c r="H19" s="36" t="s">
        <v>623</v>
      </c>
      <c r="I19" s="306">
        <v>112554.97910613523</v>
      </c>
      <c r="J19" s="300">
        <v>0.13172788123365689</v>
      </c>
      <c r="K19" s="306">
        <f>Tabela79[[#This Row],[Valor Faturado]]*(1+Tabela79[[#This Row],[% Reajuste]])</f>
        <v>127381.60802608494</v>
      </c>
      <c r="L19" s="39">
        <f>Tabela79[[#This Row],[Valor Devido]]-Tabela79[[#This Row],[Valor Faturado]]</f>
        <v>14826.628919949711</v>
      </c>
      <c r="M19" s="6"/>
    </row>
    <row r="20" spans="1:13" s="67" customFormat="1" ht="15.75" hidden="1">
      <c r="A20" s="149"/>
      <c r="B20" s="36" t="s">
        <v>184</v>
      </c>
      <c r="C20" s="257" t="s">
        <v>95</v>
      </c>
      <c r="D20" s="36" t="s">
        <v>10</v>
      </c>
      <c r="E20" s="251">
        <v>45689</v>
      </c>
      <c r="F20" s="251">
        <v>45689</v>
      </c>
      <c r="G20" s="251"/>
      <c r="H20" s="36" t="s">
        <v>623</v>
      </c>
      <c r="I20" s="306">
        <v>58515.53</v>
      </c>
      <c r="J20" s="300">
        <v>0.10535804519018767</v>
      </c>
      <c r="K20" s="306">
        <f>Tabela79[[#This Row],[Valor Faturado]]*(1+Tabela79[[#This Row],[% Reajuste]])</f>
        <v>64680.611854067778</v>
      </c>
      <c r="L20" s="39">
        <f>Tabela79[[#This Row],[Valor Devido]]-Tabela79[[#This Row],[Valor Faturado]]</f>
        <v>6165.0818540677792</v>
      </c>
      <c r="M20" s="6"/>
    </row>
    <row r="21" spans="1:13" s="67" customFormat="1" ht="15.75" hidden="1">
      <c r="A21" s="149"/>
      <c r="B21" s="36" t="s">
        <v>184</v>
      </c>
      <c r="C21" s="257" t="s">
        <v>95</v>
      </c>
      <c r="D21" s="36" t="s">
        <v>11</v>
      </c>
      <c r="E21" s="251">
        <v>45689</v>
      </c>
      <c r="F21" s="251">
        <v>45689</v>
      </c>
      <c r="G21" s="251"/>
      <c r="H21" s="36" t="s">
        <v>623</v>
      </c>
      <c r="I21" s="306">
        <v>7746.19</v>
      </c>
      <c r="J21" s="300">
        <v>4.0100976490731903E-2</v>
      </c>
      <c r="K21" s="306">
        <f>Tabela79[[#This Row],[Valor Faturado]]*(1+Tabela79[[#This Row],[% Reajuste]])</f>
        <v>8056.8197830827421</v>
      </c>
      <c r="L21" s="39">
        <f>Tabela79[[#This Row],[Valor Devido]]-Tabela79[[#This Row],[Valor Faturado]]</f>
        <v>310.62978308274251</v>
      </c>
      <c r="M21" s="6"/>
    </row>
    <row r="22" spans="1:13" s="67" customFormat="1" ht="15.75" hidden="1">
      <c r="A22" s="149"/>
      <c r="B22" s="36" t="s">
        <v>4</v>
      </c>
      <c r="C22" s="257" t="s">
        <v>34</v>
      </c>
      <c r="D22" s="36" t="s">
        <v>10</v>
      </c>
      <c r="E22" s="251">
        <v>45658</v>
      </c>
      <c r="F22" s="251">
        <v>45658</v>
      </c>
      <c r="G22" s="251">
        <v>45658</v>
      </c>
      <c r="H22" s="36" t="s">
        <v>623</v>
      </c>
      <c r="I22" s="306">
        <v>98403.9</v>
      </c>
      <c r="J22" s="300">
        <v>9.9759349866739927E-2</v>
      </c>
      <c r="K22" s="306">
        <f>Tabela79[[#This Row],[Valor Faturado]]*(1+Tabela79[[#This Row],[% Reajuste]])</f>
        <v>108220.60908835169</v>
      </c>
      <c r="L22" s="39">
        <f>Tabela79[[#This Row],[Valor Devido]]-Tabela79[[#This Row],[Valor Faturado]]</f>
        <v>9816.7090883516939</v>
      </c>
      <c r="M22" s="6"/>
    </row>
    <row r="23" spans="1:13" s="67" customFormat="1" ht="15.75" hidden="1">
      <c r="A23" s="149"/>
      <c r="B23" s="36" t="s">
        <v>4</v>
      </c>
      <c r="C23" s="257" t="s">
        <v>34</v>
      </c>
      <c r="D23" s="36" t="s">
        <v>10</v>
      </c>
      <c r="E23" s="251">
        <v>45658</v>
      </c>
      <c r="F23" s="251">
        <v>45689</v>
      </c>
      <c r="G23" s="251">
        <v>45689</v>
      </c>
      <c r="H23" s="36" t="s">
        <v>623</v>
      </c>
      <c r="I23" s="306">
        <v>97906.42</v>
      </c>
      <c r="J23" s="300">
        <v>9.9759349866739927E-2</v>
      </c>
      <c r="K23" s="306">
        <f>Tabela79[[#This Row],[Valor Faturado]]*(1+Tabela79[[#This Row],[% Reajuste]])</f>
        <v>107673.50080697998</v>
      </c>
      <c r="L23" s="39">
        <f>Tabela79[[#This Row],[Valor Devido]]-Tabela79[[#This Row],[Valor Faturado]]</f>
        <v>9767.0808069799823</v>
      </c>
      <c r="M23" s="6"/>
    </row>
    <row r="24" spans="1:13" s="67" customFormat="1" ht="15.75" hidden="1">
      <c r="A24" s="149"/>
      <c r="B24" s="36" t="s">
        <v>4</v>
      </c>
      <c r="C24" s="257" t="s">
        <v>34</v>
      </c>
      <c r="D24" s="36" t="s">
        <v>10</v>
      </c>
      <c r="E24" s="251">
        <v>45658</v>
      </c>
      <c r="F24" s="251">
        <v>45717</v>
      </c>
      <c r="G24" s="251">
        <v>45717</v>
      </c>
      <c r="H24" s="36" t="s">
        <v>623</v>
      </c>
      <c r="I24" s="306">
        <v>98403.9</v>
      </c>
      <c r="J24" s="300">
        <v>9.9759349866739927E-2</v>
      </c>
      <c r="K24" s="306">
        <f>Tabela79[[#This Row],[Valor Faturado]]*(1+Tabela79[[#This Row],[% Reajuste]])</f>
        <v>108220.60908835169</v>
      </c>
      <c r="L24" s="39">
        <f>Tabela79[[#This Row],[Valor Devido]]-Tabela79[[#This Row],[Valor Faturado]]</f>
        <v>9816.7090883516939</v>
      </c>
      <c r="M24" s="6"/>
    </row>
    <row r="25" spans="1:13" s="67" customFormat="1" ht="15.75" hidden="1">
      <c r="A25" s="149"/>
      <c r="B25" s="36" t="s">
        <v>4</v>
      </c>
      <c r="C25" s="257" t="s">
        <v>34</v>
      </c>
      <c r="D25" s="36" t="s">
        <v>11</v>
      </c>
      <c r="E25" s="251">
        <v>45658</v>
      </c>
      <c r="F25" s="251">
        <v>45658</v>
      </c>
      <c r="G25" s="251">
        <v>45658</v>
      </c>
      <c r="H25" s="36" t="s">
        <v>623</v>
      </c>
      <c r="I25" s="306">
        <v>110202.49</v>
      </c>
      <c r="J25" s="300">
        <v>5.5820403100710701E-2</v>
      </c>
      <c r="K25" s="306">
        <f>Tabela79[[#This Row],[Valor Faturado]]*(1+Tabela79[[#This Row],[% Reajuste]])</f>
        <v>116354.03741450206</v>
      </c>
      <c r="L25" s="39">
        <f>Tabela79[[#This Row],[Valor Devido]]-Tabela79[[#This Row],[Valor Faturado]]</f>
        <v>6151.5474145020562</v>
      </c>
      <c r="M25" s="6"/>
    </row>
    <row r="26" spans="1:13" s="67" customFormat="1" ht="15.75" hidden="1">
      <c r="A26" s="149"/>
      <c r="B26" s="36" t="s">
        <v>4</v>
      </c>
      <c r="C26" s="257" t="s">
        <v>34</v>
      </c>
      <c r="D26" s="36" t="s">
        <v>11</v>
      </c>
      <c r="E26" s="251">
        <v>45658</v>
      </c>
      <c r="F26" s="251">
        <v>45689</v>
      </c>
      <c r="G26" s="251">
        <v>45689</v>
      </c>
      <c r="H26" s="36" t="s">
        <v>623</v>
      </c>
      <c r="I26" s="307">
        <v>108509.94</v>
      </c>
      <c r="J26" s="301">
        <v>5.5820403100710701E-2</v>
      </c>
      <c r="K26" s="306">
        <f>Tabela79[[#This Row],[Valor Faturado]]*(1+Tabela79[[#This Row],[% Reajuste]])</f>
        <v>114567.00859123394</v>
      </c>
      <c r="L26" s="57">
        <f>Tabela79[[#This Row],[Valor Devido]]-Tabela79[[#This Row],[Valor Faturado]]</f>
        <v>6057.0685912339395</v>
      </c>
      <c r="M26" s="6"/>
    </row>
    <row r="27" spans="1:13" s="67" customFormat="1" ht="15.75" hidden="1">
      <c r="A27" s="149"/>
      <c r="B27" s="36" t="s">
        <v>4</v>
      </c>
      <c r="C27" s="257" t="s">
        <v>34</v>
      </c>
      <c r="D27" s="36" t="s">
        <v>11</v>
      </c>
      <c r="E27" s="251">
        <v>45658</v>
      </c>
      <c r="F27" s="251">
        <v>45717</v>
      </c>
      <c r="G27" s="251">
        <v>45717</v>
      </c>
      <c r="H27" s="36" t="s">
        <v>623</v>
      </c>
      <c r="I27" s="307">
        <v>109252.97</v>
      </c>
      <c r="J27" s="301">
        <v>5.5820403100710701E-2</v>
      </c>
      <c r="K27" s="306">
        <f>Tabela79[[#This Row],[Valor Faturado]]*(1+Tabela79[[#This Row],[% Reajuste]])</f>
        <v>115351.51482534986</v>
      </c>
      <c r="L27" s="57">
        <f>Tabela79[[#This Row],[Valor Devido]]-Tabela79[[#This Row],[Valor Faturado]]</f>
        <v>6098.5448253498616</v>
      </c>
      <c r="M27" s="6"/>
    </row>
    <row r="28" spans="1:13" s="67" customFormat="1" ht="15.75" hidden="1">
      <c r="A28" s="149"/>
      <c r="B28" s="36" t="s">
        <v>4</v>
      </c>
      <c r="C28" s="257" t="s">
        <v>12</v>
      </c>
      <c r="D28" s="36" t="s">
        <v>7</v>
      </c>
      <c r="E28" s="251">
        <v>45658</v>
      </c>
      <c r="F28" s="251">
        <v>45658</v>
      </c>
      <c r="G28" s="251">
        <v>45689</v>
      </c>
      <c r="H28" s="44" t="s">
        <v>623</v>
      </c>
      <c r="I28" s="307">
        <v>586031.35999999999</v>
      </c>
      <c r="J28" s="301">
        <v>0.11423377185884066</v>
      </c>
      <c r="K28" s="306">
        <f>Tabela79[[#This Row],[Valor Faturado]]*(1+Tabela79[[#This Row],[% Reajuste]])</f>
        <v>652975.9326803661</v>
      </c>
      <c r="L28" s="57">
        <f>Tabela79[[#This Row],[Valor Devido]]-Tabela79[[#This Row],[Valor Faturado]]</f>
        <v>66944.572680366109</v>
      </c>
      <c r="M28" s="6"/>
    </row>
    <row r="29" spans="1:13" s="67" customFormat="1" ht="15.75" hidden="1">
      <c r="A29" s="149"/>
      <c r="B29" s="36" t="s">
        <v>4</v>
      </c>
      <c r="C29" s="257" t="s">
        <v>12</v>
      </c>
      <c r="D29" s="36" t="s">
        <v>7</v>
      </c>
      <c r="E29" s="251">
        <v>45658</v>
      </c>
      <c r="F29" s="251">
        <v>45689</v>
      </c>
      <c r="G29" s="251">
        <v>45717</v>
      </c>
      <c r="H29" s="44" t="s">
        <v>623</v>
      </c>
      <c r="I29" s="307">
        <v>521388.46</v>
      </c>
      <c r="J29" s="301">
        <v>0.11423377185884066</v>
      </c>
      <c r="K29" s="306">
        <f>Tabela79[[#This Row],[Valor Faturado]]*(1+Tabela79[[#This Row],[% Reajuste]])</f>
        <v>580948.63038947224</v>
      </c>
      <c r="L29" s="57">
        <f>Tabela79[[#This Row],[Valor Devido]]-Tabela79[[#This Row],[Valor Faturado]]</f>
        <v>59560.170389472216</v>
      </c>
      <c r="M29" s="6"/>
    </row>
    <row r="30" spans="1:13" s="67" customFormat="1" ht="15" hidden="1" customHeight="1">
      <c r="A30" s="149"/>
      <c r="B30" s="36" t="s">
        <v>4</v>
      </c>
      <c r="C30" s="257" t="s">
        <v>12</v>
      </c>
      <c r="D30" s="36" t="s">
        <v>7</v>
      </c>
      <c r="E30" s="251">
        <v>45658</v>
      </c>
      <c r="F30" s="251">
        <v>45717</v>
      </c>
      <c r="G30" s="251">
        <v>45748</v>
      </c>
      <c r="H30" s="37" t="s">
        <v>623</v>
      </c>
      <c r="I30" s="306">
        <v>662121.23</v>
      </c>
      <c r="J30" s="300">
        <v>0.11423377185884066</v>
      </c>
      <c r="K30" s="306">
        <f>Tabela79[[#This Row],[Valor Faturado]]*(1+Tabela79[[#This Row],[% Reajuste]])</f>
        <v>737757.83553071495</v>
      </c>
      <c r="L30" s="57">
        <f>Tabela79[[#This Row],[Valor Devido]]-Tabela79[[#This Row],[Valor Faturado]]</f>
        <v>75636.605530714965</v>
      </c>
      <c r="M30" s="6"/>
    </row>
    <row r="31" spans="1:13" s="67" customFormat="1" ht="15.75" hidden="1">
      <c r="A31" s="149"/>
      <c r="B31" s="36" t="s">
        <v>4</v>
      </c>
      <c r="C31" s="257" t="s">
        <v>12</v>
      </c>
      <c r="D31" s="36" t="s">
        <v>7</v>
      </c>
      <c r="E31" s="251">
        <v>45658</v>
      </c>
      <c r="F31" s="251">
        <v>45748</v>
      </c>
      <c r="G31" s="251">
        <v>45778</v>
      </c>
      <c r="H31" s="37" t="s">
        <v>623</v>
      </c>
      <c r="I31" s="306">
        <v>552456.1</v>
      </c>
      <c r="J31" s="300">
        <v>0.11423377185884066</v>
      </c>
      <c r="K31" s="306">
        <f>Tabela79[[#This Row],[Valor Faturado]]*(1+Tabela79[[#This Row],[% Reajuste]])</f>
        <v>615565.24408942484</v>
      </c>
      <c r="L31" s="57">
        <f>Tabela79[[#This Row],[Valor Devido]]-Tabela79[[#This Row],[Valor Faturado]]</f>
        <v>63109.144089424866</v>
      </c>
      <c r="M31" s="6"/>
    </row>
    <row r="32" spans="1:13" s="67" customFormat="1" ht="31.5" hidden="1">
      <c r="A32" s="149"/>
      <c r="B32" s="36" t="s">
        <v>167</v>
      </c>
      <c r="C32" s="257" t="s">
        <v>87</v>
      </c>
      <c r="D32" s="36" t="s">
        <v>169</v>
      </c>
      <c r="E32" s="251">
        <v>45536</v>
      </c>
      <c r="F32" s="251">
        <v>45536</v>
      </c>
      <c r="G32" s="251"/>
      <c r="H32" s="37" t="s">
        <v>623</v>
      </c>
      <c r="I32" s="306">
        <v>118217.4</v>
      </c>
      <c r="J32" s="300">
        <v>4.0689272475963843E-2</v>
      </c>
      <c r="K32" s="306">
        <f>Tabela79[[#This Row],[Valor Faturado]]*(1+Tabela79[[#This Row],[% Reajuste]])</f>
        <v>123027.57999999999</v>
      </c>
      <c r="L32" s="57">
        <f>Tabela79[[#This Row],[Valor Devido]]-Tabela79[[#This Row],[Valor Faturado]]</f>
        <v>4810.179999999993</v>
      </c>
      <c r="M32" s="6"/>
    </row>
    <row r="33" spans="1:13" s="67" customFormat="1" ht="31.5" hidden="1">
      <c r="A33" s="149"/>
      <c r="B33" s="36" t="s">
        <v>167</v>
      </c>
      <c r="C33" s="257" t="s">
        <v>87</v>
      </c>
      <c r="D33" s="36" t="s">
        <v>169</v>
      </c>
      <c r="E33" s="251">
        <v>45536</v>
      </c>
      <c r="F33" s="251">
        <v>45566</v>
      </c>
      <c r="G33" s="251"/>
      <c r="H33" s="37" t="s">
        <v>623</v>
      </c>
      <c r="I33" s="306">
        <v>118217.4</v>
      </c>
      <c r="J33" s="300">
        <v>4.0689272475963843E-2</v>
      </c>
      <c r="K33" s="306">
        <f>Tabela79[[#This Row],[Valor Faturado]]*(1+Tabela79[[#This Row],[% Reajuste]])</f>
        <v>123027.57999999999</v>
      </c>
      <c r="L33" s="57">
        <f>Tabela79[[#This Row],[Valor Devido]]-Tabela79[[#This Row],[Valor Faturado]]</f>
        <v>4810.179999999993</v>
      </c>
      <c r="M33" s="6"/>
    </row>
    <row r="34" spans="1:13" s="67" customFormat="1" ht="31.5" hidden="1">
      <c r="A34" s="149"/>
      <c r="B34" s="36" t="s">
        <v>167</v>
      </c>
      <c r="C34" s="257" t="s">
        <v>87</v>
      </c>
      <c r="D34" s="36" t="s">
        <v>169</v>
      </c>
      <c r="E34" s="251">
        <v>45536</v>
      </c>
      <c r="F34" s="251">
        <v>45597</v>
      </c>
      <c r="G34" s="251"/>
      <c r="H34" s="37" t="s">
        <v>623</v>
      </c>
      <c r="I34" s="306">
        <v>118217.4</v>
      </c>
      <c r="J34" s="300">
        <v>4.0689272475963843E-2</v>
      </c>
      <c r="K34" s="306">
        <f>Tabela79[[#This Row],[Valor Faturado]]*(1+Tabela79[[#This Row],[% Reajuste]])</f>
        <v>123027.57999999999</v>
      </c>
      <c r="L34" s="39">
        <f>Tabela79[[#This Row],[Valor Devido]]-Tabela79[[#This Row],[Valor Faturado]]</f>
        <v>4810.179999999993</v>
      </c>
      <c r="M34" s="6"/>
    </row>
    <row r="35" spans="1:13" s="67" customFormat="1" ht="31.5" hidden="1">
      <c r="A35" s="149"/>
      <c r="B35" s="36" t="s">
        <v>167</v>
      </c>
      <c r="C35" s="257" t="s">
        <v>87</v>
      </c>
      <c r="D35" s="36" t="s">
        <v>169</v>
      </c>
      <c r="E35" s="251">
        <v>45536</v>
      </c>
      <c r="F35" s="251">
        <v>45627</v>
      </c>
      <c r="G35" s="251"/>
      <c r="H35" s="37" t="s">
        <v>623</v>
      </c>
      <c r="I35" s="306">
        <v>118217.4</v>
      </c>
      <c r="J35" s="300">
        <v>4.0689272475963843E-2</v>
      </c>
      <c r="K35" s="306">
        <f>Tabela79[[#This Row],[Valor Faturado]]*(1+Tabela79[[#This Row],[% Reajuste]])</f>
        <v>123027.57999999999</v>
      </c>
      <c r="L35" s="39">
        <f>Tabela79[[#This Row],[Valor Devido]]-Tabela79[[#This Row],[Valor Faturado]]</f>
        <v>4810.179999999993</v>
      </c>
      <c r="M35" s="6"/>
    </row>
    <row r="36" spans="1:13" s="67" customFormat="1" ht="31.5" hidden="1">
      <c r="A36" s="149"/>
      <c r="B36" s="36" t="s">
        <v>167</v>
      </c>
      <c r="C36" s="257" t="s">
        <v>87</v>
      </c>
      <c r="D36" s="36" t="s">
        <v>169</v>
      </c>
      <c r="E36" s="251">
        <v>45536</v>
      </c>
      <c r="F36" s="251">
        <v>45658</v>
      </c>
      <c r="G36" s="251"/>
      <c r="H36" s="37" t="s">
        <v>623</v>
      </c>
      <c r="I36" s="306">
        <v>118217.4</v>
      </c>
      <c r="J36" s="300">
        <v>4.0689272475963843E-2</v>
      </c>
      <c r="K36" s="306">
        <f>Tabela79[[#This Row],[Valor Faturado]]*(1+Tabela79[[#This Row],[% Reajuste]])</f>
        <v>123027.57999999999</v>
      </c>
      <c r="L36" s="39">
        <f>Tabela79[[#This Row],[Valor Devido]]-Tabela79[[#This Row],[Valor Faturado]]</f>
        <v>4810.179999999993</v>
      </c>
      <c r="M36" s="6"/>
    </row>
    <row r="37" spans="1:13" s="67" customFormat="1" ht="31.5" hidden="1">
      <c r="A37" s="149"/>
      <c r="B37" s="36" t="s">
        <v>167</v>
      </c>
      <c r="C37" s="257" t="s">
        <v>87</v>
      </c>
      <c r="D37" s="36" t="s">
        <v>169</v>
      </c>
      <c r="E37" s="251">
        <v>45536</v>
      </c>
      <c r="F37" s="251">
        <v>45689</v>
      </c>
      <c r="G37" s="251"/>
      <c r="H37" s="37" t="s">
        <v>623</v>
      </c>
      <c r="I37" s="306">
        <v>118217.4</v>
      </c>
      <c r="J37" s="300">
        <v>4.0689272475963843E-2</v>
      </c>
      <c r="K37" s="306">
        <f>Tabela79[[#This Row],[Valor Faturado]]*(1+Tabela79[[#This Row],[% Reajuste]])</f>
        <v>123027.57999999999</v>
      </c>
      <c r="L37" s="39">
        <f>Tabela79[[#This Row],[Valor Devido]]-Tabela79[[#This Row],[Valor Faturado]]</f>
        <v>4810.179999999993</v>
      </c>
      <c r="M37" s="6"/>
    </row>
    <row r="38" spans="1:13" s="67" customFormat="1" ht="31.5" hidden="1">
      <c r="A38" s="149"/>
      <c r="B38" s="36" t="s">
        <v>167</v>
      </c>
      <c r="C38" s="257" t="s">
        <v>87</v>
      </c>
      <c r="D38" s="36" t="s">
        <v>169</v>
      </c>
      <c r="E38" s="251">
        <v>45536</v>
      </c>
      <c r="F38" s="251">
        <v>45717</v>
      </c>
      <c r="G38" s="251"/>
      <c r="H38" s="37" t="s">
        <v>623</v>
      </c>
      <c r="I38" s="306">
        <v>118217.4</v>
      </c>
      <c r="J38" s="300">
        <v>4.0689272475963843E-2</v>
      </c>
      <c r="K38" s="306">
        <f>Tabela79[[#This Row],[Valor Faturado]]*(1+Tabela79[[#This Row],[% Reajuste]])</f>
        <v>123027.57999999999</v>
      </c>
      <c r="L38" s="57">
        <f>Tabela79[[#This Row],[Valor Devido]]-Tabela79[[#This Row],[Valor Faturado]]</f>
        <v>4810.179999999993</v>
      </c>
      <c r="M38" s="6"/>
    </row>
    <row r="39" spans="1:13" s="67" customFormat="1" ht="15.75" hidden="1">
      <c r="A39" s="149"/>
      <c r="B39" s="36" t="s">
        <v>4</v>
      </c>
      <c r="C39" s="257" t="s">
        <v>34</v>
      </c>
      <c r="D39" s="36" t="s">
        <v>8</v>
      </c>
      <c r="E39" s="251">
        <v>45658</v>
      </c>
      <c r="F39" s="251">
        <v>45658</v>
      </c>
      <c r="G39" s="251">
        <v>45658</v>
      </c>
      <c r="H39" s="36" t="s">
        <v>623</v>
      </c>
      <c r="I39" s="306">
        <v>77105.649999999994</v>
      </c>
      <c r="J39" s="300">
        <v>6.3286718783983634E-2</v>
      </c>
      <c r="K39" s="306">
        <f>Tabela79[[#This Row],[Valor Faturado]]*(1+Tabela79[[#This Row],[% Reajuste]])</f>
        <v>81985.413588206255</v>
      </c>
      <c r="L39" s="57">
        <f>Tabela79[[#This Row],[Valor Devido]]-Tabela79[[#This Row],[Valor Faturado]]</f>
        <v>4879.7635882062605</v>
      </c>
      <c r="M39" s="6"/>
    </row>
    <row r="40" spans="1:13" s="67" customFormat="1" ht="15.75" hidden="1">
      <c r="A40" s="149"/>
      <c r="B40" s="36" t="s">
        <v>4</v>
      </c>
      <c r="C40" s="257" t="s">
        <v>34</v>
      </c>
      <c r="D40" s="36" t="s">
        <v>8</v>
      </c>
      <c r="E40" s="251">
        <v>45658</v>
      </c>
      <c r="F40" s="251">
        <v>45689</v>
      </c>
      <c r="G40" s="251">
        <v>45689</v>
      </c>
      <c r="H40" s="36" t="s">
        <v>623</v>
      </c>
      <c r="I40" s="306">
        <v>80660.790000000008</v>
      </c>
      <c r="J40" s="300">
        <v>6.3286718783983634E-2</v>
      </c>
      <c r="K40" s="306">
        <f>Tabela79[[#This Row],[Valor Faturado]]*(1+Tabela79[[#This Row],[% Reajuste]])</f>
        <v>85765.546733623967</v>
      </c>
      <c r="L40" s="57">
        <f>Tabela79[[#This Row],[Valor Devido]]-Tabela79[[#This Row],[Valor Faturado]]</f>
        <v>5104.756733623959</v>
      </c>
      <c r="M40" s="6"/>
    </row>
    <row r="41" spans="1:13" s="67" customFormat="1" ht="15.75" hidden="1">
      <c r="A41" s="149"/>
      <c r="B41" s="36" t="s">
        <v>4</v>
      </c>
      <c r="C41" s="257" t="s">
        <v>34</v>
      </c>
      <c r="D41" s="36" t="s">
        <v>8</v>
      </c>
      <c r="E41" s="251">
        <v>45658</v>
      </c>
      <c r="F41" s="251">
        <v>45717</v>
      </c>
      <c r="G41" s="251">
        <v>45717</v>
      </c>
      <c r="H41" s="36" t="s">
        <v>623</v>
      </c>
      <c r="I41" s="306">
        <v>81966.710000000006</v>
      </c>
      <c r="J41" s="300">
        <v>6.3286718783983634E-2</v>
      </c>
      <c r="K41" s="306">
        <f>Tabela79[[#This Row],[Valor Faturado]]*(1+Tabela79[[#This Row],[% Reajuste]])</f>
        <v>87154.114125418346</v>
      </c>
      <c r="L41" s="57">
        <f>Tabela79[[#This Row],[Valor Devido]]-Tabela79[[#This Row],[Valor Faturado]]</f>
        <v>5187.4041254183394</v>
      </c>
      <c r="M41" s="6"/>
    </row>
    <row r="42" spans="1:13" s="67" customFormat="1" ht="15.75" hidden="1">
      <c r="A42" s="149"/>
      <c r="B42" s="36" t="s">
        <v>4</v>
      </c>
      <c r="C42" s="257" t="s">
        <v>34</v>
      </c>
      <c r="D42" s="36" t="s">
        <v>8</v>
      </c>
      <c r="E42" s="251">
        <v>45658</v>
      </c>
      <c r="F42" s="251">
        <v>45748</v>
      </c>
      <c r="G42" s="251">
        <v>45748</v>
      </c>
      <c r="H42" s="36" t="s">
        <v>623</v>
      </c>
      <c r="I42" s="306">
        <v>81571.11</v>
      </c>
      <c r="J42" s="300">
        <v>6.3286718783983634E-2</v>
      </c>
      <c r="K42" s="306">
        <f>Tabela79[[#This Row],[Valor Faturado]]*(1+Tabela79[[#This Row],[% Reajuste]])</f>
        <v>86733.477899467398</v>
      </c>
      <c r="L42" s="39">
        <f>Tabela79[[#This Row],[Valor Devido]]-Tabela79[[#This Row],[Valor Faturado]]</f>
        <v>5162.3678994673974</v>
      </c>
      <c r="M42" s="6"/>
    </row>
    <row r="43" spans="1:13" s="67" customFormat="1" ht="15.75" hidden="1">
      <c r="A43" s="149"/>
      <c r="B43" s="36" t="s">
        <v>4</v>
      </c>
      <c r="C43" s="257" t="s">
        <v>34</v>
      </c>
      <c r="D43" s="36" t="s">
        <v>9</v>
      </c>
      <c r="E43" s="251">
        <v>45658</v>
      </c>
      <c r="F43" s="251">
        <v>45658</v>
      </c>
      <c r="G43" s="251">
        <v>45658</v>
      </c>
      <c r="H43" s="36" t="s">
        <v>623</v>
      </c>
      <c r="I43" s="307">
        <v>6446.67</v>
      </c>
      <c r="J43" s="301">
        <v>7.7372293553048074E-2</v>
      </c>
      <c r="K43" s="306">
        <f>Tabela79[[#This Row],[Valor Faturado]]*(1+Tabela79[[#This Row],[% Reajuste]])</f>
        <v>6945.4636436796281</v>
      </c>
      <c r="L43" s="64">
        <f>Tabela79[[#This Row],[Valor Devido]]-Tabela79[[#This Row],[Valor Faturado]]</f>
        <v>498.79364367962808</v>
      </c>
      <c r="M43" s="6"/>
    </row>
    <row r="44" spans="1:13" s="67" customFormat="1" ht="15.75" hidden="1">
      <c r="A44" s="149"/>
      <c r="B44" s="36" t="s">
        <v>4</v>
      </c>
      <c r="C44" s="257" t="s">
        <v>34</v>
      </c>
      <c r="D44" s="36" t="s">
        <v>9</v>
      </c>
      <c r="E44" s="251">
        <v>45658</v>
      </c>
      <c r="F44" s="251">
        <v>45689</v>
      </c>
      <c r="G44" s="251">
        <v>45689</v>
      </c>
      <c r="H44" s="36" t="s">
        <v>623</v>
      </c>
      <c r="I44" s="307">
        <v>6781.27</v>
      </c>
      <c r="J44" s="301">
        <v>7.7372293553048074E-2</v>
      </c>
      <c r="K44" s="306">
        <f>Tabela79[[#This Row],[Valor Faturado]]*(1+Tabela79[[#This Row],[% Reajuste]])</f>
        <v>7305.9524131024791</v>
      </c>
      <c r="L44" s="64">
        <f>Tabela79[[#This Row],[Valor Devido]]-Tabela79[[#This Row],[Valor Faturado]]</f>
        <v>524.68241310247868</v>
      </c>
      <c r="M44" s="6"/>
    </row>
    <row r="45" spans="1:13" s="67" customFormat="1" ht="15.75" hidden="1">
      <c r="A45" s="149"/>
      <c r="B45" s="36" t="s">
        <v>4</v>
      </c>
      <c r="C45" s="257" t="s">
        <v>34</v>
      </c>
      <c r="D45" s="36" t="s">
        <v>9</v>
      </c>
      <c r="E45" s="251">
        <v>45658</v>
      </c>
      <c r="F45" s="251">
        <v>45717</v>
      </c>
      <c r="G45" s="251">
        <v>45717</v>
      </c>
      <c r="H45" s="36" t="s">
        <v>623</v>
      </c>
      <c r="I45" s="307">
        <v>6781.27</v>
      </c>
      <c r="J45" s="301">
        <v>7.7372293553048074E-2</v>
      </c>
      <c r="K45" s="306">
        <f>Tabela79[[#This Row],[Valor Faturado]]*(1+Tabela79[[#This Row],[% Reajuste]])</f>
        <v>7305.9524131024791</v>
      </c>
      <c r="L45" s="64">
        <f>Tabela79[[#This Row],[Valor Devido]]-Tabela79[[#This Row],[Valor Faturado]]</f>
        <v>524.68241310247868</v>
      </c>
      <c r="M45" s="6"/>
    </row>
    <row r="46" spans="1:13" s="67" customFormat="1" ht="15.75" hidden="1">
      <c r="A46" s="149"/>
      <c r="B46" s="36" t="s">
        <v>4</v>
      </c>
      <c r="C46" s="257" t="s">
        <v>34</v>
      </c>
      <c r="D46" s="36" t="s">
        <v>9</v>
      </c>
      <c r="E46" s="251">
        <v>45658</v>
      </c>
      <c r="F46" s="251">
        <v>45748</v>
      </c>
      <c r="G46" s="251">
        <v>45748</v>
      </c>
      <c r="H46" s="36" t="s">
        <v>623</v>
      </c>
      <c r="I46" s="307">
        <v>6781.27</v>
      </c>
      <c r="J46" s="301">
        <v>7.7372293553048074E-2</v>
      </c>
      <c r="K46" s="306">
        <f>Tabela79[[#This Row],[Valor Faturado]]*(1+Tabela79[[#This Row],[% Reajuste]])</f>
        <v>7305.9524131024791</v>
      </c>
      <c r="L46" s="64">
        <f>Tabela79[[#This Row],[Valor Devido]]-Tabela79[[#This Row],[Valor Faturado]]</f>
        <v>524.68241310247868</v>
      </c>
      <c r="M46" s="6"/>
    </row>
    <row r="47" spans="1:13" s="67" customFormat="1" ht="15.75" hidden="1">
      <c r="A47" s="149"/>
      <c r="B47" s="36" t="s">
        <v>155</v>
      </c>
      <c r="C47" s="257" t="s">
        <v>113</v>
      </c>
      <c r="D47" s="36" t="s">
        <v>7</v>
      </c>
      <c r="E47" s="251">
        <v>45658</v>
      </c>
      <c r="F47" s="251">
        <v>45658</v>
      </c>
      <c r="G47" s="251">
        <v>45689</v>
      </c>
      <c r="H47" s="36" t="s">
        <v>623</v>
      </c>
      <c r="I47" s="307">
        <v>173345.15</v>
      </c>
      <c r="J47" s="301">
        <v>6.3232126576766495E-2</v>
      </c>
      <c r="K47" s="306">
        <f>Tabela79[[#This Row],[Valor Faturado]]*(1+Tabela79[[#This Row],[% Reajuste]])</f>
        <v>184306.13246626858</v>
      </c>
      <c r="L47" s="64">
        <f>Tabela79[[#This Row],[Valor Devido]]-Tabela79[[#This Row],[Valor Faturado]]</f>
        <v>10960.982466268586</v>
      </c>
      <c r="M47" s="6"/>
    </row>
    <row r="48" spans="1:13" s="67" customFormat="1" ht="15.75" hidden="1">
      <c r="A48" s="149"/>
      <c r="B48" s="36" t="s">
        <v>155</v>
      </c>
      <c r="C48" s="257" t="s">
        <v>113</v>
      </c>
      <c r="D48" s="36" t="s">
        <v>7</v>
      </c>
      <c r="E48" s="251">
        <v>45658</v>
      </c>
      <c r="F48" s="251">
        <v>45689</v>
      </c>
      <c r="G48" s="251">
        <v>45717</v>
      </c>
      <c r="H48" s="36" t="s">
        <v>623</v>
      </c>
      <c r="I48" s="307">
        <v>181335.49</v>
      </c>
      <c r="J48" s="301">
        <v>6.3232126576766495E-2</v>
      </c>
      <c r="K48" s="306">
        <f>Tabela79[[#This Row],[Valor Faturado]]*(1+Tabela79[[#This Row],[% Reajuste]])</f>
        <v>192801.71865653998</v>
      </c>
      <c r="L48" s="64">
        <f>Tabela79[[#This Row],[Valor Devido]]-Tabela79[[#This Row],[Valor Faturado]]</f>
        <v>11466.228656539985</v>
      </c>
      <c r="M48" s="6"/>
    </row>
    <row r="49" spans="1:13" s="67" customFormat="1" ht="15.75" hidden="1">
      <c r="A49" s="149"/>
      <c r="B49" s="36" t="s">
        <v>179</v>
      </c>
      <c r="C49" s="257" t="s">
        <v>93</v>
      </c>
      <c r="D49" s="36" t="s">
        <v>7</v>
      </c>
      <c r="E49" s="251">
        <v>45658</v>
      </c>
      <c r="F49" s="251">
        <v>45658</v>
      </c>
      <c r="G49" s="251">
        <v>45689</v>
      </c>
      <c r="H49" s="44" t="s">
        <v>623</v>
      </c>
      <c r="I49" s="307">
        <v>119061.75999999999</v>
      </c>
      <c r="J49" s="301">
        <v>0.1260056687216389</v>
      </c>
      <c r="K49" s="306">
        <f>Tabela79[[#This Row],[Valor Faturado]]*(1+Tabela79[[#This Row],[% Reajuste]])</f>
        <v>134064.21668797528</v>
      </c>
      <c r="L49" s="64">
        <f>Tabela79[[#This Row],[Valor Devido]]-Tabela79[[#This Row],[Valor Faturado]]</f>
        <v>15002.456687975282</v>
      </c>
      <c r="M49" s="6"/>
    </row>
    <row r="50" spans="1:13" s="67" customFormat="1" ht="15.75" hidden="1">
      <c r="A50" s="149"/>
      <c r="B50" s="36" t="s">
        <v>179</v>
      </c>
      <c r="C50" s="257" t="s">
        <v>93</v>
      </c>
      <c r="D50" s="36" t="s">
        <v>7</v>
      </c>
      <c r="E50" s="251">
        <v>45658</v>
      </c>
      <c r="F50" s="251">
        <v>45689</v>
      </c>
      <c r="G50" s="251">
        <v>45717</v>
      </c>
      <c r="H50" s="44" t="s">
        <v>623</v>
      </c>
      <c r="I50" s="307">
        <v>119660.06</v>
      </c>
      <c r="J50" s="301">
        <v>0.1260056687216389</v>
      </c>
      <c r="K50" s="306">
        <f>Tabela79[[#This Row],[Valor Faturado]]*(1+Tabela79[[#This Row],[% Reajuste]])</f>
        <v>134737.90587957142</v>
      </c>
      <c r="L50" s="64">
        <f>Tabela79[[#This Row],[Valor Devido]]-Tabela79[[#This Row],[Valor Faturado]]</f>
        <v>15077.845879571425</v>
      </c>
      <c r="M50" s="6"/>
    </row>
    <row r="51" spans="1:13" s="67" customFormat="1" ht="15.75" hidden="1">
      <c r="A51" s="149"/>
      <c r="B51" s="36" t="s">
        <v>179</v>
      </c>
      <c r="C51" s="257" t="s">
        <v>93</v>
      </c>
      <c r="D51" s="36" t="s">
        <v>7</v>
      </c>
      <c r="E51" s="251">
        <v>45658</v>
      </c>
      <c r="F51" s="251">
        <v>45717</v>
      </c>
      <c r="G51" s="251">
        <v>45748</v>
      </c>
      <c r="H51" s="44" t="s">
        <v>623</v>
      </c>
      <c r="I51" s="307">
        <v>119660.06</v>
      </c>
      <c r="J51" s="301">
        <v>0.1260056687216389</v>
      </c>
      <c r="K51" s="306">
        <f>Tabela79[[#This Row],[Valor Faturado]]*(1+Tabela79[[#This Row],[% Reajuste]])</f>
        <v>134737.90587957142</v>
      </c>
      <c r="L51" s="64">
        <f>Tabela79[[#This Row],[Valor Devido]]-Tabela79[[#This Row],[Valor Faturado]]</f>
        <v>15077.845879571425</v>
      </c>
      <c r="M51" s="6"/>
    </row>
    <row r="52" spans="1:13" s="67" customFormat="1" ht="15.75" hidden="1">
      <c r="A52" s="149"/>
      <c r="B52" s="36" t="s">
        <v>179</v>
      </c>
      <c r="C52" s="257" t="s">
        <v>93</v>
      </c>
      <c r="D52" s="36" t="s">
        <v>7</v>
      </c>
      <c r="E52" s="251">
        <v>45658</v>
      </c>
      <c r="F52" s="251">
        <v>45717</v>
      </c>
      <c r="G52" s="251">
        <v>45748</v>
      </c>
      <c r="H52" s="44" t="s">
        <v>625</v>
      </c>
      <c r="I52" s="307">
        <v>2233.33</v>
      </c>
      <c r="J52" s="301">
        <v>0.1260056687216389</v>
      </c>
      <c r="K52" s="306">
        <f>Tabela79[[#This Row],[Valor Faturado]]*(1+Tabela79[[#This Row],[% Reajuste]])</f>
        <v>2514.7422401260978</v>
      </c>
      <c r="L52" s="64">
        <f>Tabela79[[#This Row],[Valor Devido]]-Tabela79[[#This Row],[Valor Faturado]]</f>
        <v>281.41224012609791</v>
      </c>
      <c r="M52" s="6"/>
    </row>
    <row r="53" spans="1:13" s="67" customFormat="1" ht="15.75" hidden="1">
      <c r="A53" s="149"/>
      <c r="B53" s="36" t="s">
        <v>179</v>
      </c>
      <c r="C53" s="257" t="s">
        <v>93</v>
      </c>
      <c r="D53" s="36" t="s">
        <v>158</v>
      </c>
      <c r="E53" s="251">
        <v>45658</v>
      </c>
      <c r="F53" s="251">
        <v>45658</v>
      </c>
      <c r="G53" s="251">
        <v>45689</v>
      </c>
      <c r="H53" s="44" t="s">
        <v>623</v>
      </c>
      <c r="I53" s="307">
        <v>5633.47</v>
      </c>
      <c r="J53" s="301">
        <v>0.1353441790817162</v>
      </c>
      <c r="K53" s="306">
        <f>Tabela79[[#This Row],[Valor Faturado]]*(1+Tabela79[[#This Row],[% Reajuste]])</f>
        <v>6395.9273725314761</v>
      </c>
      <c r="L53" s="64">
        <f>Tabela79[[#This Row],[Valor Devido]]-Tabela79[[#This Row],[Valor Faturado]]</f>
        <v>762.45737253147581</v>
      </c>
      <c r="M53" s="6"/>
    </row>
    <row r="54" spans="1:13" s="67" customFormat="1" ht="15.75" hidden="1">
      <c r="A54" s="149"/>
      <c r="B54" s="36" t="s">
        <v>179</v>
      </c>
      <c r="C54" s="257" t="s">
        <v>93</v>
      </c>
      <c r="D54" s="36" t="s">
        <v>158</v>
      </c>
      <c r="E54" s="251">
        <v>45658</v>
      </c>
      <c r="F54" s="251">
        <v>45689</v>
      </c>
      <c r="G54" s="251">
        <v>45717</v>
      </c>
      <c r="H54" s="44" t="s">
        <v>623</v>
      </c>
      <c r="I54" s="307">
        <v>5633.47</v>
      </c>
      <c r="J54" s="301">
        <v>0.1353441790817162</v>
      </c>
      <c r="K54" s="306">
        <f>Tabela79[[#This Row],[Valor Faturado]]*(1+Tabela79[[#This Row],[% Reajuste]])</f>
        <v>6395.9273725314761</v>
      </c>
      <c r="L54" s="64">
        <f>Tabela79[[#This Row],[Valor Devido]]-Tabela79[[#This Row],[Valor Faturado]]</f>
        <v>762.45737253147581</v>
      </c>
      <c r="M54" s="6"/>
    </row>
    <row r="55" spans="1:13" s="67" customFormat="1" ht="15.75" hidden="1">
      <c r="A55" s="149"/>
      <c r="B55" s="36" t="s">
        <v>179</v>
      </c>
      <c r="C55" s="257" t="s">
        <v>93</v>
      </c>
      <c r="D55" s="36" t="s">
        <v>158</v>
      </c>
      <c r="E55" s="251">
        <v>45658</v>
      </c>
      <c r="F55" s="251">
        <v>45717</v>
      </c>
      <c r="G55" s="251">
        <v>45748</v>
      </c>
      <c r="H55" s="44" t="s">
        <v>623</v>
      </c>
      <c r="I55" s="307">
        <v>5633.47</v>
      </c>
      <c r="J55" s="301">
        <v>0.1353441790817162</v>
      </c>
      <c r="K55" s="306">
        <f>Tabela79[[#This Row],[Valor Faturado]]*(1+Tabela79[[#This Row],[% Reajuste]])</f>
        <v>6395.9273725314761</v>
      </c>
      <c r="L55" s="64">
        <f>Tabela79[[#This Row],[Valor Devido]]-Tabela79[[#This Row],[Valor Faturado]]</f>
        <v>762.45737253147581</v>
      </c>
      <c r="M55" s="6"/>
    </row>
    <row r="56" spans="1:13" s="67" customFormat="1" ht="15.75">
      <c r="A56" s="149"/>
      <c r="B56" s="36" t="s">
        <v>4</v>
      </c>
      <c r="C56" s="257" t="s">
        <v>12</v>
      </c>
      <c r="D56" s="36" t="s">
        <v>8</v>
      </c>
      <c r="E56" s="251">
        <v>45658</v>
      </c>
      <c r="F56" s="251">
        <v>45658</v>
      </c>
      <c r="G56" s="251">
        <v>45689</v>
      </c>
      <c r="H56" s="36" t="s">
        <v>623</v>
      </c>
      <c r="I56" s="306">
        <v>189722.07</v>
      </c>
      <c r="J56" s="300">
        <v>6.3274039540982346E-2</v>
      </c>
      <c r="K56" s="306">
        <f>Tabela79[[#This Row],[Valor Faturado]]*(1+Tabela79[[#This Row],[% Reajuste]])</f>
        <v>201726.55175897703</v>
      </c>
      <c r="L56" s="57">
        <f>Tabela79[[#This Row],[Valor Devido]]-Tabela79[[#This Row],[Valor Faturado]]</f>
        <v>12004.481758977025</v>
      </c>
      <c r="M56" s="6"/>
    </row>
    <row r="57" spans="1:13" s="67" customFormat="1" ht="15.75">
      <c r="A57" s="149"/>
      <c r="B57" s="36" t="s">
        <v>4</v>
      </c>
      <c r="C57" s="257" t="s">
        <v>12</v>
      </c>
      <c r="D57" s="36" t="s">
        <v>8</v>
      </c>
      <c r="E57" s="251">
        <v>45658</v>
      </c>
      <c r="F57" s="251">
        <v>45689</v>
      </c>
      <c r="G57" s="251">
        <v>45717</v>
      </c>
      <c r="H57" s="36" t="s">
        <v>623</v>
      </c>
      <c r="I57" s="306">
        <v>202519.35</v>
      </c>
      <c r="J57" s="300">
        <v>6.3274039540982346E-2</v>
      </c>
      <c r="K57" s="306">
        <f>Tabela79[[#This Row],[Valor Faturado]]*(1+Tabela79[[#This Row],[% Reajuste]])</f>
        <v>215333.56735971404</v>
      </c>
      <c r="L57" s="57">
        <f>Tabela79[[#This Row],[Valor Devido]]-Tabela79[[#This Row],[Valor Faturado]]</f>
        <v>12814.217359714035</v>
      </c>
      <c r="M57" s="6"/>
    </row>
    <row r="58" spans="1:13" s="67" customFormat="1" ht="15.75">
      <c r="A58" s="149"/>
      <c r="B58" s="36" t="s">
        <v>4</v>
      </c>
      <c r="C58" s="257" t="s">
        <v>12</v>
      </c>
      <c r="D58" s="36" t="s">
        <v>8</v>
      </c>
      <c r="E58" s="251">
        <v>45658</v>
      </c>
      <c r="F58" s="251">
        <v>45717</v>
      </c>
      <c r="G58" s="251">
        <v>45748</v>
      </c>
      <c r="H58" s="36" t="s">
        <v>623</v>
      </c>
      <c r="I58" s="306">
        <v>195681.26</v>
      </c>
      <c r="J58" s="300">
        <v>6.3274039540982346E-2</v>
      </c>
      <c r="K58" s="306">
        <f>Tabela79[[#This Row],[Valor Faturado]]*(1+Tabela79[[#This Row],[% Reajuste]])</f>
        <v>208062.80378266925</v>
      </c>
      <c r="L58" s="57">
        <f>Tabela79[[#This Row],[Valor Devido]]-Tabela79[[#This Row],[Valor Faturado]]</f>
        <v>12381.543782669236</v>
      </c>
      <c r="M58" s="6"/>
    </row>
    <row r="59" spans="1:13" s="67" customFormat="1" ht="15.75">
      <c r="A59" s="149"/>
      <c r="B59" s="36" t="s">
        <v>4</v>
      </c>
      <c r="C59" s="257" t="s">
        <v>12</v>
      </c>
      <c r="D59" s="36" t="s">
        <v>8</v>
      </c>
      <c r="E59" s="251">
        <v>45658</v>
      </c>
      <c r="F59" s="251">
        <v>45748</v>
      </c>
      <c r="G59" s="251">
        <v>45778</v>
      </c>
      <c r="H59" s="36" t="s">
        <v>623</v>
      </c>
      <c r="I59" s="306">
        <v>197351.88</v>
      </c>
      <c r="J59" s="300">
        <v>6.3274039540982346E-2</v>
      </c>
      <c r="K59" s="306">
        <f>Tabela79[[#This Row],[Valor Faturado]]*(1+Tabela79[[#This Row],[% Reajuste]])</f>
        <v>209839.1306586072</v>
      </c>
      <c r="L59" s="57">
        <f>Tabela79[[#This Row],[Valor Devido]]-Tabela79[[#This Row],[Valor Faturado]]</f>
        <v>12487.250658607198</v>
      </c>
      <c r="M59" s="6"/>
    </row>
    <row r="60" spans="1:13" s="67" customFormat="1" ht="15.75">
      <c r="A60" s="149"/>
      <c r="B60" s="36" t="s">
        <v>4</v>
      </c>
      <c r="C60" s="257" t="s">
        <v>12</v>
      </c>
      <c r="D60" s="36" t="s">
        <v>9</v>
      </c>
      <c r="E60" s="251">
        <v>45658</v>
      </c>
      <c r="F60" s="251">
        <v>45658</v>
      </c>
      <c r="G60" s="251">
        <v>45689</v>
      </c>
      <c r="H60" s="36" t="s">
        <v>623</v>
      </c>
      <c r="I60" s="306">
        <v>26676.53</v>
      </c>
      <c r="J60" s="300">
        <v>6.4747670057167028E-2</v>
      </c>
      <c r="K60" s="306">
        <f>Tabela79[[#This Row],[Valor Faturado]]*(1+Tabela79[[#This Row],[% Reajuste]])</f>
        <v>28403.773162710117</v>
      </c>
      <c r="L60" s="57">
        <f>Tabela79[[#This Row],[Valor Devido]]-Tabela79[[#This Row],[Valor Faturado]]</f>
        <v>1727.2431627101178</v>
      </c>
      <c r="M60" s="6"/>
    </row>
    <row r="61" spans="1:13" s="67" customFormat="1" ht="15.75">
      <c r="A61" s="149"/>
      <c r="B61" s="36" t="s">
        <v>4</v>
      </c>
      <c r="C61" s="257" t="s">
        <v>12</v>
      </c>
      <c r="D61" s="36" t="s">
        <v>9</v>
      </c>
      <c r="E61" s="251">
        <v>45658</v>
      </c>
      <c r="F61" s="251">
        <v>45689</v>
      </c>
      <c r="G61" s="251">
        <v>45717</v>
      </c>
      <c r="H61" s="36" t="s">
        <v>623</v>
      </c>
      <c r="I61" s="306">
        <v>28137.893143565361</v>
      </c>
      <c r="J61" s="300">
        <v>6.4747670057167028E-2</v>
      </c>
      <c r="K61" s="306">
        <f>Tabela79[[#This Row],[Valor Faturado]]*(1+Tabela79[[#This Row],[% Reajuste]])</f>
        <v>29959.756164928753</v>
      </c>
      <c r="L61" s="57">
        <f>Tabela79[[#This Row],[Valor Devido]]-Tabela79[[#This Row],[Valor Faturado]]</f>
        <v>1821.8630213633915</v>
      </c>
      <c r="M61" s="6"/>
    </row>
    <row r="62" spans="1:13" s="67" customFormat="1" ht="15.75">
      <c r="A62" s="149"/>
      <c r="B62" s="36" t="s">
        <v>4</v>
      </c>
      <c r="C62" s="257" t="s">
        <v>12</v>
      </c>
      <c r="D62" s="36" t="s">
        <v>9</v>
      </c>
      <c r="E62" s="251">
        <v>45658</v>
      </c>
      <c r="F62" s="251">
        <v>45717</v>
      </c>
      <c r="G62" s="251">
        <v>45748</v>
      </c>
      <c r="H62" s="36" t="s">
        <v>623</v>
      </c>
      <c r="I62" s="306">
        <v>22249.324866967705</v>
      </c>
      <c r="J62" s="300">
        <v>6.4747670057167028E-2</v>
      </c>
      <c r="K62" s="306">
        <f>Tabela79[[#This Row],[Valor Faturado]]*(1+Tabela79[[#This Row],[% Reajuste]])</f>
        <v>23689.91681244885</v>
      </c>
      <c r="L62" s="57">
        <f>Tabela79[[#This Row],[Valor Devido]]-Tabela79[[#This Row],[Valor Faturado]]</f>
        <v>1440.5919454811446</v>
      </c>
      <c r="M62" s="6"/>
    </row>
    <row r="63" spans="1:13" s="67" customFormat="1" ht="15.75">
      <c r="A63" s="149"/>
      <c r="B63" s="36" t="s">
        <v>4</v>
      </c>
      <c r="C63" s="257" t="s">
        <v>12</v>
      </c>
      <c r="D63" s="36" t="s">
        <v>9</v>
      </c>
      <c r="E63" s="251">
        <v>45658</v>
      </c>
      <c r="F63" s="251">
        <v>45748</v>
      </c>
      <c r="G63" s="251">
        <v>45778</v>
      </c>
      <c r="H63" s="36" t="s">
        <v>623</v>
      </c>
      <c r="I63" s="306">
        <v>26822.865716967706</v>
      </c>
      <c r="J63" s="300">
        <v>6.4747670057167028E-2</v>
      </c>
      <c r="K63" s="306">
        <f>Tabela79[[#This Row],[Valor Faturado]]*(1+Tabela79[[#This Row],[% Reajuste]])</f>
        <v>28559.583776397627</v>
      </c>
      <c r="L63" s="57">
        <f>Tabela79[[#This Row],[Valor Devido]]-Tabela79[[#This Row],[Valor Faturado]]</f>
        <v>1736.7180594299207</v>
      </c>
      <c r="M63" s="6"/>
    </row>
    <row r="64" spans="1:13" s="67" customFormat="1" ht="15.75" hidden="1">
      <c r="A64" s="149"/>
      <c r="B64" s="36" t="s">
        <v>199</v>
      </c>
      <c r="C64" s="257" t="s">
        <v>93</v>
      </c>
      <c r="D64" s="36" t="s">
        <v>9</v>
      </c>
      <c r="E64" s="251">
        <v>45658</v>
      </c>
      <c r="F64" s="251">
        <v>45658</v>
      </c>
      <c r="G64" s="251">
        <v>45689</v>
      </c>
      <c r="H64" s="36" t="s">
        <v>623</v>
      </c>
      <c r="I64" s="306">
        <v>0</v>
      </c>
      <c r="J64" s="300">
        <v>6.0717667565548139E-2</v>
      </c>
      <c r="K64" s="306">
        <f>Tabela79[[#This Row],[Valor Faturado]]*(1+Tabela79[[#This Row],[% Reajuste]])</f>
        <v>0</v>
      </c>
      <c r="L64" s="57">
        <f>Tabela79[[#This Row],[Valor Devido]]-Tabela79[[#This Row],[Valor Faturado]]</f>
        <v>0</v>
      </c>
      <c r="M64" s="6"/>
    </row>
    <row r="65" spans="1:13" s="67" customFormat="1" ht="15.75" hidden="1">
      <c r="A65" s="149"/>
      <c r="B65" s="36" t="s">
        <v>199</v>
      </c>
      <c r="C65" s="257" t="s">
        <v>93</v>
      </c>
      <c r="D65" s="36" t="s">
        <v>9</v>
      </c>
      <c r="E65" s="251">
        <v>45658</v>
      </c>
      <c r="F65" s="251">
        <v>45689</v>
      </c>
      <c r="G65" s="251">
        <v>45717</v>
      </c>
      <c r="H65" s="36" t="s">
        <v>623</v>
      </c>
      <c r="I65" s="306">
        <v>0</v>
      </c>
      <c r="J65" s="300">
        <v>6.0717667565548139E-2</v>
      </c>
      <c r="K65" s="306">
        <f>Tabela79[[#This Row],[Valor Faturado]]*(1+Tabela79[[#This Row],[% Reajuste]])</f>
        <v>0</v>
      </c>
      <c r="L65" s="57">
        <f>Tabela79[[#This Row],[Valor Devido]]-Tabela79[[#This Row],[Valor Faturado]]</f>
        <v>0</v>
      </c>
      <c r="M65" s="6"/>
    </row>
    <row r="66" spans="1:13" s="67" customFormat="1" ht="15.75" hidden="1">
      <c r="A66" s="149"/>
      <c r="B66" s="36" t="s">
        <v>199</v>
      </c>
      <c r="C66" s="257" t="s">
        <v>93</v>
      </c>
      <c r="D66" s="36" t="s">
        <v>9</v>
      </c>
      <c r="E66" s="251">
        <v>45658</v>
      </c>
      <c r="F66" s="251">
        <v>45717</v>
      </c>
      <c r="G66" s="251">
        <v>45748</v>
      </c>
      <c r="H66" s="36" t="s">
        <v>623</v>
      </c>
      <c r="I66" s="306">
        <v>6298.25</v>
      </c>
      <c r="J66" s="300">
        <v>6.0717667565548139E-2</v>
      </c>
      <c r="K66" s="306">
        <f>Tabela79[[#This Row],[Valor Faturado]]*(1+Tabela79[[#This Row],[% Reajuste]])</f>
        <v>6680.6650497447135</v>
      </c>
      <c r="L66" s="57">
        <f>Tabela79[[#This Row],[Valor Devido]]-Tabela79[[#This Row],[Valor Faturado]]</f>
        <v>382.41504974471354</v>
      </c>
      <c r="M66" s="6"/>
    </row>
    <row r="67" spans="1:13" s="67" customFormat="1" ht="15.75" hidden="1">
      <c r="A67" s="149"/>
      <c r="B67" s="36" t="s">
        <v>199</v>
      </c>
      <c r="C67" s="257" t="s">
        <v>93</v>
      </c>
      <c r="D67" s="36" t="s">
        <v>9</v>
      </c>
      <c r="E67" s="251">
        <v>45658</v>
      </c>
      <c r="F67" s="251">
        <v>45748</v>
      </c>
      <c r="G67" s="251">
        <v>45778</v>
      </c>
      <c r="H67" s="36" t="s">
        <v>623</v>
      </c>
      <c r="I67" s="306">
        <v>8383.5</v>
      </c>
      <c r="J67" s="300">
        <v>6.0717667565548139E-2</v>
      </c>
      <c r="K67" s="306">
        <f>Tabela79[[#This Row],[Valor Faturado]]*(1+Tabela79[[#This Row],[% Reajuste]])</f>
        <v>8892.5265660357727</v>
      </c>
      <c r="L67" s="57">
        <f>Tabela79[[#This Row],[Valor Devido]]-Tabela79[[#This Row],[Valor Faturado]]</f>
        <v>509.0265660357727</v>
      </c>
      <c r="M67" s="6"/>
    </row>
    <row r="68" spans="1:13" s="67" customFormat="1" ht="15.75" hidden="1">
      <c r="A68" s="149"/>
      <c r="B68" s="36" t="s">
        <v>162</v>
      </c>
      <c r="C68" s="257" t="s">
        <v>113</v>
      </c>
      <c r="D68" s="36" t="s">
        <v>10</v>
      </c>
      <c r="E68" s="251">
        <v>45658</v>
      </c>
      <c r="F68" s="251">
        <v>45658</v>
      </c>
      <c r="G68" s="251">
        <v>45689</v>
      </c>
      <c r="H68" s="36" t="s">
        <v>623</v>
      </c>
      <c r="I68" s="306">
        <v>36318.76</v>
      </c>
      <c r="J68" s="300">
        <v>9.2988251955466297E-2</v>
      </c>
      <c r="K68" s="306">
        <f>Tabela79[[#This Row],[Valor Faturado]]*(1+Tabela79[[#This Row],[% Reajuste]])</f>
        <v>39695.978005590114</v>
      </c>
      <c r="L68" s="57">
        <f>Tabela79[[#This Row],[Valor Devido]]-Tabela79[[#This Row],[Valor Faturado]]</f>
        <v>3377.2180055901117</v>
      </c>
      <c r="M68" s="6"/>
    </row>
    <row r="69" spans="1:13" s="67" customFormat="1" ht="15.75" hidden="1">
      <c r="A69" s="149"/>
      <c r="B69" s="36" t="s">
        <v>162</v>
      </c>
      <c r="C69" s="257" t="s">
        <v>113</v>
      </c>
      <c r="D69" s="36" t="s">
        <v>10</v>
      </c>
      <c r="E69" s="251">
        <v>45658</v>
      </c>
      <c r="F69" s="251">
        <v>45689</v>
      </c>
      <c r="G69" s="251">
        <v>45717</v>
      </c>
      <c r="H69" s="36" t="s">
        <v>623</v>
      </c>
      <c r="I69" s="306">
        <v>35703.29</v>
      </c>
      <c r="J69" s="300">
        <v>9.2988251955466311E-2</v>
      </c>
      <c r="K69" s="306">
        <f>Tabela79[[#This Row],[Valor Faturado]]*(1+Tabela79[[#This Row],[% Reajuste]])</f>
        <v>39023.276526159083</v>
      </c>
      <c r="L69" s="57">
        <f>Tabela79[[#This Row],[Valor Devido]]-Tabela79[[#This Row],[Valor Faturado]]</f>
        <v>3319.9865261590821</v>
      </c>
      <c r="M69" s="6"/>
    </row>
    <row r="70" spans="1:13" s="67" customFormat="1" ht="15.75" hidden="1">
      <c r="A70" s="149"/>
      <c r="B70" s="36" t="s">
        <v>162</v>
      </c>
      <c r="C70" s="257" t="s">
        <v>113</v>
      </c>
      <c r="D70" s="36" t="s">
        <v>10</v>
      </c>
      <c r="E70" s="251">
        <v>45658</v>
      </c>
      <c r="F70" s="251">
        <v>45717</v>
      </c>
      <c r="G70" s="251">
        <v>45748</v>
      </c>
      <c r="H70" s="36" t="s">
        <v>623</v>
      </c>
      <c r="I70" s="306">
        <v>37253.43</v>
      </c>
      <c r="J70" s="300">
        <v>9.2988251955466311E-2</v>
      </c>
      <c r="K70" s="306">
        <f>Tabela79[[#This Row],[Valor Faturado]]*(1+Tabela79[[#This Row],[% Reajuste]])</f>
        <v>40717.561335045328</v>
      </c>
      <c r="L70" s="57">
        <f>Tabela79[[#This Row],[Valor Devido]]-Tabela79[[#This Row],[Valor Faturado]]</f>
        <v>3464.1313350453274</v>
      </c>
      <c r="M70" s="6"/>
    </row>
    <row r="71" spans="1:13" s="67" customFormat="1" ht="15.75" hidden="1">
      <c r="A71" s="149"/>
      <c r="B71" s="36" t="s">
        <v>162</v>
      </c>
      <c r="C71" s="257" t="s">
        <v>113</v>
      </c>
      <c r="D71" s="36" t="s">
        <v>10</v>
      </c>
      <c r="E71" s="251">
        <v>45658</v>
      </c>
      <c r="F71" s="251">
        <v>45748</v>
      </c>
      <c r="G71" s="251">
        <v>45778</v>
      </c>
      <c r="H71" s="36" t="s">
        <v>623</v>
      </c>
      <c r="I71" s="306">
        <v>39199.71</v>
      </c>
      <c r="J71" s="300">
        <v>9.2988251955466311E-2</v>
      </c>
      <c r="K71" s="306">
        <f>Tabela79[[#This Row],[Valor Faturado]]*(1+Tabela79[[#This Row],[% Reajuste]])</f>
        <v>42844.822510061211</v>
      </c>
      <c r="L71" s="57">
        <f>Tabela79[[#This Row],[Valor Devido]]-Tabela79[[#This Row],[Valor Faturado]]</f>
        <v>3645.1125100612117</v>
      </c>
      <c r="M71" s="6"/>
    </row>
    <row r="72" spans="1:13" s="67" customFormat="1" ht="15.75" hidden="1">
      <c r="A72" s="149"/>
      <c r="B72" s="36" t="s">
        <v>162</v>
      </c>
      <c r="C72" s="257" t="s">
        <v>113</v>
      </c>
      <c r="D72" s="36" t="s">
        <v>11</v>
      </c>
      <c r="E72" s="251">
        <v>45748</v>
      </c>
      <c r="F72" s="251">
        <v>45748</v>
      </c>
      <c r="G72" s="251">
        <v>45778</v>
      </c>
      <c r="H72" s="36" t="s">
        <v>623</v>
      </c>
      <c r="I72" s="306">
        <v>76397.13</v>
      </c>
      <c r="J72" s="300">
        <v>9.7020895711876665E-2</v>
      </c>
      <c r="K72" s="306">
        <f>Tabela79[[#This Row],[Valor Faturado]]*(1+Tabela79[[#This Row],[% Reajuste]])</f>
        <v>83809.247982416695</v>
      </c>
      <c r="L72" s="57">
        <f>Tabela79[[#This Row],[Valor Devido]]-Tabela79[[#This Row],[Valor Faturado]]</f>
        <v>7412.1179824166902</v>
      </c>
      <c r="M72" s="6"/>
    </row>
    <row r="73" spans="1:13" s="67" customFormat="1" ht="15.75" hidden="1">
      <c r="A73" s="149"/>
      <c r="B73" s="36" t="s">
        <v>162</v>
      </c>
      <c r="C73" s="257" t="s">
        <v>113</v>
      </c>
      <c r="D73" s="36" t="s">
        <v>11</v>
      </c>
      <c r="E73" s="251">
        <v>45748</v>
      </c>
      <c r="F73" s="251">
        <v>45748</v>
      </c>
      <c r="G73" s="251">
        <v>45778</v>
      </c>
      <c r="H73" s="36" t="s">
        <v>624</v>
      </c>
      <c r="I73" s="306">
        <v>1672.25</v>
      </c>
      <c r="J73" s="300">
        <v>9.7020895711876665E-2</v>
      </c>
      <c r="K73" s="306">
        <f>Tabela79[[#This Row],[Valor Faturado]]*(1+Tabela79[[#This Row],[% Reajuste]])</f>
        <v>1834.493192854186</v>
      </c>
      <c r="L73" s="57">
        <f>Tabela79[[#This Row],[Valor Devido]]-Tabela79[[#This Row],[Valor Faturado]]</f>
        <v>162.24319285418596</v>
      </c>
      <c r="M73" s="6"/>
    </row>
    <row r="74" spans="1:13" s="67" customFormat="1" ht="15.75" hidden="1">
      <c r="A74" s="149"/>
      <c r="B74" s="36" t="s">
        <v>4</v>
      </c>
      <c r="C74" s="257" t="s">
        <v>12</v>
      </c>
      <c r="D74" s="36" t="s">
        <v>10</v>
      </c>
      <c r="E74" s="251">
        <v>45658</v>
      </c>
      <c r="F74" s="251">
        <v>45658</v>
      </c>
      <c r="G74" s="251">
        <v>45689</v>
      </c>
      <c r="H74" s="36" t="s">
        <v>623</v>
      </c>
      <c r="I74" s="306">
        <v>147157.85999999999</v>
      </c>
      <c r="J74" s="300">
        <v>6.5122474829342872E-2</v>
      </c>
      <c r="K74" s="306">
        <f>Tabela79[[#This Row],[Valor Faturado]]*(1+Tabela79[[#This Row],[% Reajuste]])</f>
        <v>156741.14403378995</v>
      </c>
      <c r="L74" s="57">
        <f>Tabela79[[#This Row],[Valor Devido]]-Tabela79[[#This Row],[Valor Faturado]]</f>
        <v>9583.2840337899688</v>
      </c>
      <c r="M74" s="6"/>
    </row>
    <row r="75" spans="1:13" s="67" customFormat="1" ht="15.75" hidden="1">
      <c r="A75" s="149"/>
      <c r="B75" s="36" t="s">
        <v>4</v>
      </c>
      <c r="C75" s="257" t="s">
        <v>12</v>
      </c>
      <c r="D75" s="36" t="s">
        <v>10</v>
      </c>
      <c r="E75" s="251">
        <v>45658</v>
      </c>
      <c r="F75" s="251">
        <v>45689</v>
      </c>
      <c r="G75" s="251">
        <v>45717</v>
      </c>
      <c r="H75" s="36" t="s">
        <v>623</v>
      </c>
      <c r="I75" s="306">
        <v>147157.85999999999</v>
      </c>
      <c r="J75" s="300">
        <v>6.5122474829342872E-2</v>
      </c>
      <c r="K75" s="306">
        <f>Tabela79[[#This Row],[Valor Faturado]]*(1+Tabela79[[#This Row],[% Reajuste]])</f>
        <v>156741.14403378995</v>
      </c>
      <c r="L75" s="57">
        <f>Tabela79[[#This Row],[Valor Devido]]-Tabela79[[#This Row],[Valor Faturado]]</f>
        <v>9583.2840337899688</v>
      </c>
      <c r="M75" s="6"/>
    </row>
    <row r="76" spans="1:13" s="67" customFormat="1" ht="15.75" hidden="1">
      <c r="A76" s="149"/>
      <c r="B76" s="36" t="s">
        <v>4</v>
      </c>
      <c r="C76" s="257" t="s">
        <v>12</v>
      </c>
      <c r="D76" s="36" t="s">
        <v>10</v>
      </c>
      <c r="E76" s="251">
        <v>45658</v>
      </c>
      <c r="F76" s="251">
        <v>45717</v>
      </c>
      <c r="G76" s="251">
        <v>45748</v>
      </c>
      <c r="H76" s="36" t="s">
        <v>623</v>
      </c>
      <c r="I76" s="306">
        <v>146191.85007456798</v>
      </c>
      <c r="J76" s="300">
        <v>6.5122474829342872E-2</v>
      </c>
      <c r="K76" s="306">
        <f>Tabela79[[#This Row],[Valor Faturado]]*(1+Tabela79[[#This Row],[% Reajuste]])</f>
        <v>155712.2251513041</v>
      </c>
      <c r="L76" s="57">
        <f>Tabela79[[#This Row],[Valor Devido]]-Tabela79[[#This Row],[Valor Faturado]]</f>
        <v>9520.3750767361198</v>
      </c>
      <c r="M76" s="6"/>
    </row>
    <row r="77" spans="1:13" s="67" customFormat="1" ht="15.75" hidden="1">
      <c r="A77" s="149"/>
      <c r="B77" s="36" t="s">
        <v>4</v>
      </c>
      <c r="C77" s="257" t="s">
        <v>12</v>
      </c>
      <c r="D77" s="36" t="s">
        <v>10</v>
      </c>
      <c r="E77" s="251">
        <v>45658</v>
      </c>
      <c r="F77" s="251">
        <v>45748</v>
      </c>
      <c r="G77" s="251">
        <v>45778</v>
      </c>
      <c r="H77" s="36" t="s">
        <v>623</v>
      </c>
      <c r="I77" s="306">
        <v>149409.14507456799</v>
      </c>
      <c r="J77" s="300">
        <v>6.5122474829342872E-2</v>
      </c>
      <c r="K77" s="306">
        <f>Tabela79[[#This Row],[Valor Faturado]]*(1+Tabela79[[#This Row],[% Reajuste]])</f>
        <v>159139.03836396019</v>
      </c>
      <c r="L77" s="57">
        <f>Tabela79[[#This Row],[Valor Devido]]-Tabela79[[#This Row],[Valor Faturado]]</f>
        <v>9729.8932893922029</v>
      </c>
      <c r="M77" s="6"/>
    </row>
    <row r="78" spans="1:13" s="67" customFormat="1" ht="15.75" hidden="1">
      <c r="A78" s="149"/>
      <c r="B78" s="36" t="s">
        <v>4</v>
      </c>
      <c r="C78" s="257" t="s">
        <v>12</v>
      </c>
      <c r="D78" s="36" t="s">
        <v>10</v>
      </c>
      <c r="E78" s="251">
        <v>45658</v>
      </c>
      <c r="F78" s="251">
        <v>45778</v>
      </c>
      <c r="G78" s="251">
        <v>45809</v>
      </c>
      <c r="H78" s="36" t="s">
        <v>623</v>
      </c>
      <c r="I78" s="306">
        <v>142178.04</v>
      </c>
      <c r="J78" s="300">
        <v>6.5122474829342872E-2</v>
      </c>
      <c r="K78" s="306">
        <f>Tabela79[[#This Row],[Valor Faturado]]*(1+Tabela79[[#This Row],[% Reajuste]])</f>
        <v>151437.02583118531</v>
      </c>
      <c r="L78" s="57">
        <f>Tabela79[[#This Row],[Valor Devido]]-Tabela79[[#This Row],[Valor Faturado]]</f>
        <v>9258.9858311853022</v>
      </c>
      <c r="M78" s="6"/>
    </row>
    <row r="79" spans="1:13" s="67" customFormat="1" ht="15.75" hidden="1">
      <c r="A79" s="149"/>
      <c r="B79" s="36" t="s">
        <v>4</v>
      </c>
      <c r="C79" s="257" t="s">
        <v>12</v>
      </c>
      <c r="D79" s="36" t="s">
        <v>10</v>
      </c>
      <c r="E79" s="251">
        <v>45658</v>
      </c>
      <c r="F79" s="251">
        <v>45809</v>
      </c>
      <c r="G79" s="251">
        <v>45839</v>
      </c>
      <c r="H79" s="36" t="s">
        <v>623</v>
      </c>
      <c r="I79" s="306">
        <v>143080.76</v>
      </c>
      <c r="J79" s="300">
        <v>6.5122474829342872E-2</v>
      </c>
      <c r="K79" s="306">
        <f>Tabela79[[#This Row],[Valor Faturado]]*(1+Tabela79[[#This Row],[% Reajuste]])</f>
        <v>152398.53319166324</v>
      </c>
      <c r="L79" s="57">
        <f>Tabela79[[#This Row],[Valor Devido]]-Tabela79[[#This Row],[Valor Faturado]]</f>
        <v>9317.7731916632329</v>
      </c>
      <c r="M79" s="6"/>
    </row>
    <row r="80" spans="1:13" s="67" customFormat="1" ht="15.75" hidden="1">
      <c r="A80" s="149"/>
      <c r="B80" s="36" t="s">
        <v>4</v>
      </c>
      <c r="C80" s="257" t="s">
        <v>12</v>
      </c>
      <c r="D80" s="36" t="s">
        <v>10</v>
      </c>
      <c r="E80" s="251">
        <v>45658</v>
      </c>
      <c r="F80" s="251">
        <v>45839</v>
      </c>
      <c r="G80" s="251">
        <v>45870</v>
      </c>
      <c r="H80" s="36" t="s">
        <v>623</v>
      </c>
      <c r="I80" s="308">
        <v>145084.93</v>
      </c>
      <c r="J80" s="302">
        <v>6.5122474829342872E-2</v>
      </c>
      <c r="K80" s="308">
        <f>Tabela79[[#This Row],[Valor Faturado]]*(1+Tabela79[[#This Row],[% Reajuste]])</f>
        <v>154533.21970204197</v>
      </c>
      <c r="L80" s="33">
        <f>Tabela79[[#This Row],[Valor Devido]]-Tabela79[[#This Row],[Valor Faturado]]</f>
        <v>9448.2897020419769</v>
      </c>
      <c r="M80" s="6"/>
    </row>
    <row r="81" spans="1:13" s="67" customFormat="1" ht="15.75" hidden="1">
      <c r="A81" s="149"/>
      <c r="B81" s="36" t="s">
        <v>4</v>
      </c>
      <c r="C81" s="257" t="s">
        <v>12</v>
      </c>
      <c r="D81" s="36" t="s">
        <v>11</v>
      </c>
      <c r="E81" s="251">
        <v>45658</v>
      </c>
      <c r="F81" s="251">
        <v>45658</v>
      </c>
      <c r="G81" s="251">
        <v>45689</v>
      </c>
      <c r="H81" s="36" t="s">
        <v>623</v>
      </c>
      <c r="I81" s="308">
        <v>369509.3</v>
      </c>
      <c r="J81" s="302">
        <v>4.2815988164652583E-2</v>
      </c>
      <c r="K81" s="306">
        <f>Tabela79[[#This Row],[Valor Faturado]]*(1+Tabela79[[#This Row],[% Reajuste]])</f>
        <v>385330.20581552904</v>
      </c>
      <c r="L81" s="33">
        <f>Tabela79[[#This Row],[Valor Devido]]-Tabela79[[#This Row],[Valor Faturado]]</f>
        <v>15820.905815529055</v>
      </c>
      <c r="M81" s="6"/>
    </row>
    <row r="82" spans="1:13" s="67" customFormat="1" ht="15.75" hidden="1">
      <c r="A82" s="149"/>
      <c r="B82" s="36" t="s">
        <v>4</v>
      </c>
      <c r="C82" s="257" t="s">
        <v>12</v>
      </c>
      <c r="D82" s="36" t="s">
        <v>11</v>
      </c>
      <c r="E82" s="251">
        <v>45658</v>
      </c>
      <c r="F82" s="251">
        <v>45689</v>
      </c>
      <c r="G82" s="251">
        <v>45717</v>
      </c>
      <c r="H82" s="36" t="s">
        <v>623</v>
      </c>
      <c r="I82" s="308">
        <v>354657.51</v>
      </c>
      <c r="J82" s="302">
        <v>4.2815988164652583E-2</v>
      </c>
      <c r="K82" s="306">
        <f>Tabela79[[#This Row],[Valor Faturado]]*(1+Tabela79[[#This Row],[% Reajuste]])</f>
        <v>369842.52175066515</v>
      </c>
      <c r="L82" s="33">
        <f>Tabela79[[#This Row],[Valor Devido]]-Tabela79[[#This Row],[Valor Faturado]]</f>
        <v>15185.011750665144</v>
      </c>
      <c r="M82" s="6"/>
    </row>
    <row r="83" spans="1:13" s="67" customFormat="1" ht="15.75" hidden="1">
      <c r="A83" s="149"/>
      <c r="B83" s="36" t="s">
        <v>4</v>
      </c>
      <c r="C83" s="257" t="s">
        <v>12</v>
      </c>
      <c r="D83" s="36" t="s">
        <v>11</v>
      </c>
      <c r="E83" s="251">
        <v>45658</v>
      </c>
      <c r="F83" s="251">
        <v>45717</v>
      </c>
      <c r="G83" s="251">
        <v>45748</v>
      </c>
      <c r="H83" s="36" t="s">
        <v>623</v>
      </c>
      <c r="I83" s="308">
        <v>369509.3</v>
      </c>
      <c r="J83" s="302">
        <v>4.2815988164652583E-2</v>
      </c>
      <c r="K83" s="306">
        <f>Tabela79[[#This Row],[Valor Faturado]]*(1+Tabela79[[#This Row],[% Reajuste]])</f>
        <v>385330.20581552904</v>
      </c>
      <c r="L83" s="33">
        <f>Tabela79[[#This Row],[Valor Devido]]-Tabela79[[#This Row],[Valor Faturado]]</f>
        <v>15820.905815529055</v>
      </c>
      <c r="M83" s="6"/>
    </row>
    <row r="84" spans="1:13" s="67" customFormat="1" ht="15.75" hidden="1">
      <c r="A84" s="149"/>
      <c r="B84" s="36" t="s">
        <v>4</v>
      </c>
      <c r="C84" s="257" t="s">
        <v>12</v>
      </c>
      <c r="D84" s="36" t="s">
        <v>11</v>
      </c>
      <c r="E84" s="251">
        <v>45658</v>
      </c>
      <c r="F84" s="251">
        <v>45748</v>
      </c>
      <c r="G84" s="251">
        <v>45778</v>
      </c>
      <c r="H84" s="36" t="s">
        <v>623</v>
      </c>
      <c r="I84" s="308">
        <v>369646.21</v>
      </c>
      <c r="J84" s="302">
        <v>4.2815988164652583E-2</v>
      </c>
      <c r="K84" s="306">
        <f>Tabela79[[#This Row],[Valor Faturado]]*(1+Tabela79[[#This Row],[% Reajuste]])</f>
        <v>385472.97775246872</v>
      </c>
      <c r="L84" s="33">
        <f>Tabela79[[#This Row],[Valor Devido]]-Tabela79[[#This Row],[Valor Faturado]]</f>
        <v>15826.767752468702</v>
      </c>
      <c r="M84" s="6"/>
    </row>
    <row r="85" spans="1:13" s="67" customFormat="1" ht="15.75" hidden="1">
      <c r="A85" s="149"/>
      <c r="B85" s="36" t="s">
        <v>4</v>
      </c>
      <c r="C85" s="257" t="s">
        <v>12</v>
      </c>
      <c r="D85" s="36" t="s">
        <v>11</v>
      </c>
      <c r="E85" s="251">
        <v>45658</v>
      </c>
      <c r="F85" s="251">
        <v>45778</v>
      </c>
      <c r="G85" s="251">
        <v>45809</v>
      </c>
      <c r="H85" s="36" t="s">
        <v>623</v>
      </c>
      <c r="I85" s="308">
        <v>368809.08095160912</v>
      </c>
      <c r="J85" s="302">
        <v>4.2815988164652583E-2</v>
      </c>
      <c r="K85" s="312">
        <f>Tabela79[[#This Row],[Valor Faturado]]*(1+Tabela79[[#This Row],[% Reajuste]])</f>
        <v>384600.00619664963</v>
      </c>
      <c r="L85" s="33">
        <f>Tabela79[[#This Row],[Valor Devido]]-Tabela79[[#This Row],[Valor Faturado]]</f>
        <v>15790.925245040504</v>
      </c>
      <c r="M85" s="6"/>
    </row>
    <row r="86" spans="1:13" s="67" customFormat="1" ht="15.75" hidden="1">
      <c r="A86" s="149"/>
      <c r="B86" s="36" t="s">
        <v>4</v>
      </c>
      <c r="C86" s="257" t="s">
        <v>12</v>
      </c>
      <c r="D86" s="36" t="s">
        <v>11</v>
      </c>
      <c r="E86" s="251">
        <v>45658</v>
      </c>
      <c r="F86" s="251">
        <v>45809</v>
      </c>
      <c r="G86" s="251">
        <v>45839</v>
      </c>
      <c r="H86" s="36" t="s">
        <v>623</v>
      </c>
      <c r="I86" s="308">
        <v>370405.84</v>
      </c>
      <c r="J86" s="302">
        <v>4.2815988164652583E-2</v>
      </c>
      <c r="K86" s="308">
        <f>Tabela79[[#This Row],[Valor Faturado]]*(1+Tabela79[[#This Row],[% Reajuste]])</f>
        <v>386265.13206155825</v>
      </c>
      <c r="L86" s="65">
        <f>Tabela79[[#This Row],[Valor Devido]]-Tabela79[[#This Row],[Valor Faturado]]</f>
        <v>15859.292061558226</v>
      </c>
      <c r="M86" s="6"/>
    </row>
    <row r="87" spans="1:13" s="67" customFormat="1" ht="15.75" hidden="1">
      <c r="A87" s="149"/>
      <c r="B87" s="36" t="s">
        <v>4</v>
      </c>
      <c r="C87" s="257" t="s">
        <v>12</v>
      </c>
      <c r="D87" s="36" t="s">
        <v>11</v>
      </c>
      <c r="E87" s="251">
        <v>45658</v>
      </c>
      <c r="F87" s="251">
        <v>45839</v>
      </c>
      <c r="G87" s="251">
        <v>45870</v>
      </c>
      <c r="H87" s="36" t="s">
        <v>623</v>
      </c>
      <c r="I87" s="308">
        <v>369274.16</v>
      </c>
      <c r="J87" s="302">
        <v>4.2815988164652583E-2</v>
      </c>
      <c r="K87" s="313">
        <f>Tabela79[[#This Row],[Valor Faturado]]*(1+Tabela79[[#This Row],[% Reajuste]])</f>
        <v>385084.99806407199</v>
      </c>
      <c r="L87" s="281">
        <f>Tabela79[[#This Row],[Valor Devido]]-Tabela79[[#This Row],[Valor Faturado]]</f>
        <v>15810.838064072013</v>
      </c>
      <c r="M87" s="6"/>
    </row>
    <row r="88" spans="1:13" s="67" customFormat="1" ht="31.5" hidden="1">
      <c r="A88" s="149"/>
      <c r="B88" s="36" t="s">
        <v>4</v>
      </c>
      <c r="C88" s="257" t="s">
        <v>12</v>
      </c>
      <c r="D88" s="36" t="s">
        <v>13</v>
      </c>
      <c r="E88" s="251">
        <v>45658</v>
      </c>
      <c r="F88" s="251">
        <v>45658</v>
      </c>
      <c r="G88" s="251">
        <v>45689</v>
      </c>
      <c r="H88" s="11" t="s">
        <v>624</v>
      </c>
      <c r="I88" s="308">
        <v>49713.760000000002</v>
      </c>
      <c r="J88" s="302">
        <v>4.5629008960293156E-2</v>
      </c>
      <c r="K88" s="306">
        <f>Tabela79[[#This Row],[Valor Faturado]]*(1+Tabela79[[#This Row],[% Reajuste]])</f>
        <v>51982.149600489865</v>
      </c>
      <c r="L88" s="33">
        <f>Tabela79[[#This Row],[Valor Devido]]-Tabela79[[#This Row],[Valor Faturado]]</f>
        <v>2268.3896004898634</v>
      </c>
      <c r="M88" s="6"/>
    </row>
    <row r="89" spans="1:13" s="67" customFormat="1" ht="31.5" hidden="1">
      <c r="A89" s="149"/>
      <c r="B89" s="36" t="s">
        <v>4</v>
      </c>
      <c r="C89" s="257" t="s">
        <v>12</v>
      </c>
      <c r="D89" s="36" t="s">
        <v>13</v>
      </c>
      <c r="E89" s="251">
        <v>45658</v>
      </c>
      <c r="F89" s="251">
        <v>45689</v>
      </c>
      <c r="G89" s="251">
        <v>45717</v>
      </c>
      <c r="H89" s="11" t="s">
        <v>624</v>
      </c>
      <c r="I89" s="308">
        <v>49713.760000000002</v>
      </c>
      <c r="J89" s="302">
        <v>4.5629008960293156E-2</v>
      </c>
      <c r="K89" s="312">
        <f>Tabela79[[#This Row],[Valor Faturado]]*(1+Tabela79[[#This Row],[% Reajuste]])</f>
        <v>51982.149600489865</v>
      </c>
      <c r="L89" s="33">
        <f>Tabela79[[#This Row],[Valor Devido]]-Tabela79[[#This Row],[Valor Faturado]]</f>
        <v>2268.3896004898634</v>
      </c>
      <c r="M89" s="6"/>
    </row>
    <row r="90" spans="1:13" s="67" customFormat="1" ht="31.5" hidden="1">
      <c r="A90" s="149"/>
      <c r="B90" s="36" t="s">
        <v>4</v>
      </c>
      <c r="C90" s="257" t="s">
        <v>12</v>
      </c>
      <c r="D90" s="36" t="s">
        <v>13</v>
      </c>
      <c r="E90" s="251">
        <v>45658</v>
      </c>
      <c r="F90" s="251">
        <v>45717</v>
      </c>
      <c r="G90" s="251">
        <v>45748</v>
      </c>
      <c r="H90" s="11" t="s">
        <v>624</v>
      </c>
      <c r="I90" s="308">
        <v>46750.84034620427</v>
      </c>
      <c r="J90" s="302">
        <v>4.5629008960293156E-2</v>
      </c>
      <c r="K90" s="308">
        <f>Tabela79[[#This Row],[Valor Faturado]]*(1+Tabela79[[#This Row],[% Reajuste]])</f>
        <v>48884.034859262458</v>
      </c>
      <c r="L90" s="65">
        <f>Tabela79[[#This Row],[Valor Devido]]-Tabela79[[#This Row],[Valor Faturado]]</f>
        <v>2133.194513058188</v>
      </c>
      <c r="M90" s="6"/>
    </row>
    <row r="91" spans="1:13" s="67" customFormat="1" ht="31.5" hidden="1">
      <c r="A91" s="149"/>
      <c r="B91" s="36" t="s">
        <v>4</v>
      </c>
      <c r="C91" s="257" t="s">
        <v>12</v>
      </c>
      <c r="D91" s="36" t="s">
        <v>13</v>
      </c>
      <c r="E91" s="251">
        <v>45658</v>
      </c>
      <c r="F91" s="251">
        <v>45748</v>
      </c>
      <c r="G91" s="251">
        <v>45778</v>
      </c>
      <c r="H91" s="11" t="s">
        <v>624</v>
      </c>
      <c r="I91" s="308">
        <v>49395.34034620427</v>
      </c>
      <c r="J91" s="302">
        <v>4.5629008960293156E-2</v>
      </c>
      <c r="K91" s="308">
        <f>Tabela79[[#This Row],[Valor Faturado]]*(1+Tabela79[[#This Row],[% Reajuste]])</f>
        <v>51649.200773457953</v>
      </c>
      <c r="L91" s="33">
        <f>Tabela79[[#This Row],[Valor Devido]]-Tabela79[[#This Row],[Valor Faturado]]</f>
        <v>2253.8604272536832</v>
      </c>
      <c r="M91" s="6"/>
    </row>
    <row r="92" spans="1:13" s="67" customFormat="1" ht="31.5" hidden="1">
      <c r="A92" s="149"/>
      <c r="B92" s="36" t="s">
        <v>4</v>
      </c>
      <c r="C92" s="257" t="s">
        <v>12</v>
      </c>
      <c r="D92" s="36" t="s">
        <v>13</v>
      </c>
      <c r="E92" s="251">
        <v>45658</v>
      </c>
      <c r="F92" s="251">
        <v>45778</v>
      </c>
      <c r="G92" s="251">
        <v>45809</v>
      </c>
      <c r="H92" s="11" t="s">
        <v>624</v>
      </c>
      <c r="I92" s="308">
        <v>42237.560346204264</v>
      </c>
      <c r="J92" s="302">
        <v>4.5629008960293156E-2</v>
      </c>
      <c r="K92" s="306">
        <f>Tabela79[[#This Row],[Valor Faturado]]*(1+Tabela79[[#This Row],[% Reajuste]])</f>
        <v>44164.818365702136</v>
      </c>
      <c r="L92" s="65">
        <f>Tabela79[[#This Row],[Valor Devido]]-Tabela79[[#This Row],[Valor Faturado]]</f>
        <v>1927.2580194978727</v>
      </c>
      <c r="M92" s="6"/>
    </row>
    <row r="93" spans="1:13" s="67" customFormat="1" ht="31.5" hidden="1">
      <c r="A93" s="149"/>
      <c r="B93" s="36" t="s">
        <v>4</v>
      </c>
      <c r="C93" s="257" t="s">
        <v>12</v>
      </c>
      <c r="D93" s="36" t="s">
        <v>13</v>
      </c>
      <c r="E93" s="251">
        <v>45658</v>
      </c>
      <c r="F93" s="251">
        <v>45809</v>
      </c>
      <c r="G93" s="251">
        <v>45839</v>
      </c>
      <c r="H93" s="11" t="s">
        <v>624</v>
      </c>
      <c r="I93" s="308">
        <v>53520.760346204268</v>
      </c>
      <c r="J93" s="302">
        <v>4.5629008960293156E-2</v>
      </c>
      <c r="K93" s="306">
        <f>Tabela79[[#This Row],[Valor Faturado]]*(1+Tabela79[[#This Row],[% Reajuste]])</f>
        <v>55962.859599602925</v>
      </c>
      <c r="L93" s="65">
        <f>Tabela79[[#This Row],[Valor Devido]]-Tabela79[[#This Row],[Valor Faturado]]</f>
        <v>2442.0992533986573</v>
      </c>
      <c r="M93" s="6"/>
    </row>
    <row r="94" spans="1:13" s="67" customFormat="1" ht="31.5" hidden="1">
      <c r="A94" s="149"/>
      <c r="B94" s="36" t="s">
        <v>4</v>
      </c>
      <c r="C94" s="257" t="s">
        <v>12</v>
      </c>
      <c r="D94" s="36" t="s">
        <v>13</v>
      </c>
      <c r="E94" s="251">
        <v>45658</v>
      </c>
      <c r="F94" s="251">
        <v>45839</v>
      </c>
      <c r="G94" s="251">
        <v>45870</v>
      </c>
      <c r="H94" s="11" t="s">
        <v>624</v>
      </c>
      <c r="I94" s="308">
        <v>40827.160346204269</v>
      </c>
      <c r="J94" s="302">
        <v>4.5629008960293156E-2</v>
      </c>
      <c r="K94" s="306">
        <f>Tabela79[[#This Row],[Valor Faturado]]*(1+Tabela79[[#This Row],[% Reajuste]])</f>
        <v>42690.063211464549</v>
      </c>
      <c r="L94" s="65">
        <f>Tabela79[[#This Row],[Valor Devido]]-Tabela79[[#This Row],[Valor Faturado]]</f>
        <v>1862.9028652602792</v>
      </c>
      <c r="M94" s="6"/>
    </row>
    <row r="95" spans="1:13" s="67" customFormat="1" ht="15.75" hidden="1">
      <c r="A95" s="149"/>
      <c r="B95" s="36"/>
      <c r="C95" s="257"/>
      <c r="D95" s="36"/>
      <c r="E95" s="251"/>
      <c r="F95" s="251"/>
      <c r="G95" s="251"/>
      <c r="H95" s="11"/>
      <c r="I95" s="308"/>
      <c r="J95" s="302"/>
      <c r="K95" s="306">
        <f>Tabela79[[#This Row],[Valor Faturado]]*(1+Tabela79[[#This Row],[% Reajuste]])</f>
        <v>0</v>
      </c>
      <c r="L95" s="33">
        <f>Tabela79[[#This Row],[Valor Devido]]-Tabela79[[#This Row],[Valor Faturado]]</f>
        <v>0</v>
      </c>
      <c r="M95" s="6"/>
    </row>
    <row r="96" spans="1:13" s="67" customFormat="1" ht="15.75" hidden="1">
      <c r="A96" s="149"/>
      <c r="B96" s="36"/>
      <c r="C96" s="257"/>
      <c r="D96" s="36"/>
      <c r="E96" s="251"/>
      <c r="F96" s="251"/>
      <c r="G96" s="251"/>
      <c r="H96" s="76"/>
      <c r="I96" s="309"/>
      <c r="J96" s="304"/>
      <c r="K96" s="308">
        <f>Tabela79[[#This Row],[Valor Faturado]]*(1+Tabela79[[#This Row],[% Reajuste]])</f>
        <v>0</v>
      </c>
      <c r="L96" s="33">
        <f>Tabela79[[#This Row],[Valor Devido]]-Tabela79[[#This Row],[Valor Faturado]]</f>
        <v>0</v>
      </c>
      <c r="M96" s="6"/>
    </row>
    <row r="97" spans="1:13" s="67" customFormat="1" ht="15.75" hidden="1">
      <c r="A97" s="149"/>
      <c r="B97" s="36"/>
      <c r="C97" s="257"/>
      <c r="D97" s="36"/>
      <c r="E97" s="251"/>
      <c r="F97" s="251"/>
      <c r="G97" s="251"/>
      <c r="H97" s="11"/>
      <c r="I97" s="308"/>
      <c r="J97" s="302"/>
      <c r="K97" s="306">
        <f>Tabela79[[#This Row],[Valor Faturado]]*(1+Tabela79[[#This Row],[% Reajuste]])</f>
        <v>0</v>
      </c>
      <c r="L97" s="65">
        <f>Tabela79[[#This Row],[Valor Devido]]-Tabela79[[#This Row],[Valor Faturado]]</f>
        <v>0</v>
      </c>
      <c r="M97" s="6"/>
    </row>
    <row r="98" spans="1:13" s="67" customFormat="1" ht="15.75" hidden="1">
      <c r="A98" s="149"/>
      <c r="B98" s="36"/>
      <c r="C98" s="257"/>
      <c r="D98" s="36"/>
      <c r="E98" s="251"/>
      <c r="F98" s="251"/>
      <c r="G98" s="251"/>
      <c r="H98" s="11"/>
      <c r="I98" s="308"/>
      <c r="J98" s="302"/>
      <c r="K98" s="308">
        <f>Tabela79[[#This Row],[Valor Faturado]]*(1+Tabela79[[#This Row],[% Reajuste]])</f>
        <v>0</v>
      </c>
      <c r="L98" s="33">
        <f>Tabela79[[#This Row],[Valor Devido]]-Tabela79[[#This Row],[Valor Faturado]]</f>
        <v>0</v>
      </c>
      <c r="M98" s="6"/>
    </row>
    <row r="99" spans="1:13" s="67" customFormat="1" ht="15.75" hidden="1">
      <c r="A99" s="149"/>
      <c r="B99" s="36"/>
      <c r="C99" s="257"/>
      <c r="D99" s="36"/>
      <c r="E99" s="251"/>
      <c r="F99" s="251"/>
      <c r="G99" s="251"/>
      <c r="H99" s="11"/>
      <c r="I99" s="308"/>
      <c r="J99" s="302"/>
      <c r="K99" s="308">
        <f>Tabela79[[#This Row],[Valor Faturado]]*(1+Tabela79[[#This Row],[% Reajuste]])</f>
        <v>0</v>
      </c>
      <c r="L99" s="33">
        <f>Tabela79[[#This Row],[Valor Devido]]-Tabela79[[#This Row],[Valor Faturado]]</f>
        <v>0</v>
      </c>
      <c r="M99" s="6"/>
    </row>
    <row r="100" spans="1:13" s="67" customFormat="1" ht="15.75" hidden="1">
      <c r="A100" s="149"/>
      <c r="B100" s="36"/>
      <c r="C100" s="257"/>
      <c r="D100" s="36"/>
      <c r="E100" s="251"/>
      <c r="F100" s="251"/>
      <c r="G100" s="251"/>
      <c r="H100" s="11"/>
      <c r="I100" s="308"/>
      <c r="J100" s="302"/>
      <c r="K100" s="308">
        <f>Tabela79[[#This Row],[Valor Faturado]]*(1+Tabela79[[#This Row],[% Reajuste]])</f>
        <v>0</v>
      </c>
      <c r="L100" s="33">
        <f>Tabela79[[#This Row],[Valor Devido]]-Tabela79[[#This Row],[Valor Faturado]]</f>
        <v>0</v>
      </c>
      <c r="M100" s="6"/>
    </row>
    <row r="101" spans="1:13" s="67" customFormat="1" ht="15.75" hidden="1">
      <c r="A101" s="149"/>
      <c r="B101" s="36"/>
      <c r="C101" s="257"/>
      <c r="D101" s="36"/>
      <c r="E101" s="251"/>
      <c r="F101" s="251"/>
      <c r="G101" s="251"/>
      <c r="H101" s="36"/>
      <c r="I101" s="306"/>
      <c r="J101" s="300"/>
      <c r="K101" s="306">
        <f>Tabela79[[#This Row],[Valor Faturado]]*(1+Tabela79[[#This Row],[% Reajuste]])</f>
        <v>0</v>
      </c>
      <c r="L101" s="39">
        <f>Tabela79[[#This Row],[Valor Devido]]-Tabela79[[#This Row],[Valor Faturado]]</f>
        <v>0</v>
      </c>
      <c r="M101" s="6"/>
    </row>
    <row r="102" spans="1:13" s="67" customFormat="1" ht="15.75" hidden="1">
      <c r="A102" s="149"/>
      <c r="B102" s="36"/>
      <c r="C102" s="257"/>
      <c r="D102" s="36"/>
      <c r="E102" s="251"/>
      <c r="F102" s="251"/>
      <c r="G102" s="251"/>
      <c r="H102" s="36"/>
      <c r="I102" s="306"/>
      <c r="J102" s="300"/>
      <c r="K102" s="306">
        <f>Tabela79[[#This Row],[Valor Faturado]]*(1+Tabela79[[#This Row],[% Reajuste]])</f>
        <v>0</v>
      </c>
      <c r="L102" s="39">
        <f>Tabela79[[#This Row],[Valor Devido]]-Tabela79[[#This Row],[Valor Faturado]]</f>
        <v>0</v>
      </c>
      <c r="M102" s="6"/>
    </row>
    <row r="103" spans="1:13" s="67" customFormat="1" ht="15.75" hidden="1">
      <c r="A103" s="149"/>
      <c r="B103" s="36"/>
      <c r="C103" s="257"/>
      <c r="D103" s="36"/>
      <c r="E103" s="251"/>
      <c r="F103" s="251"/>
      <c r="G103" s="251"/>
      <c r="H103" s="36"/>
      <c r="I103" s="307"/>
      <c r="J103" s="301"/>
      <c r="K103" s="306">
        <f>Tabela79[[#This Row],[Valor Faturado]]*(1+Tabela79[[#This Row],[% Reajuste]])</f>
        <v>0</v>
      </c>
      <c r="L103" s="39">
        <f>Tabela79[[#This Row],[Valor Devido]]-Tabela79[[#This Row],[Valor Faturado]]</f>
        <v>0</v>
      </c>
      <c r="M103" s="6"/>
    </row>
    <row r="104" spans="1:13" s="67" customFormat="1" ht="15.75" hidden="1">
      <c r="A104" s="149"/>
      <c r="B104" s="36"/>
      <c r="C104" s="257"/>
      <c r="D104" s="36"/>
      <c r="E104" s="251"/>
      <c r="F104" s="251"/>
      <c r="G104" s="251"/>
      <c r="H104" s="36"/>
      <c r="I104" s="307"/>
      <c r="J104" s="301"/>
      <c r="K104" s="306">
        <f>Tabela79[[#This Row],[Valor Faturado]]*(1+Tabela79[[#This Row],[% Reajuste]])</f>
        <v>0</v>
      </c>
      <c r="L104" s="39">
        <f>Tabela79[[#This Row],[Valor Devido]]-Tabela79[[#This Row],[Valor Faturado]]</f>
        <v>0</v>
      </c>
      <c r="M104" s="6"/>
    </row>
    <row r="105" spans="1:13" s="67" customFormat="1" ht="15.75" hidden="1">
      <c r="A105" s="149"/>
      <c r="B105" s="36"/>
      <c r="C105" s="257"/>
      <c r="D105" s="36"/>
      <c r="E105" s="251"/>
      <c r="F105" s="251"/>
      <c r="G105" s="251"/>
      <c r="H105" s="36"/>
      <c r="I105" s="307"/>
      <c r="J105" s="301"/>
      <c r="K105" s="306">
        <f>Tabela79[[#This Row],[Valor Faturado]]*(1+Tabela79[[#This Row],[% Reajuste]])</f>
        <v>0</v>
      </c>
      <c r="L105" s="39">
        <f>Tabela79[[#This Row],[Valor Devido]]-Tabela79[[#This Row],[Valor Faturado]]</f>
        <v>0</v>
      </c>
      <c r="M105" s="6"/>
    </row>
    <row r="106" spans="1:13" s="67" customFormat="1" ht="15.75" hidden="1">
      <c r="A106" s="149"/>
      <c r="B106" s="36"/>
      <c r="C106" s="257"/>
      <c r="D106" s="36"/>
      <c r="E106" s="251"/>
      <c r="F106" s="251"/>
      <c r="G106" s="251"/>
      <c r="H106" s="36"/>
      <c r="I106" s="307"/>
      <c r="J106" s="301"/>
      <c r="K106" s="306">
        <f>Tabela79[[#This Row],[Valor Faturado]]*(1+Tabela79[[#This Row],[% Reajuste]])</f>
        <v>0</v>
      </c>
      <c r="L106" s="39">
        <f>Tabela79[[#This Row],[Valor Devido]]-Tabela79[[#This Row],[Valor Faturado]]</f>
        <v>0</v>
      </c>
      <c r="M106" s="6"/>
    </row>
    <row r="107" spans="1:13" s="67" customFormat="1" ht="15.75" hidden="1">
      <c r="A107" s="149"/>
      <c r="B107" s="36"/>
      <c r="C107" s="257"/>
      <c r="D107" s="36"/>
      <c r="E107" s="251"/>
      <c r="F107" s="251"/>
      <c r="G107" s="251"/>
      <c r="H107" s="36"/>
      <c r="I107" s="307"/>
      <c r="J107" s="301"/>
      <c r="K107" s="306">
        <f>Tabela79[[#This Row],[Valor Faturado]]*(1+Tabela79[[#This Row],[% Reajuste]])</f>
        <v>0</v>
      </c>
      <c r="L107" s="39">
        <f>Tabela79[[#This Row],[Valor Devido]]-Tabela79[[#This Row],[Valor Faturado]]</f>
        <v>0</v>
      </c>
      <c r="M107" s="6"/>
    </row>
    <row r="108" spans="1:13" s="67" customFormat="1" ht="15.75" hidden="1">
      <c r="A108" s="149"/>
      <c r="B108" s="36"/>
      <c r="C108" s="257"/>
      <c r="D108" s="36"/>
      <c r="E108" s="251"/>
      <c r="F108" s="251"/>
      <c r="G108" s="251"/>
      <c r="H108" s="36"/>
      <c r="I108" s="307"/>
      <c r="J108" s="301"/>
      <c r="K108" s="306">
        <f>Tabela79[[#This Row],[Valor Faturado]]*(1+Tabela79[[#This Row],[% Reajuste]])</f>
        <v>0</v>
      </c>
      <c r="L108" s="39">
        <f>Tabela79[[#This Row],[Valor Devido]]-Tabela79[[#This Row],[Valor Faturado]]</f>
        <v>0</v>
      </c>
      <c r="M108" s="6"/>
    </row>
    <row r="109" spans="1:13" s="67" customFormat="1" ht="15.75" hidden="1">
      <c r="A109" s="149"/>
      <c r="B109" s="36"/>
      <c r="C109" s="257"/>
      <c r="D109" s="36"/>
      <c r="E109" s="251"/>
      <c r="F109" s="251"/>
      <c r="G109" s="251"/>
      <c r="H109" s="36"/>
      <c r="I109" s="307"/>
      <c r="J109" s="301"/>
      <c r="K109" s="306">
        <f>Tabela79[[#This Row],[Valor Faturado]]*(1+Tabela79[[#This Row],[% Reajuste]])</f>
        <v>0</v>
      </c>
      <c r="L109" s="39">
        <f>Tabela79[[#This Row],[Valor Devido]]-Tabela79[[#This Row],[Valor Faturado]]</f>
        <v>0</v>
      </c>
      <c r="M109" s="6"/>
    </row>
    <row r="110" spans="1:13" s="67" customFormat="1" ht="15.75" hidden="1">
      <c r="A110" s="149"/>
      <c r="B110" s="36"/>
      <c r="C110" s="257"/>
      <c r="D110" s="36"/>
      <c r="E110" s="251"/>
      <c r="F110" s="251"/>
      <c r="G110" s="251"/>
      <c r="H110" s="36"/>
      <c r="I110" s="307"/>
      <c r="J110" s="301"/>
      <c r="K110" s="306">
        <f>Tabela79[[#This Row],[Valor Faturado]]*(1+Tabela79[[#This Row],[% Reajuste]])</f>
        <v>0</v>
      </c>
      <c r="L110" s="39">
        <f>Tabela79[[#This Row],[Valor Devido]]-Tabela79[[#This Row],[Valor Faturado]]</f>
        <v>0</v>
      </c>
      <c r="M110" s="6"/>
    </row>
    <row r="111" spans="1:13" s="67" customFormat="1" ht="15.75" hidden="1">
      <c r="A111" s="149"/>
      <c r="B111" s="36"/>
      <c r="C111" s="257"/>
      <c r="D111" s="36"/>
      <c r="E111" s="251"/>
      <c r="F111" s="251"/>
      <c r="G111" s="251"/>
      <c r="H111" s="36"/>
      <c r="I111" s="307"/>
      <c r="J111" s="301"/>
      <c r="K111" s="306">
        <f>Tabela79[[#This Row],[Valor Faturado]]*(1+Tabela79[[#This Row],[% Reajuste]])</f>
        <v>0</v>
      </c>
      <c r="L111" s="39">
        <f>Tabela79[[#This Row],[Valor Devido]]-Tabela79[[#This Row],[Valor Faturado]]</f>
        <v>0</v>
      </c>
      <c r="M111" s="6"/>
    </row>
    <row r="112" spans="1:13" s="67" customFormat="1" ht="15.75" hidden="1">
      <c r="A112" s="149"/>
      <c r="B112" s="36"/>
      <c r="C112" s="257"/>
      <c r="D112" s="36"/>
      <c r="E112" s="251"/>
      <c r="F112" s="251"/>
      <c r="G112" s="251"/>
      <c r="H112" s="44"/>
      <c r="I112" s="307"/>
      <c r="J112" s="301"/>
      <c r="K112" s="306">
        <f>Tabela79[[#This Row],[Valor Faturado]]*(1+Tabela79[[#This Row],[% Reajuste]])</f>
        <v>0</v>
      </c>
      <c r="L112" s="51">
        <f>Tabela79[[#This Row],[Valor Devido]]-Tabela79[[#This Row],[Valor Faturado]]</f>
        <v>0</v>
      </c>
      <c r="M112" s="6"/>
    </row>
    <row r="113" spans="1:13" s="67" customFormat="1" ht="15.75" hidden="1">
      <c r="A113" s="149"/>
      <c r="B113" s="36"/>
      <c r="C113" s="257"/>
      <c r="D113" s="36"/>
      <c r="E113" s="251"/>
      <c r="F113" s="251"/>
      <c r="G113" s="251"/>
      <c r="H113" s="44"/>
      <c r="I113" s="307"/>
      <c r="J113" s="301"/>
      <c r="K113" s="306">
        <f>Tabela79[[#This Row],[Valor Faturado]]*(1+Tabela79[[#This Row],[% Reajuste]])</f>
        <v>0</v>
      </c>
      <c r="L113" s="51">
        <f>Tabela79[[#This Row],[Valor Devido]]-Tabela79[[#This Row],[Valor Faturado]]</f>
        <v>0</v>
      </c>
      <c r="M113" s="6"/>
    </row>
    <row r="114" spans="1:13" s="67" customFormat="1" ht="15.75" hidden="1">
      <c r="A114" s="149"/>
      <c r="B114" s="36"/>
      <c r="C114" s="257"/>
      <c r="D114" s="36"/>
      <c r="E114" s="251"/>
      <c r="F114" s="251"/>
      <c r="G114" s="251"/>
      <c r="H114" s="44"/>
      <c r="I114" s="307"/>
      <c r="J114" s="301"/>
      <c r="K114" s="306">
        <f>Tabela79[[#This Row],[Valor Faturado]]*(1+Tabela79[[#This Row],[% Reajuste]])</f>
        <v>0</v>
      </c>
      <c r="L114" s="51">
        <f>Tabela79[[#This Row],[Valor Devido]]-Tabela79[[#This Row],[Valor Faturado]]</f>
        <v>0</v>
      </c>
      <c r="M114" s="6"/>
    </row>
    <row r="115" spans="1:13" s="67" customFormat="1" ht="15.75" hidden="1">
      <c r="A115" s="149"/>
      <c r="B115" s="36"/>
      <c r="C115" s="257"/>
      <c r="D115" s="36"/>
      <c r="E115" s="251"/>
      <c r="F115" s="251"/>
      <c r="G115" s="251"/>
      <c r="H115" s="44"/>
      <c r="I115" s="307"/>
      <c r="J115" s="301"/>
      <c r="K115" s="306">
        <f>Tabela79[[#This Row],[Valor Faturado]]*(1+Tabela79[[#This Row],[% Reajuste]])</f>
        <v>0</v>
      </c>
      <c r="L115" s="51">
        <f>Tabela79[[#This Row],[Valor Devido]]-Tabela79[[#This Row],[Valor Faturado]]</f>
        <v>0</v>
      </c>
      <c r="M115" s="6"/>
    </row>
    <row r="116" spans="1:13" s="67" customFormat="1" ht="15.75" hidden="1">
      <c r="A116" s="149"/>
      <c r="B116" s="36"/>
      <c r="C116" s="257"/>
      <c r="D116" s="36"/>
      <c r="E116" s="251"/>
      <c r="F116" s="251"/>
      <c r="G116" s="251"/>
      <c r="H116" s="44"/>
      <c r="I116" s="307"/>
      <c r="J116" s="301"/>
      <c r="K116" s="306">
        <f>Tabela79[[#This Row],[Valor Faturado]]*(1+Tabela79[[#This Row],[% Reajuste]])</f>
        <v>0</v>
      </c>
      <c r="L116" s="51">
        <f>Tabela79[[#This Row],[Valor Devido]]-Tabela79[[#This Row],[Valor Faturado]]</f>
        <v>0</v>
      </c>
      <c r="M116" s="6"/>
    </row>
    <row r="117" spans="1:13" s="67" customFormat="1" ht="15.75" hidden="1">
      <c r="A117" s="149"/>
      <c r="B117" s="36"/>
      <c r="C117" s="257"/>
      <c r="D117" s="36"/>
      <c r="E117" s="251"/>
      <c r="F117" s="251"/>
      <c r="G117" s="251"/>
      <c r="H117" s="44"/>
      <c r="I117" s="307"/>
      <c r="J117" s="301"/>
      <c r="K117" s="306">
        <f>Tabela79[[#This Row],[Valor Faturado]]*(1+Tabela79[[#This Row],[% Reajuste]])</f>
        <v>0</v>
      </c>
      <c r="L117" s="51">
        <f>Tabela79[[#This Row],[Valor Devido]]-Tabela79[[#This Row],[Valor Faturado]]</f>
        <v>0</v>
      </c>
      <c r="M117" s="6"/>
    </row>
    <row r="118" spans="1:13" s="67" customFormat="1" ht="15.75" hidden="1">
      <c r="A118" s="149"/>
      <c r="B118" s="36"/>
      <c r="C118" s="257"/>
      <c r="D118" s="36"/>
      <c r="E118" s="251"/>
      <c r="F118" s="251"/>
      <c r="G118" s="251"/>
      <c r="H118" s="44"/>
      <c r="I118" s="307"/>
      <c r="J118" s="301"/>
      <c r="K118" s="306">
        <f>Tabela79[[#This Row],[Valor Faturado]]*(1+Tabela79[[#This Row],[% Reajuste]])</f>
        <v>0</v>
      </c>
      <c r="L118" s="51">
        <f>Tabela79[[#This Row],[Valor Devido]]-Tabela79[[#This Row],[Valor Faturado]]</f>
        <v>0</v>
      </c>
      <c r="M118" s="6"/>
    </row>
    <row r="119" spans="1:13" s="67" customFormat="1" ht="15.75" hidden="1">
      <c r="A119" s="149"/>
      <c r="B119" s="36"/>
      <c r="C119" s="257"/>
      <c r="D119" s="36"/>
      <c r="E119" s="251"/>
      <c r="F119" s="251"/>
      <c r="G119" s="251"/>
      <c r="H119" s="44"/>
      <c r="I119" s="307"/>
      <c r="J119" s="301"/>
      <c r="K119" s="306">
        <f>Tabela79[[#This Row],[Valor Faturado]]*(1+Tabela79[[#This Row],[% Reajuste]])</f>
        <v>0</v>
      </c>
      <c r="L119" s="51">
        <f>Tabela79[[#This Row],[Valor Devido]]-Tabela79[[#This Row],[Valor Faturado]]</f>
        <v>0</v>
      </c>
      <c r="M119" s="6"/>
    </row>
    <row r="120" spans="1:13" s="67" customFormat="1" ht="15.75" hidden="1">
      <c r="A120" s="149"/>
      <c r="B120" s="36"/>
      <c r="C120" s="257"/>
      <c r="D120" s="36"/>
      <c r="E120" s="251"/>
      <c r="F120" s="251"/>
      <c r="G120" s="251"/>
      <c r="H120" s="44"/>
      <c r="I120" s="307"/>
      <c r="J120" s="301"/>
      <c r="K120" s="306">
        <f>Tabela79[[#This Row],[Valor Faturado]]*(1+Tabela79[[#This Row],[% Reajuste]])</f>
        <v>0</v>
      </c>
      <c r="L120" s="51">
        <f>Tabela79[[#This Row],[Valor Devido]]-Tabela79[[#This Row],[Valor Faturado]]</f>
        <v>0</v>
      </c>
      <c r="M120" s="6"/>
    </row>
    <row r="121" spans="1:13" s="67" customFormat="1" ht="15.75" hidden="1">
      <c r="A121" s="149"/>
      <c r="B121" s="36"/>
      <c r="C121" s="257"/>
      <c r="D121" s="36"/>
      <c r="E121" s="251"/>
      <c r="F121" s="251"/>
      <c r="G121" s="251"/>
      <c r="H121" s="44"/>
      <c r="I121" s="307"/>
      <c r="J121" s="301"/>
      <c r="K121" s="306">
        <f>Tabela79[[#This Row],[Valor Faturado]]*(1+Tabela79[[#This Row],[% Reajuste]])</f>
        <v>0</v>
      </c>
      <c r="L121" s="51">
        <f>Tabela79[[#This Row],[Valor Devido]]-Tabela79[[#This Row],[Valor Faturado]]</f>
        <v>0</v>
      </c>
      <c r="M121" s="6"/>
    </row>
    <row r="122" spans="1:13" s="67" customFormat="1" ht="15.75" hidden="1">
      <c r="A122" s="149"/>
      <c r="B122" s="36"/>
      <c r="C122" s="257"/>
      <c r="D122" s="36"/>
      <c r="E122" s="251"/>
      <c r="F122" s="251"/>
      <c r="G122" s="251"/>
      <c r="H122" s="36"/>
      <c r="I122" s="306"/>
      <c r="J122" s="300"/>
      <c r="K122" s="306">
        <f>Tabela79[[#This Row],[Valor Faturado]]*(1+Tabela79[[#This Row],[% Reajuste]])</f>
        <v>0</v>
      </c>
      <c r="L122" s="39">
        <f>Tabela79[[#This Row],[Valor Devido]]-Tabela79[[#This Row],[Valor Faturado]]</f>
        <v>0</v>
      </c>
      <c r="M122" s="6"/>
    </row>
    <row r="123" spans="1:13" s="67" customFormat="1" ht="15.75" hidden="1">
      <c r="A123" s="149"/>
      <c r="B123" s="36"/>
      <c r="C123" s="257"/>
      <c r="D123" s="36"/>
      <c r="E123" s="251"/>
      <c r="F123" s="251"/>
      <c r="G123" s="251"/>
      <c r="H123" s="36"/>
      <c r="I123" s="306"/>
      <c r="J123" s="300"/>
      <c r="K123" s="306">
        <f>Tabela79[[#This Row],[Valor Faturado]]*(1+Tabela79[[#This Row],[% Reajuste]])</f>
        <v>0</v>
      </c>
      <c r="L123" s="39">
        <f>Tabela79[[#This Row],[Valor Devido]]-Tabela79[[#This Row],[Valor Faturado]]</f>
        <v>0</v>
      </c>
      <c r="M123" s="6"/>
    </row>
    <row r="124" spans="1:13" s="67" customFormat="1" ht="15.75" hidden="1">
      <c r="A124" s="149"/>
      <c r="B124" s="36"/>
      <c r="C124" s="257"/>
      <c r="D124" s="36"/>
      <c r="E124" s="251"/>
      <c r="F124" s="251"/>
      <c r="G124" s="251"/>
      <c r="H124" s="36"/>
      <c r="I124" s="306"/>
      <c r="J124" s="300"/>
      <c r="K124" s="306">
        <f>Tabela79[[#This Row],[Valor Faturado]]*(1+Tabela79[[#This Row],[% Reajuste]])</f>
        <v>0</v>
      </c>
      <c r="L124" s="39">
        <f>Tabela79[[#This Row],[Valor Devido]]-Tabela79[[#This Row],[Valor Faturado]]</f>
        <v>0</v>
      </c>
      <c r="M124" s="6"/>
    </row>
    <row r="125" spans="1:13" s="67" customFormat="1" ht="15.75" hidden="1">
      <c r="A125" s="149"/>
      <c r="B125" s="36"/>
      <c r="C125" s="257"/>
      <c r="D125" s="36"/>
      <c r="E125" s="251"/>
      <c r="F125" s="251"/>
      <c r="G125" s="251"/>
      <c r="H125" s="36"/>
      <c r="I125" s="306"/>
      <c r="J125" s="300"/>
      <c r="K125" s="306">
        <f>Tabela79[[#This Row],[Valor Faturado]]*(1+Tabela79[[#This Row],[% Reajuste]])</f>
        <v>0</v>
      </c>
      <c r="L125" s="314">
        <f>Tabela79[[#This Row],[Valor Devido]]-Tabela79[[#This Row],[Valor Faturado]]</f>
        <v>0</v>
      </c>
      <c r="M125" s="6"/>
    </row>
    <row r="126" spans="1:13" s="67" customFormat="1" ht="15.75" hidden="1">
      <c r="A126" s="149"/>
      <c r="B126" s="36"/>
      <c r="C126" s="257"/>
      <c r="D126" s="36"/>
      <c r="E126" s="251"/>
      <c r="F126" s="251"/>
      <c r="G126" s="251"/>
      <c r="H126" s="36"/>
      <c r="I126" s="306"/>
      <c r="J126" s="300"/>
      <c r="K126" s="306">
        <f>Tabela79[[#This Row],[Valor Faturado]]*(1+Tabela79[[#This Row],[% Reajuste]])</f>
        <v>0</v>
      </c>
      <c r="L126" s="314">
        <f>Tabela79[[#This Row],[Valor Devido]]-Tabela79[[#This Row],[Valor Faturado]]</f>
        <v>0</v>
      </c>
      <c r="M126" s="6"/>
    </row>
    <row r="127" spans="1:13" s="67" customFormat="1" ht="15.75" hidden="1">
      <c r="A127" s="149"/>
      <c r="B127" s="36"/>
      <c r="C127" s="257"/>
      <c r="D127" s="36"/>
      <c r="E127" s="251"/>
      <c r="F127" s="251"/>
      <c r="G127" s="251"/>
      <c r="H127" s="75"/>
      <c r="I127" s="310"/>
      <c r="J127" s="303"/>
      <c r="K127" s="306">
        <f>Tabela79[[#This Row],[Valor Faturado]]*(1+Tabela79[[#This Row],[% Reajuste]])</f>
        <v>0</v>
      </c>
      <c r="L127" s="314">
        <f>Tabela79[[#This Row],[Valor Devido]]-Tabela79[[#This Row],[Valor Faturado]]</f>
        <v>0</v>
      </c>
      <c r="M127" s="6"/>
    </row>
    <row r="128" spans="1:13" s="67" customFormat="1" ht="15.75" hidden="1">
      <c r="A128" s="149"/>
      <c r="B128" s="36"/>
      <c r="C128" s="257"/>
      <c r="D128" s="36"/>
      <c r="E128" s="251"/>
      <c r="F128" s="251"/>
      <c r="G128" s="251"/>
      <c r="H128" s="75"/>
      <c r="I128" s="310"/>
      <c r="J128" s="303"/>
      <c r="K128" s="306">
        <f>Tabela79[[#This Row],[Valor Faturado]]*(1+Tabela79[[#This Row],[% Reajuste]])</f>
        <v>0</v>
      </c>
      <c r="L128" s="314">
        <f>Tabela79[[#This Row],[Valor Devido]]-Tabela79[[#This Row],[Valor Faturado]]</f>
        <v>0</v>
      </c>
      <c r="M128" s="6"/>
    </row>
    <row r="129" spans="1:13" s="67" customFormat="1" ht="15.75" hidden="1">
      <c r="A129" s="149"/>
      <c r="B129" s="36"/>
      <c r="C129" s="257"/>
      <c r="D129" s="36"/>
      <c r="E129" s="251"/>
      <c r="F129" s="251"/>
      <c r="G129" s="251"/>
      <c r="H129" s="36"/>
      <c r="I129" s="307"/>
      <c r="J129" s="301"/>
      <c r="K129" s="306">
        <f>Tabela79[[#This Row],[Valor Faturado]]*(1+Tabela79[[#This Row],[% Reajuste]])</f>
        <v>0</v>
      </c>
      <c r="L129" s="314">
        <f>Tabela79[[#This Row],[Valor Devido]]-Tabela79[[#This Row],[Valor Faturado]]</f>
        <v>0</v>
      </c>
      <c r="M129" s="6"/>
    </row>
    <row r="130" spans="1:13" s="67" customFormat="1" ht="15.75" hidden="1">
      <c r="A130" s="149"/>
      <c r="B130" s="36"/>
      <c r="C130" s="257"/>
      <c r="D130" s="36"/>
      <c r="E130" s="251"/>
      <c r="F130" s="251"/>
      <c r="G130" s="251"/>
      <c r="H130" s="36"/>
      <c r="I130" s="307"/>
      <c r="J130" s="301"/>
      <c r="K130" s="306">
        <f>Tabela79[[#This Row],[Valor Faturado]]*(1+Tabela79[[#This Row],[% Reajuste]])</f>
        <v>0</v>
      </c>
      <c r="L130" s="314">
        <f>Tabela79[[#This Row],[Valor Devido]]-Tabela79[[#This Row],[Valor Faturado]]</f>
        <v>0</v>
      </c>
      <c r="M130" s="6"/>
    </row>
    <row r="131" spans="1:13" s="67" customFormat="1" ht="15.75" hidden="1">
      <c r="A131" s="149"/>
      <c r="B131" s="36"/>
      <c r="C131" s="257"/>
      <c r="D131" s="36"/>
      <c r="E131" s="251"/>
      <c r="F131" s="251"/>
      <c r="G131" s="251"/>
      <c r="H131" s="36"/>
      <c r="I131" s="307"/>
      <c r="J131" s="301"/>
      <c r="K131" s="306">
        <f>Tabela79[[#This Row],[Valor Faturado]]*(1+Tabela79[[#This Row],[% Reajuste]])</f>
        <v>0</v>
      </c>
      <c r="L131" s="39">
        <f>Tabela79[[#This Row],[Valor Devido]]-Tabela79[[#This Row],[Valor Faturado]]</f>
        <v>0</v>
      </c>
      <c r="M131" s="6"/>
    </row>
    <row r="132" spans="1:13" s="67" customFormat="1" ht="15.75" hidden="1">
      <c r="A132" s="149"/>
      <c r="B132" s="36"/>
      <c r="C132" s="257"/>
      <c r="D132" s="36"/>
      <c r="E132" s="251"/>
      <c r="F132" s="251"/>
      <c r="G132" s="251"/>
      <c r="H132" s="36"/>
      <c r="I132" s="307"/>
      <c r="J132" s="301"/>
      <c r="K132" s="306">
        <f>Tabela79[[#This Row],[Valor Faturado]]*(1+Tabela79[[#This Row],[% Reajuste]])</f>
        <v>0</v>
      </c>
      <c r="L132" s="39">
        <f>Tabela79[[#This Row],[Valor Devido]]-Tabela79[[#This Row],[Valor Faturado]]</f>
        <v>0</v>
      </c>
      <c r="M132" s="6"/>
    </row>
    <row r="133" spans="1:13" s="67" customFormat="1" ht="15.75" hidden="1">
      <c r="A133" s="149"/>
      <c r="B133" s="36"/>
      <c r="C133" s="257"/>
      <c r="D133" s="36"/>
      <c r="E133" s="251"/>
      <c r="F133" s="251"/>
      <c r="G133" s="251"/>
      <c r="H133" s="36"/>
      <c r="I133" s="307"/>
      <c r="J133" s="301"/>
      <c r="K133" s="306">
        <f>Tabela79[[#This Row],[Valor Faturado]]*(1+Tabela79[[#This Row],[% Reajuste]])</f>
        <v>0</v>
      </c>
      <c r="L133" s="39">
        <f>Tabela79[[#This Row],[Valor Devido]]-Tabela79[[#This Row],[Valor Faturado]]</f>
        <v>0</v>
      </c>
      <c r="M133" s="6"/>
    </row>
    <row r="134" spans="1:13" s="67" customFormat="1" ht="15.75" hidden="1">
      <c r="A134" s="149"/>
      <c r="B134" s="36"/>
      <c r="C134" s="257"/>
      <c r="D134" s="36"/>
      <c r="E134" s="251"/>
      <c r="F134" s="251"/>
      <c r="G134" s="251"/>
      <c r="H134" s="36"/>
      <c r="I134" s="307"/>
      <c r="J134" s="301"/>
      <c r="K134" s="306">
        <f>Tabela79[[#This Row],[Valor Faturado]]*(1+Tabela79[[#This Row],[% Reajuste]])</f>
        <v>0</v>
      </c>
      <c r="L134" s="39">
        <f>Tabela79[[#This Row],[Valor Devido]]-Tabela79[[#This Row],[Valor Faturado]]</f>
        <v>0</v>
      </c>
      <c r="M134" s="6"/>
    </row>
    <row r="135" spans="1:13" s="67" customFormat="1" ht="15.75" hidden="1">
      <c r="A135" s="149"/>
      <c r="B135" s="36"/>
      <c r="C135" s="257"/>
      <c r="D135" s="36"/>
      <c r="E135" s="251"/>
      <c r="F135" s="251"/>
      <c r="G135" s="251"/>
      <c r="H135" s="36"/>
      <c r="I135" s="307"/>
      <c r="J135" s="301"/>
      <c r="K135" s="306">
        <f>Tabela79[[#This Row],[Valor Faturado]]*(1+Tabela79[[#This Row],[% Reajuste]])</f>
        <v>0</v>
      </c>
      <c r="L135" s="39">
        <f>Tabela79[[#This Row],[Valor Devido]]-Tabela79[[#This Row],[Valor Faturado]]</f>
        <v>0</v>
      </c>
      <c r="M135" s="6"/>
    </row>
    <row r="136" spans="1:13" s="67" customFormat="1" ht="15.75" hidden="1">
      <c r="A136" s="149"/>
      <c r="B136" s="36"/>
      <c r="C136" s="257"/>
      <c r="D136" s="36"/>
      <c r="E136" s="251"/>
      <c r="F136" s="251"/>
      <c r="G136" s="251"/>
      <c r="H136" s="36"/>
      <c r="I136" s="307"/>
      <c r="J136" s="301"/>
      <c r="K136" s="306">
        <f>Tabela79[[#This Row],[Valor Faturado]]*(1+Tabela79[[#This Row],[% Reajuste]])</f>
        <v>0</v>
      </c>
      <c r="L136" s="39">
        <f>Tabela79[[#This Row],[Valor Devido]]-Tabela79[[#This Row],[Valor Faturado]]</f>
        <v>0</v>
      </c>
      <c r="M136" s="6"/>
    </row>
    <row r="137" spans="1:13" s="67" customFormat="1" ht="15.75" hidden="1">
      <c r="A137" s="149"/>
      <c r="B137" s="36"/>
      <c r="C137" s="257"/>
      <c r="D137" s="36"/>
      <c r="E137" s="251"/>
      <c r="F137" s="251"/>
      <c r="G137" s="251"/>
      <c r="H137" s="36"/>
      <c r="I137" s="307"/>
      <c r="J137" s="301"/>
      <c r="K137" s="306">
        <f>Tabela79[[#This Row],[Valor Faturado]]*(1+Tabela79[[#This Row],[% Reajuste]])</f>
        <v>0</v>
      </c>
      <c r="L137" s="39">
        <f>Tabela79[[#This Row],[Valor Devido]]-Tabela79[[#This Row],[Valor Faturado]]</f>
        <v>0</v>
      </c>
      <c r="M137" s="6"/>
    </row>
    <row r="138" spans="1:13" s="67" customFormat="1" ht="15.75" hidden="1">
      <c r="A138" s="149"/>
      <c r="B138" s="36"/>
      <c r="C138" s="257"/>
      <c r="D138" s="36"/>
      <c r="E138" s="251"/>
      <c r="F138" s="251"/>
      <c r="G138" s="251"/>
      <c r="H138" s="44"/>
      <c r="I138" s="307"/>
      <c r="J138" s="301"/>
      <c r="K138" s="306">
        <f>Tabela79[[#This Row],[Valor Faturado]]*(1+Tabela79[[#This Row],[% Reajuste]])</f>
        <v>0</v>
      </c>
      <c r="L138" s="57">
        <f>Tabela79[[#This Row],[Valor Devido]]-Tabela79[[#This Row],[Valor Faturado]]</f>
        <v>0</v>
      </c>
      <c r="M138" s="6"/>
    </row>
    <row r="139" spans="1:13" s="67" customFormat="1" ht="15.75" hidden="1">
      <c r="A139" s="149"/>
      <c r="B139" s="36"/>
      <c r="C139" s="257"/>
      <c r="D139" s="36"/>
      <c r="E139" s="251"/>
      <c r="F139" s="251"/>
      <c r="G139" s="251"/>
      <c r="H139" s="37"/>
      <c r="I139" s="306"/>
      <c r="J139" s="300"/>
      <c r="K139" s="306">
        <f>Tabela79[[#This Row],[Valor Faturado]]*(1+Tabela79[[#This Row],[% Reajuste]])</f>
        <v>0</v>
      </c>
      <c r="L139" s="57">
        <f>Tabela79[[#This Row],[Valor Devido]]-Tabela79[[#This Row],[Valor Faturado]]</f>
        <v>0</v>
      </c>
      <c r="M139" s="6"/>
    </row>
    <row r="140" spans="1:13" s="67" customFormat="1" ht="15.75" hidden="1">
      <c r="A140" s="149"/>
      <c r="B140" s="36"/>
      <c r="C140" s="257"/>
      <c r="D140" s="36"/>
      <c r="E140" s="251"/>
      <c r="F140" s="251"/>
      <c r="G140" s="251"/>
      <c r="H140" s="37"/>
      <c r="I140" s="306"/>
      <c r="J140" s="300"/>
      <c r="K140" s="306">
        <f>Tabela79[[#This Row],[Valor Faturado]]*(1+Tabela79[[#This Row],[% Reajuste]])</f>
        <v>0</v>
      </c>
      <c r="L140" s="57">
        <f>Tabela79[[#This Row],[Valor Devido]]-Tabela79[[#This Row],[Valor Faturado]]</f>
        <v>0</v>
      </c>
      <c r="M140" s="6"/>
    </row>
    <row r="141" spans="1:13" s="67" customFormat="1" ht="15.75" hidden="1">
      <c r="A141" s="149"/>
      <c r="B141" s="36"/>
      <c r="C141" s="257"/>
      <c r="D141" s="36"/>
      <c r="E141" s="251"/>
      <c r="F141" s="251"/>
      <c r="G141" s="251"/>
      <c r="H141" s="37"/>
      <c r="I141" s="306"/>
      <c r="J141" s="300"/>
      <c r="K141" s="306">
        <f>Tabela79[[#This Row],[Valor Faturado]]*(1+Tabela79[[#This Row],[% Reajuste]])</f>
        <v>0</v>
      </c>
      <c r="L141" s="57">
        <f>Tabela79[[#This Row],[Valor Devido]]-Tabela79[[#This Row],[Valor Faturado]]</f>
        <v>0</v>
      </c>
      <c r="M141" s="6"/>
    </row>
    <row r="142" spans="1:13" s="67" customFormat="1" ht="15.75" hidden="1">
      <c r="A142" s="149"/>
      <c r="B142" s="36"/>
      <c r="C142" s="257"/>
      <c r="D142" s="36"/>
      <c r="E142" s="251"/>
      <c r="F142" s="251"/>
      <c r="G142" s="251"/>
      <c r="H142" s="44"/>
      <c r="I142" s="307"/>
      <c r="J142" s="301"/>
      <c r="K142" s="306">
        <f>Tabela79[[#This Row],[Valor Faturado]]*(1+Tabela79[[#This Row],[% Reajuste]])</f>
        <v>0</v>
      </c>
      <c r="L142" s="51">
        <f>Tabela79[[#This Row],[Valor Devido]]-Tabela79[[#This Row],[Valor Faturado]]</f>
        <v>0</v>
      </c>
      <c r="M142" s="6"/>
    </row>
    <row r="143" spans="1:13" s="67" customFormat="1" ht="15.75" hidden="1">
      <c r="A143" s="149"/>
      <c r="B143" s="36"/>
      <c r="C143" s="257"/>
      <c r="D143" s="36"/>
      <c r="E143" s="251"/>
      <c r="F143" s="251"/>
      <c r="G143" s="251"/>
      <c r="H143" s="44"/>
      <c r="I143" s="307"/>
      <c r="J143" s="301"/>
      <c r="K143" s="306">
        <f>Tabela79[[#This Row],[Valor Faturado]]*(1+Tabela79[[#This Row],[% Reajuste]])</f>
        <v>0</v>
      </c>
      <c r="L143" s="57">
        <f>Tabela79[[#This Row],[Valor Devido]]-Tabela79[[#This Row],[Valor Faturado]]</f>
        <v>0</v>
      </c>
      <c r="M143" s="6"/>
    </row>
    <row r="144" spans="1:13" s="67" customFormat="1" ht="15.75" hidden="1">
      <c r="A144" s="149"/>
      <c r="B144" s="36"/>
      <c r="C144" s="257"/>
      <c r="D144" s="36"/>
      <c r="E144" s="251"/>
      <c r="F144" s="251"/>
      <c r="G144" s="251"/>
      <c r="H144" s="44"/>
      <c r="I144" s="307"/>
      <c r="J144" s="301"/>
      <c r="K144" s="306">
        <f>Tabela79[[#This Row],[Valor Faturado]]*(1+Tabela79[[#This Row],[% Reajuste]])</f>
        <v>0</v>
      </c>
      <c r="L144" s="57">
        <f>Tabela79[[#This Row],[Valor Devido]]-Tabela79[[#This Row],[Valor Faturado]]</f>
        <v>0</v>
      </c>
      <c r="M144" s="6"/>
    </row>
    <row r="145" spans="1:13" s="67" customFormat="1" ht="15.75" hidden="1">
      <c r="A145" s="149"/>
      <c r="B145" s="36"/>
      <c r="C145" s="257"/>
      <c r="D145" s="36"/>
      <c r="E145" s="251"/>
      <c r="F145" s="251"/>
      <c r="G145" s="251"/>
      <c r="H145" s="44"/>
      <c r="I145" s="307"/>
      <c r="J145" s="301"/>
      <c r="K145" s="306">
        <f>Tabela79[[#This Row],[Valor Faturado]]*(1+Tabela79[[#This Row],[% Reajuste]])</f>
        <v>0</v>
      </c>
      <c r="L145" s="51">
        <f>Tabela79[[#This Row],[Valor Devido]]-Tabela79[[#This Row],[Valor Faturado]]</f>
        <v>0</v>
      </c>
      <c r="M145" s="6"/>
    </row>
    <row r="146" spans="1:13" s="67" customFormat="1" ht="15.75" hidden="1">
      <c r="A146" s="149"/>
      <c r="B146" s="36"/>
      <c r="C146" s="257"/>
      <c r="D146" s="36"/>
      <c r="E146" s="251"/>
      <c r="F146" s="251"/>
      <c r="G146" s="251"/>
      <c r="H146" s="37"/>
      <c r="I146" s="306"/>
      <c r="J146" s="300"/>
      <c r="K146" s="306">
        <f>Tabela79[[#This Row],[Valor Faturado]]*(1+Tabela79[[#This Row],[% Reajuste]])</f>
        <v>0</v>
      </c>
      <c r="L146" s="57">
        <f>Tabela79[[#This Row],[Valor Devido]]-Tabela79[[#This Row],[Valor Faturado]]</f>
        <v>0</v>
      </c>
      <c r="M146" s="6"/>
    </row>
    <row r="147" spans="1:13" s="67" customFormat="1" ht="15.75" hidden="1">
      <c r="A147" s="149"/>
      <c r="B147" s="36"/>
      <c r="C147" s="257"/>
      <c r="D147" s="36"/>
      <c r="E147" s="251"/>
      <c r="F147" s="251"/>
      <c r="G147" s="251"/>
      <c r="H147" s="37"/>
      <c r="I147" s="306"/>
      <c r="J147" s="300"/>
      <c r="K147" s="306">
        <f>Tabela79[[#This Row],[Valor Faturado]]*(1+Tabela79[[#This Row],[% Reajuste]])</f>
        <v>0</v>
      </c>
      <c r="L147" s="57">
        <f>Tabela79[[#This Row],[Valor Devido]]-Tabela79[[#This Row],[Valor Faturado]]</f>
        <v>0</v>
      </c>
      <c r="M147" s="6"/>
    </row>
    <row r="148" spans="1:13" s="67" customFormat="1" ht="15.75" hidden="1">
      <c r="A148" s="149"/>
      <c r="B148" s="36"/>
      <c r="C148" s="257"/>
      <c r="D148" s="36"/>
      <c r="E148" s="251"/>
      <c r="F148" s="251"/>
      <c r="G148" s="251"/>
      <c r="H148" s="37"/>
      <c r="I148" s="306"/>
      <c r="J148" s="300"/>
      <c r="K148" s="306">
        <f>Tabela79[[#This Row],[Valor Faturado]]*(1+Tabela79[[#This Row],[% Reajuste]])</f>
        <v>0</v>
      </c>
      <c r="L148" s="57">
        <f>Tabela79[[#This Row],[Valor Devido]]-Tabela79[[#This Row],[Valor Faturado]]</f>
        <v>0</v>
      </c>
      <c r="M148" s="6"/>
    </row>
    <row r="149" spans="1:13" s="67" customFormat="1" ht="15.75" hidden="1">
      <c r="A149" s="149"/>
      <c r="B149" s="36"/>
      <c r="C149" s="257"/>
      <c r="D149" s="36"/>
      <c r="E149" s="251"/>
      <c r="F149" s="251"/>
      <c r="G149" s="251"/>
      <c r="H149" s="37"/>
      <c r="I149" s="306"/>
      <c r="J149" s="300"/>
      <c r="K149" s="306">
        <f>Tabela79[[#This Row],[Valor Faturado]]*(1+Tabela79[[#This Row],[% Reajuste]])</f>
        <v>0</v>
      </c>
      <c r="L149" s="57">
        <f>Tabela79[[#This Row],[Valor Devido]]-Tabela79[[#This Row],[Valor Faturado]]</f>
        <v>0</v>
      </c>
      <c r="M149" s="6"/>
    </row>
    <row r="150" spans="1:13" s="67" customFormat="1" ht="15.75" hidden="1">
      <c r="A150" s="149"/>
      <c r="B150" s="36"/>
      <c r="C150" s="257"/>
      <c r="D150" s="36"/>
      <c r="E150" s="251"/>
      <c r="F150" s="251"/>
      <c r="G150" s="251"/>
      <c r="H150" s="36"/>
      <c r="I150" s="306"/>
      <c r="J150" s="300"/>
      <c r="K150" s="306">
        <f>Tabela79[[#This Row],[Valor Faturado]]*(1+Tabela79[[#This Row],[% Reajuste]])</f>
        <v>0</v>
      </c>
      <c r="L150" s="57">
        <f>Tabela79[[#This Row],[Valor Devido]]-Tabela79[[#This Row],[Valor Faturado]]</f>
        <v>0</v>
      </c>
      <c r="M150" s="6"/>
    </row>
    <row r="151" spans="1:13" s="67" customFormat="1" ht="15.75" hidden="1">
      <c r="A151" s="149"/>
      <c r="B151" s="36"/>
      <c r="C151" s="257"/>
      <c r="D151" s="36"/>
      <c r="E151" s="251"/>
      <c r="F151" s="251"/>
      <c r="G151" s="251"/>
      <c r="H151" s="36"/>
      <c r="I151" s="306"/>
      <c r="J151" s="300"/>
      <c r="K151" s="306">
        <f>Tabela79[[#This Row],[Valor Faturado]]*(1+Tabela79[[#This Row],[% Reajuste]])</f>
        <v>0</v>
      </c>
      <c r="L151" s="57">
        <f>Tabela79[[#This Row],[Valor Devido]]-Tabela79[[#This Row],[Valor Faturado]]</f>
        <v>0</v>
      </c>
      <c r="M151" s="6"/>
    </row>
    <row r="152" spans="1:13" s="67" customFormat="1" ht="15.75" hidden="1">
      <c r="A152" s="149"/>
      <c r="B152" s="36"/>
      <c r="C152" s="257"/>
      <c r="D152" s="36"/>
      <c r="E152" s="251"/>
      <c r="F152" s="251"/>
      <c r="G152" s="251"/>
      <c r="H152" s="36"/>
      <c r="I152" s="306"/>
      <c r="J152" s="300"/>
      <c r="K152" s="306">
        <f>Tabela79[[#This Row],[Valor Faturado]]*(1+Tabela79[[#This Row],[% Reajuste]])</f>
        <v>0</v>
      </c>
      <c r="L152" s="57">
        <f>Tabela79[[#This Row],[Valor Devido]]-Tabela79[[#This Row],[Valor Faturado]]</f>
        <v>0</v>
      </c>
      <c r="M152" s="6"/>
    </row>
    <row r="153" spans="1:13" s="67" customFormat="1" ht="15.75" hidden="1">
      <c r="A153" s="149"/>
      <c r="B153" s="36"/>
      <c r="C153" s="257"/>
      <c r="D153" s="36"/>
      <c r="E153" s="251"/>
      <c r="F153" s="251"/>
      <c r="G153" s="251"/>
      <c r="H153" s="36"/>
      <c r="I153" s="306"/>
      <c r="J153" s="300"/>
      <c r="K153" s="306">
        <f>Tabela79[[#This Row],[Valor Faturado]]*(1+Tabela79[[#This Row],[% Reajuste]])</f>
        <v>0</v>
      </c>
      <c r="L153" s="57">
        <f>Tabela79[[#This Row],[Valor Devido]]-Tabela79[[#This Row],[Valor Faturado]]</f>
        <v>0</v>
      </c>
      <c r="M153" s="6"/>
    </row>
    <row r="154" spans="1:13" s="67" customFormat="1" ht="15.75" hidden="1">
      <c r="A154" s="149"/>
      <c r="B154" s="36"/>
      <c r="C154" s="257"/>
      <c r="D154" s="36"/>
      <c r="E154" s="251"/>
      <c r="F154" s="251"/>
      <c r="G154" s="251"/>
      <c r="H154" s="36"/>
      <c r="I154" s="306"/>
      <c r="J154" s="300"/>
      <c r="K154" s="306">
        <f>Tabela79[[#This Row],[Valor Faturado]]*(1+Tabela79[[#This Row],[% Reajuste]])</f>
        <v>0</v>
      </c>
      <c r="L154" s="57">
        <f>Tabela79[[#This Row],[Valor Devido]]-Tabela79[[#This Row],[Valor Faturado]]</f>
        <v>0</v>
      </c>
      <c r="M154" s="6"/>
    </row>
    <row r="155" spans="1:13" s="67" customFormat="1" ht="15.75" hidden="1">
      <c r="A155" s="149"/>
      <c r="B155" s="36"/>
      <c r="C155" s="257"/>
      <c r="D155" s="36"/>
      <c r="E155" s="251"/>
      <c r="F155" s="251"/>
      <c r="G155" s="251"/>
      <c r="H155" s="36"/>
      <c r="I155" s="306"/>
      <c r="J155" s="300"/>
      <c r="K155" s="306">
        <f>Tabela79[[#This Row],[Valor Faturado]]*(1+Tabela79[[#This Row],[% Reajuste]])</f>
        <v>0</v>
      </c>
      <c r="L155" s="57">
        <f>Tabela79[[#This Row],[Valor Devido]]-Tabela79[[#This Row],[Valor Faturado]]</f>
        <v>0</v>
      </c>
      <c r="M155" s="6"/>
    </row>
    <row r="156" spans="1:13" s="67" customFormat="1" ht="15.75" hidden="1">
      <c r="A156" s="149"/>
      <c r="B156" s="36"/>
      <c r="C156" s="257"/>
      <c r="D156" s="36"/>
      <c r="E156" s="251"/>
      <c r="F156" s="251"/>
      <c r="G156" s="251"/>
      <c r="H156" s="36"/>
      <c r="I156" s="306"/>
      <c r="J156" s="300"/>
      <c r="K156" s="306">
        <f>Tabela79[[#This Row],[Valor Faturado]]*(1+Tabela79[[#This Row],[% Reajuste]])</f>
        <v>0</v>
      </c>
      <c r="L156" s="57">
        <f>Tabela79[[#This Row],[Valor Devido]]-Tabela79[[#This Row],[Valor Faturado]]</f>
        <v>0</v>
      </c>
      <c r="M156" s="6"/>
    </row>
    <row r="157" spans="1:13" s="67" customFormat="1" ht="15.75" hidden="1">
      <c r="A157" s="149"/>
      <c r="B157" s="36"/>
      <c r="C157" s="257"/>
      <c r="D157" s="36"/>
      <c r="E157" s="251"/>
      <c r="F157" s="251"/>
      <c r="G157" s="251"/>
      <c r="H157" s="36"/>
      <c r="I157" s="306"/>
      <c r="J157" s="300"/>
      <c r="K157" s="306">
        <f>Tabela79[[#This Row],[Valor Faturado]]*(1+Tabela79[[#This Row],[% Reajuste]])</f>
        <v>0</v>
      </c>
      <c r="L157" s="57">
        <f>Tabela79[[#This Row],[Valor Devido]]-Tabela79[[#This Row],[Valor Faturado]]</f>
        <v>0</v>
      </c>
      <c r="M157" s="6"/>
    </row>
    <row r="158" spans="1:13" s="67" customFormat="1" ht="15.75" hidden="1">
      <c r="A158" s="149"/>
      <c r="B158" s="36"/>
      <c r="C158" s="257"/>
      <c r="D158" s="36"/>
      <c r="E158" s="251"/>
      <c r="F158" s="251"/>
      <c r="G158" s="251"/>
      <c r="H158" s="36"/>
      <c r="I158" s="306"/>
      <c r="J158" s="300"/>
      <c r="K158" s="306">
        <f>Tabela79[[#This Row],[Valor Faturado]]*(1+Tabela79[[#This Row],[% Reajuste]])</f>
        <v>0</v>
      </c>
      <c r="L158" s="57">
        <f>Tabela79[[#This Row],[Valor Devido]]-Tabela79[[#This Row],[Valor Faturado]]</f>
        <v>0</v>
      </c>
      <c r="M158" s="6"/>
    </row>
    <row r="159" spans="1:13" s="67" customFormat="1" ht="15.75" hidden="1">
      <c r="A159" s="149"/>
      <c r="B159" s="36"/>
      <c r="C159" s="257"/>
      <c r="D159" s="36"/>
      <c r="E159" s="251"/>
      <c r="F159" s="251"/>
      <c r="G159" s="251"/>
      <c r="H159" s="36"/>
      <c r="I159" s="306"/>
      <c r="J159" s="300"/>
      <c r="K159" s="306">
        <f>Tabela79[[#This Row],[Valor Faturado]]*(1+Tabela79[[#This Row],[% Reajuste]])</f>
        <v>0</v>
      </c>
      <c r="L159" s="57">
        <f>Tabela79[[#This Row],[Valor Devido]]-Tabela79[[#This Row],[Valor Faturado]]</f>
        <v>0</v>
      </c>
      <c r="M159" s="6"/>
    </row>
    <row r="160" spans="1:13" s="67" customFormat="1" ht="15.75" hidden="1">
      <c r="A160" s="149"/>
      <c r="B160" s="36"/>
      <c r="C160" s="257"/>
      <c r="D160" s="36"/>
      <c r="E160" s="251"/>
      <c r="F160" s="251"/>
      <c r="G160" s="251"/>
      <c r="H160" s="36"/>
      <c r="I160" s="306"/>
      <c r="J160" s="300"/>
      <c r="K160" s="306">
        <f>Tabela79[[#This Row],[Valor Faturado]]*(1+Tabela79[[#This Row],[% Reajuste]])</f>
        <v>0</v>
      </c>
      <c r="L160" s="57">
        <f>Tabela79[[#This Row],[Valor Devido]]-Tabela79[[#This Row],[Valor Faturado]]</f>
        <v>0</v>
      </c>
      <c r="M160" s="6"/>
    </row>
    <row r="161" spans="1:13" s="67" customFormat="1" ht="15.75" hidden="1">
      <c r="A161" s="149"/>
      <c r="B161" s="36"/>
      <c r="C161" s="257"/>
      <c r="D161" s="36"/>
      <c r="E161" s="251"/>
      <c r="F161" s="251"/>
      <c r="G161" s="251"/>
      <c r="H161" s="36"/>
      <c r="I161" s="306"/>
      <c r="J161" s="300"/>
      <c r="K161" s="306">
        <f>Tabela79[[#This Row],[Valor Faturado]]*(1+Tabela79[[#This Row],[% Reajuste]])</f>
        <v>0</v>
      </c>
      <c r="L161" s="57">
        <f>Tabela79[[#This Row],[Valor Devido]]-Tabela79[[#This Row],[Valor Faturado]]</f>
        <v>0</v>
      </c>
      <c r="M161" s="6"/>
    </row>
    <row r="162" spans="1:13" s="67" customFormat="1" ht="15.75" hidden="1">
      <c r="A162" s="149"/>
      <c r="B162" s="36"/>
      <c r="C162" s="257"/>
      <c r="D162" s="36"/>
      <c r="E162" s="251"/>
      <c r="F162" s="251"/>
      <c r="G162" s="251"/>
      <c r="H162" s="36"/>
      <c r="I162" s="306"/>
      <c r="J162" s="300"/>
      <c r="K162" s="306">
        <f>Tabela79[[#This Row],[Valor Faturado]]*(1+Tabela79[[#This Row],[% Reajuste]])</f>
        <v>0</v>
      </c>
      <c r="L162" s="57">
        <f>Tabela79[[#This Row],[Valor Devido]]-Tabela79[[#This Row],[Valor Faturado]]</f>
        <v>0</v>
      </c>
      <c r="M162" s="6"/>
    </row>
    <row r="163" spans="1:13" s="67" customFormat="1" ht="15.75" hidden="1">
      <c r="A163" s="149"/>
      <c r="B163" s="36"/>
      <c r="C163" s="257"/>
      <c r="D163" s="36"/>
      <c r="E163" s="251"/>
      <c r="F163" s="251"/>
      <c r="G163" s="251"/>
      <c r="H163" s="36"/>
      <c r="I163" s="306"/>
      <c r="J163" s="300"/>
      <c r="K163" s="306">
        <f>Tabela79[[#This Row],[Valor Faturado]]*(1+Tabela79[[#This Row],[% Reajuste]])</f>
        <v>0</v>
      </c>
      <c r="L163" s="57">
        <f>Tabela79[[#This Row],[Valor Devido]]-Tabela79[[#This Row],[Valor Faturado]]</f>
        <v>0</v>
      </c>
      <c r="M163" s="6"/>
    </row>
    <row r="164" spans="1:13" s="67" customFormat="1" ht="15.75" hidden="1">
      <c r="A164" s="149"/>
      <c r="B164" s="36"/>
      <c r="C164" s="257"/>
      <c r="D164" s="36"/>
      <c r="E164" s="251"/>
      <c r="F164" s="251"/>
      <c r="G164" s="251"/>
      <c r="H164" s="36"/>
      <c r="I164" s="306"/>
      <c r="J164" s="300"/>
      <c r="K164" s="306">
        <f>Tabela79[[#This Row],[Valor Faturado]]*(1+Tabela79[[#This Row],[% Reajuste]])</f>
        <v>0</v>
      </c>
      <c r="L164" s="57">
        <f>Tabela79[[#This Row],[Valor Devido]]-Tabela79[[#This Row],[Valor Faturado]]</f>
        <v>0</v>
      </c>
      <c r="M164" s="6"/>
    </row>
    <row r="165" spans="1:13" s="67" customFormat="1" ht="15.75" hidden="1">
      <c r="A165" s="149"/>
      <c r="B165" s="36"/>
      <c r="C165" s="257"/>
      <c r="D165" s="36"/>
      <c r="E165" s="251"/>
      <c r="F165" s="251"/>
      <c r="G165" s="251"/>
      <c r="H165" s="36"/>
      <c r="I165" s="306"/>
      <c r="J165" s="300"/>
      <c r="K165" s="306">
        <f>Tabela79[[#This Row],[Valor Faturado]]*(1+Tabela79[[#This Row],[% Reajuste]])</f>
        <v>0</v>
      </c>
      <c r="L165" s="57">
        <f>Tabela79[[#This Row],[Valor Devido]]-Tabela79[[#This Row],[Valor Faturado]]</f>
        <v>0</v>
      </c>
      <c r="M165" s="6"/>
    </row>
    <row r="166" spans="1:13" s="67" customFormat="1" ht="15.75" hidden="1">
      <c r="A166" s="149"/>
      <c r="B166" s="36"/>
      <c r="C166" s="257"/>
      <c r="D166" s="36"/>
      <c r="E166" s="251"/>
      <c r="F166" s="251"/>
      <c r="G166" s="251"/>
      <c r="H166" s="36"/>
      <c r="I166" s="306"/>
      <c r="J166" s="300"/>
      <c r="K166" s="306">
        <f>Tabela79[[#This Row],[Valor Faturado]]*(1+Tabela79[[#This Row],[% Reajuste]])</f>
        <v>0</v>
      </c>
      <c r="L166" s="57">
        <f>Tabela79[[#This Row],[Valor Devido]]-Tabela79[[#This Row],[Valor Faturado]]</f>
        <v>0</v>
      </c>
      <c r="M166" s="6"/>
    </row>
    <row r="167" spans="1:13" s="67" customFormat="1" ht="15.75" hidden="1">
      <c r="A167" s="149"/>
      <c r="B167" s="36"/>
      <c r="C167" s="257"/>
      <c r="D167" s="36"/>
      <c r="E167" s="251"/>
      <c r="F167" s="251"/>
      <c r="G167" s="251"/>
      <c r="H167" s="36"/>
      <c r="I167" s="306"/>
      <c r="J167" s="300"/>
      <c r="K167" s="306">
        <f>Tabela79[[#This Row],[Valor Faturado]]*(1+Tabela79[[#This Row],[% Reajuste]])</f>
        <v>0</v>
      </c>
      <c r="L167" s="57">
        <f>Tabela79[[#This Row],[Valor Devido]]-Tabela79[[#This Row],[Valor Faturado]]</f>
        <v>0</v>
      </c>
      <c r="M167" s="6"/>
    </row>
    <row r="168" spans="1:13" s="67" customFormat="1" ht="15.75" hidden="1">
      <c r="A168" s="149"/>
      <c r="B168" s="36"/>
      <c r="C168" s="257"/>
      <c r="D168" s="36"/>
      <c r="E168" s="251"/>
      <c r="F168" s="251"/>
      <c r="G168" s="251"/>
      <c r="H168" s="36"/>
      <c r="I168" s="306"/>
      <c r="J168" s="300"/>
      <c r="K168" s="306">
        <f>Tabela79[[#This Row],[Valor Faturado]]*(1+Tabela79[[#This Row],[% Reajuste]])</f>
        <v>0</v>
      </c>
      <c r="L168" s="57">
        <f>Tabela79[[#This Row],[Valor Devido]]-Tabela79[[#This Row],[Valor Faturado]]</f>
        <v>0</v>
      </c>
      <c r="M168" s="6"/>
    </row>
    <row r="169" spans="1:13" s="67" customFormat="1" ht="15.75" hidden="1">
      <c r="A169" s="149"/>
      <c r="B169" s="36"/>
      <c r="C169" s="257"/>
      <c r="D169" s="36"/>
      <c r="E169" s="251"/>
      <c r="F169" s="251"/>
      <c r="G169" s="251"/>
      <c r="H169" s="36"/>
      <c r="I169" s="306"/>
      <c r="J169" s="300"/>
      <c r="K169" s="306">
        <f>Tabela79[[#This Row],[Valor Faturado]]*(1+Tabela79[[#This Row],[% Reajuste]])</f>
        <v>0</v>
      </c>
      <c r="L169" s="57">
        <f>Tabela79[[#This Row],[Valor Devido]]-Tabela79[[#This Row],[Valor Faturado]]</f>
        <v>0</v>
      </c>
      <c r="M169" s="6"/>
    </row>
    <row r="170" spans="1:13" s="67" customFormat="1" ht="15.75" hidden="1">
      <c r="A170" s="149"/>
      <c r="B170" s="36"/>
      <c r="C170" s="257"/>
      <c r="D170" s="36"/>
      <c r="E170" s="251"/>
      <c r="F170" s="251"/>
      <c r="G170" s="251"/>
      <c r="H170" s="36"/>
      <c r="I170" s="306"/>
      <c r="J170" s="300"/>
      <c r="K170" s="306">
        <f>Tabela79[[#This Row],[Valor Faturado]]*(1+Tabela79[[#This Row],[% Reajuste]])</f>
        <v>0</v>
      </c>
      <c r="L170" s="57">
        <f>Tabela79[[#This Row],[Valor Devido]]-Tabela79[[#This Row],[Valor Faturado]]</f>
        <v>0</v>
      </c>
      <c r="M170" s="6"/>
    </row>
    <row r="171" spans="1:13" s="67" customFormat="1" ht="15.75" hidden="1">
      <c r="A171" s="149"/>
      <c r="B171" s="36"/>
      <c r="C171" s="257"/>
      <c r="D171" s="36"/>
      <c r="E171" s="251"/>
      <c r="F171" s="251"/>
      <c r="G171" s="251"/>
      <c r="H171" s="36"/>
      <c r="I171" s="306"/>
      <c r="J171" s="300"/>
      <c r="K171" s="306">
        <f>Tabela79[[#This Row],[Valor Faturado]]*(1+Tabela79[[#This Row],[% Reajuste]])</f>
        <v>0</v>
      </c>
      <c r="L171" s="57">
        <f>Tabela79[[#This Row],[Valor Devido]]-Tabela79[[#This Row],[Valor Faturado]]</f>
        <v>0</v>
      </c>
      <c r="M171" s="6"/>
    </row>
    <row r="172" spans="1:13" s="67" customFormat="1" ht="15.75" hidden="1">
      <c r="A172" s="149"/>
      <c r="B172" s="36"/>
      <c r="C172" s="257"/>
      <c r="D172" s="36"/>
      <c r="E172" s="251"/>
      <c r="F172" s="251"/>
      <c r="G172" s="251"/>
      <c r="H172" s="36"/>
      <c r="I172" s="306"/>
      <c r="J172" s="300"/>
      <c r="K172" s="306">
        <f>Tabela79[[#This Row],[Valor Faturado]]*(1+Tabela79[[#This Row],[% Reajuste]])</f>
        <v>0</v>
      </c>
      <c r="L172" s="57">
        <f>Tabela79[[#This Row],[Valor Devido]]-Tabela79[[#This Row],[Valor Faturado]]</f>
        <v>0</v>
      </c>
      <c r="M172" s="6"/>
    </row>
    <row r="173" spans="1:13" s="67" customFormat="1" ht="15.75" hidden="1">
      <c r="A173" s="149"/>
      <c r="B173" s="36"/>
      <c r="C173" s="257"/>
      <c r="D173" s="36"/>
      <c r="E173" s="251"/>
      <c r="F173" s="251"/>
      <c r="G173" s="251"/>
      <c r="H173" s="36"/>
      <c r="I173" s="306"/>
      <c r="J173" s="300"/>
      <c r="K173" s="306">
        <f>Tabela79[[#This Row],[Valor Faturado]]*(1+Tabela79[[#This Row],[% Reajuste]])</f>
        <v>0</v>
      </c>
      <c r="L173" s="57">
        <f>Tabela79[[#This Row],[Valor Devido]]-Tabela79[[#This Row],[Valor Faturado]]</f>
        <v>0</v>
      </c>
      <c r="M173" s="6"/>
    </row>
    <row r="174" spans="1:13" s="67" customFormat="1" ht="15.75" hidden="1">
      <c r="A174" s="149"/>
      <c r="B174" s="36"/>
      <c r="C174" s="257"/>
      <c r="D174" s="36"/>
      <c r="E174" s="251"/>
      <c r="F174" s="251"/>
      <c r="G174" s="251"/>
      <c r="H174" s="36"/>
      <c r="I174" s="306"/>
      <c r="J174" s="300"/>
      <c r="K174" s="306">
        <f>Tabela79[[#This Row],[Valor Faturado]]*(1+Tabela79[[#This Row],[% Reajuste]])</f>
        <v>0</v>
      </c>
      <c r="L174" s="57">
        <f>Tabela79[[#This Row],[Valor Devido]]-Tabela79[[#This Row],[Valor Faturado]]</f>
        <v>0</v>
      </c>
      <c r="M174" s="6"/>
    </row>
    <row r="175" spans="1:13" s="67" customFormat="1" ht="15.75" hidden="1">
      <c r="A175" s="149"/>
      <c r="B175" s="36"/>
      <c r="C175" s="257"/>
      <c r="D175" s="36"/>
      <c r="E175" s="251"/>
      <c r="F175" s="251"/>
      <c r="G175" s="251"/>
      <c r="H175" s="36"/>
      <c r="I175" s="306"/>
      <c r="J175" s="300"/>
      <c r="K175" s="306">
        <f>Tabela79[[#This Row],[Valor Faturado]]*(1+Tabela79[[#This Row],[% Reajuste]])</f>
        <v>0</v>
      </c>
      <c r="L175" s="57">
        <f>Tabela79[[#This Row],[Valor Devido]]-Tabela79[[#This Row],[Valor Faturado]]</f>
        <v>0</v>
      </c>
      <c r="M175" s="6"/>
    </row>
    <row r="176" spans="1:13" s="67" customFormat="1" ht="15.75" hidden="1">
      <c r="A176" s="149"/>
      <c r="B176" s="36"/>
      <c r="C176" s="257"/>
      <c r="D176" s="36"/>
      <c r="E176" s="251"/>
      <c r="F176" s="251"/>
      <c r="G176" s="251"/>
      <c r="H176" s="36"/>
      <c r="I176" s="306"/>
      <c r="J176" s="300"/>
      <c r="K176" s="306">
        <f>Tabela79[[#This Row],[Valor Faturado]]*(1+Tabela79[[#This Row],[% Reajuste]])</f>
        <v>0</v>
      </c>
      <c r="L176" s="57">
        <f>Tabela79[[#This Row],[Valor Devido]]-Tabela79[[#This Row],[Valor Faturado]]</f>
        <v>0</v>
      </c>
      <c r="M176" s="6"/>
    </row>
    <row r="177" spans="1:13" s="67" customFormat="1" ht="15.75" hidden="1">
      <c r="A177" s="149"/>
      <c r="B177" s="36"/>
      <c r="C177" s="257"/>
      <c r="D177" s="36"/>
      <c r="E177" s="251"/>
      <c r="F177" s="251"/>
      <c r="G177" s="251"/>
      <c r="H177" s="36"/>
      <c r="I177" s="306"/>
      <c r="J177" s="300"/>
      <c r="K177" s="306">
        <f>Tabela79[[#This Row],[Valor Faturado]]*(1+Tabela79[[#This Row],[% Reajuste]])</f>
        <v>0</v>
      </c>
      <c r="L177" s="57">
        <f>Tabela79[[#This Row],[Valor Devido]]-Tabela79[[#This Row],[Valor Faturado]]</f>
        <v>0</v>
      </c>
      <c r="M177" s="6"/>
    </row>
    <row r="178" spans="1:13" s="67" customFormat="1" ht="15.75" hidden="1">
      <c r="A178" s="149"/>
      <c r="B178" s="36"/>
      <c r="C178" s="257"/>
      <c r="D178" s="36"/>
      <c r="E178" s="251"/>
      <c r="F178" s="251"/>
      <c r="G178" s="251"/>
      <c r="H178" s="36"/>
      <c r="I178" s="306"/>
      <c r="J178" s="300"/>
      <c r="K178" s="306">
        <f>Tabela79[[#This Row],[Valor Faturado]]*(1+Tabela79[[#This Row],[% Reajuste]])</f>
        <v>0</v>
      </c>
      <c r="L178" s="57">
        <f>Tabela79[[#This Row],[Valor Devido]]-Tabela79[[#This Row],[Valor Faturado]]</f>
        <v>0</v>
      </c>
      <c r="M178" s="6"/>
    </row>
    <row r="179" spans="1:13" s="67" customFormat="1" ht="15.75" hidden="1">
      <c r="A179" s="149"/>
      <c r="B179" s="36"/>
      <c r="C179" s="257"/>
      <c r="D179" s="36"/>
      <c r="E179" s="251"/>
      <c r="F179" s="251"/>
      <c r="G179" s="251"/>
      <c r="H179" s="36"/>
      <c r="I179" s="306"/>
      <c r="J179" s="300"/>
      <c r="K179" s="306">
        <f>Tabela79[[#This Row],[Valor Faturado]]*(1+Tabela79[[#This Row],[% Reajuste]])</f>
        <v>0</v>
      </c>
      <c r="L179" s="57">
        <f>Tabela79[[#This Row],[Valor Devido]]-Tabela79[[#This Row],[Valor Faturado]]</f>
        <v>0</v>
      </c>
      <c r="M179" s="6"/>
    </row>
    <row r="180" spans="1:13" s="67" customFormat="1" ht="15.75" hidden="1">
      <c r="A180" s="149"/>
      <c r="B180" s="36"/>
      <c r="C180" s="257"/>
      <c r="D180" s="36"/>
      <c r="E180" s="251"/>
      <c r="F180" s="251"/>
      <c r="G180" s="251"/>
      <c r="H180" s="36"/>
      <c r="I180" s="306"/>
      <c r="J180" s="300"/>
      <c r="K180" s="306">
        <f>Tabela79[[#This Row],[Valor Faturado]]*(1+Tabela79[[#This Row],[% Reajuste]])</f>
        <v>0</v>
      </c>
      <c r="L180" s="57">
        <f>Tabela79[[#This Row],[Valor Devido]]-Tabela79[[#This Row],[Valor Faturado]]</f>
        <v>0</v>
      </c>
      <c r="M180" s="6"/>
    </row>
    <row r="181" spans="1:13" s="67" customFormat="1" ht="15.75" hidden="1">
      <c r="A181" s="149"/>
      <c r="B181" s="36"/>
      <c r="C181" s="257"/>
      <c r="D181" s="36"/>
      <c r="E181" s="251"/>
      <c r="F181" s="251"/>
      <c r="G181" s="251"/>
      <c r="H181" s="36"/>
      <c r="I181" s="306"/>
      <c r="J181" s="300"/>
      <c r="K181" s="306">
        <f>Tabela79[[#This Row],[Valor Faturado]]*(1+Tabela79[[#This Row],[% Reajuste]])</f>
        <v>0</v>
      </c>
      <c r="L181" s="57">
        <f>Tabela79[[#This Row],[Valor Devido]]-Tabela79[[#This Row],[Valor Faturado]]</f>
        <v>0</v>
      </c>
      <c r="M181" s="6"/>
    </row>
    <row r="182" spans="1:13" s="67" customFormat="1" ht="15.75" hidden="1">
      <c r="A182" s="149"/>
      <c r="B182" s="36"/>
      <c r="C182" s="257"/>
      <c r="D182" s="36"/>
      <c r="E182" s="251"/>
      <c r="F182" s="251"/>
      <c r="G182" s="251"/>
      <c r="H182" s="36"/>
      <c r="I182" s="306"/>
      <c r="J182" s="300"/>
      <c r="K182" s="306">
        <f>Tabela79[[#This Row],[Valor Faturado]]*(1+Tabela79[[#This Row],[% Reajuste]])</f>
        <v>0</v>
      </c>
      <c r="L182" s="39">
        <f>Tabela79[[#This Row],[Valor Devido]]-Tabela79[[#This Row],[Valor Faturado]]</f>
        <v>0</v>
      </c>
      <c r="M182" s="6"/>
    </row>
    <row r="183" spans="1:13" s="67" customFormat="1" ht="15.75" hidden="1">
      <c r="A183" s="149"/>
      <c r="B183" s="36"/>
      <c r="C183" s="257"/>
      <c r="D183" s="36"/>
      <c r="E183" s="251"/>
      <c r="F183" s="251"/>
      <c r="G183" s="251"/>
      <c r="H183" s="36"/>
      <c r="I183" s="306"/>
      <c r="J183" s="300"/>
      <c r="K183" s="306">
        <f>Tabela79[[#This Row],[Valor Faturado]]*(1+Tabela79[[#This Row],[% Reajuste]])</f>
        <v>0</v>
      </c>
      <c r="L183" s="39">
        <f>Tabela79[[#This Row],[Valor Devido]]-Tabela79[[#This Row],[Valor Faturado]]</f>
        <v>0</v>
      </c>
      <c r="M183" s="6"/>
    </row>
    <row r="184" spans="1:13" s="67" customFormat="1" ht="15.75" hidden="1">
      <c r="A184" s="149"/>
      <c r="B184" s="36"/>
      <c r="C184" s="257"/>
      <c r="D184" s="36"/>
      <c r="E184" s="251"/>
      <c r="F184" s="251"/>
      <c r="G184" s="251"/>
      <c r="H184" s="36"/>
      <c r="I184" s="306"/>
      <c r="J184" s="300"/>
      <c r="K184" s="306">
        <f>Tabela79[[#This Row],[Valor Faturado]]*(1+Tabela79[[#This Row],[% Reajuste]])</f>
        <v>0</v>
      </c>
      <c r="L184" s="39">
        <f>Tabela79[[#This Row],[Valor Devido]]-Tabela79[[#This Row],[Valor Faturado]]</f>
        <v>0</v>
      </c>
      <c r="M184" s="6"/>
    </row>
    <row r="185" spans="1:13" s="67" customFormat="1" ht="15.75" hidden="1">
      <c r="A185" s="149"/>
      <c r="B185" s="36"/>
      <c r="C185" s="257"/>
      <c r="D185" s="36"/>
      <c r="E185" s="251"/>
      <c r="F185" s="251"/>
      <c r="G185" s="251"/>
      <c r="H185" s="36"/>
      <c r="I185" s="306"/>
      <c r="J185" s="300"/>
      <c r="K185" s="306">
        <f>Tabela79[[#This Row],[Valor Faturado]]*(1+Tabela79[[#This Row],[% Reajuste]])</f>
        <v>0</v>
      </c>
      <c r="L185" s="39">
        <f>Tabela79[[#This Row],[Valor Devido]]-Tabela79[[#This Row],[Valor Faturado]]</f>
        <v>0</v>
      </c>
      <c r="M185" s="6"/>
    </row>
    <row r="186" spans="1:13" s="67" customFormat="1" ht="15.75" hidden="1">
      <c r="A186" s="149"/>
      <c r="B186" s="36"/>
      <c r="C186" s="257"/>
      <c r="D186" s="36"/>
      <c r="E186" s="251"/>
      <c r="F186" s="251"/>
      <c r="G186" s="251"/>
      <c r="H186" s="36"/>
      <c r="I186" s="306"/>
      <c r="J186" s="300"/>
      <c r="K186" s="306">
        <f>Tabela79[[#This Row],[Valor Faturado]]*(1+Tabela79[[#This Row],[% Reajuste]])</f>
        <v>0</v>
      </c>
      <c r="L186" s="39">
        <f>Tabela79[[#This Row],[Valor Devido]]-Tabela79[[#This Row],[Valor Faturado]]</f>
        <v>0</v>
      </c>
      <c r="M186" s="6"/>
    </row>
    <row r="187" spans="1:13" s="67" customFormat="1" ht="15.75" hidden="1">
      <c r="A187" s="149"/>
      <c r="B187" s="36"/>
      <c r="C187" s="257"/>
      <c r="D187" s="36"/>
      <c r="E187" s="251"/>
      <c r="F187" s="251"/>
      <c r="G187" s="251"/>
      <c r="H187" s="36"/>
      <c r="I187" s="306"/>
      <c r="J187" s="300"/>
      <c r="K187" s="306">
        <f>Tabela79[[#This Row],[Valor Faturado]]*(1+Tabela79[[#This Row],[% Reajuste]])</f>
        <v>0</v>
      </c>
      <c r="L187" s="39">
        <f>Tabela79[[#This Row],[Valor Devido]]-Tabela79[[#This Row],[Valor Faturado]]</f>
        <v>0</v>
      </c>
      <c r="M187" s="6"/>
    </row>
    <row r="188" spans="1:13" s="67" customFormat="1" ht="15.75" hidden="1">
      <c r="A188" s="149"/>
      <c r="B188" s="36"/>
      <c r="C188" s="257"/>
      <c r="D188" s="36"/>
      <c r="E188" s="251"/>
      <c r="F188" s="251"/>
      <c r="G188" s="251"/>
      <c r="H188" s="36"/>
      <c r="I188" s="306"/>
      <c r="J188" s="300"/>
      <c r="K188" s="306">
        <f>Tabela79[[#This Row],[Valor Faturado]]*(1+Tabela79[[#This Row],[% Reajuste]])</f>
        <v>0</v>
      </c>
      <c r="L188" s="39">
        <f>Tabela79[[#This Row],[Valor Devido]]-Tabela79[[#This Row],[Valor Faturado]]</f>
        <v>0</v>
      </c>
      <c r="M188" s="6"/>
    </row>
    <row r="189" spans="1:13" s="67" customFormat="1" ht="15.75" hidden="1">
      <c r="A189" s="149"/>
      <c r="B189" s="36"/>
      <c r="C189" s="257"/>
      <c r="D189" s="36"/>
      <c r="E189" s="251"/>
      <c r="F189" s="251"/>
      <c r="G189" s="251"/>
      <c r="H189" s="36"/>
      <c r="I189" s="306"/>
      <c r="J189" s="300"/>
      <c r="K189" s="306">
        <f>Tabela79[[#This Row],[Valor Faturado]]*(1+Tabela79[[#This Row],[% Reajuste]])</f>
        <v>0</v>
      </c>
      <c r="L189" s="39">
        <f>Tabela79[[#This Row],[Valor Devido]]-Tabela79[[#This Row],[Valor Faturado]]</f>
        <v>0</v>
      </c>
      <c r="M189" s="6"/>
    </row>
    <row r="190" spans="1:13" s="67" customFormat="1" ht="15.75" hidden="1">
      <c r="A190" s="149"/>
      <c r="B190" s="36"/>
      <c r="C190" s="257"/>
      <c r="D190" s="36"/>
      <c r="E190" s="251"/>
      <c r="F190" s="251"/>
      <c r="G190" s="251"/>
      <c r="H190" s="36"/>
      <c r="I190" s="306"/>
      <c r="J190" s="300"/>
      <c r="K190" s="306">
        <f>Tabela79[[#This Row],[Valor Faturado]]*(1+Tabela79[[#This Row],[% Reajuste]])</f>
        <v>0</v>
      </c>
      <c r="L190" s="39">
        <f>Tabela79[[#This Row],[Valor Devido]]-Tabela79[[#This Row],[Valor Faturado]]</f>
        <v>0</v>
      </c>
      <c r="M190" s="6"/>
    </row>
    <row r="191" spans="1:13" s="67" customFormat="1" ht="15.75" hidden="1">
      <c r="A191" s="149"/>
      <c r="B191" s="36"/>
      <c r="C191" s="257"/>
      <c r="D191" s="36"/>
      <c r="E191" s="251"/>
      <c r="F191" s="251"/>
      <c r="G191" s="251"/>
      <c r="H191" s="36"/>
      <c r="I191" s="306"/>
      <c r="J191" s="300"/>
      <c r="K191" s="306">
        <f>Tabela79[[#This Row],[Valor Faturado]]*(1+Tabela79[[#This Row],[% Reajuste]])</f>
        <v>0</v>
      </c>
      <c r="L191" s="39">
        <f>Tabela79[[#This Row],[Valor Devido]]-Tabela79[[#This Row],[Valor Faturado]]</f>
        <v>0</v>
      </c>
      <c r="M191" s="6"/>
    </row>
    <row r="192" spans="1:13" s="67" customFormat="1" ht="15.75" hidden="1">
      <c r="A192" s="149"/>
      <c r="B192" s="36"/>
      <c r="C192" s="257"/>
      <c r="D192" s="36"/>
      <c r="E192" s="251"/>
      <c r="F192" s="251"/>
      <c r="G192" s="251"/>
      <c r="H192" s="36"/>
      <c r="I192" s="306"/>
      <c r="J192" s="300"/>
      <c r="K192" s="306">
        <f>Tabela79[[#This Row],[Valor Faturado]]*(1+Tabela79[[#This Row],[% Reajuste]])</f>
        <v>0</v>
      </c>
      <c r="L192" s="57">
        <f>Tabela79[[#This Row],[Valor Devido]]-Tabela79[[#This Row],[Valor Faturado]]</f>
        <v>0</v>
      </c>
      <c r="M192" s="6"/>
    </row>
    <row r="193" spans="1:13" s="67" customFormat="1" ht="15.75" hidden="1">
      <c r="A193" s="149"/>
      <c r="B193" s="36"/>
      <c r="C193" s="257"/>
      <c r="D193" s="36"/>
      <c r="E193" s="251"/>
      <c r="F193" s="251"/>
      <c r="G193" s="251"/>
      <c r="H193" s="36"/>
      <c r="I193" s="306"/>
      <c r="J193" s="300"/>
      <c r="K193" s="306">
        <f>Tabela79[[#This Row],[Valor Faturado]]*(1+Tabela79[[#This Row],[% Reajuste]])</f>
        <v>0</v>
      </c>
      <c r="L193" s="57">
        <f>Tabela79[[#This Row],[Valor Devido]]-Tabela79[[#This Row],[Valor Faturado]]</f>
        <v>0</v>
      </c>
      <c r="M193" s="6"/>
    </row>
    <row r="194" spans="1:13" s="67" customFormat="1" ht="15.75" hidden="1">
      <c r="A194" s="149"/>
      <c r="B194" s="36"/>
      <c r="C194" s="257"/>
      <c r="D194" s="36"/>
      <c r="E194" s="251"/>
      <c r="F194" s="251"/>
      <c r="G194" s="251"/>
      <c r="H194" s="36"/>
      <c r="I194" s="306"/>
      <c r="J194" s="300"/>
      <c r="K194" s="306">
        <f>Tabela79[[#This Row],[Valor Faturado]]*(1+Tabela79[[#This Row],[% Reajuste]])</f>
        <v>0</v>
      </c>
      <c r="L194" s="57">
        <f>Tabela79[[#This Row],[Valor Devido]]-Tabela79[[#This Row],[Valor Faturado]]</f>
        <v>0</v>
      </c>
      <c r="M194" s="6"/>
    </row>
    <row r="195" spans="1:13" s="67" customFormat="1" ht="15.75" hidden="1">
      <c r="A195" s="149"/>
      <c r="B195" s="36"/>
      <c r="C195" s="257"/>
      <c r="D195" s="36"/>
      <c r="E195" s="251"/>
      <c r="F195" s="251"/>
      <c r="G195" s="251"/>
      <c r="H195" s="36"/>
      <c r="I195" s="306"/>
      <c r="J195" s="300"/>
      <c r="K195" s="306">
        <f>Tabela79[[#This Row],[Valor Faturado]]*(1+Tabela79[[#This Row],[% Reajuste]])</f>
        <v>0</v>
      </c>
      <c r="L195" s="57">
        <f>Tabela79[[#This Row],[Valor Devido]]-Tabela79[[#This Row],[Valor Faturado]]</f>
        <v>0</v>
      </c>
      <c r="M195" s="6"/>
    </row>
    <row r="196" spans="1:13" s="67" customFormat="1" ht="15.75" hidden="1">
      <c r="A196" s="149"/>
      <c r="B196" s="36"/>
      <c r="C196" s="257"/>
      <c r="D196" s="36"/>
      <c r="E196" s="251"/>
      <c r="F196" s="251"/>
      <c r="G196" s="251"/>
      <c r="H196" s="36"/>
      <c r="I196" s="306"/>
      <c r="J196" s="300"/>
      <c r="K196" s="306">
        <f>Tabela79[[#This Row],[Valor Faturado]]*(1+Tabela79[[#This Row],[% Reajuste]])</f>
        <v>0</v>
      </c>
      <c r="L196" s="39">
        <f>Tabela79[[#This Row],[Valor Devido]]-Tabela79[[#This Row],[Valor Faturado]]</f>
        <v>0</v>
      </c>
      <c r="M196" s="6"/>
    </row>
    <row r="197" spans="1:13" s="67" customFormat="1" ht="15.75" hidden="1">
      <c r="A197" s="149"/>
      <c r="B197" s="36"/>
      <c r="C197" s="257"/>
      <c r="D197" s="36"/>
      <c r="E197" s="251"/>
      <c r="F197" s="251"/>
      <c r="G197" s="251"/>
      <c r="H197" s="36"/>
      <c r="I197" s="306"/>
      <c r="J197" s="300"/>
      <c r="K197" s="306">
        <f>Tabela79[[#This Row],[Valor Faturado]]*(1+Tabela79[[#This Row],[% Reajuste]])</f>
        <v>0</v>
      </c>
      <c r="L197" s="39">
        <f>Tabela79[[#This Row],[Valor Devido]]-Tabela79[[#This Row],[Valor Faturado]]</f>
        <v>0</v>
      </c>
      <c r="M197" s="6"/>
    </row>
    <row r="198" spans="1:13" s="67" customFormat="1" ht="15.75" hidden="1">
      <c r="A198" s="149"/>
      <c r="B198" s="36"/>
      <c r="C198" s="257"/>
      <c r="D198" s="36"/>
      <c r="E198" s="251"/>
      <c r="F198" s="251"/>
      <c r="G198" s="251"/>
      <c r="H198" s="36"/>
      <c r="I198" s="306"/>
      <c r="J198" s="300"/>
      <c r="K198" s="306">
        <f>Tabela79[[#This Row],[Valor Faturado]]*(1+Tabela79[[#This Row],[% Reajuste]])</f>
        <v>0</v>
      </c>
      <c r="L198" s="39">
        <f>Tabela79[[#This Row],[Valor Devido]]-Tabela79[[#This Row],[Valor Faturado]]</f>
        <v>0</v>
      </c>
      <c r="M198" s="6"/>
    </row>
    <row r="199" spans="1:13" s="67" customFormat="1" ht="15.75" hidden="1">
      <c r="A199" s="149"/>
      <c r="B199" s="36"/>
      <c r="C199" s="257"/>
      <c r="D199" s="36"/>
      <c r="E199" s="251"/>
      <c r="F199" s="251"/>
      <c r="G199" s="251"/>
      <c r="H199" s="36"/>
      <c r="I199" s="306"/>
      <c r="J199" s="300"/>
      <c r="K199" s="306">
        <f>Tabela79[[#This Row],[Valor Faturado]]*(1+Tabela79[[#This Row],[% Reajuste]])</f>
        <v>0</v>
      </c>
      <c r="L199" s="39">
        <f>Tabela79[[#This Row],[Valor Devido]]-Tabela79[[#This Row],[Valor Faturado]]</f>
        <v>0</v>
      </c>
      <c r="M199" s="6"/>
    </row>
    <row r="200" spans="1:13" s="67" customFormat="1" ht="15.75" hidden="1">
      <c r="A200" s="149"/>
      <c r="B200" s="36"/>
      <c r="C200" s="257"/>
      <c r="D200" s="36"/>
      <c r="E200" s="251"/>
      <c r="F200" s="251"/>
      <c r="G200" s="251"/>
      <c r="H200" s="36"/>
      <c r="I200" s="306"/>
      <c r="J200" s="300"/>
      <c r="K200" s="306">
        <f>Tabela79[[#This Row],[Valor Faturado]]*(1+Tabela79[[#This Row],[% Reajuste]])</f>
        <v>0</v>
      </c>
      <c r="L200" s="39">
        <f>Tabela79[[#This Row],[Valor Devido]]-Tabela79[[#This Row],[Valor Faturado]]</f>
        <v>0</v>
      </c>
      <c r="M200" s="6"/>
    </row>
    <row r="201" spans="1:13" s="67" customFormat="1" ht="15.75" hidden="1">
      <c r="A201" s="149"/>
      <c r="B201" s="36"/>
      <c r="C201" s="257"/>
      <c r="D201" s="36"/>
      <c r="E201" s="251"/>
      <c r="F201" s="251"/>
      <c r="G201" s="251"/>
      <c r="H201" s="36"/>
      <c r="I201" s="306"/>
      <c r="J201" s="300"/>
      <c r="K201" s="306">
        <f>Tabela79[[#This Row],[Valor Faturado]]*(1+Tabela79[[#This Row],[% Reajuste]])</f>
        <v>0</v>
      </c>
      <c r="L201" s="39">
        <f>Tabela79[[#This Row],[Valor Devido]]-Tabela79[[#This Row],[Valor Faturado]]</f>
        <v>0</v>
      </c>
      <c r="M201" s="6"/>
    </row>
    <row r="202" spans="1:13" s="67" customFormat="1" ht="15.75" hidden="1">
      <c r="A202" s="149"/>
      <c r="B202" s="36"/>
      <c r="C202" s="257"/>
      <c r="D202" s="36"/>
      <c r="E202" s="251"/>
      <c r="F202" s="251"/>
      <c r="G202" s="251"/>
      <c r="H202" s="36"/>
      <c r="I202" s="306"/>
      <c r="J202" s="300"/>
      <c r="K202" s="306">
        <f>Tabela79[[#This Row],[Valor Faturado]]*(1+Tabela79[[#This Row],[% Reajuste]])</f>
        <v>0</v>
      </c>
      <c r="L202" s="39">
        <f>Tabela79[[#This Row],[Valor Devido]]-Tabela79[[#This Row],[Valor Faturado]]</f>
        <v>0</v>
      </c>
      <c r="M202" s="6"/>
    </row>
    <row r="203" spans="1:13" s="67" customFormat="1" ht="15.75" hidden="1">
      <c r="A203" s="149"/>
      <c r="B203" s="36"/>
      <c r="C203" s="257"/>
      <c r="D203" s="36"/>
      <c r="E203" s="251"/>
      <c r="F203" s="251"/>
      <c r="G203" s="251"/>
      <c r="H203" s="36"/>
      <c r="I203" s="306"/>
      <c r="J203" s="300"/>
      <c r="K203" s="306">
        <f>Tabela79[[#This Row],[Valor Faturado]]*(1+Tabela79[[#This Row],[% Reajuste]])</f>
        <v>0</v>
      </c>
      <c r="L203" s="39">
        <f>Tabela79[[#This Row],[Valor Devido]]-Tabela79[[#This Row],[Valor Faturado]]</f>
        <v>0</v>
      </c>
      <c r="M203" s="6"/>
    </row>
    <row r="204" spans="1:13" s="67" customFormat="1" ht="15.75" hidden="1">
      <c r="A204" s="149"/>
      <c r="B204" s="36"/>
      <c r="C204" s="257"/>
      <c r="D204" s="36"/>
      <c r="E204" s="251"/>
      <c r="F204" s="251"/>
      <c r="G204" s="251"/>
      <c r="H204" s="36"/>
      <c r="I204" s="306"/>
      <c r="J204" s="300"/>
      <c r="K204" s="306">
        <f>Tabela79[[#This Row],[Valor Faturado]]*(1+Tabela79[[#This Row],[% Reajuste]])</f>
        <v>0</v>
      </c>
      <c r="L204" s="39">
        <f>Tabela79[[#This Row],[Valor Devido]]-Tabela79[[#This Row],[Valor Faturado]]</f>
        <v>0</v>
      </c>
      <c r="M204" s="6"/>
    </row>
    <row r="205" spans="1:13" s="67" customFormat="1" ht="15.75" hidden="1">
      <c r="A205" s="149"/>
      <c r="B205" s="36"/>
      <c r="C205" s="257"/>
      <c r="D205" s="36"/>
      <c r="E205" s="251"/>
      <c r="F205" s="251"/>
      <c r="G205" s="251"/>
      <c r="H205" s="36"/>
      <c r="I205" s="306"/>
      <c r="J205" s="300"/>
      <c r="K205" s="306">
        <f>Tabela79[[#This Row],[Valor Faturado]]*(1+Tabela79[[#This Row],[% Reajuste]])</f>
        <v>0</v>
      </c>
      <c r="L205" s="39">
        <f>Tabela79[[#This Row],[Valor Devido]]-Tabela79[[#This Row],[Valor Faturado]]</f>
        <v>0</v>
      </c>
      <c r="M205" s="6"/>
    </row>
    <row r="206" spans="1:13" s="67" customFormat="1" ht="15.75" hidden="1">
      <c r="A206" s="149"/>
      <c r="B206" s="36"/>
      <c r="C206" s="257"/>
      <c r="D206" s="36"/>
      <c r="E206" s="251"/>
      <c r="F206" s="251"/>
      <c r="G206" s="251"/>
      <c r="H206" s="36"/>
      <c r="I206" s="306"/>
      <c r="J206" s="300"/>
      <c r="K206" s="306">
        <f>Tabela79[[#This Row],[Valor Faturado]]*(1+Tabela79[[#This Row],[% Reajuste]])</f>
        <v>0</v>
      </c>
      <c r="L206" s="39">
        <f>Tabela79[[#This Row],[Valor Devido]]-Tabela79[[#This Row],[Valor Faturado]]</f>
        <v>0</v>
      </c>
      <c r="M206" s="6"/>
    </row>
    <row r="207" spans="1:13" s="67" customFormat="1" ht="15.75" hidden="1">
      <c r="A207" s="149"/>
      <c r="B207" s="36"/>
      <c r="C207" s="257"/>
      <c r="D207" s="36"/>
      <c r="E207" s="251"/>
      <c r="F207" s="251"/>
      <c r="G207" s="251"/>
      <c r="H207" s="36"/>
      <c r="I207" s="306"/>
      <c r="J207" s="300"/>
      <c r="K207" s="306">
        <f>Tabela79[[#This Row],[Valor Faturado]]*(1+Tabela79[[#This Row],[% Reajuste]])</f>
        <v>0</v>
      </c>
      <c r="L207" s="39">
        <f>Tabela79[[#This Row],[Valor Devido]]-Tabela79[[#This Row],[Valor Faturado]]</f>
        <v>0</v>
      </c>
      <c r="M207" s="6"/>
    </row>
    <row r="208" spans="1:13" s="67" customFormat="1" ht="15.75" hidden="1">
      <c r="A208" s="149"/>
      <c r="B208" s="36"/>
      <c r="C208" s="257"/>
      <c r="D208" s="36"/>
      <c r="E208" s="251"/>
      <c r="F208" s="251"/>
      <c r="G208" s="251"/>
      <c r="H208" s="11"/>
      <c r="I208" s="308"/>
      <c r="J208" s="302"/>
      <c r="K208" s="306">
        <f>Tabela79[[#This Row],[Valor Faturado]]*(1+Tabela79[[#This Row],[% Reajuste]])</f>
        <v>0</v>
      </c>
      <c r="L208" s="33">
        <f>Tabela79[[#This Row],[Valor Devido]]-Tabela79[[#This Row],[Valor Faturado]]</f>
        <v>0</v>
      </c>
      <c r="M208" s="6"/>
    </row>
    <row r="209" spans="1:13" s="67" customFormat="1" ht="15.75" hidden="1">
      <c r="A209" s="149"/>
      <c r="B209" s="36"/>
      <c r="C209" s="257"/>
      <c r="D209" s="36"/>
      <c r="E209" s="251"/>
      <c r="F209" s="251"/>
      <c r="G209" s="251"/>
      <c r="H209" s="11"/>
      <c r="I209" s="308"/>
      <c r="J209" s="302"/>
      <c r="K209" s="308">
        <f>Tabela79[[#This Row],[Valor Faturado]]*(1+Tabela79[[#This Row],[% Reajuste]])</f>
        <v>0</v>
      </c>
      <c r="L209" s="33">
        <f>Tabela79[[#This Row],[Valor Devido]]-Tabela79[[#This Row],[Valor Faturado]]</f>
        <v>0</v>
      </c>
      <c r="M209" s="6"/>
    </row>
    <row r="210" spans="1:13" s="67" customFormat="1" ht="15.75" hidden="1">
      <c r="A210" s="149"/>
      <c r="B210" s="36"/>
      <c r="C210" s="257"/>
      <c r="D210" s="36"/>
      <c r="E210" s="251"/>
      <c r="F210" s="251"/>
      <c r="G210" s="251"/>
      <c r="H210" s="11"/>
      <c r="I210" s="308"/>
      <c r="J210" s="302"/>
      <c r="K210" s="308">
        <f>Tabela79[[#This Row],[Valor Faturado]]*(1+Tabela79[[#This Row],[% Reajuste]])</f>
        <v>0</v>
      </c>
      <c r="L210" s="33">
        <f>Tabela79[[#This Row],[Valor Devido]]-Tabela79[[#This Row],[Valor Faturado]]</f>
        <v>0</v>
      </c>
      <c r="M210" s="6"/>
    </row>
    <row r="211" spans="1:13" s="67" customFormat="1" ht="15.75" hidden="1">
      <c r="A211" s="149"/>
      <c r="B211" s="36"/>
      <c r="C211" s="257"/>
      <c r="D211" s="36"/>
      <c r="E211" s="251"/>
      <c r="F211" s="251"/>
      <c r="G211" s="251"/>
      <c r="H211" s="11"/>
      <c r="I211" s="308"/>
      <c r="J211" s="302"/>
      <c r="K211" s="306">
        <f>Tabela79[[#This Row],[Valor Faturado]]*(1+Tabela79[[#This Row],[% Reajuste]])</f>
        <v>0</v>
      </c>
      <c r="L211" s="33">
        <f>Tabela79[[#This Row],[Valor Devido]]-Tabela79[[#This Row],[Valor Faturado]]</f>
        <v>0</v>
      </c>
      <c r="M211" s="6"/>
    </row>
    <row r="212" spans="1:13" s="67" customFormat="1" ht="15.75" hidden="1">
      <c r="A212" s="149"/>
      <c r="B212" s="36"/>
      <c r="C212" s="257"/>
      <c r="D212" s="36"/>
      <c r="E212" s="251"/>
      <c r="F212" s="251"/>
      <c r="G212" s="251"/>
      <c r="H212" s="11"/>
      <c r="I212" s="308"/>
      <c r="J212" s="302"/>
      <c r="K212" s="312">
        <f>Tabela79[[#This Row],[Valor Faturado]]*(1+Tabela79[[#This Row],[% Reajuste]])</f>
        <v>0</v>
      </c>
      <c r="L212" s="33">
        <f>Tabela79[[#This Row],[Valor Devido]]-Tabela79[[#This Row],[Valor Faturado]]</f>
        <v>0</v>
      </c>
      <c r="M212" s="6"/>
    </row>
    <row r="213" spans="1:13" s="67" customFormat="1" ht="15.75" hidden="1">
      <c r="A213" s="149"/>
      <c r="B213" s="36"/>
      <c r="C213" s="257"/>
      <c r="D213" s="36"/>
      <c r="E213" s="251"/>
      <c r="F213" s="251"/>
      <c r="G213" s="251"/>
      <c r="H213" s="11"/>
      <c r="I213" s="308"/>
      <c r="J213" s="302"/>
      <c r="K213" s="306">
        <f>Tabela79[[#This Row],[Valor Faturado]]*(1+Tabela79[[#This Row],[% Reajuste]])</f>
        <v>0</v>
      </c>
      <c r="L213" s="33">
        <f>Tabela79[[#This Row],[Valor Devido]]-Tabela79[[#This Row],[Valor Faturado]]</f>
        <v>0</v>
      </c>
      <c r="M213" s="6"/>
    </row>
    <row r="214" spans="1:13" s="67" customFormat="1" ht="15.75" hidden="1">
      <c r="A214" s="149"/>
      <c r="B214" s="36"/>
      <c r="C214" s="257"/>
      <c r="D214" s="36"/>
      <c r="E214" s="251"/>
      <c r="F214" s="251"/>
      <c r="G214" s="251"/>
      <c r="H214" s="11"/>
      <c r="I214" s="308"/>
      <c r="J214" s="302"/>
      <c r="K214" s="306">
        <f>Tabela79[[#This Row],[Valor Faturado]]*(1+Tabela79[[#This Row],[% Reajuste]])</f>
        <v>0</v>
      </c>
      <c r="L214" s="33">
        <f>Tabela79[[#This Row],[Valor Devido]]-Tabela79[[#This Row],[Valor Faturado]]</f>
        <v>0</v>
      </c>
      <c r="M214" s="6"/>
    </row>
    <row r="215" spans="1:13" s="67" customFormat="1" ht="15.75" hidden="1">
      <c r="A215" s="149"/>
      <c r="B215" s="36"/>
      <c r="C215" s="257"/>
      <c r="D215" s="36"/>
      <c r="E215" s="251"/>
      <c r="F215" s="251"/>
      <c r="G215" s="251"/>
      <c r="H215" s="11"/>
      <c r="I215" s="308"/>
      <c r="J215" s="302"/>
      <c r="K215" s="312">
        <f>Tabela79[[#This Row],[Valor Faturado]]*(1+Tabela79[[#This Row],[% Reajuste]])</f>
        <v>0</v>
      </c>
      <c r="L215" s="33">
        <f>Tabela79[[#This Row],[Valor Devido]]-Tabela79[[#This Row],[Valor Faturado]]</f>
        <v>0</v>
      </c>
      <c r="M215" s="6"/>
    </row>
    <row r="216" spans="1:13" s="67" customFormat="1" ht="15.75" hidden="1">
      <c r="A216" s="149"/>
      <c r="B216" s="36"/>
      <c r="C216" s="257"/>
      <c r="D216" s="36"/>
      <c r="E216" s="251"/>
      <c r="F216" s="251"/>
      <c r="G216" s="251"/>
      <c r="H216" s="11"/>
      <c r="I216" s="308"/>
      <c r="J216" s="302"/>
      <c r="K216" s="312">
        <f>Tabela79[[#This Row],[Valor Faturado]]*(1+Tabela79[[#This Row],[% Reajuste]])</f>
        <v>0</v>
      </c>
      <c r="L216" s="33">
        <f>Tabela79[[#This Row],[Valor Devido]]-Tabela79[[#This Row],[Valor Faturado]]</f>
        <v>0</v>
      </c>
      <c r="M216" s="6"/>
    </row>
    <row r="217" spans="1:13" s="67" customFormat="1" ht="15.75" hidden="1">
      <c r="A217" s="149"/>
      <c r="B217" s="36"/>
      <c r="C217" s="257"/>
      <c r="D217" s="36"/>
      <c r="E217" s="251"/>
      <c r="F217" s="251"/>
      <c r="G217" s="251"/>
      <c r="H217" s="11"/>
      <c r="I217" s="308"/>
      <c r="J217" s="302"/>
      <c r="K217" s="308">
        <f>Tabela79[[#This Row],[Valor Faturado]]*(1+Tabela79[[#This Row],[% Reajuste]])</f>
        <v>0</v>
      </c>
      <c r="L217" s="65">
        <f>Tabela79[[#This Row],[Valor Devido]]-Tabela79[[#This Row],[Valor Faturado]]</f>
        <v>0</v>
      </c>
      <c r="M217" s="6"/>
    </row>
    <row r="218" spans="1:13" s="67" customFormat="1" ht="15.75" hidden="1">
      <c r="A218" s="149"/>
      <c r="B218" s="36"/>
      <c r="C218" s="257"/>
      <c r="D218" s="36"/>
      <c r="E218" s="251"/>
      <c r="F218" s="251"/>
      <c r="G218" s="251"/>
      <c r="H218" s="11"/>
      <c r="I218" s="308"/>
      <c r="J218" s="302"/>
      <c r="K218" s="306">
        <f>Tabela79[[#This Row],[Valor Faturado]]*(1+Tabela79[[#This Row],[% Reajuste]])</f>
        <v>0</v>
      </c>
      <c r="L218" s="33">
        <f>Tabela79[[#This Row],[Valor Devido]]-Tabela79[[#This Row],[Valor Faturado]]</f>
        <v>0</v>
      </c>
      <c r="M218" s="6"/>
    </row>
    <row r="219" spans="1:13" s="67" customFormat="1" ht="15.75" hidden="1">
      <c r="A219" s="149"/>
      <c r="B219" s="36"/>
      <c r="C219" s="257"/>
      <c r="D219" s="36"/>
      <c r="E219" s="251"/>
      <c r="F219" s="251"/>
      <c r="G219" s="251"/>
      <c r="H219" s="11"/>
      <c r="I219" s="308"/>
      <c r="J219" s="302"/>
      <c r="K219" s="312">
        <f>Tabela79[[#This Row],[Valor Faturado]]*(1+Tabela79[[#This Row],[% Reajuste]])</f>
        <v>0</v>
      </c>
      <c r="L219" s="33">
        <f>Tabela79[[#This Row],[Valor Devido]]-Tabela79[[#This Row],[Valor Faturado]]</f>
        <v>0</v>
      </c>
      <c r="M219" s="6"/>
    </row>
    <row r="220" spans="1:13" s="67" customFormat="1" ht="15.75" hidden="1">
      <c r="A220" s="149"/>
      <c r="B220" s="36"/>
      <c r="C220" s="257"/>
      <c r="D220" s="36"/>
      <c r="E220" s="251"/>
      <c r="F220" s="251"/>
      <c r="G220" s="251"/>
      <c r="H220" s="11"/>
      <c r="I220" s="308"/>
      <c r="J220" s="302"/>
      <c r="K220" s="308">
        <f>Tabela79[[#This Row],[Valor Faturado]]*(1+Tabela79[[#This Row],[% Reajuste]])</f>
        <v>0</v>
      </c>
      <c r="L220" s="65">
        <f>Tabela79[[#This Row],[Valor Devido]]-Tabela79[[#This Row],[Valor Faturado]]</f>
        <v>0</v>
      </c>
      <c r="M220" s="6"/>
    </row>
    <row r="221" spans="1:13" s="67" customFormat="1" ht="15.75" hidden="1">
      <c r="A221" s="149"/>
      <c r="B221" s="36"/>
      <c r="C221" s="257"/>
      <c r="D221" s="36"/>
      <c r="E221" s="251"/>
      <c r="F221" s="251"/>
      <c r="G221" s="251"/>
      <c r="H221" s="76"/>
      <c r="I221" s="309"/>
      <c r="J221" s="304"/>
      <c r="K221" s="306">
        <f>Tabela79[[#This Row],[Valor Faturado]]*(1+Tabela79[[#This Row],[% Reajuste]])</f>
        <v>0</v>
      </c>
      <c r="L221" s="33">
        <f>Tabela79[[#This Row],[Valor Devido]]-Tabela79[[#This Row],[Valor Faturado]]</f>
        <v>0</v>
      </c>
      <c r="M221" s="6"/>
    </row>
    <row r="222" spans="1:13" s="67" customFormat="1" ht="15.75" hidden="1">
      <c r="A222" s="149"/>
      <c r="B222" s="36"/>
      <c r="C222" s="257"/>
      <c r="D222" s="36"/>
      <c r="E222" s="251"/>
      <c r="F222" s="251"/>
      <c r="G222" s="251"/>
      <c r="H222" s="11"/>
      <c r="I222" s="308"/>
      <c r="J222" s="302"/>
      <c r="K222" s="308">
        <f>Tabela79[[#This Row],[Valor Faturado]]*(1+Tabela79[[#This Row],[% Reajuste]])</f>
        <v>0</v>
      </c>
      <c r="L222" s="65">
        <f>Tabela79[[#This Row],[Valor Devido]]-Tabela79[[#This Row],[Valor Faturado]]</f>
        <v>0</v>
      </c>
      <c r="M222" s="6"/>
    </row>
    <row r="223" spans="1:13" s="67" customFormat="1" ht="15.75" hidden="1">
      <c r="A223" s="149"/>
      <c r="B223" s="36"/>
      <c r="C223" s="257"/>
      <c r="D223" s="36"/>
      <c r="E223" s="251"/>
      <c r="F223" s="251"/>
      <c r="G223" s="251"/>
      <c r="H223" s="11"/>
      <c r="I223" s="308"/>
      <c r="J223" s="302"/>
      <c r="K223" s="308">
        <f>Tabela79[[#This Row],[Valor Faturado]]*(1+Tabela79[[#This Row],[% Reajuste]])</f>
        <v>0</v>
      </c>
      <c r="L223" s="65">
        <f>Tabela79[[#This Row],[Valor Devido]]-Tabela79[[#This Row],[Valor Faturado]]</f>
        <v>0</v>
      </c>
      <c r="M223" s="6"/>
    </row>
    <row r="224" spans="1:13" s="67" customFormat="1" ht="15.75" hidden="1">
      <c r="A224" s="149"/>
      <c r="B224" s="36"/>
      <c r="C224" s="257"/>
      <c r="D224" s="36"/>
      <c r="E224" s="251"/>
      <c r="F224" s="251"/>
      <c r="G224" s="251"/>
      <c r="H224" s="11"/>
      <c r="I224" s="308"/>
      <c r="J224" s="302"/>
      <c r="K224" s="308">
        <f>Tabela79[[#This Row],[Valor Faturado]]*(1+Tabela79[[#This Row],[% Reajuste]])</f>
        <v>0</v>
      </c>
      <c r="L224" s="65">
        <f>Tabela79[[#This Row],[Valor Devido]]-Tabela79[[#This Row],[Valor Faturado]]</f>
        <v>0</v>
      </c>
      <c r="M224" s="6"/>
    </row>
    <row r="225" spans="1:13" s="67" customFormat="1" ht="15.75" hidden="1">
      <c r="A225" s="149"/>
      <c r="B225" s="36"/>
      <c r="C225" s="257"/>
      <c r="D225" s="36"/>
      <c r="E225" s="251"/>
      <c r="F225" s="251"/>
      <c r="G225" s="251"/>
      <c r="H225" s="11"/>
      <c r="I225" s="308"/>
      <c r="J225" s="302"/>
      <c r="K225" s="308">
        <f>Tabela79[[#This Row],[Valor Faturado]]*(1+Tabela79[[#This Row],[% Reajuste]])</f>
        <v>0</v>
      </c>
      <c r="L225" s="33">
        <f>Tabela79[[#This Row],[Valor Devido]]-Tabela79[[#This Row],[Valor Faturado]]</f>
        <v>0</v>
      </c>
      <c r="M225" s="6"/>
    </row>
    <row r="226" spans="1:13" s="67" customFormat="1" ht="15.75" hidden="1">
      <c r="A226" s="149"/>
      <c r="B226" s="36"/>
      <c r="C226" s="257"/>
      <c r="D226" s="36"/>
      <c r="E226" s="251"/>
      <c r="F226" s="251"/>
      <c r="G226" s="251"/>
      <c r="H226" s="76"/>
      <c r="I226" s="309"/>
      <c r="J226" s="304"/>
      <c r="K226" s="308">
        <f>Tabela79[[#This Row],[Valor Faturado]]*(1+Tabela79[[#This Row],[% Reajuste]])</f>
        <v>0</v>
      </c>
      <c r="L226" s="33">
        <f>Tabela79[[#This Row],[Valor Devido]]-Tabela79[[#This Row],[Valor Faturado]]</f>
        <v>0</v>
      </c>
      <c r="M226" s="6"/>
    </row>
    <row r="227" spans="1:13" s="67" customFormat="1" ht="15.75" hidden="1">
      <c r="A227" s="149"/>
      <c r="B227" s="36"/>
      <c r="C227" s="257"/>
      <c r="D227" s="36"/>
      <c r="E227" s="251"/>
      <c r="F227" s="251"/>
      <c r="G227" s="251"/>
      <c r="H227" s="11"/>
      <c r="I227" s="308"/>
      <c r="J227" s="302"/>
      <c r="K227" s="306">
        <f>Tabela79[[#This Row],[Valor Faturado]]*(1+Tabela79[[#This Row],[% Reajuste]])</f>
        <v>0</v>
      </c>
      <c r="L227" s="33">
        <f>Tabela79[[#This Row],[Valor Devido]]-Tabela79[[#This Row],[Valor Faturado]]</f>
        <v>0</v>
      </c>
      <c r="M227" s="6"/>
    </row>
    <row r="228" spans="1:13" s="67" customFormat="1" ht="15.75" hidden="1">
      <c r="A228" s="149"/>
      <c r="B228" s="36"/>
      <c r="C228" s="257"/>
      <c r="D228" s="36"/>
      <c r="E228" s="251"/>
      <c r="F228" s="251"/>
      <c r="G228" s="251"/>
      <c r="H228" s="11"/>
      <c r="I228" s="308"/>
      <c r="J228" s="302"/>
      <c r="K228" s="306">
        <f>Tabela79[[#This Row],[Valor Faturado]]*(1+Tabela79[[#This Row],[% Reajuste]])</f>
        <v>0</v>
      </c>
      <c r="L228" s="33">
        <f>Tabela79[[#This Row],[Valor Devido]]-Tabela79[[#This Row],[Valor Faturado]]</f>
        <v>0</v>
      </c>
      <c r="M228" s="6"/>
    </row>
    <row r="229" spans="1:13" s="67" customFormat="1" ht="15.75" hidden="1">
      <c r="A229" s="149"/>
      <c r="B229" s="36"/>
      <c r="C229" s="257"/>
      <c r="D229" s="36"/>
      <c r="E229" s="251"/>
      <c r="F229" s="251"/>
      <c r="G229" s="251"/>
      <c r="H229" s="11"/>
      <c r="I229" s="308"/>
      <c r="J229" s="302"/>
      <c r="K229" s="306">
        <f>Tabela79[[#This Row],[Valor Faturado]]*(1+Tabela79[[#This Row],[% Reajuste]])</f>
        <v>0</v>
      </c>
      <c r="L229" s="33">
        <f>Tabela79[[#This Row],[Valor Devido]]-Tabela79[[#This Row],[Valor Faturado]]</f>
        <v>0</v>
      </c>
      <c r="M229" s="6"/>
    </row>
    <row r="230" spans="1:13" s="67" customFormat="1" ht="15.75" hidden="1">
      <c r="A230" s="149"/>
      <c r="B230" s="36"/>
      <c r="C230" s="257"/>
      <c r="D230" s="36"/>
      <c r="E230" s="251"/>
      <c r="F230" s="251"/>
      <c r="G230" s="251"/>
      <c r="H230" s="44"/>
      <c r="I230" s="307"/>
      <c r="J230" s="301"/>
      <c r="K230" s="306">
        <f>Tabela79[[#This Row],[Valor Faturado]]*(1+Tabela79[[#This Row],[% Reajuste]])</f>
        <v>0</v>
      </c>
      <c r="L230" s="64">
        <f>Tabela79[[#This Row],[Valor Devido]]-Tabela79[[#This Row],[Valor Faturado]]</f>
        <v>0</v>
      </c>
      <c r="M230" s="6"/>
    </row>
    <row r="231" spans="1:13" s="67" customFormat="1" ht="15.75" hidden="1">
      <c r="A231" s="149"/>
      <c r="B231" s="36"/>
      <c r="C231" s="257"/>
      <c r="D231" s="36"/>
      <c r="E231" s="251"/>
      <c r="F231" s="251"/>
      <c r="G231" s="251"/>
      <c r="H231" s="44"/>
      <c r="I231" s="307"/>
      <c r="J231" s="301"/>
      <c r="K231" s="306">
        <f>Tabela79[[#This Row],[Valor Faturado]]*(1+Tabela79[[#This Row],[% Reajuste]])</f>
        <v>0</v>
      </c>
      <c r="L231" s="64">
        <f>Tabela79[[#This Row],[Valor Devido]]-Tabela79[[#This Row],[Valor Faturado]]</f>
        <v>0</v>
      </c>
      <c r="M231" s="6"/>
    </row>
    <row r="232" spans="1:13" s="67" customFormat="1" ht="15.75" hidden="1">
      <c r="A232" s="149"/>
      <c r="B232" s="36"/>
      <c r="C232" s="257"/>
      <c r="D232" s="36"/>
      <c r="E232" s="251"/>
      <c r="F232" s="251"/>
      <c r="G232" s="251"/>
      <c r="H232" s="44"/>
      <c r="I232" s="307"/>
      <c r="J232" s="301"/>
      <c r="K232" s="306">
        <f>Tabela79[[#This Row],[Valor Faturado]]*(1+Tabela79[[#This Row],[% Reajuste]])</f>
        <v>0</v>
      </c>
      <c r="L232" s="64">
        <f>Tabela79[[#This Row],[Valor Devido]]-Tabela79[[#This Row],[Valor Faturado]]</f>
        <v>0</v>
      </c>
      <c r="M232" s="6"/>
    </row>
    <row r="233" spans="1:13" s="67" customFormat="1" ht="15.75" hidden="1">
      <c r="A233" s="149"/>
      <c r="B233" s="36"/>
      <c r="C233" s="257"/>
      <c r="D233" s="36"/>
      <c r="E233" s="251"/>
      <c r="F233" s="251"/>
      <c r="G233" s="251"/>
      <c r="H233" s="44"/>
      <c r="I233" s="307"/>
      <c r="J233" s="301"/>
      <c r="K233" s="306">
        <f>Tabela79[[#This Row],[Valor Faturado]]*(1+Tabela79[[#This Row],[% Reajuste]])</f>
        <v>0</v>
      </c>
      <c r="L233" s="64">
        <f>Tabela79[[#This Row],[Valor Devido]]-Tabela79[[#This Row],[Valor Faturado]]</f>
        <v>0</v>
      </c>
      <c r="M233" s="6"/>
    </row>
    <row r="234" spans="1:13" s="67" customFormat="1" ht="15.75" hidden="1">
      <c r="A234" s="149"/>
      <c r="B234" s="36"/>
      <c r="C234" s="257"/>
      <c r="D234" s="36"/>
      <c r="E234" s="251"/>
      <c r="F234" s="251"/>
      <c r="G234" s="251"/>
      <c r="H234" s="44"/>
      <c r="I234" s="307"/>
      <c r="J234" s="301"/>
      <c r="K234" s="306">
        <f>Tabela79[[#This Row],[Valor Faturado]]*(1+Tabela79[[#This Row],[% Reajuste]])</f>
        <v>0</v>
      </c>
      <c r="L234" s="64">
        <f>Tabela79[[#This Row],[Valor Devido]]-Tabela79[[#This Row],[Valor Faturado]]</f>
        <v>0</v>
      </c>
      <c r="M234" s="6"/>
    </row>
    <row r="235" spans="1:13" s="67" customFormat="1" ht="15.75" hidden="1">
      <c r="A235" s="149"/>
      <c r="B235" s="36"/>
      <c r="C235" s="257"/>
      <c r="D235" s="36"/>
      <c r="E235" s="251"/>
      <c r="F235" s="251"/>
      <c r="G235" s="251"/>
      <c r="H235" s="44"/>
      <c r="I235" s="307"/>
      <c r="J235" s="301"/>
      <c r="K235" s="306">
        <f>Tabela79[[#This Row],[Valor Faturado]]*(1+Tabela79[[#This Row],[% Reajuste]])</f>
        <v>0</v>
      </c>
      <c r="L235" s="64">
        <f>Tabela79[[#This Row],[Valor Devido]]-Tabela79[[#This Row],[Valor Faturado]]</f>
        <v>0</v>
      </c>
      <c r="M235" s="6"/>
    </row>
    <row r="236" spans="1:13" s="67" customFormat="1" ht="15.75" hidden="1">
      <c r="A236" s="149"/>
      <c r="B236" s="36"/>
      <c r="C236" s="257"/>
      <c r="D236" s="36"/>
      <c r="E236" s="251"/>
      <c r="F236" s="251"/>
      <c r="G236" s="251"/>
      <c r="H236" s="44"/>
      <c r="I236" s="307"/>
      <c r="J236" s="301"/>
      <c r="K236" s="306">
        <f>Tabela79[[#This Row],[Valor Faturado]]*(1+Tabela79[[#This Row],[% Reajuste]])</f>
        <v>0</v>
      </c>
      <c r="L236" s="64">
        <f>Tabela79[[#This Row],[Valor Devido]]-Tabela79[[#This Row],[Valor Faturado]]</f>
        <v>0</v>
      </c>
      <c r="M236" s="6"/>
    </row>
    <row r="237" spans="1:13" s="67" customFormat="1" ht="15.75" hidden="1">
      <c r="A237" s="149"/>
      <c r="B237" s="36"/>
      <c r="C237" s="257"/>
      <c r="D237" s="36"/>
      <c r="E237" s="251"/>
      <c r="F237" s="251"/>
      <c r="G237" s="251"/>
      <c r="H237" s="44"/>
      <c r="I237" s="307"/>
      <c r="J237" s="301"/>
      <c r="K237" s="306">
        <f>Tabela79[[#This Row],[Valor Faturado]]*(1+Tabela79[[#This Row],[% Reajuste]])</f>
        <v>0</v>
      </c>
      <c r="L237" s="64">
        <f>Tabela79[[#This Row],[Valor Devido]]-Tabela79[[#This Row],[Valor Faturado]]</f>
        <v>0</v>
      </c>
      <c r="M237" s="6"/>
    </row>
    <row r="238" spans="1:13" s="67" customFormat="1" ht="15.75" hidden="1">
      <c r="A238" s="149"/>
      <c r="B238" s="36"/>
      <c r="C238" s="257"/>
      <c r="D238" s="36"/>
      <c r="E238" s="251"/>
      <c r="F238" s="251"/>
      <c r="G238" s="251"/>
      <c r="H238" s="44"/>
      <c r="I238" s="307"/>
      <c r="J238" s="301"/>
      <c r="K238" s="306">
        <f>Tabela79[[#This Row],[Valor Faturado]]*(1+Tabela79[[#This Row],[% Reajuste]])</f>
        <v>0</v>
      </c>
      <c r="L238" s="64">
        <f>Tabela79[[#This Row],[Valor Devido]]-Tabela79[[#This Row],[Valor Faturado]]</f>
        <v>0</v>
      </c>
      <c r="M238" s="6"/>
    </row>
    <row r="239" spans="1:13" s="67" customFormat="1" ht="15.75" hidden="1">
      <c r="A239" s="149"/>
      <c r="B239" s="36"/>
      <c r="C239" s="257"/>
      <c r="D239" s="36"/>
      <c r="E239" s="251"/>
      <c r="F239" s="251"/>
      <c r="G239" s="251"/>
      <c r="H239" s="44"/>
      <c r="I239" s="307"/>
      <c r="J239" s="301"/>
      <c r="K239" s="306">
        <f>Tabela79[[#This Row],[Valor Faturado]]*(1+Tabela79[[#This Row],[% Reajuste]])</f>
        <v>0</v>
      </c>
      <c r="L239" s="64">
        <f>Tabela79[[#This Row],[Valor Devido]]-Tabela79[[#This Row],[Valor Faturado]]</f>
        <v>0</v>
      </c>
      <c r="M239" s="6"/>
    </row>
    <row r="240" spans="1:13" s="67" customFormat="1" ht="15.75" hidden="1">
      <c r="A240" s="149"/>
      <c r="B240" s="36"/>
      <c r="C240" s="257"/>
      <c r="D240" s="36"/>
      <c r="E240" s="251"/>
      <c r="F240" s="251"/>
      <c r="G240" s="251"/>
      <c r="H240" s="44"/>
      <c r="I240" s="307"/>
      <c r="J240" s="301"/>
      <c r="K240" s="306">
        <f>Tabela79[[#This Row],[Valor Faturado]]*(1+Tabela79[[#This Row],[% Reajuste]])</f>
        <v>0</v>
      </c>
      <c r="L240" s="64">
        <f>Tabela79[[#This Row],[Valor Devido]]-Tabela79[[#This Row],[Valor Faturado]]</f>
        <v>0</v>
      </c>
      <c r="M240" s="6"/>
    </row>
    <row r="241" spans="1:13" s="67" customFormat="1" ht="15.75" hidden="1">
      <c r="A241" s="149"/>
      <c r="B241" s="36"/>
      <c r="C241" s="257"/>
      <c r="D241" s="36"/>
      <c r="E241" s="251"/>
      <c r="F241" s="251"/>
      <c r="G241" s="251"/>
      <c r="H241" s="36"/>
      <c r="I241" s="306"/>
      <c r="J241" s="300"/>
      <c r="K241" s="306">
        <f>Tabela79[[#This Row],[Valor Faturado]]*(1+Tabela79[[#This Row],[% Reajuste]])</f>
        <v>0</v>
      </c>
      <c r="L241" s="39">
        <f>Tabela79[[#This Row],[Valor Devido]]-Tabela79[[#This Row],[Valor Faturado]]</f>
        <v>0</v>
      </c>
      <c r="M241" s="6"/>
    </row>
    <row r="242" spans="1:13" s="67" customFormat="1" ht="15.75" hidden="1">
      <c r="A242" s="149"/>
      <c r="B242" s="36"/>
      <c r="C242" s="257"/>
      <c r="D242" s="36"/>
      <c r="E242" s="251"/>
      <c r="F242" s="251"/>
      <c r="G242" s="251"/>
      <c r="H242" s="36"/>
      <c r="I242" s="306"/>
      <c r="J242" s="300"/>
      <c r="K242" s="306">
        <f>Tabela79[[#This Row],[Valor Faturado]]*(1+Tabela79[[#This Row],[% Reajuste]])</f>
        <v>0</v>
      </c>
      <c r="L242" s="39">
        <f>Tabela79[[#This Row],[Valor Devido]]-Tabela79[[#This Row],[Valor Faturado]]</f>
        <v>0</v>
      </c>
      <c r="M242" s="6"/>
    </row>
    <row r="243" spans="1:13" s="67" customFormat="1" ht="15.75" hidden="1">
      <c r="A243" s="149"/>
      <c r="B243" s="36"/>
      <c r="C243" s="257"/>
      <c r="D243" s="36"/>
      <c r="E243" s="251"/>
      <c r="F243" s="251"/>
      <c r="G243" s="251"/>
      <c r="H243" s="36"/>
      <c r="I243" s="306"/>
      <c r="J243" s="300"/>
      <c r="K243" s="306">
        <f>Tabela79[[#This Row],[Valor Faturado]]*(1+Tabela79[[#This Row],[% Reajuste]])</f>
        <v>0</v>
      </c>
      <c r="L243" s="39">
        <f>Tabela79[[#This Row],[Valor Devido]]-Tabela79[[#This Row],[Valor Faturado]]</f>
        <v>0</v>
      </c>
      <c r="M243" s="6"/>
    </row>
    <row r="244" spans="1:13" s="67" customFormat="1" ht="15.75" hidden="1">
      <c r="A244" s="149"/>
      <c r="B244" s="36"/>
      <c r="C244" s="257"/>
      <c r="D244" s="36"/>
      <c r="E244" s="251"/>
      <c r="F244" s="251"/>
      <c r="G244" s="251"/>
      <c r="H244" s="36"/>
      <c r="I244" s="306"/>
      <c r="J244" s="300"/>
      <c r="K244" s="306">
        <f>Tabela79[[#This Row],[Valor Faturado]]*(1+Tabela79[[#This Row],[% Reajuste]])</f>
        <v>0</v>
      </c>
      <c r="L244" s="39">
        <f>Tabela79[[#This Row],[Valor Devido]]-Tabela79[[#This Row],[Valor Faturado]]</f>
        <v>0</v>
      </c>
      <c r="M244" s="6"/>
    </row>
    <row r="245" spans="1:13" s="67" customFormat="1" ht="15.75" hidden="1">
      <c r="A245" s="149"/>
      <c r="B245" s="36"/>
      <c r="C245" s="257"/>
      <c r="D245" s="36"/>
      <c r="E245" s="251"/>
      <c r="F245" s="251"/>
      <c r="G245" s="251"/>
      <c r="H245" s="44"/>
      <c r="I245" s="307"/>
      <c r="J245" s="301"/>
      <c r="K245" s="306">
        <f>Tabela79[[#This Row],[Valor Faturado]]*(1+Tabela79[[#This Row],[% Reajuste]])</f>
        <v>0</v>
      </c>
      <c r="L245" s="64">
        <f>Tabela79[[#This Row],[Valor Devido]]-Tabela79[[#This Row],[Valor Faturado]]</f>
        <v>0</v>
      </c>
      <c r="M245" s="6"/>
    </row>
    <row r="246" spans="1:13" s="67" customFormat="1" ht="15.75" hidden="1">
      <c r="A246" s="149"/>
      <c r="B246" s="36"/>
      <c r="C246" s="257"/>
      <c r="D246" s="36"/>
      <c r="E246" s="251"/>
      <c r="F246" s="251"/>
      <c r="G246" s="251"/>
      <c r="H246" s="44"/>
      <c r="I246" s="307"/>
      <c r="J246" s="301"/>
      <c r="K246" s="306">
        <f>Tabela79[[#This Row],[Valor Faturado]]*(1+Tabela79[[#This Row],[% Reajuste]])</f>
        <v>0</v>
      </c>
      <c r="L246" s="64">
        <f>Tabela79[[#This Row],[Valor Devido]]-Tabela79[[#This Row],[Valor Faturado]]</f>
        <v>0</v>
      </c>
      <c r="M246" s="6"/>
    </row>
    <row r="247" spans="1:13" s="67" customFormat="1" ht="15.75" hidden="1">
      <c r="A247" s="149"/>
      <c r="B247" s="36"/>
      <c r="C247" s="257"/>
      <c r="D247" s="36"/>
      <c r="E247" s="251"/>
      <c r="F247" s="251"/>
      <c r="G247" s="251"/>
      <c r="H247" s="36"/>
      <c r="I247" s="307"/>
      <c r="J247" s="301"/>
      <c r="K247" s="306">
        <f>Tabela79[[#This Row],[Valor Faturado]]*(1+Tabela79[[#This Row],[% Reajuste]])</f>
        <v>0</v>
      </c>
      <c r="L247" s="39">
        <f>Tabela79[[#This Row],[Valor Devido]]-Tabela79[[#This Row],[Valor Faturado]]</f>
        <v>0</v>
      </c>
      <c r="M247" s="6"/>
    </row>
    <row r="248" spans="1:13" s="67" customFormat="1" ht="15.75" hidden="1">
      <c r="A248" s="149"/>
      <c r="B248" s="36"/>
      <c r="C248" s="257"/>
      <c r="D248" s="36"/>
      <c r="E248" s="251"/>
      <c r="F248" s="251"/>
      <c r="G248" s="251"/>
      <c r="H248" s="36"/>
      <c r="I248" s="307"/>
      <c r="J248" s="301"/>
      <c r="K248" s="306">
        <f>Tabela79[[#This Row],[Valor Faturado]]*(1+Tabela79[[#This Row],[% Reajuste]])</f>
        <v>0</v>
      </c>
      <c r="L248" s="39">
        <f>Tabela79[[#This Row],[Valor Devido]]-Tabela79[[#This Row],[Valor Faturado]]</f>
        <v>0</v>
      </c>
      <c r="M248" s="6"/>
    </row>
    <row r="249" spans="1:13" s="67" customFormat="1" ht="15.75" hidden="1">
      <c r="A249" s="149"/>
      <c r="B249" s="36"/>
      <c r="C249" s="257"/>
      <c r="D249" s="36"/>
      <c r="E249" s="251"/>
      <c r="F249" s="251"/>
      <c r="G249" s="251"/>
      <c r="H249" s="36"/>
      <c r="I249" s="307"/>
      <c r="J249" s="301"/>
      <c r="K249" s="306">
        <f>Tabela79[[#This Row],[Valor Faturado]]*(1+Tabela79[[#This Row],[% Reajuste]])</f>
        <v>0</v>
      </c>
      <c r="L249" s="39">
        <f>Tabela79[[#This Row],[Valor Devido]]-Tabela79[[#This Row],[Valor Faturado]]</f>
        <v>0</v>
      </c>
      <c r="M249" s="6"/>
    </row>
    <row r="250" spans="1:13" s="67" customFormat="1" ht="15.75" hidden="1">
      <c r="A250" s="149"/>
      <c r="B250" s="36"/>
      <c r="C250" s="257"/>
      <c r="D250" s="36"/>
      <c r="E250" s="251"/>
      <c r="F250" s="251"/>
      <c r="G250" s="251"/>
      <c r="H250" s="36"/>
      <c r="I250" s="307"/>
      <c r="J250" s="301"/>
      <c r="K250" s="306">
        <f>Tabela79[[#This Row],[Valor Faturado]]*(1+Tabela79[[#This Row],[% Reajuste]])</f>
        <v>0</v>
      </c>
      <c r="L250" s="39">
        <f>Tabela79[[#This Row],[Valor Devido]]-Tabela79[[#This Row],[Valor Faturado]]</f>
        <v>0</v>
      </c>
      <c r="M250" s="6"/>
    </row>
    <row r="251" spans="1:13" s="67" customFormat="1" ht="15.75" hidden="1">
      <c r="A251" s="149"/>
      <c r="B251" s="36"/>
      <c r="C251" s="257"/>
      <c r="D251" s="36"/>
      <c r="E251" s="251"/>
      <c r="F251" s="251"/>
      <c r="G251" s="251"/>
      <c r="H251" s="36"/>
      <c r="I251" s="307"/>
      <c r="J251" s="301"/>
      <c r="K251" s="306">
        <f>Tabela79[[#This Row],[Valor Faturado]]*(1+Tabela79[[#This Row],[% Reajuste]])</f>
        <v>0</v>
      </c>
      <c r="L251" s="39">
        <f>Tabela79[[#This Row],[Valor Devido]]-Tabela79[[#This Row],[Valor Faturado]]</f>
        <v>0</v>
      </c>
      <c r="M251" s="6"/>
    </row>
    <row r="252" spans="1:13" s="67" customFormat="1" ht="15.75" hidden="1">
      <c r="A252" s="149"/>
      <c r="B252" s="36"/>
      <c r="C252" s="257"/>
      <c r="D252" s="36"/>
      <c r="E252" s="251"/>
      <c r="F252" s="251"/>
      <c r="G252" s="251"/>
      <c r="H252" s="36"/>
      <c r="I252" s="307"/>
      <c r="J252" s="301"/>
      <c r="K252" s="306">
        <f>Tabela79[[#This Row],[Valor Faturado]]*(1+Tabela79[[#This Row],[% Reajuste]])</f>
        <v>0</v>
      </c>
      <c r="L252" s="39">
        <f>Tabela79[[#This Row],[Valor Devido]]-Tabela79[[#This Row],[Valor Faturado]]</f>
        <v>0</v>
      </c>
      <c r="M252" s="6"/>
    </row>
    <row r="253" spans="1:13" s="67" customFormat="1" ht="15.75" hidden="1">
      <c r="A253" s="149"/>
      <c r="B253" s="36"/>
      <c r="C253" s="257"/>
      <c r="D253" s="36"/>
      <c r="E253" s="251"/>
      <c r="F253" s="251"/>
      <c r="G253" s="251"/>
      <c r="H253" s="36"/>
      <c r="I253" s="307"/>
      <c r="J253" s="301"/>
      <c r="K253" s="306">
        <f>Tabela79[[#This Row],[Valor Faturado]]*(1+Tabela79[[#This Row],[% Reajuste]])</f>
        <v>0</v>
      </c>
      <c r="L253" s="39">
        <f>Tabela79[[#This Row],[Valor Devido]]-Tabela79[[#This Row],[Valor Faturado]]</f>
        <v>0</v>
      </c>
      <c r="M253" s="6"/>
    </row>
    <row r="254" spans="1:13" s="67" customFormat="1" ht="15.75" hidden="1">
      <c r="A254" s="149"/>
      <c r="B254" s="36"/>
      <c r="C254" s="257"/>
      <c r="D254" s="36"/>
      <c r="E254" s="251"/>
      <c r="F254" s="251"/>
      <c r="G254" s="251"/>
      <c r="H254" s="36"/>
      <c r="I254" s="307"/>
      <c r="J254" s="301"/>
      <c r="K254" s="306">
        <f>Tabela79[[#This Row],[Valor Faturado]]*(1+Tabela79[[#This Row],[% Reajuste]])</f>
        <v>0</v>
      </c>
      <c r="L254" s="39">
        <f>Tabela79[[#This Row],[Valor Devido]]-Tabela79[[#This Row],[Valor Faturado]]</f>
        <v>0</v>
      </c>
      <c r="M254" s="6"/>
    </row>
    <row r="255" spans="1:13" s="67" customFormat="1" ht="15.75" hidden="1">
      <c r="A255" s="149"/>
      <c r="B255" s="36"/>
      <c r="C255" s="257"/>
      <c r="D255" s="36"/>
      <c r="E255" s="251"/>
      <c r="F255" s="251"/>
      <c r="G255" s="251"/>
      <c r="H255" s="36"/>
      <c r="I255" s="307"/>
      <c r="J255" s="301"/>
      <c r="K255" s="306">
        <f>Tabela79[[#This Row],[Valor Faturado]]*(1+Tabela79[[#This Row],[% Reajuste]])</f>
        <v>0</v>
      </c>
      <c r="L255" s="39">
        <f>Tabela79[[#This Row],[Valor Devido]]-Tabela79[[#This Row],[Valor Faturado]]</f>
        <v>0</v>
      </c>
      <c r="M255" s="6"/>
    </row>
    <row r="256" spans="1:13" s="67" customFormat="1" ht="15.75" hidden="1">
      <c r="A256" s="149"/>
      <c r="B256" s="36"/>
      <c r="C256" s="257"/>
      <c r="D256" s="36"/>
      <c r="E256" s="251"/>
      <c r="F256" s="251"/>
      <c r="G256" s="251"/>
      <c r="H256" s="44"/>
      <c r="I256" s="307"/>
      <c r="J256" s="301"/>
      <c r="K256" s="306">
        <f>Tabela79[[#This Row],[Valor Faturado]]*(1+Tabela79[[#This Row],[% Reajuste]])</f>
        <v>0</v>
      </c>
      <c r="L256" s="57">
        <f>Tabela79[[#This Row],[Valor Devido]]-Tabela79[[#This Row],[Valor Faturado]]</f>
        <v>0</v>
      </c>
      <c r="M256" s="6"/>
    </row>
    <row r="257" spans="1:13" s="67" customFormat="1" ht="15.75" hidden="1">
      <c r="A257" s="149"/>
      <c r="B257" s="36"/>
      <c r="C257" s="257"/>
      <c r="D257" s="36"/>
      <c r="E257" s="251"/>
      <c r="F257" s="251"/>
      <c r="G257" s="251"/>
      <c r="H257" s="44"/>
      <c r="I257" s="307"/>
      <c r="J257" s="301"/>
      <c r="K257" s="306">
        <f>Tabela79[[#This Row],[Valor Faturado]]*(1+Tabela79[[#This Row],[% Reajuste]])</f>
        <v>0</v>
      </c>
      <c r="L257" s="57">
        <f>Tabela79[[#This Row],[Valor Devido]]-Tabela79[[#This Row],[Valor Faturado]]</f>
        <v>0</v>
      </c>
      <c r="M257" s="6"/>
    </row>
    <row r="258" spans="1:13" s="67" customFormat="1" ht="15.75" hidden="1">
      <c r="A258" s="149"/>
      <c r="B258" s="36"/>
      <c r="C258" s="257"/>
      <c r="D258" s="36"/>
      <c r="E258" s="251"/>
      <c r="F258" s="251"/>
      <c r="G258" s="251"/>
      <c r="H258" s="44"/>
      <c r="I258" s="307"/>
      <c r="J258" s="301"/>
      <c r="K258" s="306">
        <f>Tabela79[[#This Row],[Valor Faturado]]*(1+Tabela79[[#This Row],[% Reajuste]])</f>
        <v>0</v>
      </c>
      <c r="L258" s="57">
        <f>Tabela79[[#This Row],[Valor Devido]]-Tabela79[[#This Row],[Valor Faturado]]</f>
        <v>0</v>
      </c>
      <c r="M258" s="6"/>
    </row>
    <row r="259" spans="1:13" s="67" customFormat="1" ht="15.75" hidden="1">
      <c r="A259" s="149"/>
      <c r="B259" s="36"/>
      <c r="C259" s="257"/>
      <c r="D259" s="36"/>
      <c r="E259" s="251"/>
      <c r="F259" s="251"/>
      <c r="G259" s="251"/>
      <c r="H259" s="44"/>
      <c r="I259" s="307"/>
      <c r="J259" s="301"/>
      <c r="K259" s="306">
        <f>Tabela79[[#This Row],[Valor Faturado]]*(1+Tabela79[[#This Row],[% Reajuste]])</f>
        <v>0</v>
      </c>
      <c r="L259" s="57">
        <f>Tabela79[[#This Row],[Valor Devido]]-Tabela79[[#This Row],[Valor Faturado]]</f>
        <v>0</v>
      </c>
      <c r="M259" s="6"/>
    </row>
    <row r="260" spans="1:13" s="67" customFormat="1" ht="15.75" hidden="1">
      <c r="A260" s="149"/>
      <c r="B260" s="36"/>
      <c r="C260" s="257"/>
      <c r="D260" s="36"/>
      <c r="E260" s="251"/>
      <c r="F260" s="251"/>
      <c r="G260" s="251"/>
      <c r="H260" s="37"/>
      <c r="I260" s="306"/>
      <c r="J260" s="300"/>
      <c r="K260" s="306">
        <f>Tabela79[[#This Row],[Valor Faturado]]*(1+Tabela79[[#This Row],[% Reajuste]])</f>
        <v>0</v>
      </c>
      <c r="L260" s="57">
        <f>Tabela79[[#This Row],[Valor Devido]]-Tabela79[[#This Row],[Valor Faturado]]</f>
        <v>0</v>
      </c>
      <c r="M260" s="6"/>
    </row>
    <row r="261" spans="1:13" s="67" customFormat="1" ht="15.75" hidden="1">
      <c r="A261" s="149"/>
      <c r="B261" s="36"/>
      <c r="C261" s="257"/>
      <c r="D261" s="36"/>
      <c r="E261" s="251"/>
      <c r="F261" s="251"/>
      <c r="G261" s="251"/>
      <c r="H261" s="37"/>
      <c r="I261" s="306"/>
      <c r="J261" s="300"/>
      <c r="K261" s="306">
        <f>Tabela79[[#This Row],[Valor Faturado]]*(1+Tabela79[[#This Row],[% Reajuste]])</f>
        <v>0</v>
      </c>
      <c r="L261" s="57">
        <f>Tabela79[[#This Row],[Valor Devido]]-Tabela79[[#This Row],[Valor Faturado]]</f>
        <v>0</v>
      </c>
      <c r="M261" s="6"/>
    </row>
    <row r="262" spans="1:13" s="67" customFormat="1" ht="15.75" hidden="1">
      <c r="A262" s="149"/>
      <c r="B262" s="36"/>
      <c r="C262" s="257"/>
      <c r="D262" s="36"/>
      <c r="E262" s="251"/>
      <c r="F262" s="251"/>
      <c r="G262" s="251"/>
      <c r="H262" s="37"/>
      <c r="I262" s="306"/>
      <c r="J262" s="300"/>
      <c r="K262" s="306">
        <f>Tabela79[[#This Row],[Valor Faturado]]*(1+Tabela79[[#This Row],[% Reajuste]])</f>
        <v>0</v>
      </c>
      <c r="L262" s="57">
        <f>Tabela79[[#This Row],[Valor Devido]]-Tabela79[[#This Row],[Valor Faturado]]</f>
        <v>0</v>
      </c>
      <c r="M262" s="6"/>
    </row>
    <row r="263" spans="1:13" s="67" customFormat="1" ht="15.75" hidden="1">
      <c r="A263" s="149"/>
      <c r="B263" s="36"/>
      <c r="C263" s="257"/>
      <c r="D263" s="36"/>
      <c r="E263" s="251"/>
      <c r="F263" s="251"/>
      <c r="G263" s="251"/>
      <c r="H263" s="37"/>
      <c r="I263" s="306"/>
      <c r="J263" s="300"/>
      <c r="K263" s="306">
        <f>Tabela79[[#This Row],[Valor Faturado]]*(1+Tabela79[[#This Row],[% Reajuste]])</f>
        <v>0</v>
      </c>
      <c r="L263" s="57">
        <f>Tabela79[[#This Row],[Valor Devido]]-Tabela79[[#This Row],[Valor Faturado]]</f>
        <v>0</v>
      </c>
      <c r="M263" s="6"/>
    </row>
    <row r="264" spans="1:13" s="67" customFormat="1" ht="15.75" hidden="1">
      <c r="A264" s="149"/>
      <c r="B264" s="36"/>
      <c r="C264" s="257"/>
      <c r="D264" s="36"/>
      <c r="E264" s="251"/>
      <c r="F264" s="251"/>
      <c r="G264" s="251"/>
      <c r="H264" s="36"/>
      <c r="I264" s="306"/>
      <c r="J264" s="300"/>
      <c r="K264" s="306">
        <f>Tabela79[[#This Row],[Valor Faturado]]*(1+Tabela79[[#This Row],[% Reajuste]])</f>
        <v>0</v>
      </c>
      <c r="L264" s="57">
        <f>Tabela79[[#This Row],[Valor Devido]]-Tabela79[[#This Row],[Valor Faturado]]</f>
        <v>0</v>
      </c>
      <c r="M264" s="6"/>
    </row>
    <row r="265" spans="1:13" s="67" customFormat="1" ht="15.75" hidden="1">
      <c r="A265" s="149"/>
      <c r="B265" s="36"/>
      <c r="C265" s="257"/>
      <c r="D265" s="36"/>
      <c r="E265" s="251"/>
      <c r="F265" s="251"/>
      <c r="G265" s="251"/>
      <c r="H265" s="11"/>
      <c r="I265" s="308"/>
      <c r="J265" s="302"/>
      <c r="K265" s="306">
        <f>Tabela79[[#This Row],[Valor Faturado]]*(1+Tabela79[[#This Row],[% Reajuste]])</f>
        <v>0</v>
      </c>
      <c r="L265" s="33">
        <f>Tabela79[[#This Row],[Valor Devido]]-Tabela79[[#This Row],[Valor Faturado]]</f>
        <v>0</v>
      </c>
      <c r="M265" s="6"/>
    </row>
    <row r="266" spans="1:13" s="67" customFormat="1" ht="15.75" hidden="1">
      <c r="A266" s="149"/>
      <c r="B266" s="36"/>
      <c r="C266" s="257"/>
      <c r="D266" s="36"/>
      <c r="E266" s="251"/>
      <c r="F266" s="251"/>
      <c r="G266" s="251"/>
      <c r="H266" s="11"/>
      <c r="I266" s="308"/>
      <c r="J266" s="302"/>
      <c r="K266" s="306">
        <f>Tabela79[[#This Row],[Valor Faturado]]*(1+Tabela79[[#This Row],[% Reajuste]])</f>
        <v>0</v>
      </c>
      <c r="L266" s="33">
        <f>Tabela79[[#This Row],[Valor Devido]]-Tabela79[[#This Row],[Valor Faturado]]</f>
        <v>0</v>
      </c>
      <c r="M266" s="6"/>
    </row>
    <row r="267" spans="1:13" s="67" customFormat="1" ht="15.75" hidden="1">
      <c r="A267" s="149"/>
      <c r="B267" s="36"/>
      <c r="C267" s="257"/>
      <c r="D267" s="36"/>
      <c r="E267" s="251"/>
      <c r="F267" s="251"/>
      <c r="G267" s="251"/>
      <c r="H267" s="11"/>
      <c r="I267" s="308"/>
      <c r="J267" s="302"/>
      <c r="K267" s="308">
        <f>Tabela79[[#This Row],[Valor Faturado]]*(1+Tabela79[[#This Row],[% Reajuste]])</f>
        <v>0</v>
      </c>
      <c r="L267" s="33">
        <f>Tabela79[[#This Row],[Valor Devido]]-Tabela79[[#This Row],[Valor Faturado]]</f>
        <v>0</v>
      </c>
      <c r="M267" s="6"/>
    </row>
    <row r="268" spans="1:13" s="67" customFormat="1" ht="15.75" hidden="1">
      <c r="A268" s="149"/>
      <c r="B268" s="36"/>
      <c r="C268" s="257"/>
      <c r="D268" s="36"/>
      <c r="E268" s="251"/>
      <c r="F268" s="251"/>
      <c r="G268" s="251"/>
      <c r="H268" s="11"/>
      <c r="I268" s="308"/>
      <c r="J268" s="302"/>
      <c r="K268" s="306">
        <f>Tabela79[[#This Row],[Valor Faturado]]*(1+Tabela79[[#This Row],[% Reajuste]])</f>
        <v>0</v>
      </c>
      <c r="L268" s="33">
        <f>Tabela79[[#This Row],[Valor Devido]]-Tabela79[[#This Row],[Valor Faturado]]</f>
        <v>0</v>
      </c>
      <c r="M268" s="6"/>
    </row>
    <row r="269" spans="1:13" s="67" customFormat="1" ht="15.75" hidden="1">
      <c r="A269" s="149"/>
      <c r="B269" s="36"/>
      <c r="C269" s="257"/>
      <c r="D269" s="36"/>
      <c r="E269" s="251"/>
      <c r="F269" s="251"/>
      <c r="G269" s="251"/>
      <c r="H269" s="11"/>
      <c r="I269" s="308"/>
      <c r="J269" s="302"/>
      <c r="K269" s="306">
        <f>Tabela79[[#This Row],[Valor Faturado]]*(1+Tabela79[[#This Row],[% Reajuste]])</f>
        <v>0</v>
      </c>
      <c r="L269" s="33">
        <f>Tabela79[[#This Row],[Valor Devido]]-Tabela79[[#This Row],[Valor Faturado]]</f>
        <v>0</v>
      </c>
      <c r="M269" s="6"/>
    </row>
    <row r="270" spans="1:13" s="67" customFormat="1" ht="15.75" hidden="1">
      <c r="A270" s="149"/>
      <c r="B270" s="36"/>
      <c r="C270" s="257"/>
      <c r="D270" s="36"/>
      <c r="E270" s="251"/>
      <c r="F270" s="251"/>
      <c r="G270" s="251"/>
      <c r="H270" s="11"/>
      <c r="I270" s="308"/>
      <c r="J270" s="302"/>
      <c r="K270" s="306">
        <f>Tabela79[[#This Row],[Valor Faturado]]*(1+Tabela79[[#This Row],[% Reajuste]])</f>
        <v>0</v>
      </c>
      <c r="L270" s="33">
        <f>Tabela79[[#This Row],[Valor Devido]]-Tabela79[[#This Row],[Valor Faturado]]</f>
        <v>0</v>
      </c>
      <c r="M270" s="6"/>
    </row>
    <row r="271" spans="1:13" s="67" customFormat="1" ht="15.75" hidden="1">
      <c r="A271" s="149"/>
      <c r="B271" s="36"/>
      <c r="C271" s="257"/>
      <c r="D271" s="36"/>
      <c r="E271" s="251"/>
      <c r="F271" s="251"/>
      <c r="G271" s="251"/>
      <c r="H271" s="11"/>
      <c r="I271" s="308"/>
      <c r="J271" s="302"/>
      <c r="K271" s="306">
        <f>Tabela79[[#This Row],[Valor Faturado]]*(1+Tabela79[[#This Row],[% Reajuste]])</f>
        <v>0</v>
      </c>
      <c r="L271" s="33">
        <f>Tabela79[[#This Row],[Valor Devido]]-Tabela79[[#This Row],[Valor Faturado]]</f>
        <v>0</v>
      </c>
      <c r="M271" s="6"/>
    </row>
    <row r="272" spans="1:13" s="67" customFormat="1" ht="15.75" hidden="1">
      <c r="A272" s="149"/>
      <c r="B272" s="36"/>
      <c r="C272" s="257"/>
      <c r="D272" s="36"/>
      <c r="E272" s="251"/>
      <c r="F272" s="251"/>
      <c r="G272" s="251"/>
      <c r="H272" s="11"/>
      <c r="I272" s="308"/>
      <c r="J272" s="302"/>
      <c r="K272" s="306">
        <f>Tabela79[[#This Row],[Valor Faturado]]*(1+Tabela79[[#This Row],[% Reajuste]])</f>
        <v>0</v>
      </c>
      <c r="L272" s="33">
        <f>Tabela79[[#This Row],[Valor Devido]]-Tabela79[[#This Row],[Valor Faturado]]</f>
        <v>0</v>
      </c>
      <c r="M272" s="6"/>
    </row>
    <row r="273" spans="1:13" s="67" customFormat="1" ht="15.75" hidden="1">
      <c r="A273" s="149"/>
      <c r="B273" s="36"/>
      <c r="C273" s="257"/>
      <c r="D273" s="36"/>
      <c r="E273" s="251"/>
      <c r="F273" s="251"/>
      <c r="G273" s="251"/>
      <c r="H273" s="11"/>
      <c r="I273" s="308"/>
      <c r="J273" s="302"/>
      <c r="K273" s="312">
        <f>Tabela79[[#This Row],[Valor Faturado]]*(1+Tabela79[[#This Row],[% Reajuste]])</f>
        <v>0</v>
      </c>
      <c r="L273" s="33">
        <f>Tabela79[[#This Row],[Valor Devido]]-Tabela79[[#This Row],[Valor Faturado]]</f>
        <v>0</v>
      </c>
      <c r="M273" s="6"/>
    </row>
    <row r="274" spans="1:13" s="67" customFormat="1" ht="15.75" hidden="1">
      <c r="A274" s="149"/>
      <c r="B274" s="36"/>
      <c r="C274" s="257"/>
      <c r="D274" s="36"/>
      <c r="E274" s="251"/>
      <c r="F274" s="251"/>
      <c r="G274" s="251"/>
      <c r="H274" s="11"/>
      <c r="I274" s="308"/>
      <c r="J274" s="302"/>
      <c r="K274" s="308">
        <f>Tabela79[[#This Row],[Valor Faturado]]*(1+Tabela79[[#This Row],[% Reajuste]])</f>
        <v>0</v>
      </c>
      <c r="L274" s="65">
        <f>Tabela79[[#This Row],[Valor Devido]]-Tabela79[[#This Row],[Valor Faturado]]</f>
        <v>0</v>
      </c>
      <c r="M274" s="6"/>
    </row>
    <row r="275" spans="1:13" s="67" customFormat="1" ht="15.75" hidden="1">
      <c r="A275" s="149"/>
      <c r="B275" s="36"/>
      <c r="C275" s="257"/>
      <c r="D275" s="36"/>
      <c r="E275" s="251"/>
      <c r="F275" s="251"/>
      <c r="G275" s="251"/>
      <c r="H275" s="11"/>
      <c r="I275" s="308"/>
      <c r="J275" s="302"/>
      <c r="K275" s="306">
        <f>Tabela79[[#This Row],[Valor Faturado]]*(1+Tabela79[[#This Row],[% Reajuste]])</f>
        <v>0</v>
      </c>
      <c r="L275" s="33">
        <f>Tabela79[[#This Row],[Valor Devido]]-Tabela79[[#This Row],[Valor Faturado]]</f>
        <v>0</v>
      </c>
      <c r="M275" s="6"/>
    </row>
    <row r="276" spans="1:13" s="67" customFormat="1" ht="15.75" hidden="1">
      <c r="A276" s="149"/>
      <c r="B276" s="36"/>
      <c r="C276" s="257"/>
      <c r="D276" s="36"/>
      <c r="E276" s="251"/>
      <c r="F276" s="251"/>
      <c r="G276" s="251"/>
      <c r="H276" s="11"/>
      <c r="I276" s="308"/>
      <c r="J276" s="302"/>
      <c r="K276" s="312">
        <f>Tabela79[[#This Row],[Valor Faturado]]*(1+Tabela79[[#This Row],[% Reajuste]])</f>
        <v>0</v>
      </c>
      <c r="L276" s="33">
        <f>Tabela79[[#This Row],[Valor Devido]]-Tabela79[[#This Row],[Valor Faturado]]</f>
        <v>0</v>
      </c>
      <c r="M276" s="6"/>
    </row>
    <row r="277" spans="1:13" s="67" customFormat="1" ht="15.75" hidden="1">
      <c r="A277" s="149"/>
      <c r="B277" s="36"/>
      <c r="C277" s="257"/>
      <c r="D277" s="36"/>
      <c r="E277" s="251"/>
      <c r="F277" s="251"/>
      <c r="G277" s="251"/>
      <c r="H277" s="11"/>
      <c r="I277" s="308"/>
      <c r="J277" s="302"/>
      <c r="K277" s="308">
        <f>Tabela79[[#This Row],[Valor Faturado]]*(1+Tabela79[[#This Row],[% Reajuste]])</f>
        <v>0</v>
      </c>
      <c r="L277" s="65">
        <f>Tabela79[[#This Row],[Valor Devido]]-Tabela79[[#This Row],[Valor Faturado]]</f>
        <v>0</v>
      </c>
      <c r="M277" s="6"/>
    </row>
    <row r="278" spans="1:13" s="67" customFormat="1" ht="15.75" hidden="1">
      <c r="A278" s="149"/>
      <c r="B278" s="36"/>
      <c r="C278" s="257"/>
      <c r="D278" s="36"/>
      <c r="E278" s="251"/>
      <c r="F278" s="251"/>
      <c r="G278" s="251"/>
      <c r="H278" s="76"/>
      <c r="I278" s="309"/>
      <c r="J278" s="304"/>
      <c r="K278" s="306">
        <f>Tabela79[[#This Row],[Valor Faturado]]*(1+Tabela79[[#This Row],[% Reajuste]])</f>
        <v>0</v>
      </c>
      <c r="L278" s="33">
        <f>Tabela79[[#This Row],[Valor Devido]]-Tabela79[[#This Row],[Valor Faturado]]</f>
        <v>0</v>
      </c>
      <c r="M278" s="6"/>
    </row>
    <row r="279" spans="1:13" s="67" customFormat="1" ht="15.75" hidden="1">
      <c r="A279" s="149"/>
      <c r="B279" s="36"/>
      <c r="C279" s="257"/>
      <c r="D279" s="36"/>
      <c r="E279" s="251"/>
      <c r="F279" s="251"/>
      <c r="G279" s="251"/>
      <c r="H279" s="11"/>
      <c r="I279" s="308"/>
      <c r="J279" s="302"/>
      <c r="K279" s="308">
        <f>Tabela79[[#This Row],[Valor Faturado]]*(1+Tabela79[[#This Row],[% Reajuste]])</f>
        <v>0</v>
      </c>
      <c r="L279" s="65">
        <f>Tabela79[[#This Row],[Valor Devido]]-Tabela79[[#This Row],[Valor Faturado]]</f>
        <v>0</v>
      </c>
      <c r="M279" s="6"/>
    </row>
    <row r="280" spans="1:13" s="67" customFormat="1" ht="15.75" hidden="1">
      <c r="A280" s="149"/>
      <c r="B280" s="36"/>
      <c r="C280" s="257"/>
      <c r="D280" s="36"/>
      <c r="E280" s="251"/>
      <c r="F280" s="251"/>
      <c r="G280" s="251"/>
      <c r="H280" s="11"/>
      <c r="I280" s="308"/>
      <c r="J280" s="302"/>
      <c r="K280" s="308">
        <f>Tabela79[[#This Row],[Valor Faturado]]*(1+Tabela79[[#This Row],[% Reajuste]])</f>
        <v>0</v>
      </c>
      <c r="L280" s="65">
        <f>Tabela79[[#This Row],[Valor Devido]]-Tabela79[[#This Row],[Valor Faturado]]</f>
        <v>0</v>
      </c>
      <c r="M280" s="6"/>
    </row>
    <row r="281" spans="1:13" s="67" customFormat="1" ht="15.75" hidden="1">
      <c r="A281" s="149"/>
      <c r="B281" s="36"/>
      <c r="C281" s="257"/>
      <c r="D281" s="36"/>
      <c r="E281" s="251"/>
      <c r="F281" s="251"/>
      <c r="G281" s="251"/>
      <c r="H281" s="11"/>
      <c r="I281" s="308"/>
      <c r="J281" s="302"/>
      <c r="K281" s="308">
        <f>Tabela79[[#This Row],[Valor Faturado]]*(1+Tabela79[[#This Row],[% Reajuste]])</f>
        <v>0</v>
      </c>
      <c r="L281" s="65">
        <f>Tabela79[[#This Row],[Valor Devido]]-Tabela79[[#This Row],[Valor Faturado]]</f>
        <v>0</v>
      </c>
      <c r="M281" s="6"/>
    </row>
    <row r="282" spans="1:13" s="67" customFormat="1" ht="15.75" hidden="1">
      <c r="A282" s="149"/>
      <c r="B282" s="36"/>
      <c r="C282" s="257"/>
      <c r="D282" s="36"/>
      <c r="E282" s="251"/>
      <c r="F282" s="251"/>
      <c r="G282" s="251"/>
      <c r="H282" s="11"/>
      <c r="I282" s="308"/>
      <c r="J282" s="302"/>
      <c r="K282" s="308">
        <f>Tabela79[[#This Row],[Valor Faturado]]*(1+Tabela79[[#This Row],[% Reajuste]])</f>
        <v>0</v>
      </c>
      <c r="L282" s="33">
        <f>Tabela79[[#This Row],[Valor Devido]]-Tabela79[[#This Row],[Valor Faturado]]</f>
        <v>0</v>
      </c>
      <c r="M282" s="6"/>
    </row>
    <row r="283" spans="1:13" s="67" customFormat="1" ht="15.75" hidden="1">
      <c r="A283" s="149"/>
      <c r="B283" s="36"/>
      <c r="C283" s="257"/>
      <c r="D283" s="36"/>
      <c r="E283" s="251"/>
      <c r="F283" s="251"/>
      <c r="G283" s="251"/>
      <c r="H283" s="76"/>
      <c r="I283" s="309"/>
      <c r="J283" s="304"/>
      <c r="K283" s="306">
        <f>Tabela79[[#This Row],[Valor Faturado]]*(1+Tabela79[[#This Row],[% Reajuste]])</f>
        <v>0</v>
      </c>
      <c r="L283" s="33">
        <f>Tabela79[[#This Row],[Valor Devido]]-Tabela79[[#This Row],[Valor Faturado]]</f>
        <v>0</v>
      </c>
      <c r="M283" s="6"/>
    </row>
    <row r="284" spans="1:13" s="67" customFormat="1" ht="15.75" hidden="1">
      <c r="A284" s="149"/>
      <c r="B284" s="36"/>
      <c r="C284" s="257"/>
      <c r="D284" s="36"/>
      <c r="E284" s="251"/>
      <c r="F284" s="251"/>
      <c r="G284" s="251"/>
      <c r="H284" s="11"/>
      <c r="I284" s="308"/>
      <c r="J284" s="302"/>
      <c r="K284" s="312">
        <f>Tabela79[[#This Row],[Valor Faturado]]*(1+Tabela79[[#This Row],[% Reajuste]])</f>
        <v>0</v>
      </c>
      <c r="L284" s="65">
        <f>Tabela79[[#This Row],[Valor Devido]]-Tabela79[[#This Row],[Valor Faturado]]</f>
        <v>0</v>
      </c>
      <c r="M284" s="6"/>
    </row>
    <row r="285" spans="1:13" s="67" customFormat="1" ht="15.75" hidden="1">
      <c r="A285" s="149"/>
      <c r="B285" s="36"/>
      <c r="C285" s="257"/>
      <c r="D285" s="36"/>
      <c r="E285" s="251"/>
      <c r="F285" s="251"/>
      <c r="G285" s="251"/>
      <c r="H285" s="36"/>
      <c r="I285" s="306"/>
      <c r="J285" s="300"/>
      <c r="K285" s="306">
        <f>Tabela79[[#This Row],[Valor Faturado]]*(1+Tabela79[[#This Row],[% Reajuste]])</f>
        <v>0</v>
      </c>
      <c r="L285" s="315">
        <f>Tabela79[[#This Row],[Valor Devido]]-Tabela79[[#This Row],[Valor Faturado]]</f>
        <v>0</v>
      </c>
      <c r="M285" s="6"/>
    </row>
    <row r="286" spans="1:13" s="67" customFormat="1" ht="15.75" hidden="1">
      <c r="A286" s="149"/>
      <c r="B286" s="36"/>
      <c r="C286" s="257"/>
      <c r="D286" s="36"/>
      <c r="E286" s="251"/>
      <c r="F286" s="251"/>
      <c r="G286" s="251"/>
      <c r="H286" s="36"/>
      <c r="I286" s="306"/>
      <c r="J286" s="300"/>
      <c r="K286" s="306">
        <f>Tabela79[[#This Row],[Valor Faturado]]*(1+Tabela79[[#This Row],[% Reajuste]])</f>
        <v>0</v>
      </c>
      <c r="L286" s="315">
        <f>Tabela79[[#This Row],[Valor Devido]]-Tabela79[[#This Row],[Valor Faturado]]</f>
        <v>0</v>
      </c>
      <c r="M286" s="6"/>
    </row>
    <row r="287" spans="1:13" s="67" customFormat="1" ht="15.75" hidden="1">
      <c r="A287" s="149"/>
      <c r="B287" s="36"/>
      <c r="C287" s="257"/>
      <c r="D287" s="36"/>
      <c r="E287" s="251"/>
      <c r="F287" s="251"/>
      <c r="G287" s="251"/>
      <c r="H287" s="36"/>
      <c r="I287" s="306"/>
      <c r="J287" s="300"/>
      <c r="K287" s="306">
        <f>Tabela79[[#This Row],[Valor Faturado]]*(1+Tabela79[[#This Row],[% Reajuste]])</f>
        <v>0</v>
      </c>
      <c r="L287" s="315">
        <f>Tabela79[[#This Row],[Valor Devido]]-Tabela79[[#This Row],[Valor Faturado]]</f>
        <v>0</v>
      </c>
      <c r="M287" s="6"/>
    </row>
    <row r="288" spans="1:13" s="67" customFormat="1" ht="15" hidden="1" customHeight="1">
      <c r="A288" s="149"/>
      <c r="B288" s="36"/>
      <c r="C288" s="257"/>
      <c r="D288" s="36"/>
      <c r="E288" s="251"/>
      <c r="F288" s="251"/>
      <c r="G288" s="251"/>
      <c r="H288" s="36"/>
      <c r="I288" s="306"/>
      <c r="J288" s="300"/>
      <c r="K288" s="306">
        <f>Tabela79[[#This Row],[Valor Faturado]]*(1+Tabela79[[#This Row],[% Reajuste]])</f>
        <v>0</v>
      </c>
      <c r="L288" s="57">
        <f>Tabela79[[#This Row],[Valor Devido]]-Tabela79[[#This Row],[Valor Faturado]]</f>
        <v>0</v>
      </c>
      <c r="M288" s="6"/>
    </row>
    <row r="289" spans="1:13" s="67" customFormat="1" ht="15.75" hidden="1">
      <c r="A289" s="149"/>
      <c r="B289" s="36"/>
      <c r="C289" s="257"/>
      <c r="D289" s="36"/>
      <c r="E289" s="251"/>
      <c r="F289" s="251"/>
      <c r="G289" s="251"/>
      <c r="H289" s="36"/>
      <c r="I289" s="306"/>
      <c r="J289" s="300"/>
      <c r="K289" s="306">
        <f>Tabela79[[#This Row],[Valor Faturado]]*(1+Tabela79[[#This Row],[% Reajuste]])</f>
        <v>0</v>
      </c>
      <c r="L289" s="57">
        <f>Tabela79[[#This Row],[Valor Devido]]-Tabela79[[#This Row],[Valor Faturado]]</f>
        <v>0</v>
      </c>
      <c r="M289" s="6"/>
    </row>
    <row r="290" spans="1:13" s="67" customFormat="1" ht="15.75" hidden="1">
      <c r="A290" s="149"/>
      <c r="B290" s="36"/>
      <c r="C290" s="257"/>
      <c r="D290" s="36"/>
      <c r="E290" s="251"/>
      <c r="F290" s="251"/>
      <c r="G290" s="251"/>
      <c r="H290" s="36"/>
      <c r="I290" s="306"/>
      <c r="J290" s="300"/>
      <c r="K290" s="306">
        <f>Tabela79[[#This Row],[Valor Faturado]]*(1+Tabela79[[#This Row],[% Reajuste]])</f>
        <v>0</v>
      </c>
      <c r="L290" s="57">
        <f>Tabela79[[#This Row],[Valor Devido]]-Tabela79[[#This Row],[Valor Faturado]]</f>
        <v>0</v>
      </c>
      <c r="M290" s="6"/>
    </row>
    <row r="291" spans="1:13" s="67" customFormat="1" ht="15.75" hidden="1">
      <c r="A291" s="149"/>
      <c r="B291" s="36"/>
      <c r="C291" s="257"/>
      <c r="D291" s="36"/>
      <c r="E291" s="251"/>
      <c r="F291" s="251"/>
      <c r="G291" s="251"/>
      <c r="H291" s="36"/>
      <c r="I291" s="306"/>
      <c r="J291" s="300"/>
      <c r="K291" s="306">
        <f>Tabela79[[#This Row],[Valor Faturado]]*(1+Tabela79[[#This Row],[% Reajuste]])</f>
        <v>0</v>
      </c>
      <c r="L291" s="39">
        <f>Tabela79[[#This Row],[Valor Devido]]-Tabela79[[#This Row],[Valor Faturado]]</f>
        <v>0</v>
      </c>
      <c r="M291" s="6"/>
    </row>
    <row r="292" spans="1:13" s="67" customFormat="1" ht="15.75" hidden="1">
      <c r="A292" s="149"/>
      <c r="B292" s="36"/>
      <c r="C292" s="257"/>
      <c r="D292" s="36"/>
      <c r="E292" s="251"/>
      <c r="F292" s="251"/>
      <c r="G292" s="251"/>
      <c r="H292" s="36"/>
      <c r="I292" s="306"/>
      <c r="J292" s="300"/>
      <c r="K292" s="306">
        <f>Tabela79[[#This Row],[Valor Faturado]]*(1+Tabela79[[#This Row],[% Reajuste]])</f>
        <v>0</v>
      </c>
      <c r="L292" s="57">
        <f>Tabela79[[#This Row],[Valor Devido]]-Tabela79[[#This Row],[Valor Faturado]]</f>
        <v>0</v>
      </c>
      <c r="M292" s="6"/>
    </row>
    <row r="293" spans="1:13" s="67" customFormat="1" ht="15.75" hidden="1">
      <c r="A293" s="149"/>
      <c r="B293" s="36"/>
      <c r="C293" s="257"/>
      <c r="D293" s="36"/>
      <c r="E293" s="251"/>
      <c r="F293" s="251"/>
      <c r="G293" s="251"/>
      <c r="H293" s="36"/>
      <c r="I293" s="306"/>
      <c r="J293" s="300"/>
      <c r="K293" s="306">
        <f>Tabela79[[#This Row],[Valor Faturado]]*(1+Tabela79[[#This Row],[% Reajuste]])</f>
        <v>0</v>
      </c>
      <c r="L293" s="57">
        <f>Tabela79[[#This Row],[Valor Devido]]-Tabela79[[#This Row],[Valor Faturado]]</f>
        <v>0</v>
      </c>
      <c r="M293" s="6"/>
    </row>
    <row r="294" spans="1:13" s="67" customFormat="1" ht="15.75" hidden="1">
      <c r="A294" s="149"/>
      <c r="B294" s="36"/>
      <c r="C294" s="257"/>
      <c r="D294" s="36"/>
      <c r="E294" s="251"/>
      <c r="F294" s="251"/>
      <c r="G294" s="251"/>
      <c r="H294" s="36"/>
      <c r="I294" s="306"/>
      <c r="J294" s="300"/>
      <c r="K294" s="306">
        <f>Tabela79[[#This Row],[Valor Faturado]]*(1+Tabela79[[#This Row],[% Reajuste]])</f>
        <v>0</v>
      </c>
      <c r="L294" s="57">
        <f>Tabela79[[#This Row],[Valor Devido]]-Tabela79[[#This Row],[Valor Faturado]]</f>
        <v>0</v>
      </c>
      <c r="M294" s="6"/>
    </row>
    <row r="295" spans="1:13" s="67" customFormat="1" ht="15.75" hidden="1">
      <c r="A295" s="149"/>
      <c r="B295" s="36"/>
      <c r="C295" s="257"/>
      <c r="D295" s="36"/>
      <c r="E295" s="251"/>
      <c r="F295" s="251"/>
      <c r="G295" s="251"/>
      <c r="H295" s="36"/>
      <c r="I295" s="306"/>
      <c r="J295" s="300"/>
      <c r="K295" s="306">
        <f>Tabela79[[#This Row],[Valor Faturado]]*(1+Tabela79[[#This Row],[% Reajuste]])</f>
        <v>0</v>
      </c>
      <c r="L295" s="57">
        <f>Tabela79[[#This Row],[Valor Devido]]-Tabela79[[#This Row],[Valor Faturado]]</f>
        <v>0</v>
      </c>
      <c r="M295" s="6"/>
    </row>
    <row r="296" spans="1:13" s="67" customFormat="1" ht="15.75" hidden="1">
      <c r="A296" s="149"/>
      <c r="B296" s="36"/>
      <c r="C296" s="257"/>
      <c r="D296" s="36"/>
      <c r="E296" s="251"/>
      <c r="F296" s="251"/>
      <c r="G296" s="251"/>
      <c r="H296" s="36"/>
      <c r="I296" s="306"/>
      <c r="J296" s="300"/>
      <c r="K296" s="306">
        <f>Tabela79[[#This Row],[Valor Faturado]]*(1+Tabela79[[#This Row],[% Reajuste]])</f>
        <v>0</v>
      </c>
      <c r="L296" s="57">
        <f>Tabela79[[#This Row],[Valor Devido]]-Tabela79[[#This Row],[Valor Faturado]]</f>
        <v>0</v>
      </c>
      <c r="M296" s="6"/>
    </row>
    <row r="297" spans="1:13" s="67" customFormat="1" ht="15.75" hidden="1">
      <c r="A297" s="149"/>
      <c r="B297" s="36"/>
      <c r="C297" s="257"/>
      <c r="D297" s="36"/>
      <c r="E297" s="251"/>
      <c r="F297" s="251"/>
      <c r="G297" s="251"/>
      <c r="H297" s="36"/>
      <c r="I297" s="306"/>
      <c r="J297" s="300"/>
      <c r="K297" s="306">
        <f>Tabela79[[#This Row],[Valor Faturado]]*(1+Tabela79[[#This Row],[% Reajuste]])</f>
        <v>0</v>
      </c>
      <c r="L297" s="57">
        <f>Tabela79[[#This Row],[Valor Devido]]-Tabela79[[#This Row],[Valor Faturado]]</f>
        <v>0</v>
      </c>
      <c r="M297" s="6"/>
    </row>
    <row r="298" spans="1:13" s="67" customFormat="1" ht="15.75" hidden="1">
      <c r="A298" s="149"/>
      <c r="B298" s="36"/>
      <c r="C298" s="257"/>
      <c r="D298" s="36"/>
      <c r="E298" s="251"/>
      <c r="F298" s="251"/>
      <c r="G298" s="251"/>
      <c r="H298" s="36"/>
      <c r="I298" s="306"/>
      <c r="J298" s="300"/>
      <c r="K298" s="306">
        <f>Tabela79[[#This Row],[Valor Faturado]]*(1+Tabela79[[#This Row],[% Reajuste]])</f>
        <v>0</v>
      </c>
      <c r="L298" s="57">
        <f>Tabela79[[#This Row],[Valor Devido]]-Tabela79[[#This Row],[Valor Faturado]]</f>
        <v>0</v>
      </c>
      <c r="M298" s="6"/>
    </row>
    <row r="299" spans="1:13" s="67" customFormat="1" ht="15.75" hidden="1">
      <c r="A299" s="149"/>
      <c r="B299" s="36"/>
      <c r="C299" s="257"/>
      <c r="D299" s="36"/>
      <c r="E299" s="251"/>
      <c r="F299" s="251"/>
      <c r="G299" s="251"/>
      <c r="H299" s="36"/>
      <c r="I299" s="306"/>
      <c r="J299" s="300"/>
      <c r="K299" s="306">
        <f>Tabela79[[#This Row],[Valor Faturado]]*(1+Tabela79[[#This Row],[% Reajuste]])</f>
        <v>0</v>
      </c>
      <c r="L299" s="57">
        <f>Tabela79[[#This Row],[Valor Devido]]-Tabela79[[#This Row],[Valor Faturado]]</f>
        <v>0</v>
      </c>
      <c r="M299" s="6"/>
    </row>
    <row r="300" spans="1:13" s="67" customFormat="1" ht="15.75" hidden="1">
      <c r="A300" s="149"/>
      <c r="B300" s="36"/>
      <c r="C300" s="257"/>
      <c r="D300" s="36"/>
      <c r="E300" s="251"/>
      <c r="F300" s="251"/>
      <c r="G300" s="251"/>
      <c r="H300" s="36"/>
      <c r="I300" s="306"/>
      <c r="J300" s="300"/>
      <c r="K300" s="306">
        <f>Tabela79[[#This Row],[Valor Faturado]]*(1+Tabela79[[#This Row],[% Reajuste]])</f>
        <v>0</v>
      </c>
      <c r="L300" s="39">
        <f>Tabela79[[#This Row],[Valor Devido]]-Tabela79[[#This Row],[Valor Faturado]]</f>
        <v>0</v>
      </c>
      <c r="M300" s="6"/>
    </row>
    <row r="301" spans="1:13" s="67" customFormat="1" ht="15.75" hidden="1">
      <c r="A301" s="149"/>
      <c r="B301" s="36"/>
      <c r="C301" s="257"/>
      <c r="D301" s="36"/>
      <c r="E301" s="251"/>
      <c r="F301" s="251"/>
      <c r="G301" s="251"/>
      <c r="H301" s="36"/>
      <c r="I301" s="306"/>
      <c r="J301" s="300"/>
      <c r="K301" s="306">
        <f>Tabela79[[#This Row],[Valor Faturado]]*(1+Tabela79[[#This Row],[% Reajuste]])</f>
        <v>0</v>
      </c>
      <c r="L301" s="39">
        <f>Tabela79[[#This Row],[Valor Devido]]-Tabela79[[#This Row],[Valor Faturado]]</f>
        <v>0</v>
      </c>
      <c r="M301" s="6"/>
    </row>
    <row r="302" spans="1:13" s="67" customFormat="1" ht="15.75" hidden="1">
      <c r="A302" s="149"/>
      <c r="B302" s="36"/>
      <c r="C302" s="257"/>
      <c r="D302" s="36"/>
      <c r="E302" s="251"/>
      <c r="F302" s="251"/>
      <c r="G302" s="251"/>
      <c r="H302" s="36"/>
      <c r="I302" s="306"/>
      <c r="J302" s="300"/>
      <c r="K302" s="306">
        <f>Tabela79[[#This Row],[Valor Faturado]]*(1+Tabela79[[#This Row],[% Reajuste]])</f>
        <v>0</v>
      </c>
      <c r="L302" s="39">
        <f>Tabela79[[#This Row],[Valor Devido]]-Tabela79[[#This Row],[Valor Faturado]]</f>
        <v>0</v>
      </c>
      <c r="M302" s="6"/>
    </row>
    <row r="303" spans="1:13" s="67" customFormat="1" ht="15.75" hidden="1">
      <c r="A303" s="149"/>
      <c r="B303" s="36"/>
      <c r="C303" s="257"/>
      <c r="D303" s="36"/>
      <c r="E303" s="251"/>
      <c r="F303" s="251"/>
      <c r="G303" s="251"/>
      <c r="H303" s="36"/>
      <c r="I303" s="306"/>
      <c r="J303" s="300"/>
      <c r="K303" s="306">
        <f>Tabela79[[#This Row],[Valor Faturado]]*(1+Tabela79[[#This Row],[% Reajuste]])</f>
        <v>0</v>
      </c>
      <c r="L303" s="39">
        <f>Tabela79[[#This Row],[Valor Devido]]-Tabela79[[#This Row],[Valor Faturado]]</f>
        <v>0</v>
      </c>
      <c r="M303" s="6"/>
    </row>
    <row r="304" spans="1:13" s="67" customFormat="1" ht="15.75" hidden="1">
      <c r="A304" s="149"/>
      <c r="B304" s="36"/>
      <c r="C304" s="257"/>
      <c r="D304" s="36"/>
      <c r="E304" s="251"/>
      <c r="F304" s="251"/>
      <c r="G304" s="251"/>
      <c r="H304" s="36"/>
      <c r="I304" s="306"/>
      <c r="J304" s="300"/>
      <c r="K304" s="306">
        <f>Tabela79[[#This Row],[Valor Faturado]]*(1+Tabela79[[#This Row],[% Reajuste]])</f>
        <v>0</v>
      </c>
      <c r="L304" s="39">
        <f>Tabela79[[#This Row],[Valor Devido]]-Tabela79[[#This Row],[Valor Faturado]]</f>
        <v>0</v>
      </c>
      <c r="M304" s="6"/>
    </row>
    <row r="305" spans="1:13" s="67" customFormat="1" ht="15.75" hidden="1">
      <c r="A305" s="149"/>
      <c r="B305" s="36"/>
      <c r="C305" s="257"/>
      <c r="D305" s="36"/>
      <c r="E305" s="251"/>
      <c r="F305" s="251"/>
      <c r="G305" s="251"/>
      <c r="H305" s="36"/>
      <c r="I305" s="306"/>
      <c r="J305" s="300"/>
      <c r="K305" s="306">
        <f>Tabela79[[#This Row],[Valor Faturado]]*(1+Tabela79[[#This Row],[% Reajuste]])</f>
        <v>0</v>
      </c>
      <c r="L305" s="39">
        <f>Tabela79[[#This Row],[Valor Devido]]-Tabela79[[#This Row],[Valor Faturado]]</f>
        <v>0</v>
      </c>
      <c r="M305" s="6"/>
    </row>
    <row r="306" spans="1:13" s="67" customFormat="1" ht="15.75" hidden="1">
      <c r="A306" s="149"/>
      <c r="B306" s="36"/>
      <c r="C306" s="257"/>
      <c r="D306" s="36"/>
      <c r="E306" s="251"/>
      <c r="F306" s="251"/>
      <c r="G306" s="251"/>
      <c r="H306" s="36"/>
      <c r="I306" s="306"/>
      <c r="J306" s="300"/>
      <c r="K306" s="306">
        <f>Tabela79[[#This Row],[Valor Faturado]]*(1+Tabela79[[#This Row],[% Reajuste]])</f>
        <v>0</v>
      </c>
      <c r="L306" s="39">
        <f>Tabela79[[#This Row],[Valor Devido]]-Tabela79[[#This Row],[Valor Faturado]]</f>
        <v>0</v>
      </c>
      <c r="M306" s="6"/>
    </row>
    <row r="307" spans="1:13" s="67" customFormat="1" ht="15.75" hidden="1">
      <c r="A307" s="149"/>
      <c r="B307" s="36"/>
      <c r="C307" s="257"/>
      <c r="D307" s="36"/>
      <c r="E307" s="251"/>
      <c r="F307" s="251"/>
      <c r="G307" s="251"/>
      <c r="H307" s="36"/>
      <c r="I307" s="306"/>
      <c r="J307" s="300"/>
      <c r="K307" s="306">
        <f>Tabela79[[#This Row],[Valor Faturado]]*(1+Tabela79[[#This Row],[% Reajuste]])</f>
        <v>0</v>
      </c>
      <c r="L307" s="39">
        <f>Tabela79[[#This Row],[Valor Devido]]-Tabela79[[#This Row],[Valor Faturado]]</f>
        <v>0</v>
      </c>
      <c r="M307" s="6"/>
    </row>
    <row r="308" spans="1:13" s="67" customFormat="1" ht="15.75" hidden="1">
      <c r="A308" s="149"/>
      <c r="B308" s="36"/>
      <c r="C308" s="257"/>
      <c r="D308" s="36"/>
      <c r="E308" s="251"/>
      <c r="F308" s="251"/>
      <c r="G308" s="251"/>
      <c r="H308" s="36"/>
      <c r="I308" s="306"/>
      <c r="J308" s="300"/>
      <c r="K308" s="306">
        <f>Tabela79[[#This Row],[Valor Faturado]]*(1+Tabela79[[#This Row],[% Reajuste]])</f>
        <v>0</v>
      </c>
      <c r="L308" s="39">
        <f>Tabela79[[#This Row],[Valor Devido]]-Tabela79[[#This Row],[Valor Faturado]]</f>
        <v>0</v>
      </c>
      <c r="M308" s="6"/>
    </row>
    <row r="309" spans="1:13" s="67" customFormat="1" ht="15.75" hidden="1">
      <c r="A309" s="149"/>
      <c r="B309" s="36"/>
      <c r="C309" s="257"/>
      <c r="D309" s="36"/>
      <c r="E309" s="251"/>
      <c r="F309" s="251"/>
      <c r="G309" s="251"/>
      <c r="H309" s="36"/>
      <c r="I309" s="306"/>
      <c r="J309" s="300"/>
      <c r="K309" s="306">
        <f>Tabela79[[#This Row],[Valor Faturado]]*(1+Tabela79[[#This Row],[% Reajuste]])</f>
        <v>0</v>
      </c>
      <c r="L309" s="39">
        <f>Tabela79[[#This Row],[Valor Devido]]-Tabela79[[#This Row],[Valor Faturado]]</f>
        <v>0</v>
      </c>
      <c r="M309" s="6"/>
    </row>
    <row r="310" spans="1:13" s="67" customFormat="1" ht="15.75" hidden="1">
      <c r="A310" s="149"/>
      <c r="B310" s="36"/>
      <c r="C310" s="257"/>
      <c r="D310" s="36"/>
      <c r="E310" s="251"/>
      <c r="F310" s="251"/>
      <c r="G310" s="251"/>
      <c r="H310" s="36"/>
      <c r="I310" s="306"/>
      <c r="J310" s="300"/>
      <c r="K310" s="306">
        <f>Tabela79[[#This Row],[Valor Faturado]]*(1+Tabela79[[#This Row],[% Reajuste]])</f>
        <v>0</v>
      </c>
      <c r="L310" s="39">
        <f>Tabela79[[#This Row],[Valor Devido]]-Tabela79[[#This Row],[Valor Faturado]]</f>
        <v>0</v>
      </c>
      <c r="M310" s="6"/>
    </row>
    <row r="311" spans="1:13" s="67" customFormat="1" ht="15.75" hidden="1">
      <c r="A311" s="149"/>
      <c r="B311" s="36"/>
      <c r="C311" s="257"/>
      <c r="D311" s="36"/>
      <c r="E311" s="251"/>
      <c r="F311" s="251"/>
      <c r="G311" s="251"/>
      <c r="H311" s="36"/>
      <c r="I311" s="306"/>
      <c r="J311" s="300"/>
      <c r="K311" s="306">
        <f>Tabela79[[#This Row],[Valor Faturado]]*(1+Tabela79[[#This Row],[% Reajuste]])</f>
        <v>0</v>
      </c>
      <c r="L311" s="39">
        <f>Tabela79[[#This Row],[Valor Devido]]-Tabela79[[#This Row],[Valor Faturado]]</f>
        <v>0</v>
      </c>
      <c r="M311" s="6"/>
    </row>
    <row r="312" spans="1:13" s="67" customFormat="1" ht="15.75" hidden="1">
      <c r="A312" s="149"/>
      <c r="B312" s="36"/>
      <c r="C312" s="257"/>
      <c r="D312" s="36"/>
      <c r="E312" s="251"/>
      <c r="F312" s="251"/>
      <c r="G312" s="251"/>
      <c r="H312" s="36"/>
      <c r="I312" s="306"/>
      <c r="J312" s="300"/>
      <c r="K312" s="306">
        <f>Tabela79[[#This Row],[Valor Faturado]]*(1+Tabela79[[#This Row],[% Reajuste]])</f>
        <v>0</v>
      </c>
      <c r="L312" s="39">
        <f>Tabela79[[#This Row],[Valor Devido]]-Tabela79[[#This Row],[Valor Faturado]]</f>
        <v>0</v>
      </c>
      <c r="M312" s="6"/>
    </row>
    <row r="313" spans="1:13" s="67" customFormat="1" ht="15.75" hidden="1">
      <c r="A313" s="149"/>
      <c r="B313" s="36"/>
      <c r="C313" s="257"/>
      <c r="D313" s="36"/>
      <c r="E313" s="251"/>
      <c r="F313" s="251"/>
      <c r="G313" s="251"/>
      <c r="H313" s="36"/>
      <c r="I313" s="306"/>
      <c r="J313" s="300"/>
      <c r="K313" s="306">
        <f>Tabela79[[#This Row],[Valor Faturado]]*(1+Tabela79[[#This Row],[% Reajuste]])</f>
        <v>0</v>
      </c>
      <c r="L313" s="57">
        <f>Tabela79[[#This Row],[Valor Devido]]-Tabela79[[#This Row],[Valor Faturado]]</f>
        <v>0</v>
      </c>
      <c r="M313" s="6"/>
    </row>
    <row r="314" spans="1:13" s="67" customFormat="1" ht="15.75" hidden="1">
      <c r="A314" s="149"/>
      <c r="B314" s="36"/>
      <c r="C314" s="257"/>
      <c r="D314" s="36"/>
      <c r="E314" s="251"/>
      <c r="F314" s="251"/>
      <c r="G314" s="251"/>
      <c r="H314" s="36"/>
      <c r="I314" s="306"/>
      <c r="J314" s="300"/>
      <c r="K314" s="306">
        <f>Tabela79[[#This Row],[Valor Faturado]]*(1+Tabela79[[#This Row],[% Reajuste]])</f>
        <v>0</v>
      </c>
      <c r="L314" s="57">
        <f>Tabela79[[#This Row],[Valor Devido]]-Tabela79[[#This Row],[Valor Faturado]]</f>
        <v>0</v>
      </c>
      <c r="M314" s="6"/>
    </row>
    <row r="315" spans="1:13" s="67" customFormat="1" ht="15.75" hidden="1">
      <c r="A315" s="149"/>
      <c r="B315" s="36"/>
      <c r="C315" s="257"/>
      <c r="D315" s="36"/>
      <c r="E315" s="251"/>
      <c r="F315" s="251"/>
      <c r="G315" s="251"/>
      <c r="H315" s="36"/>
      <c r="I315" s="306"/>
      <c r="J315" s="300"/>
      <c r="K315" s="306">
        <f>Tabela79[[#This Row],[Valor Faturado]]*(1+Tabela79[[#This Row],[% Reajuste]])</f>
        <v>0</v>
      </c>
      <c r="L315" s="57">
        <f>Tabela79[[#This Row],[Valor Devido]]-Tabela79[[#This Row],[Valor Faturado]]</f>
        <v>0</v>
      </c>
      <c r="M315" s="6"/>
    </row>
    <row r="316" spans="1:13" s="67" customFormat="1" ht="15.75" hidden="1">
      <c r="A316" s="149"/>
      <c r="B316" s="36"/>
      <c r="C316" s="257"/>
      <c r="D316" s="36"/>
      <c r="E316" s="251"/>
      <c r="F316" s="251"/>
      <c r="G316" s="251"/>
      <c r="H316" s="36"/>
      <c r="I316" s="306"/>
      <c r="J316" s="300"/>
      <c r="K316" s="306">
        <f>Tabela79[[#This Row],[Valor Faturado]]*(1+Tabela79[[#This Row],[% Reajuste]])</f>
        <v>0</v>
      </c>
      <c r="L316" s="57">
        <f>Tabela79[[#This Row],[Valor Devido]]-Tabela79[[#This Row],[Valor Faturado]]</f>
        <v>0</v>
      </c>
      <c r="M316" s="6"/>
    </row>
    <row r="317" spans="1:13" s="67" customFormat="1" ht="15.75" hidden="1">
      <c r="A317" s="149"/>
      <c r="B317" s="36"/>
      <c r="C317" s="257"/>
      <c r="D317" s="36"/>
      <c r="E317" s="251"/>
      <c r="F317" s="251"/>
      <c r="G317" s="251"/>
      <c r="H317" s="36"/>
      <c r="I317" s="306"/>
      <c r="J317" s="300"/>
      <c r="K317" s="306">
        <f>Tabela79[[#This Row],[Valor Faturado]]*(1+Tabela79[[#This Row],[% Reajuste]])</f>
        <v>0</v>
      </c>
      <c r="L317" s="57">
        <f>Tabela79[[#This Row],[Valor Devido]]-Tabela79[[#This Row],[Valor Faturado]]</f>
        <v>0</v>
      </c>
      <c r="M317" s="6"/>
    </row>
    <row r="318" spans="1:13" s="67" customFormat="1" ht="15.75" hidden="1">
      <c r="A318" s="149"/>
      <c r="B318" s="36"/>
      <c r="C318" s="257"/>
      <c r="D318" s="36"/>
      <c r="E318" s="251"/>
      <c r="F318" s="251"/>
      <c r="G318" s="251"/>
      <c r="H318" s="36"/>
      <c r="I318" s="306"/>
      <c r="J318" s="300"/>
      <c r="K318" s="306">
        <f>Tabela79[[#This Row],[Valor Faturado]]*(1+Tabela79[[#This Row],[% Reajuste]])</f>
        <v>0</v>
      </c>
      <c r="L318" s="57">
        <f>Tabela79[[#This Row],[Valor Devido]]-Tabela79[[#This Row],[Valor Faturado]]</f>
        <v>0</v>
      </c>
      <c r="M318" s="6"/>
    </row>
    <row r="319" spans="1:13" s="67" customFormat="1" ht="15.75" hidden="1">
      <c r="A319" s="149"/>
      <c r="B319" s="36"/>
      <c r="C319" s="257"/>
      <c r="D319" s="36"/>
      <c r="E319" s="251"/>
      <c r="F319" s="251"/>
      <c r="G319" s="251"/>
      <c r="H319" s="36"/>
      <c r="I319" s="306"/>
      <c r="J319" s="300"/>
      <c r="K319" s="306">
        <f>Tabela79[[#This Row],[Valor Faturado]]*(1+Tabela79[[#This Row],[% Reajuste]])</f>
        <v>0</v>
      </c>
      <c r="L319" s="57">
        <f>Tabela79[[#This Row],[Valor Devido]]-Tabela79[[#This Row],[Valor Faturado]]</f>
        <v>0</v>
      </c>
      <c r="M319" s="6"/>
    </row>
    <row r="320" spans="1:13" s="67" customFormat="1" ht="15.75" hidden="1">
      <c r="A320" s="149"/>
      <c r="B320" s="36"/>
      <c r="C320" s="257"/>
      <c r="D320" s="36"/>
      <c r="E320" s="251"/>
      <c r="F320" s="251"/>
      <c r="G320" s="251"/>
      <c r="H320" s="36"/>
      <c r="I320" s="306"/>
      <c r="J320" s="300"/>
      <c r="K320" s="306">
        <f>Tabela79[[#This Row],[Valor Faturado]]*(1+Tabela79[[#This Row],[% Reajuste]])</f>
        <v>0</v>
      </c>
      <c r="L320" s="57">
        <f>Tabela79[[#This Row],[Valor Devido]]-Tabela79[[#This Row],[Valor Faturado]]</f>
        <v>0</v>
      </c>
      <c r="M320" s="6"/>
    </row>
    <row r="321" spans="1:13" s="67" customFormat="1" ht="15.75" hidden="1">
      <c r="A321" s="149"/>
      <c r="B321" s="36"/>
      <c r="C321" s="257"/>
      <c r="D321" s="36"/>
      <c r="E321" s="251"/>
      <c r="F321" s="251"/>
      <c r="G321" s="251"/>
      <c r="H321" s="36"/>
      <c r="I321" s="306"/>
      <c r="J321" s="300"/>
      <c r="K321" s="306">
        <f>Tabela79[[#This Row],[Valor Faturado]]*(1+Tabela79[[#This Row],[% Reajuste]])</f>
        <v>0</v>
      </c>
      <c r="L321" s="57">
        <f>Tabela79[[#This Row],[Valor Devido]]-Tabela79[[#This Row],[Valor Faturado]]</f>
        <v>0</v>
      </c>
      <c r="M321" s="6"/>
    </row>
    <row r="322" spans="1:13" s="67" customFormat="1" ht="15.75" hidden="1">
      <c r="A322" s="149"/>
      <c r="B322" s="36"/>
      <c r="C322" s="257"/>
      <c r="D322" s="36"/>
      <c r="E322" s="251"/>
      <c r="F322" s="251"/>
      <c r="G322" s="251"/>
      <c r="H322" s="36"/>
      <c r="I322" s="306"/>
      <c r="J322" s="300"/>
      <c r="K322" s="306">
        <f>Tabela79[[#This Row],[Valor Faturado]]*(1+Tabela79[[#This Row],[% Reajuste]])</f>
        <v>0</v>
      </c>
      <c r="L322" s="57">
        <f>Tabela79[[#This Row],[Valor Devido]]-Tabela79[[#This Row],[Valor Faturado]]</f>
        <v>0</v>
      </c>
      <c r="M322" s="6"/>
    </row>
    <row r="323" spans="1:13" s="67" customFormat="1" ht="15.75" hidden="1">
      <c r="A323" s="149"/>
      <c r="B323" s="36"/>
      <c r="C323" s="257"/>
      <c r="D323" s="36"/>
      <c r="E323" s="251"/>
      <c r="F323" s="251"/>
      <c r="G323" s="251"/>
      <c r="H323" s="36"/>
      <c r="I323" s="306"/>
      <c r="J323" s="300"/>
      <c r="K323" s="306">
        <f>Tabela79[[#This Row],[Valor Faturado]]*(1+Tabela79[[#This Row],[% Reajuste]])</f>
        <v>0</v>
      </c>
      <c r="L323" s="57">
        <f>Tabela79[[#This Row],[Valor Devido]]-Tabela79[[#This Row],[Valor Faturado]]</f>
        <v>0</v>
      </c>
      <c r="M323" s="6"/>
    </row>
    <row r="324" spans="1:13" s="67" customFormat="1" ht="15.75" hidden="1">
      <c r="A324" s="149"/>
      <c r="B324" s="36"/>
      <c r="C324" s="257"/>
      <c r="D324" s="36"/>
      <c r="E324" s="251"/>
      <c r="F324" s="251"/>
      <c r="G324" s="251"/>
      <c r="H324" s="36"/>
      <c r="I324" s="306"/>
      <c r="J324" s="300"/>
      <c r="K324" s="306">
        <f>Tabela79[[#This Row],[Valor Faturado]]*(1+Tabela79[[#This Row],[% Reajuste]])</f>
        <v>0</v>
      </c>
      <c r="L324" s="57">
        <f>Tabela79[[#This Row],[Valor Devido]]-Tabela79[[#This Row],[Valor Faturado]]</f>
        <v>0</v>
      </c>
      <c r="M324" s="6"/>
    </row>
    <row r="325" spans="1:13" s="67" customFormat="1" ht="15.75" hidden="1">
      <c r="A325" s="149"/>
      <c r="B325" s="36"/>
      <c r="C325" s="257"/>
      <c r="D325" s="36"/>
      <c r="E325" s="251"/>
      <c r="F325" s="251"/>
      <c r="G325" s="251"/>
      <c r="H325" s="36"/>
      <c r="I325" s="306"/>
      <c r="J325" s="300"/>
      <c r="K325" s="306">
        <f>Tabela79[[#This Row],[Valor Faturado]]*(1+Tabela79[[#This Row],[% Reajuste]])</f>
        <v>0</v>
      </c>
      <c r="L325" s="57">
        <f>Tabela79[[#This Row],[Valor Devido]]-Tabela79[[#This Row],[Valor Faturado]]</f>
        <v>0</v>
      </c>
      <c r="M325" s="6"/>
    </row>
    <row r="326" spans="1:13" s="67" customFormat="1" ht="15.75" hidden="1">
      <c r="A326" s="149"/>
      <c r="B326" s="36"/>
      <c r="C326" s="257"/>
      <c r="D326" s="36"/>
      <c r="E326" s="251"/>
      <c r="F326" s="251"/>
      <c r="G326" s="251"/>
      <c r="H326" s="36"/>
      <c r="I326" s="306"/>
      <c r="J326" s="300"/>
      <c r="K326" s="306">
        <f>Tabela79[[#This Row],[Valor Faturado]]*(1+Tabela79[[#This Row],[% Reajuste]])</f>
        <v>0</v>
      </c>
      <c r="L326" s="57">
        <f>Tabela79[[#This Row],[Valor Devido]]-Tabela79[[#This Row],[Valor Faturado]]</f>
        <v>0</v>
      </c>
      <c r="M326" s="6"/>
    </row>
    <row r="327" spans="1:13" s="67" customFormat="1" ht="15.75" hidden="1">
      <c r="A327" s="149"/>
      <c r="B327" s="36"/>
      <c r="C327" s="257"/>
      <c r="D327" s="36"/>
      <c r="E327" s="251"/>
      <c r="F327" s="251"/>
      <c r="G327" s="251"/>
      <c r="H327" s="36"/>
      <c r="I327" s="306"/>
      <c r="J327" s="300"/>
      <c r="K327" s="306">
        <f>Tabela79[[#This Row],[Valor Faturado]]*(1+Tabela79[[#This Row],[% Reajuste]])</f>
        <v>0</v>
      </c>
      <c r="L327" s="57">
        <f>Tabela79[[#This Row],[Valor Devido]]-Tabela79[[#This Row],[Valor Faturado]]</f>
        <v>0</v>
      </c>
      <c r="M327" s="6"/>
    </row>
    <row r="328" spans="1:13" s="67" customFormat="1" ht="15.75" hidden="1">
      <c r="A328" s="149"/>
      <c r="B328" s="36"/>
      <c r="C328" s="257"/>
      <c r="D328" s="36"/>
      <c r="E328" s="251"/>
      <c r="F328" s="251"/>
      <c r="G328" s="251"/>
      <c r="H328" s="36"/>
      <c r="I328" s="306"/>
      <c r="J328" s="300"/>
      <c r="K328" s="306">
        <f>Tabela79[[#This Row],[Valor Faturado]]*(1+Tabela79[[#This Row],[% Reajuste]])</f>
        <v>0</v>
      </c>
      <c r="L328" s="57">
        <f>Tabela79[[#This Row],[Valor Devido]]-Tabela79[[#This Row],[Valor Faturado]]</f>
        <v>0</v>
      </c>
      <c r="M328" s="6"/>
    </row>
    <row r="329" spans="1:13" s="67" customFormat="1" ht="15.75" hidden="1">
      <c r="A329" s="149"/>
      <c r="B329" s="36"/>
      <c r="C329" s="257"/>
      <c r="D329" s="36"/>
      <c r="E329" s="251"/>
      <c r="F329" s="251"/>
      <c r="G329" s="251"/>
      <c r="H329" s="36"/>
      <c r="I329" s="306"/>
      <c r="J329" s="300"/>
      <c r="K329" s="306">
        <f>Tabela79[[#This Row],[Valor Faturado]]*(1+Tabela79[[#This Row],[% Reajuste]])</f>
        <v>0</v>
      </c>
      <c r="L329" s="57">
        <f>Tabela79[[#This Row],[Valor Devido]]-Tabela79[[#This Row],[Valor Faturado]]</f>
        <v>0</v>
      </c>
      <c r="M329" s="6"/>
    </row>
    <row r="330" spans="1:13" s="67" customFormat="1" ht="15.75" hidden="1">
      <c r="A330" s="149"/>
      <c r="B330" s="36"/>
      <c r="C330" s="257"/>
      <c r="D330" s="36"/>
      <c r="E330" s="251"/>
      <c r="F330" s="251"/>
      <c r="G330" s="251"/>
      <c r="H330" s="36"/>
      <c r="I330" s="306"/>
      <c r="J330" s="300"/>
      <c r="K330" s="306">
        <f>Tabela79[[#This Row],[Valor Faturado]]*(1+Tabela79[[#This Row],[% Reajuste]])</f>
        <v>0</v>
      </c>
      <c r="L330" s="57">
        <f>Tabela79[[#This Row],[Valor Devido]]-Tabela79[[#This Row],[Valor Faturado]]</f>
        <v>0</v>
      </c>
      <c r="M330" s="6"/>
    </row>
    <row r="331" spans="1:13" s="67" customFormat="1" ht="15.75" hidden="1">
      <c r="A331" s="149"/>
      <c r="B331" s="36"/>
      <c r="C331" s="257"/>
      <c r="D331" s="36"/>
      <c r="E331" s="251"/>
      <c r="F331" s="251"/>
      <c r="G331" s="251"/>
      <c r="H331" s="36"/>
      <c r="I331" s="306"/>
      <c r="J331" s="300"/>
      <c r="K331" s="306">
        <f>Tabela79[[#This Row],[Valor Faturado]]*(1+Tabela79[[#This Row],[% Reajuste]])</f>
        <v>0</v>
      </c>
      <c r="L331" s="57">
        <f>Tabela79[[#This Row],[Valor Devido]]-Tabela79[[#This Row],[Valor Faturado]]</f>
        <v>0</v>
      </c>
      <c r="M331" s="6"/>
    </row>
    <row r="332" spans="1:13" s="67" customFormat="1" ht="15.75" hidden="1">
      <c r="A332" s="149"/>
      <c r="B332" s="36"/>
      <c r="C332" s="257"/>
      <c r="D332" s="36"/>
      <c r="E332" s="251"/>
      <c r="F332" s="251"/>
      <c r="G332" s="251"/>
      <c r="H332" s="36"/>
      <c r="I332" s="306"/>
      <c r="J332" s="300"/>
      <c r="K332" s="306">
        <f>Tabela79[[#This Row],[Valor Faturado]]*(1+Tabela79[[#This Row],[% Reajuste]])</f>
        <v>0</v>
      </c>
      <c r="L332" s="57">
        <f>Tabela79[[#This Row],[Valor Devido]]-Tabela79[[#This Row],[Valor Faturado]]</f>
        <v>0</v>
      </c>
      <c r="M332" s="6"/>
    </row>
    <row r="333" spans="1:13" s="67" customFormat="1" ht="15.75" hidden="1">
      <c r="A333" s="149"/>
      <c r="B333" s="36"/>
      <c r="C333" s="257"/>
      <c r="D333" s="36"/>
      <c r="E333" s="251"/>
      <c r="F333" s="251"/>
      <c r="G333" s="251"/>
      <c r="H333" s="36"/>
      <c r="I333" s="306"/>
      <c r="J333" s="300"/>
      <c r="K333" s="306">
        <f>Tabela79[[#This Row],[Valor Faturado]]*(1+Tabela79[[#This Row],[% Reajuste]])</f>
        <v>0</v>
      </c>
      <c r="L333" s="57">
        <f>Tabela79[[#This Row],[Valor Devido]]-Tabela79[[#This Row],[Valor Faturado]]</f>
        <v>0</v>
      </c>
      <c r="M333" s="6"/>
    </row>
    <row r="334" spans="1:13" s="67" customFormat="1" ht="15.75" hidden="1">
      <c r="A334" s="149"/>
      <c r="B334" s="36"/>
      <c r="C334" s="257"/>
      <c r="D334" s="36"/>
      <c r="E334" s="251"/>
      <c r="F334" s="251"/>
      <c r="G334" s="251"/>
      <c r="H334" s="36"/>
      <c r="I334" s="306"/>
      <c r="J334" s="300"/>
      <c r="K334" s="306">
        <f>Tabela79[[#This Row],[Valor Faturado]]*(1+Tabela79[[#This Row],[% Reajuste]])</f>
        <v>0</v>
      </c>
      <c r="L334" s="57">
        <f>Tabela79[[#This Row],[Valor Devido]]-Tabela79[[#This Row],[Valor Faturado]]</f>
        <v>0</v>
      </c>
      <c r="M334" s="6"/>
    </row>
    <row r="335" spans="1:13" s="67" customFormat="1" ht="15.75" hidden="1">
      <c r="A335" s="149"/>
      <c r="B335" s="36"/>
      <c r="C335" s="257"/>
      <c r="D335" s="36"/>
      <c r="E335" s="251"/>
      <c r="F335" s="251"/>
      <c r="G335" s="251"/>
      <c r="H335" s="36"/>
      <c r="I335" s="306"/>
      <c r="J335" s="300"/>
      <c r="K335" s="306">
        <f>Tabela79[[#This Row],[Valor Faturado]]*(1+Tabela79[[#This Row],[% Reajuste]])</f>
        <v>0</v>
      </c>
      <c r="L335" s="57">
        <f>Tabela79[[#This Row],[Valor Devido]]-Tabela79[[#This Row],[Valor Faturado]]</f>
        <v>0</v>
      </c>
      <c r="M335" s="6"/>
    </row>
    <row r="336" spans="1:13" s="67" customFormat="1" ht="15.75" hidden="1">
      <c r="A336" s="149"/>
      <c r="B336" s="36"/>
      <c r="C336" s="257"/>
      <c r="D336" s="36"/>
      <c r="E336" s="251"/>
      <c r="F336" s="251"/>
      <c r="G336" s="251"/>
      <c r="H336" s="36"/>
      <c r="I336" s="306"/>
      <c r="J336" s="300"/>
      <c r="K336" s="306">
        <f>Tabela79[[#This Row],[Valor Faturado]]*(1+Tabela79[[#This Row],[% Reajuste]])</f>
        <v>0</v>
      </c>
      <c r="L336" s="57">
        <f>Tabela79[[#This Row],[Valor Devido]]-Tabela79[[#This Row],[Valor Faturado]]</f>
        <v>0</v>
      </c>
      <c r="M336" s="6"/>
    </row>
    <row r="337" spans="1:13" s="67" customFormat="1" ht="15.75" hidden="1">
      <c r="A337" s="149"/>
      <c r="B337" s="36"/>
      <c r="C337" s="257"/>
      <c r="D337" s="36"/>
      <c r="E337" s="251"/>
      <c r="F337" s="251"/>
      <c r="G337" s="251"/>
      <c r="H337" s="36"/>
      <c r="I337" s="306"/>
      <c r="J337" s="300"/>
      <c r="K337" s="306">
        <f>Tabela79[[#This Row],[Valor Faturado]]*(1+Tabela79[[#This Row],[% Reajuste]])</f>
        <v>0</v>
      </c>
      <c r="L337" s="39">
        <f>Tabela79[[#This Row],[Valor Devido]]-Tabela79[[#This Row],[Valor Faturado]]</f>
        <v>0</v>
      </c>
      <c r="M337" s="6"/>
    </row>
    <row r="338" spans="1:13" s="67" customFormat="1" ht="15.75" hidden="1">
      <c r="A338" s="149"/>
      <c r="B338" s="36"/>
      <c r="C338" s="257"/>
      <c r="D338" s="36"/>
      <c r="E338" s="251"/>
      <c r="F338" s="251"/>
      <c r="G338" s="251"/>
      <c r="H338" s="36"/>
      <c r="I338" s="306"/>
      <c r="J338" s="300"/>
      <c r="K338" s="306">
        <f>Tabela79[[#This Row],[Valor Faturado]]*(1+Tabela79[[#This Row],[% Reajuste]])</f>
        <v>0</v>
      </c>
      <c r="L338" s="39">
        <f>Tabela79[[#This Row],[Valor Devido]]-Tabela79[[#This Row],[Valor Faturado]]</f>
        <v>0</v>
      </c>
      <c r="M338" s="6"/>
    </row>
    <row r="339" spans="1:13" s="67" customFormat="1" ht="15.75" hidden="1">
      <c r="A339" s="149"/>
      <c r="B339" s="36"/>
      <c r="C339" s="257"/>
      <c r="D339" s="36"/>
      <c r="E339" s="251"/>
      <c r="F339" s="251"/>
      <c r="G339" s="251"/>
      <c r="H339" s="36"/>
      <c r="I339" s="306"/>
      <c r="J339" s="300"/>
      <c r="K339" s="306">
        <f>Tabela79[[#This Row],[Valor Faturado]]*(1+Tabela79[[#This Row],[% Reajuste]])</f>
        <v>0</v>
      </c>
      <c r="L339" s="39">
        <f>Tabela79[[#This Row],[Valor Devido]]-Tabela79[[#This Row],[Valor Faturado]]</f>
        <v>0</v>
      </c>
      <c r="M339" s="6"/>
    </row>
    <row r="340" spans="1:13" s="67" customFormat="1" ht="15.75" hidden="1">
      <c r="A340" s="149"/>
      <c r="B340" s="36"/>
      <c r="C340" s="257"/>
      <c r="D340" s="36"/>
      <c r="E340" s="251"/>
      <c r="F340" s="251"/>
      <c r="G340" s="251"/>
      <c r="H340" s="36"/>
      <c r="I340" s="306"/>
      <c r="J340" s="300"/>
      <c r="K340" s="306">
        <f>Tabela79[[#This Row],[Valor Faturado]]*(1+Tabela79[[#This Row],[% Reajuste]])</f>
        <v>0</v>
      </c>
      <c r="L340" s="39">
        <f>Tabela79[[#This Row],[Valor Devido]]-Tabela79[[#This Row],[Valor Faturado]]</f>
        <v>0</v>
      </c>
      <c r="M340" s="6"/>
    </row>
    <row r="341" spans="1:13" s="67" customFormat="1" ht="15.75" hidden="1">
      <c r="A341" s="149"/>
      <c r="B341" s="36"/>
      <c r="C341" s="257"/>
      <c r="D341" s="36"/>
      <c r="E341" s="251"/>
      <c r="F341" s="251"/>
      <c r="G341" s="251"/>
      <c r="H341" s="36"/>
      <c r="I341" s="306"/>
      <c r="J341" s="300"/>
      <c r="K341" s="306">
        <f>Tabela79[[#This Row],[Valor Faturado]]*(1+Tabela79[[#This Row],[% Reajuste]])</f>
        <v>0</v>
      </c>
      <c r="L341" s="39">
        <f>Tabela79[[#This Row],[Valor Devido]]-Tabela79[[#This Row],[Valor Faturado]]</f>
        <v>0</v>
      </c>
      <c r="M341" s="6"/>
    </row>
    <row r="342" spans="1:13" s="67" customFormat="1" ht="15.75" hidden="1">
      <c r="A342" s="149"/>
      <c r="B342" s="36"/>
      <c r="C342" s="257"/>
      <c r="D342" s="36"/>
      <c r="E342" s="251"/>
      <c r="F342" s="251"/>
      <c r="G342" s="251"/>
      <c r="H342" s="36"/>
      <c r="I342" s="306"/>
      <c r="J342" s="300"/>
      <c r="K342" s="306">
        <f>Tabela79[[#This Row],[Valor Faturado]]*(1+Tabela79[[#This Row],[% Reajuste]])</f>
        <v>0</v>
      </c>
      <c r="L342" s="39">
        <f>Tabela79[[#This Row],[Valor Devido]]-Tabela79[[#This Row],[Valor Faturado]]</f>
        <v>0</v>
      </c>
      <c r="M342" s="6"/>
    </row>
    <row r="343" spans="1:13" s="67" customFormat="1" ht="15.75" hidden="1">
      <c r="A343" s="149"/>
      <c r="B343" s="36"/>
      <c r="C343" s="257"/>
      <c r="D343" s="36"/>
      <c r="E343" s="251"/>
      <c r="F343" s="251"/>
      <c r="G343" s="251"/>
      <c r="H343" s="36"/>
      <c r="I343" s="306"/>
      <c r="J343" s="300"/>
      <c r="K343" s="306">
        <f>Tabela79[[#This Row],[Valor Faturado]]*(1+Tabela79[[#This Row],[% Reajuste]])</f>
        <v>0</v>
      </c>
      <c r="L343" s="39">
        <f>Tabela79[[#This Row],[Valor Devido]]-Tabela79[[#This Row],[Valor Faturado]]</f>
        <v>0</v>
      </c>
      <c r="M343" s="6"/>
    </row>
    <row r="344" spans="1:13" s="67" customFormat="1" ht="15.75" hidden="1">
      <c r="A344" s="149"/>
      <c r="B344" s="36"/>
      <c r="C344" s="257"/>
      <c r="D344" s="36"/>
      <c r="E344" s="251"/>
      <c r="F344" s="251"/>
      <c r="G344" s="251"/>
      <c r="H344" s="36"/>
      <c r="I344" s="306"/>
      <c r="J344" s="300"/>
      <c r="K344" s="306">
        <f>Tabela79[[#This Row],[Valor Faturado]]*(1+Tabela79[[#This Row],[% Reajuste]])</f>
        <v>0</v>
      </c>
      <c r="L344" s="39">
        <f>Tabela79[[#This Row],[Valor Devido]]-Tabela79[[#This Row],[Valor Faturado]]</f>
        <v>0</v>
      </c>
      <c r="M344" s="6"/>
    </row>
    <row r="345" spans="1:13" s="67" customFormat="1" ht="15.75" hidden="1">
      <c r="A345" s="149"/>
      <c r="B345" s="36"/>
      <c r="C345" s="257"/>
      <c r="D345" s="36"/>
      <c r="E345" s="251"/>
      <c r="F345" s="251"/>
      <c r="G345" s="251"/>
      <c r="H345" s="36"/>
      <c r="I345" s="306"/>
      <c r="J345" s="300"/>
      <c r="K345" s="306">
        <f>Tabela79[[#This Row],[Valor Faturado]]*(1+Tabela79[[#This Row],[% Reajuste]])</f>
        <v>0</v>
      </c>
      <c r="L345" s="39">
        <f>Tabela79[[#This Row],[Valor Devido]]-Tabela79[[#This Row],[Valor Faturado]]</f>
        <v>0</v>
      </c>
      <c r="M345" s="6"/>
    </row>
    <row r="346" spans="1:13" s="67" customFormat="1" ht="15.75" hidden="1">
      <c r="A346" s="149"/>
      <c r="B346" s="36"/>
      <c r="C346" s="257"/>
      <c r="D346" s="36"/>
      <c r="E346" s="251"/>
      <c r="F346" s="251"/>
      <c r="G346" s="251"/>
      <c r="H346" s="36"/>
      <c r="I346" s="306"/>
      <c r="J346" s="300"/>
      <c r="K346" s="306">
        <f>Tabela79[[#This Row],[Valor Faturado]]*(1+Tabela79[[#This Row],[% Reajuste]])</f>
        <v>0</v>
      </c>
      <c r="L346" s="39">
        <f>Tabela79[[#This Row],[Valor Devido]]-Tabela79[[#This Row],[Valor Faturado]]</f>
        <v>0</v>
      </c>
      <c r="M346" s="6"/>
    </row>
    <row r="347" spans="1:13" s="67" customFormat="1" ht="16.350000000000001" hidden="1" customHeight="1">
      <c r="A347" s="149"/>
      <c r="B347" s="36"/>
      <c r="C347" s="257"/>
      <c r="D347" s="36"/>
      <c r="E347" s="251"/>
      <c r="F347" s="251"/>
      <c r="G347" s="251"/>
      <c r="H347" s="36"/>
      <c r="I347" s="306"/>
      <c r="J347" s="300"/>
      <c r="K347" s="306">
        <f>Tabela79[[#This Row],[Valor Faturado]]*(1+Tabela79[[#This Row],[% Reajuste]])</f>
        <v>0</v>
      </c>
      <c r="L347" s="39">
        <f>Tabela79[[#This Row],[Valor Devido]]-Tabela79[[#This Row],[Valor Faturado]]</f>
        <v>0</v>
      </c>
      <c r="M347" s="6"/>
    </row>
    <row r="348" spans="1:13" s="67" customFormat="1" ht="15.75" hidden="1">
      <c r="A348" s="149"/>
      <c r="B348" s="36"/>
      <c r="C348" s="257"/>
      <c r="D348" s="36"/>
      <c r="E348" s="251"/>
      <c r="F348" s="251"/>
      <c r="G348" s="251"/>
      <c r="H348" s="44"/>
      <c r="I348" s="307"/>
      <c r="J348" s="301"/>
      <c r="K348" s="306">
        <f>Tabela79[[#This Row],[Valor Faturado]]*(1+Tabela79[[#This Row],[% Reajuste]])</f>
        <v>0</v>
      </c>
      <c r="L348" s="64">
        <f>Tabela79[[#This Row],[Valor Devido]]-Tabela79[[#This Row],[Valor Faturado]]</f>
        <v>0</v>
      </c>
      <c r="M348" s="6"/>
    </row>
    <row r="349" spans="1:13" s="67" customFormat="1" ht="15.75" hidden="1">
      <c r="A349" s="149"/>
      <c r="B349" s="36"/>
      <c r="C349" s="257"/>
      <c r="D349" s="36"/>
      <c r="E349" s="251"/>
      <c r="F349" s="251"/>
      <c r="G349" s="251"/>
      <c r="H349" s="44"/>
      <c r="I349" s="307"/>
      <c r="J349" s="301"/>
      <c r="K349" s="306">
        <f>Tabela79[[#This Row],[Valor Faturado]]*(1+Tabela79[[#This Row],[% Reajuste]])</f>
        <v>0</v>
      </c>
      <c r="L349" s="64">
        <f>Tabela79[[#This Row],[Valor Devido]]-Tabela79[[#This Row],[Valor Faturado]]</f>
        <v>0</v>
      </c>
      <c r="M349" s="6"/>
    </row>
    <row r="350" spans="1:13" s="67" customFormat="1" ht="15.75" hidden="1">
      <c r="A350" s="149"/>
      <c r="B350" s="36"/>
      <c r="C350" s="257"/>
      <c r="D350" s="36"/>
      <c r="E350" s="251"/>
      <c r="F350" s="251"/>
      <c r="G350" s="251"/>
      <c r="H350" s="44"/>
      <c r="I350" s="307"/>
      <c r="J350" s="301"/>
      <c r="K350" s="306">
        <f>Tabela79[[#This Row],[Valor Faturado]]*(1+Tabela79[[#This Row],[% Reajuste]])</f>
        <v>0</v>
      </c>
      <c r="L350" s="64">
        <f>Tabela79[[#This Row],[Valor Devido]]-Tabela79[[#This Row],[Valor Faturado]]</f>
        <v>0</v>
      </c>
      <c r="M350" s="6"/>
    </row>
    <row r="351" spans="1:13" s="67" customFormat="1" ht="15.75" hidden="1">
      <c r="A351" s="149"/>
      <c r="B351" s="36"/>
      <c r="C351" s="257"/>
      <c r="D351" s="36"/>
      <c r="E351" s="251"/>
      <c r="F351" s="251"/>
      <c r="G351" s="251"/>
      <c r="H351" s="44"/>
      <c r="I351" s="307"/>
      <c r="J351" s="301"/>
      <c r="K351" s="306">
        <f>Tabela79[[#This Row],[Valor Faturado]]*(1+Tabela79[[#This Row],[% Reajuste]])</f>
        <v>0</v>
      </c>
      <c r="L351" s="64">
        <f>Tabela79[[#This Row],[Valor Devido]]-Tabela79[[#This Row],[Valor Faturado]]</f>
        <v>0</v>
      </c>
      <c r="M351" s="6"/>
    </row>
    <row r="352" spans="1:13" s="67" customFormat="1" ht="15.75" hidden="1">
      <c r="A352" s="149"/>
      <c r="B352" s="36"/>
      <c r="C352" s="257"/>
      <c r="D352" s="36"/>
      <c r="E352" s="251"/>
      <c r="F352" s="251"/>
      <c r="G352" s="251"/>
      <c r="H352" s="44"/>
      <c r="I352" s="307"/>
      <c r="J352" s="301"/>
      <c r="K352" s="306">
        <f>Tabela79[[#This Row],[Valor Faturado]]*(1+Tabela79[[#This Row],[% Reajuste]])</f>
        <v>0</v>
      </c>
      <c r="L352" s="64">
        <f>Tabela79[[#This Row],[Valor Devido]]-Tabela79[[#This Row],[Valor Faturado]]</f>
        <v>0</v>
      </c>
      <c r="M352" s="6"/>
    </row>
    <row r="353" spans="1:13" s="67" customFormat="1" ht="15.75" hidden="1">
      <c r="A353" s="149"/>
      <c r="B353" s="36"/>
      <c r="C353" s="257"/>
      <c r="D353" s="36"/>
      <c r="E353" s="251"/>
      <c r="F353" s="251"/>
      <c r="G353" s="251"/>
      <c r="H353" s="44"/>
      <c r="I353" s="307"/>
      <c r="J353" s="301"/>
      <c r="K353" s="306">
        <f>Tabela79[[#This Row],[Valor Faturado]]*(1+Tabela79[[#This Row],[% Reajuste]])</f>
        <v>0</v>
      </c>
      <c r="L353" s="64">
        <f>Tabela79[[#This Row],[Valor Devido]]-Tabela79[[#This Row],[Valor Faturado]]</f>
        <v>0</v>
      </c>
      <c r="M353" s="6"/>
    </row>
    <row r="354" spans="1:13" s="67" customFormat="1" ht="15.75" hidden="1">
      <c r="A354" s="149"/>
      <c r="B354" s="36"/>
      <c r="C354" s="257"/>
      <c r="D354" s="36"/>
      <c r="E354" s="251"/>
      <c r="F354" s="251"/>
      <c r="G354" s="251"/>
      <c r="H354" s="44"/>
      <c r="I354" s="307"/>
      <c r="J354" s="301"/>
      <c r="K354" s="306">
        <f>Tabela79[[#This Row],[Valor Faturado]]*(1+Tabela79[[#This Row],[% Reajuste]])</f>
        <v>0</v>
      </c>
      <c r="L354" s="64">
        <f>Tabela79[[#This Row],[Valor Devido]]-Tabela79[[#This Row],[Valor Faturado]]</f>
        <v>0</v>
      </c>
      <c r="M354" s="6"/>
    </row>
    <row r="355" spans="1:13" s="67" customFormat="1" ht="15.75" hidden="1">
      <c r="A355" s="149"/>
      <c r="B355" s="36"/>
      <c r="C355" s="257"/>
      <c r="D355" s="36"/>
      <c r="E355" s="251"/>
      <c r="F355" s="251"/>
      <c r="G355" s="251"/>
      <c r="H355" s="44"/>
      <c r="I355" s="307"/>
      <c r="J355" s="301"/>
      <c r="K355" s="306">
        <f>Tabela79[[#This Row],[Valor Faturado]]*(1+Tabela79[[#This Row],[% Reajuste]])</f>
        <v>0</v>
      </c>
      <c r="L355" s="64">
        <f>Tabela79[[#This Row],[Valor Devido]]-Tabela79[[#This Row],[Valor Faturado]]</f>
        <v>0</v>
      </c>
      <c r="M355" s="6"/>
    </row>
    <row r="356" spans="1:13" s="67" customFormat="1" ht="15.75" hidden="1">
      <c r="A356" s="149"/>
      <c r="B356" s="36"/>
      <c r="C356" s="257"/>
      <c r="D356" s="36"/>
      <c r="E356" s="251"/>
      <c r="F356" s="251"/>
      <c r="G356" s="251"/>
      <c r="H356" s="44"/>
      <c r="I356" s="307"/>
      <c r="J356" s="301"/>
      <c r="K356" s="306">
        <f>Tabela79[[#This Row],[Valor Faturado]]*(1+Tabela79[[#This Row],[% Reajuste]])</f>
        <v>0</v>
      </c>
      <c r="L356" s="64">
        <f>Tabela79[[#This Row],[Valor Devido]]-Tabela79[[#This Row],[Valor Faturado]]</f>
        <v>0</v>
      </c>
      <c r="M356" s="6"/>
    </row>
    <row r="357" spans="1:13" s="67" customFormat="1" ht="15.75" hidden="1">
      <c r="A357" s="149"/>
      <c r="B357" s="36"/>
      <c r="C357" s="257"/>
      <c r="D357" s="36"/>
      <c r="E357" s="251"/>
      <c r="F357" s="251"/>
      <c r="G357" s="251"/>
      <c r="H357" s="44"/>
      <c r="I357" s="307"/>
      <c r="J357" s="301"/>
      <c r="K357" s="306">
        <f>Tabela79[[#This Row],[Valor Faturado]]*(1+Tabela79[[#This Row],[% Reajuste]])</f>
        <v>0</v>
      </c>
      <c r="L357" s="64">
        <f>Tabela79[[#This Row],[Valor Devido]]-Tabela79[[#This Row],[Valor Faturado]]</f>
        <v>0</v>
      </c>
      <c r="M357" s="6"/>
    </row>
    <row r="358" spans="1:13" s="67" customFormat="1" ht="15.75" hidden="1">
      <c r="A358" s="149"/>
      <c r="B358" s="36"/>
      <c r="C358" s="257"/>
      <c r="D358" s="36"/>
      <c r="E358" s="251"/>
      <c r="F358" s="251"/>
      <c r="G358" s="251"/>
      <c r="H358" s="44"/>
      <c r="I358" s="307"/>
      <c r="J358" s="301"/>
      <c r="K358" s="306">
        <f>Tabela79[[#This Row],[Valor Faturado]]*(1+Tabela79[[#This Row],[% Reajuste]])</f>
        <v>0</v>
      </c>
      <c r="L358" s="64">
        <f>Tabela79[[#This Row],[Valor Devido]]-Tabela79[[#This Row],[Valor Faturado]]</f>
        <v>0</v>
      </c>
      <c r="M358" s="6"/>
    </row>
    <row r="359" spans="1:13" s="67" customFormat="1" ht="15.75" hidden="1">
      <c r="A359" s="149"/>
      <c r="B359" s="36"/>
      <c r="C359" s="257"/>
      <c r="D359" s="36"/>
      <c r="E359" s="251"/>
      <c r="F359" s="251"/>
      <c r="G359" s="251"/>
      <c r="H359" s="44"/>
      <c r="I359" s="307"/>
      <c r="J359" s="301"/>
      <c r="K359" s="306">
        <f>Tabela79[[#This Row],[Valor Faturado]]*(1+Tabela79[[#This Row],[% Reajuste]])</f>
        <v>0</v>
      </c>
      <c r="L359" s="64">
        <f>Tabela79[[#This Row],[Valor Devido]]-Tabela79[[#This Row],[Valor Faturado]]</f>
        <v>0</v>
      </c>
      <c r="M359" s="6"/>
    </row>
    <row r="360" spans="1:13" s="67" customFormat="1" ht="15.75" hidden="1">
      <c r="A360" s="149"/>
      <c r="B360" s="36"/>
      <c r="C360" s="257"/>
      <c r="D360" s="36"/>
      <c r="E360" s="251"/>
      <c r="F360" s="251"/>
      <c r="G360" s="251"/>
      <c r="H360" s="44"/>
      <c r="I360" s="307"/>
      <c r="J360" s="301"/>
      <c r="K360" s="306">
        <f>Tabela79[[#This Row],[Valor Faturado]]*(1+Tabela79[[#This Row],[% Reajuste]])</f>
        <v>0</v>
      </c>
      <c r="L360" s="51">
        <f>Tabela79[[#This Row],[Valor Devido]]-Tabela79[[#This Row],[Valor Faturado]]</f>
        <v>0</v>
      </c>
      <c r="M360" s="6"/>
    </row>
    <row r="361" spans="1:13" s="67" customFormat="1" ht="15.75" hidden="1">
      <c r="A361" s="149"/>
      <c r="B361" s="36"/>
      <c r="C361" s="257"/>
      <c r="D361" s="36"/>
      <c r="E361" s="251"/>
      <c r="F361" s="251"/>
      <c r="G361" s="251"/>
      <c r="H361" s="44"/>
      <c r="I361" s="307"/>
      <c r="J361" s="301"/>
      <c r="K361" s="306">
        <f>Tabela79[[#This Row],[Valor Faturado]]*(1+Tabela79[[#This Row],[% Reajuste]])</f>
        <v>0</v>
      </c>
      <c r="L361" s="51">
        <f>Tabela79[[#This Row],[Valor Devido]]-Tabela79[[#This Row],[Valor Faturado]]</f>
        <v>0</v>
      </c>
      <c r="M361" s="6"/>
    </row>
    <row r="362" spans="1:13" s="67" customFormat="1" ht="15.75" hidden="1">
      <c r="A362" s="149"/>
      <c r="B362" s="36"/>
      <c r="C362" s="257"/>
      <c r="D362" s="36"/>
      <c r="E362" s="251"/>
      <c r="F362" s="251"/>
      <c r="G362" s="251"/>
      <c r="H362" s="44"/>
      <c r="I362" s="307"/>
      <c r="J362" s="301"/>
      <c r="K362" s="306">
        <f>Tabela79[[#This Row],[Valor Faturado]]*(1+Tabela79[[#This Row],[% Reajuste]])</f>
        <v>0</v>
      </c>
      <c r="L362" s="51">
        <f>Tabela79[[#This Row],[Valor Devido]]-Tabela79[[#This Row],[Valor Faturado]]</f>
        <v>0</v>
      </c>
      <c r="M362" s="6"/>
    </row>
    <row r="363" spans="1:13" s="67" customFormat="1" ht="15.75" hidden="1">
      <c r="A363" s="149"/>
      <c r="B363" s="36"/>
      <c r="C363" s="257"/>
      <c r="D363" s="36"/>
      <c r="E363" s="251"/>
      <c r="F363" s="251"/>
      <c r="G363" s="251"/>
      <c r="H363" s="44"/>
      <c r="I363" s="307"/>
      <c r="J363" s="301"/>
      <c r="K363" s="306">
        <f>Tabela79[[#This Row],[Valor Faturado]]*(1+Tabela79[[#This Row],[% Reajuste]])</f>
        <v>0</v>
      </c>
      <c r="L363" s="51">
        <f>Tabela79[[#This Row],[Valor Devido]]-Tabela79[[#This Row],[Valor Faturado]]</f>
        <v>0</v>
      </c>
      <c r="M363" s="6"/>
    </row>
    <row r="364" spans="1:13" s="67" customFormat="1" ht="15.75" hidden="1">
      <c r="A364" s="149"/>
      <c r="B364" s="36"/>
      <c r="C364" s="257"/>
      <c r="D364" s="36"/>
      <c r="E364" s="251"/>
      <c r="F364" s="251"/>
      <c r="G364" s="251"/>
      <c r="H364" s="44"/>
      <c r="I364" s="307"/>
      <c r="J364" s="301"/>
      <c r="K364" s="306">
        <f>Tabela79[[#This Row],[Valor Faturado]]*(1+Tabela79[[#This Row],[% Reajuste]])</f>
        <v>0</v>
      </c>
      <c r="L364" s="51">
        <f>Tabela79[[#This Row],[Valor Devido]]-Tabela79[[#This Row],[Valor Faturado]]</f>
        <v>0</v>
      </c>
      <c r="M364" s="6"/>
    </row>
    <row r="365" spans="1:13" s="67" customFormat="1" ht="15.75" hidden="1">
      <c r="A365" s="149"/>
      <c r="B365" s="36"/>
      <c r="C365" s="257"/>
      <c r="D365" s="36"/>
      <c r="E365" s="251"/>
      <c r="F365" s="251"/>
      <c r="G365" s="251"/>
      <c r="H365" s="44"/>
      <c r="I365" s="307"/>
      <c r="J365" s="301"/>
      <c r="K365" s="306">
        <f>Tabela79[[#This Row],[Valor Faturado]]*(1+Tabela79[[#This Row],[% Reajuste]])</f>
        <v>0</v>
      </c>
      <c r="L365" s="51">
        <f>Tabela79[[#This Row],[Valor Devido]]-Tabela79[[#This Row],[Valor Faturado]]</f>
        <v>0</v>
      </c>
      <c r="M365" s="6"/>
    </row>
    <row r="366" spans="1:13" s="67" customFormat="1" ht="15.75" hidden="1">
      <c r="A366" s="149"/>
      <c r="B366" s="36"/>
      <c r="C366" s="257"/>
      <c r="D366" s="36"/>
      <c r="E366" s="251"/>
      <c r="F366" s="251"/>
      <c r="G366" s="251"/>
      <c r="H366" s="44"/>
      <c r="I366" s="307"/>
      <c r="J366" s="301"/>
      <c r="K366" s="306">
        <f>Tabela79[[#This Row],[Valor Faturado]]*(1+Tabela79[[#This Row],[% Reajuste]])</f>
        <v>0</v>
      </c>
      <c r="L366" s="51">
        <f>Tabela79[[#This Row],[Valor Devido]]-Tabela79[[#This Row],[Valor Faturado]]</f>
        <v>0</v>
      </c>
      <c r="M366" s="6"/>
    </row>
    <row r="367" spans="1:13" s="67" customFormat="1" ht="15.75" hidden="1">
      <c r="A367" s="149"/>
      <c r="B367" s="36"/>
      <c r="C367" s="257"/>
      <c r="D367" s="36"/>
      <c r="E367" s="251"/>
      <c r="F367" s="251"/>
      <c r="G367" s="251"/>
      <c r="H367" s="44"/>
      <c r="I367" s="307"/>
      <c r="J367" s="301"/>
      <c r="K367" s="306">
        <f>Tabela79[[#This Row],[Valor Faturado]]*(1+Tabela79[[#This Row],[% Reajuste]])</f>
        <v>0</v>
      </c>
      <c r="L367" s="51">
        <f>Tabela79[[#This Row],[Valor Devido]]-Tabela79[[#This Row],[Valor Faturado]]</f>
        <v>0</v>
      </c>
      <c r="M367" s="6"/>
    </row>
    <row r="368" spans="1:13" s="67" customFormat="1" ht="15.75" hidden="1">
      <c r="A368" s="149"/>
      <c r="B368" s="36"/>
      <c r="C368" s="257"/>
      <c r="D368" s="36"/>
      <c r="E368" s="251"/>
      <c r="F368" s="251"/>
      <c r="G368" s="251"/>
      <c r="H368" s="44"/>
      <c r="I368" s="307"/>
      <c r="J368" s="301"/>
      <c r="K368" s="306">
        <f>Tabela79[[#This Row],[Valor Faturado]]*(1+Tabela79[[#This Row],[% Reajuste]])</f>
        <v>0</v>
      </c>
      <c r="L368" s="51">
        <f>Tabela79[[#This Row],[Valor Devido]]-Tabela79[[#This Row],[Valor Faturado]]</f>
        <v>0</v>
      </c>
      <c r="M368" s="6"/>
    </row>
    <row r="369" spans="1:13" s="67" customFormat="1" ht="15.75" hidden="1">
      <c r="A369" s="149"/>
      <c r="B369" s="36"/>
      <c r="C369" s="257"/>
      <c r="D369" s="36"/>
      <c r="E369" s="251"/>
      <c r="F369" s="251"/>
      <c r="G369" s="251"/>
      <c r="H369" s="44"/>
      <c r="I369" s="307"/>
      <c r="J369" s="301"/>
      <c r="K369" s="306">
        <f>Tabela79[[#This Row],[Valor Faturado]]*(1+Tabela79[[#This Row],[% Reajuste]])</f>
        <v>0</v>
      </c>
      <c r="L369" s="51">
        <f>Tabela79[[#This Row],[Valor Devido]]-Tabela79[[#This Row],[Valor Faturado]]</f>
        <v>0</v>
      </c>
      <c r="M369" s="6"/>
    </row>
    <row r="370" spans="1:13" s="67" customFormat="1" ht="15.75" hidden="1">
      <c r="A370" s="149"/>
      <c r="B370" s="36"/>
      <c r="C370" s="257"/>
      <c r="D370" s="36"/>
      <c r="E370" s="251"/>
      <c r="F370" s="251"/>
      <c r="G370" s="251"/>
      <c r="H370" s="44"/>
      <c r="I370" s="307"/>
      <c r="J370" s="301"/>
      <c r="K370" s="306">
        <f>Tabela79[[#This Row],[Valor Faturado]]*(1+Tabela79[[#This Row],[% Reajuste]])</f>
        <v>0</v>
      </c>
      <c r="L370" s="51">
        <f>Tabela79[[#This Row],[Valor Devido]]-Tabela79[[#This Row],[Valor Faturado]]</f>
        <v>0</v>
      </c>
      <c r="M370" s="6"/>
    </row>
    <row r="371" spans="1:13" s="67" customFormat="1" ht="15.75" hidden="1">
      <c r="A371" s="149"/>
      <c r="B371" s="36"/>
      <c r="C371" s="257"/>
      <c r="D371" s="36"/>
      <c r="E371" s="251"/>
      <c r="F371" s="251"/>
      <c r="G371" s="251"/>
      <c r="H371" s="44"/>
      <c r="I371" s="307"/>
      <c r="J371" s="301"/>
      <c r="K371" s="306">
        <f>Tabela79[[#This Row],[Valor Faturado]]*(1+Tabela79[[#This Row],[% Reajuste]])</f>
        <v>0</v>
      </c>
      <c r="L371" s="51">
        <f>Tabela79[[#This Row],[Valor Devido]]-Tabela79[[#This Row],[Valor Faturado]]</f>
        <v>0</v>
      </c>
      <c r="M371" s="6"/>
    </row>
    <row r="372" spans="1:13" s="67" customFormat="1" ht="15.75" hidden="1">
      <c r="A372" s="149"/>
      <c r="B372" s="36"/>
      <c r="C372" s="257"/>
      <c r="D372" s="36"/>
      <c r="E372" s="251"/>
      <c r="F372" s="251"/>
      <c r="G372" s="251"/>
      <c r="H372" s="44"/>
      <c r="I372" s="307"/>
      <c r="J372" s="301"/>
      <c r="K372" s="306">
        <f>Tabela79[[#This Row],[Valor Faturado]]*(1+Tabela79[[#This Row],[% Reajuste]])</f>
        <v>0</v>
      </c>
      <c r="L372" s="51">
        <f>Tabela79[[#This Row],[Valor Devido]]-Tabela79[[#This Row],[Valor Faturado]]</f>
        <v>0</v>
      </c>
      <c r="M372" s="6"/>
    </row>
    <row r="373" spans="1:13" s="67" customFormat="1" ht="15.75" hidden="1">
      <c r="A373" s="149"/>
      <c r="B373" s="36"/>
      <c r="C373" s="257"/>
      <c r="D373" s="36"/>
      <c r="E373" s="251"/>
      <c r="F373" s="251"/>
      <c r="G373" s="251"/>
      <c r="H373" s="44"/>
      <c r="I373" s="307"/>
      <c r="J373" s="301"/>
      <c r="K373" s="306">
        <f>Tabela79[[#This Row],[Valor Faturado]]*(1+Tabela79[[#This Row],[% Reajuste]])</f>
        <v>0</v>
      </c>
      <c r="L373" s="51">
        <f>Tabela79[[#This Row],[Valor Devido]]-Tabela79[[#This Row],[Valor Faturado]]</f>
        <v>0</v>
      </c>
      <c r="M373" s="6"/>
    </row>
    <row r="374" spans="1:13" s="67" customFormat="1" ht="15.75" hidden="1">
      <c r="A374" s="149"/>
      <c r="B374" s="36"/>
      <c r="C374" s="257"/>
      <c r="D374" s="36"/>
      <c r="E374" s="251"/>
      <c r="F374" s="251"/>
      <c r="G374" s="251"/>
      <c r="H374" s="44"/>
      <c r="I374" s="307"/>
      <c r="J374" s="301"/>
      <c r="K374" s="306">
        <f>Tabela79[[#This Row],[Valor Faturado]]*(1+Tabela79[[#This Row],[% Reajuste]])</f>
        <v>0</v>
      </c>
      <c r="L374" s="51">
        <f>Tabela79[[#This Row],[Valor Devido]]-Tabela79[[#This Row],[Valor Faturado]]</f>
        <v>0</v>
      </c>
      <c r="M374" s="6"/>
    </row>
    <row r="375" spans="1:13" s="67" customFormat="1" ht="15.75" hidden="1">
      <c r="A375" s="149"/>
      <c r="B375" s="36"/>
      <c r="C375" s="257"/>
      <c r="D375" s="36"/>
      <c r="E375" s="251"/>
      <c r="F375" s="251"/>
      <c r="G375" s="251"/>
      <c r="H375" s="44"/>
      <c r="I375" s="307"/>
      <c r="J375" s="301"/>
      <c r="K375" s="306">
        <f>Tabela79[[#This Row],[Valor Faturado]]*(1+Tabela79[[#This Row],[% Reajuste]])</f>
        <v>0</v>
      </c>
      <c r="L375" s="51">
        <f>Tabela79[[#This Row],[Valor Devido]]-Tabela79[[#This Row],[Valor Faturado]]</f>
        <v>0</v>
      </c>
      <c r="M375" s="6"/>
    </row>
    <row r="376" spans="1:13" s="67" customFormat="1" ht="15.75" hidden="1">
      <c r="A376" s="149"/>
      <c r="B376" s="36"/>
      <c r="C376" s="257"/>
      <c r="D376" s="36"/>
      <c r="E376" s="251"/>
      <c r="F376" s="251"/>
      <c r="G376" s="251"/>
      <c r="H376" s="44"/>
      <c r="I376" s="307"/>
      <c r="J376" s="301"/>
      <c r="K376" s="306">
        <f>Tabela79[[#This Row],[Valor Faturado]]*(1+Tabela79[[#This Row],[% Reajuste]])</f>
        <v>0</v>
      </c>
      <c r="L376" s="51">
        <f>Tabela79[[#This Row],[Valor Devido]]-Tabela79[[#This Row],[Valor Faturado]]</f>
        <v>0</v>
      </c>
      <c r="M376" s="6"/>
    </row>
    <row r="377" spans="1:13" s="67" customFormat="1" ht="15.75" hidden="1">
      <c r="A377" s="149"/>
      <c r="B377" s="36"/>
      <c r="C377" s="257"/>
      <c r="D377" s="36"/>
      <c r="E377" s="251"/>
      <c r="F377" s="251"/>
      <c r="G377" s="251"/>
      <c r="H377" s="44"/>
      <c r="I377" s="307"/>
      <c r="J377" s="301"/>
      <c r="K377" s="306">
        <f>Tabela79[[#This Row],[Valor Faturado]]*(1+Tabela79[[#This Row],[% Reajuste]])</f>
        <v>0</v>
      </c>
      <c r="L377" s="51">
        <f>Tabela79[[#This Row],[Valor Devido]]-Tabela79[[#This Row],[Valor Faturado]]</f>
        <v>0</v>
      </c>
      <c r="M377" s="6"/>
    </row>
    <row r="378" spans="1:13" s="67" customFormat="1" ht="15.75" hidden="1">
      <c r="A378" s="149"/>
      <c r="B378" s="36"/>
      <c r="C378" s="257"/>
      <c r="D378" s="36"/>
      <c r="E378" s="251"/>
      <c r="F378" s="251"/>
      <c r="G378" s="251"/>
      <c r="H378" s="44"/>
      <c r="I378" s="307"/>
      <c r="J378" s="301"/>
      <c r="K378" s="306">
        <f>Tabela79[[#This Row],[Valor Faturado]]*(1+Tabela79[[#This Row],[% Reajuste]])</f>
        <v>0</v>
      </c>
      <c r="L378" s="51">
        <f>Tabela79[[#This Row],[Valor Devido]]-Tabela79[[#This Row],[Valor Faturado]]</f>
        <v>0</v>
      </c>
      <c r="M378" s="6"/>
    </row>
    <row r="379" spans="1:13" s="67" customFormat="1" ht="15.75" hidden="1">
      <c r="A379" s="149"/>
      <c r="B379" s="36"/>
      <c r="C379" s="257"/>
      <c r="D379" s="36"/>
      <c r="E379" s="251"/>
      <c r="F379" s="251"/>
      <c r="G379" s="251"/>
      <c r="H379" s="44"/>
      <c r="I379" s="307"/>
      <c r="J379" s="301"/>
      <c r="K379" s="306">
        <f>Tabela79[[#This Row],[Valor Faturado]]*(1+Tabela79[[#This Row],[% Reajuste]])</f>
        <v>0</v>
      </c>
      <c r="L379" s="51">
        <f>Tabela79[[#This Row],[Valor Devido]]-Tabela79[[#This Row],[Valor Faturado]]</f>
        <v>0</v>
      </c>
      <c r="M379" s="6"/>
    </row>
    <row r="380" spans="1:13" s="67" customFormat="1" ht="15.75" hidden="1">
      <c r="A380" s="149"/>
      <c r="B380" s="36"/>
      <c r="C380" s="257"/>
      <c r="D380" s="36"/>
      <c r="E380" s="251"/>
      <c r="F380" s="251"/>
      <c r="G380" s="251"/>
      <c r="H380" s="44"/>
      <c r="I380" s="307"/>
      <c r="J380" s="301"/>
      <c r="K380" s="306">
        <f>Tabela79[[#This Row],[Valor Faturado]]*(1+Tabela79[[#This Row],[% Reajuste]])</f>
        <v>0</v>
      </c>
      <c r="L380" s="51">
        <f>Tabela79[[#This Row],[Valor Devido]]-Tabela79[[#This Row],[Valor Faturado]]</f>
        <v>0</v>
      </c>
      <c r="M380" s="6"/>
    </row>
    <row r="381" spans="1:13" s="67" customFormat="1" ht="15.75" hidden="1">
      <c r="A381" s="149"/>
      <c r="B381" s="36"/>
      <c r="C381" s="257"/>
      <c r="D381" s="36"/>
      <c r="E381" s="251"/>
      <c r="F381" s="251"/>
      <c r="G381" s="251"/>
      <c r="H381" s="44"/>
      <c r="I381" s="307"/>
      <c r="J381" s="301"/>
      <c r="K381" s="306">
        <f>Tabela79[[#This Row],[Valor Faturado]]*(1+Tabela79[[#This Row],[% Reajuste]])</f>
        <v>0</v>
      </c>
      <c r="L381" s="51">
        <f>Tabela79[[#This Row],[Valor Devido]]-Tabela79[[#This Row],[Valor Faturado]]</f>
        <v>0</v>
      </c>
      <c r="M381" s="6"/>
    </row>
    <row r="382" spans="1:13" s="67" customFormat="1" ht="15.75" hidden="1">
      <c r="A382" s="149"/>
      <c r="B382" s="36"/>
      <c r="C382" s="257"/>
      <c r="D382" s="36"/>
      <c r="E382" s="251"/>
      <c r="F382" s="251"/>
      <c r="G382" s="251"/>
      <c r="H382" s="44"/>
      <c r="I382" s="307"/>
      <c r="J382" s="301"/>
      <c r="K382" s="306">
        <f>Tabela79[[#This Row],[Valor Faturado]]*(1+Tabela79[[#This Row],[% Reajuste]])</f>
        <v>0</v>
      </c>
      <c r="L382" s="51">
        <f>Tabela79[[#This Row],[Valor Devido]]-Tabela79[[#This Row],[Valor Faturado]]</f>
        <v>0</v>
      </c>
      <c r="M382" s="6"/>
    </row>
    <row r="383" spans="1:13" s="67" customFormat="1" ht="15.75" hidden="1">
      <c r="A383" s="149"/>
      <c r="B383" s="36"/>
      <c r="C383" s="257"/>
      <c r="D383" s="36"/>
      <c r="E383" s="251"/>
      <c r="F383" s="251"/>
      <c r="G383" s="251"/>
      <c r="H383" s="44"/>
      <c r="I383" s="307"/>
      <c r="J383" s="301"/>
      <c r="K383" s="306">
        <f>Tabela79[[#This Row],[Valor Faturado]]*(1+Tabela79[[#This Row],[% Reajuste]])</f>
        <v>0</v>
      </c>
      <c r="L383" s="51">
        <f>Tabela79[[#This Row],[Valor Devido]]-Tabela79[[#This Row],[Valor Faturado]]</f>
        <v>0</v>
      </c>
      <c r="M383" s="6"/>
    </row>
    <row r="384" spans="1:13" s="67" customFormat="1" ht="15.75" hidden="1">
      <c r="A384" s="149"/>
      <c r="B384" s="36"/>
      <c r="C384" s="257"/>
      <c r="D384" s="36"/>
      <c r="E384" s="251"/>
      <c r="F384" s="251"/>
      <c r="G384" s="251"/>
      <c r="H384" s="44"/>
      <c r="I384" s="307"/>
      <c r="J384" s="301"/>
      <c r="K384" s="306">
        <f>Tabela79[[#This Row],[Valor Faturado]]*(1+Tabela79[[#This Row],[% Reajuste]])</f>
        <v>0</v>
      </c>
      <c r="L384" s="51">
        <f>Tabela79[[#This Row],[Valor Devido]]-Tabela79[[#This Row],[Valor Faturado]]</f>
        <v>0</v>
      </c>
      <c r="M384" s="6"/>
    </row>
    <row r="385" spans="1:13" s="67" customFormat="1" ht="15.75" hidden="1">
      <c r="A385" s="149"/>
      <c r="B385" s="36"/>
      <c r="C385" s="257"/>
      <c r="D385" s="36"/>
      <c r="E385" s="251"/>
      <c r="F385" s="251"/>
      <c r="G385" s="251"/>
      <c r="H385" s="44"/>
      <c r="I385" s="307"/>
      <c r="J385" s="301"/>
      <c r="K385" s="306">
        <f>Tabela79[[#This Row],[Valor Faturado]]*(1+Tabela79[[#This Row],[% Reajuste]])</f>
        <v>0</v>
      </c>
      <c r="L385" s="51">
        <f>Tabela79[[#This Row],[Valor Devido]]-Tabela79[[#This Row],[Valor Faturado]]</f>
        <v>0</v>
      </c>
      <c r="M385" s="6"/>
    </row>
    <row r="386" spans="1:13" s="67" customFormat="1" ht="15.75" hidden="1">
      <c r="A386" s="149"/>
      <c r="B386" s="36"/>
      <c r="C386" s="257"/>
      <c r="D386" s="36"/>
      <c r="E386" s="251"/>
      <c r="F386" s="251"/>
      <c r="G386" s="251"/>
      <c r="H386" s="44"/>
      <c r="I386" s="307"/>
      <c r="J386" s="301"/>
      <c r="K386" s="306">
        <f>Tabela79[[#This Row],[Valor Faturado]]*(1+Tabela79[[#This Row],[% Reajuste]])</f>
        <v>0</v>
      </c>
      <c r="L386" s="51">
        <f>Tabela79[[#This Row],[Valor Devido]]-Tabela79[[#This Row],[Valor Faturado]]</f>
        <v>0</v>
      </c>
      <c r="M386" s="6"/>
    </row>
    <row r="387" spans="1:13" s="67" customFormat="1" ht="15.75" hidden="1">
      <c r="A387" s="149"/>
      <c r="B387" s="36"/>
      <c r="C387" s="257"/>
      <c r="D387" s="36"/>
      <c r="E387" s="251"/>
      <c r="F387" s="251"/>
      <c r="G387" s="251"/>
      <c r="H387" s="44"/>
      <c r="I387" s="307"/>
      <c r="J387" s="301"/>
      <c r="K387" s="306">
        <f>Tabela79[[#This Row],[Valor Faturado]]*(1+Tabela79[[#This Row],[% Reajuste]])</f>
        <v>0</v>
      </c>
      <c r="L387" s="51">
        <f>Tabela79[[#This Row],[Valor Devido]]-Tabela79[[#This Row],[Valor Faturado]]</f>
        <v>0</v>
      </c>
      <c r="M387" s="6"/>
    </row>
    <row r="388" spans="1:13" s="67" customFormat="1" ht="15.75" hidden="1">
      <c r="A388" s="149"/>
      <c r="B388" s="36"/>
      <c r="C388" s="257"/>
      <c r="D388" s="36"/>
      <c r="E388" s="251"/>
      <c r="F388" s="251"/>
      <c r="G388" s="251"/>
      <c r="H388" s="44"/>
      <c r="I388" s="307"/>
      <c r="J388" s="301"/>
      <c r="K388" s="306">
        <f>Tabela79[[#This Row],[Valor Faturado]]*(1+Tabela79[[#This Row],[% Reajuste]])</f>
        <v>0</v>
      </c>
      <c r="L388" s="51">
        <f>Tabela79[[#This Row],[Valor Devido]]-Tabela79[[#This Row],[Valor Faturado]]</f>
        <v>0</v>
      </c>
      <c r="M388" s="6"/>
    </row>
    <row r="389" spans="1:13" s="67" customFormat="1" ht="15.75" hidden="1">
      <c r="A389" s="149"/>
      <c r="B389" s="36"/>
      <c r="C389" s="257"/>
      <c r="D389" s="36"/>
      <c r="E389" s="251"/>
      <c r="F389" s="251"/>
      <c r="G389" s="251"/>
      <c r="H389" s="44"/>
      <c r="I389" s="307"/>
      <c r="J389" s="301"/>
      <c r="K389" s="306">
        <f>Tabela79[[#This Row],[Valor Faturado]]*(1+Tabela79[[#This Row],[% Reajuste]])</f>
        <v>0</v>
      </c>
      <c r="L389" s="51">
        <f>Tabela79[[#This Row],[Valor Devido]]-Tabela79[[#This Row],[Valor Faturado]]</f>
        <v>0</v>
      </c>
      <c r="M389" s="6"/>
    </row>
    <row r="390" spans="1:13" s="67" customFormat="1" ht="15.75" hidden="1">
      <c r="A390" s="149"/>
      <c r="B390" s="36"/>
      <c r="C390" s="257"/>
      <c r="D390" s="36"/>
      <c r="E390" s="251"/>
      <c r="F390" s="251"/>
      <c r="G390" s="251"/>
      <c r="H390" s="44"/>
      <c r="I390" s="307"/>
      <c r="J390" s="301"/>
      <c r="K390" s="306">
        <f>Tabela79[[#This Row],[Valor Faturado]]*(1+Tabela79[[#This Row],[% Reajuste]])</f>
        <v>0</v>
      </c>
      <c r="L390" s="51">
        <f>Tabela79[[#This Row],[Valor Devido]]-Tabela79[[#This Row],[Valor Faturado]]</f>
        <v>0</v>
      </c>
      <c r="M390" s="6"/>
    </row>
    <row r="391" spans="1:13" s="67" customFormat="1" ht="15.75" hidden="1">
      <c r="A391" s="149"/>
      <c r="B391" s="36"/>
      <c r="C391" s="257"/>
      <c r="D391" s="36"/>
      <c r="E391" s="251"/>
      <c r="F391" s="251"/>
      <c r="G391" s="251"/>
      <c r="H391" s="44"/>
      <c r="I391" s="307"/>
      <c r="J391" s="301"/>
      <c r="K391" s="306">
        <f>Tabela79[[#This Row],[Valor Faturado]]*(1+Tabela79[[#This Row],[% Reajuste]])</f>
        <v>0</v>
      </c>
      <c r="L391" s="51">
        <f>Tabela79[[#This Row],[Valor Devido]]-Tabela79[[#This Row],[Valor Faturado]]</f>
        <v>0</v>
      </c>
      <c r="M391" s="6"/>
    </row>
    <row r="392" spans="1:13" s="67" customFormat="1" ht="15.75" hidden="1">
      <c r="A392" s="149"/>
      <c r="B392" s="36"/>
      <c r="C392" s="257"/>
      <c r="D392" s="36"/>
      <c r="E392" s="251"/>
      <c r="F392" s="251"/>
      <c r="G392" s="251"/>
      <c r="H392" s="44"/>
      <c r="I392" s="307"/>
      <c r="J392" s="301"/>
      <c r="K392" s="306">
        <f>Tabela79[[#This Row],[Valor Faturado]]*(1+Tabela79[[#This Row],[% Reajuste]])</f>
        <v>0</v>
      </c>
      <c r="L392" s="51">
        <f>Tabela79[[#This Row],[Valor Devido]]-Tabela79[[#This Row],[Valor Faturado]]</f>
        <v>0</v>
      </c>
      <c r="M392" s="6"/>
    </row>
    <row r="393" spans="1:13" s="67" customFormat="1" ht="15.75" hidden="1">
      <c r="A393" s="149"/>
      <c r="B393" s="36"/>
      <c r="C393" s="257"/>
      <c r="D393" s="36"/>
      <c r="E393" s="251"/>
      <c r="F393" s="251"/>
      <c r="G393" s="251"/>
      <c r="H393" s="44"/>
      <c r="I393" s="307"/>
      <c r="J393" s="301"/>
      <c r="K393" s="306">
        <f>Tabela79[[#This Row],[Valor Faturado]]*(1+Tabela79[[#This Row],[% Reajuste]])</f>
        <v>0</v>
      </c>
      <c r="L393" s="51">
        <f>Tabela79[[#This Row],[Valor Devido]]-Tabela79[[#This Row],[Valor Faturado]]</f>
        <v>0</v>
      </c>
      <c r="M393" s="6"/>
    </row>
    <row r="394" spans="1:13" s="67" customFormat="1" ht="15.75" hidden="1">
      <c r="A394" s="149"/>
      <c r="B394" s="36"/>
      <c r="C394" s="257"/>
      <c r="D394" s="36"/>
      <c r="E394" s="251"/>
      <c r="F394" s="251"/>
      <c r="G394" s="251"/>
      <c r="H394" s="44"/>
      <c r="I394" s="307"/>
      <c r="J394" s="301"/>
      <c r="K394" s="306">
        <f>Tabela79[[#This Row],[Valor Faturado]]*(1+Tabela79[[#This Row],[% Reajuste]])</f>
        <v>0</v>
      </c>
      <c r="L394" s="51">
        <f>Tabela79[[#This Row],[Valor Devido]]-Tabela79[[#This Row],[Valor Faturado]]</f>
        <v>0</v>
      </c>
      <c r="M394" s="6"/>
    </row>
    <row r="395" spans="1:13" s="67" customFormat="1" ht="15.75" hidden="1">
      <c r="A395" s="149"/>
      <c r="B395" s="36"/>
      <c r="C395" s="257"/>
      <c r="D395" s="36"/>
      <c r="E395" s="251"/>
      <c r="F395" s="251"/>
      <c r="G395" s="251"/>
      <c r="H395" s="44"/>
      <c r="I395" s="307"/>
      <c r="J395" s="301"/>
      <c r="K395" s="306">
        <f>Tabela79[[#This Row],[Valor Faturado]]*(1+Tabela79[[#This Row],[% Reajuste]])</f>
        <v>0</v>
      </c>
      <c r="L395" s="51">
        <f>Tabela79[[#This Row],[Valor Devido]]-Tabela79[[#This Row],[Valor Faturado]]</f>
        <v>0</v>
      </c>
      <c r="M395" s="6"/>
    </row>
    <row r="396" spans="1:13" s="67" customFormat="1" ht="15.75" hidden="1">
      <c r="A396" s="149"/>
      <c r="B396" s="36"/>
      <c r="C396" s="257"/>
      <c r="D396" s="36"/>
      <c r="E396" s="251"/>
      <c r="F396" s="251"/>
      <c r="G396" s="251"/>
      <c r="H396" s="44"/>
      <c r="I396" s="307"/>
      <c r="J396" s="301"/>
      <c r="K396" s="306">
        <f>Tabela79[[#This Row],[Valor Faturado]]*(1+Tabela79[[#This Row],[% Reajuste]])</f>
        <v>0</v>
      </c>
      <c r="L396" s="51">
        <f>Tabela79[[#This Row],[Valor Devido]]-Tabela79[[#This Row],[Valor Faturado]]</f>
        <v>0</v>
      </c>
      <c r="M396" s="6"/>
    </row>
    <row r="397" spans="1:13" s="67" customFormat="1" ht="15.75" hidden="1">
      <c r="A397" s="149"/>
      <c r="B397" s="36"/>
      <c r="C397" s="257"/>
      <c r="D397" s="36"/>
      <c r="E397" s="251"/>
      <c r="F397" s="251"/>
      <c r="G397" s="251"/>
      <c r="H397" s="44"/>
      <c r="I397" s="307"/>
      <c r="J397" s="301"/>
      <c r="K397" s="306">
        <f>Tabela79[[#This Row],[Valor Faturado]]*(1+Tabela79[[#This Row],[% Reajuste]])</f>
        <v>0</v>
      </c>
      <c r="L397" s="51">
        <f>Tabela79[[#This Row],[Valor Devido]]-Tabela79[[#This Row],[Valor Faturado]]</f>
        <v>0</v>
      </c>
      <c r="M397" s="6"/>
    </row>
    <row r="398" spans="1:13" s="67" customFormat="1" ht="15.75" hidden="1">
      <c r="A398" s="149"/>
      <c r="B398" s="36"/>
      <c r="C398" s="257"/>
      <c r="D398" s="36"/>
      <c r="E398" s="251"/>
      <c r="F398" s="251"/>
      <c r="G398" s="251"/>
      <c r="H398" s="44"/>
      <c r="I398" s="307"/>
      <c r="J398" s="301"/>
      <c r="K398" s="306">
        <f>Tabela79[[#This Row],[Valor Faturado]]*(1+Tabela79[[#This Row],[% Reajuste]])</f>
        <v>0</v>
      </c>
      <c r="L398" s="51">
        <f>Tabela79[[#This Row],[Valor Devido]]-Tabela79[[#This Row],[Valor Faturado]]</f>
        <v>0</v>
      </c>
      <c r="M398" s="6"/>
    </row>
    <row r="399" spans="1:13" s="67" customFormat="1" ht="15.75" hidden="1">
      <c r="A399" s="149"/>
      <c r="B399" s="36"/>
      <c r="C399" s="257"/>
      <c r="D399" s="36"/>
      <c r="E399" s="251"/>
      <c r="F399" s="251"/>
      <c r="G399" s="251"/>
      <c r="H399" s="44"/>
      <c r="I399" s="307"/>
      <c r="J399" s="301"/>
      <c r="K399" s="306">
        <f>Tabela79[[#This Row],[Valor Faturado]]*(1+Tabela79[[#This Row],[% Reajuste]])</f>
        <v>0</v>
      </c>
      <c r="L399" s="51">
        <f>Tabela79[[#This Row],[Valor Devido]]-Tabela79[[#This Row],[Valor Faturado]]</f>
        <v>0</v>
      </c>
      <c r="M399" s="6"/>
    </row>
    <row r="400" spans="1:13" s="67" customFormat="1" ht="15.75" hidden="1">
      <c r="A400" s="149"/>
      <c r="B400" s="36"/>
      <c r="C400" s="257"/>
      <c r="D400" s="36"/>
      <c r="E400" s="251"/>
      <c r="F400" s="251"/>
      <c r="G400" s="251"/>
      <c r="H400" s="44"/>
      <c r="I400" s="307"/>
      <c r="J400" s="301"/>
      <c r="K400" s="306">
        <f>Tabela79[[#This Row],[Valor Faturado]]*(1+Tabela79[[#This Row],[% Reajuste]])</f>
        <v>0</v>
      </c>
      <c r="L400" s="64">
        <f>Tabela79[[#This Row],[Valor Devido]]-Tabela79[[#This Row],[Valor Faturado]]</f>
        <v>0</v>
      </c>
      <c r="M400" s="6"/>
    </row>
    <row r="401" spans="1:13" s="67" customFormat="1" ht="15.75" hidden="1">
      <c r="A401" s="149"/>
      <c r="B401" s="36"/>
      <c r="C401" s="257"/>
      <c r="D401" s="36"/>
      <c r="E401" s="251"/>
      <c r="F401" s="251"/>
      <c r="G401" s="251"/>
      <c r="H401" s="44"/>
      <c r="I401" s="307"/>
      <c r="J401" s="301"/>
      <c r="K401" s="306">
        <f>Tabela79[[#This Row],[Valor Faturado]]*(1+Tabela79[[#This Row],[% Reajuste]])</f>
        <v>0</v>
      </c>
      <c r="L401" s="64">
        <f>Tabela79[[#This Row],[Valor Devido]]-Tabela79[[#This Row],[Valor Faturado]]</f>
        <v>0</v>
      </c>
      <c r="M401" s="6"/>
    </row>
    <row r="402" spans="1:13" s="67" customFormat="1" ht="15.75" hidden="1">
      <c r="A402" s="149"/>
      <c r="B402" s="36"/>
      <c r="C402" s="257"/>
      <c r="D402" s="36"/>
      <c r="E402" s="251"/>
      <c r="F402" s="251"/>
      <c r="G402" s="251"/>
      <c r="H402" s="44"/>
      <c r="I402" s="307"/>
      <c r="J402" s="301"/>
      <c r="K402" s="306">
        <f>Tabela79[[#This Row],[Valor Faturado]]*(1+Tabela79[[#This Row],[% Reajuste]])</f>
        <v>0</v>
      </c>
      <c r="L402" s="64">
        <f>Tabela79[[#This Row],[Valor Devido]]-Tabela79[[#This Row],[Valor Faturado]]</f>
        <v>0</v>
      </c>
      <c r="M402" s="6"/>
    </row>
    <row r="403" spans="1:13" s="67" customFormat="1" ht="15.75" hidden="1">
      <c r="A403" s="149"/>
      <c r="B403" s="36"/>
      <c r="C403" s="257"/>
      <c r="D403" s="36"/>
      <c r="E403" s="251"/>
      <c r="F403" s="251"/>
      <c r="G403" s="251"/>
      <c r="H403" s="44"/>
      <c r="I403" s="307"/>
      <c r="J403" s="301"/>
      <c r="K403" s="306">
        <f>Tabela79[[#This Row],[Valor Faturado]]*(1+Tabela79[[#This Row],[% Reajuste]])</f>
        <v>0</v>
      </c>
      <c r="L403" s="64">
        <f>Tabela79[[#This Row],[Valor Devido]]-Tabela79[[#This Row],[Valor Faturado]]</f>
        <v>0</v>
      </c>
      <c r="M403" s="6"/>
    </row>
    <row r="404" spans="1:13" s="67" customFormat="1" ht="15.75" hidden="1">
      <c r="A404" s="149"/>
      <c r="B404" s="36"/>
      <c r="C404" s="257"/>
      <c r="D404" s="36"/>
      <c r="E404" s="251"/>
      <c r="F404" s="251"/>
      <c r="G404" s="251"/>
      <c r="H404" s="36"/>
      <c r="I404" s="306"/>
      <c r="J404" s="300"/>
      <c r="K404" s="306">
        <f>Tabela79[[#This Row],[Valor Faturado]]*(1+Tabela79[[#This Row],[% Reajuste]])</f>
        <v>0</v>
      </c>
      <c r="L404" s="39">
        <f>Tabela79[[#This Row],[Valor Devido]]-Tabela79[[#This Row],[Valor Faturado]]</f>
        <v>0</v>
      </c>
      <c r="M404" s="6"/>
    </row>
    <row r="405" spans="1:13" s="67" customFormat="1" ht="15.75" hidden="1">
      <c r="A405" s="149"/>
      <c r="B405" s="36"/>
      <c r="C405" s="257"/>
      <c r="D405" s="36"/>
      <c r="E405" s="251"/>
      <c r="F405" s="251"/>
      <c r="G405" s="251"/>
      <c r="H405" s="36"/>
      <c r="I405" s="306"/>
      <c r="J405" s="300"/>
      <c r="K405" s="306">
        <f>Tabela79[[#This Row],[Valor Faturado]]*(1+Tabela79[[#This Row],[% Reajuste]])</f>
        <v>0</v>
      </c>
      <c r="L405" s="39">
        <f>Tabela79[[#This Row],[Valor Devido]]-Tabela79[[#This Row],[Valor Faturado]]</f>
        <v>0</v>
      </c>
      <c r="M405" s="6"/>
    </row>
    <row r="406" spans="1:13" s="67" customFormat="1" ht="15.75" hidden="1">
      <c r="A406" s="149"/>
      <c r="B406" s="36"/>
      <c r="C406" s="257"/>
      <c r="D406" s="36"/>
      <c r="E406" s="251"/>
      <c r="F406" s="251"/>
      <c r="G406" s="251"/>
      <c r="H406" s="36"/>
      <c r="I406" s="306"/>
      <c r="J406" s="300"/>
      <c r="K406" s="306">
        <f>Tabela79[[#This Row],[Valor Faturado]]*(1+Tabela79[[#This Row],[% Reajuste]])</f>
        <v>0</v>
      </c>
      <c r="L406" s="57">
        <f>Tabela79[[#This Row],[Valor Devido]]-Tabela79[[#This Row],[Valor Faturado]]</f>
        <v>0</v>
      </c>
      <c r="M406" s="6"/>
    </row>
    <row r="407" spans="1:13" s="67" customFormat="1" ht="15.75" hidden="1">
      <c r="A407" s="149"/>
      <c r="B407" s="36"/>
      <c r="C407" s="257"/>
      <c r="D407" s="36"/>
      <c r="E407" s="251"/>
      <c r="F407" s="251"/>
      <c r="G407" s="251"/>
      <c r="H407" s="36"/>
      <c r="I407" s="307"/>
      <c r="J407" s="301"/>
      <c r="K407" s="306">
        <f>Tabela79[[#This Row],[Valor Faturado]]*(1+Tabela79[[#This Row],[% Reajuste]])</f>
        <v>0</v>
      </c>
      <c r="L407" s="39">
        <f>Tabela79[[#This Row],[Valor Devido]]-Tabela79[[#This Row],[Valor Faturado]]</f>
        <v>0</v>
      </c>
      <c r="M407" s="6"/>
    </row>
    <row r="408" spans="1:13" s="67" customFormat="1" ht="15.75" hidden="1">
      <c r="A408" s="149"/>
      <c r="B408" s="36"/>
      <c r="C408" s="257"/>
      <c r="D408" s="36"/>
      <c r="E408" s="251"/>
      <c r="F408" s="251"/>
      <c r="G408" s="251"/>
      <c r="H408" s="36"/>
      <c r="I408" s="307"/>
      <c r="J408" s="301"/>
      <c r="K408" s="306">
        <f>Tabela79[[#This Row],[Valor Faturado]]*(1+Tabela79[[#This Row],[% Reajuste]])</f>
        <v>0</v>
      </c>
      <c r="L408" s="39">
        <f>Tabela79[[#This Row],[Valor Devido]]-Tabela79[[#This Row],[Valor Faturado]]</f>
        <v>0</v>
      </c>
      <c r="M408" s="6"/>
    </row>
    <row r="409" spans="1:13" s="67" customFormat="1" ht="15.75" hidden="1">
      <c r="A409" s="149"/>
      <c r="B409" s="36"/>
      <c r="C409" s="257"/>
      <c r="D409" s="36"/>
      <c r="E409" s="251"/>
      <c r="F409" s="251"/>
      <c r="G409" s="251"/>
      <c r="H409" s="36"/>
      <c r="I409" s="307"/>
      <c r="J409" s="301"/>
      <c r="K409" s="306">
        <f>Tabela79[[#This Row],[Valor Faturado]]*(1+Tabela79[[#This Row],[% Reajuste]])</f>
        <v>0</v>
      </c>
      <c r="L409" s="39">
        <f>Tabela79[[#This Row],[Valor Devido]]-Tabela79[[#This Row],[Valor Faturado]]</f>
        <v>0</v>
      </c>
      <c r="M409" s="6"/>
    </row>
    <row r="410" spans="1:13" s="67" customFormat="1" ht="15.75" hidden="1">
      <c r="A410" s="149"/>
      <c r="B410" s="36"/>
      <c r="C410" s="257"/>
      <c r="D410" s="36"/>
      <c r="E410" s="251"/>
      <c r="F410" s="251"/>
      <c r="G410" s="251"/>
      <c r="H410" s="36"/>
      <c r="I410" s="307"/>
      <c r="J410" s="301"/>
      <c r="K410" s="306">
        <f>Tabela79[[#This Row],[Valor Faturado]]*(1+Tabela79[[#This Row],[% Reajuste]])</f>
        <v>0</v>
      </c>
      <c r="L410" s="39">
        <f>Tabela79[[#This Row],[Valor Devido]]-Tabela79[[#This Row],[Valor Faturado]]</f>
        <v>0</v>
      </c>
      <c r="M410" s="6"/>
    </row>
    <row r="411" spans="1:13" s="67" customFormat="1" ht="15.75" hidden="1">
      <c r="A411" s="149"/>
      <c r="B411" s="36"/>
      <c r="C411" s="257"/>
      <c r="D411" s="36"/>
      <c r="E411" s="251"/>
      <c r="F411" s="251"/>
      <c r="G411" s="251"/>
      <c r="H411" s="36"/>
      <c r="I411" s="307"/>
      <c r="J411" s="301"/>
      <c r="K411" s="306">
        <f>Tabela79[[#This Row],[Valor Faturado]]*(1+Tabela79[[#This Row],[% Reajuste]])</f>
        <v>0</v>
      </c>
      <c r="L411" s="39">
        <f>Tabela79[[#This Row],[Valor Devido]]-Tabela79[[#This Row],[Valor Faturado]]</f>
        <v>0</v>
      </c>
      <c r="M411" s="6"/>
    </row>
    <row r="412" spans="1:13" s="67" customFormat="1" ht="15.75" hidden="1">
      <c r="A412" s="149"/>
      <c r="B412" s="36"/>
      <c r="C412" s="257"/>
      <c r="D412" s="36"/>
      <c r="E412" s="251"/>
      <c r="F412" s="251"/>
      <c r="G412" s="251"/>
      <c r="H412" s="36"/>
      <c r="I412" s="307"/>
      <c r="J412" s="301"/>
      <c r="K412" s="306">
        <f>Tabela79[[#This Row],[Valor Faturado]]*(1+Tabela79[[#This Row],[% Reajuste]])</f>
        <v>0</v>
      </c>
      <c r="L412" s="39">
        <f>Tabela79[[#This Row],[Valor Devido]]-Tabela79[[#This Row],[Valor Faturado]]</f>
        <v>0</v>
      </c>
      <c r="M412" s="6"/>
    </row>
    <row r="413" spans="1:13" s="67" customFormat="1" ht="15.75" hidden="1">
      <c r="A413" s="149"/>
      <c r="B413" s="36"/>
      <c r="C413" s="257"/>
      <c r="D413" s="36"/>
      <c r="E413" s="251"/>
      <c r="F413" s="251"/>
      <c r="G413" s="251"/>
      <c r="H413" s="36"/>
      <c r="I413" s="307"/>
      <c r="J413" s="301"/>
      <c r="K413" s="306">
        <f>Tabela79[[#This Row],[Valor Faturado]]*(1+Tabela79[[#This Row],[% Reajuste]])</f>
        <v>0</v>
      </c>
      <c r="L413" s="39">
        <f>Tabela79[[#This Row],[Valor Devido]]-Tabela79[[#This Row],[Valor Faturado]]</f>
        <v>0</v>
      </c>
      <c r="M413" s="6"/>
    </row>
    <row r="414" spans="1:13" s="67" customFormat="1" ht="15.75" hidden="1">
      <c r="A414" s="149"/>
      <c r="B414" s="36"/>
      <c r="C414" s="257"/>
      <c r="D414" s="36"/>
      <c r="E414" s="251"/>
      <c r="F414" s="251"/>
      <c r="G414" s="251"/>
      <c r="H414" s="36"/>
      <c r="I414" s="307"/>
      <c r="J414" s="301"/>
      <c r="K414" s="306">
        <f>Tabela79[[#This Row],[Valor Faturado]]*(1+Tabela79[[#This Row],[% Reajuste]])</f>
        <v>0</v>
      </c>
      <c r="L414" s="39">
        <f>Tabela79[[#This Row],[Valor Devido]]-Tabela79[[#This Row],[Valor Faturado]]</f>
        <v>0</v>
      </c>
      <c r="M414" s="6"/>
    </row>
    <row r="415" spans="1:13" s="67" customFormat="1" ht="15.75" hidden="1">
      <c r="A415" s="149"/>
      <c r="B415" s="36"/>
      <c r="C415" s="257"/>
      <c r="D415" s="36"/>
      <c r="E415" s="251"/>
      <c r="F415" s="251"/>
      <c r="G415" s="251"/>
      <c r="H415" s="36"/>
      <c r="I415" s="307"/>
      <c r="J415" s="301"/>
      <c r="K415" s="306">
        <f>Tabela79[[#This Row],[Valor Faturado]]*(1+Tabela79[[#This Row],[% Reajuste]])</f>
        <v>0</v>
      </c>
      <c r="L415" s="39">
        <f>Tabela79[[#This Row],[Valor Devido]]-Tabela79[[#This Row],[Valor Faturado]]</f>
        <v>0</v>
      </c>
      <c r="M415" s="6"/>
    </row>
    <row r="416" spans="1:13" s="67" customFormat="1" ht="15.75" hidden="1">
      <c r="A416" s="149"/>
      <c r="B416" s="36"/>
      <c r="C416" s="257"/>
      <c r="D416" s="36"/>
      <c r="E416" s="251"/>
      <c r="F416" s="251"/>
      <c r="G416" s="251"/>
      <c r="H416" s="36"/>
      <c r="I416" s="306"/>
      <c r="J416" s="300"/>
      <c r="K416" s="306">
        <f>Tabela79[[#This Row],[Valor Faturado]]*(1+Tabela79[[#This Row],[% Reajuste]])</f>
        <v>0</v>
      </c>
      <c r="L416" s="57">
        <f>Tabela79[[#This Row],[Valor Devido]]-Tabela79[[#This Row],[Valor Faturado]]</f>
        <v>0</v>
      </c>
      <c r="M416" s="6"/>
    </row>
    <row r="417" spans="1:13" s="67" customFormat="1" ht="15.75" hidden="1">
      <c r="A417" s="149"/>
      <c r="B417" s="36"/>
      <c r="C417" s="257"/>
      <c r="D417" s="36"/>
      <c r="E417" s="251"/>
      <c r="F417" s="251"/>
      <c r="G417" s="251"/>
      <c r="H417" s="36"/>
      <c r="I417" s="306"/>
      <c r="J417" s="300"/>
      <c r="K417" s="306">
        <f>Tabela79[[#This Row],[Valor Faturado]]*(1+Tabela79[[#This Row],[% Reajuste]])</f>
        <v>0</v>
      </c>
      <c r="L417" s="57">
        <f>Tabela79[[#This Row],[Valor Devido]]-Tabela79[[#This Row],[Valor Faturado]]</f>
        <v>0</v>
      </c>
      <c r="M417" s="6"/>
    </row>
    <row r="418" spans="1:13" s="67" customFormat="1" ht="15.75" hidden="1">
      <c r="A418" s="149"/>
      <c r="B418" s="36"/>
      <c r="C418" s="257"/>
      <c r="D418" s="36"/>
      <c r="E418" s="251"/>
      <c r="F418" s="251"/>
      <c r="G418" s="251"/>
      <c r="H418" s="36"/>
      <c r="I418" s="306"/>
      <c r="J418" s="300"/>
      <c r="K418" s="306">
        <f>Tabela79[[#This Row],[Valor Faturado]]*(1+Tabela79[[#This Row],[% Reajuste]])</f>
        <v>0</v>
      </c>
      <c r="L418" s="57">
        <f>Tabela79[[#This Row],[Valor Devido]]-Tabela79[[#This Row],[Valor Faturado]]</f>
        <v>0</v>
      </c>
      <c r="M418" s="6"/>
    </row>
    <row r="419" spans="1:13" s="67" customFormat="1" ht="15.75" hidden="1">
      <c r="A419" s="149"/>
      <c r="B419" s="36"/>
      <c r="C419" s="257"/>
      <c r="D419" s="36"/>
      <c r="E419" s="251"/>
      <c r="F419" s="251"/>
      <c r="G419" s="251"/>
      <c r="H419" s="36"/>
      <c r="I419" s="306"/>
      <c r="J419" s="300"/>
      <c r="K419" s="306">
        <f>Tabela79[[#This Row],[Valor Faturado]]*(1+Tabela79[[#This Row],[% Reajuste]])</f>
        <v>0</v>
      </c>
      <c r="L419" s="57">
        <f>Tabela79[[#This Row],[Valor Devido]]-Tabela79[[#This Row],[Valor Faturado]]</f>
        <v>0</v>
      </c>
      <c r="M419" s="6"/>
    </row>
    <row r="420" spans="1:13" s="67" customFormat="1" ht="15.75" hidden="1">
      <c r="A420" s="149"/>
      <c r="B420" s="36"/>
      <c r="C420" s="257"/>
      <c r="D420" s="36"/>
      <c r="E420" s="251"/>
      <c r="F420" s="251"/>
      <c r="G420" s="251"/>
      <c r="H420" s="36"/>
      <c r="I420" s="306"/>
      <c r="J420" s="300"/>
      <c r="K420" s="306">
        <f>Tabela79[[#This Row],[Valor Faturado]]*(1+Tabela79[[#This Row],[% Reajuste]])</f>
        <v>0</v>
      </c>
      <c r="L420" s="57">
        <f>Tabela79[[#This Row],[Valor Devido]]-Tabela79[[#This Row],[Valor Faturado]]</f>
        <v>0</v>
      </c>
      <c r="M420" s="6"/>
    </row>
    <row r="421" spans="1:13" s="67" customFormat="1" ht="15.75" hidden="1">
      <c r="A421" s="149"/>
      <c r="B421" s="36"/>
      <c r="C421" s="257"/>
      <c r="D421" s="36"/>
      <c r="E421" s="251"/>
      <c r="F421" s="251"/>
      <c r="G421" s="251"/>
      <c r="H421" s="36"/>
      <c r="I421" s="306"/>
      <c r="J421" s="300"/>
      <c r="K421" s="306">
        <f>Tabela79[[#This Row],[Valor Faturado]]*(1+Tabela79[[#This Row],[% Reajuste]])</f>
        <v>0</v>
      </c>
      <c r="L421" s="57">
        <f>Tabela79[[#This Row],[Valor Devido]]-Tabela79[[#This Row],[Valor Faturado]]</f>
        <v>0</v>
      </c>
      <c r="M421" s="6"/>
    </row>
    <row r="422" spans="1:13" s="67" customFormat="1" ht="15.75" hidden="1">
      <c r="A422" s="149"/>
      <c r="B422" s="36"/>
      <c r="C422" s="257"/>
      <c r="D422" s="36"/>
      <c r="E422" s="251"/>
      <c r="F422" s="251"/>
      <c r="G422" s="251"/>
      <c r="H422" s="36"/>
      <c r="I422" s="306"/>
      <c r="J422" s="300"/>
      <c r="K422" s="306">
        <f>Tabela79[[#This Row],[Valor Faturado]]*(1+Tabela79[[#This Row],[% Reajuste]])</f>
        <v>0</v>
      </c>
      <c r="L422" s="57">
        <f>Tabela79[[#This Row],[Valor Devido]]-Tabela79[[#This Row],[Valor Faturado]]</f>
        <v>0</v>
      </c>
      <c r="M422" s="6"/>
    </row>
    <row r="423" spans="1:13" s="67" customFormat="1" ht="15.75" hidden="1">
      <c r="A423" s="149"/>
      <c r="B423" s="36"/>
      <c r="C423" s="257"/>
      <c r="D423" s="36"/>
      <c r="E423" s="251"/>
      <c r="F423" s="251"/>
      <c r="G423" s="251"/>
      <c r="H423" s="36"/>
      <c r="I423" s="306"/>
      <c r="J423" s="300"/>
      <c r="K423" s="306">
        <f>Tabela79[[#This Row],[Valor Faturado]]*(1+Tabela79[[#This Row],[% Reajuste]])</f>
        <v>0</v>
      </c>
      <c r="L423" s="57">
        <f>Tabela79[[#This Row],[Valor Devido]]-Tabela79[[#This Row],[Valor Faturado]]</f>
        <v>0</v>
      </c>
      <c r="M423" s="6"/>
    </row>
    <row r="424" spans="1:13" s="67" customFormat="1" ht="15.75" hidden="1">
      <c r="A424" s="149"/>
      <c r="B424" s="36"/>
      <c r="C424" s="257"/>
      <c r="D424" s="36"/>
      <c r="E424" s="251"/>
      <c r="F424" s="251"/>
      <c r="G424" s="251"/>
      <c r="H424" s="36"/>
      <c r="I424" s="306"/>
      <c r="J424" s="300"/>
      <c r="K424" s="306">
        <f>Tabela79[[#This Row],[Valor Faturado]]*(1+Tabela79[[#This Row],[% Reajuste]])</f>
        <v>0</v>
      </c>
      <c r="L424" s="57">
        <f>Tabela79[[#This Row],[Valor Devido]]-Tabela79[[#This Row],[Valor Faturado]]</f>
        <v>0</v>
      </c>
      <c r="M424" s="6"/>
    </row>
    <row r="425" spans="1:13" s="67" customFormat="1" ht="15.75" hidden="1">
      <c r="A425" s="149"/>
      <c r="B425" s="36"/>
      <c r="C425" s="257"/>
      <c r="D425" s="36"/>
      <c r="E425" s="251"/>
      <c r="F425" s="251"/>
      <c r="G425" s="251"/>
      <c r="H425" s="36"/>
      <c r="I425" s="306"/>
      <c r="J425" s="300"/>
      <c r="K425" s="306">
        <f>Tabela79[[#This Row],[Valor Faturado]]*(1+Tabela79[[#This Row],[% Reajuste]])</f>
        <v>0</v>
      </c>
      <c r="L425" s="57">
        <f>Tabela79[[#This Row],[Valor Devido]]-Tabela79[[#This Row],[Valor Faturado]]</f>
        <v>0</v>
      </c>
      <c r="M425" s="6"/>
    </row>
    <row r="426" spans="1:13" s="67" customFormat="1" ht="15.75" hidden="1">
      <c r="A426" s="149"/>
      <c r="B426" s="36"/>
      <c r="C426" s="257"/>
      <c r="D426" s="36"/>
      <c r="E426" s="251"/>
      <c r="F426" s="251"/>
      <c r="G426" s="251"/>
      <c r="H426" s="36"/>
      <c r="I426" s="306"/>
      <c r="J426" s="300"/>
      <c r="K426" s="306">
        <f>Tabela79[[#This Row],[Valor Faturado]]*(1+Tabela79[[#This Row],[% Reajuste]])</f>
        <v>0</v>
      </c>
      <c r="L426" s="57">
        <f>Tabela79[[#This Row],[Valor Devido]]-Tabela79[[#This Row],[Valor Faturado]]</f>
        <v>0</v>
      </c>
      <c r="M426" s="6"/>
    </row>
    <row r="427" spans="1:13" s="67" customFormat="1" ht="15.75" hidden="1">
      <c r="A427" s="149"/>
      <c r="B427" s="36"/>
      <c r="C427" s="257"/>
      <c r="D427" s="36"/>
      <c r="E427" s="251"/>
      <c r="F427" s="251"/>
      <c r="G427" s="251"/>
      <c r="H427" s="36"/>
      <c r="I427" s="306"/>
      <c r="J427" s="300"/>
      <c r="K427" s="306">
        <f>Tabela79[[#This Row],[Valor Faturado]]*(1+Tabela79[[#This Row],[% Reajuste]])</f>
        <v>0</v>
      </c>
      <c r="L427" s="57">
        <f>Tabela79[[#This Row],[Valor Devido]]-Tabela79[[#This Row],[Valor Faturado]]</f>
        <v>0</v>
      </c>
      <c r="M427" s="6"/>
    </row>
    <row r="428" spans="1:13" s="67" customFormat="1" ht="15.75" hidden="1">
      <c r="A428" s="149"/>
      <c r="B428" s="36"/>
      <c r="C428" s="257"/>
      <c r="D428" s="36"/>
      <c r="E428" s="251"/>
      <c r="F428" s="251"/>
      <c r="G428" s="251"/>
      <c r="H428" s="36"/>
      <c r="I428" s="306"/>
      <c r="J428" s="300"/>
      <c r="K428" s="306">
        <f>Tabela79[[#This Row],[Valor Faturado]]*(1+Tabela79[[#This Row],[% Reajuste]])</f>
        <v>0</v>
      </c>
      <c r="L428" s="57">
        <f>Tabela79[[#This Row],[Valor Devido]]-Tabela79[[#This Row],[Valor Faturado]]</f>
        <v>0</v>
      </c>
      <c r="M428" s="6"/>
    </row>
    <row r="429" spans="1:13" s="67" customFormat="1" ht="15.75" hidden="1">
      <c r="A429" s="149"/>
      <c r="B429" s="36"/>
      <c r="C429" s="257"/>
      <c r="D429" s="36"/>
      <c r="E429" s="251"/>
      <c r="F429" s="251"/>
      <c r="G429" s="251"/>
      <c r="H429" s="36"/>
      <c r="I429" s="306"/>
      <c r="J429" s="300"/>
      <c r="K429" s="306">
        <f>Tabela79[[#This Row],[Valor Faturado]]*(1+Tabela79[[#This Row],[% Reajuste]])</f>
        <v>0</v>
      </c>
      <c r="L429" s="39">
        <f>Tabela79[[#This Row],[Valor Devido]]-Tabela79[[#This Row],[Valor Faturado]]</f>
        <v>0</v>
      </c>
      <c r="M429" s="6"/>
    </row>
    <row r="430" spans="1:13" s="67" customFormat="1" ht="15.75" hidden="1">
      <c r="A430" s="149"/>
      <c r="B430" s="36"/>
      <c r="C430" s="257"/>
      <c r="D430" s="36"/>
      <c r="E430" s="251"/>
      <c r="F430" s="251"/>
      <c r="G430" s="251"/>
      <c r="H430" s="36"/>
      <c r="I430" s="306"/>
      <c r="J430" s="300"/>
      <c r="K430" s="306">
        <f>Tabela79[[#This Row],[Valor Faturado]]*(1+Tabela79[[#This Row],[% Reajuste]])</f>
        <v>0</v>
      </c>
      <c r="L430" s="39">
        <f>Tabela79[[#This Row],[Valor Devido]]-Tabela79[[#This Row],[Valor Faturado]]</f>
        <v>0</v>
      </c>
      <c r="M430" s="6"/>
    </row>
    <row r="431" spans="1:13" s="67" customFormat="1" ht="15.75" hidden="1">
      <c r="A431" s="149"/>
      <c r="B431" s="36"/>
      <c r="C431" s="257"/>
      <c r="D431" s="36"/>
      <c r="E431" s="251"/>
      <c r="F431" s="251"/>
      <c r="G431" s="251"/>
      <c r="H431" s="11"/>
      <c r="I431" s="308"/>
      <c r="J431" s="302"/>
      <c r="K431" s="308">
        <f>Tabela79[[#This Row],[Valor Faturado]]*(1+Tabela79[[#This Row],[% Reajuste]])</f>
        <v>0</v>
      </c>
      <c r="L431" s="33">
        <f>Tabela79[[#This Row],[Valor Devido]]-Tabela79[[#This Row],[Valor Faturado]]</f>
        <v>0</v>
      </c>
      <c r="M431" s="6"/>
    </row>
    <row r="432" spans="1:13" s="67" customFormat="1" ht="15.75" hidden="1">
      <c r="A432" s="149"/>
      <c r="B432" s="36"/>
      <c r="C432" s="257"/>
      <c r="D432" s="36"/>
      <c r="E432" s="251"/>
      <c r="F432" s="251"/>
      <c r="G432" s="251"/>
      <c r="H432" s="11"/>
      <c r="I432" s="308"/>
      <c r="J432" s="302"/>
      <c r="K432" s="306">
        <f>Tabela79[[#This Row],[Valor Faturado]]*(1+Tabela79[[#This Row],[% Reajuste]])</f>
        <v>0</v>
      </c>
      <c r="L432" s="33">
        <f>Tabela79[[#This Row],[Valor Devido]]-Tabela79[[#This Row],[Valor Faturado]]</f>
        <v>0</v>
      </c>
      <c r="M432" s="6"/>
    </row>
    <row r="433" spans="1:13" s="67" customFormat="1" ht="15.75" hidden="1">
      <c r="A433" s="149"/>
      <c r="B433" s="36"/>
      <c r="C433" s="257"/>
      <c r="D433" s="36"/>
      <c r="E433" s="251"/>
      <c r="F433" s="251"/>
      <c r="G433" s="251"/>
      <c r="H433" s="11"/>
      <c r="I433" s="308"/>
      <c r="J433" s="302"/>
      <c r="K433" s="306">
        <f>Tabela79[[#This Row],[Valor Faturado]]*(1+Tabela79[[#This Row],[% Reajuste]])</f>
        <v>0</v>
      </c>
      <c r="L433" s="33">
        <f>Tabela79[[#This Row],[Valor Devido]]-Tabela79[[#This Row],[Valor Faturado]]</f>
        <v>0</v>
      </c>
      <c r="M433" s="6"/>
    </row>
    <row r="434" spans="1:13" s="67" customFormat="1" ht="15.75" hidden="1">
      <c r="A434" s="149"/>
      <c r="B434" s="36"/>
      <c r="C434" s="257"/>
      <c r="D434" s="36"/>
      <c r="E434" s="251"/>
      <c r="F434" s="251"/>
      <c r="G434" s="251"/>
      <c r="H434" s="11"/>
      <c r="I434" s="308"/>
      <c r="J434" s="302"/>
      <c r="K434" s="306">
        <f>Tabela79[[#This Row],[Valor Faturado]]*(1+Tabela79[[#This Row],[% Reajuste]])</f>
        <v>0</v>
      </c>
      <c r="L434" s="33">
        <f>Tabela79[[#This Row],[Valor Devido]]-Tabela79[[#This Row],[Valor Faturado]]</f>
        <v>0</v>
      </c>
      <c r="M434" s="6"/>
    </row>
    <row r="435" spans="1:13" s="67" customFormat="1" ht="15.75" hidden="1">
      <c r="A435" s="149"/>
      <c r="B435" s="36"/>
      <c r="C435" s="257"/>
      <c r="D435" s="36"/>
      <c r="E435" s="251"/>
      <c r="F435" s="251"/>
      <c r="G435" s="251"/>
      <c r="H435" s="11"/>
      <c r="I435" s="308"/>
      <c r="J435" s="302"/>
      <c r="K435" s="312">
        <f>Tabela79[[#This Row],[Valor Faturado]]*(1+Tabela79[[#This Row],[% Reajuste]])</f>
        <v>0</v>
      </c>
      <c r="L435" s="33">
        <f>Tabela79[[#This Row],[Valor Devido]]-Tabela79[[#This Row],[Valor Faturado]]</f>
        <v>0</v>
      </c>
      <c r="M435" s="6"/>
    </row>
    <row r="436" spans="1:13" s="67" customFormat="1" ht="15.75" hidden="1">
      <c r="A436" s="149"/>
      <c r="B436" s="36"/>
      <c r="C436" s="257"/>
      <c r="D436" s="36"/>
      <c r="E436" s="251"/>
      <c r="F436" s="251"/>
      <c r="G436" s="251"/>
      <c r="H436" s="11"/>
      <c r="I436" s="308"/>
      <c r="J436" s="302"/>
      <c r="K436" s="306">
        <f>Tabela79[[#This Row],[Valor Faturado]]*(1+Tabela79[[#This Row],[% Reajuste]])</f>
        <v>0</v>
      </c>
      <c r="L436" s="33">
        <f>Tabela79[[#This Row],[Valor Devido]]-Tabela79[[#This Row],[Valor Faturado]]</f>
        <v>0</v>
      </c>
      <c r="M436" s="6"/>
    </row>
    <row r="437" spans="1:13" s="67" customFormat="1" ht="15.75" hidden="1">
      <c r="A437" s="149"/>
      <c r="B437" s="36"/>
      <c r="C437" s="257"/>
      <c r="D437" s="36"/>
      <c r="E437" s="251"/>
      <c r="F437" s="251"/>
      <c r="G437" s="251"/>
      <c r="H437" s="11"/>
      <c r="I437" s="308"/>
      <c r="J437" s="302"/>
      <c r="K437" s="312">
        <f>Tabela79[[#This Row],[Valor Faturado]]*(1+Tabela79[[#This Row],[% Reajuste]])</f>
        <v>0</v>
      </c>
      <c r="L437" s="33">
        <f>Tabela79[[#This Row],[Valor Devido]]-Tabela79[[#This Row],[Valor Faturado]]</f>
        <v>0</v>
      </c>
      <c r="M437" s="6"/>
    </row>
    <row r="438" spans="1:13" s="67" customFormat="1" ht="15.75" hidden="1">
      <c r="A438" s="149"/>
      <c r="B438" s="36"/>
      <c r="C438" s="257"/>
      <c r="D438" s="36"/>
      <c r="E438" s="251"/>
      <c r="F438" s="251"/>
      <c r="G438" s="251"/>
      <c r="H438" s="11"/>
      <c r="I438" s="308"/>
      <c r="J438" s="302"/>
      <c r="K438" s="312">
        <f>Tabela79[[#This Row],[Valor Faturado]]*(1+Tabela79[[#This Row],[% Reajuste]])</f>
        <v>0</v>
      </c>
      <c r="L438" s="33">
        <f>Tabela79[[#This Row],[Valor Devido]]-Tabela79[[#This Row],[Valor Faturado]]</f>
        <v>0</v>
      </c>
      <c r="M438" s="6"/>
    </row>
    <row r="439" spans="1:13" s="67" customFormat="1" ht="15.75" hidden="1">
      <c r="A439" s="149"/>
      <c r="B439" s="36"/>
      <c r="C439" s="257"/>
      <c r="D439" s="36"/>
      <c r="E439" s="251"/>
      <c r="F439" s="251"/>
      <c r="G439" s="251"/>
      <c r="H439" s="11"/>
      <c r="I439" s="308"/>
      <c r="J439" s="302"/>
      <c r="K439" s="308">
        <f>Tabela79[[#This Row],[Valor Faturado]]*(1+Tabela79[[#This Row],[% Reajuste]])</f>
        <v>0</v>
      </c>
      <c r="L439" s="65">
        <f>Tabela79[[#This Row],[Valor Devido]]-Tabela79[[#This Row],[Valor Faturado]]</f>
        <v>0</v>
      </c>
      <c r="M439" s="6"/>
    </row>
    <row r="440" spans="1:13" s="67" customFormat="1" ht="15.75" hidden="1">
      <c r="A440" s="149"/>
      <c r="B440" s="36"/>
      <c r="C440" s="257"/>
      <c r="D440" s="36"/>
      <c r="E440" s="251"/>
      <c r="F440" s="251"/>
      <c r="G440" s="251"/>
      <c r="H440" s="11"/>
      <c r="I440" s="308"/>
      <c r="J440" s="302"/>
      <c r="K440" s="306">
        <f>Tabela79[[#This Row],[Valor Faturado]]*(1+Tabela79[[#This Row],[% Reajuste]])</f>
        <v>0</v>
      </c>
      <c r="L440" s="33">
        <f>Tabela79[[#This Row],[Valor Devido]]-Tabela79[[#This Row],[Valor Faturado]]</f>
        <v>0</v>
      </c>
      <c r="M440" s="6"/>
    </row>
    <row r="441" spans="1:13" s="67" customFormat="1" ht="15.75" hidden="1">
      <c r="A441" s="149"/>
      <c r="B441" s="36"/>
      <c r="C441" s="257"/>
      <c r="D441" s="36"/>
      <c r="E441" s="251"/>
      <c r="F441" s="251"/>
      <c r="G441" s="251"/>
      <c r="H441" s="11"/>
      <c r="I441" s="308"/>
      <c r="J441" s="302"/>
      <c r="K441" s="312">
        <f>Tabela79[[#This Row],[Valor Faturado]]*(1+Tabela79[[#This Row],[% Reajuste]])</f>
        <v>0</v>
      </c>
      <c r="L441" s="33">
        <f>Tabela79[[#This Row],[Valor Devido]]-Tabela79[[#This Row],[Valor Faturado]]</f>
        <v>0</v>
      </c>
      <c r="M441" s="6"/>
    </row>
    <row r="442" spans="1:13" s="67" customFormat="1" ht="15.75" hidden="1">
      <c r="A442" s="149"/>
      <c r="B442" s="36"/>
      <c r="C442" s="257"/>
      <c r="D442" s="36"/>
      <c r="E442" s="251"/>
      <c r="F442" s="251"/>
      <c r="G442" s="251"/>
      <c r="H442" s="11"/>
      <c r="I442" s="308"/>
      <c r="J442" s="302"/>
      <c r="K442" s="308">
        <f>Tabela79[[#This Row],[Valor Faturado]]*(1+Tabela79[[#This Row],[% Reajuste]])</f>
        <v>0</v>
      </c>
      <c r="L442" s="65">
        <f>Tabela79[[#This Row],[Valor Devido]]-Tabela79[[#This Row],[Valor Faturado]]</f>
        <v>0</v>
      </c>
      <c r="M442" s="6"/>
    </row>
    <row r="443" spans="1:13" s="67" customFormat="1" ht="15.75" hidden="1">
      <c r="A443" s="149"/>
      <c r="B443" s="36"/>
      <c r="C443" s="257"/>
      <c r="D443" s="36"/>
      <c r="E443" s="251"/>
      <c r="F443" s="251"/>
      <c r="G443" s="251"/>
      <c r="H443" s="76"/>
      <c r="I443" s="309"/>
      <c r="J443" s="304"/>
      <c r="K443" s="306">
        <f>Tabela79[[#This Row],[Valor Faturado]]*(1+Tabela79[[#This Row],[% Reajuste]])</f>
        <v>0</v>
      </c>
      <c r="L443" s="33">
        <f>Tabela79[[#This Row],[Valor Devido]]-Tabela79[[#This Row],[Valor Faturado]]</f>
        <v>0</v>
      </c>
      <c r="M443" s="6"/>
    </row>
    <row r="444" spans="1:13" s="67" customFormat="1" ht="15.75" hidden="1">
      <c r="A444" s="149"/>
      <c r="B444" s="36"/>
      <c r="C444" s="257"/>
      <c r="D444" s="36"/>
      <c r="E444" s="251"/>
      <c r="F444" s="251"/>
      <c r="G444" s="251"/>
      <c r="H444" s="11"/>
      <c r="I444" s="308"/>
      <c r="J444" s="302"/>
      <c r="K444" s="308">
        <f>Tabela79[[#This Row],[Valor Faturado]]*(1+Tabela79[[#This Row],[% Reajuste]])</f>
        <v>0</v>
      </c>
      <c r="L444" s="65">
        <f>Tabela79[[#This Row],[Valor Devido]]-Tabela79[[#This Row],[Valor Faturado]]</f>
        <v>0</v>
      </c>
      <c r="M444" s="6"/>
    </row>
    <row r="445" spans="1:13" s="67" customFormat="1" ht="15.75" hidden="1">
      <c r="A445" s="149"/>
      <c r="B445" s="36"/>
      <c r="C445" s="257"/>
      <c r="D445" s="36"/>
      <c r="E445" s="251"/>
      <c r="F445" s="251"/>
      <c r="G445" s="251"/>
      <c r="H445" s="11"/>
      <c r="I445" s="308"/>
      <c r="J445" s="302"/>
      <c r="K445" s="308">
        <f>Tabela79[[#This Row],[Valor Faturado]]*(1+Tabela79[[#This Row],[% Reajuste]])</f>
        <v>0</v>
      </c>
      <c r="L445" s="65">
        <f>Tabela79[[#This Row],[Valor Devido]]-Tabela79[[#This Row],[Valor Faturado]]</f>
        <v>0</v>
      </c>
      <c r="M445" s="6"/>
    </row>
    <row r="446" spans="1:13" s="67" customFormat="1" ht="15.75" hidden="1">
      <c r="A446" s="149"/>
      <c r="B446" s="36"/>
      <c r="C446" s="257"/>
      <c r="D446" s="36"/>
      <c r="E446" s="251"/>
      <c r="F446" s="251"/>
      <c r="G446" s="251"/>
      <c r="H446" s="11"/>
      <c r="I446" s="308"/>
      <c r="J446" s="302"/>
      <c r="K446" s="306">
        <f>Tabela79[[#This Row],[Valor Faturado]]*(1+Tabela79[[#This Row],[% Reajuste]])</f>
        <v>0</v>
      </c>
      <c r="L446" s="65">
        <f>Tabela79[[#This Row],[Valor Devido]]-Tabela79[[#This Row],[Valor Faturado]]</f>
        <v>0</v>
      </c>
      <c r="M446" s="6"/>
    </row>
    <row r="447" spans="1:13" s="67" customFormat="1" ht="15.75" hidden="1">
      <c r="A447" s="149"/>
      <c r="B447" s="36"/>
      <c r="C447" s="257"/>
      <c r="D447" s="36"/>
      <c r="E447" s="251"/>
      <c r="F447" s="251"/>
      <c r="G447" s="251"/>
      <c r="H447" s="11"/>
      <c r="I447" s="308"/>
      <c r="J447" s="302"/>
      <c r="K447" s="308">
        <f>Tabela79[[#This Row],[Valor Faturado]]*(1+Tabela79[[#This Row],[% Reajuste]])</f>
        <v>0</v>
      </c>
      <c r="L447" s="33">
        <f>Tabela79[[#This Row],[Valor Devido]]-Tabela79[[#This Row],[Valor Faturado]]</f>
        <v>0</v>
      </c>
      <c r="M447" s="6"/>
    </row>
    <row r="448" spans="1:13" s="67" customFormat="1" ht="15.75" hidden="1">
      <c r="A448" s="149"/>
      <c r="B448" s="36"/>
      <c r="C448" s="257"/>
      <c r="D448" s="36"/>
      <c r="E448" s="251"/>
      <c r="F448" s="251"/>
      <c r="G448" s="251"/>
      <c r="H448" s="76"/>
      <c r="I448" s="309"/>
      <c r="J448" s="304"/>
      <c r="K448" s="306">
        <f>Tabela79[[#This Row],[Valor Faturado]]*(1+Tabela79[[#This Row],[% Reajuste]])</f>
        <v>0</v>
      </c>
      <c r="L448" s="33">
        <f>Tabela79[[#This Row],[Valor Devido]]-Tabela79[[#This Row],[Valor Faturado]]</f>
        <v>0</v>
      </c>
      <c r="M448" s="6"/>
    </row>
    <row r="449" spans="1:13" s="67" customFormat="1" ht="15.75" hidden="1">
      <c r="A449" s="149"/>
      <c r="B449" s="36"/>
      <c r="C449" s="257"/>
      <c r="D449" s="36"/>
      <c r="E449" s="251"/>
      <c r="F449" s="251"/>
      <c r="G449" s="251"/>
      <c r="H449" s="11"/>
      <c r="I449" s="308"/>
      <c r="J449" s="302"/>
      <c r="K449" s="312">
        <f>Tabela79[[#This Row],[Valor Faturado]]*(1+Tabela79[[#This Row],[% Reajuste]])</f>
        <v>0</v>
      </c>
      <c r="L449" s="65">
        <f>Tabela79[[#This Row],[Valor Devido]]-Tabela79[[#This Row],[Valor Faturado]]</f>
        <v>0</v>
      </c>
      <c r="M449" s="6"/>
    </row>
    <row r="450" spans="1:13" s="67" customFormat="1" ht="15.75" hidden="1">
      <c r="A450" s="149"/>
      <c r="B450" s="36"/>
      <c r="C450" s="257"/>
      <c r="D450" s="36"/>
      <c r="E450" s="251"/>
      <c r="F450" s="251"/>
      <c r="G450" s="251"/>
      <c r="H450" s="36"/>
      <c r="I450" s="306"/>
      <c r="J450" s="300"/>
      <c r="K450" s="306">
        <f>Tabela79[[#This Row],[Valor Faturado]]*(1+Tabela79[[#This Row],[% Reajuste]])</f>
        <v>0</v>
      </c>
      <c r="L450" s="39">
        <f>Tabela79[[#This Row],[Valor Devido]]-Tabela79[[#This Row],[Valor Faturado]]</f>
        <v>0</v>
      </c>
      <c r="M450" s="6"/>
    </row>
    <row r="451" spans="1:13" s="67" customFormat="1" ht="15.75" hidden="1">
      <c r="A451" s="149"/>
      <c r="B451" s="36"/>
      <c r="C451" s="257"/>
      <c r="D451" s="36"/>
      <c r="E451" s="251"/>
      <c r="F451" s="251"/>
      <c r="G451" s="251"/>
      <c r="H451" s="36"/>
      <c r="I451" s="306"/>
      <c r="J451" s="300"/>
      <c r="K451" s="306">
        <f>Tabela79[[#This Row],[Valor Faturado]]*(1+Tabela79[[#This Row],[% Reajuste]])</f>
        <v>0</v>
      </c>
      <c r="L451" s="39">
        <f>Tabela79[[#This Row],[Valor Devido]]-Tabela79[[#This Row],[Valor Faturado]]</f>
        <v>0</v>
      </c>
      <c r="M451" s="6"/>
    </row>
    <row r="452" spans="1:13" s="67" customFormat="1" ht="15.75" hidden="1">
      <c r="A452" s="149"/>
      <c r="B452" s="36"/>
      <c r="C452" s="257"/>
      <c r="D452" s="36"/>
      <c r="E452" s="251"/>
      <c r="F452" s="251"/>
      <c r="G452" s="251"/>
      <c r="H452" s="36"/>
      <c r="I452" s="306"/>
      <c r="J452" s="300"/>
      <c r="K452" s="306">
        <f>Tabela79[[#This Row],[Valor Faturado]]*(1+Tabela79[[#This Row],[% Reajuste]])</f>
        <v>0</v>
      </c>
      <c r="L452" s="39">
        <f>Tabela79[[#This Row],[Valor Devido]]-Tabela79[[#This Row],[Valor Faturado]]</f>
        <v>0</v>
      </c>
      <c r="M452" s="6"/>
    </row>
    <row r="453" spans="1:13" s="67" customFormat="1" ht="15.75" hidden="1">
      <c r="A453" s="149"/>
      <c r="B453" s="36"/>
      <c r="C453" s="257"/>
      <c r="D453" s="36"/>
      <c r="E453" s="251"/>
      <c r="F453" s="251"/>
      <c r="G453" s="251"/>
      <c r="H453" s="36"/>
      <c r="I453" s="306"/>
      <c r="J453" s="300"/>
      <c r="K453" s="306">
        <f>Tabela79[[#This Row],[Valor Faturado]]*(1+Tabela79[[#This Row],[% Reajuste]])</f>
        <v>0</v>
      </c>
      <c r="L453" s="39">
        <f>Tabela79[[#This Row],[Valor Devido]]-Tabela79[[#This Row],[Valor Faturado]]</f>
        <v>0</v>
      </c>
      <c r="M453" s="6"/>
    </row>
    <row r="454" spans="1:13" s="67" customFormat="1" ht="15.75" hidden="1">
      <c r="A454" s="149"/>
      <c r="B454" s="36"/>
      <c r="C454" s="257"/>
      <c r="D454" s="36"/>
      <c r="E454" s="251"/>
      <c r="F454" s="251"/>
      <c r="G454" s="251"/>
      <c r="H454" s="36"/>
      <c r="I454" s="306"/>
      <c r="J454" s="300"/>
      <c r="K454" s="306">
        <f>Tabela79[[#This Row],[Valor Faturado]]*(1+Tabela79[[#This Row],[% Reajuste]])</f>
        <v>0</v>
      </c>
      <c r="L454" s="39">
        <f>Tabela79[[#This Row],[Valor Devido]]-Tabela79[[#This Row],[Valor Faturado]]</f>
        <v>0</v>
      </c>
      <c r="M454" s="6"/>
    </row>
    <row r="455" spans="1:13" s="67" customFormat="1" ht="15.75" hidden="1">
      <c r="A455" s="149"/>
      <c r="B455" s="36"/>
      <c r="C455" s="257"/>
      <c r="D455" s="36"/>
      <c r="E455" s="251"/>
      <c r="F455" s="251"/>
      <c r="G455" s="251"/>
      <c r="H455" s="36"/>
      <c r="I455" s="306"/>
      <c r="J455" s="300"/>
      <c r="K455" s="306">
        <f>Tabela79[[#This Row],[Valor Faturado]]*(1+Tabela79[[#This Row],[% Reajuste]])</f>
        <v>0</v>
      </c>
      <c r="L455" s="39">
        <f>Tabela79[[#This Row],[Valor Devido]]-Tabela79[[#This Row],[Valor Faturado]]</f>
        <v>0</v>
      </c>
      <c r="M455" s="6"/>
    </row>
    <row r="456" spans="1:13" s="67" customFormat="1" ht="15.75" hidden="1">
      <c r="A456" s="149"/>
      <c r="B456" s="36"/>
      <c r="C456" s="257"/>
      <c r="D456" s="36"/>
      <c r="E456" s="251"/>
      <c r="F456" s="251"/>
      <c r="G456" s="251"/>
      <c r="H456" s="36"/>
      <c r="I456" s="306"/>
      <c r="J456" s="300"/>
      <c r="K456" s="306">
        <f>Tabela79[[#This Row],[Valor Faturado]]*(1+Tabela79[[#This Row],[% Reajuste]])</f>
        <v>0</v>
      </c>
      <c r="L456" s="39">
        <f>Tabela79[[#This Row],[Valor Devido]]-Tabela79[[#This Row],[Valor Faturado]]</f>
        <v>0</v>
      </c>
      <c r="M456" s="6"/>
    </row>
    <row r="457" spans="1:13" s="67" customFormat="1" ht="15.75" hidden="1">
      <c r="A457" s="149"/>
      <c r="B457" s="36"/>
      <c r="C457" s="257"/>
      <c r="D457" s="36"/>
      <c r="E457" s="251"/>
      <c r="F457" s="251"/>
      <c r="G457" s="251"/>
      <c r="H457" s="36"/>
      <c r="I457" s="306"/>
      <c r="J457" s="300"/>
      <c r="K457" s="306">
        <f>Tabela79[[#This Row],[Valor Faturado]]*(1+Tabela79[[#This Row],[% Reajuste]])</f>
        <v>0</v>
      </c>
      <c r="L457" s="39">
        <f>Tabela79[[#This Row],[Valor Devido]]-Tabela79[[#This Row],[Valor Faturado]]</f>
        <v>0</v>
      </c>
      <c r="M457" s="6"/>
    </row>
    <row r="458" spans="1:13" s="67" customFormat="1" ht="15.75" hidden="1">
      <c r="A458" s="149"/>
      <c r="B458" s="36"/>
      <c r="C458" s="257"/>
      <c r="D458" s="36"/>
      <c r="E458" s="251"/>
      <c r="F458" s="251"/>
      <c r="G458" s="251"/>
      <c r="H458" s="36"/>
      <c r="I458" s="306"/>
      <c r="J458" s="300"/>
      <c r="K458" s="306">
        <f>Tabela79[[#This Row],[Valor Faturado]]*(1+Tabela79[[#This Row],[% Reajuste]])</f>
        <v>0</v>
      </c>
      <c r="L458" s="39">
        <f>Tabela79[[#This Row],[Valor Devido]]-Tabela79[[#This Row],[Valor Faturado]]</f>
        <v>0</v>
      </c>
      <c r="M458" s="6"/>
    </row>
    <row r="459" spans="1:13" s="67" customFormat="1" ht="15.75" hidden="1">
      <c r="A459" s="149"/>
      <c r="B459" s="36"/>
      <c r="C459" s="257"/>
      <c r="D459" s="36"/>
      <c r="E459" s="251"/>
      <c r="F459" s="251"/>
      <c r="G459" s="251"/>
      <c r="H459" s="36"/>
      <c r="I459" s="306"/>
      <c r="J459" s="300"/>
      <c r="K459" s="306">
        <f>Tabela79[[#This Row],[Valor Faturado]]*(1+Tabela79[[#This Row],[% Reajuste]])</f>
        <v>0</v>
      </c>
      <c r="L459" s="39">
        <f>Tabela79[[#This Row],[Valor Devido]]-Tabela79[[#This Row],[Valor Faturado]]</f>
        <v>0</v>
      </c>
      <c r="M459" s="6"/>
    </row>
    <row r="460" spans="1:13" s="67" customFormat="1" ht="15.75" hidden="1">
      <c r="A460" s="149"/>
      <c r="B460" s="36"/>
      <c r="C460" s="257"/>
      <c r="D460" s="36"/>
      <c r="E460" s="251"/>
      <c r="F460" s="251"/>
      <c r="G460" s="251"/>
      <c r="H460" s="36"/>
      <c r="I460" s="306"/>
      <c r="J460" s="300"/>
      <c r="K460" s="306">
        <f>Tabela79[[#This Row],[Valor Faturado]]*(1+Tabela79[[#This Row],[% Reajuste]])</f>
        <v>0</v>
      </c>
      <c r="L460" s="39">
        <f>Tabela79[[#This Row],[Valor Devido]]-Tabela79[[#This Row],[Valor Faturado]]</f>
        <v>0</v>
      </c>
      <c r="M460" s="6"/>
    </row>
    <row r="461" spans="1:13" s="67" customFormat="1" ht="15.75" hidden="1">
      <c r="A461" s="149"/>
      <c r="B461" s="36"/>
      <c r="C461" s="257"/>
      <c r="D461" s="36"/>
      <c r="E461" s="251"/>
      <c r="F461" s="251"/>
      <c r="G461" s="251"/>
      <c r="H461" s="36"/>
      <c r="I461" s="306"/>
      <c r="J461" s="300"/>
      <c r="K461" s="306">
        <f>Tabela79[[#This Row],[Valor Faturado]]*(1+Tabela79[[#This Row],[% Reajuste]])</f>
        <v>0</v>
      </c>
      <c r="L461" s="39">
        <f>Tabela79[[#This Row],[Valor Devido]]-Tabela79[[#This Row],[Valor Faturado]]</f>
        <v>0</v>
      </c>
      <c r="M461" s="6"/>
    </row>
    <row r="462" spans="1:13" s="67" customFormat="1" ht="15.75" hidden="1">
      <c r="A462" s="149"/>
      <c r="B462" s="36"/>
      <c r="C462" s="257"/>
      <c r="D462" s="36"/>
      <c r="E462" s="251"/>
      <c r="F462" s="251"/>
      <c r="G462" s="251"/>
      <c r="H462" s="36"/>
      <c r="I462" s="306"/>
      <c r="J462" s="300"/>
      <c r="K462" s="306">
        <f>Tabela79[[#This Row],[Valor Faturado]]*(1+Tabela79[[#This Row],[% Reajuste]])</f>
        <v>0</v>
      </c>
      <c r="L462" s="39">
        <f>Tabela79[[#This Row],[Valor Devido]]-Tabela79[[#This Row],[Valor Faturado]]</f>
        <v>0</v>
      </c>
      <c r="M462" s="6"/>
    </row>
    <row r="463" spans="1:13" s="67" customFormat="1" ht="15.75" hidden="1">
      <c r="A463" s="149"/>
      <c r="B463" s="36"/>
      <c r="C463" s="257"/>
      <c r="D463" s="36"/>
      <c r="E463" s="251"/>
      <c r="F463" s="251"/>
      <c r="G463" s="251"/>
      <c r="H463" s="44"/>
      <c r="I463" s="307"/>
      <c r="J463" s="301"/>
      <c r="K463" s="306">
        <f>Tabela79[[#This Row],[Valor Faturado]]*(1+Tabela79[[#This Row],[% Reajuste]])</f>
        <v>0</v>
      </c>
      <c r="L463" s="64">
        <f>Tabela79[[#This Row],[Valor Devido]]-Tabela79[[#This Row],[Valor Faturado]]</f>
        <v>0</v>
      </c>
      <c r="M463" s="6"/>
    </row>
    <row r="464" spans="1:13" s="67" customFormat="1" ht="15.75" hidden="1">
      <c r="A464" s="149"/>
      <c r="B464" s="36"/>
      <c r="C464" s="257"/>
      <c r="D464" s="36"/>
      <c r="E464" s="251"/>
      <c r="F464" s="251"/>
      <c r="G464" s="251"/>
      <c r="H464" s="44"/>
      <c r="I464" s="307"/>
      <c r="J464" s="301"/>
      <c r="K464" s="306">
        <f>Tabela79[[#This Row],[Valor Faturado]]*(1+Tabela79[[#This Row],[% Reajuste]])</f>
        <v>0</v>
      </c>
      <c r="L464" s="64">
        <f>Tabela79[[#This Row],[Valor Devido]]-Tabela79[[#This Row],[Valor Faturado]]</f>
        <v>0</v>
      </c>
      <c r="M464" s="6"/>
    </row>
    <row r="465" spans="1:13" s="67" customFormat="1" ht="15.75" hidden="1">
      <c r="A465" s="149"/>
      <c r="B465" s="36"/>
      <c r="C465" s="257"/>
      <c r="D465" s="36"/>
      <c r="E465" s="251"/>
      <c r="F465" s="251"/>
      <c r="G465" s="251"/>
      <c r="H465" s="44"/>
      <c r="I465" s="307"/>
      <c r="J465" s="301"/>
      <c r="K465" s="306">
        <f>Tabela79[[#This Row],[Valor Faturado]]*(1+Tabela79[[#This Row],[% Reajuste]])</f>
        <v>0</v>
      </c>
      <c r="L465" s="64">
        <f>Tabela79[[#This Row],[Valor Devido]]-Tabela79[[#This Row],[Valor Faturado]]</f>
        <v>0</v>
      </c>
      <c r="M465" s="6"/>
    </row>
    <row r="466" spans="1:13" s="67" customFormat="1" ht="15.75" hidden="1">
      <c r="A466" s="149"/>
      <c r="B466" s="36"/>
      <c r="C466" s="257"/>
      <c r="D466" s="36"/>
      <c r="E466" s="251"/>
      <c r="F466" s="251"/>
      <c r="G466" s="251"/>
      <c r="H466" s="44"/>
      <c r="I466" s="307"/>
      <c r="J466" s="301"/>
      <c r="K466" s="306">
        <f>Tabela79[[#This Row],[Valor Faturado]]*(1+Tabela79[[#This Row],[% Reajuste]])</f>
        <v>0</v>
      </c>
      <c r="L466" s="64">
        <f>Tabela79[[#This Row],[Valor Devido]]-Tabela79[[#This Row],[Valor Faturado]]</f>
        <v>0</v>
      </c>
      <c r="M466" s="6"/>
    </row>
    <row r="467" spans="1:13" s="67" customFormat="1" ht="15.75" hidden="1">
      <c r="A467" s="149"/>
      <c r="B467" s="36"/>
      <c r="C467" s="257"/>
      <c r="D467" s="36"/>
      <c r="E467" s="251"/>
      <c r="F467" s="251"/>
      <c r="G467" s="251"/>
      <c r="H467" s="44"/>
      <c r="I467" s="307"/>
      <c r="J467" s="301"/>
      <c r="K467" s="306">
        <f>Tabela79[[#This Row],[Valor Faturado]]*(1+Tabela79[[#This Row],[% Reajuste]])</f>
        <v>0</v>
      </c>
      <c r="L467" s="64">
        <f>Tabela79[[#This Row],[Valor Devido]]-Tabela79[[#This Row],[Valor Faturado]]</f>
        <v>0</v>
      </c>
      <c r="M467" s="6"/>
    </row>
    <row r="468" spans="1:13" s="67" customFormat="1" ht="15.75" hidden="1">
      <c r="A468" s="149"/>
      <c r="B468" s="36"/>
      <c r="C468" s="257"/>
      <c r="D468" s="36"/>
      <c r="E468" s="251"/>
      <c r="F468" s="251"/>
      <c r="G468" s="251"/>
      <c r="H468" s="44"/>
      <c r="I468" s="307"/>
      <c r="J468" s="301"/>
      <c r="K468" s="306">
        <f>Tabela79[[#This Row],[Valor Faturado]]*(1+Tabela79[[#This Row],[% Reajuste]])</f>
        <v>0</v>
      </c>
      <c r="L468" s="64">
        <f>Tabela79[[#This Row],[Valor Devido]]-Tabela79[[#This Row],[Valor Faturado]]</f>
        <v>0</v>
      </c>
      <c r="M468" s="6"/>
    </row>
    <row r="469" spans="1:13" s="67" customFormat="1" ht="15.75" hidden="1">
      <c r="A469" s="149"/>
      <c r="B469" s="36"/>
      <c r="C469" s="257"/>
      <c r="D469" s="36"/>
      <c r="E469" s="251"/>
      <c r="F469" s="251"/>
      <c r="G469" s="251"/>
      <c r="H469" s="44"/>
      <c r="I469" s="307"/>
      <c r="J469" s="301"/>
      <c r="K469" s="306">
        <f>Tabela79[[#This Row],[Valor Faturado]]*(1+Tabela79[[#This Row],[% Reajuste]])</f>
        <v>0</v>
      </c>
      <c r="L469" s="64">
        <f>Tabela79[[#This Row],[Valor Devido]]-Tabela79[[#This Row],[Valor Faturado]]</f>
        <v>0</v>
      </c>
      <c r="M469" s="6"/>
    </row>
    <row r="470" spans="1:13" s="67" customFormat="1" ht="15.75" hidden="1">
      <c r="A470" s="149"/>
      <c r="B470" s="36"/>
      <c r="C470" s="257"/>
      <c r="D470" s="36"/>
      <c r="E470" s="251"/>
      <c r="F470" s="251"/>
      <c r="G470" s="251"/>
      <c r="H470" s="44"/>
      <c r="I470" s="307"/>
      <c r="J470" s="301"/>
      <c r="K470" s="306">
        <f>Tabela79[[#This Row],[Valor Faturado]]*(1+Tabela79[[#This Row],[% Reajuste]])</f>
        <v>0</v>
      </c>
      <c r="L470" s="64">
        <f>Tabela79[[#This Row],[Valor Devido]]-Tabela79[[#This Row],[Valor Faturado]]</f>
        <v>0</v>
      </c>
      <c r="M470" s="6"/>
    </row>
    <row r="471" spans="1:13" s="67" customFormat="1" ht="15.75" hidden="1">
      <c r="A471" s="149"/>
      <c r="B471" s="36"/>
      <c r="C471" s="257"/>
      <c r="D471" s="36"/>
      <c r="E471" s="251"/>
      <c r="F471" s="251"/>
      <c r="G471" s="251"/>
      <c r="H471" s="44"/>
      <c r="I471" s="307"/>
      <c r="J471" s="301"/>
      <c r="K471" s="306">
        <f>Tabela79[[#This Row],[Valor Faturado]]*(1+Tabela79[[#This Row],[% Reajuste]])</f>
        <v>0</v>
      </c>
      <c r="L471" s="64">
        <f>Tabela79[[#This Row],[Valor Devido]]-Tabela79[[#This Row],[Valor Faturado]]</f>
        <v>0</v>
      </c>
      <c r="M471" s="6"/>
    </row>
    <row r="472" spans="1:13" s="67" customFormat="1" ht="15.75" hidden="1">
      <c r="A472" s="149"/>
      <c r="B472" s="36"/>
      <c r="C472" s="257"/>
      <c r="D472" s="36"/>
      <c r="E472" s="251"/>
      <c r="F472" s="251"/>
      <c r="G472" s="251"/>
      <c r="H472" s="44"/>
      <c r="I472" s="307"/>
      <c r="J472" s="301"/>
      <c r="K472" s="306">
        <f>Tabela79[[#This Row],[Valor Faturado]]*(1+Tabela79[[#This Row],[% Reajuste]])</f>
        <v>0</v>
      </c>
      <c r="L472" s="64">
        <f>Tabela79[[#This Row],[Valor Devido]]-Tabela79[[#This Row],[Valor Faturado]]</f>
        <v>0</v>
      </c>
      <c r="M472" s="6"/>
    </row>
    <row r="473" spans="1:13" s="67" customFormat="1" ht="15.75" hidden="1">
      <c r="A473" s="149"/>
      <c r="B473" s="36"/>
      <c r="C473" s="257"/>
      <c r="D473" s="36"/>
      <c r="E473" s="251"/>
      <c r="F473" s="251"/>
      <c r="G473" s="251"/>
      <c r="H473" s="44"/>
      <c r="I473" s="307"/>
      <c r="J473" s="301"/>
      <c r="K473" s="306">
        <f>Tabela79[[#This Row],[Valor Faturado]]*(1+Tabela79[[#This Row],[% Reajuste]])</f>
        <v>0</v>
      </c>
      <c r="L473" s="64">
        <f>Tabela79[[#This Row],[Valor Devido]]-Tabela79[[#This Row],[Valor Faturado]]</f>
        <v>0</v>
      </c>
      <c r="M473" s="6"/>
    </row>
    <row r="474" spans="1:13" s="67" customFormat="1" ht="15.75" hidden="1">
      <c r="A474" s="149"/>
      <c r="B474" s="36"/>
      <c r="C474" s="257"/>
      <c r="D474" s="36"/>
      <c r="E474" s="251"/>
      <c r="F474" s="251"/>
      <c r="G474" s="251"/>
      <c r="H474" s="44"/>
      <c r="I474" s="307"/>
      <c r="J474" s="301"/>
      <c r="K474" s="306">
        <f>Tabela79[[#This Row],[Valor Faturado]]*(1+Tabela79[[#This Row],[% Reajuste]])</f>
        <v>0</v>
      </c>
      <c r="L474" s="64">
        <f>Tabela79[[#This Row],[Valor Devido]]-Tabela79[[#This Row],[Valor Faturado]]</f>
        <v>0</v>
      </c>
      <c r="M474" s="6"/>
    </row>
    <row r="475" spans="1:13" s="67" customFormat="1" ht="15.75" hidden="1">
      <c r="A475" s="149"/>
      <c r="B475" s="36"/>
      <c r="C475" s="257"/>
      <c r="D475" s="36"/>
      <c r="E475" s="251"/>
      <c r="F475" s="251"/>
      <c r="G475" s="251"/>
      <c r="H475" s="44"/>
      <c r="I475" s="307"/>
      <c r="J475" s="301"/>
      <c r="K475" s="306">
        <f>Tabela79[[#This Row],[Valor Faturado]]*(1+Tabela79[[#This Row],[% Reajuste]])</f>
        <v>0</v>
      </c>
      <c r="L475" s="64">
        <f>Tabela79[[#This Row],[Valor Devido]]-Tabela79[[#This Row],[Valor Faturado]]</f>
        <v>0</v>
      </c>
      <c r="M475" s="6"/>
    </row>
    <row r="476" spans="1:13" s="67" customFormat="1" ht="15.75" hidden="1">
      <c r="A476" s="149"/>
      <c r="B476" s="36"/>
      <c r="C476" s="257"/>
      <c r="D476" s="36"/>
      <c r="E476" s="251"/>
      <c r="F476" s="251"/>
      <c r="G476" s="251"/>
      <c r="H476" s="44"/>
      <c r="I476" s="307"/>
      <c r="J476" s="301"/>
      <c r="K476" s="306">
        <f>Tabela79[[#This Row],[Valor Faturado]]*(1+Tabela79[[#This Row],[% Reajuste]])</f>
        <v>0</v>
      </c>
      <c r="L476" s="64">
        <f>Tabela79[[#This Row],[Valor Devido]]-Tabela79[[#This Row],[Valor Faturado]]</f>
        <v>0</v>
      </c>
      <c r="M476" s="6"/>
    </row>
    <row r="477" spans="1:13" s="67" customFormat="1" ht="15.75" hidden="1">
      <c r="A477" s="149"/>
      <c r="B477" s="36"/>
      <c r="C477" s="257"/>
      <c r="D477" s="36"/>
      <c r="E477" s="251"/>
      <c r="F477" s="251"/>
      <c r="G477" s="251"/>
      <c r="H477" s="36"/>
      <c r="I477" s="306"/>
      <c r="J477" s="300"/>
      <c r="K477" s="306">
        <f>Tabela79[[#This Row],[Valor Faturado]]*(1+Tabela79[[#This Row],[% Reajuste]])</f>
        <v>0</v>
      </c>
      <c r="L477" s="57">
        <f>Tabela79[[#This Row],[Valor Devido]]-Tabela79[[#This Row],[Valor Faturado]]</f>
        <v>0</v>
      </c>
      <c r="M477" s="6"/>
    </row>
    <row r="478" spans="1:13" s="67" customFormat="1" ht="15.75" hidden="1">
      <c r="A478" s="149"/>
      <c r="B478" s="36"/>
      <c r="C478" s="257"/>
      <c r="D478" s="36"/>
      <c r="E478" s="251"/>
      <c r="F478" s="251"/>
      <c r="G478" s="251"/>
      <c r="H478" s="36"/>
      <c r="I478" s="306"/>
      <c r="J478" s="300"/>
      <c r="K478" s="306">
        <f>Tabela79[[#This Row],[Valor Faturado]]*(1+Tabela79[[#This Row],[% Reajuste]])</f>
        <v>0</v>
      </c>
      <c r="L478" s="57">
        <f>Tabela79[[#This Row],[Valor Devido]]-Tabela79[[#This Row],[Valor Faturado]]</f>
        <v>0</v>
      </c>
      <c r="M478" s="6"/>
    </row>
    <row r="479" spans="1:13" s="67" customFormat="1" ht="15.75" hidden="1">
      <c r="A479" s="149"/>
      <c r="B479" s="36"/>
      <c r="C479" s="257"/>
      <c r="D479" s="36"/>
      <c r="E479" s="251"/>
      <c r="F479" s="251"/>
      <c r="G479" s="251"/>
      <c r="H479" s="36"/>
      <c r="I479" s="306"/>
      <c r="J479" s="300"/>
      <c r="K479" s="306">
        <f>Tabela79[[#This Row],[Valor Faturado]]*(1+Tabela79[[#This Row],[% Reajuste]])</f>
        <v>0</v>
      </c>
      <c r="L479" s="57">
        <f>Tabela79[[#This Row],[Valor Devido]]-Tabela79[[#This Row],[Valor Faturado]]</f>
        <v>0</v>
      </c>
      <c r="M479" s="6"/>
    </row>
    <row r="480" spans="1:13" s="67" customFormat="1" ht="15.75" hidden="1">
      <c r="A480" s="149"/>
      <c r="B480" s="36"/>
      <c r="C480" s="257"/>
      <c r="D480" s="36"/>
      <c r="E480" s="251"/>
      <c r="F480" s="251"/>
      <c r="G480" s="251"/>
      <c r="H480" s="36"/>
      <c r="I480" s="306"/>
      <c r="J480" s="300"/>
      <c r="K480" s="306">
        <f>Tabela79[[#This Row],[Valor Faturado]]*(1+Tabela79[[#This Row],[% Reajuste]])</f>
        <v>0</v>
      </c>
      <c r="L480" s="57">
        <f>Tabela79[[#This Row],[Valor Devido]]-Tabela79[[#This Row],[Valor Faturado]]</f>
        <v>0</v>
      </c>
      <c r="M480" s="6"/>
    </row>
    <row r="481" spans="1:13" s="67" customFormat="1" ht="15.75" hidden="1">
      <c r="A481" s="149"/>
      <c r="B481" s="36"/>
      <c r="C481" s="257"/>
      <c r="D481" s="36"/>
      <c r="E481" s="251"/>
      <c r="F481" s="251"/>
      <c r="G481" s="251"/>
      <c r="H481" s="36"/>
      <c r="I481" s="306"/>
      <c r="J481" s="300"/>
      <c r="K481" s="306">
        <f>Tabela79[[#This Row],[Valor Faturado]]*(1+Tabela79[[#This Row],[% Reajuste]])</f>
        <v>0</v>
      </c>
      <c r="L481" s="39">
        <f>Tabela79[[#This Row],[Valor Devido]]-Tabela79[[#This Row],[Valor Faturado]]</f>
        <v>0</v>
      </c>
      <c r="M481" s="6"/>
    </row>
    <row r="482" spans="1:13" s="67" customFormat="1" ht="15.75" hidden="1">
      <c r="A482" s="149"/>
      <c r="B482" s="36"/>
      <c r="C482" s="257"/>
      <c r="D482" s="36"/>
      <c r="E482" s="251"/>
      <c r="F482" s="251"/>
      <c r="G482" s="251"/>
      <c r="H482" s="36"/>
      <c r="I482" s="306"/>
      <c r="J482" s="300"/>
      <c r="K482" s="306">
        <f>Tabela79[[#This Row],[Valor Faturado]]*(1+Tabela79[[#This Row],[% Reajuste]])</f>
        <v>0</v>
      </c>
      <c r="L482" s="57">
        <f>Tabela79[[#This Row],[Valor Devido]]-Tabela79[[#This Row],[Valor Faturado]]</f>
        <v>0</v>
      </c>
      <c r="M482" s="6"/>
    </row>
    <row r="483" spans="1:13" s="67" customFormat="1" ht="15.75" hidden="1">
      <c r="A483" s="149"/>
      <c r="B483" s="36"/>
      <c r="C483" s="257"/>
      <c r="D483" s="36"/>
      <c r="E483" s="251"/>
      <c r="F483" s="251"/>
      <c r="G483" s="251"/>
      <c r="H483" s="36"/>
      <c r="I483" s="306"/>
      <c r="J483" s="300"/>
      <c r="K483" s="306">
        <f>Tabela79[[#This Row],[Valor Faturado]]*(1+Tabela79[[#This Row],[% Reajuste]])</f>
        <v>0</v>
      </c>
      <c r="L483" s="57">
        <f>Tabela79[[#This Row],[Valor Devido]]-Tabela79[[#This Row],[Valor Faturado]]</f>
        <v>0</v>
      </c>
      <c r="M483" s="6"/>
    </row>
    <row r="484" spans="1:13" s="67" customFormat="1" ht="15.75" hidden="1">
      <c r="A484" s="149"/>
      <c r="B484" s="36"/>
      <c r="C484" s="257"/>
      <c r="D484" s="36"/>
      <c r="E484" s="251"/>
      <c r="F484" s="251"/>
      <c r="G484" s="251"/>
      <c r="H484" s="36"/>
      <c r="I484" s="306"/>
      <c r="J484" s="300"/>
      <c r="K484" s="306">
        <f>Tabela79[[#This Row],[Valor Faturado]]*(1+Tabela79[[#This Row],[% Reajuste]])</f>
        <v>0</v>
      </c>
      <c r="L484" s="57">
        <f>Tabela79[[#This Row],[Valor Devido]]-Tabela79[[#This Row],[Valor Faturado]]</f>
        <v>0</v>
      </c>
      <c r="M484" s="6"/>
    </row>
    <row r="485" spans="1:13" s="67" customFormat="1" ht="15.75" hidden="1">
      <c r="A485" s="149"/>
      <c r="B485" s="36"/>
      <c r="C485" s="257"/>
      <c r="D485" s="36"/>
      <c r="E485" s="251"/>
      <c r="F485" s="251"/>
      <c r="G485" s="251"/>
      <c r="H485" s="36"/>
      <c r="I485" s="306"/>
      <c r="J485" s="300"/>
      <c r="K485" s="306">
        <f>Tabela79[[#This Row],[Valor Faturado]]*(1+Tabela79[[#This Row],[% Reajuste]])</f>
        <v>0</v>
      </c>
      <c r="L485" s="57">
        <f>Tabela79[[#This Row],[Valor Devido]]-Tabela79[[#This Row],[Valor Faturado]]</f>
        <v>0</v>
      </c>
      <c r="M485" s="6"/>
    </row>
    <row r="486" spans="1:13" s="67" customFormat="1" ht="15.75" hidden="1">
      <c r="A486" s="149"/>
      <c r="B486" s="36"/>
      <c r="C486" s="257"/>
      <c r="D486" s="36"/>
      <c r="E486" s="251"/>
      <c r="F486" s="251"/>
      <c r="G486" s="251"/>
      <c r="H486" s="36"/>
      <c r="I486" s="306"/>
      <c r="J486" s="300"/>
      <c r="K486" s="306">
        <f>Tabela79[[#This Row],[Valor Faturado]]*(1+Tabela79[[#This Row],[% Reajuste]])</f>
        <v>0</v>
      </c>
      <c r="L486" s="57">
        <f>Tabela79[[#This Row],[Valor Devido]]-Tabela79[[#This Row],[Valor Faturado]]</f>
        <v>0</v>
      </c>
      <c r="M486" s="6"/>
    </row>
    <row r="487" spans="1:13" s="67" customFormat="1" ht="15.75" hidden="1">
      <c r="A487" s="149"/>
      <c r="B487" s="36"/>
      <c r="C487" s="257"/>
      <c r="D487" s="36"/>
      <c r="E487" s="251"/>
      <c r="F487" s="251"/>
      <c r="G487" s="251"/>
      <c r="H487" s="36"/>
      <c r="I487" s="306"/>
      <c r="J487" s="300"/>
      <c r="K487" s="306">
        <f>Tabela79[[#This Row],[Valor Faturado]]*(1+Tabela79[[#This Row],[% Reajuste]])</f>
        <v>0</v>
      </c>
      <c r="L487" s="57">
        <f>Tabela79[[#This Row],[Valor Devido]]-Tabela79[[#This Row],[Valor Faturado]]</f>
        <v>0</v>
      </c>
      <c r="M487" s="6"/>
    </row>
    <row r="488" spans="1:13" s="67" customFormat="1" ht="15.75" hidden="1">
      <c r="A488" s="149"/>
      <c r="B488" s="36"/>
      <c r="C488" s="257"/>
      <c r="D488" s="36"/>
      <c r="E488" s="251"/>
      <c r="F488" s="251"/>
      <c r="G488" s="251"/>
      <c r="H488" s="36"/>
      <c r="I488" s="306"/>
      <c r="J488" s="300"/>
      <c r="K488" s="306">
        <f>Tabela79[[#This Row],[Valor Faturado]]*(1+Tabela79[[#This Row],[% Reajuste]])</f>
        <v>0</v>
      </c>
      <c r="L488" s="57">
        <f>Tabela79[[#This Row],[Valor Devido]]-Tabela79[[#This Row],[Valor Faturado]]</f>
        <v>0</v>
      </c>
      <c r="M488" s="6"/>
    </row>
    <row r="489" spans="1:13" s="67" customFormat="1" ht="15.75" hidden="1">
      <c r="A489" s="149"/>
      <c r="B489" s="36"/>
      <c r="C489" s="257"/>
      <c r="D489" s="36"/>
      <c r="E489" s="251"/>
      <c r="F489" s="251"/>
      <c r="G489" s="251"/>
      <c r="H489" s="36"/>
      <c r="I489" s="306"/>
      <c r="J489" s="300"/>
      <c r="K489" s="306">
        <f>Tabela79[[#This Row],[Valor Faturado]]*(1+Tabela79[[#This Row],[% Reajuste]])</f>
        <v>0</v>
      </c>
      <c r="L489" s="57">
        <f>Tabela79[[#This Row],[Valor Devido]]-Tabela79[[#This Row],[Valor Faturado]]</f>
        <v>0</v>
      </c>
      <c r="M489" s="6"/>
    </row>
    <row r="490" spans="1:13" s="67" customFormat="1" ht="15.75" hidden="1">
      <c r="A490" s="149"/>
      <c r="B490" s="36"/>
      <c r="C490" s="257"/>
      <c r="D490" s="36"/>
      <c r="E490" s="251"/>
      <c r="F490" s="251"/>
      <c r="G490" s="251"/>
      <c r="H490" s="36"/>
      <c r="I490" s="306"/>
      <c r="J490" s="300"/>
      <c r="K490" s="306">
        <f>Tabela79[[#This Row],[Valor Faturado]]*(1+Tabela79[[#This Row],[% Reajuste]])</f>
        <v>0</v>
      </c>
      <c r="L490" s="57">
        <f>Tabela79[[#This Row],[Valor Devido]]-Tabela79[[#This Row],[Valor Faturado]]</f>
        <v>0</v>
      </c>
      <c r="M490" s="6"/>
    </row>
    <row r="491" spans="1:13" s="67" customFormat="1" ht="15.75" hidden="1">
      <c r="A491" s="149"/>
      <c r="B491" s="36"/>
      <c r="C491" s="257"/>
      <c r="D491" s="36"/>
      <c r="E491" s="251"/>
      <c r="F491" s="251"/>
      <c r="G491" s="251"/>
      <c r="H491" s="36"/>
      <c r="I491" s="306"/>
      <c r="J491" s="300"/>
      <c r="K491" s="306">
        <f>Tabela79[[#This Row],[Valor Faturado]]*(1+Tabela79[[#This Row],[% Reajuste]])</f>
        <v>0</v>
      </c>
      <c r="L491" s="57">
        <f>Tabela79[[#This Row],[Valor Devido]]-Tabela79[[#This Row],[Valor Faturado]]</f>
        <v>0</v>
      </c>
      <c r="M491" s="6"/>
    </row>
    <row r="492" spans="1:13" s="67" customFormat="1" ht="15.75" hidden="1">
      <c r="A492" s="149"/>
      <c r="B492" s="36"/>
      <c r="C492" s="257"/>
      <c r="D492" s="36"/>
      <c r="E492" s="251"/>
      <c r="F492" s="251"/>
      <c r="G492" s="251"/>
      <c r="H492" s="36"/>
      <c r="I492" s="306"/>
      <c r="J492" s="300"/>
      <c r="K492" s="306">
        <f>Tabela79[[#This Row],[Valor Faturado]]*(1+Tabela79[[#This Row],[% Reajuste]])</f>
        <v>0</v>
      </c>
      <c r="L492" s="57">
        <f>Tabela79[[#This Row],[Valor Devido]]-Tabela79[[#This Row],[Valor Faturado]]</f>
        <v>0</v>
      </c>
      <c r="M492" s="6"/>
    </row>
    <row r="493" spans="1:13" s="67" customFormat="1" ht="15.75" hidden="1">
      <c r="A493" s="149"/>
      <c r="B493" s="36"/>
      <c r="C493" s="257"/>
      <c r="D493" s="36"/>
      <c r="E493" s="251"/>
      <c r="F493" s="251"/>
      <c r="G493" s="251"/>
      <c r="H493" s="36"/>
      <c r="I493" s="306"/>
      <c r="J493" s="300"/>
      <c r="K493" s="306">
        <f>Tabela79[[#This Row],[Valor Faturado]]*(1+Tabela79[[#This Row],[% Reajuste]])</f>
        <v>0</v>
      </c>
      <c r="L493" s="57">
        <f>Tabela79[[#This Row],[Valor Devido]]-Tabela79[[#This Row],[Valor Faturado]]</f>
        <v>0</v>
      </c>
      <c r="M493" s="6"/>
    </row>
    <row r="494" spans="1:13" s="67" customFormat="1" ht="15.75" hidden="1">
      <c r="A494" s="149"/>
      <c r="B494" s="36"/>
      <c r="C494" s="257"/>
      <c r="D494" s="36"/>
      <c r="E494" s="251"/>
      <c r="F494" s="251"/>
      <c r="G494" s="251"/>
      <c r="H494" s="36"/>
      <c r="I494" s="306"/>
      <c r="J494" s="300"/>
      <c r="K494" s="306">
        <f>Tabela79[[#This Row],[Valor Faturado]]*(1+Tabela79[[#This Row],[% Reajuste]])</f>
        <v>0</v>
      </c>
      <c r="L494" s="57">
        <f>Tabela79[[#This Row],[Valor Devido]]-Tabela79[[#This Row],[Valor Faturado]]</f>
        <v>0</v>
      </c>
      <c r="M494" s="6"/>
    </row>
    <row r="495" spans="1:13" s="67" customFormat="1" ht="15.75" hidden="1">
      <c r="A495" s="149"/>
      <c r="B495" s="36"/>
      <c r="C495" s="257"/>
      <c r="D495" s="36"/>
      <c r="E495" s="251"/>
      <c r="F495" s="251"/>
      <c r="G495" s="251"/>
      <c r="H495" s="36"/>
      <c r="I495" s="306"/>
      <c r="J495" s="300"/>
      <c r="K495" s="306">
        <f>Tabela79[[#This Row],[Valor Faturado]]*(1+Tabela79[[#This Row],[% Reajuste]])</f>
        <v>0</v>
      </c>
      <c r="L495" s="57">
        <f>Tabela79[[#This Row],[Valor Devido]]-Tabela79[[#This Row],[Valor Faturado]]</f>
        <v>0</v>
      </c>
      <c r="M495" s="6"/>
    </row>
    <row r="496" spans="1:13" s="67" customFormat="1" ht="15.75" hidden="1">
      <c r="A496" s="149"/>
      <c r="B496" s="36"/>
      <c r="C496" s="257"/>
      <c r="D496" s="36"/>
      <c r="E496" s="251"/>
      <c r="F496" s="251"/>
      <c r="G496" s="251"/>
      <c r="H496" s="36"/>
      <c r="I496" s="306"/>
      <c r="J496" s="300"/>
      <c r="K496" s="306">
        <f>Tabela79[[#This Row],[Valor Faturado]]*(1+Tabela79[[#This Row],[% Reajuste]])</f>
        <v>0</v>
      </c>
      <c r="L496" s="57">
        <f>Tabela79[[#This Row],[Valor Devido]]-Tabela79[[#This Row],[Valor Faturado]]</f>
        <v>0</v>
      </c>
      <c r="M496" s="6"/>
    </row>
    <row r="497" spans="1:13" s="67" customFormat="1" ht="15.75" hidden="1">
      <c r="A497" s="149"/>
      <c r="B497" s="36"/>
      <c r="C497" s="257"/>
      <c r="D497" s="36"/>
      <c r="E497" s="251"/>
      <c r="F497" s="251"/>
      <c r="G497" s="251"/>
      <c r="H497" s="36"/>
      <c r="I497" s="306"/>
      <c r="J497" s="300"/>
      <c r="K497" s="306">
        <f>Tabela79[[#This Row],[Valor Faturado]]*(1+Tabela79[[#This Row],[% Reajuste]])</f>
        <v>0</v>
      </c>
      <c r="L497" s="57">
        <f>Tabela79[[#This Row],[Valor Devido]]-Tabela79[[#This Row],[Valor Faturado]]</f>
        <v>0</v>
      </c>
      <c r="M497" s="6"/>
    </row>
    <row r="498" spans="1:13" s="67" customFormat="1" ht="15.75" hidden="1">
      <c r="A498" s="149"/>
      <c r="B498" s="36"/>
      <c r="C498" s="257"/>
      <c r="D498" s="36"/>
      <c r="E498" s="251"/>
      <c r="F498" s="251"/>
      <c r="G498" s="251"/>
      <c r="H498" s="36"/>
      <c r="I498" s="306"/>
      <c r="J498" s="300"/>
      <c r="K498" s="306">
        <f>Tabela79[[#This Row],[Valor Faturado]]*(1+Tabela79[[#This Row],[% Reajuste]])</f>
        <v>0</v>
      </c>
      <c r="L498" s="57">
        <f>Tabela79[[#This Row],[Valor Devido]]-Tabela79[[#This Row],[Valor Faturado]]</f>
        <v>0</v>
      </c>
      <c r="M498" s="6"/>
    </row>
    <row r="499" spans="1:13" s="67" customFormat="1" ht="15.75" hidden="1">
      <c r="A499" s="149"/>
      <c r="B499" s="36"/>
      <c r="C499" s="257"/>
      <c r="D499" s="36"/>
      <c r="E499" s="251"/>
      <c r="F499" s="251"/>
      <c r="G499" s="251"/>
      <c r="H499" s="36"/>
      <c r="I499" s="306"/>
      <c r="J499" s="300"/>
      <c r="K499" s="306">
        <f>Tabela79[[#This Row],[Valor Faturado]]*(1+Tabela79[[#This Row],[% Reajuste]])</f>
        <v>0</v>
      </c>
      <c r="L499" s="57">
        <f>Tabela79[[#This Row],[Valor Devido]]-Tabela79[[#This Row],[Valor Faturado]]</f>
        <v>0</v>
      </c>
      <c r="M499" s="6"/>
    </row>
    <row r="500" spans="1:13" s="67" customFormat="1" ht="15.75" hidden="1">
      <c r="A500" s="149"/>
      <c r="B500" s="36"/>
      <c r="C500" s="257"/>
      <c r="D500" s="36"/>
      <c r="E500" s="251"/>
      <c r="F500" s="251"/>
      <c r="G500" s="251"/>
      <c r="H500" s="36"/>
      <c r="I500" s="306"/>
      <c r="J500" s="300"/>
      <c r="K500" s="306">
        <f>Tabela79[[#This Row],[Valor Faturado]]*(1+Tabela79[[#This Row],[% Reajuste]])</f>
        <v>0</v>
      </c>
      <c r="L500" s="57">
        <f>Tabela79[[#This Row],[Valor Devido]]-Tabela79[[#This Row],[Valor Faturado]]</f>
        <v>0</v>
      </c>
      <c r="M500" s="6"/>
    </row>
    <row r="501" spans="1:13" s="67" customFormat="1" ht="15.75" hidden="1">
      <c r="A501" s="149"/>
      <c r="B501" s="36"/>
      <c r="C501" s="257"/>
      <c r="D501" s="36"/>
      <c r="E501" s="251"/>
      <c r="F501" s="251"/>
      <c r="G501" s="251"/>
      <c r="H501" s="36"/>
      <c r="I501" s="306"/>
      <c r="J501" s="300"/>
      <c r="K501" s="306">
        <f>Tabela79[[#This Row],[Valor Faturado]]*(1+Tabela79[[#This Row],[% Reajuste]])</f>
        <v>0</v>
      </c>
      <c r="L501" s="57">
        <f>Tabela79[[#This Row],[Valor Devido]]-Tabela79[[#This Row],[Valor Faturado]]</f>
        <v>0</v>
      </c>
      <c r="M501" s="6"/>
    </row>
    <row r="502" spans="1:13" s="67" customFormat="1" ht="15.75" hidden="1">
      <c r="A502" s="149"/>
      <c r="B502" s="36"/>
      <c r="C502" s="257"/>
      <c r="D502" s="36"/>
      <c r="E502" s="251"/>
      <c r="F502" s="251"/>
      <c r="G502" s="251"/>
      <c r="H502" s="36"/>
      <c r="I502" s="306"/>
      <c r="J502" s="300"/>
      <c r="K502" s="306">
        <f>Tabela79[[#This Row],[Valor Faturado]]*(1+Tabela79[[#This Row],[% Reajuste]])</f>
        <v>0</v>
      </c>
      <c r="L502" s="57">
        <f>Tabela79[[#This Row],[Valor Devido]]-Tabela79[[#This Row],[Valor Faturado]]</f>
        <v>0</v>
      </c>
      <c r="M502" s="6"/>
    </row>
    <row r="503" spans="1:13" s="67" customFormat="1" ht="15.75" hidden="1">
      <c r="A503" s="149"/>
      <c r="B503" s="36"/>
      <c r="C503" s="257"/>
      <c r="D503" s="36"/>
      <c r="E503" s="251"/>
      <c r="F503" s="251"/>
      <c r="G503" s="251"/>
      <c r="H503" s="36"/>
      <c r="I503" s="306"/>
      <c r="J503" s="300"/>
      <c r="K503" s="306">
        <f>Tabela79[[#This Row],[Valor Faturado]]*(1+Tabela79[[#This Row],[% Reajuste]])</f>
        <v>0</v>
      </c>
      <c r="L503" s="57">
        <f>Tabela79[[#This Row],[Valor Devido]]-Tabela79[[#This Row],[Valor Faturado]]</f>
        <v>0</v>
      </c>
      <c r="M503" s="6"/>
    </row>
    <row r="504" spans="1:13" s="67" customFormat="1" ht="15.75" hidden="1">
      <c r="A504" s="149"/>
      <c r="B504" s="36"/>
      <c r="C504" s="257"/>
      <c r="D504" s="36"/>
      <c r="E504" s="251"/>
      <c r="F504" s="251"/>
      <c r="G504" s="251"/>
      <c r="H504" s="36"/>
      <c r="I504" s="306"/>
      <c r="J504" s="300"/>
      <c r="K504" s="306">
        <f>Tabela79[[#This Row],[Valor Faturado]]*(1+Tabela79[[#This Row],[% Reajuste]])</f>
        <v>0</v>
      </c>
      <c r="L504" s="57">
        <f>Tabela79[[#This Row],[Valor Devido]]-Tabela79[[#This Row],[Valor Faturado]]</f>
        <v>0</v>
      </c>
      <c r="M504" s="6"/>
    </row>
    <row r="505" spans="1:13" s="67" customFormat="1" ht="15.75" hidden="1">
      <c r="A505" s="149"/>
      <c r="B505" s="36"/>
      <c r="C505" s="257"/>
      <c r="D505" s="36"/>
      <c r="E505" s="251"/>
      <c r="F505" s="251"/>
      <c r="G505" s="251"/>
      <c r="H505" s="36"/>
      <c r="I505" s="306"/>
      <c r="J505" s="300"/>
      <c r="K505" s="306">
        <f>Tabela79[[#This Row],[Valor Faturado]]*(1+Tabela79[[#This Row],[% Reajuste]])</f>
        <v>0</v>
      </c>
      <c r="L505" s="57">
        <f>Tabela79[[#This Row],[Valor Devido]]-Tabela79[[#This Row],[Valor Faturado]]</f>
        <v>0</v>
      </c>
      <c r="M505" s="6"/>
    </row>
    <row r="506" spans="1:13" s="67" customFormat="1" ht="15.75" hidden="1">
      <c r="A506" s="149"/>
      <c r="B506" s="36"/>
      <c r="C506" s="257"/>
      <c r="D506" s="36"/>
      <c r="E506" s="251"/>
      <c r="F506" s="251"/>
      <c r="G506" s="251"/>
      <c r="H506" s="44"/>
      <c r="I506" s="307"/>
      <c r="J506" s="301"/>
      <c r="K506" s="306">
        <f>Tabela79[[#This Row],[Valor Faturado]]*(1+Tabela79[[#This Row],[% Reajuste]])</f>
        <v>0</v>
      </c>
      <c r="L506" s="57">
        <f>Tabela79[[#This Row],[Valor Devido]]-Tabela79[[#This Row],[Valor Faturado]]</f>
        <v>0</v>
      </c>
      <c r="M506" s="6"/>
    </row>
    <row r="507" spans="1:13" s="67" customFormat="1" ht="15.75" hidden="1">
      <c r="A507" s="149"/>
      <c r="B507" s="36"/>
      <c r="C507" s="257"/>
      <c r="D507" s="36"/>
      <c r="E507" s="251"/>
      <c r="F507" s="251"/>
      <c r="G507" s="251"/>
      <c r="H507" s="44"/>
      <c r="I507" s="307"/>
      <c r="J507" s="301"/>
      <c r="K507" s="306">
        <f>Tabela79[[#This Row],[Valor Faturado]]*(1+Tabela79[[#This Row],[% Reajuste]])</f>
        <v>0</v>
      </c>
      <c r="L507" s="57">
        <f>Tabela79[[#This Row],[Valor Devido]]-Tabela79[[#This Row],[Valor Faturado]]</f>
        <v>0</v>
      </c>
      <c r="M507" s="6"/>
    </row>
    <row r="508" spans="1:13" s="67" customFormat="1" ht="15.75" hidden="1">
      <c r="A508" s="149"/>
      <c r="B508" s="36"/>
      <c r="C508" s="257"/>
      <c r="D508" s="36"/>
      <c r="E508" s="251"/>
      <c r="F508" s="251"/>
      <c r="G508" s="251"/>
      <c r="H508" s="44"/>
      <c r="I508" s="307"/>
      <c r="J508" s="301"/>
      <c r="K508" s="306">
        <f>Tabela79[[#This Row],[Valor Faturado]]*(1+Tabela79[[#This Row],[% Reajuste]])</f>
        <v>0</v>
      </c>
      <c r="L508" s="57">
        <f>Tabela79[[#This Row],[Valor Devido]]-Tabela79[[#This Row],[Valor Faturado]]</f>
        <v>0</v>
      </c>
      <c r="M508" s="6"/>
    </row>
    <row r="509" spans="1:13" s="67" customFormat="1" ht="15.75" hidden="1">
      <c r="A509" s="149"/>
      <c r="B509" s="36"/>
      <c r="C509" s="257"/>
      <c r="D509" s="36"/>
      <c r="E509" s="251"/>
      <c r="F509" s="251"/>
      <c r="G509" s="251"/>
      <c r="H509" s="44"/>
      <c r="I509" s="307"/>
      <c r="J509" s="301"/>
      <c r="K509" s="306">
        <f>Tabela79[[#This Row],[Valor Faturado]]*(1+Tabela79[[#This Row],[% Reajuste]])</f>
        <v>0</v>
      </c>
      <c r="L509" s="57">
        <f>Tabela79[[#This Row],[Valor Devido]]-Tabela79[[#This Row],[Valor Faturado]]</f>
        <v>0</v>
      </c>
      <c r="M509" s="6"/>
    </row>
    <row r="510" spans="1:13" s="67" customFormat="1" ht="15.75" hidden="1">
      <c r="A510" s="149"/>
      <c r="B510" s="36"/>
      <c r="C510" s="257"/>
      <c r="D510" s="36"/>
      <c r="E510" s="251"/>
      <c r="F510" s="251"/>
      <c r="G510" s="251"/>
      <c r="H510" s="37"/>
      <c r="I510" s="306"/>
      <c r="J510" s="300"/>
      <c r="K510" s="306">
        <f>Tabela79[[#This Row],[Valor Faturado]]*(1+Tabela79[[#This Row],[% Reajuste]])</f>
        <v>0</v>
      </c>
      <c r="L510" s="57">
        <f>Tabela79[[#This Row],[Valor Devido]]-Tabela79[[#This Row],[Valor Faturado]]</f>
        <v>0</v>
      </c>
      <c r="M510" s="6"/>
    </row>
    <row r="511" spans="1:13" s="67" customFormat="1" ht="15.75" hidden="1">
      <c r="A511" s="149"/>
      <c r="B511" s="36"/>
      <c r="C511" s="257"/>
      <c r="D511" s="36"/>
      <c r="E511" s="251"/>
      <c r="F511" s="251"/>
      <c r="G511" s="251"/>
      <c r="H511" s="37"/>
      <c r="I511" s="306"/>
      <c r="J511" s="300"/>
      <c r="K511" s="306">
        <f>Tabela79[[#This Row],[Valor Faturado]]*(1+Tabela79[[#This Row],[% Reajuste]])</f>
        <v>0</v>
      </c>
      <c r="L511" s="57">
        <f>Tabela79[[#This Row],[Valor Devido]]-Tabela79[[#This Row],[Valor Faturado]]</f>
        <v>0</v>
      </c>
      <c r="M511" s="6"/>
    </row>
    <row r="512" spans="1:13" s="67" customFormat="1" ht="15.75" hidden="1">
      <c r="A512" s="149"/>
      <c r="B512" s="36"/>
      <c r="C512" s="257"/>
      <c r="D512" s="36"/>
      <c r="E512" s="251"/>
      <c r="F512" s="251"/>
      <c r="G512" s="251"/>
      <c r="H512" s="37"/>
      <c r="I512" s="306"/>
      <c r="J512" s="300"/>
      <c r="K512" s="306">
        <f>Tabela79[[#This Row],[Valor Faturado]]*(1+Tabela79[[#This Row],[% Reajuste]])</f>
        <v>0</v>
      </c>
      <c r="L512" s="57">
        <f>Tabela79[[#This Row],[Valor Devido]]-Tabela79[[#This Row],[Valor Faturado]]</f>
        <v>0</v>
      </c>
      <c r="M512" s="6"/>
    </row>
    <row r="513" spans="1:13" s="67" customFormat="1" ht="15.75" hidden="1">
      <c r="A513" s="149"/>
      <c r="B513" s="36"/>
      <c r="C513" s="257"/>
      <c r="D513" s="36"/>
      <c r="E513" s="251"/>
      <c r="F513" s="251"/>
      <c r="G513" s="251"/>
      <c r="H513" s="37"/>
      <c r="I513" s="306"/>
      <c r="J513" s="300"/>
      <c r="K513" s="306">
        <f>Tabela79[[#This Row],[Valor Faturado]]*(1+Tabela79[[#This Row],[% Reajuste]])</f>
        <v>0</v>
      </c>
      <c r="L513" s="57">
        <f>Tabela79[[#This Row],[Valor Devido]]-Tabela79[[#This Row],[Valor Faturado]]</f>
        <v>0</v>
      </c>
      <c r="M513" s="6"/>
    </row>
    <row r="514" spans="1:13" s="67" customFormat="1" ht="15.75" hidden="1">
      <c r="A514" s="149"/>
      <c r="B514" s="36"/>
      <c r="C514" s="257"/>
      <c r="D514" s="36"/>
      <c r="E514" s="251"/>
      <c r="F514" s="251"/>
      <c r="G514" s="251"/>
      <c r="H514" s="44"/>
      <c r="I514" s="307"/>
      <c r="J514" s="301"/>
      <c r="K514" s="306">
        <f>Tabela79[[#This Row],[Valor Faturado]]*(1+Tabela79[[#This Row],[% Reajuste]])</f>
        <v>0</v>
      </c>
      <c r="L514" s="64">
        <f>Tabela79[[#This Row],[Valor Devido]]-Tabela79[[#This Row],[Valor Faturado]]</f>
        <v>0</v>
      </c>
      <c r="M514" s="6"/>
    </row>
    <row r="515" spans="1:13" s="67" customFormat="1" ht="15.75" hidden="1">
      <c r="A515" s="149"/>
      <c r="B515" s="36"/>
      <c r="C515" s="257"/>
      <c r="D515" s="36"/>
      <c r="E515" s="251"/>
      <c r="F515" s="251"/>
      <c r="G515" s="251"/>
      <c r="H515" s="44"/>
      <c r="I515" s="307"/>
      <c r="J515" s="301"/>
      <c r="K515" s="306">
        <f>Tabela79[[#This Row],[Valor Faturado]]*(1+Tabela79[[#This Row],[% Reajuste]])</f>
        <v>0</v>
      </c>
      <c r="L515" s="64">
        <f>Tabela79[[#This Row],[Valor Devido]]-Tabela79[[#This Row],[Valor Faturado]]</f>
        <v>0</v>
      </c>
      <c r="M515" s="6"/>
    </row>
    <row r="516" spans="1:13" s="67" customFormat="1" ht="15.75" hidden="1">
      <c r="A516" s="149"/>
      <c r="B516" s="36"/>
      <c r="C516" s="257"/>
      <c r="D516" s="36"/>
      <c r="E516" s="251"/>
      <c r="F516" s="251"/>
      <c r="G516" s="251"/>
      <c r="H516" s="44"/>
      <c r="I516" s="307"/>
      <c r="J516" s="301"/>
      <c r="K516" s="306">
        <f>Tabela79[[#This Row],[Valor Faturado]]*(1+Tabela79[[#This Row],[% Reajuste]])</f>
        <v>0</v>
      </c>
      <c r="L516" s="64">
        <f>Tabela79[[#This Row],[Valor Devido]]-Tabela79[[#This Row],[Valor Faturado]]</f>
        <v>0</v>
      </c>
      <c r="M516" s="6"/>
    </row>
    <row r="517" spans="1:13" s="67" customFormat="1" ht="15.75" hidden="1">
      <c r="A517" s="149"/>
      <c r="B517" s="36"/>
      <c r="C517" s="257"/>
      <c r="D517" s="36"/>
      <c r="E517" s="251"/>
      <c r="F517" s="251"/>
      <c r="G517" s="251"/>
      <c r="H517" s="44"/>
      <c r="I517" s="307"/>
      <c r="J517" s="301"/>
      <c r="K517" s="306">
        <f>Tabela79[[#This Row],[Valor Faturado]]*(1+Tabela79[[#This Row],[% Reajuste]])</f>
        <v>0</v>
      </c>
      <c r="L517" s="64">
        <f>Tabela79[[#This Row],[Valor Devido]]-Tabela79[[#This Row],[Valor Faturado]]</f>
        <v>0</v>
      </c>
      <c r="M517" s="6"/>
    </row>
    <row r="518" spans="1:13" s="67" customFormat="1" ht="15.75" hidden="1">
      <c r="A518" s="149"/>
      <c r="B518" s="36"/>
      <c r="C518" s="257"/>
      <c r="D518" s="36"/>
      <c r="E518" s="251"/>
      <c r="F518" s="251"/>
      <c r="G518" s="251"/>
      <c r="H518" s="44"/>
      <c r="I518" s="307"/>
      <c r="J518" s="301"/>
      <c r="K518" s="306">
        <f>Tabela79[[#This Row],[Valor Faturado]]*(1+Tabela79[[#This Row],[% Reajuste]])</f>
        <v>0</v>
      </c>
      <c r="L518" s="64">
        <f>Tabela79[[#This Row],[Valor Devido]]-Tabela79[[#This Row],[Valor Faturado]]</f>
        <v>0</v>
      </c>
      <c r="M518" s="6"/>
    </row>
    <row r="519" spans="1:13" s="67" customFormat="1" ht="15.75" hidden="1">
      <c r="A519" s="149"/>
      <c r="B519" s="36"/>
      <c r="C519" s="257"/>
      <c r="D519" s="36"/>
      <c r="E519" s="251"/>
      <c r="F519" s="251"/>
      <c r="G519" s="251"/>
      <c r="H519" s="44"/>
      <c r="I519" s="307"/>
      <c r="J519" s="301"/>
      <c r="K519" s="306">
        <f>Tabela79[[#This Row],[Valor Faturado]]*(1+Tabela79[[#This Row],[% Reajuste]])</f>
        <v>0</v>
      </c>
      <c r="L519" s="64">
        <f>Tabela79[[#This Row],[Valor Devido]]-Tabela79[[#This Row],[Valor Faturado]]</f>
        <v>0</v>
      </c>
      <c r="M519" s="6"/>
    </row>
    <row r="520" spans="1:13" s="67" customFormat="1" ht="15.75" hidden="1">
      <c r="A520" s="149"/>
      <c r="B520" s="36"/>
      <c r="C520" s="257"/>
      <c r="D520" s="36"/>
      <c r="E520" s="251"/>
      <c r="F520" s="251"/>
      <c r="G520" s="251"/>
      <c r="H520" s="44"/>
      <c r="I520" s="307"/>
      <c r="J520" s="301"/>
      <c r="K520" s="306">
        <f>Tabela79[[#This Row],[Valor Faturado]]*(1+Tabela79[[#This Row],[% Reajuste]])</f>
        <v>0</v>
      </c>
      <c r="L520" s="64">
        <f>Tabela79[[#This Row],[Valor Devido]]-Tabela79[[#This Row],[Valor Faturado]]</f>
        <v>0</v>
      </c>
      <c r="M520" s="6"/>
    </row>
    <row r="521" spans="1:13" s="67" customFormat="1" ht="15.75" hidden="1">
      <c r="A521" s="149"/>
      <c r="B521" s="36"/>
      <c r="C521" s="257"/>
      <c r="D521" s="36"/>
      <c r="E521" s="251"/>
      <c r="F521" s="251"/>
      <c r="G521" s="251"/>
      <c r="H521" s="44"/>
      <c r="I521" s="307"/>
      <c r="J521" s="301"/>
      <c r="K521" s="306">
        <f>Tabela79[[#This Row],[Valor Faturado]]*(1+Tabela79[[#This Row],[% Reajuste]])</f>
        <v>0</v>
      </c>
      <c r="L521" s="64">
        <f>Tabela79[[#This Row],[Valor Devido]]-Tabela79[[#This Row],[Valor Faturado]]</f>
        <v>0</v>
      </c>
      <c r="M521" s="6"/>
    </row>
    <row r="522" spans="1:13" s="67" customFormat="1" ht="15.75" hidden="1">
      <c r="A522" s="149"/>
      <c r="B522" s="36"/>
      <c r="C522" s="257"/>
      <c r="D522" s="36"/>
      <c r="E522" s="251"/>
      <c r="F522" s="251"/>
      <c r="G522" s="251"/>
      <c r="H522" s="44"/>
      <c r="I522" s="307"/>
      <c r="J522" s="301"/>
      <c r="K522" s="306">
        <f>Tabela79[[#This Row],[Valor Faturado]]*(1+Tabela79[[#This Row],[% Reajuste]])</f>
        <v>0</v>
      </c>
      <c r="L522" s="64">
        <f>Tabela79[[#This Row],[Valor Devido]]-Tabela79[[#This Row],[Valor Faturado]]</f>
        <v>0</v>
      </c>
      <c r="M522" s="6"/>
    </row>
    <row r="523" spans="1:13" s="67" customFormat="1" ht="15.75" hidden="1">
      <c r="A523" s="149"/>
      <c r="B523" s="36"/>
      <c r="C523" s="257"/>
      <c r="D523" s="36"/>
      <c r="E523" s="251"/>
      <c r="F523" s="251"/>
      <c r="G523" s="251"/>
      <c r="H523" s="44"/>
      <c r="I523" s="307"/>
      <c r="J523" s="301"/>
      <c r="K523" s="306">
        <f>Tabela79[[#This Row],[Valor Faturado]]*(1+Tabela79[[#This Row],[% Reajuste]])</f>
        <v>0</v>
      </c>
      <c r="L523" s="64">
        <f>Tabela79[[#This Row],[Valor Devido]]-Tabela79[[#This Row],[Valor Faturado]]</f>
        <v>0</v>
      </c>
      <c r="M523" s="6"/>
    </row>
    <row r="524" spans="1:13" s="67" customFormat="1" ht="15.75" hidden="1">
      <c r="A524" s="149"/>
      <c r="B524" s="36"/>
      <c r="C524" s="257"/>
      <c r="D524" s="36"/>
      <c r="E524" s="251"/>
      <c r="F524" s="251"/>
      <c r="G524" s="251"/>
      <c r="H524" s="44"/>
      <c r="I524" s="307"/>
      <c r="J524" s="301"/>
      <c r="K524" s="306">
        <f>Tabela79[[#This Row],[Valor Faturado]]*(1+Tabela79[[#This Row],[% Reajuste]])</f>
        <v>0</v>
      </c>
      <c r="L524" s="64">
        <f>Tabela79[[#This Row],[Valor Devido]]-Tabela79[[#This Row],[Valor Faturado]]</f>
        <v>0</v>
      </c>
      <c r="M524" s="6"/>
    </row>
    <row r="525" spans="1:13" s="67" customFormat="1" ht="15.75" hidden="1">
      <c r="A525" s="149"/>
      <c r="B525" s="36"/>
      <c r="C525" s="257"/>
      <c r="D525" s="36"/>
      <c r="E525" s="251"/>
      <c r="F525" s="251"/>
      <c r="G525" s="251"/>
      <c r="H525" s="44"/>
      <c r="I525" s="307"/>
      <c r="J525" s="301"/>
      <c r="K525" s="306">
        <f>Tabela79[[#This Row],[Valor Faturado]]*(1+Tabela79[[#This Row],[% Reajuste]])</f>
        <v>0</v>
      </c>
      <c r="L525" s="64">
        <f>Tabela79[[#This Row],[Valor Devido]]-Tabela79[[#This Row],[Valor Faturado]]</f>
        <v>0</v>
      </c>
      <c r="M525" s="6"/>
    </row>
    <row r="526" spans="1:13" s="67" customFormat="1" ht="15.75" hidden="1">
      <c r="A526" s="149"/>
      <c r="B526" s="36"/>
      <c r="C526" s="257"/>
      <c r="D526" s="36"/>
      <c r="E526" s="251"/>
      <c r="F526" s="251"/>
      <c r="G526" s="251"/>
      <c r="H526" s="44"/>
      <c r="I526" s="307"/>
      <c r="J526" s="301"/>
      <c r="K526" s="306">
        <f>Tabela79[[#This Row],[Valor Faturado]]*(1+Tabela79[[#This Row],[% Reajuste]])</f>
        <v>0</v>
      </c>
      <c r="L526" s="64">
        <f>Tabela79[[#This Row],[Valor Devido]]-Tabela79[[#This Row],[Valor Faturado]]</f>
        <v>0</v>
      </c>
      <c r="M526" s="6"/>
    </row>
    <row r="527" spans="1:13" s="67" customFormat="1" ht="15.75" hidden="1">
      <c r="A527" s="149"/>
      <c r="B527" s="36"/>
      <c r="C527" s="257"/>
      <c r="D527" s="36"/>
      <c r="E527" s="251"/>
      <c r="F527" s="251"/>
      <c r="G527" s="251"/>
      <c r="H527" s="44"/>
      <c r="I527" s="307"/>
      <c r="J527" s="301"/>
      <c r="K527" s="306">
        <f>Tabela79[[#This Row],[Valor Faturado]]*(1+Tabela79[[#This Row],[% Reajuste]])</f>
        <v>0</v>
      </c>
      <c r="L527" s="64">
        <f>Tabela79[[#This Row],[Valor Devido]]-Tabela79[[#This Row],[Valor Faturado]]</f>
        <v>0</v>
      </c>
      <c r="M527" s="6"/>
    </row>
    <row r="528" spans="1:13" s="67" customFormat="1" ht="15.75" hidden="1">
      <c r="A528" s="149"/>
      <c r="B528" s="36"/>
      <c r="C528" s="257"/>
      <c r="D528" s="36"/>
      <c r="E528" s="251"/>
      <c r="F528" s="251"/>
      <c r="G528" s="251"/>
      <c r="H528" s="44"/>
      <c r="I528" s="307"/>
      <c r="J528" s="301"/>
      <c r="K528" s="306">
        <f>Tabela79[[#This Row],[Valor Faturado]]*(1+Tabela79[[#This Row],[% Reajuste]])</f>
        <v>0</v>
      </c>
      <c r="L528" s="64">
        <f>Tabela79[[#This Row],[Valor Devido]]-Tabela79[[#This Row],[Valor Faturado]]</f>
        <v>0</v>
      </c>
      <c r="M528" s="6"/>
    </row>
    <row r="529" spans="1:13" s="67" customFormat="1" ht="15.75" hidden="1">
      <c r="A529" s="149"/>
      <c r="B529" s="36"/>
      <c r="C529" s="257"/>
      <c r="D529" s="36"/>
      <c r="E529" s="251"/>
      <c r="F529" s="251"/>
      <c r="G529" s="251"/>
      <c r="H529" s="44"/>
      <c r="I529" s="307"/>
      <c r="J529" s="301"/>
      <c r="K529" s="306">
        <f>Tabela79[[#This Row],[Valor Faturado]]*(1+Tabela79[[#This Row],[% Reajuste]])</f>
        <v>0</v>
      </c>
      <c r="L529" s="64">
        <f>Tabela79[[#This Row],[Valor Devido]]-Tabela79[[#This Row],[Valor Faturado]]</f>
        <v>0</v>
      </c>
      <c r="M529" s="6"/>
    </row>
    <row r="530" spans="1:13" s="67" customFormat="1" ht="15.75" hidden="1">
      <c r="A530" s="149"/>
      <c r="B530" s="36"/>
      <c r="C530" s="257"/>
      <c r="D530" s="36"/>
      <c r="E530" s="251"/>
      <c r="F530" s="251"/>
      <c r="G530" s="251"/>
      <c r="H530" s="44"/>
      <c r="I530" s="307"/>
      <c r="J530" s="301"/>
      <c r="K530" s="306">
        <f>Tabela79[[#This Row],[Valor Faturado]]*(1+Tabela79[[#This Row],[% Reajuste]])</f>
        <v>0</v>
      </c>
      <c r="L530" s="64">
        <f>Tabela79[[#This Row],[Valor Devido]]-Tabela79[[#This Row],[Valor Faturado]]</f>
        <v>0</v>
      </c>
      <c r="M530" s="6"/>
    </row>
    <row r="531" spans="1:13" s="67" customFormat="1" ht="15.75" hidden="1">
      <c r="A531" s="149"/>
      <c r="B531" s="36"/>
      <c r="C531" s="257"/>
      <c r="D531" s="36"/>
      <c r="E531" s="251"/>
      <c r="F531" s="251"/>
      <c r="G531" s="251"/>
      <c r="H531" s="44"/>
      <c r="I531" s="307"/>
      <c r="J531" s="301"/>
      <c r="K531" s="306">
        <f>Tabela79[[#This Row],[Valor Faturado]]*(1+Tabela79[[#This Row],[% Reajuste]])</f>
        <v>0</v>
      </c>
      <c r="L531" s="64">
        <f>Tabela79[[#This Row],[Valor Devido]]-Tabela79[[#This Row],[Valor Faturado]]</f>
        <v>0</v>
      </c>
      <c r="M531" s="6"/>
    </row>
    <row r="532" spans="1:13" s="67" customFormat="1" ht="15.75" hidden="1">
      <c r="A532" s="149"/>
      <c r="B532" s="36"/>
      <c r="C532" s="257"/>
      <c r="D532" s="36"/>
      <c r="E532" s="251"/>
      <c r="F532" s="251"/>
      <c r="G532" s="251"/>
      <c r="H532" s="44"/>
      <c r="I532" s="307"/>
      <c r="J532" s="301"/>
      <c r="K532" s="306">
        <f>Tabela79[[#This Row],[Valor Faturado]]*(1+Tabela79[[#This Row],[% Reajuste]])</f>
        <v>0</v>
      </c>
      <c r="L532" s="64">
        <f>Tabela79[[#This Row],[Valor Devido]]-Tabela79[[#This Row],[Valor Faturado]]</f>
        <v>0</v>
      </c>
      <c r="M532" s="6"/>
    </row>
    <row r="533" spans="1:13" s="67" customFormat="1" ht="15.75" hidden="1">
      <c r="A533" s="149"/>
      <c r="B533" s="36"/>
      <c r="C533" s="257"/>
      <c r="D533" s="36"/>
      <c r="E533" s="251"/>
      <c r="F533" s="251"/>
      <c r="G533" s="251"/>
      <c r="H533" s="44"/>
      <c r="I533" s="307"/>
      <c r="J533" s="301"/>
      <c r="K533" s="306">
        <f>Tabela79[[#This Row],[Valor Faturado]]*(1+Tabela79[[#This Row],[% Reajuste]])</f>
        <v>0</v>
      </c>
      <c r="L533" s="64">
        <f>Tabela79[[#This Row],[Valor Devido]]-Tabela79[[#This Row],[Valor Faturado]]</f>
        <v>0</v>
      </c>
      <c r="M533" s="6"/>
    </row>
    <row r="534" spans="1:13" s="67" customFormat="1" ht="15.75" hidden="1">
      <c r="A534" s="149"/>
      <c r="B534" s="36"/>
      <c r="C534" s="257"/>
      <c r="D534" s="36"/>
      <c r="E534" s="251"/>
      <c r="F534" s="251"/>
      <c r="G534" s="251"/>
      <c r="H534" s="44"/>
      <c r="I534" s="307"/>
      <c r="J534" s="301"/>
      <c r="K534" s="306">
        <f>Tabela79[[#This Row],[Valor Faturado]]*(1+Tabela79[[#This Row],[% Reajuste]])</f>
        <v>0</v>
      </c>
      <c r="L534" s="64">
        <f>Tabela79[[#This Row],[Valor Devido]]-Tabela79[[#This Row],[Valor Faturado]]</f>
        <v>0</v>
      </c>
      <c r="M534" s="6"/>
    </row>
    <row r="535" spans="1:13" s="67" customFormat="1" ht="15.75" hidden="1">
      <c r="A535" s="149"/>
      <c r="B535" s="36"/>
      <c r="C535" s="257"/>
      <c r="D535" s="36"/>
      <c r="E535" s="251"/>
      <c r="F535" s="251"/>
      <c r="G535" s="251"/>
      <c r="H535" s="44"/>
      <c r="I535" s="307"/>
      <c r="J535" s="301"/>
      <c r="K535" s="306">
        <f>Tabela79[[#This Row],[Valor Faturado]]*(1+Tabela79[[#This Row],[% Reajuste]])</f>
        <v>0</v>
      </c>
      <c r="L535" s="51">
        <f>Tabela79[[#This Row],[Valor Devido]]-Tabela79[[#This Row],[Valor Faturado]]</f>
        <v>0</v>
      </c>
      <c r="M535" s="6"/>
    </row>
    <row r="536" spans="1:13" s="67" customFormat="1" ht="15.75" hidden="1">
      <c r="A536" s="149"/>
      <c r="B536" s="36"/>
      <c r="C536" s="257"/>
      <c r="D536" s="36"/>
      <c r="E536" s="251"/>
      <c r="F536" s="251"/>
      <c r="G536" s="251"/>
      <c r="H536" s="44"/>
      <c r="I536" s="307"/>
      <c r="J536" s="301"/>
      <c r="K536" s="306">
        <f>Tabela79[[#This Row],[Valor Faturado]]*(1+Tabela79[[#This Row],[% Reajuste]])</f>
        <v>0</v>
      </c>
      <c r="L536" s="51">
        <f>Tabela79[[#This Row],[Valor Devido]]-Tabela79[[#This Row],[Valor Faturado]]</f>
        <v>0</v>
      </c>
      <c r="M536" s="6"/>
    </row>
    <row r="537" spans="1:13" s="67" customFormat="1" ht="15.75" hidden="1">
      <c r="A537" s="149"/>
      <c r="B537" s="36"/>
      <c r="C537" s="257"/>
      <c r="D537" s="36"/>
      <c r="E537" s="251"/>
      <c r="F537" s="251"/>
      <c r="G537" s="251"/>
      <c r="H537" s="44"/>
      <c r="I537" s="307"/>
      <c r="J537" s="301"/>
      <c r="K537" s="306">
        <f>Tabela79[[#This Row],[Valor Faturado]]*(1+Tabela79[[#This Row],[% Reajuste]])</f>
        <v>0</v>
      </c>
      <c r="L537" s="51">
        <f>Tabela79[[#This Row],[Valor Devido]]-Tabela79[[#This Row],[Valor Faturado]]</f>
        <v>0</v>
      </c>
      <c r="M537" s="6"/>
    </row>
    <row r="538" spans="1:13" s="67" customFormat="1" ht="15.75" hidden="1">
      <c r="A538" s="149"/>
      <c r="B538" s="36"/>
      <c r="C538" s="257"/>
      <c r="D538" s="36"/>
      <c r="E538" s="251"/>
      <c r="F538" s="251"/>
      <c r="G538" s="251"/>
      <c r="H538" s="44"/>
      <c r="I538" s="307"/>
      <c r="J538" s="301"/>
      <c r="K538" s="306">
        <f>Tabela79[[#This Row],[Valor Faturado]]*(1+Tabela79[[#This Row],[% Reajuste]])</f>
        <v>0</v>
      </c>
      <c r="L538" s="51">
        <f>Tabela79[[#This Row],[Valor Devido]]-Tabela79[[#This Row],[Valor Faturado]]</f>
        <v>0</v>
      </c>
      <c r="M538" s="6"/>
    </row>
    <row r="539" spans="1:13" s="67" customFormat="1" ht="15.75" hidden="1">
      <c r="A539" s="149"/>
      <c r="B539" s="36"/>
      <c r="C539" s="257"/>
      <c r="D539" s="36"/>
      <c r="E539" s="251"/>
      <c r="F539" s="251"/>
      <c r="G539" s="251"/>
      <c r="H539" s="44"/>
      <c r="I539" s="307"/>
      <c r="J539" s="301"/>
      <c r="K539" s="306">
        <f>Tabela79[[#This Row],[Valor Faturado]]*(1+Tabela79[[#This Row],[% Reajuste]])</f>
        <v>0</v>
      </c>
      <c r="L539" s="51">
        <f>Tabela79[[#This Row],[Valor Devido]]-Tabela79[[#This Row],[Valor Faturado]]</f>
        <v>0</v>
      </c>
      <c r="M539" s="6"/>
    </row>
    <row r="540" spans="1:13" s="67" customFormat="1" ht="15.75" hidden="1">
      <c r="A540" s="149"/>
      <c r="B540" s="36"/>
      <c r="C540" s="257"/>
      <c r="D540" s="36"/>
      <c r="E540" s="251"/>
      <c r="F540" s="251"/>
      <c r="G540" s="251"/>
      <c r="H540" s="44"/>
      <c r="I540" s="307"/>
      <c r="J540" s="301"/>
      <c r="K540" s="306">
        <f>Tabela79[[#This Row],[Valor Faturado]]*(1+Tabela79[[#This Row],[% Reajuste]])</f>
        <v>0</v>
      </c>
      <c r="L540" s="51">
        <f>Tabela79[[#This Row],[Valor Devido]]-Tabela79[[#This Row],[Valor Faturado]]</f>
        <v>0</v>
      </c>
      <c r="M540" s="6"/>
    </row>
    <row r="541" spans="1:13" s="67" customFormat="1" ht="15.75" hidden="1">
      <c r="A541" s="149"/>
      <c r="B541" s="36"/>
      <c r="C541" s="257"/>
      <c r="D541" s="36"/>
      <c r="E541" s="251"/>
      <c r="F541" s="251"/>
      <c r="G541" s="251"/>
      <c r="H541" s="44"/>
      <c r="I541" s="307"/>
      <c r="J541" s="301"/>
      <c r="K541" s="306">
        <f>Tabela79[[#This Row],[Valor Faturado]]*(1+Tabela79[[#This Row],[% Reajuste]])</f>
        <v>0</v>
      </c>
      <c r="L541" s="51">
        <f>Tabela79[[#This Row],[Valor Devido]]-Tabela79[[#This Row],[Valor Faturado]]</f>
        <v>0</v>
      </c>
      <c r="M541" s="6"/>
    </row>
    <row r="542" spans="1:13" s="67" customFormat="1" ht="15.75" hidden="1">
      <c r="A542" s="149"/>
      <c r="B542" s="36"/>
      <c r="C542" s="257"/>
      <c r="D542" s="36"/>
      <c r="E542" s="251"/>
      <c r="F542" s="251"/>
      <c r="G542" s="251"/>
      <c r="H542" s="44"/>
      <c r="I542" s="307"/>
      <c r="J542" s="301"/>
      <c r="K542" s="306">
        <f>Tabela79[[#This Row],[Valor Faturado]]*(1+Tabela79[[#This Row],[% Reajuste]])</f>
        <v>0</v>
      </c>
      <c r="L542" s="51">
        <f>Tabela79[[#This Row],[Valor Devido]]-Tabela79[[#This Row],[Valor Faturado]]</f>
        <v>0</v>
      </c>
      <c r="M542" s="6"/>
    </row>
    <row r="543" spans="1:13" s="67" customFormat="1" ht="15.75" hidden="1">
      <c r="A543" s="149"/>
      <c r="B543" s="36"/>
      <c r="C543" s="257"/>
      <c r="D543" s="36"/>
      <c r="E543" s="251"/>
      <c r="F543" s="251"/>
      <c r="G543" s="251"/>
      <c r="H543" s="44"/>
      <c r="I543" s="307"/>
      <c r="J543" s="301"/>
      <c r="K543" s="306">
        <f>Tabela79[[#This Row],[Valor Faturado]]*(1+Tabela79[[#This Row],[% Reajuste]])</f>
        <v>0</v>
      </c>
      <c r="L543" s="51">
        <f>Tabela79[[#This Row],[Valor Devido]]-Tabela79[[#This Row],[Valor Faturado]]</f>
        <v>0</v>
      </c>
      <c r="M543" s="6"/>
    </row>
    <row r="544" spans="1:13" s="67" customFormat="1" ht="15.75" hidden="1">
      <c r="A544" s="149"/>
      <c r="B544" s="36"/>
      <c r="C544" s="257"/>
      <c r="D544" s="36"/>
      <c r="E544" s="251"/>
      <c r="F544" s="251"/>
      <c r="G544" s="251"/>
      <c r="H544" s="44"/>
      <c r="I544" s="307"/>
      <c r="J544" s="301"/>
      <c r="K544" s="306">
        <f>Tabela79[[#This Row],[Valor Faturado]]*(1+Tabela79[[#This Row],[% Reajuste]])</f>
        <v>0</v>
      </c>
      <c r="L544" s="51">
        <f>Tabela79[[#This Row],[Valor Devido]]-Tabela79[[#This Row],[Valor Faturado]]</f>
        <v>0</v>
      </c>
      <c r="M544" s="6"/>
    </row>
    <row r="545" spans="1:13" s="67" customFormat="1" ht="15.75" hidden="1">
      <c r="A545" s="149"/>
      <c r="B545" s="36"/>
      <c r="C545" s="257"/>
      <c r="D545" s="36"/>
      <c r="E545" s="251"/>
      <c r="F545" s="251"/>
      <c r="G545" s="251"/>
      <c r="H545" s="44"/>
      <c r="I545" s="307"/>
      <c r="J545" s="301"/>
      <c r="K545" s="306">
        <f>Tabela79[[#This Row],[Valor Faturado]]*(1+Tabela79[[#This Row],[% Reajuste]])</f>
        <v>0</v>
      </c>
      <c r="L545" s="51">
        <f>Tabela79[[#This Row],[Valor Devido]]-Tabela79[[#This Row],[Valor Faturado]]</f>
        <v>0</v>
      </c>
      <c r="M545" s="6"/>
    </row>
    <row r="546" spans="1:13" s="67" customFormat="1" ht="15.75" hidden="1">
      <c r="A546" s="149"/>
      <c r="B546" s="36"/>
      <c r="C546" s="257"/>
      <c r="D546" s="36"/>
      <c r="E546" s="251"/>
      <c r="F546" s="251"/>
      <c r="G546" s="251"/>
      <c r="H546" s="44"/>
      <c r="I546" s="307"/>
      <c r="J546" s="301"/>
      <c r="K546" s="306">
        <f>Tabela79[[#This Row],[Valor Faturado]]*(1+Tabela79[[#This Row],[% Reajuste]])</f>
        <v>0</v>
      </c>
      <c r="L546" s="51">
        <f>Tabela79[[#This Row],[Valor Devido]]-Tabela79[[#This Row],[Valor Faturado]]</f>
        <v>0</v>
      </c>
      <c r="M546" s="6"/>
    </row>
    <row r="547" spans="1:13" s="67" customFormat="1" ht="15.75" hidden="1">
      <c r="A547" s="149"/>
      <c r="B547" s="36"/>
      <c r="C547" s="257"/>
      <c r="D547" s="36"/>
      <c r="E547" s="251"/>
      <c r="F547" s="251"/>
      <c r="G547" s="251"/>
      <c r="H547" s="44"/>
      <c r="I547" s="307"/>
      <c r="J547" s="301"/>
      <c r="K547" s="306">
        <f>Tabela79[[#This Row],[Valor Faturado]]*(1+Tabela79[[#This Row],[% Reajuste]])</f>
        <v>0</v>
      </c>
      <c r="L547" s="51">
        <f>Tabela79[[#This Row],[Valor Devido]]-Tabela79[[#This Row],[Valor Faturado]]</f>
        <v>0</v>
      </c>
      <c r="M547" s="6"/>
    </row>
    <row r="548" spans="1:13" s="67" customFormat="1" ht="15.75" hidden="1">
      <c r="A548" s="149"/>
      <c r="B548" s="36"/>
      <c r="C548" s="257"/>
      <c r="D548" s="36"/>
      <c r="E548" s="251"/>
      <c r="F548" s="251"/>
      <c r="G548" s="251"/>
      <c r="H548" s="44"/>
      <c r="I548" s="307"/>
      <c r="J548" s="301"/>
      <c r="K548" s="306">
        <f>Tabela79[[#This Row],[Valor Faturado]]*(1+Tabela79[[#This Row],[% Reajuste]])</f>
        <v>0</v>
      </c>
      <c r="L548" s="51">
        <f>Tabela79[[#This Row],[Valor Devido]]-Tabela79[[#This Row],[Valor Faturado]]</f>
        <v>0</v>
      </c>
      <c r="M548" s="6"/>
    </row>
    <row r="549" spans="1:13" s="67" customFormat="1" ht="15.75" hidden="1">
      <c r="A549" s="149"/>
      <c r="B549" s="36"/>
      <c r="C549" s="257"/>
      <c r="D549" s="36"/>
      <c r="E549" s="251"/>
      <c r="F549" s="251"/>
      <c r="G549" s="251"/>
      <c r="H549" s="44"/>
      <c r="I549" s="307"/>
      <c r="J549" s="301"/>
      <c r="K549" s="306">
        <f>Tabela79[[#This Row],[Valor Faturado]]*(1+Tabela79[[#This Row],[% Reajuste]])</f>
        <v>0</v>
      </c>
      <c r="L549" s="51">
        <f>Tabela79[[#This Row],[Valor Devido]]-Tabela79[[#This Row],[Valor Faturado]]</f>
        <v>0</v>
      </c>
      <c r="M549" s="6"/>
    </row>
    <row r="550" spans="1:13" s="67" customFormat="1" ht="15.75" hidden="1">
      <c r="A550" s="149"/>
      <c r="B550" s="36"/>
      <c r="C550" s="257"/>
      <c r="D550" s="36"/>
      <c r="E550" s="251"/>
      <c r="F550" s="251"/>
      <c r="G550" s="251"/>
      <c r="H550" s="44"/>
      <c r="I550" s="307"/>
      <c r="J550" s="301"/>
      <c r="K550" s="306">
        <f>Tabela79[[#This Row],[Valor Faturado]]*(1+Tabela79[[#This Row],[% Reajuste]])</f>
        <v>0</v>
      </c>
      <c r="L550" s="51">
        <f>Tabela79[[#This Row],[Valor Devido]]-Tabela79[[#This Row],[Valor Faturado]]</f>
        <v>0</v>
      </c>
      <c r="M550" s="6"/>
    </row>
    <row r="551" spans="1:13" s="67" customFormat="1" ht="15.75" hidden="1">
      <c r="A551" s="149"/>
      <c r="B551" s="36"/>
      <c r="C551" s="257"/>
      <c r="D551" s="36"/>
      <c r="E551" s="251"/>
      <c r="F551" s="251"/>
      <c r="G551" s="251"/>
      <c r="H551" s="44"/>
      <c r="I551" s="307"/>
      <c r="J551" s="301"/>
      <c r="K551" s="306">
        <f>Tabela79[[#This Row],[Valor Faturado]]*(1+Tabela79[[#This Row],[% Reajuste]])</f>
        <v>0</v>
      </c>
      <c r="L551" s="51">
        <f>Tabela79[[#This Row],[Valor Devido]]-Tabela79[[#This Row],[Valor Faturado]]</f>
        <v>0</v>
      </c>
      <c r="M551" s="6"/>
    </row>
    <row r="552" spans="1:13" s="67" customFormat="1" ht="15.75" hidden="1">
      <c r="A552" s="149"/>
      <c r="B552" s="36"/>
      <c r="C552" s="257"/>
      <c r="D552" s="36"/>
      <c r="E552" s="251"/>
      <c r="F552" s="251"/>
      <c r="G552" s="251"/>
      <c r="H552" s="44"/>
      <c r="I552" s="307"/>
      <c r="J552" s="301"/>
      <c r="K552" s="306">
        <f>Tabela79[[#This Row],[Valor Faturado]]*(1+Tabela79[[#This Row],[% Reajuste]])</f>
        <v>0</v>
      </c>
      <c r="L552" s="51">
        <f>Tabela79[[#This Row],[Valor Devido]]-Tabela79[[#This Row],[Valor Faturado]]</f>
        <v>0</v>
      </c>
      <c r="M552" s="6"/>
    </row>
    <row r="553" spans="1:13" s="67" customFormat="1" ht="15.75" hidden="1">
      <c r="A553" s="149"/>
      <c r="B553" s="36"/>
      <c r="C553" s="257"/>
      <c r="D553" s="36"/>
      <c r="E553" s="251"/>
      <c r="F553" s="251"/>
      <c r="G553" s="251"/>
      <c r="H553" s="44"/>
      <c r="I553" s="307"/>
      <c r="J553" s="301"/>
      <c r="K553" s="306">
        <f>Tabela79[[#This Row],[Valor Faturado]]*(1+Tabela79[[#This Row],[% Reajuste]])</f>
        <v>0</v>
      </c>
      <c r="L553" s="51">
        <f>Tabela79[[#This Row],[Valor Devido]]-Tabela79[[#This Row],[Valor Faturado]]</f>
        <v>0</v>
      </c>
      <c r="M553" s="6"/>
    </row>
    <row r="554" spans="1:13" s="67" customFormat="1" ht="15.75" hidden="1">
      <c r="A554" s="149"/>
      <c r="B554" s="36"/>
      <c r="C554" s="257"/>
      <c r="D554" s="36"/>
      <c r="E554" s="251"/>
      <c r="F554" s="251"/>
      <c r="G554" s="251"/>
      <c r="H554" s="44"/>
      <c r="I554" s="307"/>
      <c r="J554" s="301"/>
      <c r="K554" s="306">
        <f>Tabela79[[#This Row],[Valor Faturado]]*(1+Tabela79[[#This Row],[% Reajuste]])</f>
        <v>0</v>
      </c>
      <c r="L554" s="51">
        <f>Tabela79[[#This Row],[Valor Devido]]-Tabela79[[#This Row],[Valor Faturado]]</f>
        <v>0</v>
      </c>
      <c r="M554" s="6"/>
    </row>
    <row r="555" spans="1:13" s="67" customFormat="1" ht="15.75" hidden="1">
      <c r="A555" s="149"/>
      <c r="B555" s="36"/>
      <c r="C555" s="257"/>
      <c r="D555" s="36"/>
      <c r="E555" s="251"/>
      <c r="F555" s="251"/>
      <c r="G555" s="251"/>
      <c r="H555" s="11"/>
      <c r="I555" s="308"/>
      <c r="J555" s="302"/>
      <c r="K555" s="306">
        <f>Tabela79[[#This Row],[Valor Faturado]]*(1+Tabela79[[#This Row],[% Reajuste]])</f>
        <v>0</v>
      </c>
      <c r="L555" s="33">
        <f>Tabela79[[#This Row],[Valor Devido]]-Tabela79[[#This Row],[Valor Faturado]]</f>
        <v>0</v>
      </c>
      <c r="M555" s="6"/>
    </row>
    <row r="556" spans="1:13" s="67" customFormat="1" ht="15.75" hidden="1">
      <c r="A556" s="149"/>
      <c r="B556" s="36"/>
      <c r="C556" s="257"/>
      <c r="D556" s="36"/>
      <c r="E556" s="251"/>
      <c r="F556" s="251"/>
      <c r="G556" s="251"/>
      <c r="H556" s="11"/>
      <c r="I556" s="308"/>
      <c r="J556" s="302"/>
      <c r="K556" s="306">
        <f>Tabela79[[#This Row],[Valor Faturado]]*(1+Tabela79[[#This Row],[% Reajuste]])</f>
        <v>0</v>
      </c>
      <c r="L556" s="33">
        <f>Tabela79[[#This Row],[Valor Devido]]-Tabela79[[#This Row],[Valor Faturado]]</f>
        <v>0</v>
      </c>
      <c r="M556" s="6"/>
    </row>
    <row r="557" spans="1:13" s="67" customFormat="1" ht="15.75" hidden="1">
      <c r="A557" s="149"/>
      <c r="B557" s="36"/>
      <c r="C557" s="257"/>
      <c r="D557" s="36"/>
      <c r="E557" s="251"/>
      <c r="F557" s="251"/>
      <c r="G557" s="251"/>
      <c r="H557" s="11"/>
      <c r="I557" s="308"/>
      <c r="J557" s="302"/>
      <c r="K557" s="312">
        <f>Tabela79[[#This Row],[Valor Faturado]]*(1+Tabela79[[#This Row],[% Reajuste]])</f>
        <v>0</v>
      </c>
      <c r="L557" s="33">
        <f>Tabela79[[#This Row],[Valor Devido]]-Tabela79[[#This Row],[Valor Faturado]]</f>
        <v>0</v>
      </c>
      <c r="M557" s="6"/>
    </row>
    <row r="558" spans="1:13" s="67" customFormat="1" ht="15.75" hidden="1">
      <c r="A558" s="149"/>
      <c r="B558" s="36"/>
      <c r="C558" s="257"/>
      <c r="D558" s="36"/>
      <c r="E558" s="251"/>
      <c r="F558" s="251"/>
      <c r="G558" s="251"/>
      <c r="H558" s="11"/>
      <c r="I558" s="308"/>
      <c r="J558" s="302"/>
      <c r="K558" s="306">
        <f>Tabela79[[#This Row],[Valor Faturado]]*(1+Tabela79[[#This Row],[% Reajuste]])</f>
        <v>0</v>
      </c>
      <c r="L558" s="33">
        <f>Tabela79[[#This Row],[Valor Devido]]-Tabela79[[#This Row],[Valor Faturado]]</f>
        <v>0</v>
      </c>
      <c r="M558" s="6"/>
    </row>
    <row r="559" spans="1:13" s="67" customFormat="1" ht="15.75" hidden="1">
      <c r="A559" s="149"/>
      <c r="B559" s="36"/>
      <c r="C559" s="257"/>
      <c r="D559" s="36"/>
      <c r="E559" s="251"/>
      <c r="F559" s="251"/>
      <c r="G559" s="251"/>
      <c r="H559" s="11"/>
      <c r="I559" s="308"/>
      <c r="J559" s="302"/>
      <c r="K559" s="306">
        <f>Tabela79[[#This Row],[Valor Faturado]]*(1+Tabela79[[#This Row],[% Reajuste]])</f>
        <v>0</v>
      </c>
      <c r="L559" s="33">
        <f>Tabela79[[#This Row],[Valor Devido]]-Tabela79[[#This Row],[Valor Faturado]]</f>
        <v>0</v>
      </c>
      <c r="M559" s="6"/>
    </row>
    <row r="560" spans="1:13" s="67" customFormat="1" ht="15.75" hidden="1">
      <c r="A560" s="149"/>
      <c r="B560" s="36"/>
      <c r="C560" s="257"/>
      <c r="D560" s="36"/>
      <c r="E560" s="251"/>
      <c r="F560" s="251"/>
      <c r="G560" s="251"/>
      <c r="H560" s="11"/>
      <c r="I560" s="308"/>
      <c r="J560" s="302"/>
      <c r="K560" s="306">
        <f>Tabela79[[#This Row],[Valor Faturado]]*(1+Tabela79[[#This Row],[% Reajuste]])</f>
        <v>0</v>
      </c>
      <c r="L560" s="65">
        <f>Tabela79[[#This Row],[Valor Devido]]-Tabela79[[#This Row],[Valor Faturado]]</f>
        <v>0</v>
      </c>
      <c r="M560" s="6"/>
    </row>
    <row r="561" spans="1:13" s="67" customFormat="1" ht="15.75" hidden="1">
      <c r="A561" s="149"/>
      <c r="B561" s="36"/>
      <c r="C561" s="257"/>
      <c r="D561" s="36"/>
      <c r="E561" s="251"/>
      <c r="F561" s="251"/>
      <c r="G561" s="251"/>
      <c r="H561" s="11"/>
      <c r="I561" s="308"/>
      <c r="J561" s="302"/>
      <c r="K561" s="306">
        <f>Tabela79[[#This Row],[Valor Faturado]]*(1+Tabela79[[#This Row],[% Reajuste]])</f>
        <v>0</v>
      </c>
      <c r="L561" s="33">
        <f>Tabela79[[#This Row],[Valor Devido]]-Tabela79[[#This Row],[Valor Faturado]]</f>
        <v>0</v>
      </c>
      <c r="M561" s="6"/>
    </row>
    <row r="562" spans="1:13" s="67" customFormat="1" ht="15.75" hidden="1">
      <c r="A562" s="149"/>
      <c r="B562" s="36"/>
      <c r="C562" s="257"/>
      <c r="D562" s="36"/>
      <c r="E562" s="251"/>
      <c r="F562" s="251"/>
      <c r="G562" s="251"/>
      <c r="H562" s="11"/>
      <c r="I562" s="308"/>
      <c r="J562" s="302"/>
      <c r="K562" s="306">
        <f>Tabela79[[#This Row],[Valor Faturado]]*(1+Tabela79[[#This Row],[% Reajuste]])</f>
        <v>0</v>
      </c>
      <c r="L562" s="33">
        <f>Tabela79[[#This Row],[Valor Devido]]-Tabela79[[#This Row],[Valor Faturado]]</f>
        <v>0</v>
      </c>
      <c r="M562" s="6"/>
    </row>
    <row r="563" spans="1:13" s="67" customFormat="1" ht="15.75" hidden="1">
      <c r="A563" s="149"/>
      <c r="B563" s="36"/>
      <c r="C563" s="257"/>
      <c r="D563" s="36"/>
      <c r="E563" s="251"/>
      <c r="F563" s="251"/>
      <c r="G563" s="251"/>
      <c r="H563" s="11"/>
      <c r="I563" s="308"/>
      <c r="J563" s="302"/>
      <c r="K563" s="306">
        <f>Tabela79[[#This Row],[Valor Faturado]]*(1+Tabela79[[#This Row],[% Reajuste]])</f>
        <v>0</v>
      </c>
      <c r="L563" s="33">
        <f>Tabela79[[#This Row],[Valor Devido]]-Tabela79[[#This Row],[Valor Faturado]]</f>
        <v>0</v>
      </c>
      <c r="M563" s="6"/>
    </row>
    <row r="564" spans="1:13" s="67" customFormat="1" ht="15.75" hidden="1">
      <c r="A564" s="149"/>
      <c r="B564" s="36"/>
      <c r="C564" s="257"/>
      <c r="D564" s="36"/>
      <c r="E564" s="251"/>
      <c r="F564" s="251"/>
      <c r="G564" s="251"/>
      <c r="H564" s="11"/>
      <c r="I564" s="308"/>
      <c r="J564" s="302"/>
      <c r="K564" s="306">
        <f>Tabela79[[#This Row],[Valor Faturado]]*(1+Tabela79[[#This Row],[% Reajuste]])</f>
        <v>0</v>
      </c>
      <c r="L564" s="33">
        <f>Tabela79[[#This Row],[Valor Devido]]-Tabela79[[#This Row],[Valor Faturado]]</f>
        <v>0</v>
      </c>
      <c r="M564" s="6"/>
    </row>
    <row r="565" spans="1:13" s="67" customFormat="1" ht="15.75" hidden="1">
      <c r="A565" s="149"/>
      <c r="B565" s="36"/>
      <c r="C565" s="257"/>
      <c r="D565" s="36"/>
      <c r="E565" s="251"/>
      <c r="F565" s="251"/>
      <c r="G565" s="251"/>
      <c r="H565" s="11"/>
      <c r="I565" s="308"/>
      <c r="J565" s="302"/>
      <c r="K565" s="312">
        <f>Tabela79[[#This Row],[Valor Faturado]]*(1+Tabela79[[#This Row],[% Reajuste]])</f>
        <v>0</v>
      </c>
      <c r="L565" s="33">
        <f>Tabela79[[#This Row],[Valor Devido]]-Tabela79[[#This Row],[Valor Faturado]]</f>
        <v>0</v>
      </c>
      <c r="M565" s="6"/>
    </row>
    <row r="566" spans="1:13" s="67" customFormat="1" ht="15.75" hidden="1">
      <c r="A566" s="149"/>
      <c r="B566" s="36"/>
      <c r="C566" s="257"/>
      <c r="D566" s="36"/>
      <c r="E566" s="251"/>
      <c r="F566" s="251"/>
      <c r="G566" s="251"/>
      <c r="H566" s="11"/>
      <c r="I566" s="308"/>
      <c r="J566" s="302"/>
      <c r="K566" s="306">
        <f>Tabela79[[#This Row],[Valor Faturado]]*(1+Tabela79[[#This Row],[% Reajuste]])</f>
        <v>0</v>
      </c>
      <c r="L566" s="33">
        <f>Tabela79[[#This Row],[Valor Devido]]-Tabela79[[#This Row],[Valor Faturado]]</f>
        <v>0</v>
      </c>
      <c r="M566" s="6"/>
    </row>
    <row r="567" spans="1:13" s="67" customFormat="1" ht="15.75" hidden="1">
      <c r="A567" s="149"/>
      <c r="B567" s="36"/>
      <c r="C567" s="257"/>
      <c r="D567" s="36"/>
      <c r="E567" s="251"/>
      <c r="F567" s="251"/>
      <c r="G567" s="251"/>
      <c r="H567" s="11"/>
      <c r="I567" s="308"/>
      <c r="J567" s="302"/>
      <c r="K567" s="306">
        <f>Tabela79[[#This Row],[Valor Faturado]]*(1+Tabela79[[#This Row],[% Reajuste]])</f>
        <v>0</v>
      </c>
      <c r="L567" s="33">
        <f>Tabela79[[#This Row],[Valor Devido]]-Tabela79[[#This Row],[Valor Faturado]]</f>
        <v>0</v>
      </c>
      <c r="M567" s="6"/>
    </row>
    <row r="568" spans="1:13" s="67" customFormat="1" ht="15.75" hidden="1">
      <c r="A568" s="149"/>
      <c r="B568" s="36"/>
      <c r="C568" s="257"/>
      <c r="D568" s="36"/>
      <c r="E568" s="251"/>
      <c r="F568" s="251"/>
      <c r="G568" s="251"/>
      <c r="H568" s="11"/>
      <c r="I568" s="308"/>
      <c r="J568" s="302"/>
      <c r="K568" s="306">
        <f>Tabela79[[#This Row],[Valor Faturado]]*(1+Tabela79[[#This Row],[% Reajuste]])</f>
        <v>0</v>
      </c>
      <c r="L568" s="65">
        <f>Tabela79[[#This Row],[Valor Devido]]-Tabela79[[#This Row],[Valor Faturado]]</f>
        <v>0</v>
      </c>
      <c r="M568" s="6"/>
    </row>
    <row r="569" spans="1:13" s="67" customFormat="1" ht="15.75" hidden="1">
      <c r="A569" s="149"/>
      <c r="B569" s="36"/>
      <c r="C569" s="257"/>
      <c r="D569" s="36"/>
      <c r="E569" s="251"/>
      <c r="F569" s="251"/>
      <c r="G569" s="251"/>
      <c r="H569" s="11"/>
      <c r="I569" s="308"/>
      <c r="J569" s="302"/>
      <c r="K569" s="306">
        <f>Tabela79[[#This Row],[Valor Faturado]]*(1+Tabela79[[#This Row],[% Reajuste]])</f>
        <v>0</v>
      </c>
      <c r="L569" s="33">
        <f>Tabela79[[#This Row],[Valor Devido]]-Tabela79[[#This Row],[Valor Faturado]]</f>
        <v>0</v>
      </c>
      <c r="M569" s="6"/>
    </row>
    <row r="570" spans="1:13" s="67" customFormat="1" ht="15.75" hidden="1">
      <c r="A570" s="149"/>
      <c r="B570" s="36"/>
      <c r="C570" s="257"/>
      <c r="D570" s="36"/>
      <c r="E570" s="251"/>
      <c r="F570" s="251"/>
      <c r="G570" s="251"/>
      <c r="H570" s="11"/>
      <c r="I570" s="308"/>
      <c r="J570" s="302"/>
      <c r="K570" s="306">
        <f>Tabela79[[#This Row],[Valor Faturado]]*(1+Tabela79[[#This Row],[% Reajuste]])</f>
        <v>0</v>
      </c>
      <c r="L570" s="33">
        <f>Tabela79[[#This Row],[Valor Devido]]-Tabela79[[#This Row],[Valor Faturado]]</f>
        <v>0</v>
      </c>
      <c r="M570" s="6"/>
    </row>
    <row r="571" spans="1:13" s="67" customFormat="1" ht="15.75" hidden="1">
      <c r="A571" s="149"/>
      <c r="B571" s="36"/>
      <c r="C571" s="257"/>
      <c r="D571" s="36"/>
      <c r="E571" s="251"/>
      <c r="F571" s="251"/>
      <c r="G571" s="251"/>
      <c r="H571" s="11"/>
      <c r="I571" s="308"/>
      <c r="J571" s="302"/>
      <c r="K571" s="306">
        <f>Tabela79[[#This Row],[Valor Faturado]]*(1+Tabela79[[#This Row],[% Reajuste]])</f>
        <v>0</v>
      </c>
      <c r="L571" s="33">
        <f>Tabela79[[#This Row],[Valor Devido]]-Tabela79[[#This Row],[Valor Faturado]]</f>
        <v>0</v>
      </c>
      <c r="M571" s="6"/>
    </row>
    <row r="572" spans="1:13" s="67" customFormat="1" ht="15.75" hidden="1">
      <c r="A572" s="149"/>
      <c r="B572" s="36"/>
      <c r="C572" s="257"/>
      <c r="D572" s="36"/>
      <c r="E572" s="251"/>
      <c r="F572" s="251"/>
      <c r="G572" s="251"/>
      <c r="H572" s="11"/>
      <c r="I572" s="308"/>
      <c r="J572" s="302"/>
      <c r="K572" s="306">
        <f>Tabela79[[#This Row],[Valor Faturado]]*(1+Tabela79[[#This Row],[% Reajuste]])</f>
        <v>0</v>
      </c>
      <c r="L572" s="33">
        <f>Tabela79[[#This Row],[Valor Devido]]-Tabela79[[#This Row],[Valor Faturado]]</f>
        <v>0</v>
      </c>
      <c r="M572" s="6"/>
    </row>
    <row r="573" spans="1:13" s="67" customFormat="1" ht="15.75" hidden="1">
      <c r="A573" s="149"/>
      <c r="B573" s="36"/>
      <c r="C573" s="257"/>
      <c r="D573" s="36"/>
      <c r="E573" s="251"/>
      <c r="F573" s="251"/>
      <c r="G573" s="251"/>
      <c r="H573" s="36"/>
      <c r="I573" s="306"/>
      <c r="J573" s="300"/>
      <c r="K573" s="306">
        <f>Tabela79[[#This Row],[Valor Faturado]]*(1+Tabela79[[#This Row],[% Reajuste]])</f>
        <v>0</v>
      </c>
      <c r="L573" s="39">
        <f>Tabela79[[#This Row],[Valor Devido]]-Tabela79[[#This Row],[Valor Faturado]]</f>
        <v>0</v>
      </c>
      <c r="M573" s="6"/>
    </row>
    <row r="574" spans="1:13" s="67" customFormat="1" ht="15.75" hidden="1">
      <c r="A574" s="149"/>
      <c r="B574" s="36"/>
      <c r="C574" s="257"/>
      <c r="D574" s="36"/>
      <c r="E574" s="251"/>
      <c r="F574" s="251"/>
      <c r="G574" s="251"/>
      <c r="H574" s="36"/>
      <c r="I574" s="306"/>
      <c r="J574" s="300"/>
      <c r="K574" s="306">
        <f>Tabela79[[#This Row],[Valor Faturado]]*(1+Tabela79[[#This Row],[% Reajuste]])</f>
        <v>0</v>
      </c>
      <c r="L574" s="39">
        <f>Tabela79[[#This Row],[Valor Devido]]-Tabela79[[#This Row],[Valor Faturado]]</f>
        <v>0</v>
      </c>
      <c r="M574" s="6"/>
    </row>
    <row r="575" spans="1:13" s="67" customFormat="1" ht="15.75" hidden="1">
      <c r="A575" s="149"/>
      <c r="B575" s="36"/>
      <c r="C575" s="257"/>
      <c r="D575" s="36"/>
      <c r="E575" s="251"/>
      <c r="F575" s="251"/>
      <c r="G575" s="251"/>
      <c r="H575" s="36"/>
      <c r="I575" s="306"/>
      <c r="J575" s="300"/>
      <c r="K575" s="306">
        <f>Tabela79[[#This Row],[Valor Faturado]]*(1+Tabela79[[#This Row],[% Reajuste]])</f>
        <v>0</v>
      </c>
      <c r="L575" s="39">
        <f>Tabela79[[#This Row],[Valor Devido]]-Tabela79[[#This Row],[Valor Faturado]]</f>
        <v>0</v>
      </c>
      <c r="M575" s="6"/>
    </row>
    <row r="576" spans="1:13" s="67" customFormat="1" ht="15.75" hidden="1">
      <c r="A576" s="149"/>
      <c r="B576" s="36"/>
      <c r="C576" s="257"/>
      <c r="D576" s="36"/>
      <c r="E576" s="251"/>
      <c r="F576" s="251"/>
      <c r="G576" s="251"/>
      <c r="H576" s="36"/>
      <c r="I576" s="306"/>
      <c r="J576" s="300"/>
      <c r="K576" s="306">
        <f>Tabela79[[#This Row],[Valor Faturado]]*(1+Tabela79[[#This Row],[% Reajuste]])</f>
        <v>0</v>
      </c>
      <c r="L576" s="39">
        <f>Tabela79[[#This Row],[Valor Devido]]-Tabela79[[#This Row],[Valor Faturado]]</f>
        <v>0</v>
      </c>
      <c r="M576" s="6"/>
    </row>
    <row r="577" spans="1:13" s="67" customFormat="1" ht="15.75" hidden="1">
      <c r="A577" s="149"/>
      <c r="B577" s="36"/>
      <c r="C577" s="257"/>
      <c r="D577" s="36"/>
      <c r="E577" s="251"/>
      <c r="F577" s="251"/>
      <c r="G577" s="251"/>
      <c r="H577" s="36"/>
      <c r="I577" s="306"/>
      <c r="J577" s="300"/>
      <c r="K577" s="306">
        <f>Tabela79[[#This Row],[Valor Faturado]]*(1+Tabela79[[#This Row],[% Reajuste]])</f>
        <v>0</v>
      </c>
      <c r="L577" s="39">
        <f>Tabela79[[#This Row],[Valor Devido]]-Tabela79[[#This Row],[Valor Faturado]]</f>
        <v>0</v>
      </c>
      <c r="M577" s="6"/>
    </row>
    <row r="578" spans="1:13" s="67" customFormat="1" ht="15.75" hidden="1">
      <c r="A578" s="149"/>
      <c r="B578" s="36"/>
      <c r="C578" s="257"/>
      <c r="D578" s="36"/>
      <c r="E578" s="251"/>
      <c r="F578" s="251"/>
      <c r="G578" s="251"/>
      <c r="H578" s="36"/>
      <c r="I578" s="306"/>
      <c r="J578" s="300"/>
      <c r="K578" s="306">
        <f>Tabela79[[#This Row],[Valor Faturado]]*(1+Tabela79[[#This Row],[% Reajuste]])</f>
        <v>0</v>
      </c>
      <c r="L578" s="39">
        <f>Tabela79[[#This Row],[Valor Devido]]-Tabela79[[#This Row],[Valor Faturado]]</f>
        <v>0</v>
      </c>
      <c r="M578" s="6"/>
    </row>
    <row r="579" spans="1:13" s="67" customFormat="1" ht="15.75" hidden="1">
      <c r="A579" s="149"/>
      <c r="B579" s="36"/>
      <c r="C579" s="257"/>
      <c r="D579" s="36"/>
      <c r="E579" s="251"/>
      <c r="F579" s="251"/>
      <c r="G579" s="251"/>
      <c r="H579" s="36"/>
      <c r="I579" s="306"/>
      <c r="J579" s="300"/>
      <c r="K579" s="306">
        <f>Tabela79[[#This Row],[Valor Faturado]]*(1+Tabela79[[#This Row],[% Reajuste]])</f>
        <v>0</v>
      </c>
      <c r="L579" s="39">
        <f>Tabela79[[#This Row],[Valor Devido]]-Tabela79[[#This Row],[Valor Faturado]]</f>
        <v>0</v>
      </c>
      <c r="M579" s="6"/>
    </row>
    <row r="580" spans="1:13" s="67" customFormat="1" ht="15.75" hidden="1">
      <c r="A580" s="149"/>
      <c r="B580" s="36"/>
      <c r="C580" s="257"/>
      <c r="D580" s="36"/>
      <c r="E580" s="251"/>
      <c r="F580" s="251"/>
      <c r="G580" s="251"/>
      <c r="H580" s="36"/>
      <c r="I580" s="306"/>
      <c r="J580" s="300"/>
      <c r="K580" s="306">
        <f>Tabela79[[#This Row],[Valor Faturado]]*(1+Tabela79[[#This Row],[% Reajuste]])</f>
        <v>0</v>
      </c>
      <c r="L580" s="39">
        <f>Tabela79[[#This Row],[Valor Devido]]-Tabela79[[#This Row],[Valor Faturado]]</f>
        <v>0</v>
      </c>
      <c r="M580" s="6"/>
    </row>
    <row r="581" spans="1:13" s="67" customFormat="1" ht="15.75" hidden="1">
      <c r="A581" s="149"/>
      <c r="B581" s="36"/>
      <c r="C581" s="257"/>
      <c r="D581" s="36"/>
      <c r="E581" s="251"/>
      <c r="F581" s="251"/>
      <c r="G581" s="251"/>
      <c r="H581" s="36"/>
      <c r="I581" s="306"/>
      <c r="J581" s="300"/>
      <c r="K581" s="306">
        <f>Tabela79[[#This Row],[Valor Faturado]]*(1+Tabela79[[#This Row],[% Reajuste]])</f>
        <v>0</v>
      </c>
      <c r="L581" s="39">
        <f>Tabela79[[#This Row],[Valor Devido]]-Tabela79[[#This Row],[Valor Faturado]]</f>
        <v>0</v>
      </c>
      <c r="M581" s="6"/>
    </row>
    <row r="582" spans="1:13" s="67" customFormat="1" ht="15.75" hidden="1">
      <c r="A582" s="149"/>
      <c r="B582" s="36"/>
      <c r="C582" s="257"/>
      <c r="D582" s="36"/>
      <c r="E582" s="251"/>
      <c r="F582" s="251"/>
      <c r="G582" s="251"/>
      <c r="H582" s="36"/>
      <c r="I582" s="306"/>
      <c r="J582" s="300"/>
      <c r="K582" s="306">
        <f>Tabela79[[#This Row],[Valor Faturado]]*(1+Tabela79[[#This Row],[% Reajuste]])</f>
        <v>0</v>
      </c>
      <c r="L582" s="39">
        <f>Tabela79[[#This Row],[Valor Devido]]-Tabela79[[#This Row],[Valor Faturado]]</f>
        <v>0</v>
      </c>
      <c r="M582" s="6"/>
    </row>
    <row r="583" spans="1:13" s="67" customFormat="1" ht="15.75" hidden="1">
      <c r="A583" s="149"/>
      <c r="B583" s="36"/>
      <c r="C583" s="257"/>
      <c r="D583" s="36"/>
      <c r="E583" s="251"/>
      <c r="F583" s="251"/>
      <c r="G583" s="251"/>
      <c r="H583" s="36"/>
      <c r="I583" s="306"/>
      <c r="J583" s="300"/>
      <c r="K583" s="306">
        <f>Tabela79[[#This Row],[Valor Faturado]]*(1+Tabela79[[#This Row],[% Reajuste]])</f>
        <v>0</v>
      </c>
      <c r="L583" s="39">
        <f>Tabela79[[#This Row],[Valor Devido]]-Tabela79[[#This Row],[Valor Faturado]]</f>
        <v>0</v>
      </c>
      <c r="M583" s="6"/>
    </row>
    <row r="584" spans="1:13" s="67" customFormat="1" ht="15.75" hidden="1">
      <c r="A584" s="149"/>
      <c r="B584" s="36"/>
      <c r="C584" s="257"/>
      <c r="D584" s="36"/>
      <c r="E584" s="251"/>
      <c r="F584" s="251"/>
      <c r="G584" s="251"/>
      <c r="H584" s="36"/>
      <c r="I584" s="306"/>
      <c r="J584" s="300"/>
      <c r="K584" s="306">
        <f>Tabela79[[#This Row],[Valor Faturado]]*(1+Tabela79[[#This Row],[% Reajuste]])</f>
        <v>0</v>
      </c>
      <c r="L584" s="39">
        <f>Tabela79[[#This Row],[Valor Devido]]-Tabela79[[#This Row],[Valor Faturado]]</f>
        <v>0</v>
      </c>
      <c r="M584" s="6"/>
    </row>
    <row r="585" spans="1:13" s="67" customFormat="1" ht="15.75" hidden="1">
      <c r="A585" s="149"/>
      <c r="B585" s="36"/>
      <c r="C585" s="257"/>
      <c r="D585" s="36"/>
      <c r="E585" s="251"/>
      <c r="F585" s="251"/>
      <c r="G585" s="251"/>
      <c r="H585" s="36"/>
      <c r="I585" s="306"/>
      <c r="J585" s="300"/>
      <c r="K585" s="306">
        <f>Tabela79[[#This Row],[Valor Faturado]]*(1+Tabela79[[#This Row],[% Reajuste]])</f>
        <v>0</v>
      </c>
      <c r="L585" s="39">
        <f>Tabela79[[#This Row],[Valor Devido]]-Tabela79[[#This Row],[Valor Faturado]]</f>
        <v>0</v>
      </c>
      <c r="M585" s="6"/>
    </row>
    <row r="586" spans="1:13" s="67" customFormat="1" ht="15.75" hidden="1">
      <c r="A586" s="149"/>
      <c r="B586" s="36"/>
      <c r="C586" s="257"/>
      <c r="D586" s="36"/>
      <c r="E586" s="251"/>
      <c r="F586" s="251"/>
      <c r="G586" s="251"/>
      <c r="H586" s="36"/>
      <c r="I586" s="306"/>
      <c r="J586" s="300"/>
      <c r="K586" s="306">
        <f>Tabela79[[#This Row],[Valor Faturado]]*(1+Tabela79[[#This Row],[% Reajuste]])</f>
        <v>0</v>
      </c>
      <c r="L586" s="57">
        <f>Tabela79[[#This Row],[Valor Devido]]-Tabela79[[#This Row],[Valor Faturado]]</f>
        <v>0</v>
      </c>
      <c r="M586" s="6"/>
    </row>
    <row r="587" spans="1:13" s="67" customFormat="1" ht="15.75" hidden="1">
      <c r="A587" s="149"/>
      <c r="B587" s="36"/>
      <c r="C587" s="257"/>
      <c r="D587" s="36"/>
      <c r="E587" s="251"/>
      <c r="F587" s="251"/>
      <c r="G587" s="251"/>
      <c r="H587" s="36"/>
      <c r="I587" s="306"/>
      <c r="J587" s="300"/>
      <c r="K587" s="306">
        <f>Tabela79[[#This Row],[Valor Faturado]]*(1+Tabela79[[#This Row],[% Reajuste]])</f>
        <v>0</v>
      </c>
      <c r="L587" s="57">
        <f>Tabela79[[#This Row],[Valor Devido]]-Tabela79[[#This Row],[Valor Faturado]]</f>
        <v>0</v>
      </c>
      <c r="M587" s="6"/>
    </row>
    <row r="588" spans="1:13" s="67" customFormat="1" ht="15.75" hidden="1">
      <c r="A588" s="283"/>
      <c r="B588" s="264"/>
      <c r="C588" s="263"/>
      <c r="D588" s="264"/>
      <c r="E588" s="265"/>
      <c r="F588" s="265"/>
      <c r="G588" s="265"/>
      <c r="H588" s="264"/>
      <c r="I588" s="311"/>
      <c r="J588" s="305"/>
      <c r="K588" s="311">
        <f>Tabela79[[#This Row],[Valor Faturado]]*(1+Tabela79[[#This Row],[% Reajuste]])</f>
        <v>0</v>
      </c>
      <c r="L588" s="268">
        <f>Tabela79[[#This Row],[Valor Devido]]-Tabela79[[#This Row],[Valor Faturado]]</f>
        <v>0</v>
      </c>
      <c r="M588" s="6"/>
    </row>
    <row r="589" spans="1:13" s="67" customFormat="1" ht="15.75" hidden="1">
      <c r="A589" s="283"/>
      <c r="B589" s="264"/>
      <c r="C589" s="263"/>
      <c r="D589" s="264"/>
      <c r="E589" s="265"/>
      <c r="F589" s="265"/>
      <c r="G589" s="265"/>
      <c r="H589" s="36"/>
      <c r="I589" s="306"/>
      <c r="J589" s="300"/>
      <c r="K589" s="306">
        <f>Tabela79[[#This Row],[Valor Faturado]]*(1+Tabela79[[#This Row],[% Reajuste]])</f>
        <v>0</v>
      </c>
      <c r="L589" s="57">
        <f>Tabela79[[#This Row],[Valor Devido]]-Tabela79[[#This Row],[Valor Faturado]]</f>
        <v>0</v>
      </c>
      <c r="M589" s="6"/>
    </row>
    <row r="590" spans="1:13" s="67" customFormat="1" ht="15" hidden="1" customHeight="1">
      <c r="A590" s="283"/>
      <c r="B590" s="264"/>
      <c r="C590" s="263"/>
      <c r="D590" s="264"/>
      <c r="E590" s="265"/>
      <c r="F590" s="265"/>
      <c r="G590" s="265"/>
      <c r="H590" s="36"/>
      <c r="I590" s="306"/>
      <c r="J590" s="300"/>
      <c r="K590" s="306">
        <f>Tabela79[[#This Row],[Valor Faturado]]*(1+Tabela79[[#This Row],[% Reajuste]])</f>
        <v>0</v>
      </c>
      <c r="L590" s="57">
        <f>Tabela79[[#This Row],[Valor Devido]]-Tabela79[[#This Row],[Valor Faturado]]</f>
        <v>0</v>
      </c>
      <c r="M590" s="6"/>
    </row>
    <row r="591" spans="1:13" s="67" customFormat="1" ht="15" hidden="1" customHeight="1">
      <c r="A591" s="149"/>
      <c r="B591" s="36"/>
      <c r="C591" s="257"/>
      <c r="D591" s="36"/>
      <c r="E591" s="251"/>
      <c r="F591" s="251"/>
      <c r="G591" s="251"/>
      <c r="H591" s="36"/>
      <c r="I591" s="306"/>
      <c r="J591" s="300"/>
      <c r="K591" s="306">
        <f>Tabela79[[#This Row],[Valor Faturado]]*(1+Tabela79[[#This Row],[% Reajuste]])</f>
        <v>0</v>
      </c>
      <c r="L591" s="57">
        <f>Tabela79[[#This Row],[Valor Devido]]-Tabela79[[#This Row],[Valor Faturado]]</f>
        <v>0</v>
      </c>
      <c r="M591" s="6"/>
    </row>
    <row r="592" spans="1:13" s="67" customFormat="1" ht="15" hidden="1" customHeight="1">
      <c r="A592" s="149"/>
      <c r="B592" s="36"/>
      <c r="C592" s="257"/>
      <c r="D592" s="36"/>
      <c r="E592" s="251"/>
      <c r="F592" s="251"/>
      <c r="G592" s="251"/>
      <c r="H592" s="36"/>
      <c r="I592" s="306"/>
      <c r="J592" s="300"/>
      <c r="K592" s="306">
        <f>Tabela79[[#This Row],[Valor Faturado]]*(1+Tabela79[[#This Row],[% Reajuste]])</f>
        <v>0</v>
      </c>
      <c r="L592" s="57">
        <f>Tabela79[[#This Row],[Valor Devido]]-Tabela79[[#This Row],[Valor Faturado]]</f>
        <v>0</v>
      </c>
      <c r="M592" s="6"/>
    </row>
    <row r="593" spans="1:13" s="67" customFormat="1" ht="15" hidden="1" customHeight="1">
      <c r="A593" s="149"/>
      <c r="B593" s="36"/>
      <c r="C593" s="257"/>
      <c r="D593" s="36"/>
      <c r="E593" s="251"/>
      <c r="F593" s="251"/>
      <c r="G593" s="251"/>
      <c r="H593" s="36"/>
      <c r="I593" s="306"/>
      <c r="J593" s="300"/>
      <c r="K593" s="306">
        <f>Tabela79[[#This Row],[Valor Faturado]]*(1+Tabela79[[#This Row],[% Reajuste]])</f>
        <v>0</v>
      </c>
      <c r="L593" s="57">
        <f>Tabela79[[#This Row],[Valor Devido]]-Tabela79[[#This Row],[Valor Faturado]]</f>
        <v>0</v>
      </c>
      <c r="M593" s="6"/>
    </row>
    <row r="594" spans="1:13" s="67" customFormat="1" ht="15.75" hidden="1">
      <c r="A594" s="283"/>
      <c r="B594" s="264"/>
      <c r="C594" s="263"/>
      <c r="D594" s="264"/>
      <c r="E594" s="265"/>
      <c r="F594" s="265"/>
      <c r="G594" s="265"/>
      <c r="H594" s="36"/>
      <c r="I594" s="306"/>
      <c r="J594" s="300"/>
      <c r="K594" s="306">
        <f>Tabela79[[#This Row],[Valor Faturado]]*(1+Tabela79[[#This Row],[% Reajuste]])</f>
        <v>0</v>
      </c>
      <c r="L594" s="57">
        <f>Tabela79[[#This Row],[Valor Devido]]-Tabela79[[#This Row],[Valor Faturado]]</f>
        <v>0</v>
      </c>
      <c r="M594" s="6"/>
    </row>
    <row r="595" spans="1:13" s="67" customFormat="1" ht="15.75" hidden="1">
      <c r="A595" s="149"/>
      <c r="B595" s="36"/>
      <c r="C595" s="257"/>
      <c r="D595" s="36"/>
      <c r="E595" s="251"/>
      <c r="F595" s="251"/>
      <c r="G595" s="251"/>
      <c r="H595" s="36"/>
      <c r="I595" s="306"/>
      <c r="J595" s="300"/>
      <c r="K595" s="306">
        <f>Tabela79[[#This Row],[Valor Faturado]]*(1+Tabela79[[#This Row],[% Reajuste]])</f>
        <v>0</v>
      </c>
      <c r="L595" s="57">
        <f>Tabela79[[#This Row],[Valor Devido]]-Tabela79[[#This Row],[Valor Faturado]]</f>
        <v>0</v>
      </c>
      <c r="M595" s="6"/>
    </row>
    <row r="596" spans="1:13" s="67" customFormat="1" ht="15.75" hidden="1">
      <c r="A596" s="149"/>
      <c r="B596" s="36"/>
      <c r="C596" s="257"/>
      <c r="D596" s="36"/>
      <c r="E596" s="251"/>
      <c r="F596" s="251"/>
      <c r="G596" s="251"/>
      <c r="H596" s="36"/>
      <c r="I596" s="306"/>
      <c r="J596" s="300"/>
      <c r="K596" s="306">
        <f>Tabela79[[#This Row],[Valor Faturado]]*(1+Tabela79[[#This Row],[% Reajuste]])</f>
        <v>0</v>
      </c>
      <c r="L596" s="57">
        <f>Tabela79[[#This Row],[Valor Devido]]-Tabela79[[#This Row],[Valor Faturado]]</f>
        <v>0</v>
      </c>
      <c r="M596" s="6"/>
    </row>
    <row r="597" spans="1:13" s="67" customFormat="1" ht="15.75" hidden="1">
      <c r="A597" s="149"/>
      <c r="B597" s="36"/>
      <c r="C597" s="257"/>
      <c r="D597" s="36"/>
      <c r="E597" s="251"/>
      <c r="F597" s="251"/>
      <c r="G597" s="251"/>
      <c r="H597" s="36"/>
      <c r="I597" s="306"/>
      <c r="J597" s="300"/>
      <c r="K597" s="306">
        <f>Tabela79[[#This Row],[Valor Faturado]]*(1+Tabela79[[#This Row],[% Reajuste]])</f>
        <v>0</v>
      </c>
      <c r="L597" s="57">
        <f>Tabela79[[#This Row],[Valor Devido]]-Tabela79[[#This Row],[Valor Faturado]]</f>
        <v>0</v>
      </c>
      <c r="M597" s="6"/>
    </row>
    <row r="598" spans="1:13" s="67" customFormat="1" ht="15.75" hidden="1">
      <c r="A598" s="149"/>
      <c r="B598" s="36"/>
      <c r="C598" s="257"/>
      <c r="D598" s="36"/>
      <c r="E598" s="251"/>
      <c r="F598" s="251"/>
      <c r="G598" s="251"/>
      <c r="H598" s="36"/>
      <c r="I598" s="306"/>
      <c r="J598" s="300"/>
      <c r="K598" s="306">
        <f>Tabela79[[#This Row],[Valor Faturado]]*(1+Tabela79[[#This Row],[% Reajuste]])</f>
        <v>0</v>
      </c>
      <c r="L598" s="57">
        <f>Tabela79[[#This Row],[Valor Devido]]-Tabela79[[#This Row],[Valor Faturado]]</f>
        <v>0</v>
      </c>
      <c r="M598" s="6"/>
    </row>
    <row r="599" spans="1:13" s="67" customFormat="1" ht="15.75" hidden="1">
      <c r="A599" s="149"/>
      <c r="B599" s="36"/>
      <c r="C599" s="257"/>
      <c r="D599" s="36"/>
      <c r="E599" s="251"/>
      <c r="F599" s="251"/>
      <c r="G599" s="251"/>
      <c r="H599" s="36"/>
      <c r="I599" s="306"/>
      <c r="J599" s="300"/>
      <c r="K599" s="306">
        <f>Tabela79[[#This Row],[Valor Faturado]]*(1+Tabela79[[#This Row],[% Reajuste]])</f>
        <v>0</v>
      </c>
      <c r="L599" s="57">
        <f>Tabela79[[#This Row],[Valor Devido]]-Tabela79[[#This Row],[Valor Faturado]]</f>
        <v>0</v>
      </c>
      <c r="M599" s="6"/>
    </row>
    <row r="600" spans="1:13" s="67" customFormat="1" ht="15.75" hidden="1">
      <c r="A600" s="149"/>
      <c r="B600" s="36"/>
      <c r="C600" s="257"/>
      <c r="D600" s="36"/>
      <c r="E600" s="251"/>
      <c r="F600" s="251"/>
      <c r="G600" s="251"/>
      <c r="H600" s="36"/>
      <c r="I600" s="306"/>
      <c r="J600" s="300"/>
      <c r="K600" s="306">
        <f>Tabela79[[#This Row],[Valor Faturado]]*(1+Tabela79[[#This Row],[% Reajuste]])</f>
        <v>0</v>
      </c>
      <c r="L600" s="57">
        <f>Tabela79[[#This Row],[Valor Devido]]-Tabela79[[#This Row],[Valor Faturado]]</f>
        <v>0</v>
      </c>
      <c r="M600" s="6"/>
    </row>
    <row r="601" spans="1:13" s="67" customFormat="1" ht="15.75" hidden="1">
      <c r="A601" s="149"/>
      <c r="B601" s="36"/>
      <c r="C601" s="257"/>
      <c r="D601" s="36"/>
      <c r="E601" s="251"/>
      <c r="F601" s="251"/>
      <c r="G601" s="251"/>
      <c r="H601" s="36"/>
      <c r="I601" s="306"/>
      <c r="J601" s="300"/>
      <c r="K601" s="306">
        <f>Tabela79[[#This Row],[Valor Faturado]]*(1+Tabela79[[#This Row],[% Reajuste]])</f>
        <v>0</v>
      </c>
      <c r="L601" s="57">
        <f>Tabela79[[#This Row],[Valor Devido]]-Tabela79[[#This Row],[Valor Faturado]]</f>
        <v>0</v>
      </c>
      <c r="M601" s="6"/>
    </row>
    <row r="602" spans="1:13" s="67" customFormat="1" ht="15.75" hidden="1">
      <c r="A602" s="149"/>
      <c r="B602" s="36"/>
      <c r="C602" s="257"/>
      <c r="D602" s="36"/>
      <c r="E602" s="251"/>
      <c r="F602" s="251"/>
      <c r="G602" s="251"/>
      <c r="H602" s="36"/>
      <c r="I602" s="306"/>
      <c r="J602" s="300"/>
      <c r="K602" s="306">
        <f>Tabela79[[#This Row],[Valor Faturado]]*(1+Tabela79[[#This Row],[% Reajuste]])</f>
        <v>0</v>
      </c>
      <c r="L602" s="57">
        <f>Tabela79[[#This Row],[Valor Devido]]-Tabela79[[#This Row],[Valor Faturado]]</f>
        <v>0</v>
      </c>
      <c r="M602" s="6"/>
    </row>
    <row r="603" spans="1:13" s="67" customFormat="1" ht="15.75" hidden="1">
      <c r="A603" s="149"/>
      <c r="B603" s="36"/>
      <c r="C603" s="257"/>
      <c r="D603" s="36"/>
      <c r="E603" s="251"/>
      <c r="F603" s="265"/>
      <c r="G603" s="265"/>
      <c r="H603" s="264"/>
      <c r="I603" s="311"/>
      <c r="J603" s="305"/>
      <c r="K603" s="311">
        <f>Tabela79[[#This Row],[Valor Faturado]]*(1+Tabela79[[#This Row],[% Reajuste]])</f>
        <v>0</v>
      </c>
      <c r="L603" s="268">
        <f>Tabela79[[#This Row],[Valor Devido]]-Tabela79[[#This Row],[Valor Faturado]]</f>
        <v>0</v>
      </c>
      <c r="M603" s="6"/>
    </row>
    <row r="604" spans="1:13" s="67" customFormat="1" ht="15.75" hidden="1">
      <c r="A604" s="149"/>
      <c r="B604" s="36"/>
      <c r="C604" s="257"/>
      <c r="D604" s="36"/>
      <c r="E604" s="251"/>
      <c r="F604" s="251"/>
      <c r="G604" s="251"/>
      <c r="H604" s="36"/>
      <c r="I604" s="306"/>
      <c r="J604" s="300"/>
      <c r="K604" s="306">
        <f>Tabela79[[#This Row],[Valor Faturado]]*(1+Tabela79[[#This Row],[% Reajuste]])</f>
        <v>0</v>
      </c>
      <c r="L604" s="57">
        <f>Tabela79[[#This Row],[Valor Devido]]-Tabela79[[#This Row],[Valor Faturado]]</f>
        <v>0</v>
      </c>
      <c r="M604" s="6"/>
    </row>
    <row r="605" spans="1:13" s="67" customFormat="1" ht="15.75" hidden="1">
      <c r="A605" s="149"/>
      <c r="B605" s="36"/>
      <c r="C605" s="257"/>
      <c r="D605" s="36"/>
      <c r="E605" s="251"/>
      <c r="F605" s="265"/>
      <c r="G605" s="265"/>
      <c r="H605" s="264"/>
      <c r="I605" s="311"/>
      <c r="J605" s="305"/>
      <c r="K605" s="311">
        <f>Tabela79[[#This Row],[Valor Faturado]]*(1+Tabela79[[#This Row],[% Reajuste]])</f>
        <v>0</v>
      </c>
      <c r="L605" s="268">
        <f>Tabela79[[#This Row],[Valor Devido]]-Tabela79[[#This Row],[Valor Faturado]]</f>
        <v>0</v>
      </c>
      <c r="M605" s="6"/>
    </row>
    <row r="606" spans="1:13" s="67" customFormat="1" ht="15.75" hidden="1">
      <c r="A606" s="149"/>
      <c r="B606" s="36"/>
      <c r="C606" s="257"/>
      <c r="D606" s="36"/>
      <c r="E606" s="251"/>
      <c r="F606" s="251"/>
      <c r="G606" s="251"/>
      <c r="H606" s="11"/>
      <c r="I606" s="308"/>
      <c r="J606" s="302"/>
      <c r="K606" s="306">
        <f>Tabela79[[#This Row],[Valor Faturado]]*(1+Tabela79[[#This Row],[% Reajuste]])</f>
        <v>0</v>
      </c>
      <c r="L606" s="33">
        <f>Tabela79[[#This Row],[Valor Devido]]-Tabela79[[#This Row],[Valor Faturado]]</f>
        <v>0</v>
      </c>
      <c r="M606" s="6"/>
    </row>
    <row r="607" spans="1:13" s="67" customFormat="1" ht="15.75" hidden="1">
      <c r="A607" s="149"/>
      <c r="B607" s="36"/>
      <c r="C607" s="257"/>
      <c r="D607" s="36"/>
      <c r="E607" s="251"/>
      <c r="F607" s="251"/>
      <c r="G607" s="251"/>
      <c r="H607" s="11"/>
      <c r="I607" s="308"/>
      <c r="J607" s="302"/>
      <c r="K607" s="306">
        <f>Tabela79[[#This Row],[Valor Faturado]]*(1+Tabela79[[#This Row],[% Reajuste]])</f>
        <v>0</v>
      </c>
      <c r="L607" s="33">
        <f>Tabela79[[#This Row],[Valor Devido]]-Tabela79[[#This Row],[Valor Faturado]]</f>
        <v>0</v>
      </c>
      <c r="M607" s="6"/>
    </row>
    <row r="608" spans="1:13" s="67" customFormat="1" ht="15.75" hidden="1">
      <c r="A608" s="149"/>
      <c r="B608" s="36"/>
      <c r="C608" s="257"/>
      <c r="D608" s="36"/>
      <c r="E608" s="251"/>
      <c r="F608" s="251"/>
      <c r="G608" s="251"/>
      <c r="H608" s="11"/>
      <c r="I608" s="308"/>
      <c r="J608" s="302"/>
      <c r="K608" s="306">
        <f>Tabela79[[#This Row],[Valor Faturado]]*(1+Tabela79[[#This Row],[% Reajuste]])</f>
        <v>0</v>
      </c>
      <c r="L608" s="33">
        <f>Tabela79[[#This Row],[Valor Devido]]-Tabela79[[#This Row],[Valor Faturado]]</f>
        <v>0</v>
      </c>
      <c r="M608" s="6"/>
    </row>
    <row r="609" spans="1:13" s="67" customFormat="1" ht="15.75" hidden="1">
      <c r="A609" s="149"/>
      <c r="B609" s="36"/>
      <c r="C609" s="257"/>
      <c r="D609" s="36"/>
      <c r="E609" s="251"/>
      <c r="F609" s="251"/>
      <c r="G609" s="251"/>
      <c r="H609" s="11"/>
      <c r="I609" s="308"/>
      <c r="J609" s="302"/>
      <c r="K609" s="306">
        <f>Tabela79[[#This Row],[Valor Faturado]]*(1+Tabela79[[#This Row],[% Reajuste]])</f>
        <v>0</v>
      </c>
      <c r="L609" s="33">
        <f>Tabela79[[#This Row],[Valor Devido]]-Tabela79[[#This Row],[Valor Faturado]]</f>
        <v>0</v>
      </c>
      <c r="M609" s="6"/>
    </row>
    <row r="610" spans="1:13" s="67" customFormat="1" ht="15.75" hidden="1">
      <c r="A610" s="149"/>
      <c r="B610" s="36"/>
      <c r="C610" s="257"/>
      <c r="D610" s="36"/>
      <c r="E610" s="251"/>
      <c r="F610" s="251"/>
      <c r="G610" s="251"/>
      <c r="H610" s="11"/>
      <c r="I610" s="308"/>
      <c r="J610" s="302"/>
      <c r="K610" s="306">
        <f>Tabela79[[#This Row],[Valor Faturado]]*(1+Tabela79[[#This Row],[% Reajuste]])</f>
        <v>0</v>
      </c>
      <c r="L610" s="33">
        <f>Tabela79[[#This Row],[Valor Devido]]-Tabela79[[#This Row],[Valor Faturado]]</f>
        <v>0</v>
      </c>
      <c r="M610" s="6"/>
    </row>
    <row r="611" spans="1:13" s="67" customFormat="1" ht="15.75" hidden="1">
      <c r="A611" s="149"/>
      <c r="B611" s="36"/>
      <c r="C611" s="257"/>
      <c r="D611" s="36"/>
      <c r="E611" s="251"/>
      <c r="F611" s="251"/>
      <c r="G611" s="251"/>
      <c r="H611" s="11"/>
      <c r="I611" s="308"/>
      <c r="J611" s="302"/>
      <c r="K611" s="306">
        <f>Tabela79[[#This Row],[Valor Faturado]]*(1+Tabela79[[#This Row],[% Reajuste]])</f>
        <v>0</v>
      </c>
      <c r="L611" s="281">
        <f>Tabela79[[#This Row],[Valor Devido]]-Tabela79[[#This Row],[Valor Faturado]]</f>
        <v>0</v>
      </c>
      <c r="M611" s="6"/>
    </row>
    <row r="612" spans="1:13" s="67" customFormat="1" ht="15.75" hidden="1">
      <c r="A612" s="149"/>
      <c r="B612" s="36"/>
      <c r="C612" s="257"/>
      <c r="D612" s="36"/>
      <c r="E612" s="251"/>
      <c r="F612" s="251"/>
      <c r="G612" s="251"/>
      <c r="H612" s="11"/>
      <c r="I612" s="308"/>
      <c r="J612" s="302"/>
      <c r="K612" s="306">
        <f>Tabela79[[#This Row],[Valor Faturado]]*(1+Tabela79[[#This Row],[% Reajuste]])</f>
        <v>0</v>
      </c>
      <c r="L612" s="33">
        <f>Tabela79[[#This Row],[Valor Devido]]-Tabela79[[#This Row],[Valor Faturado]]</f>
        <v>0</v>
      </c>
      <c r="M612" s="6"/>
    </row>
    <row r="613" spans="1:13" s="67" customFormat="1" ht="15.75" hidden="1">
      <c r="A613" s="149"/>
      <c r="B613" s="36"/>
      <c r="C613" s="257"/>
      <c r="D613" s="36"/>
      <c r="E613" s="251"/>
      <c r="F613" s="251"/>
      <c r="G613" s="251"/>
      <c r="H613" s="11"/>
      <c r="I613" s="308"/>
      <c r="J613" s="302"/>
      <c r="K613" s="306">
        <f>Tabela79[[#This Row],[Valor Faturado]]*(1+Tabela79[[#This Row],[% Reajuste]])</f>
        <v>0</v>
      </c>
      <c r="L613" s="33">
        <f>Tabela79[[#This Row],[Valor Devido]]-Tabela79[[#This Row],[Valor Faturado]]</f>
        <v>0</v>
      </c>
      <c r="M613" s="6"/>
    </row>
    <row r="614" spans="1:13" s="67" customFormat="1" ht="15.75" hidden="1">
      <c r="A614" s="149"/>
      <c r="B614" s="36"/>
      <c r="C614" s="257"/>
      <c r="D614" s="36"/>
      <c r="E614" s="251"/>
      <c r="F614" s="251"/>
      <c r="G614" s="251"/>
      <c r="H614" s="11"/>
      <c r="I614" s="308"/>
      <c r="J614" s="302"/>
      <c r="K614" s="306">
        <f>Tabela79[[#This Row],[Valor Faturado]]*(1+Tabela79[[#This Row],[% Reajuste]])</f>
        <v>0</v>
      </c>
      <c r="L614" s="33">
        <f>Tabela79[[#This Row],[Valor Devido]]-Tabela79[[#This Row],[Valor Faturado]]</f>
        <v>0</v>
      </c>
      <c r="M614" s="6"/>
    </row>
    <row r="615" spans="1:13" s="67" customFormat="1" ht="15.75" hidden="1">
      <c r="A615" s="149"/>
      <c r="B615" s="36"/>
      <c r="C615" s="257"/>
      <c r="D615" s="36"/>
      <c r="E615" s="251"/>
      <c r="F615" s="251"/>
      <c r="G615" s="251"/>
      <c r="H615" s="11"/>
      <c r="I615" s="308"/>
      <c r="J615" s="302"/>
      <c r="K615" s="306">
        <f>Tabela79[[#This Row],[Valor Faturado]]*(1+Tabela79[[#This Row],[% Reajuste]])</f>
        <v>0</v>
      </c>
      <c r="L615" s="65">
        <f>Tabela79[[#This Row],[Valor Devido]]-Tabela79[[#This Row],[Valor Faturado]]</f>
        <v>0</v>
      </c>
      <c r="M615" s="6"/>
    </row>
    <row r="616" spans="1:13" s="67" customFormat="1" ht="15.75" hidden="1">
      <c r="A616" s="149"/>
      <c r="B616" s="36"/>
      <c r="C616" s="257"/>
      <c r="D616" s="36"/>
      <c r="E616" s="251"/>
      <c r="F616" s="251"/>
      <c r="G616" s="251"/>
      <c r="H616" s="11"/>
      <c r="I616" s="308"/>
      <c r="J616" s="302"/>
      <c r="K616" s="306">
        <f>Tabela79[[#This Row],[Valor Faturado]]*(1+Tabela79[[#This Row],[% Reajuste]])</f>
        <v>0</v>
      </c>
      <c r="L616" s="33">
        <f>Tabela79[[#This Row],[Valor Devido]]-Tabela79[[#This Row],[Valor Faturado]]</f>
        <v>0</v>
      </c>
      <c r="M616" s="6"/>
    </row>
    <row r="617" spans="1:13" s="67" customFormat="1" ht="15.75" hidden="1">
      <c r="A617" s="149"/>
      <c r="B617" s="36"/>
      <c r="C617" s="257"/>
      <c r="D617" s="36"/>
      <c r="E617" s="251"/>
      <c r="F617" s="251"/>
      <c r="G617" s="251"/>
      <c r="H617" s="11"/>
      <c r="I617" s="308"/>
      <c r="J617" s="302"/>
      <c r="K617" s="306">
        <f>Tabela79[[#This Row],[Valor Faturado]]*(1+Tabela79[[#This Row],[% Reajuste]])</f>
        <v>0</v>
      </c>
      <c r="L617" s="33">
        <f>Tabela79[[#This Row],[Valor Devido]]-Tabela79[[#This Row],[Valor Faturado]]</f>
        <v>0</v>
      </c>
      <c r="M617" s="6"/>
    </row>
    <row r="618" spans="1:13" s="67" customFormat="1" ht="15.75" hidden="1">
      <c r="A618" s="149"/>
      <c r="B618" s="36"/>
      <c r="C618" s="257"/>
      <c r="D618" s="36"/>
      <c r="E618" s="251"/>
      <c r="F618" s="251"/>
      <c r="G618" s="251"/>
      <c r="H618" s="11"/>
      <c r="I618" s="308"/>
      <c r="J618" s="302"/>
      <c r="K618" s="306">
        <f>Tabela79[[#This Row],[Valor Faturado]]*(1+Tabela79[[#This Row],[% Reajuste]])</f>
        <v>0</v>
      </c>
      <c r="L618" s="65">
        <f>Tabela79[[#This Row],[Valor Devido]]-Tabela79[[#This Row],[Valor Faturado]]</f>
        <v>0</v>
      </c>
      <c r="M618" s="6"/>
    </row>
    <row r="619" spans="1:13" s="67" customFormat="1" ht="15.75" hidden="1">
      <c r="A619" s="149"/>
      <c r="B619" s="36"/>
      <c r="C619" s="257"/>
      <c r="D619" s="36"/>
      <c r="E619" s="251"/>
      <c r="F619" s="251"/>
      <c r="G619" s="251"/>
      <c r="H619" s="11"/>
      <c r="I619" s="308"/>
      <c r="J619" s="302"/>
      <c r="K619" s="306">
        <f>Tabela79[[#This Row],[Valor Faturado]]*(1+Tabela79[[#This Row],[% Reajuste]])</f>
        <v>0</v>
      </c>
      <c r="L619" s="65">
        <f>Tabela79[[#This Row],[Valor Devido]]-Tabela79[[#This Row],[Valor Faturado]]</f>
        <v>0</v>
      </c>
      <c r="M619" s="6"/>
    </row>
    <row r="620" spans="1:13" s="67" customFormat="1" ht="15.75" hidden="1">
      <c r="A620" s="149"/>
      <c r="B620" s="36"/>
      <c r="C620" s="257"/>
      <c r="D620" s="36"/>
      <c r="E620" s="251"/>
      <c r="F620" s="251"/>
      <c r="G620" s="251"/>
      <c r="H620" s="11"/>
      <c r="I620" s="308"/>
      <c r="J620" s="302"/>
      <c r="K620" s="306">
        <f>Tabela79[[#This Row],[Valor Faturado]]*(1+Tabela79[[#This Row],[% Reajuste]])</f>
        <v>0</v>
      </c>
      <c r="L620" s="65">
        <f>Tabela79[[#This Row],[Valor Devido]]-Tabela79[[#This Row],[Valor Faturado]]</f>
        <v>0</v>
      </c>
      <c r="M620" s="6"/>
    </row>
    <row r="621" spans="1:13" s="67" customFormat="1" ht="15.75" hidden="1">
      <c r="A621" s="149"/>
      <c r="B621" s="36"/>
      <c r="C621" s="257"/>
      <c r="D621" s="36"/>
      <c r="E621" s="251"/>
      <c r="F621" s="251"/>
      <c r="G621" s="251"/>
      <c r="H621" s="11"/>
      <c r="I621" s="308"/>
      <c r="J621" s="302"/>
      <c r="K621" s="306">
        <f>Tabela79[[#This Row],[Valor Faturado]]*(1+Tabela79[[#This Row],[% Reajuste]])</f>
        <v>0</v>
      </c>
      <c r="L621" s="65">
        <f>Tabela79[[#This Row],[Valor Devido]]-Tabela79[[#This Row],[Valor Faturado]]</f>
        <v>0</v>
      </c>
      <c r="M621" s="6"/>
    </row>
    <row r="622" spans="1:13" s="67" customFormat="1" ht="15.75" hidden="1">
      <c r="A622" s="149"/>
      <c r="B622" s="36"/>
      <c r="C622" s="257"/>
      <c r="D622" s="36"/>
      <c r="E622" s="251"/>
      <c r="F622" s="251"/>
      <c r="G622" s="251"/>
      <c r="H622" s="11"/>
      <c r="I622" s="308"/>
      <c r="J622" s="302"/>
      <c r="K622" s="306">
        <f>Tabela79[[#This Row],[Valor Faturado]]*(1+Tabela79[[#This Row],[% Reajuste]])</f>
        <v>0</v>
      </c>
      <c r="L622" s="33">
        <f>Tabela79[[#This Row],[Valor Devido]]-Tabela79[[#This Row],[Valor Faturado]]</f>
        <v>0</v>
      </c>
      <c r="M622" s="6"/>
    </row>
    <row r="623" spans="1:13" s="67" customFormat="1" ht="15.75" hidden="1">
      <c r="A623" s="149"/>
      <c r="B623" s="36"/>
      <c r="C623" s="257"/>
      <c r="D623" s="264"/>
      <c r="E623" s="251"/>
      <c r="F623" s="251"/>
      <c r="G623" s="251"/>
      <c r="H623" s="11"/>
      <c r="I623" s="308"/>
      <c r="J623" s="302"/>
      <c r="K623" s="311">
        <f>Tabela79[[#This Row],[Valor Faturado]]*(1+Tabela79[[#This Row],[% Reajuste]])</f>
        <v>0</v>
      </c>
      <c r="L623" s="65">
        <f>Tabela79[[#This Row],[Valor Devido]]-Tabela79[[#This Row],[Valor Faturado]]</f>
        <v>0</v>
      </c>
      <c r="M623" s="6"/>
    </row>
    <row r="624" spans="1:13" s="67" customFormat="1" ht="15.75" hidden="1">
      <c r="A624" s="149"/>
      <c r="B624" s="36"/>
      <c r="C624" s="257"/>
      <c r="D624" s="36"/>
      <c r="E624" s="251"/>
      <c r="F624" s="251"/>
      <c r="G624" s="251"/>
      <c r="H624" s="36"/>
      <c r="I624" s="306"/>
      <c r="J624" s="300"/>
      <c r="K624" s="306">
        <f>Tabela79[[#This Row],[Valor Faturado]]*(1+Tabela79[[#This Row],[% Reajuste]])</f>
        <v>0</v>
      </c>
      <c r="L624" s="57">
        <f>Tabela79[[#This Row],[Valor Devido]]-Tabela79[[#This Row],[Valor Faturado]]</f>
        <v>0</v>
      </c>
      <c r="M624" s="6"/>
    </row>
    <row r="625" spans="1:13" s="67" customFormat="1" ht="15.75" hidden="1">
      <c r="A625" s="149"/>
      <c r="B625" s="36"/>
      <c r="C625" s="257"/>
      <c r="D625" s="36"/>
      <c r="E625" s="251"/>
      <c r="F625" s="251"/>
      <c r="G625" s="251"/>
      <c r="H625" s="36"/>
      <c r="I625" s="306"/>
      <c r="J625" s="300"/>
      <c r="K625" s="306">
        <f>Tabela79[[#This Row],[Valor Faturado]]*(1+Tabela79[[#This Row],[% Reajuste]])</f>
        <v>0</v>
      </c>
      <c r="L625" s="57">
        <f>Tabela79[[#This Row],[Valor Devido]]-Tabela79[[#This Row],[Valor Faturado]]</f>
        <v>0</v>
      </c>
      <c r="M625" s="6"/>
    </row>
    <row r="626" spans="1:13" s="67" customFormat="1" ht="15.75" hidden="1">
      <c r="A626" s="149"/>
      <c r="B626" s="36"/>
      <c r="C626" s="257"/>
      <c r="D626" s="36"/>
      <c r="E626" s="251"/>
      <c r="F626" s="251"/>
      <c r="G626" s="251"/>
      <c r="H626" s="36"/>
      <c r="I626" s="306"/>
      <c r="J626" s="300"/>
      <c r="K626" s="306">
        <f>Tabela79[[#This Row],[Valor Faturado]]*(1+Tabela79[[#This Row],[% Reajuste]])</f>
        <v>0</v>
      </c>
      <c r="L626" s="57">
        <f>Tabela79[[#This Row],[Valor Devido]]-Tabela79[[#This Row],[Valor Faturado]]</f>
        <v>0</v>
      </c>
      <c r="M626" s="6"/>
    </row>
    <row r="627" spans="1:13" s="67" customFormat="1" ht="15.75" hidden="1">
      <c r="A627" s="149"/>
      <c r="B627" s="36"/>
      <c r="C627" s="257"/>
      <c r="D627" s="36"/>
      <c r="E627" s="251"/>
      <c r="F627" s="251"/>
      <c r="G627" s="251"/>
      <c r="H627" s="36"/>
      <c r="I627" s="306"/>
      <c r="J627" s="300"/>
      <c r="K627" s="306">
        <f>Tabela79[[#This Row],[Valor Faturado]]*(1+Tabela79[[#This Row],[% Reajuste]])</f>
        <v>0</v>
      </c>
      <c r="L627" s="57">
        <f>Tabela79[[#This Row],[Valor Devido]]-Tabela79[[#This Row],[Valor Faturado]]</f>
        <v>0</v>
      </c>
      <c r="M627" s="6"/>
    </row>
    <row r="628" spans="1:13" s="67" customFormat="1" ht="15.75" hidden="1">
      <c r="A628" s="283"/>
      <c r="B628" s="264"/>
      <c r="C628" s="263"/>
      <c r="D628" s="264"/>
      <c r="E628" s="251"/>
      <c r="F628" s="251"/>
      <c r="G628" s="251"/>
      <c r="H628" s="36"/>
      <c r="I628" s="306"/>
      <c r="J628" s="300"/>
      <c r="K628" s="311">
        <f>Tabela79[[#This Row],[Valor Faturado]]*(1+Tabela79[[#This Row],[% Reajuste]])</f>
        <v>0</v>
      </c>
      <c r="L628" s="39">
        <f>Tabela79[[#This Row],[Valor Devido]]-Tabela79[[#This Row],[Valor Faturado]]</f>
        <v>0</v>
      </c>
      <c r="M628" s="6"/>
    </row>
    <row r="629" spans="1:13" s="67" customFormat="1" ht="15.75" hidden="1">
      <c r="A629" s="149"/>
      <c r="B629" s="36"/>
      <c r="C629" s="257"/>
      <c r="D629" s="36"/>
      <c r="E629" s="251"/>
      <c r="F629" s="251"/>
      <c r="G629" s="251"/>
      <c r="H629" s="44"/>
      <c r="I629" s="307"/>
      <c r="J629" s="301"/>
      <c r="K629" s="306">
        <f>Tabela79[[#This Row],[Valor Faturado]]*(1+Tabela79[[#This Row],[% Reajuste]])</f>
        <v>0</v>
      </c>
      <c r="L629" s="57">
        <f>Tabela79[[#This Row],[Valor Devido]]-Tabela79[[#This Row],[Valor Faturado]]</f>
        <v>0</v>
      </c>
      <c r="M629" s="6"/>
    </row>
    <row r="630" spans="1:13" s="67" customFormat="1" ht="15.75" hidden="1">
      <c r="A630" s="149"/>
      <c r="B630" s="36"/>
      <c r="C630" s="257"/>
      <c r="D630" s="36"/>
      <c r="E630" s="251"/>
      <c r="F630" s="251"/>
      <c r="G630" s="251"/>
      <c r="H630" s="44"/>
      <c r="I630" s="307"/>
      <c r="J630" s="301"/>
      <c r="K630" s="306">
        <f>Tabela79[[#This Row],[Valor Faturado]]*(1+Tabela79[[#This Row],[% Reajuste]])</f>
        <v>0</v>
      </c>
      <c r="L630" s="57">
        <f>Tabela79[[#This Row],[Valor Devido]]-Tabela79[[#This Row],[Valor Faturado]]</f>
        <v>0</v>
      </c>
      <c r="M630" s="6"/>
    </row>
    <row r="631" spans="1:13" s="67" customFormat="1" ht="15.75" hidden="1">
      <c r="A631" s="149"/>
      <c r="B631" s="36"/>
      <c r="C631" s="257"/>
      <c r="D631" s="36"/>
      <c r="E631" s="251"/>
      <c r="F631" s="251"/>
      <c r="G631" s="251"/>
      <c r="H631" s="44"/>
      <c r="I631" s="307"/>
      <c r="J631" s="301"/>
      <c r="K631" s="306">
        <f>Tabela79[[#This Row],[Valor Faturado]]*(1+Tabela79[[#This Row],[% Reajuste]])</f>
        <v>0</v>
      </c>
      <c r="L631" s="57">
        <f>Tabela79[[#This Row],[Valor Devido]]-Tabela79[[#This Row],[Valor Faturado]]</f>
        <v>0</v>
      </c>
      <c r="M631" s="6"/>
    </row>
    <row r="632" spans="1:13" s="67" customFormat="1" ht="15.75" hidden="1">
      <c r="A632" s="149"/>
      <c r="B632" s="36"/>
      <c r="C632" s="257"/>
      <c r="D632" s="36"/>
      <c r="E632" s="251"/>
      <c r="F632" s="251"/>
      <c r="G632" s="251"/>
      <c r="H632" s="44"/>
      <c r="I632" s="307"/>
      <c r="J632" s="301"/>
      <c r="K632" s="306">
        <f>Tabela79[[#This Row],[Valor Faturado]]*(1+Tabela79[[#This Row],[% Reajuste]])</f>
        <v>0</v>
      </c>
      <c r="L632" s="57">
        <f>Tabela79[[#This Row],[Valor Devido]]-Tabela79[[#This Row],[Valor Faturado]]</f>
        <v>0</v>
      </c>
      <c r="M632" s="6"/>
    </row>
    <row r="633" spans="1:13" s="67" customFormat="1" ht="15.75" hidden="1">
      <c r="A633" s="149"/>
      <c r="B633" s="36"/>
      <c r="C633" s="257"/>
      <c r="D633" s="36"/>
      <c r="E633" s="251"/>
      <c r="F633" s="251"/>
      <c r="G633" s="251"/>
      <c r="H633" s="44"/>
      <c r="I633" s="307"/>
      <c r="J633" s="301"/>
      <c r="K633" s="306">
        <f>Tabela79[[#This Row],[Valor Faturado]]*(1+Tabela79[[#This Row],[% Reajuste]])</f>
        <v>0</v>
      </c>
      <c r="L633" s="57">
        <f>Tabela79[[#This Row],[Valor Devido]]-Tabela79[[#This Row],[Valor Faturado]]</f>
        <v>0</v>
      </c>
      <c r="M633" s="6"/>
    </row>
    <row r="634" spans="1:13" s="67" customFormat="1" ht="15.75" hidden="1">
      <c r="A634" s="149"/>
      <c r="B634" s="36"/>
      <c r="C634" s="257"/>
      <c r="D634" s="36"/>
      <c r="E634" s="251"/>
      <c r="F634" s="251"/>
      <c r="G634" s="251"/>
      <c r="H634" s="44"/>
      <c r="I634" s="307"/>
      <c r="J634" s="301"/>
      <c r="K634" s="306">
        <f>Tabela79[[#This Row],[Valor Faturado]]*(1+Tabela79[[#This Row],[% Reajuste]])</f>
        <v>0</v>
      </c>
      <c r="L634" s="57">
        <f>Tabela79[[#This Row],[Valor Devido]]-Tabela79[[#This Row],[Valor Faturado]]</f>
        <v>0</v>
      </c>
      <c r="M634" s="6"/>
    </row>
    <row r="635" spans="1:13" s="67" customFormat="1" ht="15.75" hidden="1">
      <c r="A635" s="149"/>
      <c r="B635" s="36"/>
      <c r="C635" s="257"/>
      <c r="D635" s="36"/>
      <c r="E635" s="251"/>
      <c r="F635" s="251"/>
      <c r="G635" s="251"/>
      <c r="H635" s="44"/>
      <c r="I635" s="307"/>
      <c r="J635" s="301"/>
      <c r="K635" s="306">
        <f>Tabela79[[#This Row],[Valor Faturado]]*(1+Tabela79[[#This Row],[% Reajuste]])</f>
        <v>0</v>
      </c>
      <c r="L635" s="57">
        <f>Tabela79[[#This Row],[Valor Devido]]-Tabela79[[#This Row],[Valor Faturado]]</f>
        <v>0</v>
      </c>
      <c r="M635" s="6"/>
    </row>
    <row r="636" spans="1:13" s="67" customFormat="1" ht="15.75" hidden="1">
      <c r="A636" s="149"/>
      <c r="B636" s="36"/>
      <c r="C636" s="257"/>
      <c r="D636" s="36"/>
      <c r="E636" s="251"/>
      <c r="F636" s="251"/>
      <c r="G636" s="251"/>
      <c r="H636" s="44"/>
      <c r="I636" s="307"/>
      <c r="J636" s="301"/>
      <c r="K636" s="306">
        <f>Tabela79[[#This Row],[Valor Faturado]]*(1+Tabela79[[#This Row],[% Reajuste]])</f>
        <v>0</v>
      </c>
      <c r="L636" s="57">
        <f>Tabela79[[#This Row],[Valor Devido]]-Tabela79[[#This Row],[Valor Faturado]]</f>
        <v>0</v>
      </c>
      <c r="M636" s="6"/>
    </row>
    <row r="637" spans="1:13" s="67" customFormat="1" ht="15.75" hidden="1">
      <c r="A637" s="149"/>
      <c r="B637" s="36"/>
      <c r="C637" s="257"/>
      <c r="D637" s="36"/>
      <c r="E637" s="251"/>
      <c r="F637" s="251"/>
      <c r="G637" s="251"/>
      <c r="H637" s="44"/>
      <c r="I637" s="307"/>
      <c r="J637" s="301"/>
      <c r="K637" s="306">
        <f>Tabela79[[#This Row],[Valor Faturado]]*(1+Tabela79[[#This Row],[% Reajuste]])</f>
        <v>0</v>
      </c>
      <c r="L637" s="57">
        <f>Tabela79[[#This Row],[Valor Devido]]-Tabela79[[#This Row],[Valor Faturado]]</f>
        <v>0</v>
      </c>
      <c r="M637" s="6"/>
    </row>
    <row r="638" spans="1:13" s="67" customFormat="1" ht="15.75" hidden="1">
      <c r="A638" s="149"/>
      <c r="B638" s="36"/>
      <c r="C638" s="257"/>
      <c r="D638" s="36"/>
      <c r="E638" s="251"/>
      <c r="F638" s="251"/>
      <c r="G638" s="251"/>
      <c r="H638" s="44"/>
      <c r="I638" s="307"/>
      <c r="J638" s="301"/>
      <c r="K638" s="306">
        <f>Tabela79[[#This Row],[Valor Faturado]]*(1+Tabela79[[#This Row],[% Reajuste]])</f>
        <v>0</v>
      </c>
      <c r="L638" s="57">
        <f>Tabela79[[#This Row],[Valor Devido]]-Tabela79[[#This Row],[Valor Faturado]]</f>
        <v>0</v>
      </c>
      <c r="M638" s="6"/>
    </row>
    <row r="639" spans="1:13" s="67" customFormat="1" ht="15.75" hidden="1">
      <c r="A639" s="149"/>
      <c r="B639" s="36"/>
      <c r="C639" s="257"/>
      <c r="D639" s="36"/>
      <c r="E639" s="251"/>
      <c r="F639" s="251"/>
      <c r="G639" s="251"/>
      <c r="H639" s="44"/>
      <c r="I639" s="307"/>
      <c r="J639" s="301"/>
      <c r="K639" s="306">
        <f>Tabela79[[#This Row],[Valor Faturado]]*(1+Tabela79[[#This Row],[% Reajuste]])</f>
        <v>0</v>
      </c>
      <c r="L639" s="57">
        <f>Tabela79[[#This Row],[Valor Devido]]-Tabela79[[#This Row],[Valor Faturado]]</f>
        <v>0</v>
      </c>
      <c r="M639" s="6"/>
    </row>
    <row r="640" spans="1:13" s="67" customFormat="1" ht="15.75" hidden="1">
      <c r="A640" s="149"/>
      <c r="B640" s="36"/>
      <c r="C640" s="257"/>
      <c r="D640" s="36"/>
      <c r="E640" s="251"/>
      <c r="F640" s="251"/>
      <c r="G640" s="251"/>
      <c r="H640" s="44"/>
      <c r="I640" s="307"/>
      <c r="J640" s="301"/>
      <c r="K640" s="306">
        <f>Tabela79[[#This Row],[Valor Faturado]]*(1+Tabela79[[#This Row],[% Reajuste]])</f>
        <v>0</v>
      </c>
      <c r="L640" s="57">
        <f>Tabela79[[#This Row],[Valor Devido]]-Tabela79[[#This Row],[Valor Faturado]]</f>
        <v>0</v>
      </c>
      <c r="M640" s="6"/>
    </row>
    <row r="641" spans="1:13" s="67" customFormat="1" ht="15.75" hidden="1">
      <c r="A641" s="149"/>
      <c r="B641" s="36"/>
      <c r="C641" s="257"/>
      <c r="D641" s="36"/>
      <c r="E641" s="251"/>
      <c r="F641" s="251"/>
      <c r="G641" s="251"/>
      <c r="H641" s="44"/>
      <c r="I641" s="307"/>
      <c r="J641" s="301"/>
      <c r="K641" s="306">
        <f>Tabela79[[#This Row],[Valor Faturado]]*(1+Tabela79[[#This Row],[% Reajuste]])</f>
        <v>0</v>
      </c>
      <c r="L641" s="57">
        <f>Tabela79[[#This Row],[Valor Devido]]-Tabela79[[#This Row],[Valor Faturado]]</f>
        <v>0</v>
      </c>
      <c r="M641" s="6"/>
    </row>
    <row r="642" spans="1:13" s="67" customFormat="1" ht="15.75" hidden="1">
      <c r="A642" s="149"/>
      <c r="B642" s="36"/>
      <c r="C642" s="257"/>
      <c r="D642" s="36"/>
      <c r="E642" s="251"/>
      <c r="F642" s="251"/>
      <c r="G642" s="251"/>
      <c r="H642" s="44"/>
      <c r="I642" s="307"/>
      <c r="J642" s="301"/>
      <c r="K642" s="306">
        <f>Tabela79[[#This Row],[Valor Faturado]]*(1+Tabela79[[#This Row],[% Reajuste]])</f>
        <v>0</v>
      </c>
      <c r="L642" s="57">
        <f>Tabela79[[#This Row],[Valor Devido]]-Tabela79[[#This Row],[Valor Faturado]]</f>
        <v>0</v>
      </c>
      <c r="M642" s="6"/>
    </row>
    <row r="643" spans="1:13" s="67" customFormat="1" ht="15.75" hidden="1">
      <c r="A643" s="149"/>
      <c r="B643" s="36"/>
      <c r="C643" s="257"/>
      <c r="D643" s="36"/>
      <c r="E643" s="251"/>
      <c r="F643" s="251"/>
      <c r="G643" s="251"/>
      <c r="H643" s="44"/>
      <c r="I643" s="307"/>
      <c r="J643" s="301"/>
      <c r="K643" s="306">
        <f>Tabela79[[#This Row],[Valor Faturado]]*(1+Tabela79[[#This Row],[% Reajuste]])</f>
        <v>0</v>
      </c>
      <c r="L643" s="57">
        <f>Tabela79[[#This Row],[Valor Devido]]-Tabela79[[#This Row],[Valor Faturado]]</f>
        <v>0</v>
      </c>
      <c r="M643" s="6"/>
    </row>
    <row r="644" spans="1:13" s="67" customFormat="1" ht="15.75" hidden="1">
      <c r="A644" s="149"/>
      <c r="B644" s="36"/>
      <c r="C644" s="257"/>
      <c r="D644" s="36"/>
      <c r="E644" s="251"/>
      <c r="F644" s="251"/>
      <c r="G644" s="251"/>
      <c r="H644" s="44"/>
      <c r="I644" s="307"/>
      <c r="J644" s="301"/>
      <c r="K644" s="306">
        <f>Tabela79[[#This Row],[Valor Faturado]]*(1+Tabela79[[#This Row],[% Reajuste]])</f>
        <v>0</v>
      </c>
      <c r="L644" s="57">
        <f>Tabela79[[#This Row],[Valor Devido]]-Tabela79[[#This Row],[Valor Faturado]]</f>
        <v>0</v>
      </c>
      <c r="M644" s="6"/>
    </row>
    <row r="645" spans="1:13" s="67" customFormat="1" ht="15.75" hidden="1">
      <c r="A645" s="149"/>
      <c r="B645" s="36"/>
      <c r="C645" s="257"/>
      <c r="D645" s="36"/>
      <c r="E645" s="251"/>
      <c r="F645" s="251"/>
      <c r="G645" s="251"/>
      <c r="H645" s="44"/>
      <c r="I645" s="307"/>
      <c r="J645" s="301"/>
      <c r="K645" s="306">
        <f>Tabela79[[#This Row],[Valor Faturado]]*(1+Tabela79[[#This Row],[% Reajuste]])</f>
        <v>0</v>
      </c>
      <c r="L645" s="57">
        <f>Tabela79[[#This Row],[Valor Devido]]-Tabela79[[#This Row],[Valor Faturado]]</f>
        <v>0</v>
      </c>
      <c r="M645" s="6"/>
    </row>
    <row r="646" spans="1:13" s="67" customFormat="1" ht="15.75" hidden="1">
      <c r="A646" s="149"/>
      <c r="B646" s="36"/>
      <c r="C646" s="257"/>
      <c r="D646" s="36"/>
      <c r="E646" s="251"/>
      <c r="F646" s="251"/>
      <c r="G646" s="251"/>
      <c r="H646" s="44"/>
      <c r="I646" s="307"/>
      <c r="J646" s="301"/>
      <c r="K646" s="306">
        <f>Tabela79[[#This Row],[Valor Faturado]]*(1+Tabela79[[#This Row],[% Reajuste]])</f>
        <v>0</v>
      </c>
      <c r="L646" s="57">
        <f>Tabela79[[#This Row],[Valor Devido]]-Tabela79[[#This Row],[Valor Faturado]]</f>
        <v>0</v>
      </c>
      <c r="M646" s="6"/>
    </row>
    <row r="647" spans="1:13" s="67" customFormat="1" ht="15.75" hidden="1">
      <c r="A647" s="149"/>
      <c r="B647" s="36"/>
      <c r="C647" s="257"/>
      <c r="D647" s="36"/>
      <c r="E647" s="251"/>
      <c r="F647" s="251"/>
      <c r="G647" s="251"/>
      <c r="H647" s="44"/>
      <c r="I647" s="307"/>
      <c r="J647" s="301"/>
      <c r="K647" s="306">
        <f>Tabela79[[#This Row],[Valor Faturado]]*(1+Tabela79[[#This Row],[% Reajuste]])</f>
        <v>0</v>
      </c>
      <c r="L647" s="57">
        <f>Tabela79[[#This Row],[Valor Devido]]-Tabela79[[#This Row],[Valor Faturado]]</f>
        <v>0</v>
      </c>
      <c r="M647" s="6"/>
    </row>
    <row r="648" spans="1:13" s="67" customFormat="1" ht="15.75" hidden="1">
      <c r="A648" s="283"/>
      <c r="B648" s="264"/>
      <c r="C648" s="263"/>
      <c r="D648" s="264"/>
      <c r="E648" s="251"/>
      <c r="F648" s="251"/>
      <c r="G648" s="251"/>
      <c r="H648" s="44"/>
      <c r="I648" s="307"/>
      <c r="J648" s="301"/>
      <c r="K648" s="306">
        <f>Tabela79[[#This Row],[Valor Faturado]]*(1+Tabela79[[#This Row],[% Reajuste]])</f>
        <v>0</v>
      </c>
      <c r="L648" s="268">
        <f>Tabela79[[#This Row],[Valor Devido]]-Tabela79[[#This Row],[Valor Faturado]]</f>
        <v>0</v>
      </c>
      <c r="M648" s="6"/>
    </row>
    <row r="649" spans="1:13" s="67" customFormat="1" ht="15.75" hidden="1">
      <c r="A649" s="149"/>
      <c r="B649" s="36"/>
      <c r="C649" s="257"/>
      <c r="D649" s="36"/>
      <c r="E649" s="251"/>
      <c r="F649" s="251"/>
      <c r="G649" s="251"/>
      <c r="H649" s="36"/>
      <c r="I649" s="306"/>
      <c r="J649" s="300"/>
      <c r="K649" s="306">
        <f>Tabela79[[#This Row],[Valor Faturado]]*(1+Tabela79[[#This Row],[% Reajuste]])</f>
        <v>0</v>
      </c>
      <c r="L649" s="57">
        <f>Tabela79[[#This Row],[Valor Devido]]-Tabela79[[#This Row],[Valor Faturado]]</f>
        <v>0</v>
      </c>
      <c r="M649" s="6"/>
    </row>
    <row r="650" spans="1:13" s="67" customFormat="1" ht="15.75" hidden="1">
      <c r="A650" s="149"/>
      <c r="B650" s="36"/>
      <c r="C650" s="257"/>
      <c r="D650" s="36"/>
      <c r="E650" s="251"/>
      <c r="F650" s="251"/>
      <c r="G650" s="251"/>
      <c r="H650" s="36"/>
      <c r="I650" s="306"/>
      <c r="J650" s="300"/>
      <c r="K650" s="306">
        <f>Tabela79[[#This Row],[Valor Faturado]]*(1+Tabela79[[#This Row],[% Reajuste]])</f>
        <v>0</v>
      </c>
      <c r="L650" s="57">
        <f>Tabela79[[#This Row],[Valor Devido]]-Tabela79[[#This Row],[Valor Faturado]]</f>
        <v>0</v>
      </c>
      <c r="M650" s="6"/>
    </row>
    <row r="651" spans="1:13" s="67" customFormat="1" ht="15.75" hidden="1">
      <c r="A651" s="149"/>
      <c r="B651" s="36"/>
      <c r="C651" s="257"/>
      <c r="D651" s="36"/>
      <c r="E651" s="251"/>
      <c r="F651" s="251"/>
      <c r="G651" s="251"/>
      <c r="H651" s="36"/>
      <c r="I651" s="306"/>
      <c r="J651" s="300"/>
      <c r="K651" s="306">
        <f>Tabela79[[#This Row],[Valor Faturado]]*(1+Tabela79[[#This Row],[% Reajuste]])</f>
        <v>0</v>
      </c>
      <c r="L651" s="57">
        <f>Tabela79[[#This Row],[Valor Devido]]-Tabela79[[#This Row],[Valor Faturado]]</f>
        <v>0</v>
      </c>
      <c r="M651" s="6"/>
    </row>
    <row r="652" spans="1:13" s="67" customFormat="1" ht="15.75" hidden="1">
      <c r="A652" s="149"/>
      <c r="B652" s="36"/>
      <c r="C652" s="257"/>
      <c r="D652" s="36"/>
      <c r="E652" s="251"/>
      <c r="F652" s="251"/>
      <c r="G652" s="251"/>
      <c r="H652" s="36"/>
      <c r="I652" s="306"/>
      <c r="J652" s="300"/>
      <c r="K652" s="306">
        <f>Tabela79[[#This Row],[Valor Faturado]]*(1+Tabela79[[#This Row],[% Reajuste]])</f>
        <v>0</v>
      </c>
      <c r="L652" s="57">
        <f>Tabela79[[#This Row],[Valor Devido]]-Tabela79[[#This Row],[Valor Faturado]]</f>
        <v>0</v>
      </c>
      <c r="M652" s="6"/>
    </row>
    <row r="653" spans="1:13" s="67" customFormat="1" ht="15.75" hidden="1">
      <c r="A653" s="149"/>
      <c r="B653" s="36"/>
      <c r="C653" s="257"/>
      <c r="D653" s="36"/>
      <c r="E653" s="251"/>
      <c r="F653" s="251"/>
      <c r="G653" s="251"/>
      <c r="H653" s="36"/>
      <c r="I653" s="306"/>
      <c r="J653" s="300"/>
      <c r="K653" s="306">
        <f>Tabela79[[#This Row],[Valor Faturado]]*(1+Tabela79[[#This Row],[% Reajuste]])</f>
        <v>0</v>
      </c>
      <c r="L653" s="57">
        <f>Tabela79[[#This Row],[Valor Devido]]-Tabela79[[#This Row],[Valor Faturado]]</f>
        <v>0</v>
      </c>
      <c r="M653" s="6"/>
    </row>
    <row r="654" spans="1:13" s="67" customFormat="1" ht="15.75" hidden="1">
      <c r="A654" s="149"/>
      <c r="B654" s="36"/>
      <c r="C654" s="257"/>
      <c r="D654" s="36"/>
      <c r="E654" s="251"/>
      <c r="F654" s="251"/>
      <c r="G654" s="251"/>
      <c r="H654" s="36"/>
      <c r="I654" s="306"/>
      <c r="J654" s="300"/>
      <c r="K654" s="306">
        <f>Tabela79[[#This Row],[Valor Faturado]]*(1+Tabela79[[#This Row],[% Reajuste]])</f>
        <v>0</v>
      </c>
      <c r="L654" s="57">
        <f>Tabela79[[#This Row],[Valor Devido]]-Tabela79[[#This Row],[Valor Faturado]]</f>
        <v>0</v>
      </c>
      <c r="M654" s="6"/>
    </row>
    <row r="655" spans="1:13" s="67" customFormat="1" ht="15.75" hidden="1">
      <c r="A655" s="149"/>
      <c r="B655" s="36"/>
      <c r="C655" s="257"/>
      <c r="D655" s="36"/>
      <c r="E655" s="251"/>
      <c r="F655" s="251"/>
      <c r="G655" s="251"/>
      <c r="H655" s="36"/>
      <c r="I655" s="306"/>
      <c r="J655" s="300"/>
      <c r="K655" s="306">
        <f>Tabela79[[#This Row],[Valor Faturado]]*(1+Tabela79[[#This Row],[% Reajuste]])</f>
        <v>0</v>
      </c>
      <c r="L655" s="57">
        <f>Tabela79[[#This Row],[Valor Devido]]-Tabela79[[#This Row],[Valor Faturado]]</f>
        <v>0</v>
      </c>
      <c r="M655" s="6"/>
    </row>
    <row r="656" spans="1:13" s="67" customFormat="1" ht="15.75" hidden="1">
      <c r="A656" s="283"/>
      <c r="B656" s="36"/>
      <c r="C656" s="263"/>
      <c r="D656" s="36"/>
      <c r="E656" s="251"/>
      <c r="F656" s="265"/>
      <c r="G656" s="265"/>
      <c r="H656" s="264"/>
      <c r="I656" s="311"/>
      <c r="J656" s="305"/>
      <c r="K656" s="311">
        <f>Tabela79[[#This Row],[Valor Faturado]]*(1+Tabela79[[#This Row],[% Reajuste]])</f>
        <v>0</v>
      </c>
      <c r="L656" s="268">
        <f>Tabela79[[#This Row],[Valor Devido]]-Tabela79[[#This Row],[Valor Faturado]]</f>
        <v>0</v>
      </c>
      <c r="M656" s="6"/>
    </row>
    <row r="657" spans="1:13" s="67" customFormat="1" ht="15.75" hidden="1">
      <c r="A657" s="149"/>
      <c r="B657" s="36"/>
      <c r="C657" s="257"/>
      <c r="D657" s="36"/>
      <c r="E657" s="251"/>
      <c r="F657" s="251"/>
      <c r="G657" s="251"/>
      <c r="H657" s="44"/>
      <c r="I657" s="307"/>
      <c r="J657" s="301"/>
      <c r="K657" s="306">
        <f>Tabela79[[#This Row],[Valor Faturado]]*(1+Tabela79[[#This Row],[% Reajuste]])</f>
        <v>0</v>
      </c>
      <c r="L657" s="57">
        <f>Tabela79[[#This Row],[Valor Devido]]-Tabela79[[#This Row],[Valor Faturado]]</f>
        <v>0</v>
      </c>
      <c r="M657" s="6"/>
    </row>
    <row r="658" spans="1:13" s="67" customFormat="1" ht="15.75" hidden="1">
      <c r="A658" s="149"/>
      <c r="B658" s="36"/>
      <c r="C658" s="257"/>
      <c r="D658" s="36"/>
      <c r="E658" s="251"/>
      <c r="F658" s="251"/>
      <c r="G658" s="251"/>
      <c r="H658" s="44"/>
      <c r="I658" s="307"/>
      <c r="J658" s="301"/>
      <c r="K658" s="306">
        <f>Tabela79[[#This Row],[Valor Faturado]]*(1+Tabela79[[#This Row],[% Reajuste]])</f>
        <v>0</v>
      </c>
      <c r="L658" s="57">
        <f>Tabela79[[#This Row],[Valor Devido]]-Tabela79[[#This Row],[Valor Faturado]]</f>
        <v>0</v>
      </c>
      <c r="M658" s="6"/>
    </row>
    <row r="659" spans="1:13" s="67" customFormat="1" ht="15.75" hidden="1">
      <c r="A659" s="149"/>
      <c r="B659" s="36"/>
      <c r="C659" s="257"/>
      <c r="D659" s="36"/>
      <c r="E659" s="251"/>
      <c r="F659" s="251"/>
      <c r="G659" s="251"/>
      <c r="H659" s="44"/>
      <c r="I659" s="307"/>
      <c r="J659" s="301"/>
      <c r="K659" s="306">
        <f>Tabela79[[#This Row],[Valor Faturado]]*(1+Tabela79[[#This Row],[% Reajuste]])</f>
        <v>0</v>
      </c>
      <c r="L659" s="57">
        <f>Tabela79[[#This Row],[Valor Devido]]-Tabela79[[#This Row],[Valor Faturado]]</f>
        <v>0</v>
      </c>
      <c r="M659" s="6"/>
    </row>
    <row r="660" spans="1:13" s="67" customFormat="1" ht="15.75" hidden="1">
      <c r="A660" s="149"/>
      <c r="B660" s="36"/>
      <c r="C660" s="257"/>
      <c r="D660" s="36"/>
      <c r="E660" s="251"/>
      <c r="F660" s="251"/>
      <c r="G660" s="251"/>
      <c r="H660" s="44"/>
      <c r="I660" s="307"/>
      <c r="J660" s="301"/>
      <c r="K660" s="306">
        <f>Tabela79[[#This Row],[Valor Faturado]]*(1+Tabela79[[#This Row],[% Reajuste]])</f>
        <v>0</v>
      </c>
      <c r="L660" s="57">
        <f>Tabela79[[#This Row],[Valor Devido]]-Tabela79[[#This Row],[Valor Faturado]]</f>
        <v>0</v>
      </c>
      <c r="M660" s="6"/>
    </row>
    <row r="661" spans="1:13" s="67" customFormat="1" ht="15.75" hidden="1">
      <c r="A661" s="149"/>
      <c r="B661" s="36"/>
      <c r="C661" s="257"/>
      <c r="D661" s="36"/>
      <c r="E661" s="251"/>
      <c r="F661" s="251"/>
      <c r="G661" s="251"/>
      <c r="H661" s="44"/>
      <c r="I661" s="307"/>
      <c r="J661" s="301"/>
      <c r="K661" s="306">
        <f>Tabela79[[#This Row],[Valor Faturado]]*(1+Tabela79[[#This Row],[% Reajuste]])</f>
        <v>0</v>
      </c>
      <c r="L661" s="57">
        <f>Tabela79[[#This Row],[Valor Devido]]-Tabela79[[#This Row],[Valor Faturado]]</f>
        <v>0</v>
      </c>
      <c r="M661" s="6"/>
    </row>
    <row r="662" spans="1:13" s="67" customFormat="1" ht="15.75" hidden="1">
      <c r="A662" s="149"/>
      <c r="B662" s="36"/>
      <c r="C662" s="257"/>
      <c r="D662" s="36"/>
      <c r="E662" s="251"/>
      <c r="F662" s="251"/>
      <c r="G662" s="251"/>
      <c r="H662" s="44"/>
      <c r="I662" s="307"/>
      <c r="J662" s="301"/>
      <c r="K662" s="306">
        <f>Tabela79[[#This Row],[Valor Faturado]]*(1+Tabela79[[#This Row],[% Reajuste]])</f>
        <v>0</v>
      </c>
      <c r="L662" s="57">
        <f>Tabela79[[#This Row],[Valor Devido]]-Tabela79[[#This Row],[Valor Faturado]]</f>
        <v>0</v>
      </c>
      <c r="M662" s="6"/>
    </row>
    <row r="663" spans="1:13" s="67" customFormat="1" ht="15.75" hidden="1">
      <c r="A663" s="149"/>
      <c r="B663" s="36"/>
      <c r="C663" s="257"/>
      <c r="D663" s="36"/>
      <c r="E663" s="251"/>
      <c r="F663" s="251"/>
      <c r="G663" s="251"/>
      <c r="H663" s="44"/>
      <c r="I663" s="307"/>
      <c r="J663" s="301"/>
      <c r="K663" s="306">
        <f>Tabela79[[#This Row],[Valor Faturado]]*(1+Tabela79[[#This Row],[% Reajuste]])</f>
        <v>0</v>
      </c>
      <c r="L663" s="57">
        <f>Tabela79[[#This Row],[Valor Devido]]-Tabela79[[#This Row],[Valor Faturado]]</f>
        <v>0</v>
      </c>
      <c r="M663" s="6"/>
    </row>
    <row r="664" spans="1:13" s="67" customFormat="1" ht="15.75" hidden="1">
      <c r="A664" s="149"/>
      <c r="B664" s="36"/>
      <c r="C664" s="257"/>
      <c r="D664" s="36"/>
      <c r="E664" s="251"/>
      <c r="F664" s="251"/>
      <c r="G664" s="251"/>
      <c r="H664" s="44"/>
      <c r="I664" s="307"/>
      <c r="J664" s="301"/>
      <c r="K664" s="306">
        <f>Tabela79[[#This Row],[Valor Faturado]]*(1+Tabela79[[#This Row],[% Reajuste]])</f>
        <v>0</v>
      </c>
      <c r="L664" s="57">
        <f>Tabela79[[#This Row],[Valor Devido]]-Tabela79[[#This Row],[Valor Faturado]]</f>
        <v>0</v>
      </c>
      <c r="M664" s="6"/>
    </row>
    <row r="665" spans="1:13" s="67" customFormat="1" ht="15.75" hidden="1">
      <c r="A665" s="149"/>
      <c r="B665" s="36"/>
      <c r="C665" s="257"/>
      <c r="D665" s="36"/>
      <c r="E665" s="251"/>
      <c r="F665" s="251"/>
      <c r="G665" s="251"/>
      <c r="H665" s="44"/>
      <c r="I665" s="307"/>
      <c r="J665" s="301"/>
      <c r="K665" s="306">
        <f>Tabela79[[#This Row],[Valor Faturado]]*(1+Tabela79[[#This Row],[% Reajuste]])</f>
        <v>0</v>
      </c>
      <c r="L665" s="57">
        <f>Tabela79[[#This Row],[Valor Devido]]-Tabela79[[#This Row],[Valor Faturado]]</f>
        <v>0</v>
      </c>
      <c r="M665" s="6"/>
    </row>
    <row r="666" spans="1:13" s="67" customFormat="1" ht="15.75" hidden="1">
      <c r="A666" s="149"/>
      <c r="B666" s="36"/>
      <c r="C666" s="257"/>
      <c r="D666" s="36"/>
      <c r="E666" s="251"/>
      <c r="F666" s="251"/>
      <c r="G666" s="251"/>
      <c r="H666" s="44"/>
      <c r="I666" s="307"/>
      <c r="J666" s="301"/>
      <c r="K666" s="306">
        <f>Tabela79[[#This Row],[Valor Faturado]]*(1+Tabela79[[#This Row],[% Reajuste]])</f>
        <v>0</v>
      </c>
      <c r="L666" s="57">
        <f>Tabela79[[#This Row],[Valor Devido]]-Tabela79[[#This Row],[Valor Faturado]]</f>
        <v>0</v>
      </c>
      <c r="M666" s="6"/>
    </row>
    <row r="667" spans="1:13" s="67" customFormat="1" ht="15.75" hidden="1">
      <c r="A667" s="149"/>
      <c r="B667" s="36"/>
      <c r="C667" s="257"/>
      <c r="D667" s="36"/>
      <c r="E667" s="251"/>
      <c r="F667" s="251"/>
      <c r="G667" s="251"/>
      <c r="H667" s="44"/>
      <c r="I667" s="307"/>
      <c r="J667" s="301"/>
      <c r="K667" s="306">
        <f>Tabela79[[#This Row],[Valor Faturado]]*(1+Tabela79[[#This Row],[% Reajuste]])</f>
        <v>0</v>
      </c>
      <c r="L667" s="57">
        <f>Tabela79[[#This Row],[Valor Devido]]-Tabela79[[#This Row],[Valor Faturado]]</f>
        <v>0</v>
      </c>
      <c r="M667" s="6"/>
    </row>
    <row r="668" spans="1:13" s="67" customFormat="1" ht="15.75" hidden="1">
      <c r="A668" s="149"/>
      <c r="B668" s="36"/>
      <c r="C668" s="257"/>
      <c r="D668" s="36"/>
      <c r="E668" s="251"/>
      <c r="F668" s="251"/>
      <c r="G668" s="251"/>
      <c r="H668" s="44"/>
      <c r="I668" s="307"/>
      <c r="J668" s="301"/>
      <c r="K668" s="306">
        <f>Tabela79[[#This Row],[Valor Faturado]]*(1+Tabela79[[#This Row],[% Reajuste]])</f>
        <v>0</v>
      </c>
      <c r="L668" s="57">
        <f>Tabela79[[#This Row],[Valor Devido]]-Tabela79[[#This Row],[Valor Faturado]]</f>
        <v>0</v>
      </c>
      <c r="M668" s="6"/>
    </row>
    <row r="669" spans="1:13" s="67" customFormat="1" ht="15.75" hidden="1">
      <c r="A669" s="149"/>
      <c r="B669" s="36"/>
      <c r="C669" s="257"/>
      <c r="D669" s="36"/>
      <c r="E669" s="251"/>
      <c r="F669" s="251"/>
      <c r="G669" s="251"/>
      <c r="H669" s="44"/>
      <c r="I669" s="307"/>
      <c r="J669" s="301"/>
      <c r="K669" s="306">
        <f>Tabela79[[#This Row],[Valor Faturado]]*(1+Tabela79[[#This Row],[% Reajuste]])</f>
        <v>0</v>
      </c>
      <c r="L669" s="57">
        <f>Tabela79[[#This Row],[Valor Devido]]-Tabela79[[#This Row],[Valor Faturado]]</f>
        <v>0</v>
      </c>
      <c r="M669" s="6"/>
    </row>
    <row r="670" spans="1:13" s="67" customFormat="1" ht="15.75" hidden="1">
      <c r="A670" s="283"/>
      <c r="B670" s="36"/>
      <c r="C670" s="263"/>
      <c r="D670" s="264"/>
      <c r="E670" s="251"/>
      <c r="F670" s="251"/>
      <c r="G670" s="251"/>
      <c r="H670" s="44"/>
      <c r="I670" s="307"/>
      <c r="J670" s="301"/>
      <c r="K670" s="311">
        <f>Tabela79[[#This Row],[Valor Faturado]]*(1+Tabela79[[#This Row],[% Reajuste]])</f>
        <v>0</v>
      </c>
      <c r="L670" s="268">
        <f>Tabela79[[#This Row],[Valor Devido]]-Tabela79[[#This Row],[Valor Faturado]]</f>
        <v>0</v>
      </c>
      <c r="M670" s="6"/>
    </row>
    <row r="671" spans="1:13" s="67" customFormat="1" ht="15.75" hidden="1">
      <c r="A671"/>
      <c r="B671" s="36"/>
      <c r="C671" s="257"/>
      <c r="D671" s="36"/>
      <c r="E671" s="251"/>
      <c r="F671" s="251"/>
      <c r="G671" s="251"/>
      <c r="H671" s="36"/>
      <c r="I671" s="306"/>
      <c r="J671" s="300"/>
      <c r="K671" s="306">
        <f>Tabela79[[#This Row],[Valor Faturado]]*(1+Tabela79[[#This Row],[% Reajuste]])</f>
        <v>0</v>
      </c>
      <c r="L671" s="57">
        <f>Tabela79[[#This Row],[Valor Devido]]-Tabela79[[#This Row],[Valor Faturado]]</f>
        <v>0</v>
      </c>
      <c r="M671" s="6"/>
    </row>
    <row r="672" spans="1:13" s="67" customFormat="1" ht="15.75" hidden="1">
      <c r="A672"/>
      <c r="B672" s="36"/>
      <c r="C672" s="257"/>
      <c r="D672" s="36"/>
      <c r="E672" s="251"/>
      <c r="F672" s="251"/>
      <c r="G672" s="251"/>
      <c r="H672" s="36"/>
      <c r="I672" s="306"/>
      <c r="J672" s="300"/>
      <c r="K672" s="306">
        <f>Tabela79[[#This Row],[Valor Faturado]]*(1+Tabela79[[#This Row],[% Reajuste]])</f>
        <v>0</v>
      </c>
      <c r="L672" s="57">
        <f>Tabela79[[#This Row],[Valor Devido]]-Tabela79[[#This Row],[Valor Faturado]]</f>
        <v>0</v>
      </c>
      <c r="M672" s="6"/>
    </row>
    <row r="673" spans="1:13" s="67" customFormat="1" ht="15.75" hidden="1">
      <c r="A673"/>
      <c r="B673" s="36"/>
      <c r="C673" s="257"/>
      <c r="D673" s="36"/>
      <c r="E673" s="251"/>
      <c r="F673" s="251"/>
      <c r="G673" s="251"/>
      <c r="H673" s="36"/>
      <c r="I673" s="306"/>
      <c r="J673" s="300"/>
      <c r="K673" s="306">
        <f>Tabela79[[#This Row],[Valor Faturado]]*(1+Tabela79[[#This Row],[% Reajuste]])</f>
        <v>0</v>
      </c>
      <c r="L673" s="57">
        <f>Tabela79[[#This Row],[Valor Devido]]-Tabela79[[#This Row],[Valor Faturado]]</f>
        <v>0</v>
      </c>
      <c r="M673" s="6"/>
    </row>
    <row r="674" spans="1:13" s="67" customFormat="1" ht="15.75" hidden="1">
      <c r="A674"/>
      <c r="B674" s="36"/>
      <c r="C674" s="257"/>
      <c r="D674" s="36"/>
      <c r="E674" s="251"/>
      <c r="F674" s="251"/>
      <c r="G674" s="251"/>
      <c r="H674" s="36"/>
      <c r="I674" s="306"/>
      <c r="J674" s="300"/>
      <c r="K674" s="306">
        <f>Tabela79[[#This Row],[Valor Faturado]]*(1+Tabela79[[#This Row],[% Reajuste]])</f>
        <v>0</v>
      </c>
      <c r="L674" s="57">
        <f>Tabela79[[#This Row],[Valor Devido]]-Tabela79[[#This Row],[Valor Faturado]]</f>
        <v>0</v>
      </c>
      <c r="M674" s="6"/>
    </row>
    <row r="675" spans="1:13" s="67" customFormat="1" ht="15.75" hidden="1">
      <c r="A675"/>
      <c r="B675" s="36"/>
      <c r="C675" s="257"/>
      <c r="D675" s="36"/>
      <c r="E675" s="251"/>
      <c r="F675" s="251"/>
      <c r="G675" s="251"/>
      <c r="H675" s="36"/>
      <c r="I675" s="306"/>
      <c r="J675" s="300"/>
      <c r="K675" s="306">
        <f>Tabela79[[#This Row],[Valor Faturado]]*(1+Tabela79[[#This Row],[% Reajuste]])</f>
        <v>0</v>
      </c>
      <c r="L675" s="57">
        <f>Tabela79[[#This Row],[Valor Devido]]-Tabela79[[#This Row],[Valor Faturado]]</f>
        <v>0</v>
      </c>
      <c r="M675" s="6"/>
    </row>
    <row r="676" spans="1:13" s="67" customFormat="1" ht="15.75" hidden="1">
      <c r="A676"/>
      <c r="B676" s="36"/>
      <c r="C676" s="257"/>
      <c r="D676" s="36"/>
      <c r="E676" s="251"/>
      <c r="F676" s="251"/>
      <c r="G676" s="251"/>
      <c r="H676" s="36"/>
      <c r="I676" s="306"/>
      <c r="J676" s="300"/>
      <c r="K676" s="306">
        <f>Tabela79[[#This Row],[Valor Faturado]]*(1+Tabela79[[#This Row],[% Reajuste]])</f>
        <v>0</v>
      </c>
      <c r="L676" s="57">
        <f>Tabela79[[#This Row],[Valor Devido]]-Tabela79[[#This Row],[Valor Faturado]]</f>
        <v>0</v>
      </c>
      <c r="M676" s="6"/>
    </row>
    <row r="677" spans="1:13" s="67" customFormat="1" ht="15.75" hidden="1">
      <c r="A677"/>
      <c r="B677" s="36"/>
      <c r="C677" s="257"/>
      <c r="D677" s="36"/>
      <c r="E677" s="251"/>
      <c r="F677" s="251"/>
      <c r="G677" s="251"/>
      <c r="H677" s="36"/>
      <c r="I677" s="306"/>
      <c r="J677" s="300"/>
      <c r="K677" s="306">
        <f>Tabela79[[#This Row],[Valor Faturado]]*(1+Tabela79[[#This Row],[% Reajuste]])</f>
        <v>0</v>
      </c>
      <c r="L677" s="57">
        <f>Tabela79[[#This Row],[Valor Devido]]-Tabela79[[#This Row],[Valor Faturado]]</f>
        <v>0</v>
      </c>
      <c r="M677" s="6"/>
    </row>
    <row r="678" spans="1:13" s="67" customFormat="1" ht="15.75" hidden="1">
      <c r="A678"/>
      <c r="B678" s="36"/>
      <c r="C678" s="257"/>
      <c r="D678" s="36"/>
      <c r="E678" s="251"/>
      <c r="F678" s="251"/>
      <c r="G678" s="251"/>
      <c r="H678" s="36"/>
      <c r="I678" s="306"/>
      <c r="J678" s="300"/>
      <c r="K678" s="306">
        <f>Tabela79[[#This Row],[Valor Faturado]]*(1+Tabela79[[#This Row],[% Reajuste]])</f>
        <v>0</v>
      </c>
      <c r="L678" s="57">
        <f>Tabela79[[#This Row],[Valor Devido]]-Tabela79[[#This Row],[Valor Faturado]]</f>
        <v>0</v>
      </c>
      <c r="M678" s="6"/>
    </row>
    <row r="679" spans="1:13" s="67" customFormat="1" ht="15.75" hidden="1">
      <c r="A679"/>
      <c r="B679" s="36"/>
      <c r="C679" s="257"/>
      <c r="D679" s="36"/>
      <c r="E679" s="251"/>
      <c r="F679" s="251"/>
      <c r="G679" s="251"/>
      <c r="H679" s="36"/>
      <c r="I679" s="306"/>
      <c r="J679" s="300"/>
      <c r="K679" s="306">
        <f>Tabela79[[#This Row],[Valor Faturado]]*(1+Tabela79[[#This Row],[% Reajuste]])</f>
        <v>0</v>
      </c>
      <c r="L679" s="57">
        <f>Tabela79[[#This Row],[Valor Devido]]-Tabela79[[#This Row],[Valor Faturado]]</f>
        <v>0</v>
      </c>
      <c r="M679" s="6"/>
    </row>
    <row r="680" spans="1:13" s="67" customFormat="1" ht="15.75" hidden="1">
      <c r="A680"/>
      <c r="B680" s="36"/>
      <c r="C680" s="257"/>
      <c r="D680" s="36"/>
      <c r="E680" s="251"/>
      <c r="F680" s="251"/>
      <c r="G680" s="251"/>
      <c r="H680" s="36"/>
      <c r="I680" s="306"/>
      <c r="J680" s="300"/>
      <c r="K680" s="306">
        <f>Tabela79[[#This Row],[Valor Faturado]]*(1+Tabela79[[#This Row],[% Reajuste]])</f>
        <v>0</v>
      </c>
      <c r="L680" s="57">
        <f>Tabela79[[#This Row],[Valor Devido]]-Tabela79[[#This Row],[Valor Faturado]]</f>
        <v>0</v>
      </c>
      <c r="M680" s="6"/>
    </row>
    <row r="681" spans="1:13" s="67" customFormat="1" ht="15.75" hidden="1">
      <c r="A681"/>
      <c r="B681" s="36"/>
      <c r="C681" s="257"/>
      <c r="D681" s="36"/>
      <c r="E681" s="251"/>
      <c r="F681" s="251"/>
      <c r="G681" s="251"/>
      <c r="H681" s="36"/>
      <c r="I681" s="306"/>
      <c r="J681" s="300"/>
      <c r="K681" s="306">
        <f>Tabela79[[#This Row],[Valor Faturado]]*(1+Tabela79[[#This Row],[% Reajuste]])</f>
        <v>0</v>
      </c>
      <c r="L681" s="57">
        <f>Tabela79[[#This Row],[Valor Devido]]-Tabela79[[#This Row],[Valor Faturado]]</f>
        <v>0</v>
      </c>
      <c r="M681" s="6"/>
    </row>
    <row r="682" spans="1:13" s="67" customFormat="1" ht="15.75" hidden="1">
      <c r="A682"/>
      <c r="B682" s="36"/>
      <c r="C682" s="257"/>
      <c r="D682" s="36"/>
      <c r="E682" s="251"/>
      <c r="F682" s="251"/>
      <c r="G682" s="251"/>
      <c r="H682" s="36"/>
      <c r="I682" s="306"/>
      <c r="J682" s="300"/>
      <c r="K682" s="306">
        <f>Tabela79[[#This Row],[Valor Faturado]]*(1+Tabela79[[#This Row],[% Reajuste]])</f>
        <v>0</v>
      </c>
      <c r="L682" s="57">
        <f>Tabela79[[#This Row],[Valor Devido]]-Tabela79[[#This Row],[Valor Faturado]]</f>
        <v>0</v>
      </c>
      <c r="M682" s="6"/>
    </row>
    <row r="683" spans="1:13" s="67" customFormat="1" ht="15.75" hidden="1">
      <c r="A683"/>
      <c r="B683" s="36"/>
      <c r="C683" s="257"/>
      <c r="D683" s="36"/>
      <c r="E683" s="251"/>
      <c r="F683" s="251"/>
      <c r="G683" s="251"/>
      <c r="H683" s="36"/>
      <c r="I683" s="306"/>
      <c r="J683" s="300"/>
      <c r="K683" s="306">
        <f>Tabela79[[#This Row],[Valor Faturado]]*(1+Tabela79[[#This Row],[% Reajuste]])</f>
        <v>0</v>
      </c>
      <c r="L683" s="57">
        <f>Tabela79[[#This Row],[Valor Devido]]-Tabela79[[#This Row],[Valor Faturado]]</f>
        <v>0</v>
      </c>
      <c r="M683" s="6"/>
    </row>
    <row r="684" spans="1:13" s="67" customFormat="1" ht="15.75" hidden="1">
      <c r="A684"/>
      <c r="B684" s="36"/>
      <c r="C684" s="257"/>
      <c r="D684" s="36"/>
      <c r="E684" s="251"/>
      <c r="F684" s="251"/>
      <c r="G684" s="251"/>
      <c r="H684" s="36"/>
      <c r="I684" s="306"/>
      <c r="J684" s="300"/>
      <c r="K684" s="306">
        <f>Tabela79[[#This Row],[Valor Faturado]]*(1+Tabela79[[#This Row],[% Reajuste]])</f>
        <v>0</v>
      </c>
      <c r="L684" s="57">
        <f>Tabela79[[#This Row],[Valor Devido]]-Tabela79[[#This Row],[Valor Faturado]]</f>
        <v>0</v>
      </c>
      <c r="M684" s="6"/>
    </row>
    <row r="685" spans="1:13" s="67" customFormat="1" ht="15.75" hidden="1">
      <c r="A685"/>
      <c r="B685" s="36"/>
      <c r="C685" s="257"/>
      <c r="D685" s="36"/>
      <c r="E685" s="251"/>
      <c r="F685" s="251"/>
      <c r="G685" s="251"/>
      <c r="H685" s="36"/>
      <c r="I685" s="306"/>
      <c r="J685" s="300"/>
      <c r="K685" s="306">
        <f>Tabela79[[#This Row],[Valor Faturado]]*(1+Tabela79[[#This Row],[% Reajuste]])</f>
        <v>0</v>
      </c>
      <c r="L685" s="57">
        <f>Tabela79[[#This Row],[Valor Devido]]-Tabela79[[#This Row],[Valor Faturado]]</f>
        <v>0</v>
      </c>
      <c r="M685" s="6"/>
    </row>
    <row r="686" spans="1:13" s="67" customFormat="1" ht="15.75" hidden="1">
      <c r="A686"/>
      <c r="B686" s="36"/>
      <c r="C686" s="257"/>
      <c r="D686" s="36"/>
      <c r="E686" s="251"/>
      <c r="F686" s="251"/>
      <c r="G686" s="251"/>
      <c r="H686" s="36"/>
      <c r="I686" s="306"/>
      <c r="J686" s="300"/>
      <c r="K686" s="306">
        <f>Tabela79[[#This Row],[Valor Faturado]]*(1+Tabela79[[#This Row],[% Reajuste]])</f>
        <v>0</v>
      </c>
      <c r="L686" s="57">
        <f>Tabela79[[#This Row],[Valor Devido]]-Tabela79[[#This Row],[Valor Faturado]]</f>
        <v>0</v>
      </c>
      <c r="M686" s="6"/>
    </row>
    <row r="687" spans="1:13" s="67" customFormat="1" ht="15.75" hidden="1">
      <c r="A687"/>
      <c r="B687" s="36"/>
      <c r="C687" s="257"/>
      <c r="D687" s="36"/>
      <c r="E687" s="251"/>
      <c r="F687" s="251"/>
      <c r="G687" s="251"/>
      <c r="H687" s="36"/>
      <c r="I687" s="306"/>
      <c r="J687" s="300"/>
      <c r="K687" s="306">
        <f>Tabela79[[#This Row],[Valor Faturado]]*(1+Tabela79[[#This Row],[% Reajuste]])</f>
        <v>0</v>
      </c>
      <c r="L687" s="57">
        <f>Tabela79[[#This Row],[Valor Devido]]-Tabela79[[#This Row],[Valor Faturado]]</f>
        <v>0</v>
      </c>
      <c r="M687" s="6"/>
    </row>
    <row r="688" spans="1:13" s="67" customFormat="1" ht="15.75" hidden="1">
      <c r="A688"/>
      <c r="B688" s="36"/>
      <c r="C688" s="257"/>
      <c r="D688" s="36"/>
      <c r="E688" s="251"/>
      <c r="F688" s="251"/>
      <c r="G688" s="251"/>
      <c r="H688" s="36"/>
      <c r="I688" s="306"/>
      <c r="J688" s="300"/>
      <c r="K688" s="306">
        <f>Tabela79[[#This Row],[Valor Faturado]]*(1+Tabela79[[#This Row],[% Reajuste]])</f>
        <v>0</v>
      </c>
      <c r="L688" s="57">
        <f>Tabela79[[#This Row],[Valor Devido]]-Tabela79[[#This Row],[Valor Faturado]]</f>
        <v>0</v>
      </c>
      <c r="M688" s="6"/>
    </row>
    <row r="689" spans="1:13" s="67" customFormat="1" ht="15.75" hidden="1">
      <c r="A689"/>
      <c r="B689" s="36"/>
      <c r="C689" s="257"/>
      <c r="D689" s="36"/>
      <c r="E689" s="251"/>
      <c r="F689" s="251"/>
      <c r="G689" s="251"/>
      <c r="H689" s="36"/>
      <c r="I689" s="306"/>
      <c r="J689" s="300"/>
      <c r="K689" s="306">
        <f>Tabela79[[#This Row],[Valor Faturado]]*(1+Tabela79[[#This Row],[% Reajuste]])</f>
        <v>0</v>
      </c>
      <c r="L689" s="57">
        <f>Tabela79[[#This Row],[Valor Devido]]-Tabela79[[#This Row],[Valor Faturado]]</f>
        <v>0</v>
      </c>
      <c r="M689" s="6"/>
    </row>
    <row r="690" spans="1:13" s="67" customFormat="1" ht="15.75" hidden="1">
      <c r="A690"/>
      <c r="B690" s="36"/>
      <c r="C690" s="257"/>
      <c r="D690" s="36"/>
      <c r="E690" s="251"/>
      <c r="F690" s="251"/>
      <c r="G690" s="251"/>
      <c r="H690" s="36"/>
      <c r="I690" s="306"/>
      <c r="J690" s="300"/>
      <c r="K690" s="306">
        <f>Tabela79[[#This Row],[Valor Faturado]]*(1+Tabela79[[#This Row],[% Reajuste]])</f>
        <v>0</v>
      </c>
      <c r="L690" s="57">
        <f>Tabela79[[#This Row],[Valor Devido]]-Tabela79[[#This Row],[Valor Faturado]]</f>
        <v>0</v>
      </c>
      <c r="M690" s="6"/>
    </row>
    <row r="691" spans="1:13" s="67" customFormat="1" ht="15.75" hidden="1">
      <c r="A691"/>
      <c r="B691" s="36"/>
      <c r="C691" s="257"/>
      <c r="D691" s="36"/>
      <c r="E691" s="251"/>
      <c r="F691" s="251"/>
      <c r="G691" s="251"/>
      <c r="H691" s="36"/>
      <c r="I691" s="306"/>
      <c r="J691" s="300"/>
      <c r="K691" s="306">
        <f>Tabela79[[#This Row],[Valor Faturado]]*(1+Tabela79[[#This Row],[% Reajuste]])</f>
        <v>0</v>
      </c>
      <c r="L691" s="57">
        <f>Tabela79[[#This Row],[Valor Devido]]-Tabela79[[#This Row],[Valor Faturado]]</f>
        <v>0</v>
      </c>
      <c r="M691" s="6"/>
    </row>
    <row r="692" spans="1:13" s="67" customFormat="1" ht="15.75" hidden="1">
      <c r="A692"/>
      <c r="B692" s="36"/>
      <c r="C692" s="257"/>
      <c r="D692" s="36"/>
      <c r="E692" s="251"/>
      <c r="F692" s="251"/>
      <c r="G692" s="251"/>
      <c r="H692" s="36"/>
      <c r="I692" s="306"/>
      <c r="J692" s="300"/>
      <c r="K692" s="306">
        <f>Tabela79[[#This Row],[Valor Faturado]]*(1+Tabela79[[#This Row],[% Reajuste]])</f>
        <v>0</v>
      </c>
      <c r="L692" s="57">
        <f>Tabela79[[#This Row],[Valor Devido]]-Tabela79[[#This Row],[Valor Faturado]]</f>
        <v>0</v>
      </c>
      <c r="M692" s="6"/>
    </row>
    <row r="693" spans="1:13" s="67" customFormat="1" ht="15.75" hidden="1">
      <c r="A693"/>
      <c r="B693" s="36"/>
      <c r="C693" s="257"/>
      <c r="D693" s="36"/>
      <c r="E693" s="251"/>
      <c r="F693" s="251"/>
      <c r="G693" s="251"/>
      <c r="H693" s="36"/>
      <c r="I693" s="306"/>
      <c r="J693" s="300"/>
      <c r="K693" s="306">
        <f>Tabela79[[#This Row],[Valor Faturado]]*(1+Tabela79[[#This Row],[% Reajuste]])</f>
        <v>0</v>
      </c>
      <c r="L693" s="57">
        <f>Tabela79[[#This Row],[Valor Devido]]-Tabela79[[#This Row],[Valor Faturado]]</f>
        <v>0</v>
      </c>
      <c r="M693" s="6"/>
    </row>
    <row r="694" spans="1:13" s="67" customFormat="1" ht="15.75" hidden="1">
      <c r="A694"/>
      <c r="B694" s="264"/>
      <c r="C694" s="263"/>
      <c r="D694" s="264"/>
      <c r="E694" s="251"/>
      <c r="F694" s="251"/>
      <c r="G694" s="251"/>
      <c r="H694" s="36"/>
      <c r="I694" s="306"/>
      <c r="J694" s="300"/>
      <c r="K694" s="311">
        <f>Tabela79[[#This Row],[Valor Faturado]]*(1+Tabela79[[#This Row],[% Reajuste]])</f>
        <v>0</v>
      </c>
      <c r="L694" s="268">
        <f>Tabela79[[#This Row],[Valor Devido]]-Tabela79[[#This Row],[Valor Faturado]]</f>
        <v>0</v>
      </c>
      <c r="M694" s="6"/>
    </row>
    <row r="695" spans="1:13" s="67" customFormat="1" ht="15.75" hidden="1">
      <c r="A695"/>
      <c r="B695" s="36"/>
      <c r="C695" s="257"/>
      <c r="D695" s="36"/>
      <c r="E695" s="251"/>
      <c r="F695" s="251"/>
      <c r="G695" s="251"/>
      <c r="H695" s="36"/>
      <c r="I695" s="306"/>
      <c r="J695" s="300"/>
      <c r="K695" s="306">
        <f>Tabela79[[#This Row],[Valor Faturado]]*(1+Tabela79[[#This Row],[% Reajuste]])</f>
        <v>0</v>
      </c>
      <c r="L695" s="57">
        <f>Tabela79[[#This Row],[Valor Devido]]-Tabela79[[#This Row],[Valor Faturado]]</f>
        <v>0</v>
      </c>
      <c r="M695" s="6"/>
    </row>
    <row r="696" spans="1:13" s="67" customFormat="1" ht="15.75" hidden="1">
      <c r="A696"/>
      <c r="B696" s="36"/>
      <c r="C696" s="257"/>
      <c r="D696" s="36"/>
      <c r="E696" s="251"/>
      <c r="F696" s="251"/>
      <c r="G696" s="251"/>
      <c r="H696" s="36"/>
      <c r="I696" s="306"/>
      <c r="J696" s="300"/>
      <c r="K696" s="306">
        <f>Tabela79[[#This Row],[Valor Faturado]]*(1+Tabela79[[#This Row],[% Reajuste]])</f>
        <v>0</v>
      </c>
      <c r="L696" s="57">
        <f>Tabela79[[#This Row],[Valor Devido]]-Tabela79[[#This Row],[Valor Faturado]]</f>
        <v>0</v>
      </c>
      <c r="M696" s="6"/>
    </row>
    <row r="697" spans="1:13" s="67" customFormat="1" ht="15.75" hidden="1">
      <c r="A697"/>
      <c r="B697" s="36"/>
      <c r="C697" s="257"/>
      <c r="D697" s="36"/>
      <c r="E697" s="251"/>
      <c r="F697" s="251"/>
      <c r="G697" s="251"/>
      <c r="H697" s="36"/>
      <c r="I697" s="306"/>
      <c r="J697" s="300"/>
      <c r="K697" s="306">
        <f>Tabela79[[#This Row],[Valor Faturado]]*(1+Tabela79[[#This Row],[% Reajuste]])</f>
        <v>0</v>
      </c>
      <c r="L697" s="57">
        <f>Tabela79[[#This Row],[Valor Devido]]-Tabela79[[#This Row],[Valor Faturado]]</f>
        <v>0</v>
      </c>
      <c r="M697" s="6"/>
    </row>
    <row r="698" spans="1:13" s="67" customFormat="1" ht="15.75" hidden="1">
      <c r="A698"/>
      <c r="B698" s="36"/>
      <c r="C698" s="257"/>
      <c r="D698" s="36"/>
      <c r="E698" s="251"/>
      <c r="F698" s="251"/>
      <c r="G698" s="251"/>
      <c r="H698" s="36"/>
      <c r="I698" s="306"/>
      <c r="J698" s="300"/>
      <c r="K698" s="306">
        <f>Tabela79[[#This Row],[Valor Faturado]]*(1+Tabela79[[#This Row],[% Reajuste]])</f>
        <v>0</v>
      </c>
      <c r="L698" s="57">
        <f>Tabela79[[#This Row],[Valor Devido]]-Tabela79[[#This Row],[Valor Faturado]]</f>
        <v>0</v>
      </c>
      <c r="M698" s="6"/>
    </row>
    <row r="699" spans="1:13" s="67" customFormat="1" ht="15.75" hidden="1">
      <c r="A699"/>
      <c r="B699" s="36"/>
      <c r="C699" s="257"/>
      <c r="D699" s="36"/>
      <c r="E699" s="251"/>
      <c r="F699" s="251"/>
      <c r="G699" s="251"/>
      <c r="H699" s="36"/>
      <c r="I699" s="306"/>
      <c r="J699" s="300"/>
      <c r="K699" s="306">
        <f>Tabela79[[#This Row],[Valor Faturado]]*(1+Tabela79[[#This Row],[% Reajuste]])</f>
        <v>0</v>
      </c>
      <c r="L699" s="57">
        <f>Tabela79[[#This Row],[Valor Devido]]-Tabela79[[#This Row],[Valor Faturado]]</f>
        <v>0</v>
      </c>
      <c r="M699" s="6"/>
    </row>
    <row r="700" spans="1:13" s="67" customFormat="1" ht="15.75" hidden="1">
      <c r="A700"/>
      <c r="B700" s="36"/>
      <c r="C700" s="257"/>
      <c r="D700" s="36"/>
      <c r="E700" s="251"/>
      <c r="F700" s="251"/>
      <c r="G700" s="251"/>
      <c r="H700" s="36"/>
      <c r="I700" s="306"/>
      <c r="J700" s="300"/>
      <c r="K700" s="306">
        <f>Tabela79[[#This Row],[Valor Faturado]]*(1+Tabela79[[#This Row],[% Reajuste]])</f>
        <v>0</v>
      </c>
      <c r="L700" s="57">
        <f>Tabela79[[#This Row],[Valor Devido]]-Tabela79[[#This Row],[Valor Faturado]]</f>
        <v>0</v>
      </c>
      <c r="M700" s="6"/>
    </row>
    <row r="701" spans="1:13" s="67" customFormat="1" ht="15.75" hidden="1">
      <c r="A701"/>
      <c r="B701" s="36"/>
      <c r="C701" s="257"/>
      <c r="D701" s="36"/>
      <c r="E701" s="251"/>
      <c r="F701" s="251"/>
      <c r="G701" s="251"/>
      <c r="H701" s="36"/>
      <c r="I701" s="306"/>
      <c r="J701" s="300"/>
      <c r="K701" s="306">
        <f>Tabela79[[#This Row],[Valor Faturado]]*(1+Tabela79[[#This Row],[% Reajuste]])</f>
        <v>0</v>
      </c>
      <c r="L701" s="57">
        <f>Tabela79[[#This Row],[Valor Devido]]-Tabela79[[#This Row],[Valor Faturado]]</f>
        <v>0</v>
      </c>
      <c r="M701" s="6"/>
    </row>
    <row r="702" spans="1:13" s="67" customFormat="1" ht="15.75" hidden="1">
      <c r="A702"/>
      <c r="B702" s="36"/>
      <c r="C702" s="257"/>
      <c r="D702" s="36"/>
      <c r="E702" s="251"/>
      <c r="F702" s="251"/>
      <c r="G702" s="251"/>
      <c r="H702" s="36"/>
      <c r="I702" s="306"/>
      <c r="J702" s="300"/>
      <c r="K702" s="306">
        <f>Tabela79[[#This Row],[Valor Faturado]]*(1+Tabela79[[#This Row],[% Reajuste]])</f>
        <v>0</v>
      </c>
      <c r="L702" s="57">
        <f>Tabela79[[#This Row],[Valor Devido]]-Tabela79[[#This Row],[Valor Faturado]]</f>
        <v>0</v>
      </c>
      <c r="M702" s="6"/>
    </row>
    <row r="703" spans="1:13" s="67" customFormat="1" ht="15.75" hidden="1">
      <c r="A703"/>
      <c r="B703" s="36"/>
      <c r="C703" s="257"/>
      <c r="D703" s="36"/>
      <c r="E703" s="251"/>
      <c r="F703" s="251"/>
      <c r="G703" s="251"/>
      <c r="H703" s="36"/>
      <c r="I703" s="306"/>
      <c r="J703" s="300"/>
      <c r="K703" s="306">
        <f>Tabela79[[#This Row],[Valor Faturado]]*(1+Tabela79[[#This Row],[% Reajuste]])</f>
        <v>0</v>
      </c>
      <c r="L703" s="57">
        <f>Tabela79[[#This Row],[Valor Devido]]-Tabela79[[#This Row],[Valor Faturado]]</f>
        <v>0</v>
      </c>
      <c r="M703" s="6"/>
    </row>
    <row r="704" spans="1:13" s="67" customFormat="1" ht="15.75" hidden="1">
      <c r="A704"/>
      <c r="B704" s="36"/>
      <c r="C704" s="257"/>
      <c r="D704" s="36"/>
      <c r="E704" s="251"/>
      <c r="F704" s="251"/>
      <c r="G704" s="251"/>
      <c r="H704" s="36"/>
      <c r="I704" s="306"/>
      <c r="J704" s="300"/>
      <c r="K704" s="306">
        <f>Tabela79[[#This Row],[Valor Faturado]]*(1+Tabela79[[#This Row],[% Reajuste]])</f>
        <v>0</v>
      </c>
      <c r="L704" s="57">
        <f>Tabela79[[#This Row],[Valor Devido]]-Tabela79[[#This Row],[Valor Faturado]]</f>
        <v>0</v>
      </c>
      <c r="M704" s="6"/>
    </row>
    <row r="705" spans="1:13" s="67" customFormat="1" ht="15.75" hidden="1">
      <c r="A705"/>
      <c r="B705" s="36"/>
      <c r="C705" s="257"/>
      <c r="D705" s="36"/>
      <c r="E705" s="251"/>
      <c r="F705" s="251"/>
      <c r="G705" s="251"/>
      <c r="H705" s="36"/>
      <c r="I705" s="306"/>
      <c r="J705" s="300"/>
      <c r="K705" s="306">
        <f>Tabela79[[#This Row],[Valor Faturado]]*(1+Tabela79[[#This Row],[% Reajuste]])</f>
        <v>0</v>
      </c>
      <c r="L705" s="57">
        <f>Tabela79[[#This Row],[Valor Devido]]-Tabela79[[#This Row],[Valor Faturado]]</f>
        <v>0</v>
      </c>
      <c r="M705" s="6"/>
    </row>
    <row r="706" spans="1:13" s="67" customFormat="1" ht="15.75" hidden="1">
      <c r="A706"/>
      <c r="B706" s="36"/>
      <c r="C706" s="257"/>
      <c r="D706" s="36"/>
      <c r="E706" s="251"/>
      <c r="F706" s="251"/>
      <c r="G706" s="251"/>
      <c r="H706" s="36"/>
      <c r="I706" s="306"/>
      <c r="J706" s="300"/>
      <c r="K706" s="306">
        <f>Tabela79[[#This Row],[Valor Faturado]]*(1+Tabela79[[#This Row],[% Reajuste]])</f>
        <v>0</v>
      </c>
      <c r="L706" s="57">
        <f>Tabela79[[#This Row],[Valor Devido]]-Tabela79[[#This Row],[Valor Faturado]]</f>
        <v>0</v>
      </c>
      <c r="M706" s="6"/>
    </row>
    <row r="707" spans="1:13" s="67" customFormat="1" ht="15.75" hidden="1">
      <c r="A707"/>
      <c r="B707" s="264"/>
      <c r="C707" s="263"/>
      <c r="D707" s="264"/>
      <c r="E707" s="251"/>
      <c r="F707" s="251"/>
      <c r="G707" s="251"/>
      <c r="H707" s="36"/>
      <c r="I707" s="306"/>
      <c r="J707" s="300"/>
      <c r="K707" s="311">
        <f>Tabela79[[#This Row],[Valor Faturado]]*(1+Tabela79[[#This Row],[% Reajuste]])</f>
        <v>0</v>
      </c>
      <c r="L707" s="268">
        <f>Tabela79[[#This Row],[Valor Devido]]-Tabela79[[#This Row],[Valor Faturado]]</f>
        <v>0</v>
      </c>
      <c r="M707" s="6"/>
    </row>
    <row r="708" spans="1:13" s="67" customFormat="1" ht="15.75" hidden="1">
      <c r="A708"/>
      <c r="B708" s="36"/>
      <c r="C708" s="257"/>
      <c r="D708" s="36"/>
      <c r="E708" s="251"/>
      <c r="F708" s="251"/>
      <c r="G708" s="251"/>
      <c r="H708" s="36"/>
      <c r="I708" s="306"/>
      <c r="J708" s="300"/>
      <c r="K708" s="306">
        <f>Tabela79[[#This Row],[Valor Faturado]]*(1+Tabela79[[#This Row],[% Reajuste]])</f>
        <v>0</v>
      </c>
      <c r="L708" s="57">
        <f>Tabela79[[#This Row],[Valor Devido]]-Tabela79[[#This Row],[Valor Faturado]]</f>
        <v>0</v>
      </c>
      <c r="M708" s="6"/>
    </row>
    <row r="709" spans="1:13" s="67" customFormat="1" ht="15.75" hidden="1">
      <c r="A709"/>
      <c r="B709" s="36"/>
      <c r="C709" s="257"/>
      <c r="D709" s="36"/>
      <c r="E709" s="251"/>
      <c r="F709" s="251"/>
      <c r="G709" s="251"/>
      <c r="H709" s="36"/>
      <c r="I709" s="306"/>
      <c r="J709" s="300"/>
      <c r="K709" s="306">
        <f>Tabela79[[#This Row],[Valor Faturado]]*(1+Tabela79[[#This Row],[% Reajuste]])</f>
        <v>0</v>
      </c>
      <c r="L709" s="57">
        <f>Tabela79[[#This Row],[Valor Devido]]-Tabela79[[#This Row],[Valor Faturado]]</f>
        <v>0</v>
      </c>
      <c r="M709" s="6"/>
    </row>
    <row r="710" spans="1:13" s="67" customFormat="1" ht="15.75" hidden="1">
      <c r="A710"/>
      <c r="B710" s="36"/>
      <c r="C710" s="257"/>
      <c r="D710" s="36"/>
      <c r="E710" s="251"/>
      <c r="F710" s="251"/>
      <c r="G710" s="251"/>
      <c r="H710" s="36"/>
      <c r="I710" s="306"/>
      <c r="J710" s="300"/>
      <c r="K710" s="306">
        <f>Tabela79[[#This Row],[Valor Faturado]]*(1+Tabela79[[#This Row],[% Reajuste]])</f>
        <v>0</v>
      </c>
      <c r="L710" s="57">
        <f>Tabela79[[#This Row],[Valor Devido]]-Tabela79[[#This Row],[Valor Faturado]]</f>
        <v>0</v>
      </c>
      <c r="M710" s="6"/>
    </row>
    <row r="711" spans="1:13" s="67" customFormat="1" ht="15.75" hidden="1">
      <c r="A711"/>
      <c r="B711" s="36"/>
      <c r="C711" s="257"/>
      <c r="D711" s="36"/>
      <c r="E711" s="251"/>
      <c r="F711" s="251"/>
      <c r="G711" s="251"/>
      <c r="H711" s="36"/>
      <c r="I711" s="306"/>
      <c r="J711" s="300"/>
      <c r="K711" s="306">
        <f>Tabela79[[#This Row],[Valor Faturado]]*(1+Tabela79[[#This Row],[% Reajuste]])</f>
        <v>0</v>
      </c>
      <c r="L711" s="57">
        <f>Tabela79[[#This Row],[Valor Devido]]-Tabela79[[#This Row],[Valor Faturado]]</f>
        <v>0</v>
      </c>
      <c r="M711" s="6"/>
    </row>
    <row r="712" spans="1:13" s="67" customFormat="1" ht="15.75" hidden="1">
      <c r="A712"/>
      <c r="B712" s="36"/>
      <c r="C712" s="257"/>
      <c r="D712" s="36"/>
      <c r="E712" s="251"/>
      <c r="F712" s="251"/>
      <c r="G712" s="251"/>
      <c r="H712" s="36"/>
      <c r="I712" s="306"/>
      <c r="J712" s="300"/>
      <c r="K712" s="306">
        <f>Tabela79[[#This Row],[Valor Faturado]]*(1+Tabela79[[#This Row],[% Reajuste]])</f>
        <v>0</v>
      </c>
      <c r="L712" s="57">
        <f>Tabela79[[#This Row],[Valor Devido]]-Tabela79[[#This Row],[Valor Faturado]]</f>
        <v>0</v>
      </c>
      <c r="M712" s="6"/>
    </row>
    <row r="713" spans="1:13" s="67" customFormat="1" ht="15.75" hidden="1">
      <c r="A713"/>
      <c r="B713" s="36"/>
      <c r="C713" s="257"/>
      <c r="D713" s="36"/>
      <c r="E713" s="251"/>
      <c r="F713" s="251"/>
      <c r="G713" s="251"/>
      <c r="H713" s="36"/>
      <c r="I713" s="306"/>
      <c r="J713" s="300"/>
      <c r="K713" s="306">
        <f>Tabela79[[#This Row],[Valor Faturado]]*(1+Tabela79[[#This Row],[% Reajuste]])</f>
        <v>0</v>
      </c>
      <c r="L713" s="57">
        <f>Tabela79[[#This Row],[Valor Devido]]-Tabela79[[#This Row],[Valor Faturado]]</f>
        <v>0</v>
      </c>
      <c r="M713" s="6"/>
    </row>
    <row r="714" spans="1:13" s="67" customFormat="1" ht="15.75" hidden="1">
      <c r="A714"/>
      <c r="B714" s="36"/>
      <c r="C714" s="257"/>
      <c r="D714" s="36"/>
      <c r="E714" s="251"/>
      <c r="F714" s="251"/>
      <c r="G714" s="251"/>
      <c r="H714" s="36"/>
      <c r="I714" s="306"/>
      <c r="J714" s="300"/>
      <c r="K714" s="306">
        <f>Tabela79[[#This Row],[Valor Faturado]]*(1+Tabela79[[#This Row],[% Reajuste]])</f>
        <v>0</v>
      </c>
      <c r="L714" s="57">
        <f>Tabela79[[#This Row],[Valor Devido]]-Tabela79[[#This Row],[Valor Faturado]]</f>
        <v>0</v>
      </c>
      <c r="M714" s="6"/>
    </row>
    <row r="715" spans="1:13" s="67" customFormat="1" ht="15.75" hidden="1">
      <c r="A715"/>
      <c r="B715" s="36"/>
      <c r="C715" s="257"/>
      <c r="D715" s="36"/>
      <c r="E715" s="251"/>
      <c r="F715" s="251"/>
      <c r="G715" s="251"/>
      <c r="H715" s="36"/>
      <c r="I715" s="306"/>
      <c r="J715" s="300"/>
      <c r="K715" s="306">
        <f>Tabela79[[#This Row],[Valor Faturado]]*(1+Tabela79[[#This Row],[% Reajuste]])</f>
        <v>0</v>
      </c>
      <c r="L715" s="57">
        <f>Tabela79[[#This Row],[Valor Devido]]-Tabela79[[#This Row],[Valor Faturado]]</f>
        <v>0</v>
      </c>
      <c r="M715" s="6"/>
    </row>
    <row r="716" spans="1:13" s="67" customFormat="1" ht="15.75" hidden="1">
      <c r="A716"/>
      <c r="B716" s="36"/>
      <c r="C716" s="257"/>
      <c r="D716" s="36"/>
      <c r="E716" s="251"/>
      <c r="F716" s="251"/>
      <c r="G716" s="251"/>
      <c r="H716" s="36"/>
      <c r="I716" s="306"/>
      <c r="J716" s="300"/>
      <c r="K716" s="306">
        <f>Tabela79[[#This Row],[Valor Faturado]]*(1+Tabela79[[#This Row],[% Reajuste]])</f>
        <v>0</v>
      </c>
      <c r="L716" s="57">
        <f>Tabela79[[#This Row],[Valor Devido]]-Tabela79[[#This Row],[Valor Faturado]]</f>
        <v>0</v>
      </c>
      <c r="M716" s="6"/>
    </row>
    <row r="717" spans="1:13" s="67" customFormat="1" ht="15.75" hidden="1">
      <c r="A717"/>
      <c r="B717" s="36"/>
      <c r="C717" s="257"/>
      <c r="D717" s="36"/>
      <c r="E717" s="251"/>
      <c r="F717" s="251"/>
      <c r="G717" s="251"/>
      <c r="H717" s="36"/>
      <c r="I717" s="306"/>
      <c r="J717" s="300"/>
      <c r="K717" s="306">
        <f>Tabela79[[#This Row],[Valor Faturado]]*(1+Tabela79[[#This Row],[% Reajuste]])</f>
        <v>0</v>
      </c>
      <c r="L717" s="57">
        <f>Tabela79[[#This Row],[Valor Devido]]-Tabela79[[#This Row],[Valor Faturado]]</f>
        <v>0</v>
      </c>
      <c r="M717" s="6"/>
    </row>
    <row r="718" spans="1:13" s="67" customFormat="1" ht="15.75" hidden="1">
      <c r="A718"/>
      <c r="B718" s="36"/>
      <c r="C718" s="257"/>
      <c r="D718" s="36"/>
      <c r="E718" s="251"/>
      <c r="F718" s="251"/>
      <c r="G718" s="251"/>
      <c r="H718" s="36"/>
      <c r="I718" s="306"/>
      <c r="J718" s="300"/>
      <c r="K718" s="306">
        <f>Tabela79[[#This Row],[Valor Faturado]]*(1+Tabela79[[#This Row],[% Reajuste]])</f>
        <v>0</v>
      </c>
      <c r="L718" s="57">
        <f>Tabela79[[#This Row],[Valor Devido]]-Tabela79[[#This Row],[Valor Faturado]]</f>
        <v>0</v>
      </c>
      <c r="M718" s="6"/>
    </row>
    <row r="719" spans="1:13" s="67" customFormat="1" ht="15.75" hidden="1">
      <c r="A719"/>
      <c r="B719" s="36"/>
      <c r="C719" s="257"/>
      <c r="D719" s="36"/>
      <c r="E719" s="251"/>
      <c r="F719" s="251"/>
      <c r="G719" s="251"/>
      <c r="H719" s="36"/>
      <c r="I719" s="306"/>
      <c r="J719" s="300"/>
      <c r="K719" s="306">
        <f>Tabela79[[#This Row],[Valor Faturado]]*(1+Tabela79[[#This Row],[% Reajuste]])</f>
        <v>0</v>
      </c>
      <c r="L719" s="57">
        <f>Tabela79[[#This Row],[Valor Devido]]-Tabela79[[#This Row],[Valor Faturado]]</f>
        <v>0</v>
      </c>
      <c r="M719" s="6"/>
    </row>
    <row r="720" spans="1:13" s="67" customFormat="1" ht="15.75" hidden="1">
      <c r="A720"/>
      <c r="B720" s="264"/>
      <c r="C720" s="263"/>
      <c r="D720" s="264"/>
      <c r="E720" s="251"/>
      <c r="F720" s="251"/>
      <c r="G720" s="251"/>
      <c r="H720" s="36"/>
      <c r="I720" s="306"/>
      <c r="J720" s="300"/>
      <c r="K720" s="311">
        <f>Tabela79[[#This Row],[Valor Faturado]]*(1+Tabela79[[#This Row],[% Reajuste]])</f>
        <v>0</v>
      </c>
      <c r="L720" s="268">
        <f>Tabela79[[#This Row],[Valor Devido]]-Tabela79[[#This Row],[Valor Faturado]]</f>
        <v>0</v>
      </c>
      <c r="M720" s="6"/>
    </row>
    <row r="721" spans="1:13" s="67" customFormat="1" ht="15.75" hidden="1">
      <c r="A721"/>
      <c r="B721" s="36"/>
      <c r="C721" s="257"/>
      <c r="D721" s="36"/>
      <c r="E721" s="251"/>
      <c r="F721" s="251"/>
      <c r="G721" s="251"/>
      <c r="H721" s="11"/>
      <c r="I721" s="308"/>
      <c r="J721" s="302"/>
      <c r="K721" s="306">
        <f>Tabela79[[#This Row],[Valor Faturado]]*(1+Tabela79[[#This Row],[% Reajuste]])</f>
        <v>0</v>
      </c>
      <c r="L721" s="57">
        <f>Tabela79[[#This Row],[Valor Devido]]-Tabela79[[#This Row],[Valor Faturado]]</f>
        <v>0</v>
      </c>
      <c r="M721" s="6"/>
    </row>
    <row r="722" spans="1:13" s="67" customFormat="1" ht="15.75" hidden="1">
      <c r="A722"/>
      <c r="B722" s="36"/>
      <c r="C722" s="257"/>
      <c r="D722" s="36"/>
      <c r="E722" s="251"/>
      <c r="F722" s="251"/>
      <c r="G722" s="251"/>
      <c r="H722" s="11"/>
      <c r="I722" s="308"/>
      <c r="J722" s="302"/>
      <c r="K722" s="306">
        <f>Tabela79[[#This Row],[Valor Faturado]]*(1+Tabela79[[#This Row],[% Reajuste]])</f>
        <v>0</v>
      </c>
      <c r="L722" s="57">
        <f>Tabela79[[#This Row],[Valor Devido]]-Tabela79[[#This Row],[Valor Faturado]]</f>
        <v>0</v>
      </c>
      <c r="M722" s="6"/>
    </row>
    <row r="723" spans="1:13" s="67" customFormat="1" ht="15.75" hidden="1">
      <c r="A723"/>
      <c r="B723" s="36"/>
      <c r="C723" s="257"/>
      <c r="D723" s="36"/>
      <c r="E723" s="251"/>
      <c r="F723" s="251"/>
      <c r="G723" s="251"/>
      <c r="H723" s="11"/>
      <c r="I723" s="308"/>
      <c r="J723" s="302"/>
      <c r="K723" s="306">
        <f>Tabela79[[#This Row],[Valor Faturado]]*(1+Tabela79[[#This Row],[% Reajuste]])</f>
        <v>0</v>
      </c>
      <c r="L723" s="57">
        <f>Tabela79[[#This Row],[Valor Devido]]-Tabela79[[#This Row],[Valor Faturado]]</f>
        <v>0</v>
      </c>
      <c r="M723" s="6"/>
    </row>
    <row r="724" spans="1:13" s="67" customFormat="1" ht="15.75" hidden="1">
      <c r="A724"/>
      <c r="B724" s="36"/>
      <c r="C724" s="257"/>
      <c r="D724" s="36"/>
      <c r="E724" s="251"/>
      <c r="F724" s="251"/>
      <c r="G724" s="251"/>
      <c r="H724" s="11"/>
      <c r="I724" s="308"/>
      <c r="J724" s="302"/>
      <c r="K724" s="306">
        <f>Tabela79[[#This Row],[Valor Faturado]]*(1+Tabela79[[#This Row],[% Reajuste]])</f>
        <v>0</v>
      </c>
      <c r="L724" s="57">
        <f>Tabela79[[#This Row],[Valor Devido]]-Tabela79[[#This Row],[Valor Faturado]]</f>
        <v>0</v>
      </c>
      <c r="M724" s="6"/>
    </row>
    <row r="725" spans="1:13" s="67" customFormat="1" ht="15.75" hidden="1">
      <c r="A725"/>
      <c r="B725" s="36"/>
      <c r="C725" s="257"/>
      <c r="D725" s="36"/>
      <c r="E725" s="251"/>
      <c r="F725" s="251"/>
      <c r="G725" s="251"/>
      <c r="H725" s="11"/>
      <c r="I725" s="308"/>
      <c r="J725" s="302"/>
      <c r="K725" s="306">
        <f>Tabela79[[#This Row],[Valor Faturado]]*(1+Tabela79[[#This Row],[% Reajuste]])</f>
        <v>0</v>
      </c>
      <c r="L725" s="57">
        <f>Tabela79[[#This Row],[Valor Devido]]-Tabela79[[#This Row],[Valor Faturado]]</f>
        <v>0</v>
      </c>
      <c r="M725" s="6"/>
    </row>
    <row r="726" spans="1:13" s="67" customFormat="1" ht="15.75" hidden="1">
      <c r="A726"/>
      <c r="B726" s="36"/>
      <c r="C726" s="257"/>
      <c r="D726" s="36"/>
      <c r="E726" s="251"/>
      <c r="F726" s="251"/>
      <c r="G726" s="251"/>
      <c r="H726" s="11"/>
      <c r="I726" s="308"/>
      <c r="J726" s="302"/>
      <c r="K726" s="306">
        <f>Tabela79[[#This Row],[Valor Faturado]]*(1+Tabela79[[#This Row],[% Reajuste]])</f>
        <v>0</v>
      </c>
      <c r="L726" s="57">
        <f>Tabela79[[#This Row],[Valor Devido]]-Tabela79[[#This Row],[Valor Faturado]]</f>
        <v>0</v>
      </c>
      <c r="M726" s="6"/>
    </row>
    <row r="727" spans="1:13" s="67" customFormat="1" ht="15.75" hidden="1">
      <c r="A727"/>
      <c r="B727" s="36"/>
      <c r="C727" s="257"/>
      <c r="D727" s="36"/>
      <c r="E727" s="251"/>
      <c r="F727" s="251"/>
      <c r="G727" s="251"/>
      <c r="H727" s="11"/>
      <c r="I727" s="308"/>
      <c r="J727" s="302"/>
      <c r="K727" s="306">
        <f>Tabela79[[#This Row],[Valor Faturado]]*(1+Tabela79[[#This Row],[% Reajuste]])</f>
        <v>0</v>
      </c>
      <c r="L727" s="57">
        <f>Tabela79[[#This Row],[Valor Devido]]-Tabela79[[#This Row],[Valor Faturado]]</f>
        <v>0</v>
      </c>
      <c r="M727" s="6"/>
    </row>
    <row r="728" spans="1:13" s="67" customFormat="1" ht="15.75" hidden="1">
      <c r="A728"/>
      <c r="B728" s="36"/>
      <c r="C728" s="257"/>
      <c r="D728" s="36"/>
      <c r="E728" s="251"/>
      <c r="F728" s="251"/>
      <c r="G728" s="251"/>
      <c r="H728" s="11"/>
      <c r="I728" s="308"/>
      <c r="J728" s="302"/>
      <c r="K728" s="306">
        <f>Tabela79[[#This Row],[Valor Faturado]]*(1+Tabela79[[#This Row],[% Reajuste]])</f>
        <v>0</v>
      </c>
      <c r="L728" s="57">
        <f>Tabela79[[#This Row],[Valor Devido]]-Tabela79[[#This Row],[Valor Faturado]]</f>
        <v>0</v>
      </c>
      <c r="M728" s="6"/>
    </row>
    <row r="729" spans="1:13" s="67" customFormat="1" ht="15.75" hidden="1">
      <c r="A729"/>
      <c r="B729" s="36"/>
      <c r="C729" s="257"/>
      <c r="D729" s="36"/>
      <c r="E729" s="251"/>
      <c r="F729" s="251"/>
      <c r="G729" s="251"/>
      <c r="H729" s="11"/>
      <c r="I729" s="308"/>
      <c r="J729" s="302"/>
      <c r="K729" s="306">
        <f>Tabela79[[#This Row],[Valor Faturado]]*(1+Tabela79[[#This Row],[% Reajuste]])</f>
        <v>0</v>
      </c>
      <c r="L729" s="57">
        <f>Tabela79[[#This Row],[Valor Devido]]-Tabela79[[#This Row],[Valor Faturado]]</f>
        <v>0</v>
      </c>
      <c r="M729" s="6"/>
    </row>
    <row r="730" spans="1:13" s="67" customFormat="1" ht="15.75" hidden="1">
      <c r="A730"/>
      <c r="B730" s="36"/>
      <c r="C730" s="257"/>
      <c r="D730" s="36"/>
      <c r="E730" s="251"/>
      <c r="F730" s="251"/>
      <c r="G730" s="251"/>
      <c r="H730" s="11"/>
      <c r="I730" s="308"/>
      <c r="J730" s="302"/>
      <c r="K730" s="306">
        <f>Tabela79[[#This Row],[Valor Faturado]]*(1+Tabela79[[#This Row],[% Reajuste]])</f>
        <v>0</v>
      </c>
      <c r="L730" s="57">
        <f>Tabela79[[#This Row],[Valor Devido]]-Tabela79[[#This Row],[Valor Faturado]]</f>
        <v>0</v>
      </c>
      <c r="M730" s="6"/>
    </row>
    <row r="731" spans="1:13" s="67" customFormat="1" ht="15.75" hidden="1">
      <c r="A731"/>
      <c r="B731" s="36"/>
      <c r="C731" s="257"/>
      <c r="D731" s="36"/>
      <c r="E731" s="251"/>
      <c r="F731" s="251"/>
      <c r="G731" s="251"/>
      <c r="H731" s="11"/>
      <c r="I731" s="308"/>
      <c r="J731" s="302"/>
      <c r="K731" s="306">
        <f>Tabela79[[#This Row],[Valor Faturado]]*(1+Tabela79[[#This Row],[% Reajuste]])</f>
        <v>0</v>
      </c>
      <c r="L731" s="57">
        <f>Tabela79[[#This Row],[Valor Devido]]-Tabela79[[#This Row],[Valor Faturado]]</f>
        <v>0</v>
      </c>
      <c r="M731" s="6"/>
    </row>
    <row r="732" spans="1:13" s="67" customFormat="1" ht="15.75" hidden="1">
      <c r="A732"/>
      <c r="B732" s="36"/>
      <c r="C732" s="257"/>
      <c r="D732" s="36"/>
      <c r="E732" s="251"/>
      <c r="F732" s="251"/>
      <c r="G732" s="251"/>
      <c r="H732" s="11"/>
      <c r="I732" s="308"/>
      <c r="J732" s="302"/>
      <c r="K732" s="306">
        <f>Tabela79[[#This Row],[Valor Faturado]]*(1+Tabela79[[#This Row],[% Reajuste]])</f>
        <v>0</v>
      </c>
      <c r="L732" s="57">
        <f>Tabela79[[#This Row],[Valor Devido]]-Tabela79[[#This Row],[Valor Faturado]]</f>
        <v>0</v>
      </c>
      <c r="M732" s="6"/>
    </row>
    <row r="733" spans="1:13" s="67" customFormat="1" ht="15.75" hidden="1">
      <c r="A733"/>
      <c r="B733" s="36"/>
      <c r="C733" s="257"/>
      <c r="D733" s="36"/>
      <c r="E733" s="251"/>
      <c r="F733" s="251"/>
      <c r="G733" s="251"/>
      <c r="H733" s="11"/>
      <c r="I733" s="308"/>
      <c r="J733" s="302"/>
      <c r="K733" s="306">
        <f>Tabela79[[#This Row],[Valor Faturado]]*(1+Tabela79[[#This Row],[% Reajuste]])</f>
        <v>0</v>
      </c>
      <c r="L733" s="57">
        <f>Tabela79[[#This Row],[Valor Devido]]-Tabela79[[#This Row],[Valor Faturado]]</f>
        <v>0</v>
      </c>
      <c r="M733" s="6"/>
    </row>
    <row r="734" spans="1:13" s="67" customFormat="1" ht="15.75" hidden="1">
      <c r="A734"/>
      <c r="B734" s="264"/>
      <c r="C734" s="263"/>
      <c r="D734" s="264"/>
      <c r="E734" s="251"/>
      <c r="F734" s="251"/>
      <c r="G734" s="251"/>
      <c r="H734" s="11"/>
      <c r="I734" s="308"/>
      <c r="J734" s="302"/>
      <c r="K734" s="311">
        <f>Tabela79[[#This Row],[Valor Faturado]]*(1+Tabela79[[#This Row],[% Reajuste]])</f>
        <v>0</v>
      </c>
      <c r="L734" s="268">
        <f>Tabela79[[#This Row],[Valor Devido]]-Tabela79[[#This Row],[Valor Faturado]]</f>
        <v>0</v>
      </c>
      <c r="M734" s="6"/>
    </row>
    <row r="735" spans="1:13" s="67" customFormat="1" ht="15.75" hidden="1">
      <c r="A735"/>
      <c r="B735" s="36"/>
      <c r="C735" s="257"/>
      <c r="D735" s="36"/>
      <c r="E735" s="251"/>
      <c r="F735" s="251"/>
      <c r="G735" s="251"/>
      <c r="H735" s="36"/>
      <c r="I735" s="306"/>
      <c r="J735" s="300"/>
      <c r="K735" s="306">
        <f>Tabela79[[#This Row],[Valor Faturado]]*(1+Tabela79[[#This Row],[% Reajuste]])</f>
        <v>0</v>
      </c>
      <c r="L735" s="57">
        <f>Tabela79[[#This Row],[Valor Devido]]-Tabela79[[#This Row],[Valor Faturado]]</f>
        <v>0</v>
      </c>
      <c r="M735" s="6"/>
    </row>
    <row r="736" spans="1:13" s="67" customFormat="1" ht="15.75" hidden="1">
      <c r="A736"/>
      <c r="B736" s="36"/>
      <c r="C736" s="257"/>
      <c r="D736" s="36"/>
      <c r="E736" s="251"/>
      <c r="F736" s="251"/>
      <c r="G736" s="251"/>
      <c r="H736" s="36"/>
      <c r="I736" s="306"/>
      <c r="J736" s="300"/>
      <c r="K736" s="306">
        <f>Tabela79[[#This Row],[Valor Faturado]]*(1+Tabela79[[#This Row],[% Reajuste]])</f>
        <v>0</v>
      </c>
      <c r="L736" s="57">
        <f>Tabela79[[#This Row],[Valor Devido]]-Tabela79[[#This Row],[Valor Faturado]]</f>
        <v>0</v>
      </c>
      <c r="M736" s="6"/>
    </row>
    <row r="737" spans="1:13" s="67" customFormat="1" ht="15.75" hidden="1">
      <c r="A737"/>
      <c r="B737" s="36"/>
      <c r="C737" s="257"/>
      <c r="D737" s="36"/>
      <c r="E737" s="251"/>
      <c r="F737" s="251"/>
      <c r="G737" s="251"/>
      <c r="H737" s="36"/>
      <c r="I737" s="306"/>
      <c r="J737" s="300"/>
      <c r="K737" s="306">
        <f>Tabela79[[#This Row],[Valor Faturado]]*(1+Tabela79[[#This Row],[% Reajuste]])</f>
        <v>0</v>
      </c>
      <c r="L737" s="57">
        <f>Tabela79[[#This Row],[Valor Devido]]-Tabela79[[#This Row],[Valor Faturado]]</f>
        <v>0</v>
      </c>
      <c r="M737" s="6"/>
    </row>
    <row r="738" spans="1:13" s="67" customFormat="1" ht="15.75" hidden="1">
      <c r="A738"/>
      <c r="B738" s="36"/>
      <c r="C738" s="257"/>
      <c r="D738" s="36"/>
      <c r="E738" s="251"/>
      <c r="F738" s="251"/>
      <c r="G738" s="251"/>
      <c r="H738" s="36"/>
      <c r="I738" s="306"/>
      <c r="J738" s="300"/>
      <c r="K738" s="306">
        <f>Tabela79[[#This Row],[Valor Faturado]]*(1+Tabela79[[#This Row],[% Reajuste]])</f>
        <v>0</v>
      </c>
      <c r="L738" s="57">
        <f>Tabela79[[#This Row],[Valor Devido]]-Tabela79[[#This Row],[Valor Faturado]]</f>
        <v>0</v>
      </c>
      <c r="M738" s="6"/>
    </row>
    <row r="739" spans="1:13" s="67" customFormat="1" ht="15.75" hidden="1">
      <c r="A739"/>
      <c r="B739" s="36"/>
      <c r="C739" s="257"/>
      <c r="D739" s="36"/>
      <c r="E739" s="251"/>
      <c r="F739" s="251"/>
      <c r="G739" s="251"/>
      <c r="H739" s="36"/>
      <c r="I739" s="306"/>
      <c r="J739" s="300"/>
      <c r="K739" s="306">
        <f>Tabela79[[#This Row],[Valor Faturado]]*(1+Tabela79[[#This Row],[% Reajuste]])</f>
        <v>0</v>
      </c>
      <c r="L739" s="57">
        <f>Tabela79[[#This Row],[Valor Devido]]-Tabela79[[#This Row],[Valor Faturado]]</f>
        <v>0</v>
      </c>
      <c r="M739" s="6"/>
    </row>
    <row r="740" spans="1:13" s="67" customFormat="1" ht="15.75" hidden="1">
      <c r="A740"/>
      <c r="B740" s="36"/>
      <c r="C740" s="257"/>
      <c r="D740" s="36"/>
      <c r="E740" s="251"/>
      <c r="F740" s="251"/>
      <c r="G740" s="251"/>
      <c r="H740" s="36"/>
      <c r="I740" s="306"/>
      <c r="J740" s="300"/>
      <c r="K740" s="306">
        <f>Tabela79[[#This Row],[Valor Faturado]]*(1+Tabela79[[#This Row],[% Reajuste]])</f>
        <v>0</v>
      </c>
      <c r="L740" s="57">
        <f>Tabela79[[#This Row],[Valor Devido]]-Tabela79[[#This Row],[Valor Faturado]]</f>
        <v>0</v>
      </c>
      <c r="M740" s="6"/>
    </row>
    <row r="741" spans="1:13" s="67" customFormat="1" ht="15.75" hidden="1">
      <c r="A741"/>
      <c r="B741" s="36"/>
      <c r="C741" s="257"/>
      <c r="D741" s="36"/>
      <c r="E741" s="251"/>
      <c r="F741" s="251"/>
      <c r="G741" s="251"/>
      <c r="H741" s="36"/>
      <c r="I741" s="306"/>
      <c r="J741" s="300"/>
      <c r="K741" s="306">
        <f>Tabela79[[#This Row],[Valor Faturado]]*(1+Tabela79[[#This Row],[% Reajuste]])</f>
        <v>0</v>
      </c>
      <c r="L741" s="57">
        <f>Tabela79[[#This Row],[Valor Devido]]-Tabela79[[#This Row],[Valor Faturado]]</f>
        <v>0</v>
      </c>
      <c r="M741" s="6"/>
    </row>
    <row r="742" spans="1:13" s="67" customFormat="1" ht="15.75" hidden="1">
      <c r="A742"/>
      <c r="B742" s="36"/>
      <c r="C742" s="257"/>
      <c r="D742" s="36"/>
      <c r="E742" s="251"/>
      <c r="F742" s="251"/>
      <c r="G742" s="251"/>
      <c r="H742" s="36"/>
      <c r="I742" s="306"/>
      <c r="J742" s="300"/>
      <c r="K742" s="306">
        <f>Tabela79[[#This Row],[Valor Faturado]]*(1+Tabela79[[#This Row],[% Reajuste]])</f>
        <v>0</v>
      </c>
      <c r="L742" s="57">
        <f>Tabela79[[#This Row],[Valor Devido]]-Tabela79[[#This Row],[Valor Faturado]]</f>
        <v>0</v>
      </c>
      <c r="M742" s="6"/>
    </row>
    <row r="743" spans="1:13" s="67" customFormat="1" ht="15.75" hidden="1">
      <c r="A743"/>
      <c r="B743" s="36"/>
      <c r="C743" s="257"/>
      <c r="D743" s="36"/>
      <c r="E743" s="251"/>
      <c r="F743" s="251"/>
      <c r="G743" s="251"/>
      <c r="H743" s="36"/>
      <c r="I743" s="306"/>
      <c r="J743" s="300"/>
      <c r="K743" s="306">
        <f>Tabela79[[#This Row],[Valor Faturado]]*(1+Tabela79[[#This Row],[% Reajuste]])</f>
        <v>0</v>
      </c>
      <c r="L743" s="57">
        <f>Tabela79[[#This Row],[Valor Devido]]-Tabela79[[#This Row],[Valor Faturado]]</f>
        <v>0</v>
      </c>
      <c r="M743" s="6"/>
    </row>
    <row r="744" spans="1:13" s="67" customFormat="1" ht="15.75" hidden="1">
      <c r="A744"/>
      <c r="B744" s="36"/>
      <c r="C744" s="257"/>
      <c r="D744" s="36"/>
      <c r="E744" s="251"/>
      <c r="F744" s="251"/>
      <c r="G744" s="251"/>
      <c r="H744" s="36"/>
      <c r="I744" s="306"/>
      <c r="J744" s="300"/>
      <c r="K744" s="306">
        <f>Tabela79[[#This Row],[Valor Faturado]]*(1+Tabela79[[#This Row],[% Reajuste]])</f>
        <v>0</v>
      </c>
      <c r="L744" s="57">
        <f>Tabela79[[#This Row],[Valor Devido]]-Tabela79[[#This Row],[Valor Faturado]]</f>
        <v>0</v>
      </c>
      <c r="M744" s="6"/>
    </row>
    <row r="745" spans="1:13" s="67" customFormat="1" ht="15.75" hidden="1">
      <c r="A745"/>
      <c r="B745" s="264"/>
      <c r="C745" s="263"/>
      <c r="D745" s="264"/>
      <c r="E745" s="251"/>
      <c r="F745" s="251"/>
      <c r="G745" s="251"/>
      <c r="H745" s="36"/>
      <c r="I745" s="306"/>
      <c r="J745" s="300"/>
      <c r="K745" s="311">
        <f>Tabela79[[#This Row],[Valor Faturado]]*(1+Tabela79[[#This Row],[% Reajuste]])</f>
        <v>0</v>
      </c>
      <c r="L745" s="268">
        <f>Tabela79[[#This Row],[Valor Devido]]-Tabela79[[#This Row],[Valor Faturado]]</f>
        <v>0</v>
      </c>
      <c r="M745" s="6"/>
    </row>
    <row r="746" spans="1:13" s="67" customFormat="1" ht="15" hidden="1" customHeight="1">
      <c r="A746"/>
      <c r="B746" s="36"/>
      <c r="C746" s="257"/>
      <c r="D746" s="36"/>
      <c r="E746" s="251"/>
      <c r="F746" s="251"/>
      <c r="G746" s="251"/>
      <c r="H746" s="36"/>
      <c r="I746" s="306"/>
      <c r="J746" s="300"/>
      <c r="K746" s="306">
        <f>Tabela79[[#This Row],[Valor Faturado]]*(1+Tabela79[[#This Row],[% Reajuste]])</f>
        <v>0</v>
      </c>
      <c r="L746" s="57">
        <f>Tabela79[[#This Row],[Valor Devido]]-Tabela79[[#This Row],[Valor Faturado]]</f>
        <v>0</v>
      </c>
      <c r="M746" s="6"/>
    </row>
    <row r="747" spans="1:13" s="67" customFormat="1" ht="15" hidden="1" customHeight="1">
      <c r="A747"/>
      <c r="B747" s="36"/>
      <c r="C747" s="257"/>
      <c r="D747" s="36"/>
      <c r="E747" s="251"/>
      <c r="F747" s="251"/>
      <c r="G747" s="251"/>
      <c r="H747" s="36"/>
      <c r="I747" s="306"/>
      <c r="J747" s="300"/>
      <c r="K747" s="306">
        <f>Tabela79[[#This Row],[Valor Faturado]]*(1+Tabela79[[#This Row],[% Reajuste]])</f>
        <v>0</v>
      </c>
      <c r="L747" s="57">
        <f>Tabela79[[#This Row],[Valor Devido]]-Tabela79[[#This Row],[Valor Faturado]]</f>
        <v>0</v>
      </c>
      <c r="M747" s="6"/>
    </row>
    <row r="748" spans="1:13" s="67" customFormat="1" ht="15" hidden="1" customHeight="1">
      <c r="A748"/>
      <c r="B748" s="36"/>
      <c r="C748" s="257"/>
      <c r="D748" s="36"/>
      <c r="E748" s="251"/>
      <c r="F748" s="251"/>
      <c r="G748" s="251"/>
      <c r="H748" s="36"/>
      <c r="I748" s="306"/>
      <c r="J748" s="300"/>
      <c r="K748" s="306">
        <f>Tabela79[[#This Row],[Valor Faturado]]*(1+Tabela79[[#This Row],[% Reajuste]])</f>
        <v>0</v>
      </c>
      <c r="L748" s="57">
        <f>Tabela79[[#This Row],[Valor Devido]]-Tabela79[[#This Row],[Valor Faturado]]</f>
        <v>0</v>
      </c>
      <c r="M748" s="6"/>
    </row>
    <row r="749" spans="1:13" s="67" customFormat="1" ht="15.75" hidden="1">
      <c r="A749"/>
      <c r="B749" s="36"/>
      <c r="C749" s="257"/>
      <c r="D749" s="36"/>
      <c r="E749" s="251"/>
      <c r="F749" s="251"/>
      <c r="G749" s="251"/>
      <c r="H749" s="36"/>
      <c r="I749" s="306"/>
      <c r="J749" s="300"/>
      <c r="K749" s="306">
        <f>Tabela79[[#This Row],[Valor Faturado]]*(1+Tabela79[[#This Row],[% Reajuste]])</f>
        <v>0</v>
      </c>
      <c r="L749" s="57">
        <f>Tabela79[[#This Row],[Valor Devido]]-Tabela79[[#This Row],[Valor Faturado]]</f>
        <v>0</v>
      </c>
      <c r="M749" s="6"/>
    </row>
    <row r="750" spans="1:13" s="67" customFormat="1" ht="15.75" hidden="1">
      <c r="A750"/>
      <c r="B750" s="36"/>
      <c r="C750" s="257"/>
      <c r="D750" s="36"/>
      <c r="E750" s="251"/>
      <c r="F750" s="251"/>
      <c r="G750" s="251"/>
      <c r="H750" s="36"/>
      <c r="I750" s="306"/>
      <c r="J750" s="300"/>
      <c r="K750" s="306">
        <f>Tabela79[[#This Row],[Valor Faturado]]*(1+Tabela79[[#This Row],[% Reajuste]])</f>
        <v>0</v>
      </c>
      <c r="L750" s="57">
        <f>Tabela79[[#This Row],[Valor Devido]]-Tabela79[[#This Row],[Valor Faturado]]</f>
        <v>0</v>
      </c>
      <c r="M750" s="6"/>
    </row>
    <row r="751" spans="1:13" s="67" customFormat="1" ht="15.75" hidden="1">
      <c r="A751"/>
      <c r="B751" s="36"/>
      <c r="C751" s="257"/>
      <c r="D751" s="36"/>
      <c r="E751" s="251"/>
      <c r="F751" s="251"/>
      <c r="G751" s="251"/>
      <c r="H751" s="36"/>
      <c r="I751" s="306"/>
      <c r="J751" s="300"/>
      <c r="K751" s="306">
        <f>Tabela79[[#This Row],[Valor Faturado]]*(1+Tabela79[[#This Row],[% Reajuste]])</f>
        <v>0</v>
      </c>
      <c r="L751" s="57">
        <f>Tabela79[[#This Row],[Valor Devido]]-Tabela79[[#This Row],[Valor Faturado]]</f>
        <v>0</v>
      </c>
      <c r="M751" s="6"/>
    </row>
    <row r="752" spans="1:13" s="67" customFormat="1" ht="15.75" hidden="1">
      <c r="A752"/>
      <c r="B752" s="36"/>
      <c r="C752" s="257"/>
      <c r="D752" s="36"/>
      <c r="E752" s="251"/>
      <c r="F752" s="251"/>
      <c r="G752" s="251"/>
      <c r="H752" s="36"/>
      <c r="I752" s="306"/>
      <c r="J752" s="300"/>
      <c r="K752" s="306">
        <f>Tabela79[[#This Row],[Valor Faturado]]*(1+Tabela79[[#This Row],[% Reajuste]])</f>
        <v>0</v>
      </c>
      <c r="L752" s="57">
        <f>Tabela79[[#This Row],[Valor Devido]]-Tabela79[[#This Row],[Valor Faturado]]</f>
        <v>0</v>
      </c>
      <c r="M752" s="6"/>
    </row>
    <row r="753" spans="1:13" s="67" customFormat="1" ht="15.75" hidden="1">
      <c r="A753"/>
      <c r="B753" s="36"/>
      <c r="C753" s="257"/>
      <c r="D753" s="36"/>
      <c r="E753" s="251"/>
      <c r="F753" s="251"/>
      <c r="G753" s="251"/>
      <c r="H753" s="36"/>
      <c r="I753" s="306"/>
      <c r="J753" s="300"/>
      <c r="K753" s="306">
        <f>Tabela79[[#This Row],[Valor Faturado]]*(1+Tabela79[[#This Row],[% Reajuste]])</f>
        <v>0</v>
      </c>
      <c r="L753" s="57">
        <f>Tabela79[[#This Row],[Valor Devido]]-Tabela79[[#This Row],[Valor Faturado]]</f>
        <v>0</v>
      </c>
      <c r="M753" s="6"/>
    </row>
    <row r="754" spans="1:13" s="67" customFormat="1" ht="15.75" hidden="1">
      <c r="A754"/>
      <c r="B754" s="36"/>
      <c r="C754" s="257"/>
      <c r="D754" s="36"/>
      <c r="E754" s="251"/>
      <c r="F754" s="251"/>
      <c r="G754" s="251"/>
      <c r="H754" s="36"/>
      <c r="I754" s="306"/>
      <c r="J754" s="300"/>
      <c r="K754" s="306">
        <f>Tabela79[[#This Row],[Valor Faturado]]*(1+Tabela79[[#This Row],[% Reajuste]])</f>
        <v>0</v>
      </c>
      <c r="L754" s="57">
        <f>Tabela79[[#This Row],[Valor Devido]]-Tabela79[[#This Row],[Valor Faturado]]</f>
        <v>0</v>
      </c>
      <c r="M754" s="6"/>
    </row>
    <row r="755" spans="1:13" s="67" customFormat="1" ht="15.75" hidden="1">
      <c r="A755"/>
      <c r="B755" s="36"/>
      <c r="C755" s="257"/>
      <c r="D755" s="36"/>
      <c r="E755" s="251"/>
      <c r="F755" s="265"/>
      <c r="G755" s="265"/>
      <c r="H755" s="264"/>
      <c r="I755" s="311"/>
      <c r="J755" s="305"/>
      <c r="K755" s="311">
        <f>Tabela79[[#This Row],[Valor Faturado]]*(1+Tabela79[[#This Row],[% Reajuste]])</f>
        <v>0</v>
      </c>
      <c r="L755" s="268">
        <f>Tabela79[[#This Row],[Valor Devido]]-Tabela79[[#This Row],[Valor Faturado]]</f>
        <v>0</v>
      </c>
      <c r="M755" s="6"/>
    </row>
    <row r="756" spans="1:13" s="67" customFormat="1" ht="15.75" hidden="1">
      <c r="A756"/>
      <c r="B756" s="36"/>
      <c r="C756" s="257"/>
      <c r="D756" s="36"/>
      <c r="E756" s="251"/>
      <c r="F756" s="265"/>
      <c r="G756" s="265"/>
      <c r="H756" s="264"/>
      <c r="I756" s="311"/>
      <c r="J756" s="305"/>
      <c r="K756" s="311">
        <f>Tabela79[[#This Row],[Valor Faturado]]*(1+Tabela79[[#This Row],[% Reajuste]])</f>
        <v>0</v>
      </c>
      <c r="L756" s="268">
        <f>Tabela79[[#This Row],[Valor Devido]]-Tabela79[[#This Row],[Valor Faturado]]</f>
        <v>0</v>
      </c>
      <c r="M756" s="6"/>
    </row>
    <row r="757" spans="1:13" s="67" customFormat="1" ht="15.75" hidden="1">
      <c r="A757"/>
      <c r="B757" s="36"/>
      <c r="C757" s="257"/>
      <c r="D757" s="36"/>
      <c r="E757" s="251"/>
      <c r="F757" s="251"/>
      <c r="G757" s="251"/>
      <c r="H757" s="44"/>
      <c r="I757" s="307"/>
      <c r="J757" s="301"/>
      <c r="K757" s="306">
        <f>Tabela79[[#This Row],[Valor Faturado]]*(1+Tabela79[[#This Row],[% Reajuste]])</f>
        <v>0</v>
      </c>
      <c r="L757" s="57">
        <f>Tabela79[[#This Row],[Valor Devido]]-Tabela79[[#This Row],[Valor Faturado]]</f>
        <v>0</v>
      </c>
      <c r="M757" s="6"/>
    </row>
    <row r="758" spans="1:13" s="67" customFormat="1" ht="15.75" hidden="1">
      <c r="A758"/>
      <c r="B758" s="36"/>
      <c r="C758" s="257"/>
      <c r="D758" s="36"/>
      <c r="E758" s="251"/>
      <c r="F758" s="251"/>
      <c r="G758" s="251"/>
      <c r="H758" s="44"/>
      <c r="I758" s="307"/>
      <c r="J758" s="301"/>
      <c r="K758" s="306">
        <f>Tabela79[[#This Row],[Valor Faturado]]*(1+Tabela79[[#This Row],[% Reajuste]])</f>
        <v>0</v>
      </c>
      <c r="L758" s="57">
        <f>Tabela79[[#This Row],[Valor Devido]]-Tabela79[[#This Row],[Valor Faturado]]</f>
        <v>0</v>
      </c>
      <c r="M758" s="6"/>
    </row>
    <row r="759" spans="1:13" s="67" customFormat="1" ht="15.75" hidden="1">
      <c r="A759"/>
      <c r="B759" s="36"/>
      <c r="C759" s="257"/>
      <c r="D759" s="36"/>
      <c r="E759" s="251"/>
      <c r="F759" s="251"/>
      <c r="G759" s="251"/>
      <c r="H759" s="44"/>
      <c r="I759" s="307"/>
      <c r="J759" s="301"/>
      <c r="K759" s="306">
        <f>Tabela79[[#This Row],[Valor Faturado]]*(1+Tabela79[[#This Row],[% Reajuste]])</f>
        <v>0</v>
      </c>
      <c r="L759" s="57">
        <f>Tabela79[[#This Row],[Valor Devido]]-Tabela79[[#This Row],[Valor Faturado]]</f>
        <v>0</v>
      </c>
      <c r="M759" s="6"/>
    </row>
    <row r="760" spans="1:13" s="67" customFormat="1" ht="15.75" hidden="1">
      <c r="A760"/>
      <c r="B760" s="36"/>
      <c r="C760" s="257"/>
      <c r="D760" s="36"/>
      <c r="E760" s="251"/>
      <c r="F760" s="251"/>
      <c r="G760" s="251"/>
      <c r="H760" s="44"/>
      <c r="I760" s="307"/>
      <c r="J760" s="301"/>
      <c r="K760" s="306">
        <f>Tabela79[[#This Row],[Valor Faturado]]*(1+Tabela79[[#This Row],[% Reajuste]])</f>
        <v>0</v>
      </c>
      <c r="L760" s="57">
        <f>Tabela79[[#This Row],[Valor Devido]]-Tabela79[[#This Row],[Valor Faturado]]</f>
        <v>0</v>
      </c>
      <c r="M760" s="6"/>
    </row>
    <row r="761" spans="1:13" s="67" customFormat="1" ht="15.75" hidden="1">
      <c r="A761"/>
      <c r="B761" s="36"/>
      <c r="C761" s="257"/>
      <c r="D761" s="36"/>
      <c r="E761" s="251"/>
      <c r="F761" s="251"/>
      <c r="G761" s="251"/>
      <c r="H761" s="44"/>
      <c r="I761" s="307"/>
      <c r="J761" s="301"/>
      <c r="K761" s="306">
        <f>Tabela79[[#This Row],[Valor Faturado]]*(1+Tabela79[[#This Row],[% Reajuste]])</f>
        <v>0</v>
      </c>
      <c r="L761" s="57">
        <f>Tabela79[[#This Row],[Valor Devido]]-Tabela79[[#This Row],[Valor Faturado]]</f>
        <v>0</v>
      </c>
      <c r="M761" s="6"/>
    </row>
    <row r="762" spans="1:13" s="67" customFormat="1" ht="15.75" hidden="1">
      <c r="A762"/>
      <c r="B762" s="36"/>
      <c r="C762" s="257"/>
      <c r="D762" s="36"/>
      <c r="E762" s="251"/>
      <c r="F762" s="251"/>
      <c r="G762" s="251"/>
      <c r="H762" s="44"/>
      <c r="I762" s="307"/>
      <c r="J762" s="301"/>
      <c r="K762" s="306">
        <f>Tabela79[[#This Row],[Valor Faturado]]*(1+Tabela79[[#This Row],[% Reajuste]])</f>
        <v>0</v>
      </c>
      <c r="L762" s="57">
        <f>Tabela79[[#This Row],[Valor Devido]]-Tabela79[[#This Row],[Valor Faturado]]</f>
        <v>0</v>
      </c>
      <c r="M762" s="6"/>
    </row>
    <row r="763" spans="1:13" s="67" customFormat="1" ht="15.75" hidden="1">
      <c r="A763"/>
      <c r="B763" s="36"/>
      <c r="C763" s="257"/>
      <c r="D763" s="36"/>
      <c r="E763" s="251"/>
      <c r="F763" s="251"/>
      <c r="G763" s="251"/>
      <c r="H763" s="44"/>
      <c r="I763" s="307"/>
      <c r="J763" s="301"/>
      <c r="K763" s="306">
        <f>Tabela79[[#This Row],[Valor Faturado]]*(1+Tabela79[[#This Row],[% Reajuste]])</f>
        <v>0</v>
      </c>
      <c r="L763" s="57">
        <f>Tabela79[[#This Row],[Valor Devido]]-Tabela79[[#This Row],[Valor Faturado]]</f>
        <v>0</v>
      </c>
      <c r="M763" s="6"/>
    </row>
    <row r="764" spans="1:13" s="67" customFormat="1" ht="15.75" hidden="1">
      <c r="A764"/>
      <c r="B764" s="36"/>
      <c r="C764" s="257"/>
      <c r="D764" s="36"/>
      <c r="E764" s="251"/>
      <c r="F764" s="251"/>
      <c r="G764" s="251"/>
      <c r="H764" s="44"/>
      <c r="I764" s="307"/>
      <c r="J764" s="301"/>
      <c r="K764" s="306">
        <f>Tabela79[[#This Row],[Valor Faturado]]*(1+Tabela79[[#This Row],[% Reajuste]])</f>
        <v>0</v>
      </c>
      <c r="L764" s="57">
        <f>Tabela79[[#This Row],[Valor Devido]]-Tabela79[[#This Row],[Valor Faturado]]</f>
        <v>0</v>
      </c>
      <c r="M764" s="6"/>
    </row>
    <row r="765" spans="1:13" s="67" customFormat="1" ht="15.75" hidden="1">
      <c r="A765"/>
      <c r="B765" s="36"/>
      <c r="C765" s="257"/>
      <c r="D765" s="36"/>
      <c r="E765" s="251"/>
      <c r="F765" s="251"/>
      <c r="G765" s="251"/>
      <c r="H765" s="44"/>
      <c r="I765" s="307"/>
      <c r="J765" s="301"/>
      <c r="K765" s="306">
        <f>Tabela79[[#This Row],[Valor Faturado]]*(1+Tabela79[[#This Row],[% Reajuste]])</f>
        <v>0</v>
      </c>
      <c r="L765" s="57">
        <f>Tabela79[[#This Row],[Valor Devido]]-Tabela79[[#This Row],[Valor Faturado]]</f>
        <v>0</v>
      </c>
      <c r="M765" s="6"/>
    </row>
    <row r="766" spans="1:13" s="67" customFormat="1" ht="15.75" hidden="1">
      <c r="A766"/>
      <c r="B766" s="36"/>
      <c r="C766" s="257"/>
      <c r="D766" s="36"/>
      <c r="E766" s="251"/>
      <c r="F766" s="251"/>
      <c r="G766" s="251"/>
      <c r="H766" s="44"/>
      <c r="I766" s="307"/>
      <c r="J766" s="301"/>
      <c r="K766" s="306">
        <f>Tabela79[[#This Row],[Valor Faturado]]*(1+Tabela79[[#This Row],[% Reajuste]])</f>
        <v>0</v>
      </c>
      <c r="L766" s="57">
        <f>Tabela79[[#This Row],[Valor Devido]]-Tabela79[[#This Row],[Valor Faturado]]</f>
        <v>0</v>
      </c>
      <c r="M766" s="6"/>
    </row>
    <row r="767" spans="1:13" s="67" customFormat="1" ht="15.75" hidden="1">
      <c r="A767"/>
      <c r="B767" s="36"/>
      <c r="C767" s="257"/>
      <c r="D767" s="36"/>
      <c r="E767" s="251"/>
      <c r="F767" s="251"/>
      <c r="G767" s="251"/>
      <c r="H767" s="44"/>
      <c r="I767" s="307"/>
      <c r="J767" s="301"/>
      <c r="K767" s="306">
        <f>Tabela79[[#This Row],[Valor Faturado]]*(1+Tabela79[[#This Row],[% Reajuste]])</f>
        <v>0</v>
      </c>
      <c r="L767" s="57">
        <f>Tabela79[[#This Row],[Valor Devido]]-Tabela79[[#This Row],[Valor Faturado]]</f>
        <v>0</v>
      </c>
      <c r="M767" s="6"/>
    </row>
    <row r="768" spans="1:13" s="67" customFormat="1" ht="15.75" hidden="1">
      <c r="A768"/>
      <c r="B768" s="36"/>
      <c r="C768" s="257"/>
      <c r="D768" s="36"/>
      <c r="E768" s="251"/>
      <c r="F768" s="251"/>
      <c r="G768" s="251"/>
      <c r="H768" s="44"/>
      <c r="I768" s="307"/>
      <c r="J768" s="301"/>
      <c r="K768" s="306">
        <f>Tabela79[[#This Row],[Valor Faturado]]*(1+Tabela79[[#This Row],[% Reajuste]])</f>
        <v>0</v>
      </c>
      <c r="L768" s="57">
        <f>Tabela79[[#This Row],[Valor Devido]]-Tabela79[[#This Row],[Valor Faturado]]</f>
        <v>0</v>
      </c>
      <c r="M768" s="6"/>
    </row>
    <row r="769" spans="1:13" s="67" customFormat="1" ht="15.75" hidden="1">
      <c r="A769"/>
      <c r="B769" s="36"/>
      <c r="C769" s="257"/>
      <c r="D769" s="36"/>
      <c r="E769" s="251"/>
      <c r="F769" s="251"/>
      <c r="G769" s="251"/>
      <c r="H769" s="44"/>
      <c r="I769" s="307"/>
      <c r="J769" s="301"/>
      <c r="K769" s="306">
        <f>Tabela79[[#This Row],[Valor Faturado]]*(1+Tabela79[[#This Row],[% Reajuste]])</f>
        <v>0</v>
      </c>
      <c r="L769" s="57">
        <f>Tabela79[[#This Row],[Valor Devido]]-Tabela79[[#This Row],[Valor Faturado]]</f>
        <v>0</v>
      </c>
      <c r="M769" s="6"/>
    </row>
    <row r="770" spans="1:13" s="67" customFormat="1" ht="15.75" hidden="1">
      <c r="A770"/>
      <c r="B770" s="36"/>
      <c r="C770" s="257"/>
      <c r="D770" s="36"/>
      <c r="E770" s="251"/>
      <c r="F770" s="251"/>
      <c r="G770" s="251"/>
      <c r="H770" s="44"/>
      <c r="I770" s="307"/>
      <c r="J770" s="301"/>
      <c r="K770" s="306">
        <f>Tabela79[[#This Row],[Valor Faturado]]*(1+Tabela79[[#This Row],[% Reajuste]])</f>
        <v>0</v>
      </c>
      <c r="L770" s="57">
        <f>Tabela79[[#This Row],[Valor Devido]]-Tabela79[[#This Row],[Valor Faturado]]</f>
        <v>0</v>
      </c>
      <c r="M770" s="6"/>
    </row>
    <row r="771" spans="1:13" s="67" customFormat="1" ht="15.75" hidden="1">
      <c r="A771"/>
      <c r="B771" s="36"/>
      <c r="C771" s="257"/>
      <c r="D771" s="36"/>
      <c r="E771" s="251"/>
      <c r="F771" s="251"/>
      <c r="G771" s="251"/>
      <c r="H771" s="44"/>
      <c r="I771" s="307"/>
      <c r="J771" s="301"/>
      <c r="K771" s="306">
        <f>Tabela79[[#This Row],[Valor Faturado]]*(1+Tabela79[[#This Row],[% Reajuste]])</f>
        <v>0</v>
      </c>
      <c r="L771" s="57">
        <f>Tabela79[[#This Row],[Valor Devido]]-Tabela79[[#This Row],[Valor Faturado]]</f>
        <v>0</v>
      </c>
      <c r="M771" s="6"/>
    </row>
    <row r="772" spans="1:13" s="67" customFormat="1" ht="15.75" hidden="1">
      <c r="A772"/>
      <c r="B772" s="36"/>
      <c r="C772" s="257"/>
      <c r="D772" s="36"/>
      <c r="E772" s="251"/>
      <c r="F772" s="251"/>
      <c r="G772" s="251"/>
      <c r="H772" s="44"/>
      <c r="I772" s="307"/>
      <c r="J772" s="301"/>
      <c r="K772" s="306">
        <f>Tabela79[[#This Row],[Valor Faturado]]*(1+Tabela79[[#This Row],[% Reajuste]])</f>
        <v>0</v>
      </c>
      <c r="L772" s="57">
        <f>Tabela79[[#This Row],[Valor Devido]]-Tabela79[[#This Row],[Valor Faturado]]</f>
        <v>0</v>
      </c>
      <c r="M772" s="6"/>
    </row>
    <row r="773" spans="1:13" s="67" customFormat="1" ht="15.75" hidden="1">
      <c r="A773"/>
      <c r="B773" s="36"/>
      <c r="C773" s="257"/>
      <c r="D773" s="36"/>
      <c r="E773" s="251"/>
      <c r="F773" s="251"/>
      <c r="G773" s="251"/>
      <c r="H773" s="44"/>
      <c r="I773" s="307"/>
      <c r="J773" s="301"/>
      <c r="K773" s="306">
        <f>Tabela79[[#This Row],[Valor Faturado]]*(1+Tabela79[[#This Row],[% Reajuste]])</f>
        <v>0</v>
      </c>
      <c r="L773" s="57">
        <f>Tabela79[[#This Row],[Valor Devido]]-Tabela79[[#This Row],[Valor Faturado]]</f>
        <v>0</v>
      </c>
      <c r="M773" s="6"/>
    </row>
    <row r="774" spans="1:13" s="67" customFormat="1" ht="15.75" hidden="1">
      <c r="A774"/>
      <c r="B774" s="36"/>
      <c r="C774" s="257"/>
      <c r="D774" s="36"/>
      <c r="E774" s="251"/>
      <c r="F774" s="251"/>
      <c r="G774" s="251"/>
      <c r="H774" s="44"/>
      <c r="I774" s="307"/>
      <c r="J774" s="301"/>
      <c r="K774" s="306">
        <f>Tabela79[[#This Row],[Valor Faturado]]*(1+Tabela79[[#This Row],[% Reajuste]])</f>
        <v>0</v>
      </c>
      <c r="L774" s="57">
        <f>Tabela79[[#This Row],[Valor Devido]]-Tabela79[[#This Row],[Valor Faturado]]</f>
        <v>0</v>
      </c>
      <c r="M774" s="6"/>
    </row>
    <row r="775" spans="1:13" s="67" customFormat="1" ht="15.75" hidden="1">
      <c r="A775"/>
      <c r="B775" s="36"/>
      <c r="C775" s="257"/>
      <c r="D775" s="36"/>
      <c r="E775" s="251"/>
      <c r="F775" s="251"/>
      <c r="G775" s="251"/>
      <c r="H775" s="44"/>
      <c r="I775" s="307"/>
      <c r="J775" s="301"/>
      <c r="K775" s="306">
        <f>Tabela79[[#This Row],[Valor Faturado]]*(1+Tabela79[[#This Row],[% Reajuste]])</f>
        <v>0</v>
      </c>
      <c r="L775" s="57">
        <f>Tabela79[[#This Row],[Valor Devido]]-Tabela79[[#This Row],[Valor Faturado]]</f>
        <v>0</v>
      </c>
      <c r="M775" s="6"/>
    </row>
    <row r="776" spans="1:13" s="67" customFormat="1" ht="15.75" hidden="1">
      <c r="A776"/>
      <c r="B776" s="36"/>
      <c r="C776" s="257"/>
      <c r="D776" s="36"/>
      <c r="E776" s="251"/>
      <c r="F776" s="251"/>
      <c r="G776" s="251"/>
      <c r="H776" s="44"/>
      <c r="I776" s="307"/>
      <c r="J776" s="301"/>
      <c r="K776" s="306">
        <f>Tabela79[[#This Row],[Valor Faturado]]*(1+Tabela79[[#This Row],[% Reajuste]])</f>
        <v>0</v>
      </c>
      <c r="L776" s="57">
        <f>Tabela79[[#This Row],[Valor Devido]]-Tabela79[[#This Row],[Valor Faturado]]</f>
        <v>0</v>
      </c>
      <c r="M776" s="6"/>
    </row>
    <row r="777" spans="1:13" s="67" customFormat="1" ht="15.75" hidden="1">
      <c r="A777"/>
      <c r="B777" s="264"/>
      <c r="C777" s="263"/>
      <c r="D777" s="264"/>
      <c r="E777" s="251"/>
      <c r="F777" s="251"/>
      <c r="G777" s="251"/>
      <c r="H777" s="44"/>
      <c r="I777" s="307"/>
      <c r="J777" s="301"/>
      <c r="K777" s="311">
        <f>Tabela79[[#This Row],[Valor Faturado]]*(1+Tabela79[[#This Row],[% Reajuste]])</f>
        <v>0</v>
      </c>
      <c r="L777" s="268">
        <f>Tabela79[[#This Row],[Valor Devido]]-Tabela79[[#This Row],[Valor Faturado]]</f>
        <v>0</v>
      </c>
      <c r="M777" s="6"/>
    </row>
    <row r="778" spans="1:13" s="67" customFormat="1" ht="15.75" hidden="1">
      <c r="A778"/>
      <c r="B778" s="36"/>
      <c r="C778" s="263"/>
      <c r="D778" s="264"/>
      <c r="E778" s="251"/>
      <c r="F778" s="265"/>
      <c r="G778" s="265"/>
      <c r="H778" s="264"/>
      <c r="I778" s="311"/>
      <c r="J778" s="305"/>
      <c r="K778" s="311">
        <f>Tabela79[[#This Row],[Valor Faturado]]*(1+Tabela79[[#This Row],[% Reajuste]])</f>
        <v>0</v>
      </c>
      <c r="L778" s="268">
        <f>Tabela79[[#This Row],[Valor Devido]]-Tabela79[[#This Row],[Valor Faturado]]</f>
        <v>0</v>
      </c>
      <c r="M778" s="6"/>
    </row>
    <row r="779" spans="1:13" s="67" customFormat="1" ht="15.75" hidden="1">
      <c r="A779"/>
      <c r="B779" s="36"/>
      <c r="C779" s="257"/>
      <c r="D779" s="264"/>
      <c r="E779" s="251"/>
      <c r="F779" s="251"/>
      <c r="G779" s="251"/>
      <c r="H779" s="36"/>
      <c r="I779" s="306"/>
      <c r="J779" s="300"/>
      <c r="K779" s="306">
        <f>Tabela79[[#This Row],[Valor Faturado]]*(1+Tabela79[[#This Row],[% Reajuste]])</f>
        <v>0</v>
      </c>
      <c r="L779" s="57">
        <f>Tabela79[[#This Row],[Valor Devido]]-Tabela79[[#This Row],[Valor Faturado]]</f>
        <v>0</v>
      </c>
      <c r="M779" s="6"/>
    </row>
    <row r="780" spans="1:13" s="67" customFormat="1" ht="15.75" hidden="1">
      <c r="A780"/>
      <c r="B780" s="36"/>
      <c r="C780" s="257"/>
      <c r="D780" s="264"/>
      <c r="E780" s="251"/>
      <c r="F780" s="251"/>
      <c r="G780" s="251"/>
      <c r="H780" s="36"/>
      <c r="I780" s="306"/>
      <c r="J780" s="300"/>
      <c r="K780" s="306">
        <f>Tabela79[[#This Row],[Valor Faturado]]*(1+Tabela79[[#This Row],[% Reajuste]])</f>
        <v>0</v>
      </c>
      <c r="L780" s="57">
        <f>Tabela79[[#This Row],[Valor Devido]]-Tabela79[[#This Row],[Valor Faturado]]</f>
        <v>0</v>
      </c>
      <c r="M780" s="6"/>
    </row>
    <row r="781" spans="1:13" s="67" customFormat="1" ht="15.75" hidden="1">
      <c r="A781"/>
      <c r="B781" s="36"/>
      <c r="C781" s="257"/>
      <c r="D781" s="264"/>
      <c r="E781" s="251"/>
      <c r="F781" s="251"/>
      <c r="G781" s="251"/>
      <c r="H781" s="36"/>
      <c r="I781" s="306"/>
      <c r="J781" s="300"/>
      <c r="K781" s="306">
        <f>Tabela79[[#This Row],[Valor Faturado]]*(1+Tabela79[[#This Row],[% Reajuste]])</f>
        <v>0</v>
      </c>
      <c r="L781" s="57">
        <f>Tabela79[[#This Row],[Valor Devido]]-Tabela79[[#This Row],[Valor Faturado]]</f>
        <v>0</v>
      </c>
      <c r="M781" s="6"/>
    </row>
    <row r="782" spans="1:13" s="67" customFormat="1" ht="15.75" hidden="1">
      <c r="A782"/>
      <c r="B782" s="36"/>
      <c r="C782" s="257"/>
      <c r="D782" s="264"/>
      <c r="E782" s="251"/>
      <c r="F782" s="251"/>
      <c r="G782" s="251"/>
      <c r="H782" s="36"/>
      <c r="I782" s="306"/>
      <c r="J782" s="300"/>
      <c r="K782" s="306">
        <f>Tabela79[[#This Row],[Valor Faturado]]*(1+Tabela79[[#This Row],[% Reajuste]])</f>
        <v>0</v>
      </c>
      <c r="L782" s="57">
        <f>Tabela79[[#This Row],[Valor Devido]]-Tabela79[[#This Row],[Valor Faturado]]</f>
        <v>0</v>
      </c>
      <c r="M782" s="6"/>
    </row>
    <row r="783" spans="1:13" s="67" customFormat="1" ht="15.75" hidden="1">
      <c r="A783"/>
      <c r="B783" s="36"/>
      <c r="C783" s="263"/>
      <c r="D783" s="264"/>
      <c r="E783" s="251"/>
      <c r="F783" s="251"/>
      <c r="G783" s="251"/>
      <c r="H783" s="36"/>
      <c r="I783" s="306"/>
      <c r="J783" s="300"/>
      <c r="K783" s="306">
        <f>Tabela79[[#This Row],[Valor Faturado]]*(1+Tabela79[[#This Row],[% Reajuste]])</f>
        <v>0</v>
      </c>
      <c r="L783" s="57">
        <f>Tabela79[[#This Row],[Valor Devido]]-Tabela79[[#This Row],[Valor Faturado]]</f>
        <v>0</v>
      </c>
      <c r="M783" s="6"/>
    </row>
    <row r="784" spans="1:13" s="67" customFormat="1" ht="15.75" hidden="1">
      <c r="A784"/>
      <c r="B784" s="36"/>
      <c r="C784" s="263"/>
      <c r="D784" s="264"/>
      <c r="E784" s="251"/>
      <c r="F784" s="265"/>
      <c r="G784" s="265"/>
      <c r="H784" s="264"/>
      <c r="I784" s="311"/>
      <c r="J784" s="305"/>
      <c r="K784" s="311">
        <f>Tabela79[[#This Row],[Valor Faturado]]*(1+Tabela79[[#This Row],[% Reajuste]])</f>
        <v>0</v>
      </c>
      <c r="L784" s="268">
        <f>Tabela79[[#This Row],[Valor Devido]]-Tabela79[[#This Row],[Valor Faturado]]</f>
        <v>0</v>
      </c>
      <c r="M784" s="6"/>
    </row>
    <row r="785" spans="1:14" s="67" customFormat="1" ht="15.75" hidden="1">
      <c r="A785"/>
      <c r="B785" s="36"/>
      <c r="C785" s="257"/>
      <c r="D785" s="36"/>
      <c r="E785" s="251"/>
      <c r="F785" s="251"/>
      <c r="G785" s="251"/>
      <c r="H785" s="11"/>
      <c r="I785" s="308"/>
      <c r="J785" s="302"/>
      <c r="K785" s="306">
        <f>Tabela79[[#This Row],[Valor Faturado]]*(1+Tabela79[[#This Row],[% Reajuste]])</f>
        <v>0</v>
      </c>
      <c r="L785" s="57">
        <f>Tabela79[[#This Row],[Valor Devido]]-Tabela79[[#This Row],[Valor Faturado]]</f>
        <v>0</v>
      </c>
      <c r="M785" s="6"/>
    </row>
    <row r="786" spans="1:14" s="67" customFormat="1" ht="15.75" hidden="1">
      <c r="A786"/>
      <c r="B786" s="36"/>
      <c r="C786" s="257"/>
      <c r="D786" s="36"/>
      <c r="E786" s="251"/>
      <c r="F786" s="251"/>
      <c r="G786" s="251"/>
      <c r="H786" s="11"/>
      <c r="I786" s="308"/>
      <c r="J786" s="302"/>
      <c r="K786" s="306">
        <f>Tabela79[[#This Row],[Valor Faturado]]*(1+Tabela79[[#This Row],[% Reajuste]])</f>
        <v>0</v>
      </c>
      <c r="L786" s="57">
        <f>Tabela79[[#This Row],[Valor Devido]]-Tabela79[[#This Row],[Valor Faturado]]</f>
        <v>0</v>
      </c>
      <c r="M786" s="6"/>
    </row>
    <row r="787" spans="1:14" s="67" customFormat="1" ht="15.75" hidden="1">
      <c r="A787"/>
      <c r="B787" s="36"/>
      <c r="C787" s="257"/>
      <c r="D787" s="36"/>
      <c r="E787" s="251"/>
      <c r="F787" s="251"/>
      <c r="G787" s="251"/>
      <c r="H787" s="11"/>
      <c r="I787" s="308"/>
      <c r="J787" s="302"/>
      <c r="K787" s="306">
        <f>Tabela79[[#This Row],[Valor Faturado]]*(1+Tabela79[[#This Row],[% Reajuste]])</f>
        <v>0</v>
      </c>
      <c r="L787" s="57">
        <f>Tabela79[[#This Row],[Valor Devido]]-Tabela79[[#This Row],[Valor Faturado]]</f>
        <v>0</v>
      </c>
      <c r="M787" s="6"/>
    </row>
    <row r="788" spans="1:14" s="67" customFormat="1" ht="15.75" hidden="1">
      <c r="A788"/>
      <c r="B788" s="264"/>
      <c r="C788" s="263"/>
      <c r="D788" s="264"/>
      <c r="E788" s="251"/>
      <c r="F788" s="251"/>
      <c r="G788" s="251"/>
      <c r="H788" s="11"/>
      <c r="I788" s="308"/>
      <c r="J788" s="302"/>
      <c r="K788" s="311">
        <f>Tabela79[[#This Row],[Valor Faturado]]*(1+Tabela79[[#This Row],[% Reajuste]])</f>
        <v>0</v>
      </c>
      <c r="L788" s="268">
        <f>Tabela79[[#This Row],[Valor Devido]]-Tabela79[[#This Row],[Valor Faturado]]</f>
        <v>0</v>
      </c>
      <c r="M788" s="6"/>
    </row>
    <row r="789" spans="1:14" s="67" customFormat="1" ht="15.75" hidden="1">
      <c r="A789"/>
      <c r="B789" s="36"/>
      <c r="C789" s="257"/>
      <c r="D789" s="36"/>
      <c r="E789" s="251"/>
      <c r="F789" s="251"/>
      <c r="G789" s="251"/>
      <c r="H789" s="36"/>
      <c r="I789" s="306"/>
      <c r="J789" s="300"/>
      <c r="K789" s="306">
        <f>Tabela79[[#This Row],[Valor Faturado]]*(1+Tabela79[[#This Row],[% Reajuste]])</f>
        <v>0</v>
      </c>
      <c r="L789" s="57">
        <f>Tabela79[[#This Row],[Valor Devido]]-Tabela79[[#This Row],[Valor Faturado]]</f>
        <v>0</v>
      </c>
      <c r="M789" s="6"/>
    </row>
    <row r="790" spans="1:14" s="67" customFormat="1" ht="15.75" hidden="1">
      <c r="A790"/>
      <c r="B790" s="264"/>
      <c r="C790" s="263"/>
      <c r="D790" s="264"/>
      <c r="E790" s="265"/>
      <c r="F790" s="265"/>
      <c r="G790" s="265"/>
      <c r="H790" s="36"/>
      <c r="I790" s="306"/>
      <c r="J790" s="300"/>
      <c r="K790" s="311">
        <f>Tabela79[[#This Row],[Valor Faturado]]*(1+Tabela79[[#This Row],[% Reajuste]])</f>
        <v>0</v>
      </c>
      <c r="L790" s="268">
        <f>Tabela79[[#This Row],[Valor Devido]]-Tabela79[[#This Row],[Valor Faturado]]</f>
        <v>0</v>
      </c>
      <c r="M790" s="6"/>
    </row>
    <row r="791" spans="1:14" s="67" customFormat="1" ht="15.75" hidden="1">
      <c r="A791"/>
      <c r="B791" s="36"/>
      <c r="C791" s="257"/>
      <c r="D791" s="36"/>
      <c r="E791" s="251"/>
      <c r="F791" s="251"/>
      <c r="G791" s="251"/>
      <c r="H791" s="36"/>
      <c r="I791" s="306"/>
      <c r="J791" s="300"/>
      <c r="K791" s="306">
        <f>Tabela79[[#This Row],[Valor Faturado]]*(1+Tabela79[[#This Row],[% Reajuste]])</f>
        <v>0</v>
      </c>
      <c r="L791" s="57">
        <f>Tabela79[[#This Row],[Valor Devido]]-Tabela79[[#This Row],[Valor Faturado]]</f>
        <v>0</v>
      </c>
      <c r="M791" s="6"/>
    </row>
    <row r="792" spans="1:14" s="67" customFormat="1" ht="15.75" hidden="1">
      <c r="A792"/>
      <c r="B792" s="36"/>
      <c r="C792" s="257"/>
      <c r="D792" s="36"/>
      <c r="E792" s="251"/>
      <c r="F792" s="251"/>
      <c r="G792" s="251"/>
      <c r="H792" s="36"/>
      <c r="I792" s="306"/>
      <c r="J792" s="300"/>
      <c r="K792" s="306">
        <f>Tabela79[[#This Row],[Valor Faturado]]*(1+Tabela79[[#This Row],[% Reajuste]])</f>
        <v>0</v>
      </c>
      <c r="L792" s="57">
        <f>Tabela79[[#This Row],[Valor Devido]]-Tabela79[[#This Row],[Valor Faturado]]</f>
        <v>0</v>
      </c>
      <c r="M792" s="6"/>
    </row>
    <row r="793" spans="1:14" s="67" customFormat="1" ht="15.75" hidden="1">
      <c r="A793"/>
      <c r="B793" s="36"/>
      <c r="C793" s="257"/>
      <c r="D793" s="36"/>
      <c r="E793" s="251"/>
      <c r="F793" s="251"/>
      <c r="G793" s="251"/>
      <c r="H793" s="36"/>
      <c r="I793" s="306"/>
      <c r="J793" s="300"/>
      <c r="K793" s="306">
        <f>Tabela79[[#This Row],[Valor Faturado]]*(1+Tabela79[[#This Row],[% Reajuste]])</f>
        <v>0</v>
      </c>
      <c r="L793" s="57">
        <f>Tabela79[[#This Row],[Valor Devido]]-Tabela79[[#This Row],[Valor Faturado]]</f>
        <v>0</v>
      </c>
      <c r="M793" s="6"/>
    </row>
    <row r="794" spans="1:14" s="67" customFormat="1" ht="15.75" hidden="1">
      <c r="A794"/>
      <c r="B794" s="36"/>
      <c r="C794" s="257"/>
      <c r="D794" s="36"/>
      <c r="E794" s="251"/>
      <c r="F794" s="251"/>
      <c r="G794" s="251"/>
      <c r="H794" s="36"/>
      <c r="I794" s="306"/>
      <c r="J794" s="300"/>
      <c r="K794" s="306">
        <f>Tabela79[[#This Row],[Valor Faturado]]*(1+Tabela79[[#This Row],[% Reajuste]])</f>
        <v>0</v>
      </c>
      <c r="L794" s="57">
        <f>Tabela79[[#This Row],[Valor Devido]]-Tabela79[[#This Row],[Valor Faturado]]</f>
        <v>0</v>
      </c>
      <c r="M794" s="6"/>
    </row>
    <row r="795" spans="1:14" s="67" customFormat="1" ht="15.75" hidden="1">
      <c r="A795"/>
      <c r="B795" s="36"/>
      <c r="C795" s="257"/>
      <c r="D795" s="36"/>
      <c r="E795" s="251"/>
      <c r="F795" s="251"/>
      <c r="G795" s="251"/>
      <c r="H795" s="36"/>
      <c r="I795" s="306"/>
      <c r="J795" s="300"/>
      <c r="K795" s="306">
        <f>Tabela79[[#This Row],[Valor Faturado]]*(1+Tabela79[[#This Row],[% Reajuste]])</f>
        <v>0</v>
      </c>
      <c r="L795" s="57">
        <f>Tabela79[[#This Row],[Valor Devido]]-Tabela79[[#This Row],[Valor Faturado]]</f>
        <v>0</v>
      </c>
      <c r="M795" s="6"/>
    </row>
    <row r="796" spans="1:14" s="67" customFormat="1" ht="15.75" hidden="1">
      <c r="A796"/>
      <c r="B796" s="36"/>
      <c r="C796" s="257"/>
      <c r="D796" s="36"/>
      <c r="E796" s="251"/>
      <c r="F796" s="251"/>
      <c r="G796" s="251"/>
      <c r="H796" s="36"/>
      <c r="I796" s="306"/>
      <c r="J796" s="300"/>
      <c r="K796" s="306">
        <f>Tabela79[[#This Row],[Valor Faturado]]*(1+Tabela79[[#This Row],[% Reajuste]])</f>
        <v>0</v>
      </c>
      <c r="L796" s="57">
        <f>Tabela79[[#This Row],[Valor Devido]]-Tabela79[[#This Row],[Valor Faturado]]</f>
        <v>0</v>
      </c>
      <c r="M796" s="6"/>
    </row>
    <row r="797" spans="1:14" s="67" customFormat="1" ht="15" hidden="1" customHeight="1">
      <c r="A797"/>
      <c r="B797" s="36"/>
      <c r="C797" s="257"/>
      <c r="D797" s="36"/>
      <c r="E797" s="251"/>
      <c r="F797" s="265"/>
      <c r="G797" s="265"/>
      <c r="H797" s="264"/>
      <c r="I797" s="311"/>
      <c r="J797" s="305"/>
      <c r="K797" s="306">
        <f>Tabela79[[#This Row],[Valor Faturado]]*(1+Tabela79[[#This Row],[% Reajuste]])</f>
        <v>0</v>
      </c>
      <c r="L797" s="57">
        <f>Tabela79[[#This Row],[Valor Devido]]-Tabela79[[#This Row],[Valor Faturado]]</f>
        <v>0</v>
      </c>
      <c r="M797" s="6"/>
    </row>
    <row r="798" spans="1:14" s="67" customFormat="1" ht="15.75" hidden="1">
      <c r="A798"/>
      <c r="B798" s="36"/>
      <c r="C798" s="257"/>
      <c r="D798" s="36"/>
      <c r="E798" s="251"/>
      <c r="F798" s="251"/>
      <c r="G798" s="251"/>
      <c r="H798" s="36"/>
      <c r="I798" s="306"/>
      <c r="J798" s="300"/>
      <c r="K798" s="306">
        <f>Tabela79[[#This Row],[Valor Faturado]]*(1+Tabela79[[#This Row],[% Reajuste]])</f>
        <v>0</v>
      </c>
      <c r="L798" s="57">
        <f>Tabela79[[#This Row],[Valor Devido]]-Tabela79[[#This Row],[Valor Faturado]]</f>
        <v>0</v>
      </c>
      <c r="M798" s="6"/>
    </row>
    <row r="799" spans="1:14" s="67" customFormat="1" ht="15.75" hidden="1">
      <c r="A799"/>
      <c r="B799" s="264"/>
      <c r="C799" s="263"/>
      <c r="D799" s="264"/>
      <c r="E799" s="251"/>
      <c r="F799" s="265"/>
      <c r="G799" s="265"/>
      <c r="H799" s="264"/>
      <c r="I799" s="311"/>
      <c r="J799" s="305"/>
      <c r="K799" s="311">
        <f>Tabela79[[#This Row],[Valor Faturado]]*(1+Tabela79[[#This Row],[% Reajuste]])</f>
        <v>0</v>
      </c>
      <c r="L799" s="268">
        <f>Tabela79[[#This Row],[Valor Devido]]-Tabela79[[#This Row],[Valor Faturado]]</f>
        <v>0</v>
      </c>
      <c r="M799" s="6"/>
    </row>
    <row r="800" spans="1:14" s="277" customFormat="1" ht="15.75">
      <c r="A800" s="285"/>
      <c r="B800" s="316"/>
      <c r="C800" s="317"/>
      <c r="D800" s="316"/>
      <c r="E800" s="318"/>
      <c r="F800" s="318"/>
      <c r="G800" s="318"/>
      <c r="H800" s="316"/>
      <c r="I800" s="319"/>
      <c r="J800" s="321"/>
      <c r="K800" s="319"/>
      <c r="L800" s="320">
        <f>SUBTOTAL(109,Tabela79[Retroativo])</f>
        <v>56413.909748952065</v>
      </c>
      <c r="N800" s="278"/>
    </row>
    <row r="801" spans="2:4" ht="15.75">
      <c r="B801" s="277"/>
      <c r="C801" s="277"/>
      <c r="D801" s="277"/>
    </row>
    <row r="802" spans="2:4" ht="15.75">
      <c r="B802" s="277"/>
      <c r="C802" s="277"/>
      <c r="D802" s="277"/>
    </row>
  </sheetData>
  <phoneticPr fontId="5" type="noConversion"/>
  <pageMargins left="0.511811024" right="0.511811024" top="0.78740157499999996" bottom="0.78740157499999996" header="0.31496062000000002" footer="0.31496062000000002"/>
  <drawing r:id="rId1"/>
  <legacyDrawing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E1B71AE0-19C0-455A-AF97-441098E77177}">
          <x14:formula1>
            <xm:f>'Faturamento SP2'!$Z$584:$Z$595</xm:f>
          </x14:formula1>
          <xm:sqref>E39:E799 G15:G799 F15:F31 E18:E31 E6:F10 G5:G10 F36:F799</xm:sqref>
        </x14:dataValidation>
        <x14:dataValidation type="list" allowBlank="1" showInputMessage="1" showErrorMessage="1" xr:uid="{0FCDB3C0-EF1C-4D29-B715-4BB41CDC9577}">
          <x14:formula1>
            <xm:f>'Categoria'!$A$2:$A$30</xm:f>
          </x14:formula1>
          <xm:sqref>D2:D799</xm:sqref>
        </x14:dataValidation>
        <x14:dataValidation type="list" allowBlank="1" showInputMessage="1" showErrorMessage="1" xr:uid="{36CA0880-0C99-49A7-A653-9210229E7430}">
          <x14:formula1>
            <xm:f>Unidade!$A$2:$A$30</xm:f>
          </x14:formula1>
          <xm:sqref>C2:C799</xm:sqref>
        </x14:dataValidation>
        <x14:dataValidation type="list" allowBlank="1" showInputMessage="1" showErrorMessage="1" xr:uid="{73257D40-AB24-4DE9-813D-7515DBE4A1A8}">
          <x14:formula1>
            <xm:f>Fornecedor!$A$2:$A$138</xm:f>
          </x14:formula1>
          <xm:sqref>B2:B799</xm:sqref>
        </x14:dataValidation>
      </x14:dataValidations>
    </ext>
    <ext xmlns:x15="http://schemas.microsoft.com/office/spreadsheetml/2010/11/main" uri="{3A4CF648-6AED-40f4-86FF-DC5316D8AED3}">
      <x14:slicerList xmlns:x14="http://schemas.microsoft.com/office/spreadsheetml/2009/9/main">
        <x14:slicer r:id="rId4"/>
      </x14:slicerList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EC7192-C334-4523-AF98-5BD877C883A6}">
  <sheetPr codeName="Planilha15">
    <tabColor rgb="FF002060"/>
  </sheetPr>
  <dimension ref="A5:L153"/>
  <sheetViews>
    <sheetView topLeftCell="A138" zoomScale="87" zoomScaleNormal="87" workbookViewId="0">
      <selection activeCell="E154" sqref="E154"/>
    </sheetView>
  </sheetViews>
  <sheetFormatPr defaultColWidth="8.5703125" defaultRowHeight="15"/>
  <cols>
    <col min="1" max="1" width="30.5703125" style="35" customWidth="1"/>
    <col min="2" max="3" width="23.5703125" style="7" customWidth="1"/>
    <col min="4" max="4" width="25.42578125" style="7" customWidth="1"/>
    <col min="5" max="5" width="22.5703125" style="7" customWidth="1"/>
    <col min="6" max="6" width="24.5703125" style="7" customWidth="1"/>
    <col min="7" max="7" width="18.42578125" style="7" customWidth="1"/>
    <col min="8" max="8" width="22.42578125" style="7" customWidth="1"/>
    <col min="9" max="9" width="16.42578125" style="7" customWidth="1"/>
    <col min="10" max="10" width="16.5703125" style="67" customWidth="1"/>
    <col min="11" max="11" width="17.42578125" style="7" customWidth="1"/>
    <col min="12" max="12" width="17.5703125" style="6" customWidth="1"/>
    <col min="13" max="13" width="13.5703125" style="7" bestFit="1" customWidth="1"/>
    <col min="14" max="14" width="20.5703125" style="7" customWidth="1"/>
    <col min="15" max="15" width="16.42578125" style="7" customWidth="1"/>
    <col min="16" max="16" width="19.5703125" style="7" customWidth="1"/>
    <col min="17" max="17" width="15.5703125" style="7" customWidth="1"/>
    <col min="18" max="18" width="15.5703125" style="7" bestFit="1" customWidth="1"/>
    <col min="19" max="19" width="13.42578125" style="7" bestFit="1" customWidth="1"/>
    <col min="20" max="20" width="26.5703125" style="7" customWidth="1"/>
    <col min="21" max="21" width="16.42578125" style="7" customWidth="1"/>
    <col min="22" max="22" width="14.5703125" style="7" customWidth="1"/>
    <col min="23" max="23" width="12" style="7" customWidth="1"/>
    <col min="24" max="24" width="13.42578125" style="7" customWidth="1"/>
    <col min="25" max="25" width="14" style="7" customWidth="1"/>
    <col min="26" max="16384" width="8.5703125" style="7"/>
  </cols>
  <sheetData>
    <row r="5" spans="1:6" ht="63.75" thickBot="1">
      <c r="A5" s="100" t="s">
        <v>626</v>
      </c>
      <c r="B5" s="8" t="s">
        <v>627</v>
      </c>
      <c r="C5" s="8" t="s">
        <v>628</v>
      </c>
      <c r="D5" s="8" t="s">
        <v>629</v>
      </c>
      <c r="E5" s="8" t="s">
        <v>630</v>
      </c>
      <c r="F5" s="8" t="s">
        <v>631</v>
      </c>
    </row>
    <row r="6" spans="1:6" ht="16.5" thickBot="1">
      <c r="B6" s="3">
        <f>137750.827075033+25234.92335</f>
        <v>162985.75042503301</v>
      </c>
      <c r="C6" s="3">
        <v>167596.25</v>
      </c>
      <c r="D6" s="86">
        <f>B6-C6</f>
        <v>-4610.4995749669906</v>
      </c>
      <c r="E6" s="86">
        <f>D6*12</f>
        <v>-55325.994899603887</v>
      </c>
      <c r="F6" s="88">
        <f>D6/B6</f>
        <v>-2.8287746400797398E-2</v>
      </c>
    </row>
    <row r="8" spans="1:6" ht="48" customHeight="1" thickBot="1">
      <c r="B8" s="8" t="s">
        <v>632</v>
      </c>
      <c r="C8" s="8" t="s">
        <v>633</v>
      </c>
      <c r="D8" s="8" t="s">
        <v>634</v>
      </c>
    </row>
    <row r="9" spans="1:6" ht="16.5" thickBot="1">
      <c r="B9" s="4">
        <v>24</v>
      </c>
      <c r="C9" s="4">
        <v>27</v>
      </c>
      <c r="D9" s="87">
        <f>C9-B9</f>
        <v>3</v>
      </c>
    </row>
    <row r="11" spans="1:6" ht="32.25" thickBot="1">
      <c r="B11" s="8" t="s">
        <v>635</v>
      </c>
      <c r="C11" s="8" t="s">
        <v>636</v>
      </c>
      <c r="D11" s="8" t="s">
        <v>637</v>
      </c>
      <c r="E11" s="8" t="s">
        <v>630</v>
      </c>
      <c r="F11" s="8" t="s">
        <v>631</v>
      </c>
    </row>
    <row r="12" spans="1:6" ht="16.5" thickBot="1">
      <c r="B12" s="3">
        <v>163037.10999999999</v>
      </c>
      <c r="C12" s="3">
        <v>167596.25</v>
      </c>
      <c r="D12" s="86">
        <f>B12-C12</f>
        <v>-4559.140000000014</v>
      </c>
      <c r="E12" s="86">
        <f>D12*12</f>
        <v>-54709.680000000168</v>
      </c>
      <c r="F12" s="88">
        <f>D12/B12</f>
        <v>-2.7963817562762332E-2</v>
      </c>
    </row>
    <row r="14" spans="1:6" ht="15.75" thickBot="1"/>
    <row r="15" spans="1:6" ht="33.6" customHeight="1" thickBot="1">
      <c r="A15" s="100" t="s">
        <v>638</v>
      </c>
      <c r="B15" s="5" t="s">
        <v>639</v>
      </c>
      <c r="C15" s="99" t="s">
        <v>640</v>
      </c>
    </row>
    <row r="16" spans="1:6" ht="16.5" thickBot="1">
      <c r="B16" s="85">
        <v>9508.2043890696332</v>
      </c>
      <c r="C16" s="98">
        <f>B16+((B16/(3625.25/12))*34)</f>
        <v>10578.295387136086</v>
      </c>
    </row>
    <row r="19" spans="2:8" ht="15.6" customHeight="1"/>
    <row r="20" spans="2:8" ht="15.75">
      <c r="B20" s="354" t="s">
        <v>641</v>
      </c>
      <c r="C20" s="355"/>
      <c r="D20" s="356"/>
      <c r="F20" s="354" t="s">
        <v>642</v>
      </c>
      <c r="G20" s="355"/>
      <c r="H20" s="356"/>
    </row>
    <row r="21" spans="2:8" ht="16.5" thickBot="1">
      <c r="B21" s="10" t="s">
        <v>643</v>
      </c>
      <c r="C21" s="10" t="s">
        <v>644</v>
      </c>
      <c r="D21" s="10" t="s">
        <v>645</v>
      </c>
      <c r="F21" s="10" t="s">
        <v>643</v>
      </c>
      <c r="G21" s="10" t="s">
        <v>644</v>
      </c>
      <c r="H21" s="10" t="s">
        <v>645</v>
      </c>
    </row>
    <row r="22" spans="2:8" ht="16.5" thickBot="1">
      <c r="B22" s="74" t="s">
        <v>646</v>
      </c>
      <c r="C22" s="147">
        <v>6491.3658124634576</v>
      </c>
      <c r="D22" s="148">
        <v>1</v>
      </c>
      <c r="F22" s="74" t="s">
        <v>646</v>
      </c>
      <c r="G22" s="147">
        <v>326.76744537063286</v>
      </c>
      <c r="H22" s="148">
        <v>1</v>
      </c>
    </row>
    <row r="23" spans="2:8" ht="16.5" thickBot="1">
      <c r="B23" s="74" t="s">
        <v>647</v>
      </c>
      <c r="C23" s="147">
        <v>6491.3658124634576</v>
      </c>
      <c r="D23" s="148">
        <v>2</v>
      </c>
      <c r="F23" s="74" t="s">
        <v>647</v>
      </c>
      <c r="G23" s="147">
        <v>326.76744537063286</v>
      </c>
      <c r="H23" s="148">
        <v>2</v>
      </c>
    </row>
    <row r="24" spans="2:8" ht="16.5" thickBot="1">
      <c r="B24" s="74" t="s">
        <v>648</v>
      </c>
      <c r="C24" s="147">
        <v>6491.3658124634576</v>
      </c>
      <c r="D24" s="148">
        <v>3</v>
      </c>
      <c r="F24" s="74" t="s">
        <v>648</v>
      </c>
      <c r="G24" s="147">
        <v>326.76744537063286</v>
      </c>
      <c r="H24" s="148">
        <v>3</v>
      </c>
    </row>
    <row r="25" spans="2:8" ht="16.5" thickBot="1">
      <c r="B25" s="74" t="s">
        <v>649</v>
      </c>
      <c r="C25" s="147">
        <v>6491.3658124634576</v>
      </c>
      <c r="D25" s="148">
        <v>4</v>
      </c>
      <c r="F25" s="74" t="s">
        <v>649</v>
      </c>
      <c r="G25" s="147">
        <v>326.76744537063286</v>
      </c>
      <c r="H25" s="148">
        <v>4</v>
      </c>
    </row>
    <row r="26" spans="2:8" ht="16.5" thickBot="1">
      <c r="B26" s="74" t="s">
        <v>650</v>
      </c>
      <c r="C26" s="147">
        <v>6491.3658124634576</v>
      </c>
      <c r="D26" s="148">
        <v>5</v>
      </c>
      <c r="F26" s="74" t="s">
        <v>650</v>
      </c>
      <c r="G26" s="147">
        <v>326.76744537063286</v>
      </c>
      <c r="H26" s="148">
        <v>5</v>
      </c>
    </row>
    <row r="27" spans="2:8" ht="16.5" thickBot="1">
      <c r="B27" s="74" t="s">
        <v>651</v>
      </c>
      <c r="C27" s="147">
        <v>6491.3658124634576</v>
      </c>
      <c r="D27" s="148">
        <v>6</v>
      </c>
      <c r="F27" s="74" t="s">
        <v>651</v>
      </c>
      <c r="G27" s="147">
        <v>326.76744537063286</v>
      </c>
      <c r="H27" s="148">
        <v>6</v>
      </c>
    </row>
    <row r="28" spans="2:8" ht="16.5" thickBot="1">
      <c r="B28" s="74" t="s">
        <v>652</v>
      </c>
      <c r="C28" s="147">
        <v>6491.3658124634576</v>
      </c>
      <c r="D28" s="148">
        <v>7</v>
      </c>
      <c r="F28" s="74" t="s">
        <v>652</v>
      </c>
      <c r="G28" s="147">
        <v>326.76744537063286</v>
      </c>
      <c r="H28" s="148">
        <v>7</v>
      </c>
    </row>
    <row r="29" spans="2:8" ht="15.75">
      <c r="C29" s="41">
        <f>SUM(C22:C28)</f>
        <v>45439.560687244208</v>
      </c>
      <c r="G29" s="41">
        <f>SUM(G22:G28)</f>
        <v>2287.3721175944302</v>
      </c>
    </row>
    <row r="34" spans="1:5" ht="15.75">
      <c r="A34" s="118" t="s">
        <v>653</v>
      </c>
      <c r="B34" s="119" t="s">
        <v>118</v>
      </c>
      <c r="C34" s="119" t="s">
        <v>314</v>
      </c>
      <c r="D34" s="119" t="s">
        <v>654</v>
      </c>
      <c r="E34" s="119" t="s">
        <v>655</v>
      </c>
    </row>
    <row r="35" spans="1:5" ht="15.75">
      <c r="A35" s="118"/>
      <c r="B35" s="357" t="s">
        <v>656</v>
      </c>
      <c r="C35" s="116" t="s">
        <v>657</v>
      </c>
      <c r="D35" s="117">
        <v>2205</v>
      </c>
      <c r="E35" s="121">
        <v>2024</v>
      </c>
    </row>
    <row r="36" spans="1:5" ht="15.75">
      <c r="A36" s="118"/>
      <c r="B36" s="358"/>
      <c r="C36" s="116" t="s">
        <v>358</v>
      </c>
      <c r="D36" s="117">
        <v>3231.2804999999998</v>
      </c>
      <c r="E36" s="121">
        <v>2024</v>
      </c>
    </row>
    <row r="37" spans="1:5" ht="15.75">
      <c r="A37" s="118"/>
      <c r="B37" s="351" t="s">
        <v>658</v>
      </c>
      <c r="C37" s="123" t="s">
        <v>659</v>
      </c>
      <c r="D37" s="124">
        <v>4287.6087805384605</v>
      </c>
      <c r="E37" s="125">
        <v>2025</v>
      </c>
    </row>
    <row r="38" spans="1:5" ht="15.75">
      <c r="A38" s="118"/>
      <c r="B38" s="352"/>
      <c r="C38" s="123" t="s">
        <v>660</v>
      </c>
      <c r="D38" s="124">
        <v>2809.25375115</v>
      </c>
      <c r="E38" s="125">
        <v>2025</v>
      </c>
    </row>
    <row r="39" spans="1:5" ht="15.75">
      <c r="A39" s="118"/>
      <c r="B39" s="353"/>
      <c r="C39" s="123" t="s">
        <v>357</v>
      </c>
      <c r="D39" s="124">
        <v>2584.8267511499998</v>
      </c>
      <c r="E39" s="125">
        <v>2025</v>
      </c>
    </row>
    <row r="40" spans="1:5" ht="15.75">
      <c r="A40" s="118"/>
      <c r="B40" s="357" t="s">
        <v>661</v>
      </c>
      <c r="C40" s="116" t="s">
        <v>357</v>
      </c>
      <c r="D40" s="117">
        <v>2444.7370253715039</v>
      </c>
      <c r="E40" s="120">
        <v>2025</v>
      </c>
    </row>
    <row r="41" spans="1:5" ht="15.75">
      <c r="A41" s="118"/>
      <c r="B41" s="358"/>
      <c r="C41" s="116" t="s">
        <v>660</v>
      </c>
      <c r="D41" s="117">
        <v>2743.3839169252487</v>
      </c>
      <c r="E41" s="120">
        <v>2025</v>
      </c>
    </row>
    <row r="42" spans="1:5" ht="15.75">
      <c r="A42" s="118"/>
      <c r="B42" s="351" t="s">
        <v>662</v>
      </c>
      <c r="C42" s="123" t="s">
        <v>663</v>
      </c>
      <c r="D42" s="124">
        <v>2718</v>
      </c>
      <c r="E42" s="125">
        <v>2025</v>
      </c>
    </row>
    <row r="43" spans="1:5" ht="15.75">
      <c r="A43" s="118"/>
      <c r="B43" s="352"/>
      <c r="C43" s="123" t="s">
        <v>664</v>
      </c>
      <c r="D43" s="124">
        <v>3131</v>
      </c>
      <c r="E43" s="125">
        <v>2025</v>
      </c>
    </row>
    <row r="44" spans="1:5" ht="15.75">
      <c r="B44" s="353"/>
      <c r="C44" s="123" t="s">
        <v>659</v>
      </c>
      <c r="D44" s="124">
        <v>3701</v>
      </c>
      <c r="E44" s="125">
        <v>2025</v>
      </c>
    </row>
    <row r="45" spans="1:5" ht="15.75">
      <c r="B45" s="122" t="s">
        <v>665</v>
      </c>
      <c r="C45" s="116" t="s">
        <v>357</v>
      </c>
      <c r="D45" s="117">
        <v>2360</v>
      </c>
      <c r="E45" s="120">
        <v>2025</v>
      </c>
    </row>
    <row r="48" spans="1:5" ht="31.5">
      <c r="A48" s="136" t="s">
        <v>666</v>
      </c>
      <c r="B48" s="119" t="s">
        <v>667</v>
      </c>
      <c r="C48" s="119" t="s">
        <v>668</v>
      </c>
      <c r="D48" s="119" t="s">
        <v>669</v>
      </c>
      <c r="E48" s="119" t="s">
        <v>670</v>
      </c>
    </row>
    <row r="49" spans="1:8" ht="31.5">
      <c r="A49" s="118"/>
      <c r="B49" s="116" t="s">
        <v>671</v>
      </c>
      <c r="C49" s="116" t="s">
        <v>672</v>
      </c>
      <c r="D49" s="137" t="s">
        <v>673</v>
      </c>
      <c r="E49" s="138" t="s">
        <v>674</v>
      </c>
    </row>
    <row r="50" spans="1:8" ht="15.75">
      <c r="A50" s="118"/>
      <c r="B50" s="116" t="s">
        <v>675</v>
      </c>
      <c r="C50" s="116" t="s">
        <v>676</v>
      </c>
      <c r="D50" s="140" t="s">
        <v>673</v>
      </c>
      <c r="E50" s="139">
        <v>1881</v>
      </c>
    </row>
    <row r="51" spans="1:8" ht="15.75">
      <c r="A51" s="118"/>
      <c r="B51" s="116" t="s">
        <v>357</v>
      </c>
      <c r="C51" s="116" t="s">
        <v>677</v>
      </c>
      <c r="D51" s="137" t="s">
        <v>657</v>
      </c>
      <c r="E51" s="138" t="s">
        <v>678</v>
      </c>
    </row>
    <row r="52" spans="1:8" ht="15.75">
      <c r="A52" s="118"/>
      <c r="B52" s="116" t="s">
        <v>359</v>
      </c>
      <c r="C52" s="116" t="s">
        <v>679</v>
      </c>
      <c r="D52" s="140" t="s">
        <v>359</v>
      </c>
      <c r="E52" s="139" t="s">
        <v>680</v>
      </c>
    </row>
    <row r="53" spans="1:8" ht="15.75">
      <c r="A53" s="118"/>
      <c r="B53" s="116" t="s">
        <v>361</v>
      </c>
      <c r="C53" s="116" t="s">
        <v>681</v>
      </c>
      <c r="D53" s="137" t="s">
        <v>682</v>
      </c>
      <c r="E53" s="138">
        <v>2173.5</v>
      </c>
    </row>
    <row r="54" spans="1:8" ht="15.75">
      <c r="A54" s="118"/>
      <c r="B54" s="116" t="s">
        <v>683</v>
      </c>
      <c r="C54" s="116" t="s">
        <v>676</v>
      </c>
      <c r="D54" s="140" t="s">
        <v>683</v>
      </c>
      <c r="E54" s="139" t="s">
        <v>676</v>
      </c>
    </row>
    <row r="55" spans="1:8" ht="15.75">
      <c r="A55" s="118"/>
      <c r="B55" s="116" t="s">
        <v>360</v>
      </c>
      <c r="C55" s="116" t="s">
        <v>681</v>
      </c>
      <c r="D55" s="140" t="s">
        <v>360</v>
      </c>
      <c r="E55" s="139" t="s">
        <v>681</v>
      </c>
    </row>
    <row r="56" spans="1:8" ht="15.75">
      <c r="A56" s="118"/>
      <c r="B56" s="116" t="s">
        <v>572</v>
      </c>
      <c r="C56" s="116" t="s">
        <v>684</v>
      </c>
      <c r="D56" s="140" t="s">
        <v>572</v>
      </c>
      <c r="E56" s="139" t="s">
        <v>684</v>
      </c>
    </row>
    <row r="57" spans="1:8" ht="15.75">
      <c r="A57" s="118"/>
      <c r="B57" s="116" t="s">
        <v>685</v>
      </c>
      <c r="C57" s="116" t="s">
        <v>686</v>
      </c>
      <c r="D57" s="140" t="s">
        <v>685</v>
      </c>
      <c r="E57" s="139" t="s">
        <v>686</v>
      </c>
    </row>
    <row r="58" spans="1:8" ht="31.5">
      <c r="B58" s="123" t="s">
        <v>353</v>
      </c>
      <c r="C58" s="141" t="s">
        <v>687</v>
      </c>
      <c r="D58" s="123" t="s">
        <v>688</v>
      </c>
      <c r="E58" s="141">
        <v>2148.52</v>
      </c>
    </row>
    <row r="59" spans="1:8" ht="31.5">
      <c r="B59" s="123" t="s">
        <v>354</v>
      </c>
      <c r="C59" s="141" t="s">
        <v>689</v>
      </c>
      <c r="D59" s="142" t="s">
        <v>690</v>
      </c>
      <c r="E59" s="143" t="s">
        <v>689</v>
      </c>
    </row>
    <row r="63" spans="1:8" ht="30">
      <c r="A63" s="100" t="s">
        <v>691</v>
      </c>
      <c r="B63" s="101" t="s">
        <v>692</v>
      </c>
      <c r="C63" s="101" t="s">
        <v>693</v>
      </c>
      <c r="D63" s="101" t="s">
        <v>694</v>
      </c>
      <c r="E63" s="102" t="s">
        <v>695</v>
      </c>
      <c r="F63" s="102" t="s">
        <v>214</v>
      </c>
      <c r="G63" s="101" t="s">
        <v>216</v>
      </c>
      <c r="H63" s="101" t="s">
        <v>217</v>
      </c>
    </row>
    <row r="64" spans="1:8">
      <c r="B64" s="104" t="s">
        <v>207</v>
      </c>
      <c r="C64" s="104" t="s">
        <v>26</v>
      </c>
      <c r="D64" s="104" t="s">
        <v>175</v>
      </c>
      <c r="E64" s="106">
        <v>10551.92018206078</v>
      </c>
      <c r="F64" s="106">
        <v>11284.105087804461</v>
      </c>
      <c r="G64" s="107">
        <f>IFERROR(IF(E64&gt;0,F64-E64,""),"")</f>
        <v>732.18490574368116</v>
      </c>
      <c r="H64" s="108">
        <f>IFERROR(IF(G64&gt;0,G64/E64,""),"")</f>
        <v>6.9388783568365295E-2</v>
      </c>
    </row>
    <row r="66" spans="1:11">
      <c r="B66" s="101" t="s">
        <v>692</v>
      </c>
      <c r="C66" s="101" t="s">
        <v>693</v>
      </c>
      <c r="D66" s="101" t="s">
        <v>694</v>
      </c>
      <c r="E66" s="102" t="s">
        <v>214</v>
      </c>
      <c r="F66" s="102" t="s">
        <v>215</v>
      </c>
      <c r="G66" s="101" t="s">
        <v>216</v>
      </c>
      <c r="H66" s="101" t="s">
        <v>217</v>
      </c>
    </row>
    <row r="67" spans="1:11">
      <c r="B67" s="104" t="s">
        <v>207</v>
      </c>
      <c r="C67" s="104" t="s">
        <v>26</v>
      </c>
      <c r="D67" s="104" t="s">
        <v>175</v>
      </c>
      <c r="E67" s="106">
        <v>11284.105087804461</v>
      </c>
      <c r="F67" s="106">
        <v>12775.876738916733</v>
      </c>
      <c r="G67" s="107">
        <f>IFERROR(IF(E67&gt;0,F67-E67,""),"")</f>
        <v>1491.7716511122726</v>
      </c>
      <c r="H67" s="108">
        <f>IFERROR(IF(G67&gt;0,G67/E67,""),"")</f>
        <v>0.1322011483856648</v>
      </c>
    </row>
    <row r="69" spans="1:11" ht="25.5">
      <c r="B69" s="101" t="s">
        <v>692</v>
      </c>
      <c r="C69" s="101" t="s">
        <v>693</v>
      </c>
      <c r="D69" s="101" t="s">
        <v>694</v>
      </c>
      <c r="E69" s="102" t="s">
        <v>696</v>
      </c>
      <c r="F69" s="102" t="s">
        <v>697</v>
      </c>
      <c r="G69" s="101" t="s">
        <v>216</v>
      </c>
      <c r="H69" s="101" t="s">
        <v>217</v>
      </c>
    </row>
    <row r="70" spans="1:11">
      <c r="B70" s="104" t="s">
        <v>207</v>
      </c>
      <c r="C70" s="104" t="s">
        <v>26</v>
      </c>
      <c r="D70" s="104" t="s">
        <v>175</v>
      </c>
      <c r="E70" s="106">
        <v>10551.92018206078</v>
      </c>
      <c r="F70" s="106">
        <v>12775.876738916733</v>
      </c>
      <c r="G70" s="107">
        <f>IFERROR(IF(E70&gt;0,F70-E70,""),"")</f>
        <v>2223.9565568559537</v>
      </c>
      <c r="H70" s="108">
        <f>IFERROR(IF(G70&gt;0,G70/E70,""),"")</f>
        <v>0.21076320882685234</v>
      </c>
    </row>
    <row r="72" spans="1:11">
      <c r="B72" s="101" t="s">
        <v>692</v>
      </c>
      <c r="C72" s="101" t="s">
        <v>693</v>
      </c>
      <c r="D72" s="101" t="s">
        <v>694</v>
      </c>
      <c r="E72" s="102" t="s">
        <v>698</v>
      </c>
      <c r="F72" s="102" t="s">
        <v>699</v>
      </c>
      <c r="G72" s="101" t="s">
        <v>700</v>
      </c>
      <c r="H72" s="101" t="s">
        <v>701</v>
      </c>
    </row>
    <row r="73" spans="1:11">
      <c r="B73" s="104" t="s">
        <v>207</v>
      </c>
      <c r="C73" s="104" t="s">
        <v>26</v>
      </c>
      <c r="D73" s="104" t="s">
        <v>175</v>
      </c>
      <c r="E73" s="106">
        <v>10551.92</v>
      </c>
      <c r="F73" s="106">
        <v>13519.7</v>
      </c>
      <c r="G73" s="107">
        <f>IFERROR(IF(E73&gt;0,F73-E73,""),"")</f>
        <v>2967.7800000000007</v>
      </c>
      <c r="H73" s="108">
        <f>IFERROR(IF(G73&gt;0,G73/E73,""),"")</f>
        <v>0.28125497539784233</v>
      </c>
    </row>
    <row r="75" spans="1:11" ht="25.5">
      <c r="B75" s="101" t="s">
        <v>692</v>
      </c>
      <c r="C75" s="101" t="s">
        <v>693</v>
      </c>
      <c r="D75" s="101" t="s">
        <v>694</v>
      </c>
      <c r="E75" s="102" t="s">
        <v>698</v>
      </c>
      <c r="F75" s="102" t="s">
        <v>702</v>
      </c>
      <c r="G75" s="101" t="s">
        <v>700</v>
      </c>
      <c r="H75" s="101" t="s">
        <v>701</v>
      </c>
    </row>
    <row r="76" spans="1:11">
      <c r="B76" s="104" t="s">
        <v>207</v>
      </c>
      <c r="C76" s="104" t="s">
        <v>26</v>
      </c>
      <c r="D76" s="104" t="s">
        <v>175</v>
      </c>
      <c r="E76" s="106">
        <v>10551.92</v>
      </c>
      <c r="F76" s="106">
        <v>13168.11</v>
      </c>
      <c r="G76" s="107">
        <f>IFERROR(IF(E76&gt;0,F76-E76,""),"")</f>
        <v>2616.1900000000005</v>
      </c>
      <c r="H76" s="108">
        <f>IFERROR(IF(G76&gt;0,G76/E76,""),"")</f>
        <v>0.24793497297174358</v>
      </c>
    </row>
    <row r="80" spans="1:11" ht="30">
      <c r="A80" s="100" t="s">
        <v>703</v>
      </c>
      <c r="B80" s="101" t="s">
        <v>692</v>
      </c>
      <c r="C80" s="101" t="s">
        <v>693</v>
      </c>
      <c r="D80" s="101" t="s">
        <v>694</v>
      </c>
      <c r="E80" s="102" t="s">
        <v>704</v>
      </c>
      <c r="F80" s="102" t="s">
        <v>705</v>
      </c>
      <c r="G80" s="102" t="s">
        <v>706</v>
      </c>
      <c r="H80" s="101" t="s">
        <v>707</v>
      </c>
      <c r="I80" s="101" t="s">
        <v>708</v>
      </c>
      <c r="J80" s="101" t="s">
        <v>709</v>
      </c>
      <c r="K80" s="101" t="s">
        <v>710</v>
      </c>
    </row>
    <row r="81" spans="1:11">
      <c r="B81" s="104" t="s">
        <v>155</v>
      </c>
      <c r="C81" s="104" t="s">
        <v>113</v>
      </c>
      <c r="D81" s="104" t="s">
        <v>7</v>
      </c>
      <c r="E81" s="106">
        <v>58943.76</v>
      </c>
      <c r="F81" s="106">
        <v>48658.080000000002</v>
      </c>
      <c r="G81" s="106">
        <v>530.23</v>
      </c>
      <c r="H81" s="107">
        <v>1178.8800000000001</v>
      </c>
      <c r="I81" s="286">
        <f>SUM(F81:H81)</f>
        <v>50367.19</v>
      </c>
      <c r="J81" s="288">
        <f>G81/E81</f>
        <v>8.9955238688539715E-3</v>
      </c>
      <c r="K81" s="108">
        <f>H81/E81</f>
        <v>2.0000081433556326E-2</v>
      </c>
    </row>
    <row r="82" spans="1:11">
      <c r="B82" s="104" t="s">
        <v>155</v>
      </c>
      <c r="C82" s="104" t="s">
        <v>113</v>
      </c>
      <c r="D82" s="104" t="s">
        <v>7</v>
      </c>
      <c r="E82" s="106">
        <v>144310.57999999999</v>
      </c>
      <c r="F82" s="106">
        <v>119128.38</v>
      </c>
      <c r="G82" s="106">
        <v>1298.1500000000001</v>
      </c>
      <c r="H82" s="107">
        <v>2886.21</v>
      </c>
      <c r="I82" s="286">
        <f>SUM(F82:H82)</f>
        <v>123312.74</v>
      </c>
      <c r="J82" s="288">
        <f>G82/E82</f>
        <v>8.9955289487437459E-3</v>
      </c>
      <c r="K82" s="108">
        <f>H82/E82</f>
        <v>1.999998891280182E-2</v>
      </c>
    </row>
    <row r="83" spans="1:11">
      <c r="B83" s="104" t="s">
        <v>155</v>
      </c>
      <c r="C83" s="104" t="s">
        <v>113</v>
      </c>
      <c r="D83" s="104" t="s">
        <v>7</v>
      </c>
      <c r="E83" s="106">
        <v>4131.18</v>
      </c>
      <c r="F83" s="106">
        <v>3410.28</v>
      </c>
      <c r="G83" s="106">
        <v>37.159999999999997</v>
      </c>
      <c r="H83" s="107">
        <v>82.62</v>
      </c>
      <c r="I83" s="286">
        <f>SUM(F83:H83)</f>
        <v>3530.06</v>
      </c>
      <c r="J83" s="288">
        <f>G83/E83</f>
        <v>8.9950086900110852E-3</v>
      </c>
      <c r="K83" s="108">
        <f>H83/E83</f>
        <v>1.9999128578275457E-2</v>
      </c>
    </row>
    <row r="84" spans="1:11">
      <c r="I84" s="287"/>
    </row>
    <row r="88" spans="1:11" ht="30.75" thickBot="1">
      <c r="A88" s="100" t="s">
        <v>711</v>
      </c>
      <c r="B88" s="8" t="s">
        <v>712</v>
      </c>
      <c r="C88" s="8" t="s">
        <v>713</v>
      </c>
      <c r="D88" s="8" t="s">
        <v>714</v>
      </c>
    </row>
    <row r="89" spans="1:11" ht="16.5" thickBot="1">
      <c r="B89" s="3">
        <v>737757.83553071495</v>
      </c>
      <c r="C89" s="3">
        <v>711361.73771173996</v>
      </c>
      <c r="D89" s="86">
        <f>C89-B89</f>
        <v>-26396.097818974988</v>
      </c>
    </row>
    <row r="91" spans="1:11" ht="30.75" thickBot="1">
      <c r="A91" s="100" t="s">
        <v>711</v>
      </c>
      <c r="B91" s="8" t="s">
        <v>712</v>
      </c>
      <c r="C91" s="8" t="s">
        <v>715</v>
      </c>
      <c r="D91" s="8" t="s">
        <v>714</v>
      </c>
    </row>
    <row r="92" spans="1:11" ht="16.5" thickBot="1">
      <c r="B92" s="3">
        <v>737757.83553071495</v>
      </c>
      <c r="C92" s="3">
        <v>706196.7418976659</v>
      </c>
      <c r="D92" s="86">
        <f>C92-B92</f>
        <v>-31561.093633049051</v>
      </c>
    </row>
    <row r="95" spans="1:11" ht="30.75" thickBot="1">
      <c r="A95" s="100" t="s">
        <v>716</v>
      </c>
      <c r="B95" s="297" t="s">
        <v>717</v>
      </c>
      <c r="C95" s="297" t="s">
        <v>10</v>
      </c>
      <c r="D95" s="297" t="s">
        <v>11</v>
      </c>
    </row>
    <row r="96" spans="1:11" ht="16.5" thickBot="1">
      <c r="B96" s="296" t="s">
        <v>718</v>
      </c>
      <c r="C96" s="3">
        <v>18635.259311555252</v>
      </c>
      <c r="D96" s="3">
        <v>47070.244496186438</v>
      </c>
    </row>
    <row r="97" spans="1:6" ht="16.5" thickBot="1">
      <c r="B97" s="296" t="s">
        <v>719</v>
      </c>
      <c r="C97" s="3">
        <v>32412.95</v>
      </c>
      <c r="D97" s="3">
        <v>45305.276744755458</v>
      </c>
    </row>
    <row r="98" spans="1:6" ht="16.5" thickBot="1">
      <c r="B98" s="297" t="s">
        <v>320</v>
      </c>
      <c r="C98" s="298">
        <f>SUM(C96:C97)</f>
        <v>51048.209311555256</v>
      </c>
      <c r="D98" s="298">
        <f>SUM(D96:D97)</f>
        <v>92375.521240941889</v>
      </c>
    </row>
    <row r="101" spans="1:6" ht="48" thickBot="1">
      <c r="A101" s="35" t="s">
        <v>720</v>
      </c>
      <c r="B101" s="297" t="s">
        <v>119</v>
      </c>
      <c r="C101" s="297" t="s">
        <v>721</v>
      </c>
      <c r="D101" s="297" t="s">
        <v>722</v>
      </c>
      <c r="E101" s="297" t="s">
        <v>723</v>
      </c>
      <c r="F101" s="297" t="s">
        <v>724</v>
      </c>
    </row>
    <row r="102" spans="1:6" ht="16.5" thickBot="1">
      <c r="B102" s="299" t="s">
        <v>10</v>
      </c>
      <c r="C102" s="3">
        <v>154589.282574568</v>
      </c>
      <c r="D102" s="3">
        <v>164656.51923791648</v>
      </c>
      <c r="E102" s="3">
        <v>164562.26</v>
      </c>
      <c r="F102" s="3">
        <v>167633.34</v>
      </c>
    </row>
    <row r="103" spans="1:6" ht="16.5" thickBot="1">
      <c r="B103" s="299" t="s">
        <v>11</v>
      </c>
      <c r="C103" s="3">
        <v>377185.17345160909</v>
      </c>
      <c r="D103" s="3">
        <v>393334.72937399562</v>
      </c>
      <c r="E103" s="3">
        <v>370382.24</v>
      </c>
      <c r="F103" s="3">
        <v>374886.64</v>
      </c>
    </row>
    <row r="104" spans="1:6" ht="16.5" thickBot="1">
      <c r="B104" s="299" t="s">
        <v>725</v>
      </c>
      <c r="C104" s="3">
        <v>53520.760346204268</v>
      </c>
      <c r="D104" s="3">
        <v>55962.859599602925</v>
      </c>
      <c r="E104" s="3">
        <v>52912.93</v>
      </c>
      <c r="F104" s="3">
        <v>53633.64</v>
      </c>
    </row>
    <row r="105" spans="1:6" ht="16.5" thickBot="1">
      <c r="B105" s="297" t="s">
        <v>320</v>
      </c>
      <c r="C105" s="298">
        <f>SUM(C102:C104)</f>
        <v>585295.21637238143</v>
      </c>
      <c r="D105" s="298">
        <f>SUM(D102:D104)</f>
        <v>613954.10821151501</v>
      </c>
      <c r="E105" s="298">
        <f>SUM(E102:E104)</f>
        <v>587857.43000000005</v>
      </c>
      <c r="F105" s="298">
        <f>SUM(F102:F104)</f>
        <v>596153.62</v>
      </c>
    </row>
    <row r="108" spans="1:6" ht="15.75" thickBot="1"/>
    <row r="109" spans="1:6" ht="48" thickBot="1">
      <c r="A109" s="100" t="s">
        <v>726</v>
      </c>
      <c r="B109" s="298" t="s">
        <v>727</v>
      </c>
      <c r="C109" s="297" t="s">
        <v>728</v>
      </c>
      <c r="D109" s="297" t="s">
        <v>729</v>
      </c>
    </row>
    <row r="110" spans="1:6" ht="16.5" thickBot="1">
      <c r="B110" s="297" t="s">
        <v>730</v>
      </c>
      <c r="C110" s="3">
        <v>13042.086383365922</v>
      </c>
      <c r="D110" s="325">
        <v>208.42</v>
      </c>
    </row>
    <row r="111" spans="1:6" ht="16.5" thickBot="1">
      <c r="B111" s="297" t="s">
        <v>731</v>
      </c>
      <c r="C111" s="3">
        <v>13200</v>
      </c>
      <c r="D111" s="325">
        <v>275</v>
      </c>
    </row>
    <row r="112" spans="1:6" ht="16.5" thickBot="1">
      <c r="B112" s="298" t="s">
        <v>220</v>
      </c>
      <c r="C112" s="298">
        <f>C111-C110</f>
        <v>157.9136166340777</v>
      </c>
      <c r="D112" s="298">
        <f>D111-D110</f>
        <v>66.580000000000013</v>
      </c>
    </row>
    <row r="114" spans="1:4" ht="15.75" thickBot="1"/>
    <row r="115" spans="1:4" ht="48" thickBot="1">
      <c r="A115" s="100" t="s">
        <v>726</v>
      </c>
      <c r="B115" s="298" t="s">
        <v>732</v>
      </c>
      <c r="C115" s="297" t="s">
        <v>728</v>
      </c>
      <c r="D115" s="297" t="s">
        <v>733</v>
      </c>
    </row>
    <row r="116" spans="1:4" ht="16.5" thickBot="1">
      <c r="B116" s="297" t="s">
        <v>730</v>
      </c>
      <c r="C116" s="3">
        <v>24754.912471579282</v>
      </c>
      <c r="D116" s="325">
        <v>197.52</v>
      </c>
    </row>
    <row r="117" spans="1:4" ht="16.5" thickBot="1">
      <c r="B117" s="297" t="s">
        <v>731</v>
      </c>
      <c r="C117" s="3">
        <v>18900</v>
      </c>
      <c r="D117" s="325">
        <v>315</v>
      </c>
    </row>
    <row r="118" spans="1:4" ht="16.5" thickBot="1">
      <c r="B118" s="298" t="s">
        <v>220</v>
      </c>
      <c r="C118" s="298">
        <f>C117-C116</f>
        <v>-5854.9124715792823</v>
      </c>
      <c r="D118" s="298">
        <f>D117-D116</f>
        <v>117.47999999999999</v>
      </c>
    </row>
    <row r="121" spans="1:4" ht="45.75" thickBot="1">
      <c r="A121" s="100" t="s">
        <v>734</v>
      </c>
      <c r="B121" s="8" t="s">
        <v>735</v>
      </c>
      <c r="C121" s="8" t="s">
        <v>736</v>
      </c>
      <c r="D121" s="8" t="s">
        <v>714</v>
      </c>
    </row>
    <row r="122" spans="1:4" ht="16.5" thickBot="1">
      <c r="B122" s="3">
        <v>7518.9</v>
      </c>
      <c r="C122" s="3">
        <v>9711.7579458700238</v>
      </c>
      <c r="D122" s="86">
        <f>C122-B122</f>
        <v>2192.8579458700242</v>
      </c>
    </row>
    <row r="125" spans="1:4" ht="30.75" thickBot="1">
      <c r="A125" s="100" t="s">
        <v>737</v>
      </c>
      <c r="B125" s="8" t="s">
        <v>738</v>
      </c>
      <c r="C125" s="8" t="s">
        <v>739</v>
      </c>
      <c r="D125" s="8" t="s">
        <v>714</v>
      </c>
    </row>
    <row r="126" spans="1:4" ht="16.5" thickBot="1">
      <c r="B126" s="3">
        <v>13529.333758699668</v>
      </c>
      <c r="C126" s="3">
        <v>13774.266034269684</v>
      </c>
      <c r="D126" s="86">
        <f>C126-B126</f>
        <v>244.93227557001592</v>
      </c>
    </row>
    <row r="129" spans="1:8" ht="30.75" thickBot="1">
      <c r="A129" s="100" t="s">
        <v>740</v>
      </c>
      <c r="B129" s="8" t="s">
        <v>118</v>
      </c>
      <c r="C129" s="8" t="s">
        <v>119</v>
      </c>
      <c r="D129" s="8" t="s">
        <v>120</v>
      </c>
      <c r="E129" s="8" t="s">
        <v>741</v>
      </c>
      <c r="F129" s="8" t="s">
        <v>742</v>
      </c>
      <c r="G129" s="8" t="s">
        <v>743</v>
      </c>
      <c r="H129" s="8" t="s">
        <v>226</v>
      </c>
    </row>
    <row r="130" spans="1:8" ht="32.25" thickBot="1">
      <c r="B130" s="331" t="s">
        <v>113</v>
      </c>
      <c r="C130" s="331" t="s">
        <v>7</v>
      </c>
      <c r="D130" s="331" t="s">
        <v>155</v>
      </c>
      <c r="E130" s="4">
        <v>26</v>
      </c>
      <c r="F130" s="330">
        <v>183669.11</v>
      </c>
      <c r="G130" s="332">
        <v>44986</v>
      </c>
      <c r="H130" s="331" t="s">
        <v>177</v>
      </c>
    </row>
    <row r="131" spans="1:8" ht="32.25" thickBot="1">
      <c r="B131" s="331" t="s">
        <v>113</v>
      </c>
      <c r="C131" s="331" t="s">
        <v>7</v>
      </c>
      <c r="D131" s="331" t="s">
        <v>155</v>
      </c>
      <c r="E131" s="4">
        <v>26</v>
      </c>
      <c r="F131" s="330">
        <v>176292.78</v>
      </c>
      <c r="G131" s="332">
        <v>45047</v>
      </c>
      <c r="H131" s="331" t="s">
        <v>177</v>
      </c>
    </row>
    <row r="132" spans="1:8" ht="32.25" thickBot="1">
      <c r="B132" s="331" t="s">
        <v>113</v>
      </c>
      <c r="C132" s="331" t="s">
        <v>7</v>
      </c>
      <c r="D132" s="331" t="s">
        <v>155</v>
      </c>
      <c r="E132" s="4">
        <v>27</v>
      </c>
      <c r="F132" s="330">
        <v>181689.02</v>
      </c>
      <c r="G132" s="332">
        <v>45231</v>
      </c>
      <c r="H132" s="331" t="s">
        <v>744</v>
      </c>
    </row>
    <row r="133" spans="1:8" ht="32.25" thickBot="1">
      <c r="B133" s="331" t="s">
        <v>113</v>
      </c>
      <c r="C133" s="331" t="s">
        <v>7</v>
      </c>
      <c r="D133" s="331" t="s">
        <v>155</v>
      </c>
      <c r="E133" s="4">
        <v>27</v>
      </c>
      <c r="F133" s="330">
        <v>194339.81</v>
      </c>
      <c r="G133" s="332">
        <v>45292</v>
      </c>
      <c r="H133" s="331" t="s">
        <v>745</v>
      </c>
    </row>
    <row r="134" spans="1:8" ht="32.25" thickBot="1">
      <c r="B134" s="331" t="s">
        <v>113</v>
      </c>
      <c r="C134" s="331" t="s">
        <v>7</v>
      </c>
      <c r="D134" s="331" t="s">
        <v>155</v>
      </c>
      <c r="E134" s="4">
        <v>30</v>
      </c>
      <c r="F134" s="330">
        <v>209575.27</v>
      </c>
      <c r="G134" s="332">
        <v>45597</v>
      </c>
      <c r="H134" s="331" t="s">
        <v>744</v>
      </c>
    </row>
    <row r="135" spans="1:8" ht="32.25" thickBot="1">
      <c r="B135" s="331" t="s">
        <v>113</v>
      </c>
      <c r="C135" s="331" t="s">
        <v>7</v>
      </c>
      <c r="D135" s="331" t="s">
        <v>155</v>
      </c>
      <c r="E135" s="4">
        <v>30</v>
      </c>
      <c r="F135" s="330">
        <v>222827.16</v>
      </c>
      <c r="G135" s="332">
        <v>45717</v>
      </c>
      <c r="H135" s="331" t="s">
        <v>746</v>
      </c>
    </row>
    <row r="138" spans="1:8" ht="16.5" thickBot="1">
      <c r="A138" s="35" t="s">
        <v>747</v>
      </c>
      <c r="B138" s="297" t="s">
        <v>118</v>
      </c>
      <c r="C138" s="297" t="s">
        <v>119</v>
      </c>
      <c r="D138" s="297" t="s">
        <v>738</v>
      </c>
      <c r="E138" s="297" t="s">
        <v>748</v>
      </c>
      <c r="F138" s="297" t="s">
        <v>220</v>
      </c>
    </row>
    <row r="139" spans="1:8" ht="32.25" thickBot="1">
      <c r="B139" s="331" t="s">
        <v>95</v>
      </c>
      <c r="C139" s="331" t="s">
        <v>7</v>
      </c>
      <c r="D139" s="330">
        <v>134359.04359836449</v>
      </c>
      <c r="E139" s="330">
        <v>135455.48825839322</v>
      </c>
      <c r="F139" s="330">
        <f>E139-D139</f>
        <v>1096.4446600287338</v>
      </c>
    </row>
    <row r="140" spans="1:8" ht="32.25" thickBot="1">
      <c r="B140" s="331" t="s">
        <v>95</v>
      </c>
      <c r="C140" s="331" t="s">
        <v>10</v>
      </c>
      <c r="D140" s="330">
        <v>64680.61601741692</v>
      </c>
      <c r="E140" s="330">
        <v>65067.568236181418</v>
      </c>
      <c r="F140" s="330">
        <f>E140-D140</f>
        <v>386.95221876449796</v>
      </c>
    </row>
    <row r="141" spans="1:8" ht="32.25" thickBot="1">
      <c r="B141" s="331" t="s">
        <v>95</v>
      </c>
      <c r="C141" s="331" t="s">
        <v>11</v>
      </c>
      <c r="D141" s="330">
        <v>8056.8165599415697</v>
      </c>
      <c r="E141" s="330">
        <v>8142.8835343668788</v>
      </c>
      <c r="F141" s="330">
        <f>E141-D141</f>
        <v>86.066974425309127</v>
      </c>
    </row>
    <row r="142" spans="1:8" ht="32.25" thickBot="1">
      <c r="B142" s="331" t="s">
        <v>95</v>
      </c>
      <c r="C142" s="331" t="s">
        <v>169</v>
      </c>
      <c r="D142" s="330">
        <v>78887.100899629775</v>
      </c>
      <c r="E142" s="330">
        <v>79110.536850666394</v>
      </c>
      <c r="F142" s="330">
        <f>E142-D142</f>
        <v>223.43595103661937</v>
      </c>
    </row>
    <row r="143" spans="1:8" ht="16.5" thickBot="1">
      <c r="F143" s="333">
        <f>SUM(F139:F142)</f>
        <v>1792.8998042551602</v>
      </c>
    </row>
    <row r="145" spans="1:7">
      <c r="B145" s="6"/>
    </row>
    <row r="146" spans="1:7" ht="48" thickBot="1">
      <c r="A146" s="100" t="s">
        <v>749</v>
      </c>
      <c r="B146" s="349" t="s">
        <v>118</v>
      </c>
      <c r="C146" s="8" t="s">
        <v>119</v>
      </c>
      <c r="D146" s="8" t="s">
        <v>750</v>
      </c>
      <c r="E146" s="297" t="s">
        <v>751</v>
      </c>
      <c r="F146" s="297" t="s">
        <v>752</v>
      </c>
    </row>
    <row r="147" spans="1:7" ht="16.5" thickBot="1">
      <c r="B147" s="350" t="s">
        <v>93</v>
      </c>
      <c r="C147" s="3" t="s">
        <v>7</v>
      </c>
      <c r="D147" s="3">
        <v>30270.928045488126</v>
      </c>
      <c r="E147" s="86">
        <f>D147+(D147/2)</f>
        <v>45406.392068232191</v>
      </c>
      <c r="F147" s="86">
        <f>D147*2</f>
        <v>60541.856090976253</v>
      </c>
    </row>
    <row r="149" spans="1:7" ht="48" thickBot="1">
      <c r="A149" s="100" t="s">
        <v>753</v>
      </c>
      <c r="B149" s="349" t="s">
        <v>118</v>
      </c>
      <c r="C149" s="8" t="s">
        <v>119</v>
      </c>
      <c r="D149" s="8" t="s">
        <v>754</v>
      </c>
      <c r="E149" s="297" t="s">
        <v>755</v>
      </c>
      <c r="F149" s="297" t="s">
        <v>756</v>
      </c>
    </row>
    <row r="150" spans="1:7" ht="16.5" thickBot="1">
      <c r="B150" s="350" t="s">
        <v>93</v>
      </c>
      <c r="C150" s="3" t="s">
        <v>7</v>
      </c>
      <c r="D150" s="3">
        <f>D147*1.09</f>
        <v>32995.31156958206</v>
      </c>
      <c r="E150" s="86">
        <f>D150+(D150/2)</f>
        <v>49492.96735437309</v>
      </c>
      <c r="F150" s="86">
        <f>D150*2</f>
        <v>65990.623139164119</v>
      </c>
    </row>
    <row r="152" spans="1:7" ht="48" thickBot="1">
      <c r="A152" s="100" t="s">
        <v>757</v>
      </c>
      <c r="B152" s="349" t="s">
        <v>118</v>
      </c>
      <c r="C152" s="8" t="s">
        <v>119</v>
      </c>
      <c r="D152" s="8" t="s">
        <v>750</v>
      </c>
      <c r="E152" s="297" t="s">
        <v>751</v>
      </c>
      <c r="F152" s="297" t="s">
        <v>752</v>
      </c>
      <c r="G152" s="297" t="s">
        <v>758</v>
      </c>
    </row>
    <row r="153" spans="1:7" ht="16.5" thickBot="1">
      <c r="B153" s="350" t="s">
        <v>93</v>
      </c>
      <c r="C153" s="3" t="s">
        <v>7</v>
      </c>
      <c r="D153" s="3">
        <v>45018.803849102653</v>
      </c>
      <c r="E153" s="86">
        <f>D153+(D153/2)</f>
        <v>67528.205773653986</v>
      </c>
      <c r="F153" s="86">
        <f>D153*2</f>
        <v>90037.607698205305</v>
      </c>
      <c r="G153" s="86">
        <v>81313.072751166343</v>
      </c>
    </row>
  </sheetData>
  <mergeCells count="6">
    <mergeCell ref="B42:B44"/>
    <mergeCell ref="B20:D20"/>
    <mergeCell ref="F20:H20"/>
    <mergeCell ref="B35:B36"/>
    <mergeCell ref="B37:B39"/>
    <mergeCell ref="B40:B41"/>
  </mergeCells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8AA6C5-4851-4CAF-BD10-3661BEBDBF83}">
  <sheetPr codeName="Planilha17"/>
  <dimension ref="A1:F63"/>
  <sheetViews>
    <sheetView zoomScale="85" zoomScaleNormal="85" workbookViewId="0">
      <selection activeCell="D36" sqref="D36"/>
    </sheetView>
  </sheetViews>
  <sheetFormatPr defaultRowHeight="15"/>
  <cols>
    <col min="1" max="1" width="29.42578125" customWidth="1"/>
    <col min="2" max="2" width="54.5703125" customWidth="1"/>
    <col min="3" max="3" width="22.42578125" customWidth="1"/>
    <col min="4" max="4" width="63.42578125" customWidth="1"/>
    <col min="5" max="5" width="18.5703125" customWidth="1"/>
    <col min="6" max="6" width="39.5703125" customWidth="1"/>
  </cols>
  <sheetData>
    <row r="1" spans="1:6" ht="16.5" thickBot="1">
      <c r="A1" s="152" t="s">
        <v>118</v>
      </c>
      <c r="B1" s="152" t="s">
        <v>119</v>
      </c>
      <c r="C1" s="152" t="s">
        <v>120</v>
      </c>
      <c r="D1" s="152" t="s">
        <v>759</v>
      </c>
      <c r="E1" s="152" t="s">
        <v>760</v>
      </c>
      <c r="F1" s="152" t="s">
        <v>761</v>
      </c>
    </row>
    <row r="2" spans="1:6" ht="16.5" thickBot="1">
      <c r="A2" s="151" t="s">
        <v>14</v>
      </c>
      <c r="B2" s="290" t="s">
        <v>7</v>
      </c>
      <c r="C2" s="150" t="s">
        <v>4</v>
      </c>
      <c r="D2" s="151" t="s">
        <v>762</v>
      </c>
      <c r="E2" s="291">
        <v>15</v>
      </c>
      <c r="F2" s="155" t="str">
        <f>Tabela6[[#This Row],[Unidade]]&amp;Tabela6[[#This Row],[Categoria]]&amp;Tabela6[[#This Row],[Fornecedor]]</f>
        <v>Shopping Villa LobosLimpezaVerzani</v>
      </c>
    </row>
    <row r="3" spans="1:6" ht="16.5" thickBot="1">
      <c r="A3" s="151" t="s">
        <v>14</v>
      </c>
      <c r="B3" s="290" t="s">
        <v>8</v>
      </c>
      <c r="C3" s="150" t="s">
        <v>168</v>
      </c>
      <c r="D3" s="151" t="s">
        <v>762</v>
      </c>
      <c r="E3" s="291">
        <v>15</v>
      </c>
      <c r="F3" s="155" t="str">
        <f>Tabela6[[#This Row],[Unidade]]&amp;Tabela6[[#This Row],[Categoria]]&amp;Tabela6[[#This Row],[Fornecedor]]</f>
        <v>Shopping Villa LobosManutençãoGrupo Opus</v>
      </c>
    </row>
    <row r="4" spans="1:6" ht="16.5" thickBot="1">
      <c r="A4" s="151" t="s">
        <v>14</v>
      </c>
      <c r="B4" s="290" t="s">
        <v>9</v>
      </c>
      <c r="C4" s="150"/>
      <c r="D4" s="151" t="s">
        <v>762</v>
      </c>
      <c r="E4" s="291">
        <v>15</v>
      </c>
      <c r="F4" s="155" t="str">
        <f>Tabela6[[#This Row],[Unidade]]&amp;Tabela6[[#This Row],[Categoria]]&amp;Tabela6[[#This Row],[Fornecedor]]</f>
        <v>Shopping Villa LobosPMOC</v>
      </c>
    </row>
    <row r="5" spans="1:6" ht="16.5" thickBot="1">
      <c r="A5" s="151" t="s">
        <v>14</v>
      </c>
      <c r="B5" s="290" t="s">
        <v>11</v>
      </c>
      <c r="C5" s="150" t="s">
        <v>166</v>
      </c>
      <c r="D5" s="151" t="s">
        <v>762</v>
      </c>
      <c r="E5" s="291">
        <v>15</v>
      </c>
      <c r="F5" s="155" t="str">
        <f>Tabela6[[#This Row],[Unidade]]&amp;Tabela6[[#This Row],[Categoria]]&amp;Tabela6[[#This Row],[Fornecedor]]</f>
        <v>Shopping Villa LobosVigilânciaGR</v>
      </c>
    </row>
    <row r="6" spans="1:6" ht="16.5" thickBot="1">
      <c r="A6" s="151" t="s">
        <v>14</v>
      </c>
      <c r="B6" s="290" t="s">
        <v>10</v>
      </c>
      <c r="C6" s="150" t="s">
        <v>166</v>
      </c>
      <c r="D6" s="151" t="s">
        <v>762</v>
      </c>
      <c r="E6" s="291">
        <v>15</v>
      </c>
      <c r="F6" s="155" t="str">
        <f>Tabela6[[#This Row],[Unidade]]&amp;Tabela6[[#This Row],[Categoria]]&amp;Tabela6[[#This Row],[Fornecedor]]</f>
        <v>Shopping Villa LobosPortariaGR</v>
      </c>
    </row>
    <row r="7" spans="1:6" ht="16.5" thickBot="1">
      <c r="A7" s="151" t="s">
        <v>14</v>
      </c>
      <c r="B7" s="290" t="s">
        <v>175</v>
      </c>
      <c r="C7" s="150"/>
      <c r="D7" s="151" t="s">
        <v>762</v>
      </c>
      <c r="E7" s="291">
        <v>15</v>
      </c>
      <c r="F7" s="155" t="str">
        <f>Tabela6[[#This Row],[Unidade]]&amp;Tabela6[[#This Row],[Categoria]]&amp;Tabela6[[#This Row],[Fornecedor]]</f>
        <v>Shopping Villa LobosJardinagem</v>
      </c>
    </row>
    <row r="8" spans="1:6" ht="16.5" thickBot="1">
      <c r="A8" s="151" t="s">
        <v>34</v>
      </c>
      <c r="B8" s="290" t="s">
        <v>7</v>
      </c>
      <c r="C8" s="150" t="s">
        <v>4</v>
      </c>
      <c r="D8" s="151" t="s">
        <v>763</v>
      </c>
      <c r="E8" s="291">
        <v>20</v>
      </c>
      <c r="F8" s="155" t="str">
        <f>Tabela6[[#This Row],[Unidade]]&amp;Tabela6[[#This Row],[Categoria]]&amp;Tabela6[[#This Row],[Fornecedor]]</f>
        <v>Shopping Campo LimpoLimpezaVerzani</v>
      </c>
    </row>
    <row r="9" spans="1:6" ht="16.5" thickBot="1">
      <c r="A9" s="151" t="s">
        <v>34</v>
      </c>
      <c r="B9" s="290" t="s">
        <v>8</v>
      </c>
      <c r="C9" s="150" t="s">
        <v>4</v>
      </c>
      <c r="D9" s="151" t="s">
        <v>763</v>
      </c>
      <c r="E9" s="291">
        <v>20</v>
      </c>
      <c r="F9" s="155" t="str">
        <f>Tabela6[[#This Row],[Unidade]]&amp;Tabela6[[#This Row],[Categoria]]&amp;Tabela6[[#This Row],[Fornecedor]]</f>
        <v>Shopping Campo LimpoManutençãoVerzani</v>
      </c>
    </row>
    <row r="10" spans="1:6" ht="16.5" thickBot="1">
      <c r="A10" s="151" t="s">
        <v>34</v>
      </c>
      <c r="B10" s="290" t="s">
        <v>9</v>
      </c>
      <c r="C10" s="150" t="s">
        <v>4</v>
      </c>
      <c r="D10" s="151" t="s">
        <v>763</v>
      </c>
      <c r="E10" s="291">
        <v>20</v>
      </c>
      <c r="F10" s="155" t="str">
        <f>Tabela6[[#This Row],[Unidade]]&amp;Tabela6[[#This Row],[Categoria]]&amp;Tabela6[[#This Row],[Fornecedor]]</f>
        <v>Shopping Campo LimpoPMOCVerzani</v>
      </c>
    </row>
    <row r="11" spans="1:6" ht="16.5" thickBot="1">
      <c r="A11" s="151" t="s">
        <v>34</v>
      </c>
      <c r="B11" s="290" t="s">
        <v>169</v>
      </c>
      <c r="C11" s="150" t="s">
        <v>181</v>
      </c>
      <c r="D11" s="151" t="s">
        <v>763</v>
      </c>
      <c r="E11" s="291">
        <v>20</v>
      </c>
      <c r="F11" s="155" t="str">
        <f>Tabela6[[#This Row],[Unidade]]&amp;Tabela6[[#This Row],[Categoria]]&amp;Tabela6[[#This Row],[Fornecedor]]</f>
        <v>Shopping Campo LimpoBrigada de IncêndioResolv</v>
      </c>
    </row>
    <row r="12" spans="1:6" ht="16.5" thickBot="1">
      <c r="A12" s="151" t="s">
        <v>34</v>
      </c>
      <c r="B12" s="290" t="s">
        <v>11</v>
      </c>
      <c r="C12" s="150" t="s">
        <v>4</v>
      </c>
      <c r="D12" s="151" t="s">
        <v>763</v>
      </c>
      <c r="E12" s="291">
        <v>20</v>
      </c>
      <c r="F12" s="155" t="str">
        <f>Tabela6[[#This Row],[Unidade]]&amp;Tabela6[[#This Row],[Categoria]]&amp;Tabela6[[#This Row],[Fornecedor]]</f>
        <v>Shopping Campo LimpoVigilânciaVerzani</v>
      </c>
    </row>
    <row r="13" spans="1:6" ht="16.5" thickBot="1">
      <c r="A13" s="151" t="s">
        <v>34</v>
      </c>
      <c r="B13" s="290" t="s">
        <v>10</v>
      </c>
      <c r="C13" s="150" t="s">
        <v>4</v>
      </c>
      <c r="D13" s="151" t="s">
        <v>763</v>
      </c>
      <c r="E13" s="291">
        <v>20</v>
      </c>
      <c r="F13" s="155" t="str">
        <f>Tabela6[[#This Row],[Unidade]]&amp;Tabela6[[#This Row],[Categoria]]&amp;Tabela6[[#This Row],[Fornecedor]]</f>
        <v>Shopping Campo LimpoPortariaVerzani</v>
      </c>
    </row>
    <row r="14" spans="1:6" ht="16.5" thickBot="1">
      <c r="A14" s="151" t="s">
        <v>34</v>
      </c>
      <c r="B14" s="290" t="s">
        <v>175</v>
      </c>
      <c r="C14" s="150" t="s">
        <v>182</v>
      </c>
      <c r="D14" s="151" t="s">
        <v>763</v>
      </c>
      <c r="E14" s="291">
        <v>20</v>
      </c>
      <c r="F14" s="155" t="str">
        <f>Tabela6[[#This Row],[Unidade]]&amp;Tabela6[[#This Row],[Categoria]]&amp;Tabela6[[#This Row],[Fornecedor]]</f>
        <v>Shopping Campo LimpoJardinagemSeleto</v>
      </c>
    </row>
    <row r="15" spans="1:6" ht="16.5" thickBot="1">
      <c r="A15" s="151" t="s">
        <v>34</v>
      </c>
      <c r="B15" s="290" t="s">
        <v>158</v>
      </c>
      <c r="C15" s="150"/>
      <c r="D15" s="151" t="s">
        <v>762</v>
      </c>
      <c r="E15" s="291">
        <v>20</v>
      </c>
      <c r="F15" s="155" t="str">
        <f>Tabela6[[#This Row],[Unidade]]&amp;Tabela6[[#This Row],[Categoria]]&amp;Tabela6[[#This Row],[Fornecedor]]</f>
        <v>Shopping Campo LimpoResíduos</v>
      </c>
    </row>
    <row r="16" spans="1:6" ht="16.5" thickBot="1">
      <c r="A16" s="151" t="s">
        <v>93</v>
      </c>
      <c r="B16" s="290" t="s">
        <v>7</v>
      </c>
      <c r="C16" s="150" t="s">
        <v>179</v>
      </c>
      <c r="D16" s="151" t="s">
        <v>762</v>
      </c>
      <c r="E16" s="291">
        <v>10</v>
      </c>
      <c r="F16" s="155" t="str">
        <f>Tabela6[[#This Row],[Unidade]]&amp;Tabela6[[#This Row],[Categoria]]&amp;Tabela6[[#This Row],[Fornecedor]]</f>
        <v>Praça Nova AraçatubaLimpezaGrupo Altum</v>
      </c>
    </row>
    <row r="17" spans="1:6" ht="16.5" thickBot="1">
      <c r="A17" s="151" t="s">
        <v>93</v>
      </c>
      <c r="B17" s="290" t="s">
        <v>158</v>
      </c>
      <c r="C17" s="150" t="s">
        <v>179</v>
      </c>
      <c r="D17" s="151" t="s">
        <v>762</v>
      </c>
      <c r="E17" s="291">
        <v>10</v>
      </c>
      <c r="F17" s="155" t="str">
        <f>Tabela6[[#This Row],[Unidade]]&amp;Tabela6[[#This Row],[Categoria]]&amp;Tabela6[[#This Row],[Fornecedor]]</f>
        <v>Praça Nova AraçatubaResíduosGrupo Altum</v>
      </c>
    </row>
    <row r="18" spans="1:6" ht="16.5" thickBot="1">
      <c r="A18" s="151" t="s">
        <v>93</v>
      </c>
      <c r="B18" s="290" t="s">
        <v>175</v>
      </c>
      <c r="C18" s="150" t="s">
        <v>190</v>
      </c>
      <c r="D18" s="151" t="s">
        <v>762</v>
      </c>
      <c r="E18" s="291">
        <v>10</v>
      </c>
      <c r="F18" s="155" t="str">
        <f>Tabela6[[#This Row],[Unidade]]&amp;Tabela6[[#This Row],[Categoria]]&amp;Tabela6[[#This Row],[Fornecedor]]</f>
        <v>Praça Nova AraçatubaJardinagemVegetal</v>
      </c>
    </row>
    <row r="19" spans="1:6" ht="16.5" thickBot="1">
      <c r="A19" s="151" t="s">
        <v>93</v>
      </c>
      <c r="B19" s="290" t="s">
        <v>10</v>
      </c>
      <c r="C19" s="150" t="s">
        <v>171</v>
      </c>
      <c r="D19" s="151" t="s">
        <v>762</v>
      </c>
      <c r="E19" s="291">
        <v>10</v>
      </c>
      <c r="F19" s="155" t="str">
        <f>Tabela6[[#This Row],[Unidade]]&amp;Tabela6[[#This Row],[Categoria]]&amp;Tabela6[[#This Row],[Fornecedor]]</f>
        <v>Praça Nova AraçatubaPortariaGrupo JLR</v>
      </c>
    </row>
    <row r="20" spans="1:6" ht="16.5" thickBot="1">
      <c r="A20" s="151" t="s">
        <v>93</v>
      </c>
      <c r="B20" s="290" t="s">
        <v>11</v>
      </c>
      <c r="C20" s="150" t="s">
        <v>171</v>
      </c>
      <c r="D20" s="151" t="s">
        <v>762</v>
      </c>
      <c r="E20" s="291">
        <v>10</v>
      </c>
      <c r="F20" s="155" t="str">
        <f>Tabela6[[#This Row],[Unidade]]&amp;Tabela6[[#This Row],[Categoria]]&amp;Tabela6[[#This Row],[Fornecedor]]</f>
        <v>Praça Nova AraçatubaVigilânciaGrupo JLR</v>
      </c>
    </row>
    <row r="21" spans="1:6" ht="16.5" thickBot="1">
      <c r="A21" s="151" t="s">
        <v>93</v>
      </c>
      <c r="B21" s="290" t="s">
        <v>169</v>
      </c>
      <c r="C21" s="150" t="s">
        <v>188</v>
      </c>
      <c r="D21" s="151" t="s">
        <v>762</v>
      </c>
      <c r="E21" s="291">
        <v>10</v>
      </c>
      <c r="F21" s="155" t="str">
        <f>Tabela6[[#This Row],[Unidade]]&amp;Tabela6[[#This Row],[Categoria]]&amp;Tabela6[[#This Row],[Fornecedor]]</f>
        <v>Praça Nova AraçatubaBrigada de IncêndioMedmais</v>
      </c>
    </row>
    <row r="22" spans="1:6" ht="16.5" thickBot="1">
      <c r="A22" s="151" t="s">
        <v>93</v>
      </c>
      <c r="B22" s="290" t="s">
        <v>9</v>
      </c>
      <c r="C22" s="150" t="s">
        <v>199</v>
      </c>
      <c r="D22" s="151" t="s">
        <v>762</v>
      </c>
      <c r="E22" s="291">
        <v>10</v>
      </c>
      <c r="F22" s="155" t="str">
        <f>Tabela6[[#This Row],[Unidade]]&amp;Tabela6[[#This Row],[Categoria]]&amp;Tabela6[[#This Row],[Fornecedor]]</f>
        <v>Praça Nova AraçatubaPMOCMasstin</v>
      </c>
    </row>
    <row r="23" spans="1:6" ht="16.5" thickBot="1">
      <c r="A23" s="151" t="s">
        <v>58</v>
      </c>
      <c r="B23" s="290" t="s">
        <v>169</v>
      </c>
      <c r="C23" s="150" t="s">
        <v>179</v>
      </c>
      <c r="D23" s="151" t="s">
        <v>762</v>
      </c>
      <c r="E23" s="291">
        <v>15</v>
      </c>
      <c r="F23" s="155" t="str">
        <f>Tabela6[[#This Row],[Unidade]]&amp;Tabela6[[#This Row],[Categoria]]&amp;Tabela6[[#This Row],[Fornecedor]]</f>
        <v>Franca ShoppingBrigada de IncêndioGrupo Altum</v>
      </c>
    </row>
    <row r="24" spans="1:6" ht="16.5" thickBot="1">
      <c r="A24" s="151" t="s">
        <v>58</v>
      </c>
      <c r="B24" s="290" t="s">
        <v>11</v>
      </c>
      <c r="C24" s="150" t="s">
        <v>171</v>
      </c>
      <c r="D24" s="151" t="s">
        <v>762</v>
      </c>
      <c r="E24" s="291">
        <v>15</v>
      </c>
      <c r="F24" s="155" t="str">
        <f>Tabela6[[#This Row],[Unidade]]&amp;Tabela6[[#This Row],[Categoria]]&amp;Tabela6[[#This Row],[Fornecedor]]</f>
        <v>Franca ShoppingVigilânciaGrupo JLR</v>
      </c>
    </row>
    <row r="25" spans="1:6" ht="16.5" thickBot="1">
      <c r="A25" s="151" t="s">
        <v>58</v>
      </c>
      <c r="B25" s="290" t="s">
        <v>10</v>
      </c>
      <c r="C25" s="150" t="s">
        <v>171</v>
      </c>
      <c r="D25" s="151" t="s">
        <v>762</v>
      </c>
      <c r="E25" s="291">
        <v>15</v>
      </c>
      <c r="F25" s="155" t="str">
        <f>Tabela6[[#This Row],[Unidade]]&amp;Tabela6[[#This Row],[Categoria]]&amp;Tabela6[[#This Row],[Fornecedor]]</f>
        <v>Franca ShoppingPortariaGrupo JLR</v>
      </c>
    </row>
    <row r="26" spans="1:6" ht="16.5" thickBot="1">
      <c r="A26" s="151" t="s">
        <v>58</v>
      </c>
      <c r="B26" s="290" t="s">
        <v>7</v>
      </c>
      <c r="C26" s="150" t="s">
        <v>167</v>
      </c>
      <c r="D26" s="151" t="s">
        <v>762</v>
      </c>
      <c r="E26" s="291">
        <v>15</v>
      </c>
      <c r="F26" s="155" t="str">
        <f>Tabela6[[#This Row],[Unidade]]&amp;Tabela6[[#This Row],[Categoria]]&amp;Tabela6[[#This Row],[Fornecedor]]</f>
        <v>Franca ShoppingLimpezaBrasanitas</v>
      </c>
    </row>
    <row r="27" spans="1:6" ht="16.5" thickBot="1">
      <c r="A27" s="151" t="s">
        <v>58</v>
      </c>
      <c r="B27" s="290" t="s">
        <v>158</v>
      </c>
      <c r="C27" s="150" t="s">
        <v>205</v>
      </c>
      <c r="D27" s="151" t="s">
        <v>763</v>
      </c>
      <c r="E27" s="291">
        <v>15</v>
      </c>
      <c r="F27" s="155" t="str">
        <f>Tabela6[[#This Row],[Unidade]]&amp;Tabela6[[#This Row],[Categoria]]&amp;Tabela6[[#This Row],[Fornecedor]]</f>
        <v>Franca ShoppingResíduosImpério</v>
      </c>
    </row>
    <row r="28" spans="1:6" ht="16.5" thickBot="1">
      <c r="A28" s="153" t="s">
        <v>58</v>
      </c>
      <c r="B28" s="84" t="s">
        <v>158</v>
      </c>
      <c r="C28" s="97"/>
      <c r="D28" s="153" t="s">
        <v>762</v>
      </c>
      <c r="E28" s="291">
        <v>15</v>
      </c>
      <c r="F28" s="155" t="str">
        <f>Tabela6[[#This Row],[Unidade]]&amp;Tabela6[[#This Row],[Categoria]]&amp;Tabela6[[#This Row],[Fornecedor]]</f>
        <v>Franca ShoppingResíduos</v>
      </c>
    </row>
    <row r="29" spans="1:6" ht="16.5" thickBot="1">
      <c r="A29" s="151" t="s">
        <v>58</v>
      </c>
      <c r="B29" s="290" t="s">
        <v>175</v>
      </c>
      <c r="C29" s="150" t="s">
        <v>204</v>
      </c>
      <c r="D29" s="151" t="s">
        <v>763</v>
      </c>
      <c r="E29" s="291">
        <v>15</v>
      </c>
      <c r="F29" s="155" t="str">
        <f>Tabela6[[#This Row],[Unidade]]&amp;Tabela6[[#This Row],[Categoria]]&amp;Tabela6[[#This Row],[Fornecedor]]</f>
        <v>Franca ShoppingJardinagemPaisagismo Ouro</v>
      </c>
    </row>
    <row r="30" spans="1:6" ht="16.5" thickBot="1">
      <c r="A30" s="151" t="s">
        <v>58</v>
      </c>
      <c r="B30" s="290" t="s">
        <v>202</v>
      </c>
      <c r="C30" s="150" t="s">
        <v>203</v>
      </c>
      <c r="D30" s="151" t="s">
        <v>762</v>
      </c>
      <c r="E30" s="291">
        <v>15</v>
      </c>
      <c r="F30" s="155" t="str">
        <f>Tabela6[[#This Row],[Unidade]]&amp;Tabela6[[#This Row],[Categoria]]&amp;Tabela6[[#This Row],[Fornecedor]]</f>
        <v>Franca ShoppingEstacionamentoBrasil Park</v>
      </c>
    </row>
    <row r="31" spans="1:6" ht="16.5" thickBot="1">
      <c r="A31" s="151" t="s">
        <v>12</v>
      </c>
      <c r="B31" s="290" t="s">
        <v>7</v>
      </c>
      <c r="C31" s="150" t="s">
        <v>4</v>
      </c>
      <c r="D31" s="151" t="s">
        <v>762</v>
      </c>
      <c r="E31" s="291">
        <v>20</v>
      </c>
      <c r="F31" s="155" t="str">
        <f>Tabela6[[#This Row],[Unidade]]&amp;Tabela6[[#This Row],[Categoria]]&amp;Tabela6[[#This Row],[Fornecedor]]</f>
        <v>Shopping Parque Dom PedroLimpezaVerzani</v>
      </c>
    </row>
    <row r="32" spans="1:6" ht="16.5" thickBot="1">
      <c r="A32" s="151" t="s">
        <v>12</v>
      </c>
      <c r="B32" s="290" t="s">
        <v>8</v>
      </c>
      <c r="C32" s="150" t="s">
        <v>4</v>
      </c>
      <c r="D32" s="151" t="s">
        <v>762</v>
      </c>
      <c r="E32" s="291">
        <v>20</v>
      </c>
      <c r="F32" s="155" t="str">
        <f>Tabela6[[#This Row],[Unidade]]&amp;Tabela6[[#This Row],[Categoria]]&amp;Tabela6[[#This Row],[Fornecedor]]</f>
        <v>Shopping Parque Dom PedroManutençãoVerzani</v>
      </c>
    </row>
    <row r="33" spans="1:6" ht="16.5" thickBot="1">
      <c r="A33" s="151" t="s">
        <v>12</v>
      </c>
      <c r="B33" s="290" t="s">
        <v>9</v>
      </c>
      <c r="C33" s="150" t="s">
        <v>4</v>
      </c>
      <c r="D33" s="151" t="s">
        <v>762</v>
      </c>
      <c r="E33" s="291">
        <v>20</v>
      </c>
      <c r="F33" s="155" t="str">
        <f>Tabela6[[#This Row],[Unidade]]&amp;Tabela6[[#This Row],[Categoria]]&amp;Tabela6[[#This Row],[Fornecedor]]</f>
        <v>Shopping Parque Dom PedroPMOCVerzani</v>
      </c>
    </row>
    <row r="34" spans="1:6" ht="16.5" thickBot="1">
      <c r="A34" s="151" t="s">
        <v>12</v>
      </c>
      <c r="B34" s="290" t="s">
        <v>11</v>
      </c>
      <c r="C34" s="150" t="s">
        <v>4</v>
      </c>
      <c r="D34" s="151" t="s">
        <v>762</v>
      </c>
      <c r="E34" s="291">
        <v>20</v>
      </c>
      <c r="F34" s="155" t="str">
        <f>Tabela6[[#This Row],[Unidade]]&amp;Tabela6[[#This Row],[Categoria]]&amp;Tabela6[[#This Row],[Fornecedor]]</f>
        <v>Shopping Parque Dom PedroVigilânciaVerzani</v>
      </c>
    </row>
    <row r="35" spans="1:6" ht="16.5" thickBot="1">
      <c r="A35" s="151" t="s">
        <v>12</v>
      </c>
      <c r="B35" s="290" t="s">
        <v>10</v>
      </c>
      <c r="C35" s="150" t="s">
        <v>4</v>
      </c>
      <c r="D35" s="151" t="s">
        <v>762</v>
      </c>
      <c r="E35" s="291">
        <v>20</v>
      </c>
      <c r="F35" s="155" t="str">
        <f>Tabela6[[#This Row],[Unidade]]&amp;Tabela6[[#This Row],[Categoria]]&amp;Tabela6[[#This Row],[Fornecedor]]</f>
        <v>Shopping Parque Dom PedroPortariaVerzani</v>
      </c>
    </row>
    <row r="36" spans="1:6" ht="16.5" thickBot="1">
      <c r="A36" s="151" t="s">
        <v>12</v>
      </c>
      <c r="B36" s="290" t="s">
        <v>175</v>
      </c>
      <c r="C36" s="150" t="s">
        <v>178</v>
      </c>
      <c r="D36" s="151" t="s">
        <v>763</v>
      </c>
      <c r="E36" s="291">
        <v>20</v>
      </c>
      <c r="F36" s="155" t="str">
        <f>Tabela6[[#This Row],[Unidade]]&amp;Tabela6[[#This Row],[Categoria]]&amp;Tabela6[[#This Row],[Fornecedor]]</f>
        <v>Shopping Parque Dom PedroJardinagemRena's Paisagismo</v>
      </c>
    </row>
    <row r="37" spans="1:6" ht="16.5" thickBot="1">
      <c r="A37" s="151" t="s">
        <v>12</v>
      </c>
      <c r="B37" s="290" t="s">
        <v>158</v>
      </c>
      <c r="C37" s="150"/>
      <c r="D37" s="151" t="s">
        <v>763</v>
      </c>
      <c r="E37" s="291">
        <v>20</v>
      </c>
      <c r="F37" s="155" t="str">
        <f>Tabela6[[#This Row],[Unidade]]&amp;Tabela6[[#This Row],[Categoria]]&amp;Tabela6[[#This Row],[Fornecedor]]</f>
        <v>Shopping Parque Dom PedroResíduos</v>
      </c>
    </row>
    <row r="38" spans="1:6" ht="16.5" thickBot="1">
      <c r="A38" s="151" t="s">
        <v>113</v>
      </c>
      <c r="B38" s="290" t="s">
        <v>11</v>
      </c>
      <c r="C38" s="150" t="s">
        <v>163</v>
      </c>
      <c r="D38" s="151" t="s">
        <v>762</v>
      </c>
      <c r="E38" s="291">
        <v>14</v>
      </c>
      <c r="F38" s="155" t="str">
        <f>Tabela6[[#This Row],[Unidade]]&amp;Tabela6[[#This Row],[Categoria]]&amp;Tabela6[[#This Row],[Fornecedor]]</f>
        <v>Shopping Villagio CaxiasVigilânciaProtesul</v>
      </c>
    </row>
    <row r="39" spans="1:6" ht="16.5" thickBot="1">
      <c r="A39" s="151" t="s">
        <v>113</v>
      </c>
      <c r="B39" s="290" t="s">
        <v>10</v>
      </c>
      <c r="C39" s="150" t="s">
        <v>163</v>
      </c>
      <c r="D39" s="151" t="s">
        <v>762</v>
      </c>
      <c r="E39" s="291">
        <v>14</v>
      </c>
      <c r="F39" s="155" t="str">
        <f>Tabela6[[#This Row],[Unidade]]&amp;Tabela6[[#This Row],[Categoria]]&amp;Tabela6[[#This Row],[Fornecedor]]</f>
        <v>Shopping Villagio CaxiasPortariaProtesul</v>
      </c>
    </row>
    <row r="40" spans="1:6" ht="16.5" thickBot="1">
      <c r="A40" s="151" t="s">
        <v>113</v>
      </c>
      <c r="B40" s="290" t="s">
        <v>7</v>
      </c>
      <c r="C40" s="150" t="s">
        <v>155</v>
      </c>
      <c r="D40" s="151" t="s">
        <v>762</v>
      </c>
      <c r="E40" s="291">
        <v>15</v>
      </c>
      <c r="F40" s="155" t="str">
        <f>Tabela6[[#This Row],[Unidade]]&amp;Tabela6[[#This Row],[Categoria]]&amp;Tabela6[[#This Row],[Fornecedor]]</f>
        <v>Shopping Villagio CaxiasLimpezaGPS</v>
      </c>
    </row>
    <row r="41" spans="1:6" ht="16.5" thickBot="1">
      <c r="A41" s="151" t="s">
        <v>113</v>
      </c>
      <c r="B41" s="290" t="s">
        <v>158</v>
      </c>
      <c r="C41" s="150" t="s">
        <v>159</v>
      </c>
      <c r="D41" s="151" t="s">
        <v>762</v>
      </c>
      <c r="E41" s="291">
        <v>15</v>
      </c>
      <c r="F41" s="155" t="str">
        <f>Tabela6[[#This Row],[Unidade]]&amp;Tabela6[[#This Row],[Categoria]]&amp;Tabela6[[#This Row],[Fornecedor]]</f>
        <v>Shopping Villagio CaxiasResíduosRecicla Engenharia</v>
      </c>
    </row>
    <row r="42" spans="1:6" ht="16.5" thickBot="1">
      <c r="A42" s="151" t="s">
        <v>113</v>
      </c>
      <c r="B42" s="290" t="s">
        <v>175</v>
      </c>
      <c r="C42" s="150"/>
      <c r="D42" s="151" t="s">
        <v>762</v>
      </c>
      <c r="E42" s="291">
        <v>15</v>
      </c>
      <c r="F42" s="155" t="str">
        <f>Tabela6[[#This Row],[Unidade]]&amp;Tabela6[[#This Row],[Categoria]]&amp;Tabela6[[#This Row],[Fornecedor]]</f>
        <v>Shopping Villagio CaxiasJardinagem</v>
      </c>
    </row>
    <row r="43" spans="1:6" ht="16.5" thickBot="1">
      <c r="A43" s="151" t="s">
        <v>26</v>
      </c>
      <c r="B43" s="290" t="s">
        <v>7</v>
      </c>
      <c r="C43" s="150" t="s">
        <v>167</v>
      </c>
      <c r="D43" s="151" t="s">
        <v>762</v>
      </c>
      <c r="E43" s="291">
        <v>20</v>
      </c>
      <c r="F43" s="155" t="str">
        <f>Tabela6[[#This Row],[Unidade]]&amp;Tabela6[[#This Row],[Categoria]]&amp;Tabela6[[#This Row],[Fornecedor]]</f>
        <v>Boulevard BauruLimpezaBrasanitas</v>
      </c>
    </row>
    <row r="44" spans="1:6" ht="16.5" thickBot="1">
      <c r="A44" s="151" t="s">
        <v>26</v>
      </c>
      <c r="B44" s="290" t="s">
        <v>9</v>
      </c>
      <c r="C44" s="150" t="s">
        <v>168</v>
      </c>
      <c r="D44" s="151" t="s">
        <v>762</v>
      </c>
      <c r="E44" s="291">
        <v>20</v>
      </c>
      <c r="F44" s="155" t="str">
        <f>Tabela6[[#This Row],[Unidade]]&amp;Tabela6[[#This Row],[Categoria]]&amp;Tabela6[[#This Row],[Fornecedor]]</f>
        <v>Boulevard BauruPMOCGrupo Opus</v>
      </c>
    </row>
    <row r="45" spans="1:6" ht="16.5" thickBot="1">
      <c r="A45" s="151" t="s">
        <v>26</v>
      </c>
      <c r="B45" s="290" t="s">
        <v>11</v>
      </c>
      <c r="C45" s="150" t="s">
        <v>210</v>
      </c>
      <c r="D45" s="151" t="s">
        <v>762</v>
      </c>
      <c r="E45" s="291">
        <v>20</v>
      </c>
      <c r="F45" s="155" t="str">
        <f>Tabela6[[#This Row],[Unidade]]&amp;Tabela6[[#This Row],[Categoria]]&amp;Tabela6[[#This Row],[Fornecedor]]</f>
        <v>Boulevard BauruVigilânciaProtege</v>
      </c>
    </row>
    <row r="46" spans="1:6" ht="16.5" thickBot="1">
      <c r="A46" s="151" t="s">
        <v>26</v>
      </c>
      <c r="B46" s="290" t="s">
        <v>10</v>
      </c>
      <c r="C46" s="150" t="s">
        <v>210</v>
      </c>
      <c r="D46" s="151" t="s">
        <v>762</v>
      </c>
      <c r="E46" s="291">
        <v>20</v>
      </c>
      <c r="F46" s="155" t="str">
        <f>Tabela6[[#This Row],[Unidade]]&amp;Tabela6[[#This Row],[Categoria]]&amp;Tabela6[[#This Row],[Fornecedor]]</f>
        <v>Boulevard BauruPortariaProtege</v>
      </c>
    </row>
    <row r="47" spans="1:6" ht="16.5" thickBot="1">
      <c r="A47" s="151" t="s">
        <v>26</v>
      </c>
      <c r="B47" s="290" t="s">
        <v>175</v>
      </c>
      <c r="C47" s="150" t="s">
        <v>207</v>
      </c>
      <c r="D47" s="151" t="s">
        <v>762</v>
      </c>
      <c r="E47" s="291">
        <v>20</v>
      </c>
      <c r="F47" s="155" t="str">
        <f>Tabela6[[#This Row],[Unidade]]&amp;Tabela6[[#This Row],[Categoria]]&amp;Tabela6[[#This Row],[Fornecedor]]</f>
        <v>Boulevard BauruJardinagemGSBRU</v>
      </c>
    </row>
    <row r="48" spans="1:6" ht="16.5" thickBot="1">
      <c r="A48" s="151" t="s">
        <v>95</v>
      </c>
      <c r="B48" s="290" t="s">
        <v>7</v>
      </c>
      <c r="C48" s="150" t="s">
        <v>184</v>
      </c>
      <c r="D48" s="151" t="s">
        <v>762</v>
      </c>
      <c r="E48" s="291">
        <v>15</v>
      </c>
      <c r="F48" s="155" t="str">
        <f>Tabela6[[#This Row],[Unidade]]&amp;Tabela6[[#This Row],[Categoria]]&amp;Tabela6[[#This Row],[Fornecedor]]</f>
        <v>Praça Nova Santa MariaLimpezaSulClean</v>
      </c>
    </row>
    <row r="49" spans="1:6" ht="16.5" thickBot="1">
      <c r="A49" s="151" t="s">
        <v>95</v>
      </c>
      <c r="B49" s="290" t="s">
        <v>9</v>
      </c>
      <c r="C49" s="150" t="s">
        <v>168</v>
      </c>
      <c r="D49" s="151" t="s">
        <v>762</v>
      </c>
      <c r="E49" s="291">
        <v>15</v>
      </c>
      <c r="F49" s="155" t="str">
        <f>Tabela6[[#This Row],[Unidade]]&amp;Tabela6[[#This Row],[Categoria]]&amp;Tabela6[[#This Row],[Fornecedor]]</f>
        <v>Praça Nova Santa MariaPMOCGrupo Opus</v>
      </c>
    </row>
    <row r="50" spans="1:6" ht="16.5" thickBot="1">
      <c r="A50" s="153" t="s">
        <v>95</v>
      </c>
      <c r="B50" s="84" t="s">
        <v>8</v>
      </c>
      <c r="C50" s="97" t="s">
        <v>187</v>
      </c>
      <c r="D50" s="151" t="s">
        <v>762</v>
      </c>
      <c r="E50" s="329">
        <v>15</v>
      </c>
      <c r="F50" s="155" t="str">
        <f>Tabela6[[#This Row],[Unidade]]&amp;Tabela6[[#This Row],[Categoria]]&amp;Tabela6[[#This Row],[Fornecedor]]</f>
        <v>Praça Nova Santa MariaManutençãoBP Engenharia</v>
      </c>
    </row>
    <row r="51" spans="1:6" ht="16.5" thickBot="1">
      <c r="A51" s="151" t="s">
        <v>95</v>
      </c>
      <c r="B51" s="290" t="s">
        <v>169</v>
      </c>
      <c r="C51" s="150" t="s">
        <v>184</v>
      </c>
      <c r="D51" s="151" t="s">
        <v>762</v>
      </c>
      <c r="E51" s="291">
        <v>15</v>
      </c>
      <c r="F51" s="155" t="str">
        <f>Tabela6[[#This Row],[Unidade]]&amp;Tabela6[[#This Row],[Categoria]]&amp;Tabela6[[#This Row],[Fornecedor]]</f>
        <v>Praça Nova Santa MariaBrigada de IncêndioSulClean</v>
      </c>
    </row>
    <row r="52" spans="1:6" ht="16.5" thickBot="1">
      <c r="A52" s="151" t="s">
        <v>95</v>
      </c>
      <c r="B52" s="290" t="s">
        <v>11</v>
      </c>
      <c r="C52" s="150" t="s">
        <v>184</v>
      </c>
      <c r="D52" s="151" t="s">
        <v>762</v>
      </c>
      <c r="E52" s="291">
        <v>15</v>
      </c>
      <c r="F52" s="155" t="str">
        <f>Tabela6[[#This Row],[Unidade]]&amp;Tabela6[[#This Row],[Categoria]]&amp;Tabela6[[#This Row],[Fornecedor]]</f>
        <v>Praça Nova Santa MariaVigilânciaSulClean</v>
      </c>
    </row>
    <row r="53" spans="1:6" ht="16.5" thickBot="1">
      <c r="A53" s="151" t="s">
        <v>95</v>
      </c>
      <c r="B53" s="290" t="s">
        <v>10</v>
      </c>
      <c r="C53" s="150" t="s">
        <v>184</v>
      </c>
      <c r="D53" s="151" t="s">
        <v>762</v>
      </c>
      <c r="E53" s="291">
        <v>15</v>
      </c>
      <c r="F53" s="155" t="str">
        <f>Tabela6[[#This Row],[Unidade]]&amp;Tabela6[[#This Row],[Categoria]]&amp;Tabela6[[#This Row],[Fornecedor]]</f>
        <v>Praça Nova Santa MariaPortariaSulClean</v>
      </c>
    </row>
    <row r="54" spans="1:6" ht="16.5" thickBot="1">
      <c r="A54" s="151" t="s">
        <v>95</v>
      </c>
      <c r="B54" s="290" t="s">
        <v>175</v>
      </c>
      <c r="C54" s="150" t="s">
        <v>186</v>
      </c>
      <c r="D54" s="151" t="s">
        <v>762</v>
      </c>
      <c r="E54" s="291">
        <v>15</v>
      </c>
      <c r="F54" s="155" t="str">
        <f>Tabela6[[#This Row],[Unidade]]&amp;Tabela6[[#This Row],[Categoria]]&amp;Tabela6[[#This Row],[Fornecedor]]</f>
        <v>Praça Nova Santa MariaJardinagemOficina Jardim</v>
      </c>
    </row>
    <row r="55" spans="1:6" ht="16.5" thickBot="1">
      <c r="A55" s="151" t="s">
        <v>95</v>
      </c>
      <c r="B55" s="290" t="s">
        <v>158</v>
      </c>
      <c r="C55" s="150"/>
      <c r="D55" s="151" t="s">
        <v>762</v>
      </c>
      <c r="E55" s="291">
        <v>15</v>
      </c>
      <c r="F55" s="155" t="str">
        <f>Tabela6[[#This Row],[Unidade]]&amp;Tabela6[[#This Row],[Categoria]]&amp;Tabela6[[#This Row],[Fornecedor]]</f>
        <v>Praça Nova Santa MariaResíduos</v>
      </c>
    </row>
    <row r="56" spans="1:6" ht="16.5" thickBot="1">
      <c r="A56" s="151" t="s">
        <v>87</v>
      </c>
      <c r="B56" s="290" t="s">
        <v>7</v>
      </c>
      <c r="C56" s="150" t="s">
        <v>167</v>
      </c>
      <c r="D56" s="151" t="s">
        <v>762</v>
      </c>
      <c r="E56" s="291"/>
      <c r="F56" s="155" t="str">
        <f>Tabela6[[#This Row],[Unidade]]&amp;Tabela6[[#This Row],[Categoria]]&amp;Tabela6[[#This Row],[Fornecedor]]</f>
        <v>Shopping PiracicabaLimpezaBrasanitas</v>
      </c>
    </row>
    <row r="57" spans="1:6" ht="16.5" thickBot="1">
      <c r="A57" s="151" t="s">
        <v>87</v>
      </c>
      <c r="B57" s="290" t="s">
        <v>8</v>
      </c>
      <c r="C57" s="150" t="s">
        <v>167</v>
      </c>
      <c r="D57" s="151" t="s">
        <v>762</v>
      </c>
      <c r="E57" s="291"/>
      <c r="F57" s="155" t="str">
        <f>Tabela6[[#This Row],[Unidade]]&amp;Tabela6[[#This Row],[Categoria]]&amp;Tabela6[[#This Row],[Fornecedor]]</f>
        <v>Shopping PiracicabaManutençãoBrasanitas</v>
      </c>
    </row>
    <row r="58" spans="1:6" ht="16.5" thickBot="1">
      <c r="A58" s="151" t="s">
        <v>87</v>
      </c>
      <c r="B58" s="290" t="s">
        <v>9</v>
      </c>
      <c r="C58" s="150" t="s">
        <v>167</v>
      </c>
      <c r="D58" s="151" t="s">
        <v>762</v>
      </c>
      <c r="E58" s="291"/>
      <c r="F58" s="155" t="str">
        <f>Tabela6[[#This Row],[Unidade]]&amp;Tabela6[[#This Row],[Categoria]]&amp;Tabela6[[#This Row],[Fornecedor]]</f>
        <v>Shopping PiracicabaPMOCBrasanitas</v>
      </c>
    </row>
    <row r="59" spans="1:6" ht="16.5" thickBot="1">
      <c r="A59" s="151" t="s">
        <v>87</v>
      </c>
      <c r="B59" s="290" t="s">
        <v>169</v>
      </c>
      <c r="C59" s="150" t="s">
        <v>167</v>
      </c>
      <c r="D59" s="151" t="s">
        <v>762</v>
      </c>
      <c r="E59" s="291"/>
      <c r="F59" s="155" t="str">
        <f>Tabela6[[#This Row],[Unidade]]&amp;Tabela6[[#This Row],[Categoria]]&amp;Tabela6[[#This Row],[Fornecedor]]</f>
        <v>Shopping PiracicabaBrigada de IncêndioBrasanitas</v>
      </c>
    </row>
    <row r="60" spans="1:6" ht="16.5" thickBot="1">
      <c r="A60" s="151" t="s">
        <v>87</v>
      </c>
      <c r="B60" s="290" t="s">
        <v>11</v>
      </c>
      <c r="C60" s="150" t="s">
        <v>171</v>
      </c>
      <c r="D60" s="151" t="s">
        <v>762</v>
      </c>
      <c r="E60" s="291"/>
      <c r="F60" s="155" t="str">
        <f>Tabela6[[#This Row],[Unidade]]&amp;Tabela6[[#This Row],[Categoria]]&amp;Tabela6[[#This Row],[Fornecedor]]</f>
        <v>Shopping PiracicabaVigilânciaGrupo JLR</v>
      </c>
    </row>
    <row r="61" spans="1:6" ht="16.5" thickBot="1">
      <c r="A61" s="151" t="s">
        <v>87</v>
      </c>
      <c r="B61" s="290" t="s">
        <v>10</v>
      </c>
      <c r="C61" s="150" t="s">
        <v>171</v>
      </c>
      <c r="D61" s="151" t="s">
        <v>762</v>
      </c>
      <c r="E61" s="291"/>
      <c r="F61" s="155" t="str">
        <f>Tabela6[[#This Row],[Unidade]]&amp;Tabela6[[#This Row],[Categoria]]&amp;Tabela6[[#This Row],[Fornecedor]]</f>
        <v>Shopping PiracicabaPortariaGrupo JLR</v>
      </c>
    </row>
    <row r="62" spans="1:6" ht="16.5" thickBot="1">
      <c r="A62" s="151" t="s">
        <v>87</v>
      </c>
      <c r="B62" s="290" t="s">
        <v>175</v>
      </c>
      <c r="C62" s="150"/>
      <c r="D62" s="151" t="s">
        <v>762</v>
      </c>
      <c r="E62" s="291"/>
      <c r="F62" s="155" t="str">
        <f>Tabela6[[#This Row],[Unidade]]&amp;Tabela6[[#This Row],[Categoria]]&amp;Tabela6[[#This Row],[Fornecedor]]</f>
        <v>Shopping PiracicabaJardinagem</v>
      </c>
    </row>
    <row r="63" spans="1:6" ht="15.75">
      <c r="A63" s="151" t="s">
        <v>87</v>
      </c>
      <c r="B63" s="290" t="s">
        <v>158</v>
      </c>
      <c r="C63" s="150"/>
      <c r="D63" s="151" t="s">
        <v>762</v>
      </c>
      <c r="E63" s="291"/>
      <c r="F63" s="155" t="str">
        <f>Tabela6[[#This Row],[Unidade]]&amp;Tabela6[[#This Row],[Categoria]]&amp;Tabela6[[#This Row],[Fornecedor]]</f>
        <v>Shopping PiracicabaResíduos</v>
      </c>
    </row>
  </sheetData>
  <dataValidations count="1">
    <dataValidation type="list" allowBlank="1" showInputMessage="1" showErrorMessage="1" sqref="D2:D1048576" xr:uid="{6F8372B8-8B31-4BC8-BA13-5B478B84CF22}">
      <formula1>"Emissão no mês da prestação do serviço,Emissão no mês subsequente ao de prestação do serviço"</formula1>
    </dataValidation>
  </dataValidations>
  <pageMargins left="0.511811024" right="0.511811024" top="0.78740157499999996" bottom="0.78740157499999996" header="0.31496062000000002" footer="0.31496062000000002"/>
  <legacy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B76AA63D-D5CC-4BA6-839A-5BD972868131}">
          <x14:formula1>
            <xm:f>Unidade!$A$2:$A$10</xm:f>
          </x14:formula1>
          <xm:sqref>A2:A1048576</xm:sqref>
        </x14:dataValidation>
        <x14:dataValidation type="list" allowBlank="1" showInputMessage="1" showErrorMessage="1" xr:uid="{8B58F7C6-261A-421C-ACF5-66D0ADE8A32C}">
          <x14:formula1>
            <xm:f>'Categoria'!$A$2:$A$13</xm:f>
          </x14:formula1>
          <xm:sqref>B2:B1048576</xm:sqref>
        </x14:dataValidation>
        <x14:dataValidation type="list" allowBlank="1" showInputMessage="1" showErrorMessage="1" xr:uid="{2A12991A-C956-48DA-91B0-759FC43EA427}">
          <x14:formula1>
            <xm:f>Fornecedor!$A$2:$A$85</xm:f>
          </x14:formula1>
          <xm:sqref>C64:C1048576</xm:sqref>
        </x14:dataValidation>
        <x14:dataValidation type="list" allowBlank="1" showInputMessage="1" showErrorMessage="1" xr:uid="{B6A2B8C0-9D4E-4B27-BD79-F0CDEFEE488E}">
          <x14:formula1>
            <xm:f>Fornecedor!$A$2:$A$91</xm:f>
          </x14:formula1>
          <xm:sqref>C2:C63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0971A7-B647-46CF-B09D-AEF5C9A51C77}">
  <sheetPr codeName="Planilha1"/>
  <dimension ref="B1:BV748"/>
  <sheetViews>
    <sheetView showGridLines="0" topLeftCell="A663" workbookViewId="0">
      <selection activeCell="E749" sqref="E749"/>
    </sheetView>
  </sheetViews>
  <sheetFormatPr defaultRowHeight="15"/>
  <cols>
    <col min="2" max="3" width="28.42578125" customWidth="1"/>
    <col min="4" max="4" width="16.42578125" customWidth="1"/>
    <col min="5" max="5" width="15.5703125" style="1" customWidth="1"/>
    <col min="6" max="6" width="13.42578125" customWidth="1"/>
    <col min="7" max="7" width="14.42578125" style="61" customWidth="1"/>
    <col min="8" max="8" width="14.42578125" customWidth="1"/>
    <col min="9" max="9" width="13.5703125" customWidth="1"/>
    <col min="10" max="10" width="16.5703125" customWidth="1"/>
    <col min="11" max="11" width="17.42578125" style="1" customWidth="1"/>
    <col min="12" max="14" width="15.42578125" bestFit="1" customWidth="1"/>
    <col min="15" max="15" width="12.42578125" bestFit="1" customWidth="1"/>
    <col min="16" max="16" width="15.42578125" bestFit="1" customWidth="1"/>
    <col min="17" max="17" width="15.5703125" customWidth="1"/>
    <col min="18" max="18" width="11" bestFit="1" customWidth="1"/>
    <col min="19" max="19" width="15.42578125" bestFit="1" customWidth="1"/>
    <col min="20" max="20" width="14.5703125" customWidth="1"/>
    <col min="21" max="21" width="12" customWidth="1"/>
    <col min="22" max="22" width="15.42578125" bestFit="1" customWidth="1"/>
    <col min="23" max="23" width="16.5703125" customWidth="1"/>
    <col min="24" max="25" width="15.42578125" bestFit="1" customWidth="1"/>
    <col min="26" max="26" width="15" customWidth="1"/>
    <col min="27" max="27" width="11.5703125" customWidth="1"/>
    <col min="28" max="28" width="15.42578125" bestFit="1" customWidth="1"/>
    <col min="29" max="29" width="14.5703125" customWidth="1"/>
    <col min="30" max="30" width="13.42578125" customWidth="1"/>
    <col min="31" max="31" width="16.42578125" customWidth="1"/>
    <col min="32" max="32" width="15.42578125" customWidth="1"/>
    <col min="33" max="33" width="12.42578125" customWidth="1"/>
    <col min="34" max="34" width="15.42578125" bestFit="1" customWidth="1"/>
    <col min="35" max="35" width="17.42578125" customWidth="1"/>
    <col min="36" max="36" width="15.42578125" bestFit="1" customWidth="1"/>
    <col min="37" max="37" width="17.42578125" customWidth="1"/>
    <col min="38" max="39" width="12.42578125" customWidth="1"/>
    <col min="40" max="40" width="15.42578125" bestFit="1" customWidth="1"/>
    <col min="41" max="41" width="11.5703125" customWidth="1"/>
    <col min="42" max="43" width="12.42578125" customWidth="1"/>
    <col min="44" max="44" width="15.42578125" bestFit="1" customWidth="1"/>
    <col min="45" max="45" width="12.42578125" customWidth="1"/>
    <col min="46" max="46" width="12.5703125" customWidth="1"/>
    <col min="47" max="47" width="14.42578125" customWidth="1"/>
    <col min="48" max="48" width="15.42578125" bestFit="1" customWidth="1"/>
    <col min="49" max="49" width="13.42578125" customWidth="1"/>
    <col min="50" max="50" width="11.42578125" customWidth="1"/>
    <col min="55" max="55" width="8.5703125" customWidth="1"/>
    <col min="61" max="61" width="8.5703125" customWidth="1"/>
    <col min="67" max="67" width="8.5703125" customWidth="1"/>
    <col min="73" max="73" width="8.5703125" customWidth="1"/>
  </cols>
  <sheetData>
    <row r="1" spans="2:74">
      <c r="C1" s="18">
        <v>45292</v>
      </c>
      <c r="D1" s="19"/>
      <c r="E1" s="53"/>
      <c r="F1" s="19"/>
      <c r="G1" s="58"/>
      <c r="H1" s="20"/>
      <c r="I1" s="18">
        <v>45323</v>
      </c>
      <c r="J1" s="19"/>
      <c r="K1" s="53"/>
      <c r="L1" s="19"/>
      <c r="M1" s="19"/>
      <c r="N1" s="20"/>
      <c r="O1" s="18">
        <v>45352</v>
      </c>
      <c r="P1" s="19"/>
      <c r="Q1" s="19"/>
      <c r="R1" s="19"/>
      <c r="S1" s="19"/>
      <c r="T1" s="20"/>
      <c r="U1" s="18">
        <v>45383</v>
      </c>
      <c r="V1" s="19"/>
      <c r="W1" s="19"/>
      <c r="X1" s="19"/>
      <c r="Y1" s="19"/>
      <c r="Z1" s="20"/>
      <c r="AA1" s="18">
        <v>45413</v>
      </c>
      <c r="AB1" s="19"/>
      <c r="AC1" s="19"/>
      <c r="AD1" s="19"/>
      <c r="AE1" s="19"/>
      <c r="AF1" s="20"/>
      <c r="AG1" s="18">
        <v>45444</v>
      </c>
      <c r="AH1" s="19"/>
      <c r="AI1" s="19"/>
      <c r="AJ1" s="19"/>
      <c r="AK1" s="19"/>
      <c r="AL1" s="20"/>
      <c r="AM1" s="18">
        <v>45474</v>
      </c>
      <c r="AN1" s="19"/>
      <c r="AO1" s="19"/>
      <c r="AP1" s="19"/>
      <c r="AQ1" s="19"/>
      <c r="AR1" s="20"/>
      <c r="AS1" s="18">
        <v>45505</v>
      </c>
      <c r="AT1" s="19"/>
      <c r="AU1" s="19"/>
      <c r="AV1" s="19"/>
      <c r="AW1" s="19"/>
      <c r="AX1" s="20"/>
      <c r="AY1" s="18">
        <v>45536</v>
      </c>
      <c r="AZ1" s="19"/>
      <c r="BA1" s="19"/>
      <c r="BB1" s="19"/>
      <c r="BC1" s="19"/>
      <c r="BD1" s="20"/>
      <c r="BE1" s="18">
        <v>45566</v>
      </c>
      <c r="BF1" s="19"/>
      <c r="BG1" s="19"/>
      <c r="BH1" s="19"/>
      <c r="BI1" s="19"/>
      <c r="BJ1" s="20"/>
      <c r="BK1" s="18">
        <v>45597</v>
      </c>
      <c r="BL1" s="19"/>
      <c r="BM1" s="19"/>
      <c r="BN1" s="19"/>
      <c r="BO1" s="19"/>
      <c r="BP1" s="20"/>
      <c r="BQ1" s="18">
        <v>45627</v>
      </c>
      <c r="BR1" s="19"/>
      <c r="BS1" s="19"/>
      <c r="BT1" s="19"/>
      <c r="BU1" s="19"/>
      <c r="BV1" s="20"/>
    </row>
    <row r="2" spans="2:74">
      <c r="B2" t="s">
        <v>7</v>
      </c>
      <c r="C2" s="360">
        <f>C1</f>
        <v>45292</v>
      </c>
      <c r="D2" s="361"/>
      <c r="E2" s="361"/>
      <c r="F2" s="361"/>
      <c r="G2" s="361"/>
      <c r="H2" s="362"/>
      <c r="I2" s="360">
        <f>I1</f>
        <v>45323</v>
      </c>
      <c r="J2" s="361"/>
      <c r="K2" s="361"/>
      <c r="L2" s="361"/>
      <c r="M2" s="361"/>
      <c r="N2" s="362"/>
      <c r="O2" s="360">
        <f>O1</f>
        <v>45352</v>
      </c>
      <c r="P2" s="361"/>
      <c r="Q2" s="361"/>
      <c r="R2" s="361"/>
      <c r="S2" s="361"/>
      <c r="T2" s="362"/>
      <c r="U2" s="360">
        <f>U1</f>
        <v>45383</v>
      </c>
      <c r="V2" s="361"/>
      <c r="W2" s="361"/>
      <c r="X2" s="361"/>
      <c r="Y2" s="361"/>
      <c r="Z2" s="362"/>
      <c r="AA2" s="360">
        <f>AA1</f>
        <v>45413</v>
      </c>
      <c r="AB2" s="361"/>
      <c r="AC2" s="361"/>
      <c r="AD2" s="361"/>
      <c r="AE2" s="361"/>
      <c r="AF2" s="362"/>
      <c r="AG2" s="360">
        <f>AG1</f>
        <v>45444</v>
      </c>
      <c r="AH2" s="361"/>
      <c r="AI2" s="361"/>
      <c r="AJ2" s="361"/>
      <c r="AK2" s="361"/>
      <c r="AL2" s="362"/>
      <c r="AM2" s="360">
        <f>AM1</f>
        <v>45474</v>
      </c>
      <c r="AN2" s="361"/>
      <c r="AO2" s="361"/>
      <c r="AP2" s="361"/>
      <c r="AQ2" s="361"/>
      <c r="AR2" s="362"/>
      <c r="AS2" s="360">
        <f>AS1</f>
        <v>45505</v>
      </c>
      <c r="AT2" s="361"/>
      <c r="AU2" s="361"/>
      <c r="AV2" s="361"/>
      <c r="AW2" s="361"/>
      <c r="AX2" s="362"/>
      <c r="AY2" s="360">
        <f>AY1</f>
        <v>45536</v>
      </c>
      <c r="AZ2" s="361"/>
      <c r="BA2" s="361"/>
      <c r="BB2" s="361"/>
      <c r="BC2" s="361"/>
      <c r="BD2" s="362"/>
      <c r="BE2" s="360">
        <f>BE1</f>
        <v>45566</v>
      </c>
      <c r="BF2" s="361"/>
      <c r="BG2" s="361"/>
      <c r="BH2" s="361"/>
      <c r="BI2" s="361"/>
      <c r="BJ2" s="362"/>
      <c r="BK2" s="360">
        <f>BK1</f>
        <v>45597</v>
      </c>
      <c r="BL2" s="361"/>
      <c r="BM2" s="361"/>
      <c r="BN2" s="361"/>
      <c r="BO2" s="361"/>
      <c r="BP2" s="362"/>
      <c r="BQ2" s="360">
        <f>BQ1</f>
        <v>45627</v>
      </c>
      <c r="BR2" s="361"/>
      <c r="BS2" s="361"/>
      <c r="BT2" s="361"/>
      <c r="BU2" s="361"/>
      <c r="BV2" s="362"/>
    </row>
    <row r="3" spans="2:74" ht="60">
      <c r="B3" s="16" t="s">
        <v>120</v>
      </c>
      <c r="C3" s="21" t="s">
        <v>764</v>
      </c>
      <c r="D3" s="13" t="s">
        <v>765</v>
      </c>
      <c r="E3" s="54" t="s">
        <v>766</v>
      </c>
      <c r="F3" s="13" t="s">
        <v>767</v>
      </c>
      <c r="G3" s="59" t="s">
        <v>768</v>
      </c>
      <c r="H3" s="22" t="s">
        <v>769</v>
      </c>
      <c r="I3" s="21" t="s">
        <v>764</v>
      </c>
      <c r="J3" s="13" t="s">
        <v>765</v>
      </c>
      <c r="K3" s="54" t="s">
        <v>766</v>
      </c>
      <c r="L3" s="13" t="s">
        <v>767</v>
      </c>
      <c r="M3" s="13" t="s">
        <v>768</v>
      </c>
      <c r="N3" s="22" t="s">
        <v>769</v>
      </c>
      <c r="O3" s="21" t="s">
        <v>764</v>
      </c>
      <c r="P3" s="13" t="s">
        <v>765</v>
      </c>
      <c r="Q3" s="13" t="s">
        <v>766</v>
      </c>
      <c r="R3" s="13" t="s">
        <v>767</v>
      </c>
      <c r="S3" s="13" t="s">
        <v>768</v>
      </c>
      <c r="T3" s="22" t="s">
        <v>769</v>
      </c>
      <c r="U3" s="21" t="s">
        <v>764</v>
      </c>
      <c r="V3" s="13" t="s">
        <v>765</v>
      </c>
      <c r="W3" s="13" t="s">
        <v>766</v>
      </c>
      <c r="X3" s="13" t="s">
        <v>767</v>
      </c>
      <c r="Y3" s="13" t="s">
        <v>768</v>
      </c>
      <c r="Z3" s="22" t="s">
        <v>769</v>
      </c>
      <c r="AA3" s="21" t="s">
        <v>764</v>
      </c>
      <c r="AB3" s="13" t="s">
        <v>765</v>
      </c>
      <c r="AC3" s="13" t="s">
        <v>766</v>
      </c>
      <c r="AD3" s="13" t="s">
        <v>767</v>
      </c>
      <c r="AE3" s="13" t="s">
        <v>768</v>
      </c>
      <c r="AF3" s="22" t="s">
        <v>769</v>
      </c>
      <c r="AG3" s="21" t="s">
        <v>764</v>
      </c>
      <c r="AH3" s="13" t="s">
        <v>765</v>
      </c>
      <c r="AI3" s="13" t="s">
        <v>766</v>
      </c>
      <c r="AJ3" s="13" t="s">
        <v>767</v>
      </c>
      <c r="AK3" s="13" t="s">
        <v>768</v>
      </c>
      <c r="AL3" s="22" t="s">
        <v>769</v>
      </c>
      <c r="AM3" s="21" t="s">
        <v>764</v>
      </c>
      <c r="AN3" s="13" t="s">
        <v>765</v>
      </c>
      <c r="AO3" s="13" t="s">
        <v>766</v>
      </c>
      <c r="AP3" s="13" t="s">
        <v>767</v>
      </c>
      <c r="AQ3" s="13" t="s">
        <v>768</v>
      </c>
      <c r="AR3" s="22" t="s">
        <v>769</v>
      </c>
      <c r="AS3" s="21" t="s">
        <v>764</v>
      </c>
      <c r="AT3" s="13" t="s">
        <v>765</v>
      </c>
      <c r="AU3" s="13" t="s">
        <v>766</v>
      </c>
      <c r="AV3" s="13" t="s">
        <v>767</v>
      </c>
      <c r="AW3" s="13" t="s">
        <v>768</v>
      </c>
      <c r="AX3" s="22" t="s">
        <v>769</v>
      </c>
      <c r="AY3" s="21" t="s">
        <v>764</v>
      </c>
      <c r="AZ3" s="13" t="s">
        <v>765</v>
      </c>
      <c r="BA3" s="13" t="s">
        <v>766</v>
      </c>
      <c r="BB3" s="13" t="s">
        <v>767</v>
      </c>
      <c r="BC3" s="13" t="s">
        <v>768</v>
      </c>
      <c r="BD3" s="22" t="s">
        <v>769</v>
      </c>
      <c r="BE3" s="21" t="s">
        <v>764</v>
      </c>
      <c r="BF3" s="13" t="s">
        <v>765</v>
      </c>
      <c r="BG3" s="13" t="s">
        <v>766</v>
      </c>
      <c r="BH3" s="13" t="s">
        <v>767</v>
      </c>
      <c r="BI3" s="13" t="s">
        <v>768</v>
      </c>
      <c r="BJ3" s="22" t="s">
        <v>769</v>
      </c>
      <c r="BK3" s="21" t="s">
        <v>764</v>
      </c>
      <c r="BL3" s="13" t="s">
        <v>765</v>
      </c>
      <c r="BM3" s="13" t="s">
        <v>766</v>
      </c>
      <c r="BN3" s="13" t="s">
        <v>767</v>
      </c>
      <c r="BO3" s="13" t="s">
        <v>768</v>
      </c>
      <c r="BP3" s="22" t="s">
        <v>769</v>
      </c>
      <c r="BQ3" s="21" t="s">
        <v>764</v>
      </c>
      <c r="BR3" s="13" t="s">
        <v>765</v>
      </c>
      <c r="BS3" s="13" t="s">
        <v>766</v>
      </c>
      <c r="BT3" s="13" t="s">
        <v>767</v>
      </c>
      <c r="BU3" s="13" t="s">
        <v>768</v>
      </c>
      <c r="BV3" s="22" t="s">
        <v>769</v>
      </c>
    </row>
    <row r="4" spans="2:74">
      <c r="B4" s="17" t="s">
        <v>237</v>
      </c>
      <c r="C4" s="23">
        <f>COUNTIFS('Faturamento SP2'!$D$2:$D$557,'Infos Relatório'!$B$2,'Faturamento SP2'!$E$2:$E$557,'Infos Relatório'!$B4,'Faturamento SP2'!$Z$2:$Z$557,'Infos Relatório'!C$1)</f>
        <v>0</v>
      </c>
      <c r="D4" s="14">
        <f>SUMIFS('Faturamento SP2'!$G$2:$G$557,'Faturamento SP2'!$D$2:$D$557,'Infos Relatório'!$B$2,'Faturamento SP2'!$E$2:$E$557,'Infos Relatório'!$B4,'Faturamento SP2'!$Z$2:$Z$557,'Infos Relatório'!C$1)</f>
        <v>0</v>
      </c>
      <c r="E4" s="55">
        <f>SUMIFS('Faturamento SP2'!$J$2:$J$557,'Faturamento SP2'!$D$2:$D$557,'Infos Relatório'!$B$2,'Faturamento SP2'!$E$2:$E$557,'Infos Relatório'!$B4,'Faturamento SP2'!$Z$2:$Z$557,'Infos Relatório'!C$1)</f>
        <v>0</v>
      </c>
      <c r="F4" s="15">
        <f>SUMIFS('Faturamento SP2'!$O$2:$O$557,'Faturamento SP2'!$D$2:$D$557,'Infos Relatório'!$B$2,'Faturamento SP2'!$E$2:$E$557,'Infos Relatório'!$B4,'Faturamento SP2'!$Z$2:$Z$557,'Infos Relatório'!C$1,'Faturamento SP2'!$T$2:$T$557,"Sim")+SUMIFS('Faturamento SP2'!$P$2:$P$557,'Faturamento SP2'!$D$2:$D$557,'Infos Relatório'!$B$2,'Faturamento SP2'!$E$2:$E$557,'Infos Relatório'!$B4,'Faturamento SP2'!$Z$2:$Z$557,'Infos Relatório'!C$1,'Faturamento SP2'!$T$2:$T$557,"Sim")</f>
        <v>0</v>
      </c>
      <c r="G4" s="60" t="e">
        <f t="shared" ref="G4:G21" si="0">F4/E4</f>
        <v>#DIV/0!</v>
      </c>
      <c r="H4" s="24">
        <f>SUMIFS('Faturamento SP2'!$H$2:$H$557,'Faturamento SP2'!$D$2:$D$557,'Infos Relatório'!$B$2,'Faturamento SP2'!$E$2:$E$557,'Infos Relatório'!$B4,'Faturamento SP2'!$Z$2:$Z$557,'Infos Relatório'!C$1)</f>
        <v>0</v>
      </c>
      <c r="I4" s="23">
        <f>COUNTIFS('Faturamento SP2'!$D$2:$D$557,'Infos Relatório'!$B$2,'Faturamento SP2'!$E$2:$E$557,'Infos Relatório'!$B4,'Faturamento SP2'!$Z$2:$Z$557,'Infos Relatório'!I$1)</f>
        <v>0</v>
      </c>
      <c r="J4" s="14">
        <f>SUMIFS('Faturamento SP2'!$G$2:$G$557,'Faturamento SP2'!$D$2:$D$557,'Infos Relatório'!$B$2,'Faturamento SP2'!$E$2:$E$557,'Infos Relatório'!$B4,'Faturamento SP2'!$Z$2:$Z$557,'Infos Relatório'!I$1)</f>
        <v>0</v>
      </c>
      <c r="K4" s="55">
        <f>SUMIFS('Faturamento SP2'!$J$2:$J$557,'Faturamento SP2'!$D$2:$D$557,'Infos Relatório'!$B$2,'Faturamento SP2'!$E$2:$E$557,'Infos Relatório'!$B4,'Faturamento SP2'!$Z$2:$Z$557,'Infos Relatório'!I$1)</f>
        <v>0</v>
      </c>
      <c r="L4" s="15">
        <f>SUMIFS('Faturamento SP2'!$O$2:$O$557,'Faturamento SP2'!$D$2:$D$557,'Infos Relatório'!$B$2,'Faturamento SP2'!$E$2:$E$557,'Infos Relatório'!$B4,'Faturamento SP2'!$Z$2:$Z$557,'Infos Relatório'!I$1,'Faturamento SP2'!$T$2:$T$557,"Sim")+SUMIFS('Faturamento SP2'!$P$2:$P$557,'Faturamento SP2'!$D$2:$D$557,'Infos Relatório'!$B$2,'Faturamento SP2'!$E$2:$E$557,'Infos Relatório'!$B4,'Faturamento SP2'!$Z$2:$Z$557,'Infos Relatório'!I$1,'Faturamento SP2'!$T$2:$T$557,"Sim")</f>
        <v>0</v>
      </c>
      <c r="M4" s="27" t="e">
        <f t="shared" ref="M4:M21" si="1">L4/K4</f>
        <v>#DIV/0!</v>
      </c>
      <c r="N4" s="24">
        <f>SUMIFS('Faturamento SP2'!$H$2:$H$557,'Faturamento SP2'!$D$2:$D$557,'Infos Relatório'!$B$2,'Faturamento SP2'!$E$2:$E$557,'Infos Relatório'!$B4,'Faturamento SP2'!$Z$2:$Z$557,'Infos Relatório'!I$1)</f>
        <v>0</v>
      </c>
      <c r="O4" s="23">
        <f>COUNTIFS('Faturamento SP2'!$D$2:$D$557,'Infos Relatório'!$B$2,'Faturamento SP2'!$E$2:$E$557,'Infos Relatório'!$B4,'Faturamento SP2'!$Z$2:$Z$557,'Infos Relatório'!O$1)</f>
        <v>0</v>
      </c>
      <c r="P4" s="14">
        <f>SUMIFS('Faturamento SP2'!$G$2:$G$557,'Faturamento SP2'!$D$2:$D$557,'Infos Relatório'!$B$2,'Faturamento SP2'!$E$2:$E$557,'Infos Relatório'!$B4,'Faturamento SP2'!$Z$2:$Z$557,'Infos Relatório'!O$1)</f>
        <v>0</v>
      </c>
      <c r="Q4" s="14">
        <f>SUMIFS('Faturamento SP2'!$J$2:$J$557,'Faturamento SP2'!$D$2:$D$557,'Infos Relatório'!$B$2,'Faturamento SP2'!$E$2:$E$557,'Infos Relatório'!$B4,'Faturamento SP2'!$Z$2:$Z$557,'Infos Relatório'!O$1)</f>
        <v>0</v>
      </c>
      <c r="R4" s="15">
        <f>SUMIFS('Faturamento SP2'!$O$2:$O$557,'Faturamento SP2'!$D$2:$D$557,'Infos Relatório'!$B$2,'Faturamento SP2'!$E$2:$E$557,'Infos Relatório'!$B4,'Faturamento SP2'!$Z$2:$Z$557,'Infos Relatório'!O$1,'Faturamento SP2'!$T$2:$T$557,"Sim")+SUMIFS('Faturamento SP2'!$P$2:$P$557,'Faturamento SP2'!$D$2:$D$557,'Infos Relatório'!$B$2,'Faturamento SP2'!$E$2:$E$557,'Infos Relatório'!$B4,'Faturamento SP2'!$Z$2:$Z$557,'Infos Relatório'!O$1,'Faturamento SP2'!$T$2:$T$557,"Sim")</f>
        <v>0</v>
      </c>
      <c r="S4" s="27" t="e">
        <f t="shared" ref="S4:S21" si="2">R4/Q4</f>
        <v>#DIV/0!</v>
      </c>
      <c r="T4" s="24">
        <f>SUMIFS('Faturamento SP2'!$H$2:$H$557,'Faturamento SP2'!$D$2:$D$557,'Infos Relatório'!$B$2,'Faturamento SP2'!$E$2:$E$557,'Infos Relatório'!$B4,'Faturamento SP2'!$Z$2:$Z$557,'Infos Relatório'!O$1)</f>
        <v>0</v>
      </c>
      <c r="U4" s="23">
        <f>COUNTIFS('Faturamento SP2'!$D$2:$D$557,'Infos Relatório'!$B$2,'Faturamento SP2'!$E$2:$E$557,'Infos Relatório'!$B4,'Faturamento SP2'!$Z$2:$Z$557,'Infos Relatório'!U$1)</f>
        <v>0</v>
      </c>
      <c r="V4" s="14">
        <f>SUMIFS('Faturamento SP2'!$G$2:$G$557,'Faturamento SP2'!$D$2:$D$557,'Infos Relatório'!$B$2,'Faturamento SP2'!$E$2:$E$557,'Infos Relatório'!$B4,'Faturamento SP2'!$Z$2:$Z$557,'Infos Relatório'!U$1)</f>
        <v>0</v>
      </c>
      <c r="W4" s="14">
        <f>SUMIFS('Faturamento SP2'!$J$2:$J$557,'Faturamento SP2'!$D$2:$D$557,'Infos Relatório'!$B$2,'Faturamento SP2'!$E$2:$E$557,'Infos Relatório'!$B4,'Faturamento SP2'!$Z$2:$Z$557,'Infos Relatório'!U$1)</f>
        <v>0</v>
      </c>
      <c r="X4" s="15">
        <f>SUMIFS('Faturamento SP2'!$O$2:$O$557,'Faturamento SP2'!$D$2:$D$557,'Infos Relatório'!$B$2,'Faturamento SP2'!$E$2:$E$557,'Infos Relatório'!$B4,'Faturamento SP2'!$Z$2:$Z$557,'Infos Relatório'!U$1,'Faturamento SP2'!$T$2:$T$557,"Sim")+SUMIFS('Faturamento SP2'!$P$2:$P$557,'Faturamento SP2'!$D$2:$D$557,'Infos Relatório'!$B$2,'Faturamento SP2'!$E$2:$E$557,'Infos Relatório'!$B4,'Faturamento SP2'!$Z$2:$Z$557,'Infos Relatório'!U$1,'Faturamento SP2'!$T$2:$T$557,"Sim")</f>
        <v>0</v>
      </c>
      <c r="Y4" s="27" t="e">
        <f t="shared" ref="Y4:Y21" si="3">X4/W4</f>
        <v>#DIV/0!</v>
      </c>
      <c r="Z4" s="24">
        <f>SUMIFS('Faturamento SP2'!$H$2:$H$557,'Faturamento SP2'!$D$2:$D$557,'Infos Relatório'!$B$2,'Faturamento SP2'!$E$2:$E$557,'Infos Relatório'!$B4,'Faturamento SP2'!$Z$2:$Z$557,'Infos Relatório'!U$1)</f>
        <v>0</v>
      </c>
      <c r="AA4" s="23">
        <f>COUNTIFS('Faturamento SP2'!$D$2:$D$557,'Infos Relatório'!$B$2,'Faturamento SP2'!$E$2:$E$557,'Infos Relatório'!$B4,'Faturamento SP2'!$Z$2:$Z$557,'Infos Relatório'!AA$1)</f>
        <v>0</v>
      </c>
      <c r="AB4" s="14">
        <f>SUMIFS('Faturamento SP2'!$G$2:$G$557,'Faturamento SP2'!$D$2:$D$557,'Infos Relatório'!$B$2,'Faturamento SP2'!$E$2:$E$557,'Infos Relatório'!$B4,'Faturamento SP2'!$Z$2:$Z$557,'Infos Relatório'!AA$1)</f>
        <v>0</v>
      </c>
      <c r="AC4" s="14">
        <f>SUMIFS('Faturamento SP2'!$J$2:$J$557,'Faturamento SP2'!$D$2:$D$557,'Infos Relatório'!$B$2,'Faturamento SP2'!$E$2:$E$557,'Infos Relatório'!$B4,'Faturamento SP2'!$Z$2:$Z$557,'Infos Relatório'!AA$1)</f>
        <v>0</v>
      </c>
      <c r="AD4" s="15">
        <f>SUMIFS('Faturamento SP2'!$O$2:$O$557,'Faturamento SP2'!$D$2:$D$557,'Infos Relatório'!$B$2,'Faturamento SP2'!$E$2:$E$557,'Infos Relatório'!$B4,'Faturamento SP2'!$Z$2:$Z$557,'Infos Relatório'!AA$1,'Faturamento SP2'!$T$2:$T$557,"Sim")+SUMIFS('Faturamento SP2'!$P$2:$P$557,'Faturamento SP2'!$D$2:$D$557,'Infos Relatório'!$B$2,'Faturamento SP2'!$E$2:$E$557,'Infos Relatório'!$B4,'Faturamento SP2'!$Z$2:$Z$557,'Infos Relatório'!AA$1,'Faturamento SP2'!$T$2:$T$557,"Sim")</f>
        <v>0</v>
      </c>
      <c r="AE4" s="27" t="e">
        <f t="shared" ref="AE4:AE21" si="4">AD4/AC4</f>
        <v>#DIV/0!</v>
      </c>
      <c r="AF4" s="24">
        <f>SUMIFS('Faturamento SP2'!$H$2:$H$557,'Faturamento SP2'!$D$2:$D$557,'Infos Relatório'!$B$2,'Faturamento SP2'!$E$2:$E$557,'Infos Relatório'!$B4,'Faturamento SP2'!$Z$2:$Z$557,'Infos Relatório'!AA$1)</f>
        <v>0</v>
      </c>
      <c r="AG4" s="23">
        <f>COUNTIFS('Faturamento SP2'!$D$2:$D$557,'Infos Relatório'!$B$2,'Faturamento SP2'!$E$2:$E$557,'Infos Relatório'!$B4,'Faturamento SP2'!$Z$2:$Z$557,'Infos Relatório'!AG$1)</f>
        <v>0</v>
      </c>
      <c r="AH4" s="14">
        <f>SUMIFS('Faturamento SP2'!$G$2:$G$557,'Faturamento SP2'!$D$2:$D$557,'Infos Relatório'!$B$2,'Faturamento SP2'!$E$2:$E$557,'Infos Relatório'!$B4,'Faturamento SP2'!$Z$2:$Z$557,'Infos Relatório'!AG$1)</f>
        <v>0</v>
      </c>
      <c r="AI4" s="14">
        <f>SUMIFS('Faturamento SP2'!$J$2:$J$557,'Faturamento SP2'!$D$2:$D$557,'Infos Relatório'!$B$2,'Faturamento SP2'!$E$2:$E$557,'Infos Relatório'!$B4,'Faturamento SP2'!$Z$2:$Z$557,'Infos Relatório'!AG$1)</f>
        <v>0</v>
      </c>
      <c r="AJ4" s="15">
        <f>SUMIFS('Faturamento SP2'!$O$2:$O$557,'Faturamento SP2'!$D$2:$D$557,'Infos Relatório'!$B$2,'Faturamento SP2'!$E$2:$E$557,'Infos Relatório'!$B4,'Faturamento SP2'!$Z$2:$Z$557,'Infos Relatório'!AG$1,'Faturamento SP2'!$T$2:$T$557,"Sim")+SUMIFS('Faturamento SP2'!$P$2:$P$557,'Faturamento SP2'!$D$2:$D$557,'Infos Relatório'!$B$2,'Faturamento SP2'!$E$2:$E$557,'Infos Relatório'!$B4,'Faturamento SP2'!$Z$2:$Z$557,'Infos Relatório'!AG$1,'Faturamento SP2'!$T$2:$T$557,"Sim")</f>
        <v>0</v>
      </c>
      <c r="AK4" s="27" t="e">
        <f t="shared" ref="AK4:AK21" si="5">AJ4/AI4</f>
        <v>#DIV/0!</v>
      </c>
      <c r="AL4" s="24">
        <f>SUMIFS('Faturamento SP2'!$H$2:$H$557,'Faturamento SP2'!$D$2:$D$557,'Infos Relatório'!$B$2,'Faturamento SP2'!$E$2:$E$557,'Infos Relatório'!$B4,'Faturamento SP2'!$Z$2:$Z$557,'Infos Relatório'!AG$1)</f>
        <v>0</v>
      </c>
      <c r="AM4" s="23">
        <f>COUNTIFS('Faturamento SP2'!$D$2:$D$557,'Infos Relatório'!$B$2,'Faturamento SP2'!$E$2:$E$557,'Infos Relatório'!$B4,'Faturamento SP2'!$Z$2:$Z$557,'Infos Relatório'!AM$1)</f>
        <v>0</v>
      </c>
      <c r="AN4" s="14">
        <f>SUMIFS('Faturamento SP2'!$G$2:$G$557,'Faturamento SP2'!$D$2:$D$557,'Infos Relatório'!$B$2,'Faturamento SP2'!$E$2:$E$557,'Infos Relatório'!$B4,'Faturamento SP2'!$Z$2:$Z$557,'Infos Relatório'!AM$1)</f>
        <v>0</v>
      </c>
      <c r="AO4" s="14">
        <f>SUMIFS('Faturamento SP2'!$J$2:$J$557,'Faturamento SP2'!$D$2:$D$557,'Infos Relatório'!$B$2,'Faturamento SP2'!$E$2:$E$557,'Infos Relatório'!$B4,'Faturamento SP2'!$Z$2:$Z$557,'Infos Relatório'!AM$1)</f>
        <v>0</v>
      </c>
      <c r="AP4" s="15">
        <f>SUMIFS('Faturamento SP2'!$O$2:$O$557,'Faturamento SP2'!$D$2:$D$557,'Infos Relatório'!$B$2,'Faturamento SP2'!$E$2:$E$557,'Infos Relatório'!$B4,'Faturamento SP2'!$Z$2:$Z$557,'Infos Relatório'!AM$1,'Faturamento SP2'!$T$2:$T$557,"Sim")+SUMIFS('Faturamento SP2'!$P$2:$P$557,'Faturamento SP2'!$D$2:$D$557,'Infos Relatório'!$B$2,'Faturamento SP2'!$E$2:$E$557,'Infos Relatório'!$B4,'Faturamento SP2'!$Z$2:$Z$557,'Infos Relatório'!AM$1,'Faturamento SP2'!$T$2:$T$557,"Sim")</f>
        <v>0</v>
      </c>
      <c r="AQ4" s="27" t="e">
        <f t="shared" ref="AQ4:AQ21" si="6">AP4/AO4</f>
        <v>#DIV/0!</v>
      </c>
      <c r="AR4" s="24">
        <f>SUMIFS('Faturamento SP2'!$H$2:$H$557,'Faturamento SP2'!$D$2:$D$557,'Infos Relatório'!$B$2,'Faturamento SP2'!$E$2:$E$557,'Infos Relatório'!$B4,'Faturamento SP2'!$Z$2:$Z$557,'Infos Relatório'!AM$1)</f>
        <v>0</v>
      </c>
      <c r="AS4" s="23">
        <f>COUNTIFS('Faturamento SP2'!$D$2:$D$557,'Infos Relatório'!$B$2,'Faturamento SP2'!$E$2:$E$557,'Infos Relatório'!$B4,'Faturamento SP2'!$Z$2:$Z$557,'Infos Relatório'!AS$1)</f>
        <v>0</v>
      </c>
      <c r="AT4" s="14">
        <f>SUMIFS('Faturamento SP2'!$G$2:$G$557,'Faturamento SP2'!$D$2:$D$557,'Infos Relatório'!$B$2,'Faturamento SP2'!$E$2:$E$557,'Infos Relatório'!$B4,'Faturamento SP2'!$Z$2:$Z$557,'Infos Relatório'!AS$1)</f>
        <v>0</v>
      </c>
      <c r="AU4" s="14">
        <f>SUMIFS('Faturamento SP2'!$J$2:$J$557,'Faturamento SP2'!$D$2:$D$557,'Infos Relatório'!$B$2,'Faturamento SP2'!$E$2:$E$557,'Infos Relatório'!$B4,'Faturamento SP2'!$Z$2:$Z$557,'Infos Relatório'!AS$1)</f>
        <v>0</v>
      </c>
      <c r="AV4" s="15">
        <f>SUMIFS('Faturamento SP2'!$O$2:$O$557,'Faturamento SP2'!$D$2:$D$557,'Infos Relatório'!$B$2,'Faturamento SP2'!$E$2:$E$557,'Infos Relatório'!$B4,'Faturamento SP2'!$Z$2:$Z$557,'Infos Relatório'!AS$1,'Faturamento SP2'!$T$2:$T$557,"Sim")+SUMIFS('Faturamento SP2'!$P$2:$P$557,'Faturamento SP2'!$D$2:$D$557,'Infos Relatório'!$B$2,'Faturamento SP2'!$E$2:$E$557,'Infos Relatório'!$B4,'Faturamento SP2'!$Z$2:$Z$557,'Infos Relatório'!AS$1,'Faturamento SP2'!$T$2:$T$557,"Sim")</f>
        <v>0</v>
      </c>
      <c r="AW4" s="27" t="e">
        <f t="shared" ref="AW4:AW21" si="7">AV4/AU4</f>
        <v>#DIV/0!</v>
      </c>
      <c r="AX4" s="24">
        <f>SUMIFS('Faturamento SP2'!$H$2:$H$557,'Faturamento SP2'!$D$2:$D$557,'Infos Relatório'!$B$2,'Faturamento SP2'!$E$2:$E$557,'Infos Relatório'!$B4,'Faturamento SP2'!$Z$2:$Z$557,'Infos Relatório'!AS$1)</f>
        <v>0</v>
      </c>
      <c r="AY4" s="23">
        <f>COUNTIFS('Faturamento SP2'!$D$2:$D$557,'Infos Relatório'!$B$2,'Faturamento SP2'!$E$2:$E$557,'Infos Relatório'!$B4,'Faturamento SP2'!$Z$2:$Z$557,'Infos Relatório'!AY$1)</f>
        <v>0</v>
      </c>
      <c r="AZ4" s="14">
        <f>SUMIFS('Faturamento SP2'!$G$2:$G$557,'Faturamento SP2'!$D$2:$D$557,'Infos Relatório'!$B$2,'Faturamento SP2'!$E$2:$E$557,'Infos Relatório'!$B4,'Faturamento SP2'!$Z$2:$Z$557,'Infos Relatório'!AY$1)</f>
        <v>0</v>
      </c>
      <c r="BA4" s="14">
        <f>SUMIFS('Faturamento SP2'!$J$2:$J$557,'Faturamento SP2'!$D$2:$D$557,'Infos Relatório'!$B$2,'Faturamento SP2'!$E$2:$E$557,'Infos Relatório'!$B4,'Faturamento SP2'!$Z$2:$Z$557,'Infos Relatório'!AY$1)</f>
        <v>0</v>
      </c>
      <c r="BB4" s="15">
        <f>SUMIFS('Faturamento SP2'!$O$2:$O$557,'Faturamento SP2'!$D$2:$D$557,'Infos Relatório'!$B$2,'Faturamento SP2'!$E$2:$E$557,'Infos Relatório'!$B4,'Faturamento SP2'!$Z$2:$Z$557,'Infos Relatório'!AY$1,'Faturamento SP2'!$T$2:$T$557,"Sim")+SUMIFS('Faturamento SP2'!$P$2:$P$557,'Faturamento SP2'!$D$2:$D$557,'Infos Relatório'!$B$2,'Faturamento SP2'!$E$2:$E$557,'Infos Relatório'!$B4,'Faturamento SP2'!$Z$2:$Z$557,'Infos Relatório'!AY$1,'Faturamento SP2'!$T$2:$T$557,"Sim")</f>
        <v>0</v>
      </c>
      <c r="BC4" s="27" t="e">
        <f t="shared" ref="BC4:BC21" si="8">BB4/BA4</f>
        <v>#DIV/0!</v>
      </c>
      <c r="BD4" s="24">
        <f>SUMIFS('Faturamento SP2'!$H$2:$H$557,'Faturamento SP2'!$D$2:$D$557,'Infos Relatório'!$B$2,'Faturamento SP2'!$E$2:$E$557,'Infos Relatório'!$B4,'Faturamento SP2'!$Z$2:$Z$557,'Infos Relatório'!AY$1)</f>
        <v>0</v>
      </c>
      <c r="BE4" s="23">
        <f>COUNTIFS('Faturamento SP2'!$D$2:$D$557,'Infos Relatório'!$B$2,'Faturamento SP2'!$E$2:$E$557,'Infos Relatório'!$B4,'Faturamento SP2'!$Z$2:$Z$557,'Infos Relatório'!BE$1)</f>
        <v>0</v>
      </c>
      <c r="BF4" s="14">
        <f>SUMIFS('Faturamento SP2'!$G$2:$G$557,'Faturamento SP2'!$D$2:$D$557,'Infos Relatório'!$B$2,'Faturamento SP2'!$E$2:$E$557,'Infos Relatório'!$B4,'Faturamento SP2'!$Z$2:$Z$557,'Infos Relatório'!BE$1)</f>
        <v>0</v>
      </c>
      <c r="BG4" s="14">
        <f>SUMIFS('Faturamento SP2'!$J$2:$J$557,'Faturamento SP2'!$D$2:$D$557,'Infos Relatório'!$B$2,'Faturamento SP2'!$E$2:$E$557,'Infos Relatório'!$B4,'Faturamento SP2'!$Z$2:$Z$557,'Infos Relatório'!BE$1)</f>
        <v>0</v>
      </c>
      <c r="BH4" s="15">
        <f>SUMIFS('Faturamento SP2'!$O$2:$O$557,'Faturamento SP2'!$D$2:$D$557,'Infos Relatório'!$B$2,'Faturamento SP2'!$E$2:$E$557,'Infos Relatório'!$B4,'Faturamento SP2'!$Z$2:$Z$557,'Infos Relatório'!BE$1,'Faturamento SP2'!$T$2:$T$557,"Sim")+SUMIFS('Faturamento SP2'!$P$2:$P$557,'Faturamento SP2'!$D$2:$D$557,'Infos Relatório'!$B$2,'Faturamento SP2'!$E$2:$E$557,'Infos Relatório'!$B4,'Faturamento SP2'!$Z$2:$Z$557,'Infos Relatório'!BE$1,'Faturamento SP2'!$T$2:$T$557,"Sim")</f>
        <v>0</v>
      </c>
      <c r="BI4" s="27" t="e">
        <f t="shared" ref="BI4:BI21" si="9">BH4/BG4</f>
        <v>#DIV/0!</v>
      </c>
      <c r="BJ4" s="24">
        <f>SUMIFS('Faturamento SP2'!$H$2:$H$557,'Faturamento SP2'!$D$2:$D$557,'Infos Relatório'!$B$2,'Faturamento SP2'!$E$2:$E$557,'Infos Relatório'!$B4,'Faturamento SP2'!$Z$2:$Z$557,'Infos Relatório'!BE$1)</f>
        <v>0</v>
      </c>
      <c r="BK4" s="23">
        <f>COUNTIFS('Faturamento SP2'!$D$2:$D$557,'Infos Relatório'!$B$2,'Faturamento SP2'!$E$2:$E$557,'Infos Relatório'!$B4,'Faturamento SP2'!$Z$2:$Z$557,'Infos Relatório'!BK$1)</f>
        <v>0</v>
      </c>
      <c r="BL4" s="14">
        <f>SUMIFS('Faturamento SP2'!$G$2:$G$557,'Faturamento SP2'!$D$2:$D$557,'Infos Relatório'!$B$2,'Faturamento SP2'!$E$2:$E$557,'Infos Relatório'!$B4,'Faturamento SP2'!$Z$2:$Z$557,'Infos Relatório'!BK$1)</f>
        <v>0</v>
      </c>
      <c r="BM4" s="14">
        <f>SUMIFS('Faturamento SP2'!$J$2:$J$557,'Faturamento SP2'!$D$2:$D$557,'Infos Relatório'!$B$2,'Faturamento SP2'!$E$2:$E$557,'Infos Relatório'!$B4,'Faturamento SP2'!$Z$2:$Z$557,'Infos Relatório'!BK$1)</f>
        <v>0</v>
      </c>
      <c r="BN4" s="15">
        <f>SUMIFS('Faturamento SP2'!$O$2:$O$557,'Faturamento SP2'!$D$2:$D$557,'Infos Relatório'!$B$2,'Faturamento SP2'!$E$2:$E$557,'Infos Relatório'!$B4,'Faturamento SP2'!$Z$2:$Z$557,'Infos Relatório'!BK$1,'Faturamento SP2'!$T$2:$T$557,"Sim")+SUMIFS('Faturamento SP2'!$P$2:$P$557,'Faturamento SP2'!$D$2:$D$557,'Infos Relatório'!$B$2,'Faturamento SP2'!$E$2:$E$557,'Infos Relatório'!$B4,'Faturamento SP2'!$Z$2:$Z$557,'Infos Relatório'!BK$1,'Faturamento SP2'!$T$2:$T$557,"Sim")</f>
        <v>0</v>
      </c>
      <c r="BO4" s="27" t="e">
        <f t="shared" ref="BO4:BO21" si="10">BN4/BM4</f>
        <v>#DIV/0!</v>
      </c>
      <c r="BP4" s="24">
        <f>SUMIFS('Faturamento SP2'!$H$2:$H$557,'Faturamento SP2'!$D$2:$D$557,'Infos Relatório'!$B$2,'Faturamento SP2'!$E$2:$E$557,'Infos Relatório'!$B4,'Faturamento SP2'!$Z$2:$Z$557,'Infos Relatório'!BK$1)</f>
        <v>0</v>
      </c>
      <c r="BQ4" s="23">
        <f>COUNTIFS('Faturamento SP2'!$D$2:$D$557,'Infos Relatório'!$B$2,'Faturamento SP2'!$E$2:$E$557,'Infos Relatório'!$B4,'Faturamento SP2'!$Z$2:$Z$557,'Infos Relatório'!BQ$1)</f>
        <v>0</v>
      </c>
      <c r="BR4" s="14">
        <f>SUMIFS('Faturamento SP2'!$G$2:$G$557,'Faturamento SP2'!$D$2:$D$557,'Infos Relatório'!$B$2,'Faturamento SP2'!$E$2:$E$557,'Infos Relatório'!$B4,'Faturamento SP2'!$Z$2:$Z$557,'Infos Relatório'!BQ$1)</f>
        <v>0</v>
      </c>
      <c r="BS4" s="14">
        <f>SUMIFS('Faturamento SP2'!$J$2:$J$557,'Faturamento SP2'!$D$2:$D$557,'Infos Relatório'!$B$2,'Faturamento SP2'!$E$2:$E$557,'Infos Relatório'!$B4,'Faturamento SP2'!$Z$2:$Z$557,'Infos Relatório'!BQ$1)</f>
        <v>0</v>
      </c>
      <c r="BT4" s="15">
        <f>SUMIFS('Faturamento SP2'!$O$2:$O$557,'Faturamento SP2'!$D$2:$D$557,'Infos Relatório'!$B$2,'Faturamento SP2'!$E$2:$E$557,'Infos Relatório'!$B4,'Faturamento SP2'!$Z$2:$Z$557,'Infos Relatório'!BQ$1,'Faturamento SP2'!$T$2:$T$557,"Sim")+SUMIFS('Faturamento SP2'!$P$2:$P$557,'Faturamento SP2'!$D$2:$D$557,'Infos Relatório'!$B$2,'Faturamento SP2'!$E$2:$E$557,'Infos Relatório'!$B4,'Faturamento SP2'!$Z$2:$Z$557,'Infos Relatório'!BQ$1,'Faturamento SP2'!$T$2:$T$557,"Sim")</f>
        <v>0</v>
      </c>
      <c r="BU4" s="27" t="e">
        <f t="shared" ref="BU4:BU21" si="11">BT4/BS4</f>
        <v>#DIV/0!</v>
      </c>
      <c r="BV4" s="24">
        <f>SUMIFS('Faturamento SP2'!$H$2:$H$557,'Faturamento SP2'!$D$2:$D$557,'Infos Relatório'!$B$2,'Faturamento SP2'!$E$2:$E$557,'Infos Relatório'!$B4,'Faturamento SP2'!$Z$2:$Z$557,'Infos Relatório'!BQ$1)</f>
        <v>0</v>
      </c>
    </row>
    <row r="5" spans="2:74">
      <c r="B5" s="17" t="s">
        <v>238</v>
      </c>
      <c r="C5" s="23">
        <f>COUNTIFS('Faturamento SP2'!$D$2:$D$557,'Infos Relatório'!$B$2,'Faturamento SP2'!$E$2:$E$557,'Infos Relatório'!$B5,'Faturamento SP2'!$Z$2:$Z$557,'Infos Relatório'!C$1)</f>
        <v>0</v>
      </c>
      <c r="D5" s="14">
        <f>SUMIFS('Faturamento SP2'!$G$2:$G$557,'Faturamento SP2'!$D$2:$D$557,'Infos Relatório'!$B$2,'Faturamento SP2'!$E$2:$E$557,'Infos Relatório'!$B5,'Faturamento SP2'!$Z$2:$Z$557,'Infos Relatório'!C$1)</f>
        <v>0</v>
      </c>
      <c r="E5" s="55">
        <f>SUMIFS('Faturamento SP2'!$J$2:$J$557,'Faturamento SP2'!$D$2:$D$557,'Infos Relatório'!$B$2,'Faturamento SP2'!$E$2:$E$557,'Infos Relatório'!$B5,'Faturamento SP2'!$Z$2:$Z$557,'Infos Relatório'!C$1)</f>
        <v>0</v>
      </c>
      <c r="F5" s="15">
        <f>SUMIFS('Faturamento SP2'!$O$2:$O$557,'Faturamento SP2'!$D$2:$D$557,'Infos Relatório'!$B$2,'Faturamento SP2'!$E$2:$E$557,'Infos Relatório'!$B5,'Faturamento SP2'!$Z$2:$Z$557,'Infos Relatório'!C$1,'Faturamento SP2'!$T$2:$T$557,"Sim")+SUMIFS('Faturamento SP2'!$P$2:$P$557,'Faturamento SP2'!$D$2:$D$557,'Infos Relatório'!$B$2,'Faturamento SP2'!$E$2:$E$557,'Infos Relatório'!$B5,'Faturamento SP2'!$Z$2:$Z$557,'Infos Relatório'!C$1,'Faturamento SP2'!$T$2:$T$557,"Sim")</f>
        <v>0</v>
      </c>
      <c r="G5" s="60" t="e">
        <f t="shared" si="0"/>
        <v>#DIV/0!</v>
      </c>
      <c r="H5" s="24">
        <f>SUMIFS('Faturamento SP2'!$H$2:$H$557,'Faturamento SP2'!$D$2:$D$557,'Infos Relatório'!$B$2,'Faturamento SP2'!$E$2:$E$557,'Infos Relatório'!$B5,'Faturamento SP2'!$Z$2:$Z$557,'Infos Relatório'!C$1)</f>
        <v>0</v>
      </c>
      <c r="I5" s="23">
        <f>COUNTIFS('Faturamento SP2'!$D$2:$D$557,'Infos Relatório'!$B$2,'Faturamento SP2'!$E$2:$E$557,'Infos Relatório'!$B5,'Faturamento SP2'!$Z$2:$Z$557,'Infos Relatório'!I$1)</f>
        <v>0</v>
      </c>
      <c r="J5" s="14">
        <f>SUMIFS('Faturamento SP2'!$G$2:$G$557,'Faturamento SP2'!$D$2:$D$557,'Infos Relatório'!$B$2,'Faturamento SP2'!$E$2:$E$557,'Infos Relatório'!$B5,'Faturamento SP2'!$Z$2:$Z$557,'Infos Relatório'!I$1)</f>
        <v>0</v>
      </c>
      <c r="K5" s="55">
        <f>SUMIFS('Faturamento SP2'!$J$2:$J$557,'Faturamento SP2'!$D$2:$D$557,'Infos Relatório'!$B$2,'Faturamento SP2'!$E$2:$E$557,'Infos Relatório'!$B5,'Faturamento SP2'!$Z$2:$Z$557,'Infos Relatório'!I$1)</f>
        <v>0</v>
      </c>
      <c r="L5" s="15">
        <f>SUMIFS('Faturamento SP2'!$O$2:$O$557,'Faturamento SP2'!$D$2:$D$557,'Infos Relatório'!$B$2,'Faturamento SP2'!$E$2:$E$557,'Infos Relatório'!$B5,'Faturamento SP2'!$Z$2:$Z$557,'Infos Relatório'!I$1,'Faturamento SP2'!$T$2:$T$557,"Sim")+SUMIFS('Faturamento SP2'!$P$2:$P$557,'Faturamento SP2'!$D$2:$D$557,'Infos Relatório'!$B$2,'Faturamento SP2'!$E$2:$E$557,'Infos Relatório'!$B5,'Faturamento SP2'!$Z$2:$Z$557,'Infos Relatório'!I$1,'Faturamento SP2'!$T$2:$T$557,"Sim")</f>
        <v>0</v>
      </c>
      <c r="M5" s="27" t="e">
        <f t="shared" si="1"/>
        <v>#DIV/0!</v>
      </c>
      <c r="N5" s="24">
        <f>SUMIFS('Faturamento SP2'!$H$2:$H$557,'Faturamento SP2'!$D$2:$D$557,'Infos Relatório'!$B$2,'Faturamento SP2'!$E$2:$E$557,'Infos Relatório'!$B5,'Faturamento SP2'!$Z$2:$Z$557,'Infos Relatório'!I$1)</f>
        <v>0</v>
      </c>
      <c r="O5" s="23">
        <f>COUNTIFS('Faturamento SP2'!$D$2:$D$557,'Infos Relatório'!$B$2,'Faturamento SP2'!$E$2:$E$557,'Infos Relatório'!$B5,'Faturamento SP2'!$Z$2:$Z$557,'Infos Relatório'!O$1)</f>
        <v>0</v>
      </c>
      <c r="P5" s="14">
        <f>SUMIFS('Faturamento SP2'!$G$2:$G$557,'Faturamento SP2'!$D$2:$D$557,'Infos Relatório'!$B$2,'Faturamento SP2'!$E$2:$E$557,'Infos Relatório'!$B5,'Faturamento SP2'!$Z$2:$Z$557,'Infos Relatório'!O$1)</f>
        <v>0</v>
      </c>
      <c r="Q5" s="14">
        <f>SUMIFS('Faturamento SP2'!$J$2:$J$557,'Faturamento SP2'!$D$2:$D$557,'Infos Relatório'!$B$2,'Faturamento SP2'!$E$2:$E$557,'Infos Relatório'!$B5,'Faturamento SP2'!$Z$2:$Z$557,'Infos Relatório'!O$1)</f>
        <v>0</v>
      </c>
      <c r="R5" s="15">
        <f>SUMIFS('Faturamento SP2'!$O$2:$O$557,'Faturamento SP2'!$D$2:$D$557,'Infos Relatório'!$B$2,'Faturamento SP2'!$E$2:$E$557,'Infos Relatório'!$B5,'Faturamento SP2'!$Z$2:$Z$557,'Infos Relatório'!O$1,'Faturamento SP2'!$T$2:$T$557,"Sim")+SUMIFS('Faturamento SP2'!$P$2:$P$557,'Faturamento SP2'!$D$2:$D$557,'Infos Relatório'!$B$2,'Faturamento SP2'!$E$2:$E$557,'Infos Relatório'!$B5,'Faturamento SP2'!$Z$2:$Z$557,'Infos Relatório'!O$1,'Faturamento SP2'!$T$2:$T$557,"Sim")</f>
        <v>0</v>
      </c>
      <c r="S5" s="27" t="e">
        <f t="shared" si="2"/>
        <v>#DIV/0!</v>
      </c>
      <c r="T5" s="24">
        <f>SUMIFS('Faturamento SP2'!$H$2:$H$557,'Faturamento SP2'!$D$2:$D$557,'Infos Relatório'!$B$2,'Faturamento SP2'!$E$2:$E$557,'Infos Relatório'!$B5,'Faturamento SP2'!$Z$2:$Z$557,'Infos Relatório'!O$1)</f>
        <v>0</v>
      </c>
      <c r="U5" s="23">
        <f>COUNTIFS('Faturamento SP2'!$D$2:$D$557,'Infos Relatório'!$B$2,'Faturamento SP2'!$E$2:$E$557,'Infos Relatório'!$B5,'Faturamento SP2'!$Z$2:$Z$557,'Infos Relatório'!U$1)</f>
        <v>0</v>
      </c>
      <c r="V5" s="14">
        <f>SUMIFS('Faturamento SP2'!$G$2:$G$557,'Faturamento SP2'!$D$2:$D$557,'Infos Relatório'!$B$2,'Faturamento SP2'!$E$2:$E$557,'Infos Relatório'!$B5,'Faturamento SP2'!$Z$2:$Z$557,'Infos Relatório'!U$1)</f>
        <v>0</v>
      </c>
      <c r="W5" s="14">
        <f>SUMIFS('Faturamento SP2'!$J$2:$J$557,'Faturamento SP2'!$D$2:$D$557,'Infos Relatório'!$B$2,'Faturamento SP2'!$E$2:$E$557,'Infos Relatório'!$B5,'Faturamento SP2'!$Z$2:$Z$557,'Infos Relatório'!U$1)</f>
        <v>0</v>
      </c>
      <c r="X5" s="15">
        <f>SUMIFS('Faturamento SP2'!$O$2:$O$557,'Faturamento SP2'!$D$2:$D$557,'Infos Relatório'!$B$2,'Faturamento SP2'!$E$2:$E$557,'Infos Relatório'!$B5,'Faturamento SP2'!$Z$2:$Z$557,'Infos Relatório'!U$1,'Faturamento SP2'!$T$2:$T$557,"Sim")+SUMIFS('Faturamento SP2'!$P$2:$P$557,'Faturamento SP2'!$D$2:$D$557,'Infos Relatório'!$B$2,'Faturamento SP2'!$E$2:$E$557,'Infos Relatório'!$B5,'Faturamento SP2'!$Z$2:$Z$557,'Infos Relatório'!U$1,'Faturamento SP2'!$T$2:$T$557,"Sim")</f>
        <v>0</v>
      </c>
      <c r="Y5" s="27" t="e">
        <f t="shared" si="3"/>
        <v>#DIV/0!</v>
      </c>
      <c r="Z5" s="24">
        <f>SUMIFS('Faturamento SP2'!$H$2:$H$557,'Faturamento SP2'!$D$2:$D$557,'Infos Relatório'!$B$2,'Faturamento SP2'!$E$2:$E$557,'Infos Relatório'!$B5,'Faturamento SP2'!$Z$2:$Z$557,'Infos Relatório'!U$1)</f>
        <v>0</v>
      </c>
      <c r="AA5" s="23">
        <f>COUNTIFS('Faturamento SP2'!$D$2:$D$557,'Infos Relatório'!$B$2,'Faturamento SP2'!$E$2:$E$557,'Infos Relatório'!$B5,'Faturamento SP2'!$Z$2:$Z$557,'Infos Relatório'!AA$1)</f>
        <v>0</v>
      </c>
      <c r="AB5" s="14">
        <f>SUMIFS('Faturamento SP2'!$G$2:$G$557,'Faturamento SP2'!$D$2:$D$557,'Infos Relatório'!$B$2,'Faturamento SP2'!$E$2:$E$557,'Infos Relatório'!$B5,'Faturamento SP2'!$Z$2:$Z$557,'Infos Relatório'!AA$1)</f>
        <v>0</v>
      </c>
      <c r="AC5" s="14">
        <f>SUMIFS('Faturamento SP2'!$J$2:$J$557,'Faturamento SP2'!$D$2:$D$557,'Infos Relatório'!$B$2,'Faturamento SP2'!$E$2:$E$557,'Infos Relatório'!$B5,'Faturamento SP2'!$Z$2:$Z$557,'Infos Relatório'!AA$1)</f>
        <v>0</v>
      </c>
      <c r="AD5" s="15">
        <f>SUMIFS('Faturamento SP2'!$O$2:$O$557,'Faturamento SP2'!$D$2:$D$557,'Infos Relatório'!$B$2,'Faturamento SP2'!$E$2:$E$557,'Infos Relatório'!$B5,'Faturamento SP2'!$Z$2:$Z$557,'Infos Relatório'!AA$1,'Faturamento SP2'!$T$2:$T$557,"Sim")+SUMIFS('Faturamento SP2'!$P$2:$P$557,'Faturamento SP2'!$D$2:$D$557,'Infos Relatório'!$B$2,'Faturamento SP2'!$E$2:$E$557,'Infos Relatório'!$B5,'Faturamento SP2'!$Z$2:$Z$557,'Infos Relatório'!AA$1,'Faturamento SP2'!$T$2:$T$557,"Sim")</f>
        <v>0</v>
      </c>
      <c r="AE5" s="27" t="e">
        <f t="shared" si="4"/>
        <v>#DIV/0!</v>
      </c>
      <c r="AF5" s="24">
        <f>SUMIFS('Faturamento SP2'!$H$2:$H$557,'Faturamento SP2'!$D$2:$D$557,'Infos Relatório'!$B$2,'Faturamento SP2'!$E$2:$E$557,'Infos Relatório'!$B5,'Faturamento SP2'!$Z$2:$Z$557,'Infos Relatório'!AA$1)</f>
        <v>0</v>
      </c>
      <c r="AG5" s="23">
        <f>COUNTIFS('Faturamento SP2'!$D$2:$D$557,'Infos Relatório'!$B$2,'Faturamento SP2'!$E$2:$E$557,'Infos Relatório'!$B5,'Faturamento SP2'!$Z$2:$Z$557,'Infos Relatório'!AG$1)</f>
        <v>0</v>
      </c>
      <c r="AH5" s="14">
        <f>SUMIFS('Faturamento SP2'!$G$2:$G$557,'Faturamento SP2'!$D$2:$D$557,'Infos Relatório'!$B$2,'Faturamento SP2'!$E$2:$E$557,'Infos Relatório'!$B5,'Faturamento SP2'!$Z$2:$Z$557,'Infos Relatório'!AG$1)</f>
        <v>0</v>
      </c>
      <c r="AI5" s="14">
        <f>SUMIFS('Faturamento SP2'!$J$2:$J$557,'Faturamento SP2'!$D$2:$D$557,'Infos Relatório'!$B$2,'Faturamento SP2'!$E$2:$E$557,'Infos Relatório'!$B5,'Faturamento SP2'!$Z$2:$Z$557,'Infos Relatório'!AG$1)</f>
        <v>0</v>
      </c>
      <c r="AJ5" s="15">
        <f>SUMIFS('Faturamento SP2'!$O$2:$O$557,'Faturamento SP2'!$D$2:$D$557,'Infos Relatório'!$B$2,'Faturamento SP2'!$E$2:$E$557,'Infos Relatório'!$B5,'Faturamento SP2'!$Z$2:$Z$557,'Infos Relatório'!AG$1,'Faturamento SP2'!$T$2:$T$557,"Sim")+SUMIFS('Faturamento SP2'!$P$2:$P$557,'Faturamento SP2'!$D$2:$D$557,'Infos Relatório'!$B$2,'Faturamento SP2'!$E$2:$E$557,'Infos Relatório'!$B5,'Faturamento SP2'!$Z$2:$Z$557,'Infos Relatório'!AG$1,'Faturamento SP2'!$T$2:$T$557,"Sim")</f>
        <v>0</v>
      </c>
      <c r="AK5" s="27" t="e">
        <f t="shared" si="5"/>
        <v>#DIV/0!</v>
      </c>
      <c r="AL5" s="24">
        <f>SUMIFS('Faturamento SP2'!$H$2:$H$557,'Faturamento SP2'!$D$2:$D$557,'Infos Relatório'!$B$2,'Faturamento SP2'!$E$2:$E$557,'Infos Relatório'!$B5,'Faturamento SP2'!$Z$2:$Z$557,'Infos Relatório'!AG$1)</f>
        <v>0</v>
      </c>
      <c r="AM5" s="23">
        <f>COUNTIFS('Faturamento SP2'!$D$2:$D$557,'Infos Relatório'!$B$2,'Faturamento SP2'!$E$2:$E$557,'Infos Relatório'!$B5,'Faturamento SP2'!$Z$2:$Z$557,'Infos Relatório'!AM$1)</f>
        <v>0</v>
      </c>
      <c r="AN5" s="14">
        <f>SUMIFS('Faturamento SP2'!$G$2:$G$557,'Faturamento SP2'!$D$2:$D$557,'Infos Relatório'!$B$2,'Faturamento SP2'!$E$2:$E$557,'Infos Relatório'!$B5,'Faturamento SP2'!$Z$2:$Z$557,'Infos Relatório'!AM$1)</f>
        <v>0</v>
      </c>
      <c r="AO5" s="14">
        <f>SUMIFS('Faturamento SP2'!$J$2:$J$557,'Faturamento SP2'!$D$2:$D$557,'Infos Relatório'!$B$2,'Faturamento SP2'!$E$2:$E$557,'Infos Relatório'!$B5,'Faturamento SP2'!$Z$2:$Z$557,'Infos Relatório'!AM$1)</f>
        <v>0</v>
      </c>
      <c r="AP5" s="15">
        <f>SUMIFS('Faturamento SP2'!$O$2:$O$557,'Faturamento SP2'!$D$2:$D$557,'Infos Relatório'!$B$2,'Faturamento SP2'!$E$2:$E$557,'Infos Relatório'!$B5,'Faturamento SP2'!$Z$2:$Z$557,'Infos Relatório'!AM$1,'Faturamento SP2'!$T$2:$T$557,"Sim")+SUMIFS('Faturamento SP2'!$P$2:$P$557,'Faturamento SP2'!$D$2:$D$557,'Infos Relatório'!$B$2,'Faturamento SP2'!$E$2:$E$557,'Infos Relatório'!$B5,'Faturamento SP2'!$Z$2:$Z$557,'Infos Relatório'!AM$1,'Faturamento SP2'!$T$2:$T$557,"Sim")</f>
        <v>0</v>
      </c>
      <c r="AQ5" s="27" t="e">
        <f t="shared" si="6"/>
        <v>#DIV/0!</v>
      </c>
      <c r="AR5" s="24">
        <f>SUMIFS('Faturamento SP2'!$H$2:$H$557,'Faturamento SP2'!$D$2:$D$557,'Infos Relatório'!$B$2,'Faturamento SP2'!$E$2:$E$557,'Infos Relatório'!$B5,'Faturamento SP2'!$Z$2:$Z$557,'Infos Relatório'!AM$1)</f>
        <v>0</v>
      </c>
      <c r="AS5" s="23">
        <f>COUNTIFS('Faturamento SP2'!$D$2:$D$557,'Infos Relatório'!$B$2,'Faturamento SP2'!$E$2:$E$557,'Infos Relatório'!$B5,'Faturamento SP2'!$Z$2:$Z$557,'Infos Relatório'!AS$1)</f>
        <v>0</v>
      </c>
      <c r="AT5" s="14">
        <f>SUMIFS('Faturamento SP2'!$G$2:$G$557,'Faturamento SP2'!$D$2:$D$557,'Infos Relatório'!$B$2,'Faturamento SP2'!$E$2:$E$557,'Infos Relatório'!$B5,'Faturamento SP2'!$Z$2:$Z$557,'Infos Relatório'!AS$1)</f>
        <v>0</v>
      </c>
      <c r="AU5" s="14">
        <f>SUMIFS('Faturamento SP2'!$J$2:$J$557,'Faturamento SP2'!$D$2:$D$557,'Infos Relatório'!$B$2,'Faturamento SP2'!$E$2:$E$557,'Infos Relatório'!$B5,'Faturamento SP2'!$Z$2:$Z$557,'Infos Relatório'!AS$1)</f>
        <v>0</v>
      </c>
      <c r="AV5" s="15">
        <f>SUMIFS('Faturamento SP2'!$O$2:$O$557,'Faturamento SP2'!$D$2:$D$557,'Infos Relatório'!$B$2,'Faturamento SP2'!$E$2:$E$557,'Infos Relatório'!$B5,'Faturamento SP2'!$Z$2:$Z$557,'Infos Relatório'!AS$1,'Faturamento SP2'!$T$2:$T$557,"Sim")+SUMIFS('Faturamento SP2'!$P$2:$P$557,'Faturamento SP2'!$D$2:$D$557,'Infos Relatório'!$B$2,'Faturamento SP2'!$E$2:$E$557,'Infos Relatório'!$B5,'Faturamento SP2'!$Z$2:$Z$557,'Infos Relatório'!AS$1,'Faturamento SP2'!$T$2:$T$557,"Sim")</f>
        <v>0</v>
      </c>
      <c r="AW5" s="27" t="e">
        <f t="shared" si="7"/>
        <v>#DIV/0!</v>
      </c>
      <c r="AX5" s="24">
        <f>SUMIFS('Faturamento SP2'!$H$2:$H$557,'Faturamento SP2'!$D$2:$D$557,'Infos Relatório'!$B$2,'Faturamento SP2'!$E$2:$E$557,'Infos Relatório'!$B5,'Faturamento SP2'!$Z$2:$Z$557,'Infos Relatório'!AS$1)</f>
        <v>0</v>
      </c>
      <c r="AY5" s="23">
        <f>COUNTIFS('Faturamento SP2'!$D$2:$D$557,'Infos Relatório'!$B$2,'Faturamento SP2'!$E$2:$E$557,'Infos Relatório'!$B5,'Faturamento SP2'!$Z$2:$Z$557,'Infos Relatório'!AY$1)</f>
        <v>0</v>
      </c>
      <c r="AZ5" s="14">
        <f>SUMIFS('Faturamento SP2'!$G$2:$G$557,'Faturamento SP2'!$D$2:$D$557,'Infos Relatório'!$B$2,'Faturamento SP2'!$E$2:$E$557,'Infos Relatório'!$B5,'Faturamento SP2'!$Z$2:$Z$557,'Infos Relatório'!AY$1)</f>
        <v>0</v>
      </c>
      <c r="BA5" s="14">
        <f>SUMIFS('Faturamento SP2'!$J$2:$J$557,'Faturamento SP2'!$D$2:$D$557,'Infos Relatório'!$B$2,'Faturamento SP2'!$E$2:$E$557,'Infos Relatório'!$B5,'Faturamento SP2'!$Z$2:$Z$557,'Infos Relatório'!AY$1)</f>
        <v>0</v>
      </c>
      <c r="BB5" s="15">
        <f>SUMIFS('Faturamento SP2'!$O$2:$O$557,'Faturamento SP2'!$D$2:$D$557,'Infos Relatório'!$B$2,'Faturamento SP2'!$E$2:$E$557,'Infos Relatório'!$B5,'Faturamento SP2'!$Z$2:$Z$557,'Infos Relatório'!AY$1,'Faturamento SP2'!$T$2:$T$557,"Sim")+SUMIFS('Faturamento SP2'!$P$2:$P$557,'Faturamento SP2'!$D$2:$D$557,'Infos Relatório'!$B$2,'Faturamento SP2'!$E$2:$E$557,'Infos Relatório'!$B5,'Faturamento SP2'!$Z$2:$Z$557,'Infos Relatório'!AY$1,'Faturamento SP2'!$T$2:$T$557,"Sim")</f>
        <v>0</v>
      </c>
      <c r="BC5" s="27" t="e">
        <f t="shared" si="8"/>
        <v>#DIV/0!</v>
      </c>
      <c r="BD5" s="24">
        <f>SUMIFS('Faturamento SP2'!$H$2:$H$557,'Faturamento SP2'!$D$2:$D$557,'Infos Relatório'!$B$2,'Faturamento SP2'!$E$2:$E$557,'Infos Relatório'!$B5,'Faturamento SP2'!$Z$2:$Z$557,'Infos Relatório'!AY$1)</f>
        <v>0</v>
      </c>
      <c r="BE5" s="23">
        <f>COUNTIFS('Faturamento SP2'!$D$2:$D$557,'Infos Relatório'!$B$2,'Faturamento SP2'!$E$2:$E$557,'Infos Relatório'!$B5,'Faturamento SP2'!$Z$2:$Z$557,'Infos Relatório'!BE$1)</f>
        <v>0</v>
      </c>
      <c r="BF5" s="14">
        <f>SUMIFS('Faturamento SP2'!$G$2:$G$557,'Faturamento SP2'!$D$2:$D$557,'Infos Relatório'!$B$2,'Faturamento SP2'!$E$2:$E$557,'Infos Relatório'!$B5,'Faturamento SP2'!$Z$2:$Z$557,'Infos Relatório'!BE$1)</f>
        <v>0</v>
      </c>
      <c r="BG5" s="14">
        <f>SUMIFS('Faturamento SP2'!$J$2:$J$557,'Faturamento SP2'!$D$2:$D$557,'Infos Relatório'!$B$2,'Faturamento SP2'!$E$2:$E$557,'Infos Relatório'!$B5,'Faturamento SP2'!$Z$2:$Z$557,'Infos Relatório'!BE$1)</f>
        <v>0</v>
      </c>
      <c r="BH5" s="15">
        <f>SUMIFS('Faturamento SP2'!$O$2:$O$557,'Faturamento SP2'!$D$2:$D$557,'Infos Relatório'!$B$2,'Faturamento SP2'!$E$2:$E$557,'Infos Relatório'!$B5,'Faturamento SP2'!$Z$2:$Z$557,'Infos Relatório'!BE$1,'Faturamento SP2'!$T$2:$T$557,"Sim")+SUMIFS('Faturamento SP2'!$P$2:$P$557,'Faturamento SP2'!$D$2:$D$557,'Infos Relatório'!$B$2,'Faturamento SP2'!$E$2:$E$557,'Infos Relatório'!$B5,'Faturamento SP2'!$Z$2:$Z$557,'Infos Relatório'!BE$1,'Faturamento SP2'!$T$2:$T$557,"Sim")</f>
        <v>0</v>
      </c>
      <c r="BI5" s="27" t="e">
        <f t="shared" si="9"/>
        <v>#DIV/0!</v>
      </c>
      <c r="BJ5" s="24">
        <f>SUMIFS('Faturamento SP2'!$H$2:$H$557,'Faturamento SP2'!$D$2:$D$557,'Infos Relatório'!$B$2,'Faturamento SP2'!$E$2:$E$557,'Infos Relatório'!$B5,'Faturamento SP2'!$Z$2:$Z$557,'Infos Relatório'!BE$1)</f>
        <v>0</v>
      </c>
      <c r="BK5" s="23">
        <f>COUNTIFS('Faturamento SP2'!$D$2:$D$557,'Infos Relatório'!$B$2,'Faturamento SP2'!$E$2:$E$557,'Infos Relatório'!$B5,'Faturamento SP2'!$Z$2:$Z$557,'Infos Relatório'!BK$1)</f>
        <v>0</v>
      </c>
      <c r="BL5" s="14">
        <f>SUMIFS('Faturamento SP2'!$G$2:$G$557,'Faturamento SP2'!$D$2:$D$557,'Infos Relatório'!$B$2,'Faturamento SP2'!$E$2:$E$557,'Infos Relatório'!$B5,'Faturamento SP2'!$Z$2:$Z$557,'Infos Relatório'!BK$1)</f>
        <v>0</v>
      </c>
      <c r="BM5" s="14">
        <f>SUMIFS('Faturamento SP2'!$J$2:$J$557,'Faturamento SP2'!$D$2:$D$557,'Infos Relatório'!$B$2,'Faturamento SP2'!$E$2:$E$557,'Infos Relatório'!$B5,'Faturamento SP2'!$Z$2:$Z$557,'Infos Relatório'!BK$1)</f>
        <v>0</v>
      </c>
      <c r="BN5" s="15">
        <f>SUMIFS('Faturamento SP2'!$O$2:$O$557,'Faturamento SP2'!$D$2:$D$557,'Infos Relatório'!$B$2,'Faturamento SP2'!$E$2:$E$557,'Infos Relatório'!$B5,'Faturamento SP2'!$Z$2:$Z$557,'Infos Relatório'!BK$1,'Faturamento SP2'!$T$2:$T$557,"Sim")+SUMIFS('Faturamento SP2'!$P$2:$P$557,'Faturamento SP2'!$D$2:$D$557,'Infos Relatório'!$B$2,'Faturamento SP2'!$E$2:$E$557,'Infos Relatório'!$B5,'Faturamento SP2'!$Z$2:$Z$557,'Infos Relatório'!BK$1,'Faturamento SP2'!$T$2:$T$557,"Sim")</f>
        <v>0</v>
      </c>
      <c r="BO5" s="27" t="e">
        <f t="shared" si="10"/>
        <v>#DIV/0!</v>
      </c>
      <c r="BP5" s="24">
        <f>SUMIFS('Faturamento SP2'!$H$2:$H$557,'Faturamento SP2'!$D$2:$D$557,'Infos Relatório'!$B$2,'Faturamento SP2'!$E$2:$E$557,'Infos Relatório'!$B5,'Faturamento SP2'!$Z$2:$Z$557,'Infos Relatório'!BK$1)</f>
        <v>0</v>
      </c>
      <c r="BQ5" s="23">
        <f>COUNTIFS('Faturamento SP2'!$D$2:$D$557,'Infos Relatório'!$B$2,'Faturamento SP2'!$E$2:$E$557,'Infos Relatório'!$B5,'Faturamento SP2'!$Z$2:$Z$557,'Infos Relatório'!BQ$1)</f>
        <v>0</v>
      </c>
      <c r="BR5" s="14">
        <f>SUMIFS('Faturamento SP2'!$G$2:$G$557,'Faturamento SP2'!$D$2:$D$557,'Infos Relatório'!$B$2,'Faturamento SP2'!$E$2:$E$557,'Infos Relatório'!$B5,'Faturamento SP2'!$Z$2:$Z$557,'Infos Relatório'!BQ$1)</f>
        <v>0</v>
      </c>
      <c r="BS5" s="14">
        <f>SUMIFS('Faturamento SP2'!$J$2:$J$557,'Faturamento SP2'!$D$2:$D$557,'Infos Relatório'!$B$2,'Faturamento SP2'!$E$2:$E$557,'Infos Relatório'!$B5,'Faturamento SP2'!$Z$2:$Z$557,'Infos Relatório'!BQ$1)</f>
        <v>0</v>
      </c>
      <c r="BT5" s="15">
        <f>SUMIFS('Faturamento SP2'!$O$2:$O$557,'Faturamento SP2'!$D$2:$D$557,'Infos Relatório'!$B$2,'Faturamento SP2'!$E$2:$E$557,'Infos Relatório'!$B5,'Faturamento SP2'!$Z$2:$Z$557,'Infos Relatório'!BQ$1,'Faturamento SP2'!$T$2:$T$557,"Sim")+SUMIFS('Faturamento SP2'!$P$2:$P$557,'Faturamento SP2'!$D$2:$D$557,'Infos Relatório'!$B$2,'Faturamento SP2'!$E$2:$E$557,'Infos Relatório'!$B5,'Faturamento SP2'!$Z$2:$Z$557,'Infos Relatório'!BQ$1,'Faturamento SP2'!$T$2:$T$557,"Sim")</f>
        <v>0</v>
      </c>
      <c r="BU5" s="27" t="e">
        <f t="shared" si="11"/>
        <v>#DIV/0!</v>
      </c>
      <c r="BV5" s="24">
        <f>SUMIFS('Faturamento SP2'!$H$2:$H$557,'Faturamento SP2'!$D$2:$D$557,'Infos Relatório'!$B$2,'Faturamento SP2'!$E$2:$E$557,'Infos Relatório'!$B5,'Faturamento SP2'!$Z$2:$Z$557,'Infos Relatório'!BQ$1)</f>
        <v>0</v>
      </c>
    </row>
    <row r="6" spans="2:74">
      <c r="B6" s="17" t="s">
        <v>239</v>
      </c>
      <c r="C6" s="23">
        <f>COUNTIFS('Faturamento SP2'!$D$2:$D$557,'Infos Relatório'!$B$2,'Faturamento SP2'!$E$2:$E$557,'Infos Relatório'!$B6,'Faturamento SP2'!$Z$2:$Z$557,'Infos Relatório'!C$1)</f>
        <v>0</v>
      </c>
      <c r="D6" s="14">
        <f>SUMIFS('Faturamento SP2'!$G$2:$G$557,'Faturamento SP2'!$D$2:$D$557,'Infos Relatório'!$B$2,'Faturamento SP2'!$E$2:$E$557,'Infos Relatório'!$B6,'Faturamento SP2'!$Z$2:$Z$557,'Infos Relatório'!C$1)</f>
        <v>0</v>
      </c>
      <c r="E6" s="55">
        <f>SUMIFS('Faturamento SP2'!$J$2:$J$557,'Faturamento SP2'!$D$2:$D$557,'Infos Relatório'!$B$2,'Faturamento SP2'!$E$2:$E$557,'Infos Relatório'!$B6,'Faturamento SP2'!$Z$2:$Z$557,'Infos Relatório'!C$1)</f>
        <v>0</v>
      </c>
      <c r="F6" s="15">
        <f>SUMIFS('Faturamento SP2'!$O$2:$O$557,'Faturamento SP2'!$D$2:$D$557,'Infos Relatório'!$B$2,'Faturamento SP2'!$E$2:$E$557,'Infos Relatório'!$B6,'Faturamento SP2'!$Z$2:$Z$557,'Infos Relatório'!C$1,'Faturamento SP2'!$T$2:$T$557,"Sim")+SUMIFS('Faturamento SP2'!$P$2:$P$557,'Faturamento SP2'!$D$2:$D$557,'Infos Relatório'!$B$2,'Faturamento SP2'!$E$2:$E$557,'Infos Relatório'!$B6,'Faturamento SP2'!$Z$2:$Z$557,'Infos Relatório'!C$1,'Faturamento SP2'!$T$2:$T$557,"Sim")</f>
        <v>0</v>
      </c>
      <c r="G6" s="60" t="e">
        <f t="shared" si="0"/>
        <v>#DIV/0!</v>
      </c>
      <c r="H6" s="24">
        <f>SUMIFS('Faturamento SP2'!$H$2:$H$557,'Faturamento SP2'!$D$2:$D$557,'Infos Relatório'!$B$2,'Faturamento SP2'!$E$2:$E$557,'Infos Relatório'!$B6,'Faturamento SP2'!$Z$2:$Z$557,'Infos Relatório'!C$1)</f>
        <v>0</v>
      </c>
      <c r="I6" s="23">
        <f>COUNTIFS('Faturamento SP2'!$D$2:$D$557,'Infos Relatório'!$B$2,'Faturamento SP2'!$E$2:$E$557,'Infos Relatório'!$B6,'Faturamento SP2'!$Z$2:$Z$557,'Infos Relatório'!I$1)</f>
        <v>0</v>
      </c>
      <c r="J6" s="14">
        <f>SUMIFS('Faturamento SP2'!$G$2:$G$557,'Faturamento SP2'!$D$2:$D$557,'Infos Relatório'!$B$2,'Faturamento SP2'!$E$2:$E$557,'Infos Relatório'!$B6,'Faturamento SP2'!$Z$2:$Z$557,'Infos Relatório'!I$1)</f>
        <v>0</v>
      </c>
      <c r="K6" s="55">
        <f>SUMIFS('Faturamento SP2'!$J$2:$J$557,'Faturamento SP2'!$D$2:$D$557,'Infos Relatório'!$B$2,'Faturamento SP2'!$E$2:$E$557,'Infos Relatório'!$B6,'Faturamento SP2'!$Z$2:$Z$557,'Infos Relatório'!I$1)</f>
        <v>0</v>
      </c>
      <c r="L6" s="15">
        <f>SUMIFS('Faturamento SP2'!$O$2:$O$557,'Faturamento SP2'!$D$2:$D$557,'Infos Relatório'!$B$2,'Faturamento SP2'!$E$2:$E$557,'Infos Relatório'!$B6,'Faturamento SP2'!$Z$2:$Z$557,'Infos Relatório'!I$1,'Faturamento SP2'!$T$2:$T$557,"Sim")+SUMIFS('Faturamento SP2'!$P$2:$P$557,'Faturamento SP2'!$D$2:$D$557,'Infos Relatório'!$B$2,'Faturamento SP2'!$E$2:$E$557,'Infos Relatório'!$B6,'Faturamento SP2'!$Z$2:$Z$557,'Infos Relatório'!I$1,'Faturamento SP2'!$T$2:$T$557,"Sim")</f>
        <v>0</v>
      </c>
      <c r="M6" s="27" t="e">
        <f t="shared" si="1"/>
        <v>#DIV/0!</v>
      </c>
      <c r="N6" s="24">
        <f>SUMIFS('Faturamento SP2'!$H$2:$H$557,'Faturamento SP2'!$D$2:$D$557,'Infos Relatório'!$B$2,'Faturamento SP2'!$E$2:$E$557,'Infos Relatório'!$B6,'Faturamento SP2'!$Z$2:$Z$557,'Infos Relatório'!I$1)</f>
        <v>0</v>
      </c>
      <c r="O6" s="23">
        <f>COUNTIFS('Faturamento SP2'!$D$2:$D$557,'Infos Relatório'!$B$2,'Faturamento SP2'!$E$2:$E$557,'Infos Relatório'!$B6,'Faturamento SP2'!$Z$2:$Z$557,'Infos Relatório'!O$1)</f>
        <v>0</v>
      </c>
      <c r="P6" s="14">
        <f>SUMIFS('Faturamento SP2'!$G$2:$G$557,'Faturamento SP2'!$D$2:$D$557,'Infos Relatório'!$B$2,'Faturamento SP2'!$E$2:$E$557,'Infos Relatório'!$B6,'Faturamento SP2'!$Z$2:$Z$557,'Infos Relatório'!O$1)</f>
        <v>0</v>
      </c>
      <c r="Q6" s="14">
        <f>SUMIFS('Faturamento SP2'!$J$2:$J$557,'Faturamento SP2'!$D$2:$D$557,'Infos Relatório'!$B$2,'Faturamento SP2'!$E$2:$E$557,'Infos Relatório'!$B6,'Faturamento SP2'!$Z$2:$Z$557,'Infos Relatório'!O$1)</f>
        <v>0</v>
      </c>
      <c r="R6" s="15">
        <f>SUMIFS('Faturamento SP2'!$O$2:$O$557,'Faturamento SP2'!$D$2:$D$557,'Infos Relatório'!$B$2,'Faturamento SP2'!$E$2:$E$557,'Infos Relatório'!$B6,'Faturamento SP2'!$Z$2:$Z$557,'Infos Relatório'!O$1,'Faturamento SP2'!$T$2:$T$557,"Sim")+SUMIFS('Faturamento SP2'!$P$2:$P$557,'Faturamento SP2'!$D$2:$D$557,'Infos Relatório'!$B$2,'Faturamento SP2'!$E$2:$E$557,'Infos Relatório'!$B6,'Faturamento SP2'!$Z$2:$Z$557,'Infos Relatório'!O$1,'Faturamento SP2'!$T$2:$T$557,"Sim")</f>
        <v>0</v>
      </c>
      <c r="S6" s="27" t="e">
        <f t="shared" si="2"/>
        <v>#DIV/0!</v>
      </c>
      <c r="T6" s="24">
        <f>SUMIFS('Faturamento SP2'!$H$2:$H$557,'Faturamento SP2'!$D$2:$D$557,'Infos Relatório'!$B$2,'Faturamento SP2'!$E$2:$E$557,'Infos Relatório'!$B6,'Faturamento SP2'!$Z$2:$Z$557,'Infos Relatório'!O$1)</f>
        <v>0</v>
      </c>
      <c r="U6" s="23">
        <f>COUNTIFS('Faturamento SP2'!$D$2:$D$557,'Infos Relatório'!$B$2,'Faturamento SP2'!$E$2:$E$557,'Infos Relatório'!$B6,'Faturamento SP2'!$Z$2:$Z$557,'Infos Relatório'!U$1)</f>
        <v>0</v>
      </c>
      <c r="V6" s="14">
        <f>SUMIFS('Faturamento SP2'!$G$2:$G$557,'Faturamento SP2'!$D$2:$D$557,'Infos Relatório'!$B$2,'Faturamento SP2'!$E$2:$E$557,'Infos Relatório'!$B6,'Faturamento SP2'!$Z$2:$Z$557,'Infos Relatório'!U$1)</f>
        <v>0</v>
      </c>
      <c r="W6" s="14">
        <f>SUMIFS('Faturamento SP2'!$J$2:$J$557,'Faturamento SP2'!$D$2:$D$557,'Infos Relatório'!$B$2,'Faturamento SP2'!$E$2:$E$557,'Infos Relatório'!$B6,'Faturamento SP2'!$Z$2:$Z$557,'Infos Relatório'!U$1)</f>
        <v>0</v>
      </c>
      <c r="X6" s="15">
        <f>SUMIFS('Faturamento SP2'!$O$2:$O$557,'Faturamento SP2'!$D$2:$D$557,'Infos Relatório'!$B$2,'Faturamento SP2'!$E$2:$E$557,'Infos Relatório'!$B6,'Faturamento SP2'!$Z$2:$Z$557,'Infos Relatório'!U$1,'Faturamento SP2'!$T$2:$T$557,"Sim")+SUMIFS('Faturamento SP2'!$P$2:$P$557,'Faturamento SP2'!$D$2:$D$557,'Infos Relatório'!$B$2,'Faturamento SP2'!$E$2:$E$557,'Infos Relatório'!$B6,'Faturamento SP2'!$Z$2:$Z$557,'Infos Relatório'!U$1,'Faturamento SP2'!$T$2:$T$557,"Sim")</f>
        <v>0</v>
      </c>
      <c r="Y6" s="27" t="e">
        <f t="shared" si="3"/>
        <v>#DIV/0!</v>
      </c>
      <c r="Z6" s="24">
        <f>SUMIFS('Faturamento SP2'!$H$2:$H$557,'Faturamento SP2'!$D$2:$D$557,'Infos Relatório'!$B$2,'Faturamento SP2'!$E$2:$E$557,'Infos Relatório'!$B6,'Faturamento SP2'!$Z$2:$Z$557,'Infos Relatório'!U$1)</f>
        <v>0</v>
      </c>
      <c r="AA6" s="23">
        <f>COUNTIFS('Faturamento SP2'!$D$2:$D$557,'Infos Relatório'!$B$2,'Faturamento SP2'!$E$2:$E$557,'Infos Relatório'!$B6,'Faturamento SP2'!$Z$2:$Z$557,'Infos Relatório'!AA$1)</f>
        <v>0</v>
      </c>
      <c r="AB6" s="14">
        <f>SUMIFS('Faturamento SP2'!$G$2:$G$557,'Faturamento SP2'!$D$2:$D$557,'Infos Relatório'!$B$2,'Faturamento SP2'!$E$2:$E$557,'Infos Relatório'!$B6,'Faturamento SP2'!$Z$2:$Z$557,'Infos Relatório'!AA$1)</f>
        <v>0</v>
      </c>
      <c r="AC6" s="14">
        <f>SUMIFS('Faturamento SP2'!$J$2:$J$557,'Faturamento SP2'!$D$2:$D$557,'Infos Relatório'!$B$2,'Faturamento SP2'!$E$2:$E$557,'Infos Relatório'!$B6,'Faturamento SP2'!$Z$2:$Z$557,'Infos Relatório'!AA$1)</f>
        <v>0</v>
      </c>
      <c r="AD6" s="15">
        <f>SUMIFS('Faturamento SP2'!$O$2:$O$557,'Faturamento SP2'!$D$2:$D$557,'Infos Relatório'!$B$2,'Faturamento SP2'!$E$2:$E$557,'Infos Relatório'!$B6,'Faturamento SP2'!$Z$2:$Z$557,'Infos Relatório'!AA$1,'Faturamento SP2'!$T$2:$T$557,"Sim")+SUMIFS('Faturamento SP2'!$P$2:$P$557,'Faturamento SP2'!$D$2:$D$557,'Infos Relatório'!$B$2,'Faturamento SP2'!$E$2:$E$557,'Infos Relatório'!$B6,'Faturamento SP2'!$Z$2:$Z$557,'Infos Relatório'!AA$1,'Faturamento SP2'!$T$2:$T$557,"Sim")</f>
        <v>0</v>
      </c>
      <c r="AE6" s="27" t="e">
        <f t="shared" si="4"/>
        <v>#DIV/0!</v>
      </c>
      <c r="AF6" s="24">
        <f>SUMIFS('Faturamento SP2'!$H$2:$H$557,'Faturamento SP2'!$D$2:$D$557,'Infos Relatório'!$B$2,'Faturamento SP2'!$E$2:$E$557,'Infos Relatório'!$B6,'Faturamento SP2'!$Z$2:$Z$557,'Infos Relatório'!AA$1)</f>
        <v>0</v>
      </c>
      <c r="AG6" s="23">
        <f>COUNTIFS('Faturamento SP2'!$D$2:$D$557,'Infos Relatório'!$B$2,'Faturamento SP2'!$E$2:$E$557,'Infos Relatório'!$B6,'Faturamento SP2'!$Z$2:$Z$557,'Infos Relatório'!AG$1)</f>
        <v>0</v>
      </c>
      <c r="AH6" s="14">
        <f>SUMIFS('Faturamento SP2'!$G$2:$G$557,'Faturamento SP2'!$D$2:$D$557,'Infos Relatório'!$B$2,'Faturamento SP2'!$E$2:$E$557,'Infos Relatório'!$B6,'Faturamento SP2'!$Z$2:$Z$557,'Infos Relatório'!AG$1)</f>
        <v>0</v>
      </c>
      <c r="AI6" s="14">
        <f>SUMIFS('Faturamento SP2'!$J$2:$J$557,'Faturamento SP2'!$D$2:$D$557,'Infos Relatório'!$B$2,'Faturamento SP2'!$E$2:$E$557,'Infos Relatório'!$B6,'Faturamento SP2'!$Z$2:$Z$557,'Infos Relatório'!AG$1)</f>
        <v>0</v>
      </c>
      <c r="AJ6" s="15">
        <f>SUMIFS('Faturamento SP2'!$O$2:$O$557,'Faturamento SP2'!$D$2:$D$557,'Infos Relatório'!$B$2,'Faturamento SP2'!$E$2:$E$557,'Infos Relatório'!$B6,'Faturamento SP2'!$Z$2:$Z$557,'Infos Relatório'!AG$1,'Faturamento SP2'!$T$2:$T$557,"Sim")+SUMIFS('Faturamento SP2'!$P$2:$P$557,'Faturamento SP2'!$D$2:$D$557,'Infos Relatório'!$B$2,'Faturamento SP2'!$E$2:$E$557,'Infos Relatório'!$B6,'Faturamento SP2'!$Z$2:$Z$557,'Infos Relatório'!AG$1,'Faturamento SP2'!$T$2:$T$557,"Sim")</f>
        <v>0</v>
      </c>
      <c r="AK6" s="27" t="e">
        <f t="shared" si="5"/>
        <v>#DIV/0!</v>
      </c>
      <c r="AL6" s="24">
        <f>SUMIFS('Faturamento SP2'!$H$2:$H$557,'Faturamento SP2'!$D$2:$D$557,'Infos Relatório'!$B$2,'Faturamento SP2'!$E$2:$E$557,'Infos Relatório'!$B6,'Faturamento SP2'!$Z$2:$Z$557,'Infos Relatório'!AG$1)</f>
        <v>0</v>
      </c>
      <c r="AM6" s="23">
        <f>COUNTIFS('Faturamento SP2'!$D$2:$D$557,'Infos Relatório'!$B$2,'Faturamento SP2'!$E$2:$E$557,'Infos Relatório'!$B6,'Faturamento SP2'!$Z$2:$Z$557,'Infos Relatório'!AM$1)</f>
        <v>0</v>
      </c>
      <c r="AN6" s="14">
        <f>SUMIFS('Faturamento SP2'!$G$2:$G$557,'Faturamento SP2'!$D$2:$D$557,'Infos Relatório'!$B$2,'Faturamento SP2'!$E$2:$E$557,'Infos Relatório'!$B6,'Faturamento SP2'!$Z$2:$Z$557,'Infos Relatório'!AM$1)</f>
        <v>0</v>
      </c>
      <c r="AO6" s="14">
        <f>SUMIFS('Faturamento SP2'!$J$2:$J$557,'Faturamento SP2'!$D$2:$D$557,'Infos Relatório'!$B$2,'Faturamento SP2'!$E$2:$E$557,'Infos Relatório'!$B6,'Faturamento SP2'!$Z$2:$Z$557,'Infos Relatório'!AM$1)</f>
        <v>0</v>
      </c>
      <c r="AP6" s="15">
        <f>SUMIFS('Faturamento SP2'!$O$2:$O$557,'Faturamento SP2'!$D$2:$D$557,'Infos Relatório'!$B$2,'Faturamento SP2'!$E$2:$E$557,'Infos Relatório'!$B6,'Faturamento SP2'!$Z$2:$Z$557,'Infos Relatório'!AM$1,'Faturamento SP2'!$T$2:$T$557,"Sim")+SUMIFS('Faturamento SP2'!$P$2:$P$557,'Faturamento SP2'!$D$2:$D$557,'Infos Relatório'!$B$2,'Faturamento SP2'!$E$2:$E$557,'Infos Relatório'!$B6,'Faturamento SP2'!$Z$2:$Z$557,'Infos Relatório'!AM$1,'Faturamento SP2'!$T$2:$T$557,"Sim")</f>
        <v>0</v>
      </c>
      <c r="AQ6" s="27" t="e">
        <f t="shared" si="6"/>
        <v>#DIV/0!</v>
      </c>
      <c r="AR6" s="24">
        <f>SUMIFS('Faturamento SP2'!$H$2:$H$557,'Faturamento SP2'!$D$2:$D$557,'Infos Relatório'!$B$2,'Faturamento SP2'!$E$2:$E$557,'Infos Relatório'!$B6,'Faturamento SP2'!$Z$2:$Z$557,'Infos Relatório'!AM$1)</f>
        <v>0</v>
      </c>
      <c r="AS6" s="23">
        <f>COUNTIFS('Faturamento SP2'!$D$2:$D$557,'Infos Relatório'!$B$2,'Faturamento SP2'!$E$2:$E$557,'Infos Relatório'!$B6,'Faturamento SP2'!$Z$2:$Z$557,'Infos Relatório'!AS$1)</f>
        <v>0</v>
      </c>
      <c r="AT6" s="14">
        <f>SUMIFS('Faturamento SP2'!$G$2:$G$557,'Faturamento SP2'!$D$2:$D$557,'Infos Relatório'!$B$2,'Faturamento SP2'!$E$2:$E$557,'Infos Relatório'!$B6,'Faturamento SP2'!$Z$2:$Z$557,'Infos Relatório'!AS$1)</f>
        <v>0</v>
      </c>
      <c r="AU6" s="14">
        <f>SUMIFS('Faturamento SP2'!$J$2:$J$557,'Faturamento SP2'!$D$2:$D$557,'Infos Relatório'!$B$2,'Faturamento SP2'!$E$2:$E$557,'Infos Relatório'!$B6,'Faturamento SP2'!$Z$2:$Z$557,'Infos Relatório'!AS$1)</f>
        <v>0</v>
      </c>
      <c r="AV6" s="15">
        <f>SUMIFS('Faturamento SP2'!$O$2:$O$557,'Faturamento SP2'!$D$2:$D$557,'Infos Relatório'!$B$2,'Faturamento SP2'!$E$2:$E$557,'Infos Relatório'!$B6,'Faturamento SP2'!$Z$2:$Z$557,'Infos Relatório'!AS$1,'Faturamento SP2'!$T$2:$T$557,"Sim")+SUMIFS('Faturamento SP2'!$P$2:$P$557,'Faturamento SP2'!$D$2:$D$557,'Infos Relatório'!$B$2,'Faturamento SP2'!$E$2:$E$557,'Infos Relatório'!$B6,'Faturamento SP2'!$Z$2:$Z$557,'Infos Relatório'!AS$1,'Faturamento SP2'!$T$2:$T$557,"Sim")</f>
        <v>0</v>
      </c>
      <c r="AW6" s="27" t="e">
        <f t="shared" si="7"/>
        <v>#DIV/0!</v>
      </c>
      <c r="AX6" s="24">
        <f>SUMIFS('Faturamento SP2'!$H$2:$H$557,'Faturamento SP2'!$D$2:$D$557,'Infos Relatório'!$B$2,'Faturamento SP2'!$E$2:$E$557,'Infos Relatório'!$B6,'Faturamento SP2'!$Z$2:$Z$557,'Infos Relatório'!AS$1)</f>
        <v>0</v>
      </c>
      <c r="AY6" s="23">
        <f>COUNTIFS('Faturamento SP2'!$D$2:$D$557,'Infos Relatório'!$B$2,'Faturamento SP2'!$E$2:$E$557,'Infos Relatório'!$B6,'Faturamento SP2'!$Z$2:$Z$557,'Infos Relatório'!AY$1)</f>
        <v>0</v>
      </c>
      <c r="AZ6" s="14">
        <f>SUMIFS('Faturamento SP2'!$G$2:$G$557,'Faturamento SP2'!$D$2:$D$557,'Infos Relatório'!$B$2,'Faturamento SP2'!$E$2:$E$557,'Infos Relatório'!$B6,'Faturamento SP2'!$Z$2:$Z$557,'Infos Relatório'!AY$1)</f>
        <v>0</v>
      </c>
      <c r="BA6" s="14">
        <f>SUMIFS('Faturamento SP2'!$J$2:$J$557,'Faturamento SP2'!$D$2:$D$557,'Infos Relatório'!$B$2,'Faturamento SP2'!$E$2:$E$557,'Infos Relatório'!$B6,'Faturamento SP2'!$Z$2:$Z$557,'Infos Relatório'!AY$1)</f>
        <v>0</v>
      </c>
      <c r="BB6" s="15">
        <f>SUMIFS('Faturamento SP2'!$O$2:$O$557,'Faturamento SP2'!$D$2:$D$557,'Infos Relatório'!$B$2,'Faturamento SP2'!$E$2:$E$557,'Infos Relatório'!$B6,'Faturamento SP2'!$Z$2:$Z$557,'Infos Relatório'!AY$1,'Faturamento SP2'!$T$2:$T$557,"Sim")+SUMIFS('Faturamento SP2'!$P$2:$P$557,'Faturamento SP2'!$D$2:$D$557,'Infos Relatório'!$B$2,'Faturamento SP2'!$E$2:$E$557,'Infos Relatório'!$B6,'Faturamento SP2'!$Z$2:$Z$557,'Infos Relatório'!AY$1,'Faturamento SP2'!$T$2:$T$557,"Sim")</f>
        <v>0</v>
      </c>
      <c r="BC6" s="27" t="e">
        <f t="shared" si="8"/>
        <v>#DIV/0!</v>
      </c>
      <c r="BD6" s="24">
        <f>SUMIFS('Faturamento SP2'!$H$2:$H$557,'Faturamento SP2'!$D$2:$D$557,'Infos Relatório'!$B$2,'Faturamento SP2'!$E$2:$E$557,'Infos Relatório'!$B6,'Faturamento SP2'!$Z$2:$Z$557,'Infos Relatório'!AY$1)</f>
        <v>0</v>
      </c>
      <c r="BE6" s="23">
        <f>COUNTIFS('Faturamento SP2'!$D$2:$D$557,'Infos Relatório'!$B$2,'Faturamento SP2'!$E$2:$E$557,'Infos Relatório'!$B6,'Faturamento SP2'!$Z$2:$Z$557,'Infos Relatório'!BE$1)</f>
        <v>0</v>
      </c>
      <c r="BF6" s="14">
        <f>SUMIFS('Faturamento SP2'!$G$2:$G$557,'Faturamento SP2'!$D$2:$D$557,'Infos Relatório'!$B$2,'Faturamento SP2'!$E$2:$E$557,'Infos Relatório'!$B6,'Faturamento SP2'!$Z$2:$Z$557,'Infos Relatório'!BE$1)</f>
        <v>0</v>
      </c>
      <c r="BG6" s="14">
        <f>SUMIFS('Faturamento SP2'!$J$2:$J$557,'Faturamento SP2'!$D$2:$D$557,'Infos Relatório'!$B$2,'Faturamento SP2'!$E$2:$E$557,'Infos Relatório'!$B6,'Faturamento SP2'!$Z$2:$Z$557,'Infos Relatório'!BE$1)</f>
        <v>0</v>
      </c>
      <c r="BH6" s="15">
        <f>SUMIFS('Faturamento SP2'!$O$2:$O$557,'Faturamento SP2'!$D$2:$D$557,'Infos Relatório'!$B$2,'Faturamento SP2'!$E$2:$E$557,'Infos Relatório'!$B6,'Faturamento SP2'!$Z$2:$Z$557,'Infos Relatório'!BE$1,'Faturamento SP2'!$T$2:$T$557,"Sim")+SUMIFS('Faturamento SP2'!$P$2:$P$557,'Faturamento SP2'!$D$2:$D$557,'Infos Relatório'!$B$2,'Faturamento SP2'!$E$2:$E$557,'Infos Relatório'!$B6,'Faturamento SP2'!$Z$2:$Z$557,'Infos Relatório'!BE$1,'Faturamento SP2'!$T$2:$T$557,"Sim")</f>
        <v>0</v>
      </c>
      <c r="BI6" s="27" t="e">
        <f t="shared" si="9"/>
        <v>#DIV/0!</v>
      </c>
      <c r="BJ6" s="24">
        <f>SUMIFS('Faturamento SP2'!$H$2:$H$557,'Faturamento SP2'!$D$2:$D$557,'Infos Relatório'!$B$2,'Faturamento SP2'!$E$2:$E$557,'Infos Relatório'!$B6,'Faturamento SP2'!$Z$2:$Z$557,'Infos Relatório'!BE$1)</f>
        <v>0</v>
      </c>
      <c r="BK6" s="23">
        <f>COUNTIFS('Faturamento SP2'!$D$2:$D$557,'Infos Relatório'!$B$2,'Faturamento SP2'!$E$2:$E$557,'Infos Relatório'!$B6,'Faturamento SP2'!$Z$2:$Z$557,'Infos Relatório'!BK$1)</f>
        <v>0</v>
      </c>
      <c r="BL6" s="14">
        <f>SUMIFS('Faturamento SP2'!$G$2:$G$557,'Faturamento SP2'!$D$2:$D$557,'Infos Relatório'!$B$2,'Faturamento SP2'!$E$2:$E$557,'Infos Relatório'!$B6,'Faturamento SP2'!$Z$2:$Z$557,'Infos Relatório'!BK$1)</f>
        <v>0</v>
      </c>
      <c r="BM6" s="14">
        <f>SUMIFS('Faturamento SP2'!$J$2:$J$557,'Faturamento SP2'!$D$2:$D$557,'Infos Relatório'!$B$2,'Faturamento SP2'!$E$2:$E$557,'Infos Relatório'!$B6,'Faturamento SP2'!$Z$2:$Z$557,'Infos Relatório'!BK$1)</f>
        <v>0</v>
      </c>
      <c r="BN6" s="15">
        <f>SUMIFS('Faturamento SP2'!$O$2:$O$557,'Faturamento SP2'!$D$2:$D$557,'Infos Relatório'!$B$2,'Faturamento SP2'!$E$2:$E$557,'Infos Relatório'!$B6,'Faturamento SP2'!$Z$2:$Z$557,'Infos Relatório'!BK$1,'Faturamento SP2'!$T$2:$T$557,"Sim")+SUMIFS('Faturamento SP2'!$P$2:$P$557,'Faturamento SP2'!$D$2:$D$557,'Infos Relatório'!$B$2,'Faturamento SP2'!$E$2:$E$557,'Infos Relatório'!$B6,'Faturamento SP2'!$Z$2:$Z$557,'Infos Relatório'!BK$1,'Faturamento SP2'!$T$2:$T$557,"Sim")</f>
        <v>0</v>
      </c>
      <c r="BO6" s="27" t="e">
        <f t="shared" si="10"/>
        <v>#DIV/0!</v>
      </c>
      <c r="BP6" s="24">
        <f>SUMIFS('Faturamento SP2'!$H$2:$H$557,'Faturamento SP2'!$D$2:$D$557,'Infos Relatório'!$B$2,'Faturamento SP2'!$E$2:$E$557,'Infos Relatório'!$B6,'Faturamento SP2'!$Z$2:$Z$557,'Infos Relatório'!BK$1)</f>
        <v>0</v>
      </c>
      <c r="BQ6" s="23">
        <f>COUNTIFS('Faturamento SP2'!$D$2:$D$557,'Infos Relatório'!$B$2,'Faturamento SP2'!$E$2:$E$557,'Infos Relatório'!$B6,'Faturamento SP2'!$Z$2:$Z$557,'Infos Relatório'!BQ$1)</f>
        <v>0</v>
      </c>
      <c r="BR6" s="14">
        <f>SUMIFS('Faturamento SP2'!$G$2:$G$557,'Faturamento SP2'!$D$2:$D$557,'Infos Relatório'!$B$2,'Faturamento SP2'!$E$2:$E$557,'Infos Relatório'!$B6,'Faturamento SP2'!$Z$2:$Z$557,'Infos Relatório'!BQ$1)</f>
        <v>0</v>
      </c>
      <c r="BS6" s="14">
        <f>SUMIFS('Faturamento SP2'!$J$2:$J$557,'Faturamento SP2'!$D$2:$D$557,'Infos Relatório'!$B$2,'Faturamento SP2'!$E$2:$E$557,'Infos Relatório'!$B6,'Faturamento SP2'!$Z$2:$Z$557,'Infos Relatório'!BQ$1)</f>
        <v>0</v>
      </c>
      <c r="BT6" s="15">
        <f>SUMIFS('Faturamento SP2'!$O$2:$O$557,'Faturamento SP2'!$D$2:$D$557,'Infos Relatório'!$B$2,'Faturamento SP2'!$E$2:$E$557,'Infos Relatório'!$B6,'Faturamento SP2'!$Z$2:$Z$557,'Infos Relatório'!BQ$1,'Faturamento SP2'!$T$2:$T$557,"Sim")+SUMIFS('Faturamento SP2'!$P$2:$P$557,'Faturamento SP2'!$D$2:$D$557,'Infos Relatório'!$B$2,'Faturamento SP2'!$E$2:$E$557,'Infos Relatório'!$B6,'Faturamento SP2'!$Z$2:$Z$557,'Infos Relatório'!BQ$1,'Faturamento SP2'!$T$2:$T$557,"Sim")</f>
        <v>0</v>
      </c>
      <c r="BU6" s="27" t="e">
        <f t="shared" si="11"/>
        <v>#DIV/0!</v>
      </c>
      <c r="BV6" s="24">
        <f>SUMIFS('Faturamento SP2'!$H$2:$H$557,'Faturamento SP2'!$D$2:$D$557,'Infos Relatório'!$B$2,'Faturamento SP2'!$E$2:$E$557,'Infos Relatório'!$B6,'Faturamento SP2'!$Z$2:$Z$557,'Infos Relatório'!BQ$1)</f>
        <v>0</v>
      </c>
    </row>
    <row r="7" spans="2:74">
      <c r="B7" s="17" t="s">
        <v>770</v>
      </c>
      <c r="C7" s="23">
        <f>COUNTIFS('Faturamento SP2'!$D$2:$D$557,'Infos Relatório'!$B$2,'Faturamento SP2'!$E$2:$E$557,'Infos Relatório'!$B7,'Faturamento SP2'!$Z$2:$Z$557,'Infos Relatório'!C$1)</f>
        <v>0</v>
      </c>
      <c r="D7" s="14">
        <f>SUMIFS('Faturamento SP2'!$G$2:$G$557,'Faturamento SP2'!$D$2:$D$557,'Infos Relatório'!$B$2,'Faturamento SP2'!$E$2:$E$557,'Infos Relatório'!$B7,'Faturamento SP2'!$Z$2:$Z$557,'Infos Relatório'!C$1)</f>
        <v>0</v>
      </c>
      <c r="E7" s="55">
        <f>SUMIFS('Faturamento SP2'!$J$2:$J$557,'Faturamento SP2'!$D$2:$D$557,'Infos Relatório'!$B$2,'Faturamento SP2'!$E$2:$E$557,'Infos Relatório'!$B7,'Faturamento SP2'!$Z$2:$Z$557,'Infos Relatório'!C$1)</f>
        <v>0</v>
      </c>
      <c r="F7" s="15">
        <f>SUMIFS('Faturamento SP2'!$O$2:$O$557,'Faturamento SP2'!$D$2:$D$557,'Infos Relatório'!$B$2,'Faturamento SP2'!$E$2:$E$557,'Infos Relatório'!$B7,'Faturamento SP2'!$Z$2:$Z$557,'Infos Relatório'!C$1,'Faturamento SP2'!$T$2:$T$557,"Sim")+SUMIFS('Faturamento SP2'!$P$2:$P$557,'Faturamento SP2'!$D$2:$D$557,'Infos Relatório'!$B$2,'Faturamento SP2'!$E$2:$E$557,'Infos Relatório'!$B7,'Faturamento SP2'!$Z$2:$Z$557,'Infos Relatório'!C$1,'Faturamento SP2'!$T$2:$T$557,"Sim")</f>
        <v>0</v>
      </c>
      <c r="G7" s="60" t="e">
        <f t="shared" si="0"/>
        <v>#DIV/0!</v>
      </c>
      <c r="H7" s="24">
        <f>SUMIFS('Faturamento SP2'!$H$2:$H$557,'Faturamento SP2'!$D$2:$D$557,'Infos Relatório'!$B$2,'Faturamento SP2'!$E$2:$E$557,'Infos Relatório'!$B7,'Faturamento SP2'!$Z$2:$Z$557,'Infos Relatório'!C$1)</f>
        <v>0</v>
      </c>
      <c r="I7" s="23">
        <f>COUNTIFS('Faturamento SP2'!$D$2:$D$557,'Infos Relatório'!$B$2,'Faturamento SP2'!$E$2:$E$557,'Infos Relatório'!$B7,'Faturamento SP2'!$Z$2:$Z$557,'Infos Relatório'!I$1)</f>
        <v>0</v>
      </c>
      <c r="J7" s="14">
        <f>SUMIFS('Faturamento SP2'!$G$2:$G$557,'Faturamento SP2'!$D$2:$D$557,'Infos Relatório'!$B$2,'Faturamento SP2'!$E$2:$E$557,'Infos Relatório'!$B7,'Faturamento SP2'!$Z$2:$Z$557,'Infos Relatório'!I$1)</f>
        <v>0</v>
      </c>
      <c r="K7" s="55">
        <f>SUMIFS('Faturamento SP2'!$J$2:$J$557,'Faturamento SP2'!$D$2:$D$557,'Infos Relatório'!$B$2,'Faturamento SP2'!$E$2:$E$557,'Infos Relatório'!$B7,'Faturamento SP2'!$Z$2:$Z$557,'Infos Relatório'!I$1)</f>
        <v>0</v>
      </c>
      <c r="L7" s="15">
        <f>SUMIFS('Faturamento SP2'!$O$2:$O$557,'Faturamento SP2'!$D$2:$D$557,'Infos Relatório'!$B$2,'Faturamento SP2'!$E$2:$E$557,'Infos Relatório'!$B7,'Faturamento SP2'!$Z$2:$Z$557,'Infos Relatório'!I$1,'Faturamento SP2'!$T$2:$T$557,"Sim")+SUMIFS('Faturamento SP2'!$P$2:$P$557,'Faturamento SP2'!$D$2:$D$557,'Infos Relatório'!$B$2,'Faturamento SP2'!$E$2:$E$557,'Infos Relatório'!$B7,'Faturamento SP2'!$Z$2:$Z$557,'Infos Relatório'!I$1,'Faturamento SP2'!$T$2:$T$557,"Sim")</f>
        <v>0</v>
      </c>
      <c r="M7" s="27" t="e">
        <f t="shared" si="1"/>
        <v>#DIV/0!</v>
      </c>
      <c r="N7" s="24">
        <f>SUMIFS('Faturamento SP2'!$H$2:$H$557,'Faturamento SP2'!$D$2:$D$557,'Infos Relatório'!$B$2,'Faturamento SP2'!$E$2:$E$557,'Infos Relatório'!$B7,'Faturamento SP2'!$Z$2:$Z$557,'Infos Relatório'!I$1)</f>
        <v>0</v>
      </c>
      <c r="O7" s="23">
        <f>COUNTIFS('Faturamento SP2'!$D$2:$D$557,'Infos Relatório'!$B$2,'Faturamento SP2'!$E$2:$E$557,'Infos Relatório'!$B7,'Faturamento SP2'!$Z$2:$Z$557,'Infos Relatório'!O$1)</f>
        <v>0</v>
      </c>
      <c r="P7" s="14">
        <f>SUMIFS('Faturamento SP2'!$G$2:$G$557,'Faturamento SP2'!$D$2:$D$557,'Infos Relatório'!$B$2,'Faturamento SP2'!$E$2:$E$557,'Infos Relatório'!$B7,'Faturamento SP2'!$Z$2:$Z$557,'Infos Relatório'!O$1)</f>
        <v>0</v>
      </c>
      <c r="Q7" s="14">
        <f>SUMIFS('Faturamento SP2'!$J$2:$J$557,'Faturamento SP2'!$D$2:$D$557,'Infos Relatório'!$B$2,'Faturamento SP2'!$E$2:$E$557,'Infos Relatório'!$B7,'Faturamento SP2'!$Z$2:$Z$557,'Infos Relatório'!O$1)</f>
        <v>0</v>
      </c>
      <c r="R7" s="15">
        <f>SUMIFS('Faturamento SP2'!$O$2:$O$557,'Faturamento SP2'!$D$2:$D$557,'Infos Relatório'!$B$2,'Faturamento SP2'!$E$2:$E$557,'Infos Relatório'!$B7,'Faturamento SP2'!$Z$2:$Z$557,'Infos Relatório'!O$1,'Faturamento SP2'!$T$2:$T$557,"Sim")+SUMIFS('Faturamento SP2'!$P$2:$P$557,'Faturamento SP2'!$D$2:$D$557,'Infos Relatório'!$B$2,'Faturamento SP2'!$E$2:$E$557,'Infos Relatório'!$B7,'Faturamento SP2'!$Z$2:$Z$557,'Infos Relatório'!O$1,'Faturamento SP2'!$T$2:$T$557,"Sim")</f>
        <v>0</v>
      </c>
      <c r="S7" s="27" t="e">
        <f t="shared" si="2"/>
        <v>#DIV/0!</v>
      </c>
      <c r="T7" s="24">
        <f>SUMIFS('Faturamento SP2'!$H$2:$H$557,'Faturamento SP2'!$D$2:$D$557,'Infos Relatório'!$B$2,'Faturamento SP2'!$E$2:$E$557,'Infos Relatório'!$B7,'Faturamento SP2'!$Z$2:$Z$557,'Infos Relatório'!O$1)</f>
        <v>0</v>
      </c>
      <c r="U7" s="23">
        <f>COUNTIFS('Faturamento SP2'!$D$2:$D$557,'Infos Relatório'!$B$2,'Faturamento SP2'!$E$2:$E$557,'Infos Relatório'!$B7,'Faturamento SP2'!$Z$2:$Z$557,'Infos Relatório'!U$1)</f>
        <v>0</v>
      </c>
      <c r="V7" s="14">
        <f>SUMIFS('Faturamento SP2'!$G$2:$G$557,'Faturamento SP2'!$D$2:$D$557,'Infos Relatório'!$B$2,'Faturamento SP2'!$E$2:$E$557,'Infos Relatório'!$B7,'Faturamento SP2'!$Z$2:$Z$557,'Infos Relatório'!U$1)</f>
        <v>0</v>
      </c>
      <c r="W7" s="14">
        <f>SUMIFS('Faturamento SP2'!$J$2:$J$557,'Faturamento SP2'!$D$2:$D$557,'Infos Relatório'!$B$2,'Faturamento SP2'!$E$2:$E$557,'Infos Relatório'!$B7,'Faturamento SP2'!$Z$2:$Z$557,'Infos Relatório'!U$1)</f>
        <v>0</v>
      </c>
      <c r="X7" s="15">
        <f>SUMIFS('Faturamento SP2'!$O$2:$O$557,'Faturamento SP2'!$D$2:$D$557,'Infos Relatório'!$B$2,'Faturamento SP2'!$E$2:$E$557,'Infos Relatório'!$B7,'Faturamento SP2'!$Z$2:$Z$557,'Infos Relatório'!U$1,'Faturamento SP2'!$T$2:$T$557,"Sim")+SUMIFS('Faturamento SP2'!$P$2:$P$557,'Faturamento SP2'!$D$2:$D$557,'Infos Relatório'!$B$2,'Faturamento SP2'!$E$2:$E$557,'Infos Relatório'!$B7,'Faturamento SP2'!$Z$2:$Z$557,'Infos Relatório'!U$1,'Faturamento SP2'!$T$2:$T$557,"Sim")</f>
        <v>0</v>
      </c>
      <c r="Y7" s="27" t="e">
        <f t="shared" si="3"/>
        <v>#DIV/0!</v>
      </c>
      <c r="Z7" s="24">
        <f>SUMIFS('Faturamento SP2'!$H$2:$H$557,'Faturamento SP2'!$D$2:$D$557,'Infos Relatório'!$B$2,'Faturamento SP2'!$E$2:$E$557,'Infos Relatório'!$B7,'Faturamento SP2'!$Z$2:$Z$557,'Infos Relatório'!U$1)</f>
        <v>0</v>
      </c>
      <c r="AA7" s="23">
        <f>COUNTIFS('Faturamento SP2'!$D$2:$D$557,'Infos Relatório'!$B$2,'Faturamento SP2'!$E$2:$E$557,'Infos Relatório'!$B7,'Faturamento SP2'!$Z$2:$Z$557,'Infos Relatório'!AA$1)</f>
        <v>0</v>
      </c>
      <c r="AB7" s="14">
        <f>SUMIFS('Faturamento SP2'!$G$2:$G$557,'Faturamento SP2'!$D$2:$D$557,'Infos Relatório'!$B$2,'Faturamento SP2'!$E$2:$E$557,'Infos Relatório'!$B7,'Faturamento SP2'!$Z$2:$Z$557,'Infos Relatório'!AA$1)</f>
        <v>0</v>
      </c>
      <c r="AC7" s="14">
        <f>SUMIFS('Faturamento SP2'!$J$2:$J$557,'Faturamento SP2'!$D$2:$D$557,'Infos Relatório'!$B$2,'Faturamento SP2'!$E$2:$E$557,'Infos Relatório'!$B7,'Faturamento SP2'!$Z$2:$Z$557,'Infos Relatório'!AA$1)</f>
        <v>0</v>
      </c>
      <c r="AD7" s="15">
        <f>SUMIFS('Faturamento SP2'!$O$2:$O$557,'Faturamento SP2'!$D$2:$D$557,'Infos Relatório'!$B$2,'Faturamento SP2'!$E$2:$E$557,'Infos Relatório'!$B7,'Faturamento SP2'!$Z$2:$Z$557,'Infos Relatório'!AA$1,'Faturamento SP2'!$T$2:$T$557,"Sim")+SUMIFS('Faturamento SP2'!$P$2:$P$557,'Faturamento SP2'!$D$2:$D$557,'Infos Relatório'!$B$2,'Faturamento SP2'!$E$2:$E$557,'Infos Relatório'!$B7,'Faturamento SP2'!$Z$2:$Z$557,'Infos Relatório'!AA$1,'Faturamento SP2'!$T$2:$T$557,"Sim")</f>
        <v>0</v>
      </c>
      <c r="AE7" s="27" t="e">
        <f t="shared" si="4"/>
        <v>#DIV/0!</v>
      </c>
      <c r="AF7" s="24">
        <f>SUMIFS('Faturamento SP2'!$H$2:$H$557,'Faturamento SP2'!$D$2:$D$557,'Infos Relatório'!$B$2,'Faturamento SP2'!$E$2:$E$557,'Infos Relatório'!$B7,'Faturamento SP2'!$Z$2:$Z$557,'Infos Relatório'!AA$1)</f>
        <v>0</v>
      </c>
      <c r="AG7" s="23">
        <f>COUNTIFS('Faturamento SP2'!$D$2:$D$557,'Infos Relatório'!$B$2,'Faturamento SP2'!$E$2:$E$557,'Infos Relatório'!$B7,'Faturamento SP2'!$Z$2:$Z$557,'Infos Relatório'!AG$1)</f>
        <v>0</v>
      </c>
      <c r="AH7" s="14">
        <f>SUMIFS('Faturamento SP2'!$G$2:$G$557,'Faturamento SP2'!$D$2:$D$557,'Infos Relatório'!$B$2,'Faturamento SP2'!$E$2:$E$557,'Infos Relatório'!$B7,'Faturamento SP2'!$Z$2:$Z$557,'Infos Relatório'!AG$1)</f>
        <v>0</v>
      </c>
      <c r="AI7" s="14">
        <f>SUMIFS('Faturamento SP2'!$J$2:$J$557,'Faturamento SP2'!$D$2:$D$557,'Infos Relatório'!$B$2,'Faturamento SP2'!$E$2:$E$557,'Infos Relatório'!$B7,'Faturamento SP2'!$Z$2:$Z$557,'Infos Relatório'!AG$1)</f>
        <v>0</v>
      </c>
      <c r="AJ7" s="15">
        <f>SUMIFS('Faturamento SP2'!$O$2:$O$557,'Faturamento SP2'!$D$2:$D$557,'Infos Relatório'!$B$2,'Faturamento SP2'!$E$2:$E$557,'Infos Relatório'!$B7,'Faturamento SP2'!$Z$2:$Z$557,'Infos Relatório'!AG$1,'Faturamento SP2'!$T$2:$T$557,"Sim")+SUMIFS('Faturamento SP2'!$P$2:$P$557,'Faturamento SP2'!$D$2:$D$557,'Infos Relatório'!$B$2,'Faturamento SP2'!$E$2:$E$557,'Infos Relatório'!$B7,'Faturamento SP2'!$Z$2:$Z$557,'Infos Relatório'!AG$1,'Faturamento SP2'!$T$2:$T$557,"Sim")</f>
        <v>0</v>
      </c>
      <c r="AK7" s="27" t="e">
        <f t="shared" si="5"/>
        <v>#DIV/0!</v>
      </c>
      <c r="AL7" s="24">
        <f>SUMIFS('Faturamento SP2'!$H$2:$H$557,'Faturamento SP2'!$D$2:$D$557,'Infos Relatório'!$B$2,'Faturamento SP2'!$E$2:$E$557,'Infos Relatório'!$B7,'Faturamento SP2'!$Z$2:$Z$557,'Infos Relatório'!AG$1)</f>
        <v>0</v>
      </c>
      <c r="AM7" s="23">
        <f>COUNTIFS('Faturamento SP2'!$D$2:$D$557,'Infos Relatório'!$B$2,'Faturamento SP2'!$E$2:$E$557,'Infos Relatório'!$B7,'Faturamento SP2'!$Z$2:$Z$557,'Infos Relatório'!AM$1)</f>
        <v>0</v>
      </c>
      <c r="AN7" s="14">
        <f>SUMIFS('Faturamento SP2'!$G$2:$G$557,'Faturamento SP2'!$D$2:$D$557,'Infos Relatório'!$B$2,'Faturamento SP2'!$E$2:$E$557,'Infos Relatório'!$B7,'Faturamento SP2'!$Z$2:$Z$557,'Infos Relatório'!AM$1)</f>
        <v>0</v>
      </c>
      <c r="AO7" s="14">
        <f>SUMIFS('Faturamento SP2'!$J$2:$J$557,'Faturamento SP2'!$D$2:$D$557,'Infos Relatório'!$B$2,'Faturamento SP2'!$E$2:$E$557,'Infos Relatório'!$B7,'Faturamento SP2'!$Z$2:$Z$557,'Infos Relatório'!AM$1)</f>
        <v>0</v>
      </c>
      <c r="AP7" s="15">
        <f>SUMIFS('Faturamento SP2'!$O$2:$O$557,'Faturamento SP2'!$D$2:$D$557,'Infos Relatório'!$B$2,'Faturamento SP2'!$E$2:$E$557,'Infos Relatório'!$B7,'Faturamento SP2'!$Z$2:$Z$557,'Infos Relatório'!AM$1,'Faturamento SP2'!$T$2:$T$557,"Sim")+SUMIFS('Faturamento SP2'!$P$2:$P$557,'Faturamento SP2'!$D$2:$D$557,'Infos Relatório'!$B$2,'Faturamento SP2'!$E$2:$E$557,'Infos Relatório'!$B7,'Faturamento SP2'!$Z$2:$Z$557,'Infos Relatório'!AM$1,'Faturamento SP2'!$T$2:$T$557,"Sim")</f>
        <v>0</v>
      </c>
      <c r="AQ7" s="27" t="e">
        <f t="shared" si="6"/>
        <v>#DIV/0!</v>
      </c>
      <c r="AR7" s="24">
        <f>SUMIFS('Faturamento SP2'!$H$2:$H$557,'Faturamento SP2'!$D$2:$D$557,'Infos Relatório'!$B$2,'Faturamento SP2'!$E$2:$E$557,'Infos Relatório'!$B7,'Faturamento SP2'!$Z$2:$Z$557,'Infos Relatório'!AM$1)</f>
        <v>0</v>
      </c>
      <c r="AS7" s="23">
        <f>COUNTIFS('Faturamento SP2'!$D$2:$D$557,'Infos Relatório'!$B$2,'Faturamento SP2'!$E$2:$E$557,'Infos Relatório'!$B7,'Faturamento SP2'!$Z$2:$Z$557,'Infos Relatório'!AS$1)</f>
        <v>0</v>
      </c>
      <c r="AT7" s="14">
        <f>SUMIFS('Faturamento SP2'!$G$2:$G$557,'Faturamento SP2'!$D$2:$D$557,'Infos Relatório'!$B$2,'Faturamento SP2'!$E$2:$E$557,'Infos Relatório'!$B7,'Faturamento SP2'!$Z$2:$Z$557,'Infos Relatório'!AS$1)</f>
        <v>0</v>
      </c>
      <c r="AU7" s="14">
        <f>SUMIFS('Faturamento SP2'!$J$2:$J$557,'Faturamento SP2'!$D$2:$D$557,'Infos Relatório'!$B$2,'Faturamento SP2'!$E$2:$E$557,'Infos Relatório'!$B7,'Faturamento SP2'!$Z$2:$Z$557,'Infos Relatório'!AS$1)</f>
        <v>0</v>
      </c>
      <c r="AV7" s="15">
        <f>SUMIFS('Faturamento SP2'!$O$2:$O$557,'Faturamento SP2'!$D$2:$D$557,'Infos Relatório'!$B$2,'Faturamento SP2'!$E$2:$E$557,'Infos Relatório'!$B7,'Faturamento SP2'!$Z$2:$Z$557,'Infos Relatório'!AS$1,'Faturamento SP2'!$T$2:$T$557,"Sim")+SUMIFS('Faturamento SP2'!$P$2:$P$557,'Faturamento SP2'!$D$2:$D$557,'Infos Relatório'!$B$2,'Faturamento SP2'!$E$2:$E$557,'Infos Relatório'!$B7,'Faturamento SP2'!$Z$2:$Z$557,'Infos Relatório'!AS$1,'Faturamento SP2'!$T$2:$T$557,"Sim")</f>
        <v>0</v>
      </c>
      <c r="AW7" s="27" t="e">
        <f t="shared" si="7"/>
        <v>#DIV/0!</v>
      </c>
      <c r="AX7" s="24">
        <f>SUMIFS('Faturamento SP2'!$H$2:$H$557,'Faturamento SP2'!$D$2:$D$557,'Infos Relatório'!$B$2,'Faturamento SP2'!$E$2:$E$557,'Infos Relatório'!$B7,'Faturamento SP2'!$Z$2:$Z$557,'Infos Relatório'!AS$1)</f>
        <v>0</v>
      </c>
      <c r="AY7" s="23">
        <f>COUNTIFS('Faturamento SP2'!$D$2:$D$557,'Infos Relatório'!$B$2,'Faturamento SP2'!$E$2:$E$557,'Infos Relatório'!$B7,'Faturamento SP2'!$Z$2:$Z$557,'Infos Relatório'!AY$1)</f>
        <v>0</v>
      </c>
      <c r="AZ7" s="14">
        <f>SUMIFS('Faturamento SP2'!$G$2:$G$557,'Faturamento SP2'!$D$2:$D$557,'Infos Relatório'!$B$2,'Faturamento SP2'!$E$2:$E$557,'Infos Relatório'!$B7,'Faturamento SP2'!$Z$2:$Z$557,'Infos Relatório'!AY$1)</f>
        <v>0</v>
      </c>
      <c r="BA7" s="14">
        <f>SUMIFS('Faturamento SP2'!$J$2:$J$557,'Faturamento SP2'!$D$2:$D$557,'Infos Relatório'!$B$2,'Faturamento SP2'!$E$2:$E$557,'Infos Relatório'!$B7,'Faturamento SP2'!$Z$2:$Z$557,'Infos Relatório'!AY$1)</f>
        <v>0</v>
      </c>
      <c r="BB7" s="15">
        <f>SUMIFS('Faturamento SP2'!$O$2:$O$557,'Faturamento SP2'!$D$2:$D$557,'Infos Relatório'!$B$2,'Faturamento SP2'!$E$2:$E$557,'Infos Relatório'!$B7,'Faturamento SP2'!$Z$2:$Z$557,'Infos Relatório'!AY$1,'Faturamento SP2'!$T$2:$T$557,"Sim")+SUMIFS('Faturamento SP2'!$P$2:$P$557,'Faturamento SP2'!$D$2:$D$557,'Infos Relatório'!$B$2,'Faturamento SP2'!$E$2:$E$557,'Infos Relatório'!$B7,'Faturamento SP2'!$Z$2:$Z$557,'Infos Relatório'!AY$1,'Faturamento SP2'!$T$2:$T$557,"Sim")</f>
        <v>0</v>
      </c>
      <c r="BC7" s="27" t="e">
        <f t="shared" si="8"/>
        <v>#DIV/0!</v>
      </c>
      <c r="BD7" s="24">
        <f>SUMIFS('Faturamento SP2'!$H$2:$H$557,'Faturamento SP2'!$D$2:$D$557,'Infos Relatório'!$B$2,'Faturamento SP2'!$E$2:$E$557,'Infos Relatório'!$B7,'Faturamento SP2'!$Z$2:$Z$557,'Infos Relatório'!AY$1)</f>
        <v>0</v>
      </c>
      <c r="BE7" s="23">
        <f>COUNTIFS('Faturamento SP2'!$D$2:$D$557,'Infos Relatório'!$B$2,'Faturamento SP2'!$E$2:$E$557,'Infos Relatório'!$B7,'Faturamento SP2'!$Z$2:$Z$557,'Infos Relatório'!BE$1)</f>
        <v>0</v>
      </c>
      <c r="BF7" s="14">
        <f>SUMIFS('Faturamento SP2'!$G$2:$G$557,'Faturamento SP2'!$D$2:$D$557,'Infos Relatório'!$B$2,'Faturamento SP2'!$E$2:$E$557,'Infos Relatório'!$B7,'Faturamento SP2'!$Z$2:$Z$557,'Infos Relatório'!BE$1)</f>
        <v>0</v>
      </c>
      <c r="BG7" s="14">
        <f>SUMIFS('Faturamento SP2'!$J$2:$J$557,'Faturamento SP2'!$D$2:$D$557,'Infos Relatório'!$B$2,'Faturamento SP2'!$E$2:$E$557,'Infos Relatório'!$B7,'Faturamento SP2'!$Z$2:$Z$557,'Infos Relatório'!BE$1)</f>
        <v>0</v>
      </c>
      <c r="BH7" s="15">
        <f>SUMIFS('Faturamento SP2'!$O$2:$O$557,'Faturamento SP2'!$D$2:$D$557,'Infos Relatório'!$B$2,'Faturamento SP2'!$E$2:$E$557,'Infos Relatório'!$B7,'Faturamento SP2'!$Z$2:$Z$557,'Infos Relatório'!BE$1,'Faturamento SP2'!$T$2:$T$557,"Sim")+SUMIFS('Faturamento SP2'!$P$2:$P$557,'Faturamento SP2'!$D$2:$D$557,'Infos Relatório'!$B$2,'Faturamento SP2'!$E$2:$E$557,'Infos Relatório'!$B7,'Faturamento SP2'!$Z$2:$Z$557,'Infos Relatório'!BE$1,'Faturamento SP2'!$T$2:$T$557,"Sim")</f>
        <v>0</v>
      </c>
      <c r="BI7" s="27" t="e">
        <f t="shared" si="9"/>
        <v>#DIV/0!</v>
      </c>
      <c r="BJ7" s="24">
        <f>SUMIFS('Faturamento SP2'!$H$2:$H$557,'Faturamento SP2'!$D$2:$D$557,'Infos Relatório'!$B$2,'Faturamento SP2'!$E$2:$E$557,'Infos Relatório'!$B7,'Faturamento SP2'!$Z$2:$Z$557,'Infos Relatório'!BE$1)</f>
        <v>0</v>
      </c>
      <c r="BK7" s="23">
        <f>COUNTIFS('Faturamento SP2'!$D$2:$D$557,'Infos Relatório'!$B$2,'Faturamento SP2'!$E$2:$E$557,'Infos Relatório'!$B7,'Faturamento SP2'!$Z$2:$Z$557,'Infos Relatório'!BK$1)</f>
        <v>0</v>
      </c>
      <c r="BL7" s="14">
        <f>SUMIFS('Faturamento SP2'!$G$2:$G$557,'Faturamento SP2'!$D$2:$D$557,'Infos Relatório'!$B$2,'Faturamento SP2'!$E$2:$E$557,'Infos Relatório'!$B7,'Faturamento SP2'!$Z$2:$Z$557,'Infos Relatório'!BK$1)</f>
        <v>0</v>
      </c>
      <c r="BM7" s="14">
        <f>SUMIFS('Faturamento SP2'!$J$2:$J$557,'Faturamento SP2'!$D$2:$D$557,'Infos Relatório'!$B$2,'Faturamento SP2'!$E$2:$E$557,'Infos Relatório'!$B7,'Faturamento SP2'!$Z$2:$Z$557,'Infos Relatório'!BK$1)</f>
        <v>0</v>
      </c>
      <c r="BN7" s="15">
        <f>SUMIFS('Faturamento SP2'!$O$2:$O$557,'Faturamento SP2'!$D$2:$D$557,'Infos Relatório'!$B$2,'Faturamento SP2'!$E$2:$E$557,'Infos Relatório'!$B7,'Faturamento SP2'!$Z$2:$Z$557,'Infos Relatório'!BK$1,'Faturamento SP2'!$T$2:$T$557,"Sim")+SUMIFS('Faturamento SP2'!$P$2:$P$557,'Faturamento SP2'!$D$2:$D$557,'Infos Relatório'!$B$2,'Faturamento SP2'!$E$2:$E$557,'Infos Relatório'!$B7,'Faturamento SP2'!$Z$2:$Z$557,'Infos Relatório'!BK$1,'Faturamento SP2'!$T$2:$T$557,"Sim")</f>
        <v>0</v>
      </c>
      <c r="BO7" s="27" t="e">
        <f t="shared" si="10"/>
        <v>#DIV/0!</v>
      </c>
      <c r="BP7" s="24">
        <f>SUMIFS('Faturamento SP2'!$H$2:$H$557,'Faturamento SP2'!$D$2:$D$557,'Infos Relatório'!$B$2,'Faturamento SP2'!$E$2:$E$557,'Infos Relatório'!$B7,'Faturamento SP2'!$Z$2:$Z$557,'Infos Relatório'!BK$1)</f>
        <v>0</v>
      </c>
      <c r="BQ7" s="23">
        <f>COUNTIFS('Faturamento SP2'!$D$2:$D$557,'Infos Relatório'!$B$2,'Faturamento SP2'!$E$2:$E$557,'Infos Relatório'!$B7,'Faturamento SP2'!$Z$2:$Z$557,'Infos Relatório'!BQ$1)</f>
        <v>0</v>
      </c>
      <c r="BR7" s="14">
        <f>SUMIFS('Faturamento SP2'!$G$2:$G$557,'Faturamento SP2'!$D$2:$D$557,'Infos Relatório'!$B$2,'Faturamento SP2'!$E$2:$E$557,'Infos Relatório'!$B7,'Faturamento SP2'!$Z$2:$Z$557,'Infos Relatório'!BQ$1)</f>
        <v>0</v>
      </c>
      <c r="BS7" s="14">
        <f>SUMIFS('Faturamento SP2'!$J$2:$J$557,'Faturamento SP2'!$D$2:$D$557,'Infos Relatório'!$B$2,'Faturamento SP2'!$E$2:$E$557,'Infos Relatório'!$B7,'Faturamento SP2'!$Z$2:$Z$557,'Infos Relatório'!BQ$1)</f>
        <v>0</v>
      </c>
      <c r="BT7" s="15">
        <f>SUMIFS('Faturamento SP2'!$O$2:$O$557,'Faturamento SP2'!$D$2:$D$557,'Infos Relatório'!$B$2,'Faturamento SP2'!$E$2:$E$557,'Infos Relatório'!$B7,'Faturamento SP2'!$Z$2:$Z$557,'Infos Relatório'!BQ$1,'Faturamento SP2'!$T$2:$T$557,"Sim")+SUMIFS('Faturamento SP2'!$P$2:$P$557,'Faturamento SP2'!$D$2:$D$557,'Infos Relatório'!$B$2,'Faturamento SP2'!$E$2:$E$557,'Infos Relatório'!$B7,'Faturamento SP2'!$Z$2:$Z$557,'Infos Relatório'!BQ$1,'Faturamento SP2'!$T$2:$T$557,"Sim")</f>
        <v>0</v>
      </c>
      <c r="BU7" s="27" t="e">
        <f t="shared" si="11"/>
        <v>#DIV/0!</v>
      </c>
      <c r="BV7" s="24">
        <f>SUMIFS('Faturamento SP2'!$H$2:$H$557,'Faturamento SP2'!$D$2:$D$557,'Infos Relatório'!$B$2,'Faturamento SP2'!$E$2:$E$557,'Infos Relatório'!$B7,'Faturamento SP2'!$Z$2:$Z$557,'Infos Relatório'!BQ$1)</f>
        <v>0</v>
      </c>
    </row>
    <row r="8" spans="2:74">
      <c r="B8" s="17" t="s">
        <v>242</v>
      </c>
      <c r="C8" s="23">
        <f>COUNTIFS('Faturamento SP2'!$D$2:$D$557,'Infos Relatório'!$B$2,'Faturamento SP2'!$E$2:$E$557,'Infos Relatório'!$B8,'Faturamento SP2'!$Z$2:$Z$557,'Infos Relatório'!C$1)</f>
        <v>0</v>
      </c>
      <c r="D8" s="14">
        <f>SUMIFS('Faturamento SP2'!$G$2:$G$557,'Faturamento SP2'!$D$2:$D$557,'Infos Relatório'!$B$2,'Faturamento SP2'!$E$2:$E$557,'Infos Relatório'!$B8,'Faturamento SP2'!$Z$2:$Z$557,'Infos Relatório'!C$1)</f>
        <v>0</v>
      </c>
      <c r="E8" s="55">
        <f>SUMIFS('Faturamento SP2'!$J$2:$J$557,'Faturamento SP2'!$D$2:$D$557,'Infos Relatório'!$B$2,'Faturamento SP2'!$E$2:$E$557,'Infos Relatório'!$B8,'Faturamento SP2'!$Z$2:$Z$557,'Infos Relatório'!C$1)</f>
        <v>0</v>
      </c>
      <c r="F8" s="15">
        <f>SUMIFS('Faturamento SP2'!$O$2:$O$557,'Faturamento SP2'!$D$2:$D$557,'Infos Relatório'!$B$2,'Faturamento SP2'!$E$2:$E$557,'Infos Relatório'!$B8,'Faturamento SP2'!$Z$2:$Z$557,'Infos Relatório'!C$1,'Faturamento SP2'!$T$2:$T$557,"Sim")+SUMIFS('Faturamento SP2'!$P$2:$P$557,'Faturamento SP2'!$D$2:$D$557,'Infos Relatório'!$B$2,'Faturamento SP2'!$E$2:$E$557,'Infos Relatório'!$B8,'Faturamento SP2'!$Z$2:$Z$557,'Infos Relatório'!C$1,'Faturamento SP2'!$T$2:$T$557,"Sim")</f>
        <v>0</v>
      </c>
      <c r="G8" s="60" t="e">
        <f t="shared" si="0"/>
        <v>#DIV/0!</v>
      </c>
      <c r="H8" s="24">
        <f>SUMIFS('Faturamento SP2'!$H$2:$H$557,'Faturamento SP2'!$D$2:$D$557,'Infos Relatório'!$B$2,'Faturamento SP2'!$E$2:$E$557,'Infos Relatório'!$B8,'Faturamento SP2'!$Z$2:$Z$557,'Infos Relatório'!C$1)</f>
        <v>0</v>
      </c>
      <c r="I8" s="23">
        <f>COUNTIFS('Faturamento SP2'!$D$2:$D$557,'Infos Relatório'!$B$2,'Faturamento SP2'!$E$2:$E$557,'Infos Relatório'!$B8,'Faturamento SP2'!$Z$2:$Z$557,'Infos Relatório'!I$1)</f>
        <v>0</v>
      </c>
      <c r="J8" s="14">
        <f>SUMIFS('Faturamento SP2'!$G$2:$G$557,'Faturamento SP2'!$D$2:$D$557,'Infos Relatório'!$B$2,'Faturamento SP2'!$E$2:$E$557,'Infos Relatório'!$B8,'Faturamento SP2'!$Z$2:$Z$557,'Infos Relatório'!I$1)</f>
        <v>0</v>
      </c>
      <c r="K8" s="55">
        <f>SUMIFS('Faturamento SP2'!$J$2:$J$557,'Faturamento SP2'!$D$2:$D$557,'Infos Relatório'!$B$2,'Faturamento SP2'!$E$2:$E$557,'Infos Relatório'!$B8,'Faturamento SP2'!$Z$2:$Z$557,'Infos Relatório'!I$1)</f>
        <v>0</v>
      </c>
      <c r="L8" s="15">
        <f>SUMIFS('Faturamento SP2'!$O$2:$O$557,'Faturamento SP2'!$D$2:$D$557,'Infos Relatório'!$B$2,'Faturamento SP2'!$E$2:$E$557,'Infos Relatório'!$B8,'Faturamento SP2'!$Z$2:$Z$557,'Infos Relatório'!I$1,'Faturamento SP2'!$T$2:$T$557,"Sim")+SUMIFS('Faturamento SP2'!$P$2:$P$557,'Faturamento SP2'!$D$2:$D$557,'Infos Relatório'!$B$2,'Faturamento SP2'!$E$2:$E$557,'Infos Relatório'!$B8,'Faturamento SP2'!$Z$2:$Z$557,'Infos Relatório'!I$1,'Faturamento SP2'!$T$2:$T$557,"Sim")</f>
        <v>0</v>
      </c>
      <c r="M8" s="27" t="e">
        <f t="shared" si="1"/>
        <v>#DIV/0!</v>
      </c>
      <c r="N8" s="24">
        <f>SUMIFS('Faturamento SP2'!$H$2:$H$557,'Faturamento SP2'!$D$2:$D$557,'Infos Relatório'!$B$2,'Faturamento SP2'!$E$2:$E$557,'Infos Relatório'!$B8,'Faturamento SP2'!$Z$2:$Z$557,'Infos Relatório'!I$1)</f>
        <v>0</v>
      </c>
      <c r="O8" s="23">
        <f>COUNTIFS('Faturamento SP2'!$D$2:$D$557,'Infos Relatório'!$B$2,'Faturamento SP2'!$E$2:$E$557,'Infos Relatório'!$B8,'Faturamento SP2'!$Z$2:$Z$557,'Infos Relatório'!O$1)</f>
        <v>0</v>
      </c>
      <c r="P8" s="14">
        <f>SUMIFS('Faturamento SP2'!$G$2:$G$557,'Faturamento SP2'!$D$2:$D$557,'Infos Relatório'!$B$2,'Faturamento SP2'!$E$2:$E$557,'Infos Relatório'!$B8,'Faturamento SP2'!$Z$2:$Z$557,'Infos Relatório'!O$1)</f>
        <v>0</v>
      </c>
      <c r="Q8" s="14">
        <f>SUMIFS('Faturamento SP2'!$J$2:$J$557,'Faturamento SP2'!$D$2:$D$557,'Infos Relatório'!$B$2,'Faturamento SP2'!$E$2:$E$557,'Infos Relatório'!$B8,'Faturamento SP2'!$Z$2:$Z$557,'Infos Relatório'!O$1)</f>
        <v>0</v>
      </c>
      <c r="R8" s="15">
        <f>SUMIFS('Faturamento SP2'!$O$2:$O$557,'Faturamento SP2'!$D$2:$D$557,'Infos Relatório'!$B$2,'Faturamento SP2'!$E$2:$E$557,'Infos Relatório'!$B8,'Faturamento SP2'!$Z$2:$Z$557,'Infos Relatório'!O$1,'Faturamento SP2'!$T$2:$T$557,"Sim")+SUMIFS('Faturamento SP2'!$P$2:$P$557,'Faturamento SP2'!$D$2:$D$557,'Infos Relatório'!$B$2,'Faturamento SP2'!$E$2:$E$557,'Infos Relatório'!$B8,'Faturamento SP2'!$Z$2:$Z$557,'Infos Relatório'!O$1,'Faturamento SP2'!$T$2:$T$557,"Sim")</f>
        <v>0</v>
      </c>
      <c r="S8" s="27" t="e">
        <f t="shared" si="2"/>
        <v>#DIV/0!</v>
      </c>
      <c r="T8" s="24">
        <f>SUMIFS('Faturamento SP2'!$H$2:$H$557,'Faturamento SP2'!$D$2:$D$557,'Infos Relatório'!$B$2,'Faturamento SP2'!$E$2:$E$557,'Infos Relatório'!$B8,'Faturamento SP2'!$Z$2:$Z$557,'Infos Relatório'!O$1)</f>
        <v>0</v>
      </c>
      <c r="U8" s="23">
        <f>COUNTIFS('Faturamento SP2'!$D$2:$D$557,'Infos Relatório'!$B$2,'Faturamento SP2'!$E$2:$E$557,'Infos Relatório'!$B8,'Faturamento SP2'!$Z$2:$Z$557,'Infos Relatório'!U$1)</f>
        <v>0</v>
      </c>
      <c r="V8" s="14">
        <f>SUMIFS('Faturamento SP2'!$G$2:$G$557,'Faturamento SP2'!$D$2:$D$557,'Infos Relatório'!$B$2,'Faturamento SP2'!$E$2:$E$557,'Infos Relatório'!$B8,'Faturamento SP2'!$Z$2:$Z$557,'Infos Relatório'!U$1)</f>
        <v>0</v>
      </c>
      <c r="W8" s="14">
        <f>SUMIFS('Faturamento SP2'!$J$2:$J$557,'Faturamento SP2'!$D$2:$D$557,'Infos Relatório'!$B$2,'Faturamento SP2'!$E$2:$E$557,'Infos Relatório'!$B8,'Faturamento SP2'!$Z$2:$Z$557,'Infos Relatório'!U$1)</f>
        <v>0</v>
      </c>
      <c r="X8" s="15">
        <f>SUMIFS('Faturamento SP2'!$O$2:$O$557,'Faturamento SP2'!$D$2:$D$557,'Infos Relatório'!$B$2,'Faturamento SP2'!$E$2:$E$557,'Infos Relatório'!$B8,'Faturamento SP2'!$Z$2:$Z$557,'Infos Relatório'!U$1,'Faturamento SP2'!$T$2:$T$557,"Sim")+SUMIFS('Faturamento SP2'!$P$2:$P$557,'Faturamento SP2'!$D$2:$D$557,'Infos Relatório'!$B$2,'Faturamento SP2'!$E$2:$E$557,'Infos Relatório'!$B8,'Faturamento SP2'!$Z$2:$Z$557,'Infos Relatório'!U$1,'Faturamento SP2'!$T$2:$T$557,"Sim")</f>
        <v>0</v>
      </c>
      <c r="Y8" s="27" t="e">
        <f t="shared" si="3"/>
        <v>#DIV/0!</v>
      </c>
      <c r="Z8" s="24">
        <f>SUMIFS('Faturamento SP2'!$H$2:$H$557,'Faturamento SP2'!$D$2:$D$557,'Infos Relatório'!$B$2,'Faturamento SP2'!$E$2:$E$557,'Infos Relatório'!$B8,'Faturamento SP2'!$Z$2:$Z$557,'Infos Relatório'!U$1)</f>
        <v>0</v>
      </c>
      <c r="AA8" s="23">
        <f>COUNTIFS('Faturamento SP2'!$D$2:$D$557,'Infos Relatório'!$B$2,'Faturamento SP2'!$E$2:$E$557,'Infos Relatório'!$B8,'Faturamento SP2'!$Z$2:$Z$557,'Infos Relatório'!AA$1)</f>
        <v>0</v>
      </c>
      <c r="AB8" s="14">
        <f>SUMIFS('Faturamento SP2'!$G$2:$G$557,'Faturamento SP2'!$D$2:$D$557,'Infos Relatório'!$B$2,'Faturamento SP2'!$E$2:$E$557,'Infos Relatório'!$B8,'Faturamento SP2'!$Z$2:$Z$557,'Infos Relatório'!AA$1)</f>
        <v>0</v>
      </c>
      <c r="AC8" s="14">
        <f>SUMIFS('Faturamento SP2'!$J$2:$J$557,'Faturamento SP2'!$D$2:$D$557,'Infos Relatório'!$B$2,'Faturamento SP2'!$E$2:$E$557,'Infos Relatório'!$B8,'Faturamento SP2'!$Z$2:$Z$557,'Infos Relatório'!AA$1)</f>
        <v>0</v>
      </c>
      <c r="AD8" s="15">
        <f>SUMIFS('Faturamento SP2'!$O$2:$O$557,'Faturamento SP2'!$D$2:$D$557,'Infos Relatório'!$B$2,'Faturamento SP2'!$E$2:$E$557,'Infos Relatório'!$B8,'Faturamento SP2'!$Z$2:$Z$557,'Infos Relatório'!AA$1,'Faturamento SP2'!$T$2:$T$557,"Sim")+SUMIFS('Faturamento SP2'!$P$2:$P$557,'Faturamento SP2'!$D$2:$D$557,'Infos Relatório'!$B$2,'Faturamento SP2'!$E$2:$E$557,'Infos Relatório'!$B8,'Faturamento SP2'!$Z$2:$Z$557,'Infos Relatório'!AA$1,'Faturamento SP2'!$T$2:$T$557,"Sim")</f>
        <v>0</v>
      </c>
      <c r="AE8" s="27" t="e">
        <f t="shared" si="4"/>
        <v>#DIV/0!</v>
      </c>
      <c r="AF8" s="24">
        <f>SUMIFS('Faturamento SP2'!$H$2:$H$557,'Faturamento SP2'!$D$2:$D$557,'Infos Relatório'!$B$2,'Faturamento SP2'!$E$2:$E$557,'Infos Relatório'!$B8,'Faturamento SP2'!$Z$2:$Z$557,'Infos Relatório'!AA$1)</f>
        <v>0</v>
      </c>
      <c r="AG8" s="23">
        <f>COUNTIFS('Faturamento SP2'!$D$2:$D$557,'Infos Relatório'!$B$2,'Faturamento SP2'!$E$2:$E$557,'Infos Relatório'!$B8,'Faturamento SP2'!$Z$2:$Z$557,'Infos Relatório'!AG$1)</f>
        <v>0</v>
      </c>
      <c r="AH8" s="14">
        <f>SUMIFS('Faturamento SP2'!$G$2:$G$557,'Faturamento SP2'!$D$2:$D$557,'Infos Relatório'!$B$2,'Faturamento SP2'!$E$2:$E$557,'Infos Relatório'!$B8,'Faturamento SP2'!$Z$2:$Z$557,'Infos Relatório'!AG$1)</f>
        <v>0</v>
      </c>
      <c r="AI8" s="14">
        <f>SUMIFS('Faturamento SP2'!$J$2:$J$557,'Faturamento SP2'!$D$2:$D$557,'Infos Relatório'!$B$2,'Faturamento SP2'!$E$2:$E$557,'Infos Relatório'!$B8,'Faturamento SP2'!$Z$2:$Z$557,'Infos Relatório'!AG$1)</f>
        <v>0</v>
      </c>
      <c r="AJ8" s="15">
        <f>SUMIFS('Faturamento SP2'!$O$2:$O$557,'Faturamento SP2'!$D$2:$D$557,'Infos Relatório'!$B$2,'Faturamento SP2'!$E$2:$E$557,'Infos Relatório'!$B8,'Faturamento SP2'!$Z$2:$Z$557,'Infos Relatório'!AG$1,'Faturamento SP2'!$T$2:$T$557,"Sim")+SUMIFS('Faturamento SP2'!$P$2:$P$557,'Faturamento SP2'!$D$2:$D$557,'Infos Relatório'!$B$2,'Faturamento SP2'!$E$2:$E$557,'Infos Relatório'!$B8,'Faturamento SP2'!$Z$2:$Z$557,'Infos Relatório'!AG$1,'Faturamento SP2'!$T$2:$T$557,"Sim")</f>
        <v>0</v>
      </c>
      <c r="AK8" s="27" t="e">
        <f t="shared" si="5"/>
        <v>#DIV/0!</v>
      </c>
      <c r="AL8" s="24">
        <f>SUMIFS('Faturamento SP2'!$H$2:$H$557,'Faturamento SP2'!$D$2:$D$557,'Infos Relatório'!$B$2,'Faturamento SP2'!$E$2:$E$557,'Infos Relatório'!$B8,'Faturamento SP2'!$Z$2:$Z$557,'Infos Relatório'!AG$1)</f>
        <v>0</v>
      </c>
      <c r="AM8" s="23">
        <f>COUNTIFS('Faturamento SP2'!$D$2:$D$557,'Infos Relatório'!$B$2,'Faturamento SP2'!$E$2:$E$557,'Infos Relatório'!$B8,'Faturamento SP2'!$Z$2:$Z$557,'Infos Relatório'!AM$1)</f>
        <v>0</v>
      </c>
      <c r="AN8" s="14">
        <f>SUMIFS('Faturamento SP2'!$G$2:$G$557,'Faturamento SP2'!$D$2:$D$557,'Infos Relatório'!$B$2,'Faturamento SP2'!$E$2:$E$557,'Infos Relatório'!$B8,'Faturamento SP2'!$Z$2:$Z$557,'Infos Relatório'!AM$1)</f>
        <v>0</v>
      </c>
      <c r="AO8" s="14">
        <f>SUMIFS('Faturamento SP2'!$J$2:$J$557,'Faturamento SP2'!$D$2:$D$557,'Infos Relatório'!$B$2,'Faturamento SP2'!$E$2:$E$557,'Infos Relatório'!$B8,'Faturamento SP2'!$Z$2:$Z$557,'Infos Relatório'!AM$1)</f>
        <v>0</v>
      </c>
      <c r="AP8" s="15">
        <f>SUMIFS('Faturamento SP2'!$O$2:$O$557,'Faturamento SP2'!$D$2:$D$557,'Infos Relatório'!$B$2,'Faturamento SP2'!$E$2:$E$557,'Infos Relatório'!$B8,'Faturamento SP2'!$Z$2:$Z$557,'Infos Relatório'!AM$1,'Faturamento SP2'!$T$2:$T$557,"Sim")+SUMIFS('Faturamento SP2'!$P$2:$P$557,'Faturamento SP2'!$D$2:$D$557,'Infos Relatório'!$B$2,'Faturamento SP2'!$E$2:$E$557,'Infos Relatório'!$B8,'Faturamento SP2'!$Z$2:$Z$557,'Infos Relatório'!AM$1,'Faturamento SP2'!$T$2:$T$557,"Sim")</f>
        <v>0</v>
      </c>
      <c r="AQ8" s="27" t="e">
        <f t="shared" si="6"/>
        <v>#DIV/0!</v>
      </c>
      <c r="AR8" s="24">
        <f>SUMIFS('Faturamento SP2'!$H$2:$H$557,'Faturamento SP2'!$D$2:$D$557,'Infos Relatório'!$B$2,'Faturamento SP2'!$E$2:$E$557,'Infos Relatório'!$B8,'Faturamento SP2'!$Z$2:$Z$557,'Infos Relatório'!AM$1)</f>
        <v>0</v>
      </c>
      <c r="AS8" s="23">
        <f>COUNTIFS('Faturamento SP2'!$D$2:$D$557,'Infos Relatório'!$B$2,'Faturamento SP2'!$E$2:$E$557,'Infos Relatório'!$B8,'Faturamento SP2'!$Z$2:$Z$557,'Infos Relatório'!AS$1)</f>
        <v>0</v>
      </c>
      <c r="AT8" s="14">
        <f>SUMIFS('Faturamento SP2'!$G$2:$G$557,'Faturamento SP2'!$D$2:$D$557,'Infos Relatório'!$B$2,'Faturamento SP2'!$E$2:$E$557,'Infos Relatório'!$B8,'Faturamento SP2'!$Z$2:$Z$557,'Infos Relatório'!AS$1)</f>
        <v>0</v>
      </c>
      <c r="AU8" s="14">
        <f>SUMIFS('Faturamento SP2'!$J$2:$J$557,'Faturamento SP2'!$D$2:$D$557,'Infos Relatório'!$B$2,'Faturamento SP2'!$E$2:$E$557,'Infos Relatório'!$B8,'Faturamento SP2'!$Z$2:$Z$557,'Infos Relatório'!AS$1)</f>
        <v>0</v>
      </c>
      <c r="AV8" s="15">
        <f>SUMIFS('Faturamento SP2'!$O$2:$O$557,'Faturamento SP2'!$D$2:$D$557,'Infos Relatório'!$B$2,'Faturamento SP2'!$E$2:$E$557,'Infos Relatório'!$B8,'Faturamento SP2'!$Z$2:$Z$557,'Infos Relatório'!AS$1,'Faturamento SP2'!$T$2:$T$557,"Sim")+SUMIFS('Faturamento SP2'!$P$2:$P$557,'Faturamento SP2'!$D$2:$D$557,'Infos Relatório'!$B$2,'Faturamento SP2'!$E$2:$E$557,'Infos Relatório'!$B8,'Faturamento SP2'!$Z$2:$Z$557,'Infos Relatório'!AS$1,'Faturamento SP2'!$T$2:$T$557,"Sim")</f>
        <v>0</v>
      </c>
      <c r="AW8" s="27" t="e">
        <f t="shared" si="7"/>
        <v>#DIV/0!</v>
      </c>
      <c r="AX8" s="24">
        <f>SUMIFS('Faturamento SP2'!$H$2:$H$557,'Faturamento SP2'!$D$2:$D$557,'Infos Relatório'!$B$2,'Faturamento SP2'!$E$2:$E$557,'Infos Relatório'!$B8,'Faturamento SP2'!$Z$2:$Z$557,'Infos Relatório'!AS$1)</f>
        <v>0</v>
      </c>
      <c r="AY8" s="23">
        <f>COUNTIFS('Faturamento SP2'!$D$2:$D$557,'Infos Relatório'!$B$2,'Faturamento SP2'!$E$2:$E$557,'Infos Relatório'!$B8,'Faturamento SP2'!$Z$2:$Z$557,'Infos Relatório'!AY$1)</f>
        <v>0</v>
      </c>
      <c r="AZ8" s="14">
        <f>SUMIFS('Faturamento SP2'!$G$2:$G$557,'Faturamento SP2'!$D$2:$D$557,'Infos Relatório'!$B$2,'Faturamento SP2'!$E$2:$E$557,'Infos Relatório'!$B8,'Faturamento SP2'!$Z$2:$Z$557,'Infos Relatório'!AY$1)</f>
        <v>0</v>
      </c>
      <c r="BA8" s="14">
        <f>SUMIFS('Faturamento SP2'!$J$2:$J$557,'Faturamento SP2'!$D$2:$D$557,'Infos Relatório'!$B$2,'Faturamento SP2'!$E$2:$E$557,'Infos Relatório'!$B8,'Faturamento SP2'!$Z$2:$Z$557,'Infos Relatório'!AY$1)</f>
        <v>0</v>
      </c>
      <c r="BB8" s="15">
        <f>SUMIFS('Faturamento SP2'!$O$2:$O$557,'Faturamento SP2'!$D$2:$D$557,'Infos Relatório'!$B$2,'Faturamento SP2'!$E$2:$E$557,'Infos Relatório'!$B8,'Faturamento SP2'!$Z$2:$Z$557,'Infos Relatório'!AY$1,'Faturamento SP2'!$T$2:$T$557,"Sim")+SUMIFS('Faturamento SP2'!$P$2:$P$557,'Faturamento SP2'!$D$2:$D$557,'Infos Relatório'!$B$2,'Faturamento SP2'!$E$2:$E$557,'Infos Relatório'!$B8,'Faturamento SP2'!$Z$2:$Z$557,'Infos Relatório'!AY$1,'Faturamento SP2'!$T$2:$T$557,"Sim")</f>
        <v>0</v>
      </c>
      <c r="BC8" s="27" t="e">
        <f t="shared" si="8"/>
        <v>#DIV/0!</v>
      </c>
      <c r="BD8" s="24">
        <f>SUMIFS('Faturamento SP2'!$H$2:$H$557,'Faturamento SP2'!$D$2:$D$557,'Infos Relatório'!$B$2,'Faturamento SP2'!$E$2:$E$557,'Infos Relatório'!$B8,'Faturamento SP2'!$Z$2:$Z$557,'Infos Relatório'!AY$1)</f>
        <v>0</v>
      </c>
      <c r="BE8" s="23">
        <f>COUNTIFS('Faturamento SP2'!$D$2:$D$557,'Infos Relatório'!$B$2,'Faturamento SP2'!$E$2:$E$557,'Infos Relatório'!$B8,'Faturamento SP2'!$Z$2:$Z$557,'Infos Relatório'!BE$1)</f>
        <v>0</v>
      </c>
      <c r="BF8" s="14">
        <f>SUMIFS('Faturamento SP2'!$G$2:$G$557,'Faturamento SP2'!$D$2:$D$557,'Infos Relatório'!$B$2,'Faturamento SP2'!$E$2:$E$557,'Infos Relatório'!$B8,'Faturamento SP2'!$Z$2:$Z$557,'Infos Relatório'!BE$1)</f>
        <v>0</v>
      </c>
      <c r="BG8" s="14">
        <f>SUMIFS('Faturamento SP2'!$J$2:$J$557,'Faturamento SP2'!$D$2:$D$557,'Infos Relatório'!$B$2,'Faturamento SP2'!$E$2:$E$557,'Infos Relatório'!$B8,'Faturamento SP2'!$Z$2:$Z$557,'Infos Relatório'!BE$1)</f>
        <v>0</v>
      </c>
      <c r="BH8" s="15">
        <f>SUMIFS('Faturamento SP2'!$O$2:$O$557,'Faturamento SP2'!$D$2:$D$557,'Infos Relatório'!$B$2,'Faturamento SP2'!$E$2:$E$557,'Infos Relatório'!$B8,'Faturamento SP2'!$Z$2:$Z$557,'Infos Relatório'!BE$1,'Faturamento SP2'!$T$2:$T$557,"Sim")+SUMIFS('Faturamento SP2'!$P$2:$P$557,'Faturamento SP2'!$D$2:$D$557,'Infos Relatório'!$B$2,'Faturamento SP2'!$E$2:$E$557,'Infos Relatório'!$B8,'Faturamento SP2'!$Z$2:$Z$557,'Infos Relatório'!BE$1,'Faturamento SP2'!$T$2:$T$557,"Sim")</f>
        <v>0</v>
      </c>
      <c r="BI8" s="27" t="e">
        <f t="shared" si="9"/>
        <v>#DIV/0!</v>
      </c>
      <c r="BJ8" s="24">
        <f>SUMIFS('Faturamento SP2'!$H$2:$H$557,'Faturamento SP2'!$D$2:$D$557,'Infos Relatório'!$B$2,'Faturamento SP2'!$E$2:$E$557,'Infos Relatório'!$B8,'Faturamento SP2'!$Z$2:$Z$557,'Infos Relatório'!BE$1)</f>
        <v>0</v>
      </c>
      <c r="BK8" s="23">
        <f>COUNTIFS('Faturamento SP2'!$D$2:$D$557,'Infos Relatório'!$B$2,'Faturamento SP2'!$E$2:$E$557,'Infos Relatório'!$B8,'Faturamento SP2'!$Z$2:$Z$557,'Infos Relatório'!BK$1)</f>
        <v>0</v>
      </c>
      <c r="BL8" s="14">
        <f>SUMIFS('Faturamento SP2'!$G$2:$G$557,'Faturamento SP2'!$D$2:$D$557,'Infos Relatório'!$B$2,'Faturamento SP2'!$E$2:$E$557,'Infos Relatório'!$B8,'Faturamento SP2'!$Z$2:$Z$557,'Infos Relatório'!BK$1)</f>
        <v>0</v>
      </c>
      <c r="BM8" s="14">
        <f>SUMIFS('Faturamento SP2'!$J$2:$J$557,'Faturamento SP2'!$D$2:$D$557,'Infos Relatório'!$B$2,'Faturamento SP2'!$E$2:$E$557,'Infos Relatório'!$B8,'Faturamento SP2'!$Z$2:$Z$557,'Infos Relatório'!BK$1)</f>
        <v>0</v>
      </c>
      <c r="BN8" s="15">
        <f>SUMIFS('Faturamento SP2'!$O$2:$O$557,'Faturamento SP2'!$D$2:$D$557,'Infos Relatório'!$B$2,'Faturamento SP2'!$E$2:$E$557,'Infos Relatório'!$B8,'Faturamento SP2'!$Z$2:$Z$557,'Infos Relatório'!BK$1,'Faturamento SP2'!$T$2:$T$557,"Sim")+SUMIFS('Faturamento SP2'!$P$2:$P$557,'Faturamento SP2'!$D$2:$D$557,'Infos Relatório'!$B$2,'Faturamento SP2'!$E$2:$E$557,'Infos Relatório'!$B8,'Faturamento SP2'!$Z$2:$Z$557,'Infos Relatório'!BK$1,'Faturamento SP2'!$T$2:$T$557,"Sim")</f>
        <v>0</v>
      </c>
      <c r="BO8" s="27" t="e">
        <f t="shared" si="10"/>
        <v>#DIV/0!</v>
      </c>
      <c r="BP8" s="24">
        <f>SUMIFS('Faturamento SP2'!$H$2:$H$557,'Faturamento SP2'!$D$2:$D$557,'Infos Relatório'!$B$2,'Faturamento SP2'!$E$2:$E$557,'Infos Relatório'!$B8,'Faturamento SP2'!$Z$2:$Z$557,'Infos Relatório'!BK$1)</f>
        <v>0</v>
      </c>
      <c r="BQ8" s="23">
        <f>COUNTIFS('Faturamento SP2'!$D$2:$D$557,'Infos Relatório'!$B$2,'Faturamento SP2'!$E$2:$E$557,'Infos Relatório'!$B8,'Faturamento SP2'!$Z$2:$Z$557,'Infos Relatório'!BQ$1)</f>
        <v>0</v>
      </c>
      <c r="BR8" s="14">
        <f>SUMIFS('Faturamento SP2'!$G$2:$G$557,'Faturamento SP2'!$D$2:$D$557,'Infos Relatório'!$B$2,'Faturamento SP2'!$E$2:$E$557,'Infos Relatório'!$B8,'Faturamento SP2'!$Z$2:$Z$557,'Infos Relatório'!BQ$1)</f>
        <v>0</v>
      </c>
      <c r="BS8" s="14">
        <f>SUMIFS('Faturamento SP2'!$J$2:$J$557,'Faturamento SP2'!$D$2:$D$557,'Infos Relatório'!$B$2,'Faturamento SP2'!$E$2:$E$557,'Infos Relatório'!$B8,'Faturamento SP2'!$Z$2:$Z$557,'Infos Relatório'!BQ$1)</f>
        <v>0</v>
      </c>
      <c r="BT8" s="15">
        <f>SUMIFS('Faturamento SP2'!$O$2:$O$557,'Faturamento SP2'!$D$2:$D$557,'Infos Relatório'!$B$2,'Faturamento SP2'!$E$2:$E$557,'Infos Relatório'!$B8,'Faturamento SP2'!$Z$2:$Z$557,'Infos Relatório'!BQ$1,'Faturamento SP2'!$T$2:$T$557,"Sim")+SUMIFS('Faturamento SP2'!$P$2:$P$557,'Faturamento SP2'!$D$2:$D$557,'Infos Relatório'!$B$2,'Faturamento SP2'!$E$2:$E$557,'Infos Relatório'!$B8,'Faturamento SP2'!$Z$2:$Z$557,'Infos Relatório'!BQ$1,'Faturamento SP2'!$T$2:$T$557,"Sim")</f>
        <v>0</v>
      </c>
      <c r="BU8" s="27" t="e">
        <f t="shared" si="11"/>
        <v>#DIV/0!</v>
      </c>
      <c r="BV8" s="24">
        <f>SUMIFS('Faturamento SP2'!$H$2:$H$557,'Faturamento SP2'!$D$2:$D$557,'Infos Relatório'!$B$2,'Faturamento SP2'!$E$2:$E$557,'Infos Relatório'!$B8,'Faturamento SP2'!$Z$2:$Z$557,'Infos Relatório'!BQ$1)</f>
        <v>0</v>
      </c>
    </row>
    <row r="9" spans="2:74">
      <c r="B9" s="17" t="s">
        <v>771</v>
      </c>
      <c r="C9" s="23">
        <f>COUNTIFS('Faturamento SP2'!$D$2:$D$557,'Infos Relatório'!$B$2,'Faturamento SP2'!$E$2:$E$557,'Infos Relatório'!$B9,'Faturamento SP2'!$Z$2:$Z$557,'Infos Relatório'!C$1)</f>
        <v>0</v>
      </c>
      <c r="D9" s="14">
        <f>SUMIFS('Faturamento SP2'!$G$2:$G$557,'Faturamento SP2'!$D$2:$D$557,'Infos Relatório'!$B$2,'Faturamento SP2'!$E$2:$E$557,'Infos Relatório'!$B9,'Faturamento SP2'!$Z$2:$Z$557,'Infos Relatório'!C$1)</f>
        <v>0</v>
      </c>
      <c r="E9" s="55">
        <f>SUMIFS('Faturamento SP2'!$J$2:$J$557,'Faturamento SP2'!$D$2:$D$557,'Infos Relatório'!$B$2,'Faturamento SP2'!$E$2:$E$557,'Infos Relatório'!$B9,'Faturamento SP2'!$Z$2:$Z$557,'Infos Relatório'!C$1)</f>
        <v>0</v>
      </c>
      <c r="F9" s="15">
        <f>SUMIFS('Faturamento SP2'!$O$2:$O$557,'Faturamento SP2'!$D$2:$D$557,'Infos Relatório'!$B$2,'Faturamento SP2'!$E$2:$E$557,'Infos Relatório'!$B9,'Faturamento SP2'!$Z$2:$Z$557,'Infos Relatório'!C$1,'Faturamento SP2'!$T$2:$T$557,"Sim")+SUMIFS('Faturamento SP2'!$P$2:$P$557,'Faturamento SP2'!$D$2:$D$557,'Infos Relatório'!$B$2,'Faturamento SP2'!$E$2:$E$557,'Infos Relatório'!$B9,'Faturamento SP2'!$Z$2:$Z$557,'Infos Relatório'!C$1,'Faturamento SP2'!$T$2:$T$557,"Sim")</f>
        <v>0</v>
      </c>
      <c r="G9" s="60" t="e">
        <f t="shared" si="0"/>
        <v>#DIV/0!</v>
      </c>
      <c r="H9" s="24">
        <f>SUMIFS('Faturamento SP2'!$H$2:$H$557,'Faturamento SP2'!$D$2:$D$557,'Infos Relatório'!$B$2,'Faturamento SP2'!$E$2:$E$557,'Infos Relatório'!$B9,'Faturamento SP2'!$Z$2:$Z$557,'Infos Relatório'!C$1)</f>
        <v>0</v>
      </c>
      <c r="I9" s="23">
        <f>COUNTIFS('Faturamento SP2'!$D$2:$D$557,'Infos Relatório'!$B$2,'Faturamento SP2'!$E$2:$E$557,'Infos Relatório'!$B9,'Faturamento SP2'!$Z$2:$Z$557,'Infos Relatório'!I$1)</f>
        <v>0</v>
      </c>
      <c r="J9" s="14">
        <f>SUMIFS('Faturamento SP2'!$G$2:$G$557,'Faturamento SP2'!$D$2:$D$557,'Infos Relatório'!$B$2,'Faturamento SP2'!$E$2:$E$557,'Infos Relatório'!$B9,'Faturamento SP2'!$Z$2:$Z$557,'Infos Relatório'!I$1)</f>
        <v>0</v>
      </c>
      <c r="K9" s="55">
        <f>SUMIFS('Faturamento SP2'!$J$2:$J$557,'Faturamento SP2'!$D$2:$D$557,'Infos Relatório'!$B$2,'Faturamento SP2'!$E$2:$E$557,'Infos Relatório'!$B9,'Faturamento SP2'!$Z$2:$Z$557,'Infos Relatório'!I$1)</f>
        <v>0</v>
      </c>
      <c r="L9" s="15">
        <f>SUMIFS('Faturamento SP2'!$O$2:$O$557,'Faturamento SP2'!$D$2:$D$557,'Infos Relatório'!$B$2,'Faturamento SP2'!$E$2:$E$557,'Infos Relatório'!$B9,'Faturamento SP2'!$Z$2:$Z$557,'Infos Relatório'!I$1,'Faturamento SP2'!$T$2:$T$557,"Sim")+SUMIFS('Faturamento SP2'!$P$2:$P$557,'Faturamento SP2'!$D$2:$D$557,'Infos Relatório'!$B$2,'Faturamento SP2'!$E$2:$E$557,'Infos Relatório'!$B9,'Faturamento SP2'!$Z$2:$Z$557,'Infos Relatório'!I$1,'Faturamento SP2'!$T$2:$T$557,"Sim")</f>
        <v>0</v>
      </c>
      <c r="M9" s="27" t="e">
        <f t="shared" si="1"/>
        <v>#DIV/0!</v>
      </c>
      <c r="N9" s="24">
        <f>SUMIFS('Faturamento SP2'!$H$2:$H$557,'Faturamento SP2'!$D$2:$D$557,'Infos Relatório'!$B$2,'Faturamento SP2'!$E$2:$E$557,'Infos Relatório'!$B9,'Faturamento SP2'!$Z$2:$Z$557,'Infos Relatório'!I$1)</f>
        <v>0</v>
      </c>
      <c r="O9" s="23">
        <f>COUNTIFS('Faturamento SP2'!$D$2:$D$557,'Infos Relatório'!$B$2,'Faturamento SP2'!$E$2:$E$557,'Infos Relatório'!$B9,'Faturamento SP2'!$Z$2:$Z$557,'Infos Relatório'!O$1)</f>
        <v>0</v>
      </c>
      <c r="P9" s="14">
        <f>SUMIFS('Faturamento SP2'!$G$2:$G$557,'Faturamento SP2'!$D$2:$D$557,'Infos Relatório'!$B$2,'Faturamento SP2'!$E$2:$E$557,'Infos Relatório'!$B9,'Faturamento SP2'!$Z$2:$Z$557,'Infos Relatório'!O$1)</f>
        <v>0</v>
      </c>
      <c r="Q9" s="14">
        <f>SUMIFS('Faturamento SP2'!$J$2:$J$557,'Faturamento SP2'!$D$2:$D$557,'Infos Relatório'!$B$2,'Faturamento SP2'!$E$2:$E$557,'Infos Relatório'!$B9,'Faturamento SP2'!$Z$2:$Z$557,'Infos Relatório'!O$1)</f>
        <v>0</v>
      </c>
      <c r="R9" s="15">
        <f>SUMIFS('Faturamento SP2'!$O$2:$O$557,'Faturamento SP2'!$D$2:$D$557,'Infos Relatório'!$B$2,'Faturamento SP2'!$E$2:$E$557,'Infos Relatório'!$B9,'Faturamento SP2'!$Z$2:$Z$557,'Infos Relatório'!O$1,'Faturamento SP2'!$T$2:$T$557,"Sim")+SUMIFS('Faturamento SP2'!$P$2:$P$557,'Faturamento SP2'!$D$2:$D$557,'Infos Relatório'!$B$2,'Faturamento SP2'!$E$2:$E$557,'Infos Relatório'!$B9,'Faturamento SP2'!$Z$2:$Z$557,'Infos Relatório'!O$1,'Faturamento SP2'!$T$2:$T$557,"Sim")</f>
        <v>0</v>
      </c>
      <c r="S9" s="27" t="e">
        <f t="shared" si="2"/>
        <v>#DIV/0!</v>
      </c>
      <c r="T9" s="24">
        <f>SUMIFS('Faturamento SP2'!$H$2:$H$557,'Faturamento SP2'!$D$2:$D$557,'Infos Relatório'!$B$2,'Faturamento SP2'!$E$2:$E$557,'Infos Relatório'!$B9,'Faturamento SP2'!$Z$2:$Z$557,'Infos Relatório'!O$1)</f>
        <v>0</v>
      </c>
      <c r="U9" s="23">
        <f>COUNTIFS('Faturamento SP2'!$D$2:$D$557,'Infos Relatório'!$B$2,'Faturamento SP2'!$E$2:$E$557,'Infos Relatório'!$B9,'Faturamento SP2'!$Z$2:$Z$557,'Infos Relatório'!U$1)</f>
        <v>0</v>
      </c>
      <c r="V9" s="14">
        <f>SUMIFS('Faturamento SP2'!$G$2:$G$557,'Faturamento SP2'!$D$2:$D$557,'Infos Relatório'!$B$2,'Faturamento SP2'!$E$2:$E$557,'Infos Relatório'!$B9,'Faturamento SP2'!$Z$2:$Z$557,'Infos Relatório'!U$1)</f>
        <v>0</v>
      </c>
      <c r="W9" s="14">
        <f>SUMIFS('Faturamento SP2'!$J$2:$J$557,'Faturamento SP2'!$D$2:$D$557,'Infos Relatório'!$B$2,'Faturamento SP2'!$E$2:$E$557,'Infos Relatório'!$B9,'Faturamento SP2'!$Z$2:$Z$557,'Infos Relatório'!U$1)</f>
        <v>0</v>
      </c>
      <c r="X9" s="15">
        <f>SUMIFS('Faturamento SP2'!$O$2:$O$557,'Faturamento SP2'!$D$2:$D$557,'Infos Relatório'!$B$2,'Faturamento SP2'!$E$2:$E$557,'Infos Relatório'!$B9,'Faturamento SP2'!$Z$2:$Z$557,'Infos Relatório'!U$1,'Faturamento SP2'!$T$2:$T$557,"Sim")+SUMIFS('Faturamento SP2'!$P$2:$P$557,'Faturamento SP2'!$D$2:$D$557,'Infos Relatório'!$B$2,'Faturamento SP2'!$E$2:$E$557,'Infos Relatório'!$B9,'Faturamento SP2'!$Z$2:$Z$557,'Infos Relatório'!U$1,'Faturamento SP2'!$T$2:$T$557,"Sim")</f>
        <v>0</v>
      </c>
      <c r="Y9" s="27" t="e">
        <f t="shared" si="3"/>
        <v>#DIV/0!</v>
      </c>
      <c r="Z9" s="24">
        <f>SUMIFS('Faturamento SP2'!$H$2:$H$557,'Faturamento SP2'!$D$2:$D$557,'Infos Relatório'!$B$2,'Faturamento SP2'!$E$2:$E$557,'Infos Relatório'!$B9,'Faturamento SP2'!$Z$2:$Z$557,'Infos Relatório'!U$1)</f>
        <v>0</v>
      </c>
      <c r="AA9" s="23">
        <f>COUNTIFS('Faturamento SP2'!$D$2:$D$557,'Infos Relatório'!$B$2,'Faturamento SP2'!$E$2:$E$557,'Infos Relatório'!$B9,'Faturamento SP2'!$Z$2:$Z$557,'Infos Relatório'!AA$1)</f>
        <v>0</v>
      </c>
      <c r="AB9" s="14">
        <f>SUMIFS('Faturamento SP2'!$G$2:$G$557,'Faturamento SP2'!$D$2:$D$557,'Infos Relatório'!$B$2,'Faturamento SP2'!$E$2:$E$557,'Infos Relatório'!$B9,'Faturamento SP2'!$Z$2:$Z$557,'Infos Relatório'!AA$1)</f>
        <v>0</v>
      </c>
      <c r="AC9" s="14">
        <f>SUMIFS('Faturamento SP2'!$J$2:$J$557,'Faturamento SP2'!$D$2:$D$557,'Infos Relatório'!$B$2,'Faturamento SP2'!$E$2:$E$557,'Infos Relatório'!$B9,'Faturamento SP2'!$Z$2:$Z$557,'Infos Relatório'!AA$1)</f>
        <v>0</v>
      </c>
      <c r="AD9" s="15">
        <f>SUMIFS('Faturamento SP2'!$O$2:$O$557,'Faturamento SP2'!$D$2:$D$557,'Infos Relatório'!$B$2,'Faturamento SP2'!$E$2:$E$557,'Infos Relatório'!$B9,'Faturamento SP2'!$Z$2:$Z$557,'Infos Relatório'!AA$1,'Faturamento SP2'!$T$2:$T$557,"Sim")+SUMIFS('Faturamento SP2'!$P$2:$P$557,'Faturamento SP2'!$D$2:$D$557,'Infos Relatório'!$B$2,'Faturamento SP2'!$E$2:$E$557,'Infos Relatório'!$B9,'Faturamento SP2'!$Z$2:$Z$557,'Infos Relatório'!AA$1,'Faturamento SP2'!$T$2:$T$557,"Sim")</f>
        <v>0</v>
      </c>
      <c r="AE9" s="27" t="e">
        <f t="shared" si="4"/>
        <v>#DIV/0!</v>
      </c>
      <c r="AF9" s="24">
        <f>SUMIFS('Faturamento SP2'!$H$2:$H$557,'Faturamento SP2'!$D$2:$D$557,'Infos Relatório'!$B$2,'Faturamento SP2'!$E$2:$E$557,'Infos Relatório'!$B9,'Faturamento SP2'!$Z$2:$Z$557,'Infos Relatório'!AA$1)</f>
        <v>0</v>
      </c>
      <c r="AG9" s="23">
        <f>COUNTIFS('Faturamento SP2'!$D$2:$D$557,'Infos Relatório'!$B$2,'Faturamento SP2'!$E$2:$E$557,'Infos Relatório'!$B9,'Faturamento SP2'!$Z$2:$Z$557,'Infos Relatório'!AG$1)</f>
        <v>0</v>
      </c>
      <c r="AH9" s="14">
        <f>SUMIFS('Faturamento SP2'!$G$2:$G$557,'Faturamento SP2'!$D$2:$D$557,'Infos Relatório'!$B$2,'Faturamento SP2'!$E$2:$E$557,'Infos Relatório'!$B9,'Faturamento SP2'!$Z$2:$Z$557,'Infos Relatório'!AG$1)</f>
        <v>0</v>
      </c>
      <c r="AI9" s="14">
        <f>SUMIFS('Faturamento SP2'!$J$2:$J$557,'Faturamento SP2'!$D$2:$D$557,'Infos Relatório'!$B$2,'Faturamento SP2'!$E$2:$E$557,'Infos Relatório'!$B9,'Faturamento SP2'!$Z$2:$Z$557,'Infos Relatório'!AG$1)</f>
        <v>0</v>
      </c>
      <c r="AJ9" s="15">
        <f>SUMIFS('Faturamento SP2'!$O$2:$O$557,'Faturamento SP2'!$D$2:$D$557,'Infos Relatório'!$B$2,'Faturamento SP2'!$E$2:$E$557,'Infos Relatório'!$B9,'Faturamento SP2'!$Z$2:$Z$557,'Infos Relatório'!AG$1,'Faturamento SP2'!$T$2:$T$557,"Sim")+SUMIFS('Faturamento SP2'!$P$2:$P$557,'Faturamento SP2'!$D$2:$D$557,'Infos Relatório'!$B$2,'Faturamento SP2'!$E$2:$E$557,'Infos Relatório'!$B9,'Faturamento SP2'!$Z$2:$Z$557,'Infos Relatório'!AG$1,'Faturamento SP2'!$T$2:$T$557,"Sim")</f>
        <v>0</v>
      </c>
      <c r="AK9" s="27" t="e">
        <f t="shared" si="5"/>
        <v>#DIV/0!</v>
      </c>
      <c r="AL9" s="24">
        <f>SUMIFS('Faturamento SP2'!$H$2:$H$557,'Faturamento SP2'!$D$2:$D$557,'Infos Relatório'!$B$2,'Faturamento SP2'!$E$2:$E$557,'Infos Relatório'!$B9,'Faturamento SP2'!$Z$2:$Z$557,'Infos Relatório'!AG$1)</f>
        <v>0</v>
      </c>
      <c r="AM9" s="23">
        <f>COUNTIFS('Faturamento SP2'!$D$2:$D$557,'Infos Relatório'!$B$2,'Faturamento SP2'!$E$2:$E$557,'Infos Relatório'!$B9,'Faturamento SP2'!$Z$2:$Z$557,'Infos Relatório'!AM$1)</f>
        <v>0</v>
      </c>
      <c r="AN9" s="14">
        <f>SUMIFS('Faturamento SP2'!$G$2:$G$557,'Faturamento SP2'!$D$2:$D$557,'Infos Relatório'!$B$2,'Faturamento SP2'!$E$2:$E$557,'Infos Relatório'!$B9,'Faturamento SP2'!$Z$2:$Z$557,'Infos Relatório'!AM$1)</f>
        <v>0</v>
      </c>
      <c r="AO9" s="14">
        <f>SUMIFS('Faturamento SP2'!$J$2:$J$557,'Faturamento SP2'!$D$2:$D$557,'Infos Relatório'!$B$2,'Faturamento SP2'!$E$2:$E$557,'Infos Relatório'!$B9,'Faturamento SP2'!$Z$2:$Z$557,'Infos Relatório'!AM$1)</f>
        <v>0</v>
      </c>
      <c r="AP9" s="15">
        <f>SUMIFS('Faturamento SP2'!$O$2:$O$557,'Faturamento SP2'!$D$2:$D$557,'Infos Relatório'!$B$2,'Faturamento SP2'!$E$2:$E$557,'Infos Relatório'!$B9,'Faturamento SP2'!$Z$2:$Z$557,'Infos Relatório'!AM$1,'Faturamento SP2'!$T$2:$T$557,"Sim")+SUMIFS('Faturamento SP2'!$P$2:$P$557,'Faturamento SP2'!$D$2:$D$557,'Infos Relatório'!$B$2,'Faturamento SP2'!$E$2:$E$557,'Infos Relatório'!$B9,'Faturamento SP2'!$Z$2:$Z$557,'Infos Relatório'!AM$1,'Faturamento SP2'!$T$2:$T$557,"Sim")</f>
        <v>0</v>
      </c>
      <c r="AQ9" s="27" t="e">
        <f t="shared" si="6"/>
        <v>#DIV/0!</v>
      </c>
      <c r="AR9" s="24">
        <f>SUMIFS('Faturamento SP2'!$H$2:$H$557,'Faturamento SP2'!$D$2:$D$557,'Infos Relatório'!$B$2,'Faturamento SP2'!$E$2:$E$557,'Infos Relatório'!$B9,'Faturamento SP2'!$Z$2:$Z$557,'Infos Relatório'!AM$1)</f>
        <v>0</v>
      </c>
      <c r="AS9" s="23">
        <f>COUNTIFS('Faturamento SP2'!$D$2:$D$557,'Infos Relatório'!$B$2,'Faturamento SP2'!$E$2:$E$557,'Infos Relatório'!$B9,'Faturamento SP2'!$Z$2:$Z$557,'Infos Relatório'!AS$1)</f>
        <v>0</v>
      </c>
      <c r="AT9" s="14">
        <f>SUMIFS('Faturamento SP2'!$G$2:$G$557,'Faturamento SP2'!$D$2:$D$557,'Infos Relatório'!$B$2,'Faturamento SP2'!$E$2:$E$557,'Infos Relatório'!$B9,'Faturamento SP2'!$Z$2:$Z$557,'Infos Relatório'!AS$1)</f>
        <v>0</v>
      </c>
      <c r="AU9" s="14">
        <f>SUMIFS('Faturamento SP2'!$J$2:$J$557,'Faturamento SP2'!$D$2:$D$557,'Infos Relatório'!$B$2,'Faturamento SP2'!$E$2:$E$557,'Infos Relatório'!$B9,'Faturamento SP2'!$Z$2:$Z$557,'Infos Relatório'!AS$1)</f>
        <v>0</v>
      </c>
      <c r="AV9" s="15">
        <f>SUMIFS('Faturamento SP2'!$O$2:$O$557,'Faturamento SP2'!$D$2:$D$557,'Infos Relatório'!$B$2,'Faturamento SP2'!$E$2:$E$557,'Infos Relatório'!$B9,'Faturamento SP2'!$Z$2:$Z$557,'Infos Relatório'!AS$1,'Faturamento SP2'!$T$2:$T$557,"Sim")+SUMIFS('Faturamento SP2'!$P$2:$P$557,'Faturamento SP2'!$D$2:$D$557,'Infos Relatório'!$B$2,'Faturamento SP2'!$E$2:$E$557,'Infos Relatório'!$B9,'Faturamento SP2'!$Z$2:$Z$557,'Infos Relatório'!AS$1,'Faturamento SP2'!$T$2:$T$557,"Sim")</f>
        <v>0</v>
      </c>
      <c r="AW9" s="27" t="e">
        <f t="shared" si="7"/>
        <v>#DIV/0!</v>
      </c>
      <c r="AX9" s="24">
        <f>SUMIFS('Faturamento SP2'!$H$2:$H$557,'Faturamento SP2'!$D$2:$D$557,'Infos Relatório'!$B$2,'Faturamento SP2'!$E$2:$E$557,'Infos Relatório'!$B9,'Faturamento SP2'!$Z$2:$Z$557,'Infos Relatório'!AS$1)</f>
        <v>0</v>
      </c>
      <c r="AY9" s="23">
        <f>COUNTIFS('Faturamento SP2'!$D$2:$D$557,'Infos Relatório'!$B$2,'Faturamento SP2'!$E$2:$E$557,'Infos Relatório'!$B9,'Faturamento SP2'!$Z$2:$Z$557,'Infos Relatório'!AY$1)</f>
        <v>0</v>
      </c>
      <c r="AZ9" s="14">
        <f>SUMIFS('Faturamento SP2'!$G$2:$G$557,'Faturamento SP2'!$D$2:$D$557,'Infos Relatório'!$B$2,'Faturamento SP2'!$E$2:$E$557,'Infos Relatório'!$B9,'Faturamento SP2'!$Z$2:$Z$557,'Infos Relatório'!AY$1)</f>
        <v>0</v>
      </c>
      <c r="BA9" s="14">
        <f>SUMIFS('Faturamento SP2'!$J$2:$J$557,'Faturamento SP2'!$D$2:$D$557,'Infos Relatório'!$B$2,'Faturamento SP2'!$E$2:$E$557,'Infos Relatório'!$B9,'Faturamento SP2'!$Z$2:$Z$557,'Infos Relatório'!AY$1)</f>
        <v>0</v>
      </c>
      <c r="BB9" s="15">
        <f>SUMIFS('Faturamento SP2'!$O$2:$O$557,'Faturamento SP2'!$D$2:$D$557,'Infos Relatório'!$B$2,'Faturamento SP2'!$E$2:$E$557,'Infos Relatório'!$B9,'Faturamento SP2'!$Z$2:$Z$557,'Infos Relatório'!AY$1,'Faturamento SP2'!$T$2:$T$557,"Sim")+SUMIFS('Faturamento SP2'!$P$2:$P$557,'Faturamento SP2'!$D$2:$D$557,'Infos Relatório'!$B$2,'Faturamento SP2'!$E$2:$E$557,'Infos Relatório'!$B9,'Faturamento SP2'!$Z$2:$Z$557,'Infos Relatório'!AY$1,'Faturamento SP2'!$T$2:$T$557,"Sim")</f>
        <v>0</v>
      </c>
      <c r="BC9" s="27" t="e">
        <f t="shared" si="8"/>
        <v>#DIV/0!</v>
      </c>
      <c r="BD9" s="24">
        <f>SUMIFS('Faturamento SP2'!$H$2:$H$557,'Faturamento SP2'!$D$2:$D$557,'Infos Relatório'!$B$2,'Faturamento SP2'!$E$2:$E$557,'Infos Relatório'!$B9,'Faturamento SP2'!$Z$2:$Z$557,'Infos Relatório'!AY$1)</f>
        <v>0</v>
      </c>
      <c r="BE9" s="23">
        <f>COUNTIFS('Faturamento SP2'!$D$2:$D$557,'Infos Relatório'!$B$2,'Faturamento SP2'!$E$2:$E$557,'Infos Relatório'!$B9,'Faturamento SP2'!$Z$2:$Z$557,'Infos Relatório'!BE$1)</f>
        <v>0</v>
      </c>
      <c r="BF9" s="14">
        <f>SUMIFS('Faturamento SP2'!$G$2:$G$557,'Faturamento SP2'!$D$2:$D$557,'Infos Relatório'!$B$2,'Faturamento SP2'!$E$2:$E$557,'Infos Relatório'!$B9,'Faturamento SP2'!$Z$2:$Z$557,'Infos Relatório'!BE$1)</f>
        <v>0</v>
      </c>
      <c r="BG9" s="14">
        <f>SUMIFS('Faturamento SP2'!$J$2:$J$557,'Faturamento SP2'!$D$2:$D$557,'Infos Relatório'!$B$2,'Faturamento SP2'!$E$2:$E$557,'Infos Relatório'!$B9,'Faturamento SP2'!$Z$2:$Z$557,'Infos Relatório'!BE$1)</f>
        <v>0</v>
      </c>
      <c r="BH9" s="15">
        <f>SUMIFS('Faturamento SP2'!$O$2:$O$557,'Faturamento SP2'!$D$2:$D$557,'Infos Relatório'!$B$2,'Faturamento SP2'!$E$2:$E$557,'Infos Relatório'!$B9,'Faturamento SP2'!$Z$2:$Z$557,'Infos Relatório'!BE$1,'Faturamento SP2'!$T$2:$T$557,"Sim")+SUMIFS('Faturamento SP2'!$P$2:$P$557,'Faturamento SP2'!$D$2:$D$557,'Infos Relatório'!$B$2,'Faturamento SP2'!$E$2:$E$557,'Infos Relatório'!$B9,'Faturamento SP2'!$Z$2:$Z$557,'Infos Relatório'!BE$1,'Faturamento SP2'!$T$2:$T$557,"Sim")</f>
        <v>0</v>
      </c>
      <c r="BI9" s="27" t="e">
        <f t="shared" si="9"/>
        <v>#DIV/0!</v>
      </c>
      <c r="BJ9" s="24">
        <f>SUMIFS('Faturamento SP2'!$H$2:$H$557,'Faturamento SP2'!$D$2:$D$557,'Infos Relatório'!$B$2,'Faturamento SP2'!$E$2:$E$557,'Infos Relatório'!$B9,'Faturamento SP2'!$Z$2:$Z$557,'Infos Relatório'!BE$1)</f>
        <v>0</v>
      </c>
      <c r="BK9" s="23">
        <f>COUNTIFS('Faturamento SP2'!$D$2:$D$557,'Infos Relatório'!$B$2,'Faturamento SP2'!$E$2:$E$557,'Infos Relatório'!$B9,'Faturamento SP2'!$Z$2:$Z$557,'Infos Relatório'!BK$1)</f>
        <v>0</v>
      </c>
      <c r="BL9" s="14">
        <f>SUMIFS('Faturamento SP2'!$G$2:$G$557,'Faturamento SP2'!$D$2:$D$557,'Infos Relatório'!$B$2,'Faturamento SP2'!$E$2:$E$557,'Infos Relatório'!$B9,'Faturamento SP2'!$Z$2:$Z$557,'Infos Relatório'!BK$1)</f>
        <v>0</v>
      </c>
      <c r="BM9" s="14">
        <f>SUMIFS('Faturamento SP2'!$J$2:$J$557,'Faturamento SP2'!$D$2:$D$557,'Infos Relatório'!$B$2,'Faturamento SP2'!$E$2:$E$557,'Infos Relatório'!$B9,'Faturamento SP2'!$Z$2:$Z$557,'Infos Relatório'!BK$1)</f>
        <v>0</v>
      </c>
      <c r="BN9" s="15">
        <f>SUMIFS('Faturamento SP2'!$O$2:$O$557,'Faturamento SP2'!$D$2:$D$557,'Infos Relatório'!$B$2,'Faturamento SP2'!$E$2:$E$557,'Infos Relatório'!$B9,'Faturamento SP2'!$Z$2:$Z$557,'Infos Relatório'!BK$1,'Faturamento SP2'!$T$2:$T$557,"Sim")+SUMIFS('Faturamento SP2'!$P$2:$P$557,'Faturamento SP2'!$D$2:$D$557,'Infos Relatório'!$B$2,'Faturamento SP2'!$E$2:$E$557,'Infos Relatório'!$B9,'Faturamento SP2'!$Z$2:$Z$557,'Infos Relatório'!BK$1,'Faturamento SP2'!$T$2:$T$557,"Sim")</f>
        <v>0</v>
      </c>
      <c r="BO9" s="27" t="e">
        <f t="shared" si="10"/>
        <v>#DIV/0!</v>
      </c>
      <c r="BP9" s="24">
        <f>SUMIFS('Faturamento SP2'!$H$2:$H$557,'Faturamento SP2'!$D$2:$D$557,'Infos Relatório'!$B$2,'Faturamento SP2'!$E$2:$E$557,'Infos Relatório'!$B9,'Faturamento SP2'!$Z$2:$Z$557,'Infos Relatório'!BK$1)</f>
        <v>0</v>
      </c>
      <c r="BQ9" s="23">
        <f>COUNTIFS('Faturamento SP2'!$D$2:$D$557,'Infos Relatório'!$B$2,'Faturamento SP2'!$E$2:$E$557,'Infos Relatório'!$B9,'Faturamento SP2'!$Z$2:$Z$557,'Infos Relatório'!BQ$1)</f>
        <v>0</v>
      </c>
      <c r="BR9" s="14">
        <f>SUMIFS('Faturamento SP2'!$G$2:$G$557,'Faturamento SP2'!$D$2:$D$557,'Infos Relatório'!$B$2,'Faturamento SP2'!$E$2:$E$557,'Infos Relatório'!$B9,'Faturamento SP2'!$Z$2:$Z$557,'Infos Relatório'!BQ$1)</f>
        <v>0</v>
      </c>
      <c r="BS9" s="14">
        <f>SUMIFS('Faturamento SP2'!$J$2:$J$557,'Faturamento SP2'!$D$2:$D$557,'Infos Relatório'!$B$2,'Faturamento SP2'!$E$2:$E$557,'Infos Relatório'!$B9,'Faturamento SP2'!$Z$2:$Z$557,'Infos Relatório'!BQ$1)</f>
        <v>0</v>
      </c>
      <c r="BT9" s="15">
        <f>SUMIFS('Faturamento SP2'!$O$2:$O$557,'Faturamento SP2'!$D$2:$D$557,'Infos Relatório'!$B$2,'Faturamento SP2'!$E$2:$E$557,'Infos Relatório'!$B9,'Faturamento SP2'!$Z$2:$Z$557,'Infos Relatório'!BQ$1,'Faturamento SP2'!$T$2:$T$557,"Sim")+SUMIFS('Faturamento SP2'!$P$2:$P$557,'Faturamento SP2'!$D$2:$D$557,'Infos Relatório'!$B$2,'Faturamento SP2'!$E$2:$E$557,'Infos Relatório'!$B9,'Faturamento SP2'!$Z$2:$Z$557,'Infos Relatório'!BQ$1,'Faturamento SP2'!$T$2:$T$557,"Sim")</f>
        <v>0</v>
      </c>
      <c r="BU9" s="27" t="e">
        <f t="shared" si="11"/>
        <v>#DIV/0!</v>
      </c>
      <c r="BV9" s="24">
        <f>SUMIFS('Faturamento SP2'!$H$2:$H$557,'Faturamento SP2'!$D$2:$D$557,'Infos Relatório'!$B$2,'Faturamento SP2'!$E$2:$E$557,'Infos Relatório'!$B9,'Faturamento SP2'!$Z$2:$Z$557,'Infos Relatório'!BQ$1)</f>
        <v>0</v>
      </c>
    </row>
    <row r="10" spans="2:74">
      <c r="B10" s="17" t="s">
        <v>243</v>
      </c>
      <c r="C10" s="23">
        <f>COUNTIFS('Faturamento SP2'!$D$2:$D$557,'Infos Relatório'!$B$2,'Faturamento SP2'!$E$2:$E$557,'Infos Relatório'!$B10,'Faturamento SP2'!$Z$2:$Z$557,'Infos Relatório'!C$1)</f>
        <v>0</v>
      </c>
      <c r="D10" s="14">
        <f>SUMIFS('Faturamento SP2'!$G$2:$G$557,'Faturamento SP2'!$D$2:$D$557,'Infos Relatório'!$B$2,'Faturamento SP2'!$E$2:$E$557,'Infos Relatório'!$B10,'Faturamento SP2'!$Z$2:$Z$557,'Infos Relatório'!C$1)</f>
        <v>0</v>
      </c>
      <c r="E10" s="55">
        <f>SUMIFS('Faturamento SP2'!$J$2:$J$557,'Faturamento SP2'!$D$2:$D$557,'Infos Relatório'!$B$2,'Faturamento SP2'!$E$2:$E$557,'Infos Relatório'!$B10,'Faturamento SP2'!$Z$2:$Z$557,'Infos Relatório'!C$1)</f>
        <v>0</v>
      </c>
      <c r="F10" s="15">
        <f>SUMIFS('Faturamento SP2'!$O$2:$O$557,'Faturamento SP2'!$D$2:$D$557,'Infos Relatório'!$B$2,'Faturamento SP2'!$E$2:$E$557,'Infos Relatório'!$B10,'Faturamento SP2'!$Z$2:$Z$557,'Infos Relatório'!C$1,'Faturamento SP2'!$T$2:$T$557,"Sim")+SUMIFS('Faturamento SP2'!$P$2:$P$557,'Faturamento SP2'!$D$2:$D$557,'Infos Relatório'!$B$2,'Faturamento SP2'!$E$2:$E$557,'Infos Relatório'!$B10,'Faturamento SP2'!$Z$2:$Z$557,'Infos Relatório'!C$1,'Faturamento SP2'!$T$2:$T$557,"Sim")</f>
        <v>0</v>
      </c>
      <c r="G10" s="60" t="e">
        <f t="shared" si="0"/>
        <v>#DIV/0!</v>
      </c>
      <c r="H10" s="24">
        <f>SUMIFS('Faturamento SP2'!$H$2:$H$557,'Faturamento SP2'!$D$2:$D$557,'Infos Relatório'!$B$2,'Faturamento SP2'!$E$2:$E$557,'Infos Relatório'!$B10,'Faturamento SP2'!$Z$2:$Z$557,'Infos Relatório'!C$1)</f>
        <v>0</v>
      </c>
      <c r="I10" s="23">
        <f>COUNTIFS('Faturamento SP2'!$D$2:$D$557,'Infos Relatório'!$B$2,'Faturamento SP2'!$E$2:$E$557,'Infos Relatório'!$B10,'Faturamento SP2'!$Z$2:$Z$557,'Infos Relatório'!I$1)</f>
        <v>0</v>
      </c>
      <c r="J10" s="14">
        <f>SUMIFS('Faturamento SP2'!$G$2:$G$557,'Faturamento SP2'!$D$2:$D$557,'Infos Relatório'!$B$2,'Faturamento SP2'!$E$2:$E$557,'Infos Relatório'!$B10,'Faturamento SP2'!$Z$2:$Z$557,'Infos Relatório'!I$1)</f>
        <v>0</v>
      </c>
      <c r="K10" s="55">
        <f>SUMIFS('Faturamento SP2'!$J$2:$J$557,'Faturamento SP2'!$D$2:$D$557,'Infos Relatório'!$B$2,'Faturamento SP2'!$E$2:$E$557,'Infos Relatório'!$B10,'Faturamento SP2'!$Z$2:$Z$557,'Infos Relatório'!I$1)</f>
        <v>0</v>
      </c>
      <c r="L10" s="15">
        <f>SUMIFS('Faturamento SP2'!$O$2:$O$557,'Faturamento SP2'!$D$2:$D$557,'Infos Relatório'!$B$2,'Faturamento SP2'!$E$2:$E$557,'Infos Relatório'!$B10,'Faturamento SP2'!$Z$2:$Z$557,'Infos Relatório'!I$1,'Faturamento SP2'!$T$2:$T$557,"Sim")+SUMIFS('Faturamento SP2'!$P$2:$P$557,'Faturamento SP2'!$D$2:$D$557,'Infos Relatório'!$B$2,'Faturamento SP2'!$E$2:$E$557,'Infos Relatório'!$B10,'Faturamento SP2'!$Z$2:$Z$557,'Infos Relatório'!I$1,'Faturamento SP2'!$T$2:$T$557,"Sim")</f>
        <v>0</v>
      </c>
      <c r="M10" s="27" t="e">
        <f t="shared" si="1"/>
        <v>#DIV/0!</v>
      </c>
      <c r="N10" s="24">
        <f>SUMIFS('Faturamento SP2'!$H$2:$H$557,'Faturamento SP2'!$D$2:$D$557,'Infos Relatório'!$B$2,'Faturamento SP2'!$E$2:$E$557,'Infos Relatório'!$B10,'Faturamento SP2'!$Z$2:$Z$557,'Infos Relatório'!I$1)</f>
        <v>0</v>
      </c>
      <c r="O10" s="23">
        <f>COUNTIFS('Faturamento SP2'!$D$2:$D$557,'Infos Relatório'!$B$2,'Faturamento SP2'!$E$2:$E$557,'Infos Relatório'!$B10,'Faturamento SP2'!$Z$2:$Z$557,'Infos Relatório'!O$1)</f>
        <v>0</v>
      </c>
      <c r="P10" s="14">
        <f>SUMIFS('Faturamento SP2'!$G$2:$G$557,'Faturamento SP2'!$D$2:$D$557,'Infos Relatório'!$B$2,'Faturamento SP2'!$E$2:$E$557,'Infos Relatório'!$B10,'Faturamento SP2'!$Z$2:$Z$557,'Infos Relatório'!O$1)</f>
        <v>0</v>
      </c>
      <c r="Q10" s="14">
        <f>SUMIFS('Faturamento SP2'!$J$2:$J$557,'Faturamento SP2'!$D$2:$D$557,'Infos Relatório'!$B$2,'Faturamento SP2'!$E$2:$E$557,'Infos Relatório'!$B10,'Faturamento SP2'!$Z$2:$Z$557,'Infos Relatório'!O$1)</f>
        <v>0</v>
      </c>
      <c r="R10" s="15">
        <f>SUMIFS('Faturamento SP2'!$O$2:$O$557,'Faturamento SP2'!$D$2:$D$557,'Infos Relatório'!$B$2,'Faturamento SP2'!$E$2:$E$557,'Infos Relatório'!$B10,'Faturamento SP2'!$Z$2:$Z$557,'Infos Relatório'!O$1,'Faturamento SP2'!$T$2:$T$557,"Sim")+SUMIFS('Faturamento SP2'!$P$2:$P$557,'Faturamento SP2'!$D$2:$D$557,'Infos Relatório'!$B$2,'Faturamento SP2'!$E$2:$E$557,'Infos Relatório'!$B10,'Faturamento SP2'!$Z$2:$Z$557,'Infos Relatório'!O$1,'Faturamento SP2'!$T$2:$T$557,"Sim")</f>
        <v>0</v>
      </c>
      <c r="S10" s="27" t="e">
        <f t="shared" si="2"/>
        <v>#DIV/0!</v>
      </c>
      <c r="T10" s="24">
        <f>SUMIFS('Faturamento SP2'!$H$2:$H$557,'Faturamento SP2'!$D$2:$D$557,'Infos Relatório'!$B$2,'Faturamento SP2'!$E$2:$E$557,'Infos Relatório'!$B10,'Faturamento SP2'!$Z$2:$Z$557,'Infos Relatório'!O$1)</f>
        <v>0</v>
      </c>
      <c r="U10" s="23">
        <f>COUNTIFS('Faturamento SP2'!$D$2:$D$557,'Infos Relatório'!$B$2,'Faturamento SP2'!$E$2:$E$557,'Infos Relatório'!$B10,'Faturamento SP2'!$Z$2:$Z$557,'Infos Relatório'!U$1)</f>
        <v>0</v>
      </c>
      <c r="V10" s="14">
        <f>SUMIFS('Faturamento SP2'!$G$2:$G$557,'Faturamento SP2'!$D$2:$D$557,'Infos Relatório'!$B$2,'Faturamento SP2'!$E$2:$E$557,'Infos Relatório'!$B10,'Faturamento SP2'!$Z$2:$Z$557,'Infos Relatório'!U$1)</f>
        <v>0</v>
      </c>
      <c r="W10" s="14">
        <f>SUMIFS('Faturamento SP2'!$J$2:$J$557,'Faturamento SP2'!$D$2:$D$557,'Infos Relatório'!$B$2,'Faturamento SP2'!$E$2:$E$557,'Infos Relatório'!$B10,'Faturamento SP2'!$Z$2:$Z$557,'Infos Relatório'!U$1)</f>
        <v>0</v>
      </c>
      <c r="X10" s="15">
        <f>SUMIFS('Faturamento SP2'!$O$2:$O$557,'Faturamento SP2'!$D$2:$D$557,'Infos Relatório'!$B$2,'Faturamento SP2'!$E$2:$E$557,'Infos Relatório'!$B10,'Faturamento SP2'!$Z$2:$Z$557,'Infos Relatório'!U$1,'Faturamento SP2'!$T$2:$T$557,"Sim")+SUMIFS('Faturamento SP2'!$P$2:$P$557,'Faturamento SP2'!$D$2:$D$557,'Infos Relatório'!$B$2,'Faturamento SP2'!$E$2:$E$557,'Infos Relatório'!$B10,'Faturamento SP2'!$Z$2:$Z$557,'Infos Relatório'!U$1,'Faturamento SP2'!$T$2:$T$557,"Sim")</f>
        <v>0</v>
      </c>
      <c r="Y10" s="27" t="e">
        <f t="shared" si="3"/>
        <v>#DIV/0!</v>
      </c>
      <c r="Z10" s="24">
        <f>SUMIFS('Faturamento SP2'!$H$2:$H$557,'Faturamento SP2'!$D$2:$D$557,'Infos Relatório'!$B$2,'Faturamento SP2'!$E$2:$E$557,'Infos Relatório'!$B10,'Faturamento SP2'!$Z$2:$Z$557,'Infos Relatório'!U$1)</f>
        <v>0</v>
      </c>
      <c r="AA10" s="23">
        <f>COUNTIFS('Faturamento SP2'!$D$2:$D$557,'Infos Relatório'!$B$2,'Faturamento SP2'!$E$2:$E$557,'Infos Relatório'!$B10,'Faturamento SP2'!$Z$2:$Z$557,'Infos Relatório'!AA$1)</f>
        <v>0</v>
      </c>
      <c r="AB10" s="14">
        <f>SUMIFS('Faturamento SP2'!$G$2:$G$557,'Faturamento SP2'!$D$2:$D$557,'Infos Relatório'!$B$2,'Faturamento SP2'!$E$2:$E$557,'Infos Relatório'!$B10,'Faturamento SP2'!$Z$2:$Z$557,'Infos Relatório'!AA$1)</f>
        <v>0</v>
      </c>
      <c r="AC10" s="14">
        <f>SUMIFS('Faturamento SP2'!$J$2:$J$557,'Faturamento SP2'!$D$2:$D$557,'Infos Relatório'!$B$2,'Faturamento SP2'!$E$2:$E$557,'Infos Relatório'!$B10,'Faturamento SP2'!$Z$2:$Z$557,'Infos Relatório'!AA$1)</f>
        <v>0</v>
      </c>
      <c r="AD10" s="15">
        <f>SUMIFS('Faturamento SP2'!$O$2:$O$557,'Faturamento SP2'!$D$2:$D$557,'Infos Relatório'!$B$2,'Faturamento SP2'!$E$2:$E$557,'Infos Relatório'!$B10,'Faturamento SP2'!$Z$2:$Z$557,'Infos Relatório'!AA$1,'Faturamento SP2'!$T$2:$T$557,"Sim")+SUMIFS('Faturamento SP2'!$P$2:$P$557,'Faturamento SP2'!$D$2:$D$557,'Infos Relatório'!$B$2,'Faturamento SP2'!$E$2:$E$557,'Infos Relatório'!$B10,'Faturamento SP2'!$Z$2:$Z$557,'Infos Relatório'!AA$1,'Faturamento SP2'!$T$2:$T$557,"Sim")</f>
        <v>0</v>
      </c>
      <c r="AE10" s="27" t="e">
        <f t="shared" si="4"/>
        <v>#DIV/0!</v>
      </c>
      <c r="AF10" s="24">
        <f>SUMIFS('Faturamento SP2'!$H$2:$H$557,'Faturamento SP2'!$D$2:$D$557,'Infos Relatório'!$B$2,'Faturamento SP2'!$E$2:$E$557,'Infos Relatório'!$B10,'Faturamento SP2'!$Z$2:$Z$557,'Infos Relatório'!AA$1)</f>
        <v>0</v>
      </c>
      <c r="AG10" s="23">
        <f>COUNTIFS('Faturamento SP2'!$D$2:$D$557,'Infos Relatório'!$B$2,'Faturamento SP2'!$E$2:$E$557,'Infos Relatório'!$B10,'Faturamento SP2'!$Z$2:$Z$557,'Infos Relatório'!AG$1)</f>
        <v>0</v>
      </c>
      <c r="AH10" s="14">
        <f>SUMIFS('Faturamento SP2'!$G$2:$G$557,'Faturamento SP2'!$D$2:$D$557,'Infos Relatório'!$B$2,'Faturamento SP2'!$E$2:$E$557,'Infos Relatório'!$B10,'Faturamento SP2'!$Z$2:$Z$557,'Infos Relatório'!AG$1)</f>
        <v>0</v>
      </c>
      <c r="AI10" s="14">
        <f>SUMIFS('Faturamento SP2'!$J$2:$J$557,'Faturamento SP2'!$D$2:$D$557,'Infos Relatório'!$B$2,'Faturamento SP2'!$E$2:$E$557,'Infos Relatório'!$B10,'Faturamento SP2'!$Z$2:$Z$557,'Infos Relatório'!AG$1)</f>
        <v>0</v>
      </c>
      <c r="AJ10" s="15">
        <f>SUMIFS('Faturamento SP2'!$O$2:$O$557,'Faturamento SP2'!$D$2:$D$557,'Infos Relatório'!$B$2,'Faturamento SP2'!$E$2:$E$557,'Infos Relatório'!$B10,'Faturamento SP2'!$Z$2:$Z$557,'Infos Relatório'!AG$1,'Faturamento SP2'!$T$2:$T$557,"Sim")+SUMIFS('Faturamento SP2'!$P$2:$P$557,'Faturamento SP2'!$D$2:$D$557,'Infos Relatório'!$B$2,'Faturamento SP2'!$E$2:$E$557,'Infos Relatório'!$B10,'Faturamento SP2'!$Z$2:$Z$557,'Infos Relatório'!AG$1,'Faturamento SP2'!$T$2:$T$557,"Sim")</f>
        <v>0</v>
      </c>
      <c r="AK10" s="27" t="e">
        <f t="shared" si="5"/>
        <v>#DIV/0!</v>
      </c>
      <c r="AL10" s="24">
        <f>SUMIFS('Faturamento SP2'!$H$2:$H$557,'Faturamento SP2'!$D$2:$D$557,'Infos Relatório'!$B$2,'Faturamento SP2'!$E$2:$E$557,'Infos Relatório'!$B10,'Faturamento SP2'!$Z$2:$Z$557,'Infos Relatório'!AG$1)</f>
        <v>0</v>
      </c>
      <c r="AM10" s="23">
        <f>COUNTIFS('Faturamento SP2'!$D$2:$D$557,'Infos Relatório'!$B$2,'Faturamento SP2'!$E$2:$E$557,'Infos Relatório'!$B10,'Faturamento SP2'!$Z$2:$Z$557,'Infos Relatório'!AM$1)</f>
        <v>0</v>
      </c>
      <c r="AN10" s="14">
        <f>SUMIFS('Faturamento SP2'!$G$2:$G$557,'Faturamento SP2'!$D$2:$D$557,'Infos Relatório'!$B$2,'Faturamento SP2'!$E$2:$E$557,'Infos Relatório'!$B10,'Faturamento SP2'!$Z$2:$Z$557,'Infos Relatório'!AM$1)</f>
        <v>0</v>
      </c>
      <c r="AO10" s="14">
        <f>SUMIFS('Faturamento SP2'!$J$2:$J$557,'Faturamento SP2'!$D$2:$D$557,'Infos Relatório'!$B$2,'Faturamento SP2'!$E$2:$E$557,'Infos Relatório'!$B10,'Faturamento SP2'!$Z$2:$Z$557,'Infos Relatório'!AM$1)</f>
        <v>0</v>
      </c>
      <c r="AP10" s="15">
        <f>SUMIFS('Faturamento SP2'!$O$2:$O$557,'Faturamento SP2'!$D$2:$D$557,'Infos Relatório'!$B$2,'Faturamento SP2'!$E$2:$E$557,'Infos Relatório'!$B10,'Faturamento SP2'!$Z$2:$Z$557,'Infos Relatório'!AM$1,'Faturamento SP2'!$T$2:$T$557,"Sim")+SUMIFS('Faturamento SP2'!$P$2:$P$557,'Faturamento SP2'!$D$2:$D$557,'Infos Relatório'!$B$2,'Faturamento SP2'!$E$2:$E$557,'Infos Relatório'!$B10,'Faturamento SP2'!$Z$2:$Z$557,'Infos Relatório'!AM$1,'Faturamento SP2'!$T$2:$T$557,"Sim")</f>
        <v>0</v>
      </c>
      <c r="AQ10" s="27" t="e">
        <f t="shared" si="6"/>
        <v>#DIV/0!</v>
      </c>
      <c r="AR10" s="24">
        <f>SUMIFS('Faturamento SP2'!$H$2:$H$557,'Faturamento SP2'!$D$2:$D$557,'Infos Relatório'!$B$2,'Faturamento SP2'!$E$2:$E$557,'Infos Relatório'!$B10,'Faturamento SP2'!$Z$2:$Z$557,'Infos Relatório'!AM$1)</f>
        <v>0</v>
      </c>
      <c r="AS10" s="23">
        <f>COUNTIFS('Faturamento SP2'!$D$2:$D$557,'Infos Relatório'!$B$2,'Faturamento SP2'!$E$2:$E$557,'Infos Relatório'!$B10,'Faturamento SP2'!$Z$2:$Z$557,'Infos Relatório'!AS$1)</f>
        <v>0</v>
      </c>
      <c r="AT10" s="14">
        <f>SUMIFS('Faturamento SP2'!$G$2:$G$557,'Faturamento SP2'!$D$2:$D$557,'Infos Relatório'!$B$2,'Faturamento SP2'!$E$2:$E$557,'Infos Relatório'!$B10,'Faturamento SP2'!$Z$2:$Z$557,'Infos Relatório'!AS$1)</f>
        <v>0</v>
      </c>
      <c r="AU10" s="14">
        <f>SUMIFS('Faturamento SP2'!$J$2:$J$557,'Faturamento SP2'!$D$2:$D$557,'Infos Relatório'!$B$2,'Faturamento SP2'!$E$2:$E$557,'Infos Relatório'!$B10,'Faturamento SP2'!$Z$2:$Z$557,'Infos Relatório'!AS$1)</f>
        <v>0</v>
      </c>
      <c r="AV10" s="15">
        <f>SUMIFS('Faturamento SP2'!$O$2:$O$557,'Faturamento SP2'!$D$2:$D$557,'Infos Relatório'!$B$2,'Faturamento SP2'!$E$2:$E$557,'Infos Relatório'!$B10,'Faturamento SP2'!$Z$2:$Z$557,'Infos Relatório'!AS$1,'Faturamento SP2'!$T$2:$T$557,"Sim")+SUMIFS('Faturamento SP2'!$P$2:$P$557,'Faturamento SP2'!$D$2:$D$557,'Infos Relatório'!$B$2,'Faturamento SP2'!$E$2:$E$557,'Infos Relatório'!$B10,'Faturamento SP2'!$Z$2:$Z$557,'Infos Relatório'!AS$1,'Faturamento SP2'!$T$2:$T$557,"Sim")</f>
        <v>0</v>
      </c>
      <c r="AW10" s="27" t="e">
        <f t="shared" si="7"/>
        <v>#DIV/0!</v>
      </c>
      <c r="AX10" s="24">
        <f>SUMIFS('Faturamento SP2'!$H$2:$H$557,'Faturamento SP2'!$D$2:$D$557,'Infos Relatório'!$B$2,'Faturamento SP2'!$E$2:$E$557,'Infos Relatório'!$B10,'Faturamento SP2'!$Z$2:$Z$557,'Infos Relatório'!AS$1)</f>
        <v>0</v>
      </c>
      <c r="AY10" s="23">
        <f>COUNTIFS('Faturamento SP2'!$D$2:$D$557,'Infos Relatório'!$B$2,'Faturamento SP2'!$E$2:$E$557,'Infos Relatório'!$B10,'Faturamento SP2'!$Z$2:$Z$557,'Infos Relatório'!AY$1)</f>
        <v>0</v>
      </c>
      <c r="AZ10" s="14">
        <f>SUMIFS('Faturamento SP2'!$G$2:$G$557,'Faturamento SP2'!$D$2:$D$557,'Infos Relatório'!$B$2,'Faturamento SP2'!$E$2:$E$557,'Infos Relatório'!$B10,'Faturamento SP2'!$Z$2:$Z$557,'Infos Relatório'!AY$1)</f>
        <v>0</v>
      </c>
      <c r="BA10" s="14">
        <f>SUMIFS('Faturamento SP2'!$J$2:$J$557,'Faturamento SP2'!$D$2:$D$557,'Infos Relatório'!$B$2,'Faturamento SP2'!$E$2:$E$557,'Infos Relatório'!$B10,'Faturamento SP2'!$Z$2:$Z$557,'Infos Relatório'!AY$1)</f>
        <v>0</v>
      </c>
      <c r="BB10" s="15">
        <f>SUMIFS('Faturamento SP2'!$O$2:$O$557,'Faturamento SP2'!$D$2:$D$557,'Infos Relatório'!$B$2,'Faturamento SP2'!$E$2:$E$557,'Infos Relatório'!$B10,'Faturamento SP2'!$Z$2:$Z$557,'Infos Relatório'!AY$1,'Faturamento SP2'!$T$2:$T$557,"Sim")+SUMIFS('Faturamento SP2'!$P$2:$P$557,'Faturamento SP2'!$D$2:$D$557,'Infos Relatório'!$B$2,'Faturamento SP2'!$E$2:$E$557,'Infos Relatório'!$B10,'Faturamento SP2'!$Z$2:$Z$557,'Infos Relatório'!AY$1,'Faturamento SP2'!$T$2:$T$557,"Sim")</f>
        <v>0</v>
      </c>
      <c r="BC10" s="27" t="e">
        <f t="shared" si="8"/>
        <v>#DIV/0!</v>
      </c>
      <c r="BD10" s="24">
        <f>SUMIFS('Faturamento SP2'!$H$2:$H$557,'Faturamento SP2'!$D$2:$D$557,'Infos Relatório'!$B$2,'Faturamento SP2'!$E$2:$E$557,'Infos Relatório'!$B10,'Faturamento SP2'!$Z$2:$Z$557,'Infos Relatório'!AY$1)</f>
        <v>0</v>
      </c>
      <c r="BE10" s="23">
        <f>COUNTIFS('Faturamento SP2'!$D$2:$D$557,'Infos Relatório'!$B$2,'Faturamento SP2'!$E$2:$E$557,'Infos Relatório'!$B10,'Faturamento SP2'!$Z$2:$Z$557,'Infos Relatório'!BE$1)</f>
        <v>0</v>
      </c>
      <c r="BF10" s="14">
        <f>SUMIFS('Faturamento SP2'!$G$2:$G$557,'Faturamento SP2'!$D$2:$D$557,'Infos Relatório'!$B$2,'Faturamento SP2'!$E$2:$E$557,'Infos Relatório'!$B10,'Faturamento SP2'!$Z$2:$Z$557,'Infos Relatório'!BE$1)</f>
        <v>0</v>
      </c>
      <c r="BG10" s="14">
        <f>SUMIFS('Faturamento SP2'!$J$2:$J$557,'Faturamento SP2'!$D$2:$D$557,'Infos Relatório'!$B$2,'Faturamento SP2'!$E$2:$E$557,'Infos Relatório'!$B10,'Faturamento SP2'!$Z$2:$Z$557,'Infos Relatório'!BE$1)</f>
        <v>0</v>
      </c>
      <c r="BH10" s="15">
        <f>SUMIFS('Faturamento SP2'!$O$2:$O$557,'Faturamento SP2'!$D$2:$D$557,'Infos Relatório'!$B$2,'Faturamento SP2'!$E$2:$E$557,'Infos Relatório'!$B10,'Faturamento SP2'!$Z$2:$Z$557,'Infos Relatório'!BE$1,'Faturamento SP2'!$T$2:$T$557,"Sim")+SUMIFS('Faturamento SP2'!$P$2:$P$557,'Faturamento SP2'!$D$2:$D$557,'Infos Relatório'!$B$2,'Faturamento SP2'!$E$2:$E$557,'Infos Relatório'!$B10,'Faturamento SP2'!$Z$2:$Z$557,'Infos Relatório'!BE$1,'Faturamento SP2'!$T$2:$T$557,"Sim")</f>
        <v>0</v>
      </c>
      <c r="BI10" s="27" t="e">
        <f t="shared" si="9"/>
        <v>#DIV/0!</v>
      </c>
      <c r="BJ10" s="24">
        <f>SUMIFS('Faturamento SP2'!$H$2:$H$557,'Faturamento SP2'!$D$2:$D$557,'Infos Relatório'!$B$2,'Faturamento SP2'!$E$2:$E$557,'Infos Relatório'!$B10,'Faturamento SP2'!$Z$2:$Z$557,'Infos Relatório'!BE$1)</f>
        <v>0</v>
      </c>
      <c r="BK10" s="23">
        <f>COUNTIFS('Faturamento SP2'!$D$2:$D$557,'Infos Relatório'!$B$2,'Faturamento SP2'!$E$2:$E$557,'Infos Relatório'!$B10,'Faturamento SP2'!$Z$2:$Z$557,'Infos Relatório'!BK$1)</f>
        <v>0</v>
      </c>
      <c r="BL10" s="14">
        <f>SUMIFS('Faturamento SP2'!$G$2:$G$557,'Faturamento SP2'!$D$2:$D$557,'Infos Relatório'!$B$2,'Faturamento SP2'!$E$2:$E$557,'Infos Relatório'!$B10,'Faturamento SP2'!$Z$2:$Z$557,'Infos Relatório'!BK$1)</f>
        <v>0</v>
      </c>
      <c r="BM10" s="14">
        <f>SUMIFS('Faturamento SP2'!$J$2:$J$557,'Faturamento SP2'!$D$2:$D$557,'Infos Relatório'!$B$2,'Faturamento SP2'!$E$2:$E$557,'Infos Relatório'!$B10,'Faturamento SP2'!$Z$2:$Z$557,'Infos Relatório'!BK$1)</f>
        <v>0</v>
      </c>
      <c r="BN10" s="15">
        <f>SUMIFS('Faturamento SP2'!$O$2:$O$557,'Faturamento SP2'!$D$2:$D$557,'Infos Relatório'!$B$2,'Faturamento SP2'!$E$2:$E$557,'Infos Relatório'!$B10,'Faturamento SP2'!$Z$2:$Z$557,'Infos Relatório'!BK$1,'Faturamento SP2'!$T$2:$T$557,"Sim")+SUMIFS('Faturamento SP2'!$P$2:$P$557,'Faturamento SP2'!$D$2:$D$557,'Infos Relatório'!$B$2,'Faturamento SP2'!$E$2:$E$557,'Infos Relatório'!$B10,'Faturamento SP2'!$Z$2:$Z$557,'Infos Relatório'!BK$1,'Faturamento SP2'!$T$2:$T$557,"Sim")</f>
        <v>0</v>
      </c>
      <c r="BO10" s="27" t="e">
        <f t="shared" si="10"/>
        <v>#DIV/0!</v>
      </c>
      <c r="BP10" s="24">
        <f>SUMIFS('Faturamento SP2'!$H$2:$H$557,'Faturamento SP2'!$D$2:$D$557,'Infos Relatório'!$B$2,'Faturamento SP2'!$E$2:$E$557,'Infos Relatório'!$B10,'Faturamento SP2'!$Z$2:$Z$557,'Infos Relatório'!BK$1)</f>
        <v>0</v>
      </c>
      <c r="BQ10" s="23">
        <f>COUNTIFS('Faturamento SP2'!$D$2:$D$557,'Infos Relatório'!$B$2,'Faturamento SP2'!$E$2:$E$557,'Infos Relatório'!$B10,'Faturamento SP2'!$Z$2:$Z$557,'Infos Relatório'!BQ$1)</f>
        <v>0</v>
      </c>
      <c r="BR10" s="14">
        <f>SUMIFS('Faturamento SP2'!$G$2:$G$557,'Faturamento SP2'!$D$2:$D$557,'Infos Relatório'!$B$2,'Faturamento SP2'!$E$2:$E$557,'Infos Relatório'!$B10,'Faturamento SP2'!$Z$2:$Z$557,'Infos Relatório'!BQ$1)</f>
        <v>0</v>
      </c>
      <c r="BS10" s="14">
        <f>SUMIFS('Faturamento SP2'!$J$2:$J$557,'Faturamento SP2'!$D$2:$D$557,'Infos Relatório'!$B$2,'Faturamento SP2'!$E$2:$E$557,'Infos Relatório'!$B10,'Faturamento SP2'!$Z$2:$Z$557,'Infos Relatório'!BQ$1)</f>
        <v>0</v>
      </c>
      <c r="BT10" s="15">
        <f>SUMIFS('Faturamento SP2'!$O$2:$O$557,'Faturamento SP2'!$D$2:$D$557,'Infos Relatório'!$B$2,'Faturamento SP2'!$E$2:$E$557,'Infos Relatório'!$B10,'Faturamento SP2'!$Z$2:$Z$557,'Infos Relatório'!BQ$1,'Faturamento SP2'!$T$2:$T$557,"Sim")+SUMIFS('Faturamento SP2'!$P$2:$P$557,'Faturamento SP2'!$D$2:$D$557,'Infos Relatório'!$B$2,'Faturamento SP2'!$E$2:$E$557,'Infos Relatório'!$B10,'Faturamento SP2'!$Z$2:$Z$557,'Infos Relatório'!BQ$1,'Faturamento SP2'!$T$2:$T$557,"Sim")</f>
        <v>0</v>
      </c>
      <c r="BU10" s="27" t="e">
        <f t="shared" si="11"/>
        <v>#DIV/0!</v>
      </c>
      <c r="BV10" s="24">
        <f>SUMIFS('Faturamento SP2'!$H$2:$H$557,'Faturamento SP2'!$D$2:$D$557,'Infos Relatório'!$B$2,'Faturamento SP2'!$E$2:$E$557,'Infos Relatório'!$B10,'Faturamento SP2'!$Z$2:$Z$557,'Infos Relatório'!BQ$1)</f>
        <v>0</v>
      </c>
    </row>
    <row r="11" spans="2:74">
      <c r="B11" s="17" t="s">
        <v>244</v>
      </c>
      <c r="C11" s="23">
        <f>COUNTIFS('Faturamento SP2'!$D$2:$D$557,'Infos Relatório'!$B$2,'Faturamento SP2'!$E$2:$E$557,'Infos Relatório'!$B11,'Faturamento SP2'!$Z$2:$Z$557,'Infos Relatório'!C$1)</f>
        <v>0</v>
      </c>
      <c r="D11" s="14">
        <f>SUMIFS('Faturamento SP2'!$G$2:$G$557,'Faturamento SP2'!$D$2:$D$557,'Infos Relatório'!$B$2,'Faturamento SP2'!$E$2:$E$557,'Infos Relatório'!$B11,'Faturamento SP2'!$Z$2:$Z$557,'Infos Relatório'!C$1)</f>
        <v>0</v>
      </c>
      <c r="E11" s="55">
        <f>SUMIFS('Faturamento SP2'!$J$2:$J$557,'Faturamento SP2'!$D$2:$D$557,'Infos Relatório'!$B$2,'Faturamento SP2'!$E$2:$E$557,'Infos Relatório'!$B11,'Faturamento SP2'!$Z$2:$Z$557,'Infos Relatório'!C$1)</f>
        <v>0</v>
      </c>
      <c r="F11" s="15">
        <f>SUMIFS('Faturamento SP2'!$O$2:$O$557,'Faturamento SP2'!$D$2:$D$557,'Infos Relatório'!$B$2,'Faturamento SP2'!$E$2:$E$557,'Infos Relatório'!$B11,'Faturamento SP2'!$Z$2:$Z$557,'Infos Relatório'!C$1,'Faturamento SP2'!$T$2:$T$557,"Sim")+SUMIFS('Faturamento SP2'!$P$2:$P$557,'Faturamento SP2'!$D$2:$D$557,'Infos Relatório'!$B$2,'Faturamento SP2'!$E$2:$E$557,'Infos Relatório'!$B11,'Faturamento SP2'!$Z$2:$Z$557,'Infos Relatório'!C$1,'Faturamento SP2'!$T$2:$T$557,"Sim")</f>
        <v>0</v>
      </c>
      <c r="G11" s="60" t="e">
        <f t="shared" si="0"/>
        <v>#DIV/0!</v>
      </c>
      <c r="H11" s="24">
        <f>SUMIFS('Faturamento SP2'!$H$2:$H$557,'Faturamento SP2'!$D$2:$D$557,'Infos Relatório'!$B$2,'Faturamento SP2'!$E$2:$E$557,'Infos Relatório'!$B11,'Faturamento SP2'!$Z$2:$Z$557,'Infos Relatório'!C$1)</f>
        <v>0</v>
      </c>
      <c r="I11" s="23">
        <f>COUNTIFS('Faturamento SP2'!$D$2:$D$557,'Infos Relatório'!$B$2,'Faturamento SP2'!$E$2:$E$557,'Infos Relatório'!$B11,'Faturamento SP2'!$Z$2:$Z$557,'Infos Relatório'!I$1)</f>
        <v>0</v>
      </c>
      <c r="J11" s="14">
        <f>SUMIFS('Faturamento SP2'!$G$2:$G$557,'Faturamento SP2'!$D$2:$D$557,'Infos Relatório'!$B$2,'Faturamento SP2'!$E$2:$E$557,'Infos Relatório'!$B11,'Faturamento SP2'!$Z$2:$Z$557,'Infos Relatório'!I$1)</f>
        <v>0</v>
      </c>
      <c r="K11" s="55">
        <f>SUMIFS('Faturamento SP2'!$J$2:$J$557,'Faturamento SP2'!$D$2:$D$557,'Infos Relatório'!$B$2,'Faturamento SP2'!$E$2:$E$557,'Infos Relatório'!$B11,'Faturamento SP2'!$Z$2:$Z$557,'Infos Relatório'!I$1)</f>
        <v>0</v>
      </c>
      <c r="L11" s="15">
        <f>SUMIFS('Faturamento SP2'!$O$2:$O$557,'Faturamento SP2'!$D$2:$D$557,'Infos Relatório'!$B$2,'Faturamento SP2'!$E$2:$E$557,'Infos Relatório'!$B11,'Faturamento SP2'!$Z$2:$Z$557,'Infos Relatório'!I$1,'Faturamento SP2'!$T$2:$T$557,"Sim")+SUMIFS('Faturamento SP2'!$P$2:$P$557,'Faturamento SP2'!$D$2:$D$557,'Infos Relatório'!$B$2,'Faturamento SP2'!$E$2:$E$557,'Infos Relatório'!$B11,'Faturamento SP2'!$Z$2:$Z$557,'Infos Relatório'!I$1,'Faturamento SP2'!$T$2:$T$557,"Sim")</f>
        <v>0</v>
      </c>
      <c r="M11" s="27" t="e">
        <f t="shared" si="1"/>
        <v>#DIV/0!</v>
      </c>
      <c r="N11" s="24">
        <f>SUMIFS('Faturamento SP2'!$H$2:$H$557,'Faturamento SP2'!$D$2:$D$557,'Infos Relatório'!$B$2,'Faturamento SP2'!$E$2:$E$557,'Infos Relatório'!$B11,'Faturamento SP2'!$Z$2:$Z$557,'Infos Relatório'!I$1)</f>
        <v>0</v>
      </c>
      <c r="O11" s="23">
        <f>COUNTIFS('Faturamento SP2'!$D$2:$D$557,'Infos Relatório'!$B$2,'Faturamento SP2'!$E$2:$E$557,'Infos Relatório'!$B11,'Faturamento SP2'!$Z$2:$Z$557,'Infos Relatório'!O$1)</f>
        <v>0</v>
      </c>
      <c r="P11" s="14">
        <f>SUMIFS('Faturamento SP2'!$G$2:$G$557,'Faturamento SP2'!$D$2:$D$557,'Infos Relatório'!$B$2,'Faturamento SP2'!$E$2:$E$557,'Infos Relatório'!$B11,'Faturamento SP2'!$Z$2:$Z$557,'Infos Relatório'!O$1)</f>
        <v>0</v>
      </c>
      <c r="Q11" s="14">
        <f>SUMIFS('Faturamento SP2'!$J$2:$J$557,'Faturamento SP2'!$D$2:$D$557,'Infos Relatório'!$B$2,'Faturamento SP2'!$E$2:$E$557,'Infos Relatório'!$B11,'Faturamento SP2'!$Z$2:$Z$557,'Infos Relatório'!O$1)</f>
        <v>0</v>
      </c>
      <c r="R11" s="15">
        <f>SUMIFS('Faturamento SP2'!$O$2:$O$557,'Faturamento SP2'!$D$2:$D$557,'Infos Relatório'!$B$2,'Faturamento SP2'!$E$2:$E$557,'Infos Relatório'!$B11,'Faturamento SP2'!$Z$2:$Z$557,'Infos Relatório'!O$1,'Faturamento SP2'!$T$2:$T$557,"Sim")+SUMIFS('Faturamento SP2'!$P$2:$P$557,'Faturamento SP2'!$D$2:$D$557,'Infos Relatório'!$B$2,'Faturamento SP2'!$E$2:$E$557,'Infos Relatório'!$B11,'Faturamento SP2'!$Z$2:$Z$557,'Infos Relatório'!O$1,'Faturamento SP2'!$T$2:$T$557,"Sim")</f>
        <v>0</v>
      </c>
      <c r="S11" s="27" t="e">
        <f t="shared" si="2"/>
        <v>#DIV/0!</v>
      </c>
      <c r="T11" s="24">
        <f>SUMIFS('Faturamento SP2'!$H$2:$H$557,'Faturamento SP2'!$D$2:$D$557,'Infos Relatório'!$B$2,'Faturamento SP2'!$E$2:$E$557,'Infos Relatório'!$B11,'Faturamento SP2'!$Z$2:$Z$557,'Infos Relatório'!O$1)</f>
        <v>0</v>
      </c>
      <c r="U11" s="23">
        <f>COUNTIFS('Faturamento SP2'!$D$2:$D$557,'Infos Relatório'!$B$2,'Faturamento SP2'!$E$2:$E$557,'Infos Relatório'!$B11,'Faturamento SP2'!$Z$2:$Z$557,'Infos Relatório'!U$1)</f>
        <v>0</v>
      </c>
      <c r="V11" s="14">
        <f>SUMIFS('Faturamento SP2'!$G$2:$G$557,'Faturamento SP2'!$D$2:$D$557,'Infos Relatório'!$B$2,'Faturamento SP2'!$E$2:$E$557,'Infos Relatório'!$B11,'Faturamento SP2'!$Z$2:$Z$557,'Infos Relatório'!U$1)</f>
        <v>0</v>
      </c>
      <c r="W11" s="14">
        <f>SUMIFS('Faturamento SP2'!$J$2:$J$557,'Faturamento SP2'!$D$2:$D$557,'Infos Relatório'!$B$2,'Faturamento SP2'!$E$2:$E$557,'Infos Relatório'!$B11,'Faturamento SP2'!$Z$2:$Z$557,'Infos Relatório'!U$1)</f>
        <v>0</v>
      </c>
      <c r="X11" s="15">
        <f>SUMIFS('Faturamento SP2'!$O$2:$O$557,'Faturamento SP2'!$D$2:$D$557,'Infos Relatório'!$B$2,'Faturamento SP2'!$E$2:$E$557,'Infos Relatório'!$B11,'Faturamento SP2'!$Z$2:$Z$557,'Infos Relatório'!U$1,'Faturamento SP2'!$T$2:$T$557,"Sim")+SUMIFS('Faturamento SP2'!$P$2:$P$557,'Faturamento SP2'!$D$2:$D$557,'Infos Relatório'!$B$2,'Faturamento SP2'!$E$2:$E$557,'Infos Relatório'!$B11,'Faturamento SP2'!$Z$2:$Z$557,'Infos Relatório'!U$1,'Faturamento SP2'!$T$2:$T$557,"Sim")</f>
        <v>0</v>
      </c>
      <c r="Y11" s="27" t="e">
        <f t="shared" si="3"/>
        <v>#DIV/0!</v>
      </c>
      <c r="Z11" s="24">
        <f>SUMIFS('Faturamento SP2'!$H$2:$H$557,'Faturamento SP2'!$D$2:$D$557,'Infos Relatório'!$B$2,'Faturamento SP2'!$E$2:$E$557,'Infos Relatório'!$B11,'Faturamento SP2'!$Z$2:$Z$557,'Infos Relatório'!U$1)</f>
        <v>0</v>
      </c>
      <c r="AA11" s="23">
        <f>COUNTIFS('Faturamento SP2'!$D$2:$D$557,'Infos Relatório'!$B$2,'Faturamento SP2'!$E$2:$E$557,'Infos Relatório'!$B11,'Faturamento SP2'!$Z$2:$Z$557,'Infos Relatório'!AA$1)</f>
        <v>0</v>
      </c>
      <c r="AB11" s="14">
        <f>SUMIFS('Faturamento SP2'!$G$2:$G$557,'Faturamento SP2'!$D$2:$D$557,'Infos Relatório'!$B$2,'Faturamento SP2'!$E$2:$E$557,'Infos Relatório'!$B11,'Faturamento SP2'!$Z$2:$Z$557,'Infos Relatório'!AA$1)</f>
        <v>0</v>
      </c>
      <c r="AC11" s="14">
        <f>SUMIFS('Faturamento SP2'!$J$2:$J$557,'Faturamento SP2'!$D$2:$D$557,'Infos Relatório'!$B$2,'Faturamento SP2'!$E$2:$E$557,'Infos Relatório'!$B11,'Faturamento SP2'!$Z$2:$Z$557,'Infos Relatório'!AA$1)</f>
        <v>0</v>
      </c>
      <c r="AD11" s="15">
        <f>SUMIFS('Faturamento SP2'!$O$2:$O$557,'Faturamento SP2'!$D$2:$D$557,'Infos Relatório'!$B$2,'Faturamento SP2'!$E$2:$E$557,'Infos Relatório'!$B11,'Faturamento SP2'!$Z$2:$Z$557,'Infos Relatório'!AA$1,'Faturamento SP2'!$T$2:$T$557,"Sim")+SUMIFS('Faturamento SP2'!$P$2:$P$557,'Faturamento SP2'!$D$2:$D$557,'Infos Relatório'!$B$2,'Faturamento SP2'!$E$2:$E$557,'Infos Relatório'!$B11,'Faturamento SP2'!$Z$2:$Z$557,'Infos Relatório'!AA$1,'Faturamento SP2'!$T$2:$T$557,"Sim")</f>
        <v>0</v>
      </c>
      <c r="AE11" s="27" t="e">
        <f t="shared" si="4"/>
        <v>#DIV/0!</v>
      </c>
      <c r="AF11" s="24">
        <f>SUMIFS('Faturamento SP2'!$H$2:$H$557,'Faturamento SP2'!$D$2:$D$557,'Infos Relatório'!$B$2,'Faturamento SP2'!$E$2:$E$557,'Infos Relatório'!$B11,'Faturamento SP2'!$Z$2:$Z$557,'Infos Relatório'!AA$1)</f>
        <v>0</v>
      </c>
      <c r="AG11" s="23">
        <f>COUNTIFS('Faturamento SP2'!$D$2:$D$557,'Infos Relatório'!$B$2,'Faturamento SP2'!$E$2:$E$557,'Infos Relatório'!$B11,'Faturamento SP2'!$Z$2:$Z$557,'Infos Relatório'!AG$1)</f>
        <v>0</v>
      </c>
      <c r="AH11" s="14">
        <f>SUMIFS('Faturamento SP2'!$G$2:$G$557,'Faturamento SP2'!$D$2:$D$557,'Infos Relatório'!$B$2,'Faturamento SP2'!$E$2:$E$557,'Infos Relatório'!$B11,'Faturamento SP2'!$Z$2:$Z$557,'Infos Relatório'!AG$1)</f>
        <v>0</v>
      </c>
      <c r="AI11" s="14">
        <f>SUMIFS('Faturamento SP2'!$J$2:$J$557,'Faturamento SP2'!$D$2:$D$557,'Infos Relatório'!$B$2,'Faturamento SP2'!$E$2:$E$557,'Infos Relatório'!$B11,'Faturamento SP2'!$Z$2:$Z$557,'Infos Relatório'!AG$1)</f>
        <v>0</v>
      </c>
      <c r="AJ11" s="15">
        <f>SUMIFS('Faturamento SP2'!$O$2:$O$557,'Faturamento SP2'!$D$2:$D$557,'Infos Relatório'!$B$2,'Faturamento SP2'!$E$2:$E$557,'Infos Relatório'!$B11,'Faturamento SP2'!$Z$2:$Z$557,'Infos Relatório'!AG$1,'Faturamento SP2'!$T$2:$T$557,"Sim")+SUMIFS('Faturamento SP2'!$P$2:$P$557,'Faturamento SP2'!$D$2:$D$557,'Infos Relatório'!$B$2,'Faturamento SP2'!$E$2:$E$557,'Infos Relatório'!$B11,'Faturamento SP2'!$Z$2:$Z$557,'Infos Relatório'!AG$1,'Faturamento SP2'!$T$2:$T$557,"Sim")</f>
        <v>0</v>
      </c>
      <c r="AK11" s="27" t="e">
        <f t="shared" si="5"/>
        <v>#DIV/0!</v>
      </c>
      <c r="AL11" s="24">
        <f>SUMIFS('Faturamento SP2'!$H$2:$H$557,'Faturamento SP2'!$D$2:$D$557,'Infos Relatório'!$B$2,'Faturamento SP2'!$E$2:$E$557,'Infos Relatório'!$B11,'Faturamento SP2'!$Z$2:$Z$557,'Infos Relatório'!AG$1)</f>
        <v>0</v>
      </c>
      <c r="AM11" s="23">
        <f>COUNTIFS('Faturamento SP2'!$D$2:$D$557,'Infos Relatório'!$B$2,'Faturamento SP2'!$E$2:$E$557,'Infos Relatório'!$B11,'Faturamento SP2'!$Z$2:$Z$557,'Infos Relatório'!AM$1)</f>
        <v>0</v>
      </c>
      <c r="AN11" s="14">
        <f>SUMIFS('Faturamento SP2'!$G$2:$G$557,'Faturamento SP2'!$D$2:$D$557,'Infos Relatório'!$B$2,'Faturamento SP2'!$E$2:$E$557,'Infos Relatório'!$B11,'Faturamento SP2'!$Z$2:$Z$557,'Infos Relatório'!AM$1)</f>
        <v>0</v>
      </c>
      <c r="AO11" s="14">
        <f>SUMIFS('Faturamento SP2'!$J$2:$J$557,'Faturamento SP2'!$D$2:$D$557,'Infos Relatório'!$B$2,'Faturamento SP2'!$E$2:$E$557,'Infos Relatório'!$B11,'Faturamento SP2'!$Z$2:$Z$557,'Infos Relatório'!AM$1)</f>
        <v>0</v>
      </c>
      <c r="AP11" s="15">
        <f>SUMIFS('Faturamento SP2'!$O$2:$O$557,'Faturamento SP2'!$D$2:$D$557,'Infos Relatório'!$B$2,'Faturamento SP2'!$E$2:$E$557,'Infos Relatório'!$B11,'Faturamento SP2'!$Z$2:$Z$557,'Infos Relatório'!AM$1,'Faturamento SP2'!$T$2:$T$557,"Sim")+SUMIFS('Faturamento SP2'!$P$2:$P$557,'Faturamento SP2'!$D$2:$D$557,'Infos Relatório'!$B$2,'Faturamento SP2'!$E$2:$E$557,'Infos Relatório'!$B11,'Faturamento SP2'!$Z$2:$Z$557,'Infos Relatório'!AM$1,'Faturamento SP2'!$T$2:$T$557,"Sim")</f>
        <v>0</v>
      </c>
      <c r="AQ11" s="27" t="e">
        <f t="shared" si="6"/>
        <v>#DIV/0!</v>
      </c>
      <c r="AR11" s="24">
        <f>SUMIFS('Faturamento SP2'!$H$2:$H$557,'Faturamento SP2'!$D$2:$D$557,'Infos Relatório'!$B$2,'Faturamento SP2'!$E$2:$E$557,'Infos Relatório'!$B11,'Faturamento SP2'!$Z$2:$Z$557,'Infos Relatório'!AM$1)</f>
        <v>0</v>
      </c>
      <c r="AS11" s="23">
        <f>COUNTIFS('Faturamento SP2'!$D$2:$D$557,'Infos Relatório'!$B$2,'Faturamento SP2'!$E$2:$E$557,'Infos Relatório'!$B11,'Faturamento SP2'!$Z$2:$Z$557,'Infos Relatório'!AS$1)</f>
        <v>0</v>
      </c>
      <c r="AT11" s="14">
        <f>SUMIFS('Faturamento SP2'!$G$2:$G$557,'Faturamento SP2'!$D$2:$D$557,'Infos Relatório'!$B$2,'Faturamento SP2'!$E$2:$E$557,'Infos Relatório'!$B11,'Faturamento SP2'!$Z$2:$Z$557,'Infos Relatório'!AS$1)</f>
        <v>0</v>
      </c>
      <c r="AU11" s="14">
        <f>SUMIFS('Faturamento SP2'!$J$2:$J$557,'Faturamento SP2'!$D$2:$D$557,'Infos Relatório'!$B$2,'Faturamento SP2'!$E$2:$E$557,'Infos Relatório'!$B11,'Faturamento SP2'!$Z$2:$Z$557,'Infos Relatório'!AS$1)</f>
        <v>0</v>
      </c>
      <c r="AV11" s="15">
        <f>SUMIFS('Faturamento SP2'!$O$2:$O$557,'Faturamento SP2'!$D$2:$D$557,'Infos Relatório'!$B$2,'Faturamento SP2'!$E$2:$E$557,'Infos Relatório'!$B11,'Faturamento SP2'!$Z$2:$Z$557,'Infos Relatório'!AS$1,'Faturamento SP2'!$T$2:$T$557,"Sim")+SUMIFS('Faturamento SP2'!$P$2:$P$557,'Faturamento SP2'!$D$2:$D$557,'Infos Relatório'!$B$2,'Faturamento SP2'!$E$2:$E$557,'Infos Relatório'!$B11,'Faturamento SP2'!$Z$2:$Z$557,'Infos Relatório'!AS$1,'Faturamento SP2'!$T$2:$T$557,"Sim")</f>
        <v>0</v>
      </c>
      <c r="AW11" s="27" t="e">
        <f t="shared" si="7"/>
        <v>#DIV/0!</v>
      </c>
      <c r="AX11" s="24">
        <f>SUMIFS('Faturamento SP2'!$H$2:$H$557,'Faturamento SP2'!$D$2:$D$557,'Infos Relatório'!$B$2,'Faturamento SP2'!$E$2:$E$557,'Infos Relatório'!$B11,'Faturamento SP2'!$Z$2:$Z$557,'Infos Relatório'!AS$1)</f>
        <v>0</v>
      </c>
      <c r="AY11" s="23">
        <f>COUNTIFS('Faturamento SP2'!$D$2:$D$557,'Infos Relatório'!$B$2,'Faturamento SP2'!$E$2:$E$557,'Infos Relatório'!$B11,'Faturamento SP2'!$Z$2:$Z$557,'Infos Relatório'!AY$1)</f>
        <v>0</v>
      </c>
      <c r="AZ11" s="14">
        <f>SUMIFS('Faturamento SP2'!$G$2:$G$557,'Faturamento SP2'!$D$2:$D$557,'Infos Relatório'!$B$2,'Faturamento SP2'!$E$2:$E$557,'Infos Relatório'!$B11,'Faturamento SP2'!$Z$2:$Z$557,'Infos Relatório'!AY$1)</f>
        <v>0</v>
      </c>
      <c r="BA11" s="14">
        <f>SUMIFS('Faturamento SP2'!$J$2:$J$557,'Faturamento SP2'!$D$2:$D$557,'Infos Relatório'!$B$2,'Faturamento SP2'!$E$2:$E$557,'Infos Relatório'!$B11,'Faturamento SP2'!$Z$2:$Z$557,'Infos Relatório'!AY$1)</f>
        <v>0</v>
      </c>
      <c r="BB11" s="15">
        <f>SUMIFS('Faturamento SP2'!$O$2:$O$557,'Faturamento SP2'!$D$2:$D$557,'Infos Relatório'!$B$2,'Faturamento SP2'!$E$2:$E$557,'Infos Relatório'!$B11,'Faturamento SP2'!$Z$2:$Z$557,'Infos Relatório'!AY$1,'Faturamento SP2'!$T$2:$T$557,"Sim")+SUMIFS('Faturamento SP2'!$P$2:$P$557,'Faturamento SP2'!$D$2:$D$557,'Infos Relatório'!$B$2,'Faturamento SP2'!$E$2:$E$557,'Infos Relatório'!$B11,'Faturamento SP2'!$Z$2:$Z$557,'Infos Relatório'!AY$1,'Faturamento SP2'!$T$2:$T$557,"Sim")</f>
        <v>0</v>
      </c>
      <c r="BC11" s="27" t="e">
        <f t="shared" si="8"/>
        <v>#DIV/0!</v>
      </c>
      <c r="BD11" s="24">
        <f>SUMIFS('Faturamento SP2'!$H$2:$H$557,'Faturamento SP2'!$D$2:$D$557,'Infos Relatório'!$B$2,'Faturamento SP2'!$E$2:$E$557,'Infos Relatório'!$B11,'Faturamento SP2'!$Z$2:$Z$557,'Infos Relatório'!AY$1)</f>
        <v>0</v>
      </c>
      <c r="BE11" s="23">
        <f>COUNTIFS('Faturamento SP2'!$D$2:$D$557,'Infos Relatório'!$B$2,'Faturamento SP2'!$E$2:$E$557,'Infos Relatório'!$B11,'Faturamento SP2'!$Z$2:$Z$557,'Infos Relatório'!BE$1)</f>
        <v>0</v>
      </c>
      <c r="BF11" s="14">
        <f>SUMIFS('Faturamento SP2'!$G$2:$G$557,'Faturamento SP2'!$D$2:$D$557,'Infos Relatório'!$B$2,'Faturamento SP2'!$E$2:$E$557,'Infos Relatório'!$B11,'Faturamento SP2'!$Z$2:$Z$557,'Infos Relatório'!BE$1)</f>
        <v>0</v>
      </c>
      <c r="BG11" s="14">
        <f>SUMIFS('Faturamento SP2'!$J$2:$J$557,'Faturamento SP2'!$D$2:$D$557,'Infos Relatório'!$B$2,'Faturamento SP2'!$E$2:$E$557,'Infos Relatório'!$B11,'Faturamento SP2'!$Z$2:$Z$557,'Infos Relatório'!BE$1)</f>
        <v>0</v>
      </c>
      <c r="BH11" s="15">
        <f>SUMIFS('Faturamento SP2'!$O$2:$O$557,'Faturamento SP2'!$D$2:$D$557,'Infos Relatório'!$B$2,'Faturamento SP2'!$E$2:$E$557,'Infos Relatório'!$B11,'Faturamento SP2'!$Z$2:$Z$557,'Infos Relatório'!BE$1,'Faturamento SP2'!$T$2:$T$557,"Sim")+SUMIFS('Faturamento SP2'!$P$2:$P$557,'Faturamento SP2'!$D$2:$D$557,'Infos Relatório'!$B$2,'Faturamento SP2'!$E$2:$E$557,'Infos Relatório'!$B11,'Faturamento SP2'!$Z$2:$Z$557,'Infos Relatório'!BE$1,'Faturamento SP2'!$T$2:$T$557,"Sim")</f>
        <v>0</v>
      </c>
      <c r="BI11" s="27" t="e">
        <f t="shared" si="9"/>
        <v>#DIV/0!</v>
      </c>
      <c r="BJ11" s="24">
        <f>SUMIFS('Faturamento SP2'!$H$2:$H$557,'Faturamento SP2'!$D$2:$D$557,'Infos Relatório'!$B$2,'Faturamento SP2'!$E$2:$E$557,'Infos Relatório'!$B11,'Faturamento SP2'!$Z$2:$Z$557,'Infos Relatório'!BE$1)</f>
        <v>0</v>
      </c>
      <c r="BK11" s="23">
        <f>COUNTIFS('Faturamento SP2'!$D$2:$D$557,'Infos Relatório'!$B$2,'Faturamento SP2'!$E$2:$E$557,'Infos Relatório'!$B11,'Faturamento SP2'!$Z$2:$Z$557,'Infos Relatório'!BK$1)</f>
        <v>0</v>
      </c>
      <c r="BL11" s="14">
        <f>SUMIFS('Faturamento SP2'!$G$2:$G$557,'Faturamento SP2'!$D$2:$D$557,'Infos Relatório'!$B$2,'Faturamento SP2'!$E$2:$E$557,'Infos Relatório'!$B11,'Faturamento SP2'!$Z$2:$Z$557,'Infos Relatório'!BK$1)</f>
        <v>0</v>
      </c>
      <c r="BM11" s="14">
        <f>SUMIFS('Faturamento SP2'!$J$2:$J$557,'Faturamento SP2'!$D$2:$D$557,'Infos Relatório'!$B$2,'Faturamento SP2'!$E$2:$E$557,'Infos Relatório'!$B11,'Faturamento SP2'!$Z$2:$Z$557,'Infos Relatório'!BK$1)</f>
        <v>0</v>
      </c>
      <c r="BN11" s="15">
        <f>SUMIFS('Faturamento SP2'!$O$2:$O$557,'Faturamento SP2'!$D$2:$D$557,'Infos Relatório'!$B$2,'Faturamento SP2'!$E$2:$E$557,'Infos Relatório'!$B11,'Faturamento SP2'!$Z$2:$Z$557,'Infos Relatório'!BK$1,'Faturamento SP2'!$T$2:$T$557,"Sim")+SUMIFS('Faturamento SP2'!$P$2:$P$557,'Faturamento SP2'!$D$2:$D$557,'Infos Relatório'!$B$2,'Faturamento SP2'!$E$2:$E$557,'Infos Relatório'!$B11,'Faturamento SP2'!$Z$2:$Z$557,'Infos Relatório'!BK$1,'Faturamento SP2'!$T$2:$T$557,"Sim")</f>
        <v>0</v>
      </c>
      <c r="BO11" s="27" t="e">
        <f t="shared" si="10"/>
        <v>#DIV/0!</v>
      </c>
      <c r="BP11" s="24">
        <f>SUMIFS('Faturamento SP2'!$H$2:$H$557,'Faturamento SP2'!$D$2:$D$557,'Infos Relatório'!$B$2,'Faturamento SP2'!$E$2:$E$557,'Infos Relatório'!$B11,'Faturamento SP2'!$Z$2:$Z$557,'Infos Relatório'!BK$1)</f>
        <v>0</v>
      </c>
      <c r="BQ11" s="23">
        <f>COUNTIFS('Faturamento SP2'!$D$2:$D$557,'Infos Relatório'!$B$2,'Faturamento SP2'!$E$2:$E$557,'Infos Relatório'!$B11,'Faturamento SP2'!$Z$2:$Z$557,'Infos Relatório'!BQ$1)</f>
        <v>0</v>
      </c>
      <c r="BR11" s="14">
        <f>SUMIFS('Faturamento SP2'!$G$2:$G$557,'Faturamento SP2'!$D$2:$D$557,'Infos Relatório'!$B$2,'Faturamento SP2'!$E$2:$E$557,'Infos Relatório'!$B11,'Faturamento SP2'!$Z$2:$Z$557,'Infos Relatório'!BQ$1)</f>
        <v>0</v>
      </c>
      <c r="BS11" s="14">
        <f>SUMIFS('Faturamento SP2'!$J$2:$J$557,'Faturamento SP2'!$D$2:$D$557,'Infos Relatório'!$B$2,'Faturamento SP2'!$E$2:$E$557,'Infos Relatório'!$B11,'Faturamento SP2'!$Z$2:$Z$557,'Infos Relatório'!BQ$1)</f>
        <v>0</v>
      </c>
      <c r="BT11" s="15">
        <f>SUMIFS('Faturamento SP2'!$O$2:$O$557,'Faturamento SP2'!$D$2:$D$557,'Infos Relatório'!$B$2,'Faturamento SP2'!$E$2:$E$557,'Infos Relatório'!$B11,'Faturamento SP2'!$Z$2:$Z$557,'Infos Relatório'!BQ$1,'Faturamento SP2'!$T$2:$T$557,"Sim")+SUMIFS('Faturamento SP2'!$P$2:$P$557,'Faturamento SP2'!$D$2:$D$557,'Infos Relatório'!$B$2,'Faturamento SP2'!$E$2:$E$557,'Infos Relatório'!$B11,'Faturamento SP2'!$Z$2:$Z$557,'Infos Relatório'!BQ$1,'Faturamento SP2'!$T$2:$T$557,"Sim")</f>
        <v>0</v>
      </c>
      <c r="BU11" s="27" t="e">
        <f t="shared" si="11"/>
        <v>#DIV/0!</v>
      </c>
      <c r="BV11" s="24">
        <f>SUMIFS('Faturamento SP2'!$H$2:$H$557,'Faturamento SP2'!$D$2:$D$557,'Infos Relatório'!$B$2,'Faturamento SP2'!$E$2:$E$557,'Infos Relatório'!$B11,'Faturamento SP2'!$Z$2:$Z$557,'Infos Relatório'!BQ$1)</f>
        <v>0</v>
      </c>
    </row>
    <row r="12" spans="2:74">
      <c r="B12" s="17" t="s">
        <v>246</v>
      </c>
      <c r="C12" s="23">
        <f>COUNTIFS('Faturamento SP2'!$D$2:$D$557,'Infos Relatório'!$B$2,'Faturamento SP2'!$E$2:$E$557,'Infos Relatório'!$B12,'Faturamento SP2'!$Z$2:$Z$557,'Infos Relatório'!C$1)</f>
        <v>0</v>
      </c>
      <c r="D12" s="14">
        <f>SUMIFS('Faturamento SP2'!$G$2:$G$557,'Faturamento SP2'!$D$2:$D$557,'Infos Relatório'!$B$2,'Faturamento SP2'!$E$2:$E$557,'Infos Relatório'!$B12,'Faturamento SP2'!$Z$2:$Z$557,'Infos Relatório'!C$1)</f>
        <v>0</v>
      </c>
      <c r="E12" s="55">
        <f>SUMIFS('Faturamento SP2'!$J$2:$J$557,'Faturamento SP2'!$D$2:$D$557,'Infos Relatório'!$B$2,'Faturamento SP2'!$E$2:$E$557,'Infos Relatório'!$B12,'Faturamento SP2'!$Z$2:$Z$557,'Infos Relatório'!C$1)</f>
        <v>0</v>
      </c>
      <c r="F12" s="15">
        <f>SUMIFS('Faturamento SP2'!$O$2:$O$557,'Faturamento SP2'!$D$2:$D$557,'Infos Relatório'!$B$2,'Faturamento SP2'!$E$2:$E$557,'Infos Relatório'!$B12,'Faturamento SP2'!$Z$2:$Z$557,'Infos Relatório'!C$1,'Faturamento SP2'!$T$2:$T$557,"Sim")+SUMIFS('Faturamento SP2'!$P$2:$P$557,'Faturamento SP2'!$D$2:$D$557,'Infos Relatório'!$B$2,'Faturamento SP2'!$E$2:$E$557,'Infos Relatório'!$B12,'Faturamento SP2'!$Z$2:$Z$557,'Infos Relatório'!C$1,'Faturamento SP2'!$T$2:$T$557,"Sim")</f>
        <v>0</v>
      </c>
      <c r="G12" s="60" t="e">
        <f t="shared" si="0"/>
        <v>#DIV/0!</v>
      </c>
      <c r="H12" s="24">
        <f>SUMIFS('Faturamento SP2'!$H$2:$H$557,'Faturamento SP2'!$D$2:$D$557,'Infos Relatório'!$B$2,'Faturamento SP2'!$E$2:$E$557,'Infos Relatório'!$B12,'Faturamento SP2'!$Z$2:$Z$557,'Infos Relatório'!C$1)</f>
        <v>0</v>
      </c>
      <c r="I12" s="23">
        <f>COUNTIFS('Faturamento SP2'!$D$2:$D$557,'Infos Relatório'!$B$2,'Faturamento SP2'!$E$2:$E$557,'Infos Relatório'!$B12,'Faturamento SP2'!$Z$2:$Z$557,'Infos Relatório'!I$1)</f>
        <v>0</v>
      </c>
      <c r="J12" s="14">
        <f>SUMIFS('Faturamento SP2'!$G$2:$G$557,'Faturamento SP2'!$D$2:$D$557,'Infos Relatório'!$B$2,'Faturamento SP2'!$E$2:$E$557,'Infos Relatório'!$B12,'Faturamento SP2'!$Z$2:$Z$557,'Infos Relatório'!I$1)</f>
        <v>0</v>
      </c>
      <c r="K12" s="55">
        <f>SUMIFS('Faturamento SP2'!$J$2:$J$557,'Faturamento SP2'!$D$2:$D$557,'Infos Relatório'!$B$2,'Faturamento SP2'!$E$2:$E$557,'Infos Relatório'!$B12,'Faturamento SP2'!$Z$2:$Z$557,'Infos Relatório'!I$1)</f>
        <v>0</v>
      </c>
      <c r="L12" s="15">
        <f>SUMIFS('Faturamento SP2'!$O$2:$O$557,'Faturamento SP2'!$D$2:$D$557,'Infos Relatório'!$B$2,'Faturamento SP2'!$E$2:$E$557,'Infos Relatório'!$B12,'Faturamento SP2'!$Z$2:$Z$557,'Infos Relatório'!I$1,'Faturamento SP2'!$T$2:$T$557,"Sim")+SUMIFS('Faturamento SP2'!$P$2:$P$557,'Faturamento SP2'!$D$2:$D$557,'Infos Relatório'!$B$2,'Faturamento SP2'!$E$2:$E$557,'Infos Relatório'!$B12,'Faturamento SP2'!$Z$2:$Z$557,'Infos Relatório'!I$1,'Faturamento SP2'!$T$2:$T$557,"Sim")</f>
        <v>0</v>
      </c>
      <c r="M12" s="27" t="e">
        <f t="shared" si="1"/>
        <v>#DIV/0!</v>
      </c>
      <c r="N12" s="24">
        <f>SUMIFS('Faturamento SP2'!$H$2:$H$557,'Faturamento SP2'!$D$2:$D$557,'Infos Relatório'!$B$2,'Faturamento SP2'!$E$2:$E$557,'Infos Relatório'!$B12,'Faturamento SP2'!$Z$2:$Z$557,'Infos Relatório'!I$1)</f>
        <v>0</v>
      </c>
      <c r="O12" s="23">
        <f>COUNTIFS('Faturamento SP2'!$D$2:$D$557,'Infos Relatório'!$B$2,'Faturamento SP2'!$E$2:$E$557,'Infos Relatório'!$B12,'Faturamento SP2'!$Z$2:$Z$557,'Infos Relatório'!O$1)</f>
        <v>0</v>
      </c>
      <c r="P12" s="14">
        <f>SUMIFS('Faturamento SP2'!$G$2:$G$557,'Faturamento SP2'!$D$2:$D$557,'Infos Relatório'!$B$2,'Faturamento SP2'!$E$2:$E$557,'Infos Relatório'!$B12,'Faturamento SP2'!$Z$2:$Z$557,'Infos Relatório'!O$1)</f>
        <v>0</v>
      </c>
      <c r="Q12" s="14">
        <f>SUMIFS('Faturamento SP2'!$J$2:$J$557,'Faturamento SP2'!$D$2:$D$557,'Infos Relatório'!$B$2,'Faturamento SP2'!$E$2:$E$557,'Infos Relatório'!$B12,'Faturamento SP2'!$Z$2:$Z$557,'Infos Relatório'!O$1)</f>
        <v>0</v>
      </c>
      <c r="R12" s="15">
        <f>SUMIFS('Faturamento SP2'!$O$2:$O$557,'Faturamento SP2'!$D$2:$D$557,'Infos Relatório'!$B$2,'Faturamento SP2'!$E$2:$E$557,'Infos Relatório'!$B12,'Faturamento SP2'!$Z$2:$Z$557,'Infos Relatório'!O$1,'Faturamento SP2'!$T$2:$T$557,"Sim")+SUMIFS('Faturamento SP2'!$P$2:$P$557,'Faturamento SP2'!$D$2:$D$557,'Infos Relatório'!$B$2,'Faturamento SP2'!$E$2:$E$557,'Infos Relatório'!$B12,'Faturamento SP2'!$Z$2:$Z$557,'Infos Relatório'!O$1,'Faturamento SP2'!$T$2:$T$557,"Sim")</f>
        <v>0</v>
      </c>
      <c r="S12" s="27" t="e">
        <f t="shared" si="2"/>
        <v>#DIV/0!</v>
      </c>
      <c r="T12" s="24">
        <f>SUMIFS('Faturamento SP2'!$H$2:$H$557,'Faturamento SP2'!$D$2:$D$557,'Infos Relatório'!$B$2,'Faturamento SP2'!$E$2:$E$557,'Infos Relatório'!$B12,'Faturamento SP2'!$Z$2:$Z$557,'Infos Relatório'!O$1)</f>
        <v>0</v>
      </c>
      <c r="U12" s="23">
        <f>COUNTIFS('Faturamento SP2'!$D$2:$D$557,'Infos Relatório'!$B$2,'Faturamento SP2'!$E$2:$E$557,'Infos Relatório'!$B12,'Faturamento SP2'!$Z$2:$Z$557,'Infos Relatório'!U$1)</f>
        <v>0</v>
      </c>
      <c r="V12" s="14">
        <f>SUMIFS('Faturamento SP2'!$G$2:$G$557,'Faturamento SP2'!$D$2:$D$557,'Infos Relatório'!$B$2,'Faturamento SP2'!$E$2:$E$557,'Infos Relatório'!$B12,'Faturamento SP2'!$Z$2:$Z$557,'Infos Relatório'!U$1)</f>
        <v>0</v>
      </c>
      <c r="W12" s="14">
        <f>SUMIFS('Faturamento SP2'!$J$2:$J$557,'Faturamento SP2'!$D$2:$D$557,'Infos Relatório'!$B$2,'Faturamento SP2'!$E$2:$E$557,'Infos Relatório'!$B12,'Faturamento SP2'!$Z$2:$Z$557,'Infos Relatório'!U$1)</f>
        <v>0</v>
      </c>
      <c r="X12" s="15">
        <f>SUMIFS('Faturamento SP2'!$O$2:$O$557,'Faturamento SP2'!$D$2:$D$557,'Infos Relatório'!$B$2,'Faturamento SP2'!$E$2:$E$557,'Infos Relatório'!$B12,'Faturamento SP2'!$Z$2:$Z$557,'Infos Relatório'!U$1,'Faturamento SP2'!$T$2:$T$557,"Sim")+SUMIFS('Faturamento SP2'!$P$2:$P$557,'Faturamento SP2'!$D$2:$D$557,'Infos Relatório'!$B$2,'Faturamento SP2'!$E$2:$E$557,'Infos Relatório'!$B12,'Faturamento SP2'!$Z$2:$Z$557,'Infos Relatório'!U$1,'Faturamento SP2'!$T$2:$T$557,"Sim")</f>
        <v>0</v>
      </c>
      <c r="Y12" s="27" t="e">
        <f t="shared" si="3"/>
        <v>#DIV/0!</v>
      </c>
      <c r="Z12" s="24">
        <f>SUMIFS('Faturamento SP2'!$H$2:$H$557,'Faturamento SP2'!$D$2:$D$557,'Infos Relatório'!$B$2,'Faturamento SP2'!$E$2:$E$557,'Infos Relatório'!$B12,'Faturamento SP2'!$Z$2:$Z$557,'Infos Relatório'!U$1)</f>
        <v>0</v>
      </c>
      <c r="AA12" s="23">
        <f>COUNTIFS('Faturamento SP2'!$D$2:$D$557,'Infos Relatório'!$B$2,'Faturamento SP2'!$E$2:$E$557,'Infos Relatório'!$B12,'Faturamento SP2'!$Z$2:$Z$557,'Infos Relatório'!AA$1)</f>
        <v>0</v>
      </c>
      <c r="AB12" s="14">
        <f>SUMIFS('Faturamento SP2'!$G$2:$G$557,'Faturamento SP2'!$D$2:$D$557,'Infos Relatório'!$B$2,'Faturamento SP2'!$E$2:$E$557,'Infos Relatório'!$B12,'Faturamento SP2'!$Z$2:$Z$557,'Infos Relatório'!AA$1)</f>
        <v>0</v>
      </c>
      <c r="AC12" s="14">
        <f>SUMIFS('Faturamento SP2'!$J$2:$J$557,'Faturamento SP2'!$D$2:$D$557,'Infos Relatório'!$B$2,'Faturamento SP2'!$E$2:$E$557,'Infos Relatório'!$B12,'Faturamento SP2'!$Z$2:$Z$557,'Infos Relatório'!AA$1)</f>
        <v>0</v>
      </c>
      <c r="AD12" s="15">
        <f>SUMIFS('Faturamento SP2'!$O$2:$O$557,'Faturamento SP2'!$D$2:$D$557,'Infos Relatório'!$B$2,'Faturamento SP2'!$E$2:$E$557,'Infos Relatório'!$B12,'Faturamento SP2'!$Z$2:$Z$557,'Infos Relatório'!AA$1,'Faturamento SP2'!$T$2:$T$557,"Sim")+SUMIFS('Faturamento SP2'!$P$2:$P$557,'Faturamento SP2'!$D$2:$D$557,'Infos Relatório'!$B$2,'Faturamento SP2'!$E$2:$E$557,'Infos Relatório'!$B12,'Faturamento SP2'!$Z$2:$Z$557,'Infos Relatório'!AA$1,'Faturamento SP2'!$T$2:$T$557,"Sim")</f>
        <v>0</v>
      </c>
      <c r="AE12" s="27" t="e">
        <f t="shared" si="4"/>
        <v>#DIV/0!</v>
      </c>
      <c r="AF12" s="24">
        <f>SUMIFS('Faturamento SP2'!$H$2:$H$557,'Faturamento SP2'!$D$2:$D$557,'Infos Relatório'!$B$2,'Faturamento SP2'!$E$2:$E$557,'Infos Relatório'!$B12,'Faturamento SP2'!$Z$2:$Z$557,'Infos Relatório'!AA$1)</f>
        <v>0</v>
      </c>
      <c r="AG12" s="23">
        <f>COUNTIFS('Faturamento SP2'!$D$2:$D$557,'Infos Relatório'!$B$2,'Faturamento SP2'!$E$2:$E$557,'Infos Relatório'!$B12,'Faturamento SP2'!$Z$2:$Z$557,'Infos Relatório'!AG$1)</f>
        <v>0</v>
      </c>
      <c r="AH12" s="14">
        <f>SUMIFS('Faturamento SP2'!$G$2:$G$557,'Faturamento SP2'!$D$2:$D$557,'Infos Relatório'!$B$2,'Faturamento SP2'!$E$2:$E$557,'Infos Relatório'!$B12,'Faturamento SP2'!$Z$2:$Z$557,'Infos Relatório'!AG$1)</f>
        <v>0</v>
      </c>
      <c r="AI12" s="14">
        <f>SUMIFS('Faturamento SP2'!$J$2:$J$557,'Faturamento SP2'!$D$2:$D$557,'Infos Relatório'!$B$2,'Faturamento SP2'!$E$2:$E$557,'Infos Relatório'!$B12,'Faturamento SP2'!$Z$2:$Z$557,'Infos Relatório'!AG$1)</f>
        <v>0</v>
      </c>
      <c r="AJ12" s="15">
        <f>SUMIFS('Faturamento SP2'!$O$2:$O$557,'Faturamento SP2'!$D$2:$D$557,'Infos Relatório'!$B$2,'Faturamento SP2'!$E$2:$E$557,'Infos Relatório'!$B12,'Faturamento SP2'!$Z$2:$Z$557,'Infos Relatório'!AG$1,'Faturamento SP2'!$T$2:$T$557,"Sim")+SUMIFS('Faturamento SP2'!$P$2:$P$557,'Faturamento SP2'!$D$2:$D$557,'Infos Relatório'!$B$2,'Faturamento SP2'!$E$2:$E$557,'Infos Relatório'!$B12,'Faturamento SP2'!$Z$2:$Z$557,'Infos Relatório'!AG$1,'Faturamento SP2'!$T$2:$T$557,"Sim")</f>
        <v>0</v>
      </c>
      <c r="AK12" s="27" t="e">
        <f t="shared" si="5"/>
        <v>#DIV/0!</v>
      </c>
      <c r="AL12" s="24">
        <f>SUMIFS('Faturamento SP2'!$H$2:$H$557,'Faturamento SP2'!$D$2:$D$557,'Infos Relatório'!$B$2,'Faturamento SP2'!$E$2:$E$557,'Infos Relatório'!$B12,'Faturamento SP2'!$Z$2:$Z$557,'Infos Relatório'!AG$1)</f>
        <v>0</v>
      </c>
      <c r="AM12" s="23">
        <f>COUNTIFS('Faturamento SP2'!$D$2:$D$557,'Infos Relatório'!$B$2,'Faturamento SP2'!$E$2:$E$557,'Infos Relatório'!$B12,'Faturamento SP2'!$Z$2:$Z$557,'Infos Relatório'!AM$1)</f>
        <v>0</v>
      </c>
      <c r="AN12" s="14">
        <f>SUMIFS('Faturamento SP2'!$G$2:$G$557,'Faturamento SP2'!$D$2:$D$557,'Infos Relatório'!$B$2,'Faturamento SP2'!$E$2:$E$557,'Infos Relatório'!$B12,'Faturamento SP2'!$Z$2:$Z$557,'Infos Relatório'!AM$1)</f>
        <v>0</v>
      </c>
      <c r="AO12" s="14">
        <f>SUMIFS('Faturamento SP2'!$J$2:$J$557,'Faturamento SP2'!$D$2:$D$557,'Infos Relatório'!$B$2,'Faturamento SP2'!$E$2:$E$557,'Infos Relatório'!$B12,'Faturamento SP2'!$Z$2:$Z$557,'Infos Relatório'!AM$1)</f>
        <v>0</v>
      </c>
      <c r="AP12" s="15">
        <f>SUMIFS('Faturamento SP2'!$O$2:$O$557,'Faturamento SP2'!$D$2:$D$557,'Infos Relatório'!$B$2,'Faturamento SP2'!$E$2:$E$557,'Infos Relatório'!$B12,'Faturamento SP2'!$Z$2:$Z$557,'Infos Relatório'!AM$1,'Faturamento SP2'!$T$2:$T$557,"Sim")+SUMIFS('Faturamento SP2'!$P$2:$P$557,'Faturamento SP2'!$D$2:$D$557,'Infos Relatório'!$B$2,'Faturamento SP2'!$E$2:$E$557,'Infos Relatório'!$B12,'Faturamento SP2'!$Z$2:$Z$557,'Infos Relatório'!AM$1,'Faturamento SP2'!$T$2:$T$557,"Sim")</f>
        <v>0</v>
      </c>
      <c r="AQ12" s="27" t="e">
        <f t="shared" si="6"/>
        <v>#DIV/0!</v>
      </c>
      <c r="AR12" s="24">
        <f>SUMIFS('Faturamento SP2'!$H$2:$H$557,'Faturamento SP2'!$D$2:$D$557,'Infos Relatório'!$B$2,'Faturamento SP2'!$E$2:$E$557,'Infos Relatório'!$B12,'Faturamento SP2'!$Z$2:$Z$557,'Infos Relatório'!AM$1)</f>
        <v>0</v>
      </c>
      <c r="AS12" s="23">
        <f>COUNTIFS('Faturamento SP2'!$D$2:$D$557,'Infos Relatório'!$B$2,'Faturamento SP2'!$E$2:$E$557,'Infos Relatório'!$B12,'Faturamento SP2'!$Z$2:$Z$557,'Infos Relatório'!AS$1)</f>
        <v>0</v>
      </c>
      <c r="AT12" s="14">
        <f>SUMIFS('Faturamento SP2'!$G$2:$G$557,'Faturamento SP2'!$D$2:$D$557,'Infos Relatório'!$B$2,'Faturamento SP2'!$E$2:$E$557,'Infos Relatório'!$B12,'Faturamento SP2'!$Z$2:$Z$557,'Infos Relatório'!AS$1)</f>
        <v>0</v>
      </c>
      <c r="AU12" s="14">
        <f>SUMIFS('Faturamento SP2'!$J$2:$J$557,'Faturamento SP2'!$D$2:$D$557,'Infos Relatório'!$B$2,'Faturamento SP2'!$E$2:$E$557,'Infos Relatório'!$B12,'Faturamento SP2'!$Z$2:$Z$557,'Infos Relatório'!AS$1)</f>
        <v>0</v>
      </c>
      <c r="AV12" s="15">
        <f>SUMIFS('Faturamento SP2'!$O$2:$O$557,'Faturamento SP2'!$D$2:$D$557,'Infos Relatório'!$B$2,'Faturamento SP2'!$E$2:$E$557,'Infos Relatório'!$B12,'Faturamento SP2'!$Z$2:$Z$557,'Infos Relatório'!AS$1,'Faturamento SP2'!$T$2:$T$557,"Sim")+SUMIFS('Faturamento SP2'!$P$2:$P$557,'Faturamento SP2'!$D$2:$D$557,'Infos Relatório'!$B$2,'Faturamento SP2'!$E$2:$E$557,'Infos Relatório'!$B12,'Faturamento SP2'!$Z$2:$Z$557,'Infos Relatório'!AS$1,'Faturamento SP2'!$T$2:$T$557,"Sim")</f>
        <v>0</v>
      </c>
      <c r="AW12" s="27" t="e">
        <f t="shared" si="7"/>
        <v>#DIV/0!</v>
      </c>
      <c r="AX12" s="24">
        <f>SUMIFS('Faturamento SP2'!$H$2:$H$557,'Faturamento SP2'!$D$2:$D$557,'Infos Relatório'!$B$2,'Faturamento SP2'!$E$2:$E$557,'Infos Relatório'!$B12,'Faturamento SP2'!$Z$2:$Z$557,'Infos Relatório'!AS$1)</f>
        <v>0</v>
      </c>
      <c r="AY12" s="23">
        <f>COUNTIFS('Faturamento SP2'!$D$2:$D$557,'Infos Relatório'!$B$2,'Faturamento SP2'!$E$2:$E$557,'Infos Relatório'!$B12,'Faturamento SP2'!$Z$2:$Z$557,'Infos Relatório'!AY$1)</f>
        <v>0</v>
      </c>
      <c r="AZ12" s="14">
        <f>SUMIFS('Faturamento SP2'!$G$2:$G$557,'Faturamento SP2'!$D$2:$D$557,'Infos Relatório'!$B$2,'Faturamento SP2'!$E$2:$E$557,'Infos Relatório'!$B12,'Faturamento SP2'!$Z$2:$Z$557,'Infos Relatório'!AY$1)</f>
        <v>0</v>
      </c>
      <c r="BA12" s="14">
        <f>SUMIFS('Faturamento SP2'!$J$2:$J$557,'Faturamento SP2'!$D$2:$D$557,'Infos Relatório'!$B$2,'Faturamento SP2'!$E$2:$E$557,'Infos Relatório'!$B12,'Faturamento SP2'!$Z$2:$Z$557,'Infos Relatório'!AY$1)</f>
        <v>0</v>
      </c>
      <c r="BB12" s="15">
        <f>SUMIFS('Faturamento SP2'!$O$2:$O$557,'Faturamento SP2'!$D$2:$D$557,'Infos Relatório'!$B$2,'Faturamento SP2'!$E$2:$E$557,'Infos Relatório'!$B12,'Faturamento SP2'!$Z$2:$Z$557,'Infos Relatório'!AY$1,'Faturamento SP2'!$T$2:$T$557,"Sim")+SUMIFS('Faturamento SP2'!$P$2:$P$557,'Faturamento SP2'!$D$2:$D$557,'Infos Relatório'!$B$2,'Faturamento SP2'!$E$2:$E$557,'Infos Relatório'!$B12,'Faturamento SP2'!$Z$2:$Z$557,'Infos Relatório'!AY$1,'Faturamento SP2'!$T$2:$T$557,"Sim")</f>
        <v>0</v>
      </c>
      <c r="BC12" s="27" t="e">
        <f t="shared" si="8"/>
        <v>#DIV/0!</v>
      </c>
      <c r="BD12" s="24">
        <f>SUMIFS('Faturamento SP2'!$H$2:$H$557,'Faturamento SP2'!$D$2:$D$557,'Infos Relatório'!$B$2,'Faturamento SP2'!$E$2:$E$557,'Infos Relatório'!$B12,'Faturamento SP2'!$Z$2:$Z$557,'Infos Relatório'!AY$1)</f>
        <v>0</v>
      </c>
      <c r="BE12" s="23">
        <f>COUNTIFS('Faturamento SP2'!$D$2:$D$557,'Infos Relatório'!$B$2,'Faturamento SP2'!$E$2:$E$557,'Infos Relatório'!$B12,'Faturamento SP2'!$Z$2:$Z$557,'Infos Relatório'!BE$1)</f>
        <v>0</v>
      </c>
      <c r="BF12" s="14">
        <f>SUMIFS('Faturamento SP2'!$G$2:$G$557,'Faturamento SP2'!$D$2:$D$557,'Infos Relatório'!$B$2,'Faturamento SP2'!$E$2:$E$557,'Infos Relatório'!$B12,'Faturamento SP2'!$Z$2:$Z$557,'Infos Relatório'!BE$1)</f>
        <v>0</v>
      </c>
      <c r="BG12" s="14">
        <f>SUMIFS('Faturamento SP2'!$J$2:$J$557,'Faturamento SP2'!$D$2:$D$557,'Infos Relatório'!$B$2,'Faturamento SP2'!$E$2:$E$557,'Infos Relatório'!$B12,'Faturamento SP2'!$Z$2:$Z$557,'Infos Relatório'!BE$1)</f>
        <v>0</v>
      </c>
      <c r="BH12" s="15">
        <f>SUMIFS('Faturamento SP2'!$O$2:$O$557,'Faturamento SP2'!$D$2:$D$557,'Infos Relatório'!$B$2,'Faturamento SP2'!$E$2:$E$557,'Infos Relatório'!$B12,'Faturamento SP2'!$Z$2:$Z$557,'Infos Relatório'!BE$1,'Faturamento SP2'!$T$2:$T$557,"Sim")+SUMIFS('Faturamento SP2'!$P$2:$P$557,'Faturamento SP2'!$D$2:$D$557,'Infos Relatório'!$B$2,'Faturamento SP2'!$E$2:$E$557,'Infos Relatório'!$B12,'Faturamento SP2'!$Z$2:$Z$557,'Infos Relatório'!BE$1,'Faturamento SP2'!$T$2:$T$557,"Sim")</f>
        <v>0</v>
      </c>
      <c r="BI12" s="27" t="e">
        <f t="shared" si="9"/>
        <v>#DIV/0!</v>
      </c>
      <c r="BJ12" s="24">
        <f>SUMIFS('Faturamento SP2'!$H$2:$H$557,'Faturamento SP2'!$D$2:$D$557,'Infos Relatório'!$B$2,'Faturamento SP2'!$E$2:$E$557,'Infos Relatório'!$B12,'Faturamento SP2'!$Z$2:$Z$557,'Infos Relatório'!BE$1)</f>
        <v>0</v>
      </c>
      <c r="BK12" s="23">
        <f>COUNTIFS('Faturamento SP2'!$D$2:$D$557,'Infos Relatório'!$B$2,'Faturamento SP2'!$E$2:$E$557,'Infos Relatório'!$B12,'Faturamento SP2'!$Z$2:$Z$557,'Infos Relatório'!BK$1)</f>
        <v>0</v>
      </c>
      <c r="BL12" s="14">
        <f>SUMIFS('Faturamento SP2'!$G$2:$G$557,'Faturamento SP2'!$D$2:$D$557,'Infos Relatório'!$B$2,'Faturamento SP2'!$E$2:$E$557,'Infos Relatório'!$B12,'Faturamento SP2'!$Z$2:$Z$557,'Infos Relatório'!BK$1)</f>
        <v>0</v>
      </c>
      <c r="BM12" s="14">
        <f>SUMIFS('Faturamento SP2'!$J$2:$J$557,'Faturamento SP2'!$D$2:$D$557,'Infos Relatório'!$B$2,'Faturamento SP2'!$E$2:$E$557,'Infos Relatório'!$B12,'Faturamento SP2'!$Z$2:$Z$557,'Infos Relatório'!BK$1)</f>
        <v>0</v>
      </c>
      <c r="BN12" s="15">
        <f>SUMIFS('Faturamento SP2'!$O$2:$O$557,'Faturamento SP2'!$D$2:$D$557,'Infos Relatório'!$B$2,'Faturamento SP2'!$E$2:$E$557,'Infos Relatório'!$B12,'Faturamento SP2'!$Z$2:$Z$557,'Infos Relatório'!BK$1,'Faturamento SP2'!$T$2:$T$557,"Sim")+SUMIFS('Faturamento SP2'!$P$2:$P$557,'Faturamento SP2'!$D$2:$D$557,'Infos Relatório'!$B$2,'Faturamento SP2'!$E$2:$E$557,'Infos Relatório'!$B12,'Faturamento SP2'!$Z$2:$Z$557,'Infos Relatório'!BK$1,'Faturamento SP2'!$T$2:$T$557,"Sim")</f>
        <v>0</v>
      </c>
      <c r="BO12" s="27" t="e">
        <f t="shared" si="10"/>
        <v>#DIV/0!</v>
      </c>
      <c r="BP12" s="24">
        <f>SUMIFS('Faturamento SP2'!$H$2:$H$557,'Faturamento SP2'!$D$2:$D$557,'Infos Relatório'!$B$2,'Faturamento SP2'!$E$2:$E$557,'Infos Relatório'!$B12,'Faturamento SP2'!$Z$2:$Z$557,'Infos Relatório'!BK$1)</f>
        <v>0</v>
      </c>
      <c r="BQ12" s="23">
        <f>COUNTIFS('Faturamento SP2'!$D$2:$D$557,'Infos Relatório'!$B$2,'Faturamento SP2'!$E$2:$E$557,'Infos Relatório'!$B12,'Faturamento SP2'!$Z$2:$Z$557,'Infos Relatório'!BQ$1)</f>
        <v>0</v>
      </c>
      <c r="BR12" s="14">
        <f>SUMIFS('Faturamento SP2'!$G$2:$G$557,'Faturamento SP2'!$D$2:$D$557,'Infos Relatório'!$B$2,'Faturamento SP2'!$E$2:$E$557,'Infos Relatório'!$B12,'Faturamento SP2'!$Z$2:$Z$557,'Infos Relatório'!BQ$1)</f>
        <v>0</v>
      </c>
      <c r="BS12" s="14">
        <f>SUMIFS('Faturamento SP2'!$J$2:$J$557,'Faturamento SP2'!$D$2:$D$557,'Infos Relatório'!$B$2,'Faturamento SP2'!$E$2:$E$557,'Infos Relatório'!$B12,'Faturamento SP2'!$Z$2:$Z$557,'Infos Relatório'!BQ$1)</f>
        <v>0</v>
      </c>
      <c r="BT12" s="15">
        <f>SUMIFS('Faturamento SP2'!$O$2:$O$557,'Faturamento SP2'!$D$2:$D$557,'Infos Relatório'!$B$2,'Faturamento SP2'!$E$2:$E$557,'Infos Relatório'!$B12,'Faturamento SP2'!$Z$2:$Z$557,'Infos Relatório'!BQ$1,'Faturamento SP2'!$T$2:$T$557,"Sim")+SUMIFS('Faturamento SP2'!$P$2:$P$557,'Faturamento SP2'!$D$2:$D$557,'Infos Relatório'!$B$2,'Faturamento SP2'!$E$2:$E$557,'Infos Relatório'!$B12,'Faturamento SP2'!$Z$2:$Z$557,'Infos Relatório'!BQ$1,'Faturamento SP2'!$T$2:$T$557,"Sim")</f>
        <v>0</v>
      </c>
      <c r="BU12" s="27" t="e">
        <f t="shared" si="11"/>
        <v>#DIV/0!</v>
      </c>
      <c r="BV12" s="24">
        <f>SUMIFS('Faturamento SP2'!$H$2:$H$557,'Faturamento SP2'!$D$2:$D$557,'Infos Relatório'!$B$2,'Faturamento SP2'!$E$2:$E$557,'Infos Relatório'!$B12,'Faturamento SP2'!$Z$2:$Z$557,'Infos Relatório'!BQ$1)</f>
        <v>0</v>
      </c>
    </row>
    <row r="13" spans="2:74">
      <c r="B13" s="17" t="s">
        <v>167</v>
      </c>
      <c r="C13" s="23">
        <f>COUNTIFS('Faturamento SP2'!$D$2:$D$557,'Infos Relatório'!$B$2,'Faturamento SP2'!$E$2:$E$557,'Infos Relatório'!$B13,'Faturamento SP2'!$Z$2:$Z$557,'Infos Relatório'!C$1)</f>
        <v>0</v>
      </c>
      <c r="D13" s="14">
        <f>SUMIFS('Faturamento SP2'!$G$2:$G$557,'Faturamento SP2'!$D$2:$D$557,'Infos Relatório'!$B$2,'Faturamento SP2'!$E$2:$E$557,'Infos Relatório'!$B13,'Faturamento SP2'!$Z$2:$Z$557,'Infos Relatório'!C$1)</f>
        <v>0</v>
      </c>
      <c r="E13" s="55">
        <f>SUMIFS('Faturamento SP2'!$J$2:$J$557,'Faturamento SP2'!$D$2:$D$557,'Infos Relatório'!$B$2,'Faturamento SP2'!$E$2:$E$557,'Infos Relatório'!$B13,'Faturamento SP2'!$Z$2:$Z$557,'Infos Relatório'!C$1)</f>
        <v>0</v>
      </c>
      <c r="F13" s="15">
        <f>SUMIFS('Faturamento SP2'!$O$2:$O$557,'Faturamento SP2'!$D$2:$D$557,'Infos Relatório'!$B$2,'Faturamento SP2'!$E$2:$E$557,'Infos Relatório'!$B13,'Faturamento SP2'!$Z$2:$Z$557,'Infos Relatório'!C$1,'Faturamento SP2'!$T$2:$T$557,"Sim")+SUMIFS('Faturamento SP2'!$P$2:$P$557,'Faturamento SP2'!$D$2:$D$557,'Infos Relatório'!$B$2,'Faturamento SP2'!$E$2:$E$557,'Infos Relatório'!$B13,'Faturamento SP2'!$Z$2:$Z$557,'Infos Relatório'!C$1,'Faturamento SP2'!$T$2:$T$557,"Sim")</f>
        <v>0</v>
      </c>
      <c r="G13" s="60" t="e">
        <f t="shared" si="0"/>
        <v>#DIV/0!</v>
      </c>
      <c r="H13" s="24">
        <f>SUMIFS('Faturamento SP2'!$H$2:$H$557,'Faturamento SP2'!$D$2:$D$557,'Infos Relatório'!$B$2,'Faturamento SP2'!$E$2:$E$557,'Infos Relatório'!$B13,'Faturamento SP2'!$Z$2:$Z$557,'Infos Relatório'!C$1)</f>
        <v>0</v>
      </c>
      <c r="I13" s="23">
        <f>COUNTIFS('Faturamento SP2'!$D$2:$D$557,'Infos Relatório'!$B$2,'Faturamento SP2'!$E$2:$E$557,'Infos Relatório'!$B13,'Faturamento SP2'!$Z$2:$Z$557,'Infos Relatório'!I$1)</f>
        <v>0</v>
      </c>
      <c r="J13" s="14">
        <f>SUMIFS('Faturamento SP2'!$G$2:$G$557,'Faturamento SP2'!$D$2:$D$557,'Infos Relatório'!$B$2,'Faturamento SP2'!$E$2:$E$557,'Infos Relatório'!$B13,'Faturamento SP2'!$Z$2:$Z$557,'Infos Relatório'!I$1)</f>
        <v>0</v>
      </c>
      <c r="K13" s="55">
        <f>SUMIFS('Faturamento SP2'!$J$2:$J$557,'Faturamento SP2'!$D$2:$D$557,'Infos Relatório'!$B$2,'Faturamento SP2'!$E$2:$E$557,'Infos Relatório'!$B13,'Faturamento SP2'!$Z$2:$Z$557,'Infos Relatório'!I$1)</f>
        <v>0</v>
      </c>
      <c r="L13" s="15">
        <f>SUMIFS('Faturamento SP2'!$O$2:$O$557,'Faturamento SP2'!$D$2:$D$557,'Infos Relatório'!$B$2,'Faturamento SP2'!$E$2:$E$557,'Infos Relatório'!$B13,'Faturamento SP2'!$Z$2:$Z$557,'Infos Relatório'!I$1,'Faturamento SP2'!$T$2:$T$557,"Sim")+SUMIFS('Faturamento SP2'!$P$2:$P$557,'Faturamento SP2'!$D$2:$D$557,'Infos Relatório'!$B$2,'Faturamento SP2'!$E$2:$E$557,'Infos Relatório'!$B13,'Faturamento SP2'!$Z$2:$Z$557,'Infos Relatório'!I$1,'Faturamento SP2'!$T$2:$T$557,"Sim")</f>
        <v>0</v>
      </c>
      <c r="M13" s="27" t="e">
        <f t="shared" si="1"/>
        <v>#DIV/0!</v>
      </c>
      <c r="N13" s="24">
        <f>SUMIFS('Faturamento SP2'!$H$2:$H$557,'Faturamento SP2'!$D$2:$D$557,'Infos Relatório'!$B$2,'Faturamento SP2'!$E$2:$E$557,'Infos Relatório'!$B13,'Faturamento SP2'!$Z$2:$Z$557,'Infos Relatório'!I$1)</f>
        <v>0</v>
      </c>
      <c r="O13" s="23">
        <f>COUNTIFS('Faturamento SP2'!$D$2:$D$557,'Infos Relatório'!$B$2,'Faturamento SP2'!$E$2:$E$557,'Infos Relatório'!$B13,'Faturamento SP2'!$Z$2:$Z$557,'Infos Relatório'!O$1)</f>
        <v>0</v>
      </c>
      <c r="P13" s="14">
        <f>SUMIFS('Faturamento SP2'!$G$2:$G$557,'Faturamento SP2'!$D$2:$D$557,'Infos Relatório'!$B$2,'Faturamento SP2'!$E$2:$E$557,'Infos Relatório'!$B13,'Faturamento SP2'!$Z$2:$Z$557,'Infos Relatório'!O$1)</f>
        <v>0</v>
      </c>
      <c r="Q13" s="14">
        <f>SUMIFS('Faturamento SP2'!$J$2:$J$557,'Faturamento SP2'!$D$2:$D$557,'Infos Relatório'!$B$2,'Faturamento SP2'!$E$2:$E$557,'Infos Relatório'!$B13,'Faturamento SP2'!$Z$2:$Z$557,'Infos Relatório'!O$1)</f>
        <v>0</v>
      </c>
      <c r="R13" s="15">
        <f>SUMIFS('Faturamento SP2'!$O$2:$O$557,'Faturamento SP2'!$D$2:$D$557,'Infos Relatório'!$B$2,'Faturamento SP2'!$E$2:$E$557,'Infos Relatório'!$B13,'Faturamento SP2'!$Z$2:$Z$557,'Infos Relatório'!O$1,'Faturamento SP2'!$T$2:$T$557,"Sim")+SUMIFS('Faturamento SP2'!$P$2:$P$557,'Faturamento SP2'!$D$2:$D$557,'Infos Relatório'!$B$2,'Faturamento SP2'!$E$2:$E$557,'Infos Relatório'!$B13,'Faturamento SP2'!$Z$2:$Z$557,'Infos Relatório'!O$1,'Faturamento SP2'!$T$2:$T$557,"Sim")</f>
        <v>0</v>
      </c>
      <c r="S13" s="27" t="e">
        <f t="shared" si="2"/>
        <v>#DIV/0!</v>
      </c>
      <c r="T13" s="24">
        <f>SUMIFS('Faturamento SP2'!$H$2:$H$557,'Faturamento SP2'!$D$2:$D$557,'Infos Relatório'!$B$2,'Faturamento SP2'!$E$2:$E$557,'Infos Relatório'!$B13,'Faturamento SP2'!$Z$2:$Z$557,'Infos Relatório'!O$1)</f>
        <v>0</v>
      </c>
      <c r="U13" s="23">
        <f>COUNTIFS('Faturamento SP2'!$D$2:$D$557,'Infos Relatório'!$B$2,'Faturamento SP2'!$E$2:$E$557,'Infos Relatório'!$B13,'Faturamento SP2'!$Z$2:$Z$557,'Infos Relatório'!U$1)</f>
        <v>0</v>
      </c>
      <c r="V13" s="14">
        <f>SUMIFS('Faturamento SP2'!$G$2:$G$557,'Faturamento SP2'!$D$2:$D$557,'Infos Relatório'!$B$2,'Faturamento SP2'!$E$2:$E$557,'Infos Relatório'!$B13,'Faturamento SP2'!$Z$2:$Z$557,'Infos Relatório'!U$1)</f>
        <v>0</v>
      </c>
      <c r="W13" s="14">
        <f>SUMIFS('Faturamento SP2'!$J$2:$J$557,'Faturamento SP2'!$D$2:$D$557,'Infos Relatório'!$B$2,'Faturamento SP2'!$E$2:$E$557,'Infos Relatório'!$B13,'Faturamento SP2'!$Z$2:$Z$557,'Infos Relatório'!U$1)</f>
        <v>0</v>
      </c>
      <c r="X13" s="15">
        <f>SUMIFS('Faturamento SP2'!$O$2:$O$557,'Faturamento SP2'!$D$2:$D$557,'Infos Relatório'!$B$2,'Faturamento SP2'!$E$2:$E$557,'Infos Relatório'!$B13,'Faturamento SP2'!$Z$2:$Z$557,'Infos Relatório'!U$1,'Faturamento SP2'!$T$2:$T$557,"Sim")+SUMIFS('Faturamento SP2'!$P$2:$P$557,'Faturamento SP2'!$D$2:$D$557,'Infos Relatório'!$B$2,'Faturamento SP2'!$E$2:$E$557,'Infos Relatório'!$B13,'Faturamento SP2'!$Z$2:$Z$557,'Infos Relatório'!U$1,'Faturamento SP2'!$T$2:$T$557,"Sim")</f>
        <v>0</v>
      </c>
      <c r="Y13" s="27" t="e">
        <f t="shared" si="3"/>
        <v>#DIV/0!</v>
      </c>
      <c r="Z13" s="24">
        <f>SUMIFS('Faturamento SP2'!$H$2:$H$557,'Faturamento SP2'!$D$2:$D$557,'Infos Relatório'!$B$2,'Faturamento SP2'!$E$2:$E$557,'Infos Relatório'!$B13,'Faturamento SP2'!$Z$2:$Z$557,'Infos Relatório'!U$1)</f>
        <v>0</v>
      </c>
      <c r="AA13" s="23">
        <f>COUNTIFS('Faturamento SP2'!$D$2:$D$557,'Infos Relatório'!$B$2,'Faturamento SP2'!$E$2:$E$557,'Infos Relatório'!$B13,'Faturamento SP2'!$Z$2:$Z$557,'Infos Relatório'!AA$1)</f>
        <v>0</v>
      </c>
      <c r="AB13" s="14">
        <f>SUMIFS('Faturamento SP2'!$G$2:$G$557,'Faturamento SP2'!$D$2:$D$557,'Infos Relatório'!$B$2,'Faturamento SP2'!$E$2:$E$557,'Infos Relatório'!$B13,'Faturamento SP2'!$Z$2:$Z$557,'Infos Relatório'!AA$1)</f>
        <v>0</v>
      </c>
      <c r="AC13" s="14">
        <f>SUMIFS('Faturamento SP2'!$J$2:$J$557,'Faturamento SP2'!$D$2:$D$557,'Infos Relatório'!$B$2,'Faturamento SP2'!$E$2:$E$557,'Infos Relatório'!$B13,'Faturamento SP2'!$Z$2:$Z$557,'Infos Relatório'!AA$1)</f>
        <v>0</v>
      </c>
      <c r="AD13" s="15">
        <f>SUMIFS('Faturamento SP2'!$O$2:$O$557,'Faturamento SP2'!$D$2:$D$557,'Infos Relatório'!$B$2,'Faturamento SP2'!$E$2:$E$557,'Infos Relatório'!$B13,'Faturamento SP2'!$Z$2:$Z$557,'Infos Relatório'!AA$1,'Faturamento SP2'!$T$2:$T$557,"Sim")+SUMIFS('Faturamento SP2'!$P$2:$P$557,'Faturamento SP2'!$D$2:$D$557,'Infos Relatório'!$B$2,'Faturamento SP2'!$E$2:$E$557,'Infos Relatório'!$B13,'Faturamento SP2'!$Z$2:$Z$557,'Infos Relatório'!AA$1,'Faturamento SP2'!$T$2:$T$557,"Sim")</f>
        <v>0</v>
      </c>
      <c r="AE13" s="27" t="e">
        <f t="shared" si="4"/>
        <v>#DIV/0!</v>
      </c>
      <c r="AF13" s="24">
        <f>SUMIFS('Faturamento SP2'!$H$2:$H$557,'Faturamento SP2'!$D$2:$D$557,'Infos Relatório'!$B$2,'Faturamento SP2'!$E$2:$E$557,'Infos Relatório'!$B13,'Faturamento SP2'!$Z$2:$Z$557,'Infos Relatório'!AA$1)</f>
        <v>0</v>
      </c>
      <c r="AG13" s="23">
        <f>COUNTIFS('Faturamento SP2'!$D$2:$D$557,'Infos Relatório'!$B$2,'Faturamento SP2'!$E$2:$E$557,'Infos Relatório'!$B13,'Faturamento SP2'!$Z$2:$Z$557,'Infos Relatório'!AG$1)</f>
        <v>0</v>
      </c>
      <c r="AH13" s="14">
        <f>SUMIFS('Faturamento SP2'!$G$2:$G$557,'Faturamento SP2'!$D$2:$D$557,'Infos Relatório'!$B$2,'Faturamento SP2'!$E$2:$E$557,'Infos Relatório'!$B13,'Faturamento SP2'!$Z$2:$Z$557,'Infos Relatório'!AG$1)</f>
        <v>0</v>
      </c>
      <c r="AI13" s="14">
        <f>SUMIFS('Faturamento SP2'!$J$2:$J$557,'Faturamento SP2'!$D$2:$D$557,'Infos Relatório'!$B$2,'Faturamento SP2'!$E$2:$E$557,'Infos Relatório'!$B13,'Faturamento SP2'!$Z$2:$Z$557,'Infos Relatório'!AG$1)</f>
        <v>0</v>
      </c>
      <c r="AJ13" s="15">
        <f>SUMIFS('Faturamento SP2'!$O$2:$O$557,'Faturamento SP2'!$D$2:$D$557,'Infos Relatório'!$B$2,'Faturamento SP2'!$E$2:$E$557,'Infos Relatório'!$B13,'Faturamento SP2'!$Z$2:$Z$557,'Infos Relatório'!AG$1,'Faturamento SP2'!$T$2:$T$557,"Sim")+SUMIFS('Faturamento SP2'!$P$2:$P$557,'Faturamento SP2'!$D$2:$D$557,'Infos Relatório'!$B$2,'Faturamento SP2'!$E$2:$E$557,'Infos Relatório'!$B13,'Faturamento SP2'!$Z$2:$Z$557,'Infos Relatório'!AG$1,'Faturamento SP2'!$T$2:$T$557,"Sim")</f>
        <v>0</v>
      </c>
      <c r="AK13" s="27" t="e">
        <f t="shared" si="5"/>
        <v>#DIV/0!</v>
      </c>
      <c r="AL13" s="24">
        <f>SUMIFS('Faturamento SP2'!$H$2:$H$557,'Faturamento SP2'!$D$2:$D$557,'Infos Relatório'!$B$2,'Faturamento SP2'!$E$2:$E$557,'Infos Relatório'!$B13,'Faturamento SP2'!$Z$2:$Z$557,'Infos Relatório'!AG$1)</f>
        <v>0</v>
      </c>
      <c r="AM13" s="23">
        <f>COUNTIFS('Faturamento SP2'!$D$2:$D$557,'Infos Relatório'!$B$2,'Faturamento SP2'!$E$2:$E$557,'Infos Relatório'!$B13,'Faturamento SP2'!$Z$2:$Z$557,'Infos Relatório'!AM$1)</f>
        <v>0</v>
      </c>
      <c r="AN13" s="14">
        <f>SUMIFS('Faturamento SP2'!$G$2:$G$557,'Faturamento SP2'!$D$2:$D$557,'Infos Relatório'!$B$2,'Faturamento SP2'!$E$2:$E$557,'Infos Relatório'!$B13,'Faturamento SP2'!$Z$2:$Z$557,'Infos Relatório'!AM$1)</f>
        <v>0</v>
      </c>
      <c r="AO13" s="14">
        <f>SUMIFS('Faturamento SP2'!$J$2:$J$557,'Faturamento SP2'!$D$2:$D$557,'Infos Relatório'!$B$2,'Faturamento SP2'!$E$2:$E$557,'Infos Relatório'!$B13,'Faturamento SP2'!$Z$2:$Z$557,'Infos Relatório'!AM$1)</f>
        <v>0</v>
      </c>
      <c r="AP13" s="15">
        <f>SUMIFS('Faturamento SP2'!$O$2:$O$557,'Faturamento SP2'!$D$2:$D$557,'Infos Relatório'!$B$2,'Faturamento SP2'!$E$2:$E$557,'Infos Relatório'!$B13,'Faturamento SP2'!$Z$2:$Z$557,'Infos Relatório'!AM$1,'Faturamento SP2'!$T$2:$T$557,"Sim")+SUMIFS('Faturamento SP2'!$P$2:$P$557,'Faturamento SP2'!$D$2:$D$557,'Infos Relatório'!$B$2,'Faturamento SP2'!$E$2:$E$557,'Infos Relatório'!$B13,'Faturamento SP2'!$Z$2:$Z$557,'Infos Relatório'!AM$1,'Faturamento SP2'!$T$2:$T$557,"Sim")</f>
        <v>0</v>
      </c>
      <c r="AQ13" s="27" t="e">
        <f t="shared" si="6"/>
        <v>#DIV/0!</v>
      </c>
      <c r="AR13" s="24">
        <f>SUMIFS('Faturamento SP2'!$H$2:$H$557,'Faturamento SP2'!$D$2:$D$557,'Infos Relatório'!$B$2,'Faturamento SP2'!$E$2:$E$557,'Infos Relatório'!$B13,'Faturamento SP2'!$Z$2:$Z$557,'Infos Relatório'!AM$1)</f>
        <v>0</v>
      </c>
      <c r="AS13" s="23">
        <f>COUNTIFS('Faturamento SP2'!$D$2:$D$557,'Infos Relatório'!$B$2,'Faturamento SP2'!$E$2:$E$557,'Infos Relatório'!$B13,'Faturamento SP2'!$Z$2:$Z$557,'Infos Relatório'!AS$1)</f>
        <v>0</v>
      </c>
      <c r="AT13" s="14">
        <f>SUMIFS('Faturamento SP2'!$G$2:$G$557,'Faturamento SP2'!$D$2:$D$557,'Infos Relatório'!$B$2,'Faturamento SP2'!$E$2:$E$557,'Infos Relatório'!$B13,'Faturamento SP2'!$Z$2:$Z$557,'Infos Relatório'!AS$1)</f>
        <v>0</v>
      </c>
      <c r="AU13" s="14">
        <f>SUMIFS('Faturamento SP2'!$J$2:$J$557,'Faturamento SP2'!$D$2:$D$557,'Infos Relatório'!$B$2,'Faturamento SP2'!$E$2:$E$557,'Infos Relatório'!$B13,'Faturamento SP2'!$Z$2:$Z$557,'Infos Relatório'!AS$1)</f>
        <v>0</v>
      </c>
      <c r="AV13" s="15">
        <f>SUMIFS('Faturamento SP2'!$O$2:$O$557,'Faturamento SP2'!$D$2:$D$557,'Infos Relatório'!$B$2,'Faturamento SP2'!$E$2:$E$557,'Infos Relatório'!$B13,'Faturamento SP2'!$Z$2:$Z$557,'Infos Relatório'!AS$1,'Faturamento SP2'!$T$2:$T$557,"Sim")+SUMIFS('Faturamento SP2'!$P$2:$P$557,'Faturamento SP2'!$D$2:$D$557,'Infos Relatório'!$B$2,'Faturamento SP2'!$E$2:$E$557,'Infos Relatório'!$B13,'Faturamento SP2'!$Z$2:$Z$557,'Infos Relatório'!AS$1,'Faturamento SP2'!$T$2:$T$557,"Sim")</f>
        <v>0</v>
      </c>
      <c r="AW13" s="27" t="e">
        <f t="shared" si="7"/>
        <v>#DIV/0!</v>
      </c>
      <c r="AX13" s="24">
        <f>SUMIFS('Faturamento SP2'!$H$2:$H$557,'Faturamento SP2'!$D$2:$D$557,'Infos Relatório'!$B$2,'Faturamento SP2'!$E$2:$E$557,'Infos Relatório'!$B13,'Faturamento SP2'!$Z$2:$Z$557,'Infos Relatório'!AS$1)</f>
        <v>0</v>
      </c>
      <c r="AY13" s="23">
        <f>COUNTIFS('Faturamento SP2'!$D$2:$D$557,'Infos Relatório'!$B$2,'Faturamento SP2'!$E$2:$E$557,'Infos Relatório'!$B13,'Faturamento SP2'!$Z$2:$Z$557,'Infos Relatório'!AY$1)</f>
        <v>0</v>
      </c>
      <c r="AZ13" s="14">
        <f>SUMIFS('Faturamento SP2'!$G$2:$G$557,'Faturamento SP2'!$D$2:$D$557,'Infos Relatório'!$B$2,'Faturamento SP2'!$E$2:$E$557,'Infos Relatório'!$B13,'Faturamento SP2'!$Z$2:$Z$557,'Infos Relatório'!AY$1)</f>
        <v>0</v>
      </c>
      <c r="BA13" s="14">
        <f>SUMIFS('Faturamento SP2'!$J$2:$J$557,'Faturamento SP2'!$D$2:$D$557,'Infos Relatório'!$B$2,'Faturamento SP2'!$E$2:$E$557,'Infos Relatório'!$B13,'Faturamento SP2'!$Z$2:$Z$557,'Infos Relatório'!AY$1)</f>
        <v>0</v>
      </c>
      <c r="BB13" s="15">
        <f>SUMIFS('Faturamento SP2'!$O$2:$O$557,'Faturamento SP2'!$D$2:$D$557,'Infos Relatório'!$B$2,'Faturamento SP2'!$E$2:$E$557,'Infos Relatório'!$B13,'Faturamento SP2'!$Z$2:$Z$557,'Infos Relatório'!AY$1,'Faturamento SP2'!$T$2:$T$557,"Sim")+SUMIFS('Faturamento SP2'!$P$2:$P$557,'Faturamento SP2'!$D$2:$D$557,'Infos Relatório'!$B$2,'Faturamento SP2'!$E$2:$E$557,'Infos Relatório'!$B13,'Faturamento SP2'!$Z$2:$Z$557,'Infos Relatório'!AY$1,'Faturamento SP2'!$T$2:$T$557,"Sim")</f>
        <v>0</v>
      </c>
      <c r="BC13" s="27" t="e">
        <f t="shared" si="8"/>
        <v>#DIV/0!</v>
      </c>
      <c r="BD13" s="24">
        <f>SUMIFS('Faturamento SP2'!$H$2:$H$557,'Faturamento SP2'!$D$2:$D$557,'Infos Relatório'!$B$2,'Faturamento SP2'!$E$2:$E$557,'Infos Relatório'!$B13,'Faturamento SP2'!$Z$2:$Z$557,'Infos Relatório'!AY$1)</f>
        <v>0</v>
      </c>
      <c r="BE13" s="23">
        <f>COUNTIFS('Faturamento SP2'!$D$2:$D$557,'Infos Relatório'!$B$2,'Faturamento SP2'!$E$2:$E$557,'Infos Relatório'!$B13,'Faturamento SP2'!$Z$2:$Z$557,'Infos Relatório'!BE$1)</f>
        <v>0</v>
      </c>
      <c r="BF13" s="14">
        <f>SUMIFS('Faturamento SP2'!$G$2:$G$557,'Faturamento SP2'!$D$2:$D$557,'Infos Relatório'!$B$2,'Faturamento SP2'!$E$2:$E$557,'Infos Relatório'!$B13,'Faturamento SP2'!$Z$2:$Z$557,'Infos Relatório'!BE$1)</f>
        <v>0</v>
      </c>
      <c r="BG13" s="14">
        <f>SUMIFS('Faturamento SP2'!$J$2:$J$557,'Faturamento SP2'!$D$2:$D$557,'Infos Relatório'!$B$2,'Faturamento SP2'!$E$2:$E$557,'Infos Relatório'!$B13,'Faturamento SP2'!$Z$2:$Z$557,'Infos Relatório'!BE$1)</f>
        <v>0</v>
      </c>
      <c r="BH13" s="15">
        <f>SUMIFS('Faturamento SP2'!$O$2:$O$557,'Faturamento SP2'!$D$2:$D$557,'Infos Relatório'!$B$2,'Faturamento SP2'!$E$2:$E$557,'Infos Relatório'!$B13,'Faturamento SP2'!$Z$2:$Z$557,'Infos Relatório'!BE$1,'Faturamento SP2'!$T$2:$T$557,"Sim")+SUMIFS('Faturamento SP2'!$P$2:$P$557,'Faturamento SP2'!$D$2:$D$557,'Infos Relatório'!$B$2,'Faturamento SP2'!$E$2:$E$557,'Infos Relatório'!$B13,'Faturamento SP2'!$Z$2:$Z$557,'Infos Relatório'!BE$1,'Faturamento SP2'!$T$2:$T$557,"Sim")</f>
        <v>0</v>
      </c>
      <c r="BI13" s="27" t="e">
        <f t="shared" si="9"/>
        <v>#DIV/0!</v>
      </c>
      <c r="BJ13" s="24">
        <f>SUMIFS('Faturamento SP2'!$H$2:$H$557,'Faturamento SP2'!$D$2:$D$557,'Infos Relatório'!$B$2,'Faturamento SP2'!$E$2:$E$557,'Infos Relatório'!$B13,'Faturamento SP2'!$Z$2:$Z$557,'Infos Relatório'!BE$1)</f>
        <v>0</v>
      </c>
      <c r="BK13" s="23">
        <f>COUNTIFS('Faturamento SP2'!$D$2:$D$557,'Infos Relatório'!$B$2,'Faturamento SP2'!$E$2:$E$557,'Infos Relatório'!$B13,'Faturamento SP2'!$Z$2:$Z$557,'Infos Relatório'!BK$1)</f>
        <v>0</v>
      </c>
      <c r="BL13" s="14">
        <f>SUMIFS('Faturamento SP2'!$G$2:$G$557,'Faturamento SP2'!$D$2:$D$557,'Infos Relatório'!$B$2,'Faturamento SP2'!$E$2:$E$557,'Infos Relatório'!$B13,'Faturamento SP2'!$Z$2:$Z$557,'Infos Relatório'!BK$1)</f>
        <v>0</v>
      </c>
      <c r="BM13" s="14">
        <f>SUMIFS('Faturamento SP2'!$J$2:$J$557,'Faturamento SP2'!$D$2:$D$557,'Infos Relatório'!$B$2,'Faturamento SP2'!$E$2:$E$557,'Infos Relatório'!$B13,'Faturamento SP2'!$Z$2:$Z$557,'Infos Relatório'!BK$1)</f>
        <v>0</v>
      </c>
      <c r="BN13" s="15">
        <f>SUMIFS('Faturamento SP2'!$O$2:$O$557,'Faturamento SP2'!$D$2:$D$557,'Infos Relatório'!$B$2,'Faturamento SP2'!$E$2:$E$557,'Infos Relatório'!$B13,'Faturamento SP2'!$Z$2:$Z$557,'Infos Relatório'!BK$1,'Faturamento SP2'!$T$2:$T$557,"Sim")+SUMIFS('Faturamento SP2'!$P$2:$P$557,'Faturamento SP2'!$D$2:$D$557,'Infos Relatório'!$B$2,'Faturamento SP2'!$E$2:$E$557,'Infos Relatório'!$B13,'Faturamento SP2'!$Z$2:$Z$557,'Infos Relatório'!BK$1,'Faturamento SP2'!$T$2:$T$557,"Sim")</f>
        <v>0</v>
      </c>
      <c r="BO13" s="27" t="e">
        <f t="shared" si="10"/>
        <v>#DIV/0!</v>
      </c>
      <c r="BP13" s="24">
        <f>SUMIFS('Faturamento SP2'!$H$2:$H$557,'Faturamento SP2'!$D$2:$D$557,'Infos Relatório'!$B$2,'Faturamento SP2'!$E$2:$E$557,'Infos Relatório'!$B13,'Faturamento SP2'!$Z$2:$Z$557,'Infos Relatório'!BK$1)</f>
        <v>0</v>
      </c>
      <c r="BQ13" s="23">
        <f>COUNTIFS('Faturamento SP2'!$D$2:$D$557,'Infos Relatório'!$B$2,'Faturamento SP2'!$E$2:$E$557,'Infos Relatório'!$B13,'Faturamento SP2'!$Z$2:$Z$557,'Infos Relatório'!BQ$1)</f>
        <v>0</v>
      </c>
      <c r="BR13" s="14">
        <f>SUMIFS('Faturamento SP2'!$G$2:$G$557,'Faturamento SP2'!$D$2:$D$557,'Infos Relatório'!$B$2,'Faturamento SP2'!$E$2:$E$557,'Infos Relatório'!$B13,'Faturamento SP2'!$Z$2:$Z$557,'Infos Relatório'!BQ$1)</f>
        <v>0</v>
      </c>
      <c r="BS13" s="14">
        <f>SUMIFS('Faturamento SP2'!$J$2:$J$557,'Faturamento SP2'!$D$2:$D$557,'Infos Relatório'!$B$2,'Faturamento SP2'!$E$2:$E$557,'Infos Relatório'!$B13,'Faturamento SP2'!$Z$2:$Z$557,'Infos Relatório'!BQ$1)</f>
        <v>0</v>
      </c>
      <c r="BT13" s="15">
        <f>SUMIFS('Faturamento SP2'!$O$2:$O$557,'Faturamento SP2'!$D$2:$D$557,'Infos Relatório'!$B$2,'Faturamento SP2'!$E$2:$E$557,'Infos Relatório'!$B13,'Faturamento SP2'!$Z$2:$Z$557,'Infos Relatório'!BQ$1,'Faturamento SP2'!$T$2:$T$557,"Sim")+SUMIFS('Faturamento SP2'!$P$2:$P$557,'Faturamento SP2'!$D$2:$D$557,'Infos Relatório'!$B$2,'Faturamento SP2'!$E$2:$E$557,'Infos Relatório'!$B13,'Faturamento SP2'!$Z$2:$Z$557,'Infos Relatório'!BQ$1,'Faturamento SP2'!$T$2:$T$557,"Sim")</f>
        <v>0</v>
      </c>
      <c r="BU13" s="27" t="e">
        <f t="shared" si="11"/>
        <v>#DIV/0!</v>
      </c>
      <c r="BV13" s="24">
        <f>SUMIFS('Faturamento SP2'!$H$2:$H$557,'Faturamento SP2'!$D$2:$D$557,'Infos Relatório'!$B$2,'Faturamento SP2'!$E$2:$E$557,'Infos Relatório'!$B13,'Faturamento SP2'!$Z$2:$Z$557,'Infos Relatório'!BQ$1)</f>
        <v>0</v>
      </c>
    </row>
    <row r="14" spans="2:74">
      <c r="B14" s="17" t="s">
        <v>772</v>
      </c>
      <c r="C14" s="23">
        <f>COUNTIFS('Faturamento SP2'!$D$2:$D$557,'Infos Relatório'!$B$2,'Faturamento SP2'!$E$2:$E$557,'Infos Relatório'!$B14,'Faturamento SP2'!$Z$2:$Z$557,'Infos Relatório'!C$1)</f>
        <v>0</v>
      </c>
      <c r="D14" s="14">
        <f>SUMIFS('Faturamento SP2'!$G$2:$G$557,'Faturamento SP2'!$D$2:$D$557,'Infos Relatório'!$B$2,'Faturamento SP2'!$E$2:$E$557,'Infos Relatório'!$B14,'Faturamento SP2'!$Z$2:$Z$557,'Infos Relatório'!C$1)</f>
        <v>0</v>
      </c>
      <c r="E14" s="55">
        <f>SUMIFS('Faturamento SP2'!$J$2:$J$557,'Faturamento SP2'!$D$2:$D$557,'Infos Relatório'!$B$2,'Faturamento SP2'!$E$2:$E$557,'Infos Relatório'!$B14,'Faturamento SP2'!$Z$2:$Z$557,'Infos Relatório'!C$1)</f>
        <v>0</v>
      </c>
      <c r="F14" s="15">
        <f>SUMIFS('Faturamento SP2'!$O$2:$O$557,'Faturamento SP2'!$D$2:$D$557,'Infos Relatório'!$B$2,'Faturamento SP2'!$E$2:$E$557,'Infos Relatório'!$B14,'Faturamento SP2'!$Z$2:$Z$557,'Infos Relatório'!C$1,'Faturamento SP2'!$T$2:$T$557,"Sim")+SUMIFS('Faturamento SP2'!$P$2:$P$557,'Faturamento SP2'!$D$2:$D$557,'Infos Relatório'!$B$2,'Faturamento SP2'!$E$2:$E$557,'Infos Relatório'!$B14,'Faturamento SP2'!$Z$2:$Z$557,'Infos Relatório'!C$1,'Faturamento SP2'!$T$2:$T$557,"Sim")</f>
        <v>0</v>
      </c>
      <c r="G14" s="60" t="e">
        <f t="shared" si="0"/>
        <v>#DIV/0!</v>
      </c>
      <c r="H14" s="24">
        <f>SUMIFS('Faturamento SP2'!$H$2:$H$557,'Faturamento SP2'!$D$2:$D$557,'Infos Relatório'!$B$2,'Faturamento SP2'!$E$2:$E$557,'Infos Relatório'!$B14,'Faturamento SP2'!$Z$2:$Z$557,'Infos Relatório'!C$1)</f>
        <v>0</v>
      </c>
      <c r="I14" s="23">
        <f>COUNTIFS('Faturamento SP2'!$D$2:$D$557,'Infos Relatório'!$B$2,'Faturamento SP2'!$E$2:$E$557,'Infos Relatório'!$B14,'Faturamento SP2'!$Z$2:$Z$557,'Infos Relatório'!I$1)</f>
        <v>0</v>
      </c>
      <c r="J14" s="14">
        <f>SUMIFS('Faturamento SP2'!$G$2:$G$557,'Faturamento SP2'!$D$2:$D$557,'Infos Relatório'!$B$2,'Faturamento SP2'!$E$2:$E$557,'Infos Relatório'!$B14,'Faturamento SP2'!$Z$2:$Z$557,'Infos Relatório'!I$1)</f>
        <v>0</v>
      </c>
      <c r="K14" s="55">
        <f>SUMIFS('Faturamento SP2'!$J$2:$J$557,'Faturamento SP2'!$D$2:$D$557,'Infos Relatório'!$B$2,'Faturamento SP2'!$E$2:$E$557,'Infos Relatório'!$B14,'Faturamento SP2'!$Z$2:$Z$557,'Infos Relatório'!I$1)</f>
        <v>0</v>
      </c>
      <c r="L14" s="15">
        <f>SUMIFS('Faturamento SP2'!$O$2:$O$557,'Faturamento SP2'!$D$2:$D$557,'Infos Relatório'!$B$2,'Faturamento SP2'!$E$2:$E$557,'Infos Relatório'!$B14,'Faturamento SP2'!$Z$2:$Z$557,'Infos Relatório'!I$1,'Faturamento SP2'!$T$2:$T$557,"Sim")+SUMIFS('Faturamento SP2'!$P$2:$P$557,'Faturamento SP2'!$D$2:$D$557,'Infos Relatório'!$B$2,'Faturamento SP2'!$E$2:$E$557,'Infos Relatório'!$B14,'Faturamento SP2'!$Z$2:$Z$557,'Infos Relatório'!I$1,'Faturamento SP2'!$T$2:$T$557,"Sim")</f>
        <v>0</v>
      </c>
      <c r="M14" s="27" t="e">
        <f t="shared" si="1"/>
        <v>#DIV/0!</v>
      </c>
      <c r="N14" s="24">
        <f>SUMIFS('Faturamento SP2'!$H$2:$H$557,'Faturamento SP2'!$D$2:$D$557,'Infos Relatório'!$B$2,'Faturamento SP2'!$E$2:$E$557,'Infos Relatório'!$B14,'Faturamento SP2'!$Z$2:$Z$557,'Infos Relatório'!I$1)</f>
        <v>0</v>
      </c>
      <c r="O14" s="23">
        <f>COUNTIFS('Faturamento SP2'!$D$2:$D$557,'Infos Relatório'!$B$2,'Faturamento SP2'!$E$2:$E$557,'Infos Relatório'!$B14,'Faturamento SP2'!$Z$2:$Z$557,'Infos Relatório'!O$1)</f>
        <v>0</v>
      </c>
      <c r="P14" s="14">
        <f>SUMIFS('Faturamento SP2'!$G$2:$G$557,'Faturamento SP2'!$D$2:$D$557,'Infos Relatório'!$B$2,'Faturamento SP2'!$E$2:$E$557,'Infos Relatório'!$B14,'Faturamento SP2'!$Z$2:$Z$557,'Infos Relatório'!O$1)</f>
        <v>0</v>
      </c>
      <c r="Q14" s="14">
        <f>SUMIFS('Faturamento SP2'!$J$2:$J$557,'Faturamento SP2'!$D$2:$D$557,'Infos Relatório'!$B$2,'Faturamento SP2'!$E$2:$E$557,'Infos Relatório'!$B14,'Faturamento SP2'!$Z$2:$Z$557,'Infos Relatório'!O$1)</f>
        <v>0</v>
      </c>
      <c r="R14" s="15">
        <f>SUMIFS('Faturamento SP2'!$O$2:$O$557,'Faturamento SP2'!$D$2:$D$557,'Infos Relatório'!$B$2,'Faturamento SP2'!$E$2:$E$557,'Infos Relatório'!$B14,'Faturamento SP2'!$Z$2:$Z$557,'Infos Relatório'!O$1,'Faturamento SP2'!$T$2:$T$557,"Sim")+SUMIFS('Faturamento SP2'!$P$2:$P$557,'Faturamento SP2'!$D$2:$D$557,'Infos Relatório'!$B$2,'Faturamento SP2'!$E$2:$E$557,'Infos Relatório'!$B14,'Faturamento SP2'!$Z$2:$Z$557,'Infos Relatório'!O$1,'Faturamento SP2'!$T$2:$T$557,"Sim")</f>
        <v>0</v>
      </c>
      <c r="S14" s="27" t="e">
        <f t="shared" si="2"/>
        <v>#DIV/0!</v>
      </c>
      <c r="T14" s="24">
        <f>SUMIFS('Faturamento SP2'!$H$2:$H$557,'Faturamento SP2'!$D$2:$D$557,'Infos Relatório'!$B$2,'Faturamento SP2'!$E$2:$E$557,'Infos Relatório'!$B14,'Faturamento SP2'!$Z$2:$Z$557,'Infos Relatório'!O$1)</f>
        <v>0</v>
      </c>
      <c r="U14" s="23">
        <f>COUNTIFS('Faturamento SP2'!$D$2:$D$557,'Infos Relatório'!$B$2,'Faturamento SP2'!$E$2:$E$557,'Infos Relatório'!$B14,'Faturamento SP2'!$Z$2:$Z$557,'Infos Relatório'!U$1)</f>
        <v>0</v>
      </c>
      <c r="V14" s="14">
        <f>SUMIFS('Faturamento SP2'!$G$2:$G$557,'Faturamento SP2'!$D$2:$D$557,'Infos Relatório'!$B$2,'Faturamento SP2'!$E$2:$E$557,'Infos Relatório'!$B14,'Faturamento SP2'!$Z$2:$Z$557,'Infos Relatório'!U$1)</f>
        <v>0</v>
      </c>
      <c r="W14" s="14">
        <f>SUMIFS('Faturamento SP2'!$J$2:$J$557,'Faturamento SP2'!$D$2:$D$557,'Infos Relatório'!$B$2,'Faturamento SP2'!$E$2:$E$557,'Infos Relatório'!$B14,'Faturamento SP2'!$Z$2:$Z$557,'Infos Relatório'!U$1)</f>
        <v>0</v>
      </c>
      <c r="X14" s="15">
        <f>SUMIFS('Faturamento SP2'!$O$2:$O$557,'Faturamento SP2'!$D$2:$D$557,'Infos Relatório'!$B$2,'Faturamento SP2'!$E$2:$E$557,'Infos Relatório'!$B14,'Faturamento SP2'!$Z$2:$Z$557,'Infos Relatório'!U$1,'Faturamento SP2'!$T$2:$T$557,"Sim")+SUMIFS('Faturamento SP2'!$P$2:$P$557,'Faturamento SP2'!$D$2:$D$557,'Infos Relatório'!$B$2,'Faturamento SP2'!$E$2:$E$557,'Infos Relatório'!$B14,'Faturamento SP2'!$Z$2:$Z$557,'Infos Relatório'!U$1,'Faturamento SP2'!$T$2:$T$557,"Sim")</f>
        <v>0</v>
      </c>
      <c r="Y14" s="27" t="e">
        <f t="shared" si="3"/>
        <v>#DIV/0!</v>
      </c>
      <c r="Z14" s="24">
        <f>SUMIFS('Faturamento SP2'!$H$2:$H$557,'Faturamento SP2'!$D$2:$D$557,'Infos Relatório'!$B$2,'Faturamento SP2'!$E$2:$E$557,'Infos Relatório'!$B14,'Faturamento SP2'!$Z$2:$Z$557,'Infos Relatório'!U$1)</f>
        <v>0</v>
      </c>
      <c r="AA14" s="23">
        <f>COUNTIFS('Faturamento SP2'!$D$2:$D$557,'Infos Relatório'!$B$2,'Faturamento SP2'!$E$2:$E$557,'Infos Relatório'!$B14,'Faturamento SP2'!$Z$2:$Z$557,'Infos Relatório'!AA$1)</f>
        <v>0</v>
      </c>
      <c r="AB14" s="14">
        <f>SUMIFS('Faturamento SP2'!$G$2:$G$557,'Faturamento SP2'!$D$2:$D$557,'Infos Relatório'!$B$2,'Faturamento SP2'!$E$2:$E$557,'Infos Relatório'!$B14,'Faturamento SP2'!$Z$2:$Z$557,'Infos Relatório'!AA$1)</f>
        <v>0</v>
      </c>
      <c r="AC14" s="14">
        <f>SUMIFS('Faturamento SP2'!$J$2:$J$557,'Faturamento SP2'!$D$2:$D$557,'Infos Relatório'!$B$2,'Faturamento SP2'!$E$2:$E$557,'Infos Relatório'!$B14,'Faturamento SP2'!$Z$2:$Z$557,'Infos Relatório'!AA$1)</f>
        <v>0</v>
      </c>
      <c r="AD14" s="15">
        <f>SUMIFS('Faturamento SP2'!$O$2:$O$557,'Faturamento SP2'!$D$2:$D$557,'Infos Relatório'!$B$2,'Faturamento SP2'!$E$2:$E$557,'Infos Relatório'!$B14,'Faturamento SP2'!$Z$2:$Z$557,'Infos Relatório'!AA$1,'Faturamento SP2'!$T$2:$T$557,"Sim")+SUMIFS('Faturamento SP2'!$P$2:$P$557,'Faturamento SP2'!$D$2:$D$557,'Infos Relatório'!$B$2,'Faturamento SP2'!$E$2:$E$557,'Infos Relatório'!$B14,'Faturamento SP2'!$Z$2:$Z$557,'Infos Relatório'!AA$1,'Faturamento SP2'!$T$2:$T$557,"Sim")</f>
        <v>0</v>
      </c>
      <c r="AE14" s="27" t="e">
        <f t="shared" si="4"/>
        <v>#DIV/0!</v>
      </c>
      <c r="AF14" s="24">
        <f>SUMIFS('Faturamento SP2'!$H$2:$H$557,'Faturamento SP2'!$D$2:$D$557,'Infos Relatório'!$B$2,'Faturamento SP2'!$E$2:$E$557,'Infos Relatório'!$B14,'Faturamento SP2'!$Z$2:$Z$557,'Infos Relatório'!AA$1)</f>
        <v>0</v>
      </c>
      <c r="AG14" s="23">
        <f>COUNTIFS('Faturamento SP2'!$D$2:$D$557,'Infos Relatório'!$B$2,'Faturamento SP2'!$E$2:$E$557,'Infos Relatório'!$B14,'Faturamento SP2'!$Z$2:$Z$557,'Infos Relatório'!AG$1)</f>
        <v>0</v>
      </c>
      <c r="AH14" s="14">
        <f>SUMIFS('Faturamento SP2'!$G$2:$G$557,'Faturamento SP2'!$D$2:$D$557,'Infos Relatório'!$B$2,'Faturamento SP2'!$E$2:$E$557,'Infos Relatório'!$B14,'Faturamento SP2'!$Z$2:$Z$557,'Infos Relatório'!AG$1)</f>
        <v>0</v>
      </c>
      <c r="AI14" s="14">
        <f>SUMIFS('Faturamento SP2'!$J$2:$J$557,'Faturamento SP2'!$D$2:$D$557,'Infos Relatório'!$B$2,'Faturamento SP2'!$E$2:$E$557,'Infos Relatório'!$B14,'Faturamento SP2'!$Z$2:$Z$557,'Infos Relatório'!AG$1)</f>
        <v>0</v>
      </c>
      <c r="AJ14" s="15">
        <f>SUMIFS('Faturamento SP2'!$O$2:$O$557,'Faturamento SP2'!$D$2:$D$557,'Infos Relatório'!$B$2,'Faturamento SP2'!$E$2:$E$557,'Infos Relatório'!$B14,'Faturamento SP2'!$Z$2:$Z$557,'Infos Relatório'!AG$1,'Faturamento SP2'!$T$2:$T$557,"Sim")+SUMIFS('Faturamento SP2'!$P$2:$P$557,'Faturamento SP2'!$D$2:$D$557,'Infos Relatório'!$B$2,'Faturamento SP2'!$E$2:$E$557,'Infos Relatório'!$B14,'Faturamento SP2'!$Z$2:$Z$557,'Infos Relatório'!AG$1,'Faturamento SP2'!$T$2:$T$557,"Sim")</f>
        <v>0</v>
      </c>
      <c r="AK14" s="27" t="e">
        <f t="shared" si="5"/>
        <v>#DIV/0!</v>
      </c>
      <c r="AL14" s="24">
        <f>SUMIFS('Faturamento SP2'!$H$2:$H$557,'Faturamento SP2'!$D$2:$D$557,'Infos Relatório'!$B$2,'Faturamento SP2'!$E$2:$E$557,'Infos Relatório'!$B14,'Faturamento SP2'!$Z$2:$Z$557,'Infos Relatório'!AG$1)</f>
        <v>0</v>
      </c>
      <c r="AM14" s="23">
        <f>COUNTIFS('Faturamento SP2'!$D$2:$D$557,'Infos Relatório'!$B$2,'Faturamento SP2'!$E$2:$E$557,'Infos Relatório'!$B14,'Faturamento SP2'!$Z$2:$Z$557,'Infos Relatório'!AM$1)</f>
        <v>0</v>
      </c>
      <c r="AN14" s="14">
        <f>SUMIFS('Faturamento SP2'!$G$2:$G$557,'Faturamento SP2'!$D$2:$D$557,'Infos Relatório'!$B$2,'Faturamento SP2'!$E$2:$E$557,'Infos Relatório'!$B14,'Faturamento SP2'!$Z$2:$Z$557,'Infos Relatório'!AM$1)</f>
        <v>0</v>
      </c>
      <c r="AO14" s="14">
        <f>SUMIFS('Faturamento SP2'!$J$2:$J$557,'Faturamento SP2'!$D$2:$D$557,'Infos Relatório'!$B$2,'Faturamento SP2'!$E$2:$E$557,'Infos Relatório'!$B14,'Faturamento SP2'!$Z$2:$Z$557,'Infos Relatório'!AM$1)</f>
        <v>0</v>
      </c>
      <c r="AP14" s="15">
        <f>SUMIFS('Faturamento SP2'!$O$2:$O$557,'Faturamento SP2'!$D$2:$D$557,'Infos Relatório'!$B$2,'Faturamento SP2'!$E$2:$E$557,'Infos Relatório'!$B14,'Faturamento SP2'!$Z$2:$Z$557,'Infos Relatório'!AM$1,'Faturamento SP2'!$T$2:$T$557,"Sim")+SUMIFS('Faturamento SP2'!$P$2:$P$557,'Faturamento SP2'!$D$2:$D$557,'Infos Relatório'!$B$2,'Faturamento SP2'!$E$2:$E$557,'Infos Relatório'!$B14,'Faturamento SP2'!$Z$2:$Z$557,'Infos Relatório'!AM$1,'Faturamento SP2'!$T$2:$T$557,"Sim")</f>
        <v>0</v>
      </c>
      <c r="AQ14" s="27" t="e">
        <f t="shared" si="6"/>
        <v>#DIV/0!</v>
      </c>
      <c r="AR14" s="24">
        <f>SUMIFS('Faturamento SP2'!$H$2:$H$557,'Faturamento SP2'!$D$2:$D$557,'Infos Relatório'!$B$2,'Faturamento SP2'!$E$2:$E$557,'Infos Relatório'!$B14,'Faturamento SP2'!$Z$2:$Z$557,'Infos Relatório'!AM$1)</f>
        <v>0</v>
      </c>
      <c r="AS14" s="23">
        <f>COUNTIFS('Faturamento SP2'!$D$2:$D$557,'Infos Relatório'!$B$2,'Faturamento SP2'!$E$2:$E$557,'Infos Relatório'!$B14,'Faturamento SP2'!$Z$2:$Z$557,'Infos Relatório'!AS$1)</f>
        <v>0</v>
      </c>
      <c r="AT14" s="14">
        <f>SUMIFS('Faturamento SP2'!$G$2:$G$557,'Faturamento SP2'!$D$2:$D$557,'Infos Relatório'!$B$2,'Faturamento SP2'!$E$2:$E$557,'Infos Relatório'!$B14,'Faturamento SP2'!$Z$2:$Z$557,'Infos Relatório'!AS$1)</f>
        <v>0</v>
      </c>
      <c r="AU14" s="14">
        <f>SUMIFS('Faturamento SP2'!$J$2:$J$557,'Faturamento SP2'!$D$2:$D$557,'Infos Relatório'!$B$2,'Faturamento SP2'!$E$2:$E$557,'Infos Relatório'!$B14,'Faturamento SP2'!$Z$2:$Z$557,'Infos Relatório'!AS$1)</f>
        <v>0</v>
      </c>
      <c r="AV14" s="15">
        <f>SUMIFS('Faturamento SP2'!$O$2:$O$557,'Faturamento SP2'!$D$2:$D$557,'Infos Relatório'!$B$2,'Faturamento SP2'!$E$2:$E$557,'Infos Relatório'!$B14,'Faturamento SP2'!$Z$2:$Z$557,'Infos Relatório'!AS$1,'Faturamento SP2'!$T$2:$T$557,"Sim")+SUMIFS('Faturamento SP2'!$P$2:$P$557,'Faturamento SP2'!$D$2:$D$557,'Infos Relatório'!$B$2,'Faturamento SP2'!$E$2:$E$557,'Infos Relatório'!$B14,'Faturamento SP2'!$Z$2:$Z$557,'Infos Relatório'!AS$1,'Faturamento SP2'!$T$2:$T$557,"Sim")</f>
        <v>0</v>
      </c>
      <c r="AW14" s="27" t="e">
        <f t="shared" si="7"/>
        <v>#DIV/0!</v>
      </c>
      <c r="AX14" s="24">
        <f>SUMIFS('Faturamento SP2'!$H$2:$H$557,'Faturamento SP2'!$D$2:$D$557,'Infos Relatório'!$B$2,'Faturamento SP2'!$E$2:$E$557,'Infos Relatório'!$B14,'Faturamento SP2'!$Z$2:$Z$557,'Infos Relatório'!AS$1)</f>
        <v>0</v>
      </c>
      <c r="AY14" s="23">
        <f>COUNTIFS('Faturamento SP2'!$D$2:$D$557,'Infos Relatório'!$B$2,'Faturamento SP2'!$E$2:$E$557,'Infos Relatório'!$B14,'Faturamento SP2'!$Z$2:$Z$557,'Infos Relatório'!AY$1)</f>
        <v>0</v>
      </c>
      <c r="AZ14" s="14">
        <f>SUMIFS('Faturamento SP2'!$G$2:$G$557,'Faturamento SP2'!$D$2:$D$557,'Infos Relatório'!$B$2,'Faturamento SP2'!$E$2:$E$557,'Infos Relatório'!$B14,'Faturamento SP2'!$Z$2:$Z$557,'Infos Relatório'!AY$1)</f>
        <v>0</v>
      </c>
      <c r="BA14" s="14">
        <f>SUMIFS('Faturamento SP2'!$J$2:$J$557,'Faturamento SP2'!$D$2:$D$557,'Infos Relatório'!$B$2,'Faturamento SP2'!$E$2:$E$557,'Infos Relatório'!$B14,'Faturamento SP2'!$Z$2:$Z$557,'Infos Relatório'!AY$1)</f>
        <v>0</v>
      </c>
      <c r="BB14" s="15">
        <f>SUMIFS('Faturamento SP2'!$O$2:$O$557,'Faturamento SP2'!$D$2:$D$557,'Infos Relatório'!$B$2,'Faturamento SP2'!$E$2:$E$557,'Infos Relatório'!$B14,'Faturamento SP2'!$Z$2:$Z$557,'Infos Relatório'!AY$1,'Faturamento SP2'!$T$2:$T$557,"Sim")+SUMIFS('Faturamento SP2'!$P$2:$P$557,'Faturamento SP2'!$D$2:$D$557,'Infos Relatório'!$B$2,'Faturamento SP2'!$E$2:$E$557,'Infos Relatório'!$B14,'Faturamento SP2'!$Z$2:$Z$557,'Infos Relatório'!AY$1,'Faturamento SP2'!$T$2:$T$557,"Sim")</f>
        <v>0</v>
      </c>
      <c r="BC14" s="27" t="e">
        <f t="shared" si="8"/>
        <v>#DIV/0!</v>
      </c>
      <c r="BD14" s="24">
        <f>SUMIFS('Faturamento SP2'!$H$2:$H$557,'Faturamento SP2'!$D$2:$D$557,'Infos Relatório'!$B$2,'Faturamento SP2'!$E$2:$E$557,'Infos Relatório'!$B14,'Faturamento SP2'!$Z$2:$Z$557,'Infos Relatório'!AY$1)</f>
        <v>0</v>
      </c>
      <c r="BE14" s="23">
        <f>COUNTIFS('Faturamento SP2'!$D$2:$D$557,'Infos Relatório'!$B$2,'Faturamento SP2'!$E$2:$E$557,'Infos Relatório'!$B14,'Faturamento SP2'!$Z$2:$Z$557,'Infos Relatório'!BE$1)</f>
        <v>0</v>
      </c>
      <c r="BF14" s="14">
        <f>SUMIFS('Faturamento SP2'!$G$2:$G$557,'Faturamento SP2'!$D$2:$D$557,'Infos Relatório'!$B$2,'Faturamento SP2'!$E$2:$E$557,'Infos Relatório'!$B14,'Faturamento SP2'!$Z$2:$Z$557,'Infos Relatório'!BE$1)</f>
        <v>0</v>
      </c>
      <c r="BG14" s="14">
        <f>SUMIFS('Faturamento SP2'!$J$2:$J$557,'Faturamento SP2'!$D$2:$D$557,'Infos Relatório'!$B$2,'Faturamento SP2'!$E$2:$E$557,'Infos Relatório'!$B14,'Faturamento SP2'!$Z$2:$Z$557,'Infos Relatório'!BE$1)</f>
        <v>0</v>
      </c>
      <c r="BH14" s="15">
        <f>SUMIFS('Faturamento SP2'!$O$2:$O$557,'Faturamento SP2'!$D$2:$D$557,'Infos Relatório'!$B$2,'Faturamento SP2'!$E$2:$E$557,'Infos Relatório'!$B14,'Faturamento SP2'!$Z$2:$Z$557,'Infos Relatório'!BE$1,'Faturamento SP2'!$T$2:$T$557,"Sim")+SUMIFS('Faturamento SP2'!$P$2:$P$557,'Faturamento SP2'!$D$2:$D$557,'Infos Relatório'!$B$2,'Faturamento SP2'!$E$2:$E$557,'Infos Relatório'!$B14,'Faturamento SP2'!$Z$2:$Z$557,'Infos Relatório'!BE$1,'Faturamento SP2'!$T$2:$T$557,"Sim")</f>
        <v>0</v>
      </c>
      <c r="BI14" s="27" t="e">
        <f t="shared" si="9"/>
        <v>#DIV/0!</v>
      </c>
      <c r="BJ14" s="24">
        <f>SUMIFS('Faturamento SP2'!$H$2:$H$557,'Faturamento SP2'!$D$2:$D$557,'Infos Relatório'!$B$2,'Faturamento SP2'!$E$2:$E$557,'Infos Relatório'!$B14,'Faturamento SP2'!$Z$2:$Z$557,'Infos Relatório'!BE$1)</f>
        <v>0</v>
      </c>
      <c r="BK14" s="23">
        <f>COUNTIFS('Faturamento SP2'!$D$2:$D$557,'Infos Relatório'!$B$2,'Faturamento SP2'!$E$2:$E$557,'Infos Relatório'!$B14,'Faturamento SP2'!$Z$2:$Z$557,'Infos Relatório'!BK$1)</f>
        <v>0</v>
      </c>
      <c r="BL14" s="14">
        <f>SUMIFS('Faturamento SP2'!$G$2:$G$557,'Faturamento SP2'!$D$2:$D$557,'Infos Relatório'!$B$2,'Faturamento SP2'!$E$2:$E$557,'Infos Relatório'!$B14,'Faturamento SP2'!$Z$2:$Z$557,'Infos Relatório'!BK$1)</f>
        <v>0</v>
      </c>
      <c r="BM14" s="14">
        <f>SUMIFS('Faturamento SP2'!$J$2:$J$557,'Faturamento SP2'!$D$2:$D$557,'Infos Relatório'!$B$2,'Faturamento SP2'!$E$2:$E$557,'Infos Relatório'!$B14,'Faturamento SP2'!$Z$2:$Z$557,'Infos Relatório'!BK$1)</f>
        <v>0</v>
      </c>
      <c r="BN14" s="15">
        <f>SUMIFS('Faturamento SP2'!$O$2:$O$557,'Faturamento SP2'!$D$2:$D$557,'Infos Relatório'!$B$2,'Faturamento SP2'!$E$2:$E$557,'Infos Relatório'!$B14,'Faturamento SP2'!$Z$2:$Z$557,'Infos Relatório'!BK$1,'Faturamento SP2'!$T$2:$T$557,"Sim")+SUMIFS('Faturamento SP2'!$P$2:$P$557,'Faturamento SP2'!$D$2:$D$557,'Infos Relatório'!$B$2,'Faturamento SP2'!$E$2:$E$557,'Infos Relatório'!$B14,'Faturamento SP2'!$Z$2:$Z$557,'Infos Relatório'!BK$1,'Faturamento SP2'!$T$2:$T$557,"Sim")</f>
        <v>0</v>
      </c>
      <c r="BO14" s="27" t="e">
        <f t="shared" si="10"/>
        <v>#DIV/0!</v>
      </c>
      <c r="BP14" s="24">
        <f>SUMIFS('Faturamento SP2'!$H$2:$H$557,'Faturamento SP2'!$D$2:$D$557,'Infos Relatório'!$B$2,'Faturamento SP2'!$E$2:$E$557,'Infos Relatório'!$B14,'Faturamento SP2'!$Z$2:$Z$557,'Infos Relatório'!BK$1)</f>
        <v>0</v>
      </c>
      <c r="BQ14" s="23">
        <f>COUNTIFS('Faturamento SP2'!$D$2:$D$557,'Infos Relatório'!$B$2,'Faturamento SP2'!$E$2:$E$557,'Infos Relatório'!$B14,'Faturamento SP2'!$Z$2:$Z$557,'Infos Relatório'!BQ$1)</f>
        <v>0</v>
      </c>
      <c r="BR14" s="14">
        <f>SUMIFS('Faturamento SP2'!$G$2:$G$557,'Faturamento SP2'!$D$2:$D$557,'Infos Relatório'!$B$2,'Faturamento SP2'!$E$2:$E$557,'Infos Relatório'!$B14,'Faturamento SP2'!$Z$2:$Z$557,'Infos Relatório'!BQ$1)</f>
        <v>0</v>
      </c>
      <c r="BS14" s="14">
        <f>SUMIFS('Faturamento SP2'!$J$2:$J$557,'Faturamento SP2'!$D$2:$D$557,'Infos Relatório'!$B$2,'Faturamento SP2'!$E$2:$E$557,'Infos Relatório'!$B14,'Faturamento SP2'!$Z$2:$Z$557,'Infos Relatório'!BQ$1)</f>
        <v>0</v>
      </c>
      <c r="BT14" s="15">
        <f>SUMIFS('Faturamento SP2'!$O$2:$O$557,'Faturamento SP2'!$D$2:$D$557,'Infos Relatório'!$B$2,'Faturamento SP2'!$E$2:$E$557,'Infos Relatório'!$B14,'Faturamento SP2'!$Z$2:$Z$557,'Infos Relatório'!BQ$1,'Faturamento SP2'!$T$2:$T$557,"Sim")+SUMIFS('Faturamento SP2'!$P$2:$P$557,'Faturamento SP2'!$D$2:$D$557,'Infos Relatório'!$B$2,'Faturamento SP2'!$E$2:$E$557,'Infos Relatório'!$B14,'Faturamento SP2'!$Z$2:$Z$557,'Infos Relatório'!BQ$1,'Faturamento SP2'!$T$2:$T$557,"Sim")</f>
        <v>0</v>
      </c>
      <c r="BU14" s="27" t="e">
        <f t="shared" si="11"/>
        <v>#DIV/0!</v>
      </c>
      <c r="BV14" s="24">
        <f>SUMIFS('Faturamento SP2'!$H$2:$H$557,'Faturamento SP2'!$D$2:$D$557,'Infos Relatório'!$B$2,'Faturamento SP2'!$E$2:$E$557,'Infos Relatório'!$B14,'Faturamento SP2'!$Z$2:$Z$557,'Infos Relatório'!BQ$1)</f>
        <v>0</v>
      </c>
    </row>
    <row r="15" spans="2:74">
      <c r="B15" s="17" t="s">
        <v>203</v>
      </c>
      <c r="C15" s="23">
        <f>COUNTIFS('Faturamento SP2'!$D$2:$D$557,'Infos Relatório'!$B$2,'Faturamento SP2'!$E$2:$E$557,'Infos Relatório'!$B15,'Faturamento SP2'!$Z$2:$Z$557,'Infos Relatório'!C$1)</f>
        <v>0</v>
      </c>
      <c r="D15" s="14">
        <f>SUMIFS('Faturamento SP2'!$G$2:$G$557,'Faturamento SP2'!$D$2:$D$557,'Infos Relatório'!$B$2,'Faturamento SP2'!$E$2:$E$557,'Infos Relatório'!$B15,'Faturamento SP2'!$Z$2:$Z$557,'Infos Relatório'!C$1)</f>
        <v>0</v>
      </c>
      <c r="E15" s="55">
        <f>SUMIFS('Faturamento SP2'!$J$2:$J$557,'Faturamento SP2'!$D$2:$D$557,'Infos Relatório'!$B$2,'Faturamento SP2'!$E$2:$E$557,'Infos Relatório'!$B15,'Faturamento SP2'!$Z$2:$Z$557,'Infos Relatório'!C$1)</f>
        <v>0</v>
      </c>
      <c r="F15" s="15">
        <f>SUMIFS('Faturamento SP2'!$O$2:$O$557,'Faturamento SP2'!$D$2:$D$557,'Infos Relatório'!$B$2,'Faturamento SP2'!$E$2:$E$557,'Infos Relatório'!$B15,'Faturamento SP2'!$Z$2:$Z$557,'Infos Relatório'!C$1,'Faturamento SP2'!$T$2:$T$557,"Sim")+SUMIFS('Faturamento SP2'!$P$2:$P$557,'Faturamento SP2'!$D$2:$D$557,'Infos Relatório'!$B$2,'Faturamento SP2'!$E$2:$E$557,'Infos Relatório'!$B15,'Faturamento SP2'!$Z$2:$Z$557,'Infos Relatório'!C$1,'Faturamento SP2'!$T$2:$T$557,"Sim")</f>
        <v>0</v>
      </c>
      <c r="G15" s="60" t="e">
        <f t="shared" si="0"/>
        <v>#DIV/0!</v>
      </c>
      <c r="H15" s="24">
        <f>SUMIFS('Faturamento SP2'!$H$2:$H$557,'Faturamento SP2'!$D$2:$D$557,'Infos Relatório'!$B$2,'Faturamento SP2'!$E$2:$E$557,'Infos Relatório'!$B15,'Faturamento SP2'!$Z$2:$Z$557,'Infos Relatório'!C$1)</f>
        <v>0</v>
      </c>
      <c r="I15" s="23">
        <f>COUNTIFS('Faturamento SP2'!$D$2:$D$557,'Infos Relatório'!$B$2,'Faturamento SP2'!$E$2:$E$557,'Infos Relatório'!$B15,'Faturamento SP2'!$Z$2:$Z$557,'Infos Relatório'!I$1)</f>
        <v>0</v>
      </c>
      <c r="J15" s="14">
        <f>SUMIFS('Faturamento SP2'!$G$2:$G$557,'Faturamento SP2'!$D$2:$D$557,'Infos Relatório'!$B$2,'Faturamento SP2'!$E$2:$E$557,'Infos Relatório'!$B15,'Faturamento SP2'!$Z$2:$Z$557,'Infos Relatório'!I$1)</f>
        <v>0</v>
      </c>
      <c r="K15" s="55">
        <f>SUMIFS('Faturamento SP2'!$J$2:$J$557,'Faturamento SP2'!$D$2:$D$557,'Infos Relatório'!$B$2,'Faturamento SP2'!$E$2:$E$557,'Infos Relatório'!$B15,'Faturamento SP2'!$Z$2:$Z$557,'Infos Relatório'!I$1)</f>
        <v>0</v>
      </c>
      <c r="L15" s="15">
        <f>SUMIFS('Faturamento SP2'!$O$2:$O$557,'Faturamento SP2'!$D$2:$D$557,'Infos Relatório'!$B$2,'Faturamento SP2'!$E$2:$E$557,'Infos Relatório'!$B15,'Faturamento SP2'!$Z$2:$Z$557,'Infos Relatório'!I$1,'Faturamento SP2'!$T$2:$T$557,"Sim")+SUMIFS('Faturamento SP2'!$P$2:$P$557,'Faturamento SP2'!$D$2:$D$557,'Infos Relatório'!$B$2,'Faturamento SP2'!$E$2:$E$557,'Infos Relatório'!$B15,'Faturamento SP2'!$Z$2:$Z$557,'Infos Relatório'!I$1,'Faturamento SP2'!$T$2:$T$557,"Sim")</f>
        <v>0</v>
      </c>
      <c r="M15" s="27" t="e">
        <f t="shared" si="1"/>
        <v>#DIV/0!</v>
      </c>
      <c r="N15" s="24">
        <f>SUMIFS('Faturamento SP2'!$H$2:$H$557,'Faturamento SP2'!$D$2:$D$557,'Infos Relatório'!$B$2,'Faturamento SP2'!$E$2:$E$557,'Infos Relatório'!$B15,'Faturamento SP2'!$Z$2:$Z$557,'Infos Relatório'!I$1)</f>
        <v>0</v>
      </c>
      <c r="O15" s="23">
        <f>COUNTIFS('Faturamento SP2'!$D$2:$D$557,'Infos Relatório'!$B$2,'Faturamento SP2'!$E$2:$E$557,'Infos Relatório'!$B15,'Faturamento SP2'!$Z$2:$Z$557,'Infos Relatório'!O$1)</f>
        <v>0</v>
      </c>
      <c r="P15" s="14">
        <f>SUMIFS('Faturamento SP2'!$G$2:$G$557,'Faturamento SP2'!$D$2:$D$557,'Infos Relatório'!$B$2,'Faturamento SP2'!$E$2:$E$557,'Infos Relatório'!$B15,'Faturamento SP2'!$Z$2:$Z$557,'Infos Relatório'!O$1)</f>
        <v>0</v>
      </c>
      <c r="Q15" s="14">
        <f>SUMIFS('Faturamento SP2'!$J$2:$J$557,'Faturamento SP2'!$D$2:$D$557,'Infos Relatório'!$B$2,'Faturamento SP2'!$E$2:$E$557,'Infos Relatório'!$B15,'Faturamento SP2'!$Z$2:$Z$557,'Infos Relatório'!O$1)</f>
        <v>0</v>
      </c>
      <c r="R15" s="15">
        <f>SUMIFS('Faturamento SP2'!$O$2:$O$557,'Faturamento SP2'!$D$2:$D$557,'Infos Relatório'!$B$2,'Faturamento SP2'!$E$2:$E$557,'Infos Relatório'!$B15,'Faturamento SP2'!$Z$2:$Z$557,'Infos Relatório'!O$1,'Faturamento SP2'!$T$2:$T$557,"Sim")+SUMIFS('Faturamento SP2'!$P$2:$P$557,'Faturamento SP2'!$D$2:$D$557,'Infos Relatório'!$B$2,'Faturamento SP2'!$E$2:$E$557,'Infos Relatório'!$B15,'Faturamento SP2'!$Z$2:$Z$557,'Infos Relatório'!O$1,'Faturamento SP2'!$T$2:$T$557,"Sim")</f>
        <v>0</v>
      </c>
      <c r="S15" s="27" t="e">
        <f t="shared" si="2"/>
        <v>#DIV/0!</v>
      </c>
      <c r="T15" s="24">
        <f>SUMIFS('Faturamento SP2'!$H$2:$H$557,'Faturamento SP2'!$D$2:$D$557,'Infos Relatório'!$B$2,'Faturamento SP2'!$E$2:$E$557,'Infos Relatório'!$B15,'Faturamento SP2'!$Z$2:$Z$557,'Infos Relatório'!O$1)</f>
        <v>0</v>
      </c>
      <c r="U15" s="23">
        <f>COUNTIFS('Faturamento SP2'!$D$2:$D$557,'Infos Relatório'!$B$2,'Faturamento SP2'!$E$2:$E$557,'Infos Relatório'!$B15,'Faturamento SP2'!$Z$2:$Z$557,'Infos Relatório'!U$1)</f>
        <v>0</v>
      </c>
      <c r="V15" s="14">
        <f>SUMIFS('Faturamento SP2'!$G$2:$G$557,'Faturamento SP2'!$D$2:$D$557,'Infos Relatório'!$B$2,'Faturamento SP2'!$E$2:$E$557,'Infos Relatório'!$B15,'Faturamento SP2'!$Z$2:$Z$557,'Infos Relatório'!U$1)</f>
        <v>0</v>
      </c>
      <c r="W15" s="14">
        <f>SUMIFS('Faturamento SP2'!$J$2:$J$557,'Faturamento SP2'!$D$2:$D$557,'Infos Relatório'!$B$2,'Faturamento SP2'!$E$2:$E$557,'Infos Relatório'!$B15,'Faturamento SP2'!$Z$2:$Z$557,'Infos Relatório'!U$1)</f>
        <v>0</v>
      </c>
      <c r="X15" s="15">
        <f>SUMIFS('Faturamento SP2'!$O$2:$O$557,'Faturamento SP2'!$D$2:$D$557,'Infos Relatório'!$B$2,'Faturamento SP2'!$E$2:$E$557,'Infos Relatório'!$B15,'Faturamento SP2'!$Z$2:$Z$557,'Infos Relatório'!U$1,'Faturamento SP2'!$T$2:$T$557,"Sim")+SUMIFS('Faturamento SP2'!$P$2:$P$557,'Faturamento SP2'!$D$2:$D$557,'Infos Relatório'!$B$2,'Faturamento SP2'!$E$2:$E$557,'Infos Relatório'!$B15,'Faturamento SP2'!$Z$2:$Z$557,'Infos Relatório'!U$1,'Faturamento SP2'!$T$2:$T$557,"Sim")</f>
        <v>0</v>
      </c>
      <c r="Y15" s="27" t="e">
        <f t="shared" si="3"/>
        <v>#DIV/0!</v>
      </c>
      <c r="Z15" s="24">
        <f>SUMIFS('Faturamento SP2'!$H$2:$H$557,'Faturamento SP2'!$D$2:$D$557,'Infos Relatório'!$B$2,'Faturamento SP2'!$E$2:$E$557,'Infos Relatório'!$B15,'Faturamento SP2'!$Z$2:$Z$557,'Infos Relatório'!U$1)</f>
        <v>0</v>
      </c>
      <c r="AA15" s="23">
        <f>COUNTIFS('Faturamento SP2'!$D$2:$D$557,'Infos Relatório'!$B$2,'Faturamento SP2'!$E$2:$E$557,'Infos Relatório'!$B15,'Faturamento SP2'!$Z$2:$Z$557,'Infos Relatório'!AA$1)</f>
        <v>0</v>
      </c>
      <c r="AB15" s="14">
        <f>SUMIFS('Faturamento SP2'!$G$2:$G$557,'Faturamento SP2'!$D$2:$D$557,'Infos Relatório'!$B$2,'Faturamento SP2'!$E$2:$E$557,'Infos Relatório'!$B15,'Faturamento SP2'!$Z$2:$Z$557,'Infos Relatório'!AA$1)</f>
        <v>0</v>
      </c>
      <c r="AC15" s="14">
        <f>SUMIFS('Faturamento SP2'!$J$2:$J$557,'Faturamento SP2'!$D$2:$D$557,'Infos Relatório'!$B$2,'Faturamento SP2'!$E$2:$E$557,'Infos Relatório'!$B15,'Faturamento SP2'!$Z$2:$Z$557,'Infos Relatório'!AA$1)</f>
        <v>0</v>
      </c>
      <c r="AD15" s="15">
        <f>SUMIFS('Faturamento SP2'!$O$2:$O$557,'Faturamento SP2'!$D$2:$D$557,'Infos Relatório'!$B$2,'Faturamento SP2'!$E$2:$E$557,'Infos Relatório'!$B15,'Faturamento SP2'!$Z$2:$Z$557,'Infos Relatório'!AA$1,'Faturamento SP2'!$T$2:$T$557,"Sim")+SUMIFS('Faturamento SP2'!$P$2:$P$557,'Faturamento SP2'!$D$2:$D$557,'Infos Relatório'!$B$2,'Faturamento SP2'!$E$2:$E$557,'Infos Relatório'!$B15,'Faturamento SP2'!$Z$2:$Z$557,'Infos Relatório'!AA$1,'Faturamento SP2'!$T$2:$T$557,"Sim")</f>
        <v>0</v>
      </c>
      <c r="AE15" s="27" t="e">
        <f t="shared" si="4"/>
        <v>#DIV/0!</v>
      </c>
      <c r="AF15" s="24">
        <f>SUMIFS('Faturamento SP2'!$H$2:$H$557,'Faturamento SP2'!$D$2:$D$557,'Infos Relatório'!$B$2,'Faturamento SP2'!$E$2:$E$557,'Infos Relatório'!$B15,'Faturamento SP2'!$Z$2:$Z$557,'Infos Relatório'!AA$1)</f>
        <v>0</v>
      </c>
      <c r="AG15" s="23">
        <f>COUNTIFS('Faturamento SP2'!$D$2:$D$557,'Infos Relatório'!$B$2,'Faturamento SP2'!$E$2:$E$557,'Infos Relatório'!$B15,'Faturamento SP2'!$Z$2:$Z$557,'Infos Relatório'!AG$1)</f>
        <v>0</v>
      </c>
      <c r="AH15" s="14">
        <f>SUMIFS('Faturamento SP2'!$G$2:$G$557,'Faturamento SP2'!$D$2:$D$557,'Infos Relatório'!$B$2,'Faturamento SP2'!$E$2:$E$557,'Infos Relatório'!$B15,'Faturamento SP2'!$Z$2:$Z$557,'Infos Relatório'!AG$1)</f>
        <v>0</v>
      </c>
      <c r="AI15" s="14">
        <f>SUMIFS('Faturamento SP2'!$J$2:$J$557,'Faturamento SP2'!$D$2:$D$557,'Infos Relatório'!$B$2,'Faturamento SP2'!$E$2:$E$557,'Infos Relatório'!$B15,'Faturamento SP2'!$Z$2:$Z$557,'Infos Relatório'!AG$1)</f>
        <v>0</v>
      </c>
      <c r="AJ15" s="15">
        <f>SUMIFS('Faturamento SP2'!$O$2:$O$557,'Faturamento SP2'!$D$2:$D$557,'Infos Relatório'!$B$2,'Faturamento SP2'!$E$2:$E$557,'Infos Relatório'!$B15,'Faturamento SP2'!$Z$2:$Z$557,'Infos Relatório'!AG$1,'Faturamento SP2'!$T$2:$T$557,"Sim")+SUMIFS('Faturamento SP2'!$P$2:$P$557,'Faturamento SP2'!$D$2:$D$557,'Infos Relatório'!$B$2,'Faturamento SP2'!$E$2:$E$557,'Infos Relatório'!$B15,'Faturamento SP2'!$Z$2:$Z$557,'Infos Relatório'!AG$1,'Faturamento SP2'!$T$2:$T$557,"Sim")</f>
        <v>0</v>
      </c>
      <c r="AK15" s="27" t="e">
        <f t="shared" si="5"/>
        <v>#DIV/0!</v>
      </c>
      <c r="AL15" s="24">
        <f>SUMIFS('Faturamento SP2'!$H$2:$H$557,'Faturamento SP2'!$D$2:$D$557,'Infos Relatório'!$B$2,'Faturamento SP2'!$E$2:$E$557,'Infos Relatório'!$B15,'Faturamento SP2'!$Z$2:$Z$557,'Infos Relatório'!AG$1)</f>
        <v>0</v>
      </c>
      <c r="AM15" s="23">
        <f>COUNTIFS('Faturamento SP2'!$D$2:$D$557,'Infos Relatório'!$B$2,'Faturamento SP2'!$E$2:$E$557,'Infos Relatório'!$B15,'Faturamento SP2'!$Z$2:$Z$557,'Infos Relatório'!AM$1)</f>
        <v>0</v>
      </c>
      <c r="AN15" s="14">
        <f>SUMIFS('Faturamento SP2'!$G$2:$G$557,'Faturamento SP2'!$D$2:$D$557,'Infos Relatório'!$B$2,'Faturamento SP2'!$E$2:$E$557,'Infos Relatório'!$B15,'Faturamento SP2'!$Z$2:$Z$557,'Infos Relatório'!AM$1)</f>
        <v>0</v>
      </c>
      <c r="AO15" s="14">
        <f>SUMIFS('Faturamento SP2'!$J$2:$J$557,'Faturamento SP2'!$D$2:$D$557,'Infos Relatório'!$B$2,'Faturamento SP2'!$E$2:$E$557,'Infos Relatório'!$B15,'Faturamento SP2'!$Z$2:$Z$557,'Infos Relatório'!AM$1)</f>
        <v>0</v>
      </c>
      <c r="AP15" s="15">
        <f>SUMIFS('Faturamento SP2'!$O$2:$O$557,'Faturamento SP2'!$D$2:$D$557,'Infos Relatório'!$B$2,'Faturamento SP2'!$E$2:$E$557,'Infos Relatório'!$B15,'Faturamento SP2'!$Z$2:$Z$557,'Infos Relatório'!AM$1,'Faturamento SP2'!$T$2:$T$557,"Sim")+SUMIFS('Faturamento SP2'!$P$2:$P$557,'Faturamento SP2'!$D$2:$D$557,'Infos Relatório'!$B$2,'Faturamento SP2'!$E$2:$E$557,'Infos Relatório'!$B15,'Faturamento SP2'!$Z$2:$Z$557,'Infos Relatório'!AM$1,'Faturamento SP2'!$T$2:$T$557,"Sim")</f>
        <v>0</v>
      </c>
      <c r="AQ15" s="27" t="e">
        <f t="shared" si="6"/>
        <v>#DIV/0!</v>
      </c>
      <c r="AR15" s="24">
        <f>SUMIFS('Faturamento SP2'!$H$2:$H$557,'Faturamento SP2'!$D$2:$D$557,'Infos Relatório'!$B$2,'Faturamento SP2'!$E$2:$E$557,'Infos Relatório'!$B15,'Faturamento SP2'!$Z$2:$Z$557,'Infos Relatório'!AM$1)</f>
        <v>0</v>
      </c>
      <c r="AS15" s="23">
        <f>COUNTIFS('Faturamento SP2'!$D$2:$D$557,'Infos Relatório'!$B$2,'Faturamento SP2'!$E$2:$E$557,'Infos Relatório'!$B15,'Faturamento SP2'!$Z$2:$Z$557,'Infos Relatório'!AS$1)</f>
        <v>0</v>
      </c>
      <c r="AT15" s="14">
        <f>SUMIFS('Faturamento SP2'!$G$2:$G$557,'Faturamento SP2'!$D$2:$D$557,'Infos Relatório'!$B$2,'Faturamento SP2'!$E$2:$E$557,'Infos Relatório'!$B15,'Faturamento SP2'!$Z$2:$Z$557,'Infos Relatório'!AS$1)</f>
        <v>0</v>
      </c>
      <c r="AU15" s="14">
        <f>SUMIFS('Faturamento SP2'!$J$2:$J$557,'Faturamento SP2'!$D$2:$D$557,'Infos Relatório'!$B$2,'Faturamento SP2'!$E$2:$E$557,'Infos Relatório'!$B15,'Faturamento SP2'!$Z$2:$Z$557,'Infos Relatório'!AS$1)</f>
        <v>0</v>
      </c>
      <c r="AV15" s="15">
        <f>SUMIFS('Faturamento SP2'!$O$2:$O$557,'Faturamento SP2'!$D$2:$D$557,'Infos Relatório'!$B$2,'Faturamento SP2'!$E$2:$E$557,'Infos Relatório'!$B15,'Faturamento SP2'!$Z$2:$Z$557,'Infos Relatório'!AS$1,'Faturamento SP2'!$T$2:$T$557,"Sim")+SUMIFS('Faturamento SP2'!$P$2:$P$557,'Faturamento SP2'!$D$2:$D$557,'Infos Relatório'!$B$2,'Faturamento SP2'!$E$2:$E$557,'Infos Relatório'!$B15,'Faturamento SP2'!$Z$2:$Z$557,'Infos Relatório'!AS$1,'Faturamento SP2'!$T$2:$T$557,"Sim")</f>
        <v>0</v>
      </c>
      <c r="AW15" s="27" t="e">
        <f t="shared" si="7"/>
        <v>#DIV/0!</v>
      </c>
      <c r="AX15" s="24">
        <f>SUMIFS('Faturamento SP2'!$H$2:$H$557,'Faturamento SP2'!$D$2:$D$557,'Infos Relatório'!$B$2,'Faturamento SP2'!$E$2:$E$557,'Infos Relatório'!$B15,'Faturamento SP2'!$Z$2:$Z$557,'Infos Relatório'!AS$1)</f>
        <v>0</v>
      </c>
      <c r="AY15" s="23">
        <f>COUNTIFS('Faturamento SP2'!$D$2:$D$557,'Infos Relatório'!$B$2,'Faturamento SP2'!$E$2:$E$557,'Infos Relatório'!$B15,'Faturamento SP2'!$Z$2:$Z$557,'Infos Relatório'!AY$1)</f>
        <v>0</v>
      </c>
      <c r="AZ15" s="14">
        <f>SUMIFS('Faturamento SP2'!$G$2:$G$557,'Faturamento SP2'!$D$2:$D$557,'Infos Relatório'!$B$2,'Faturamento SP2'!$E$2:$E$557,'Infos Relatório'!$B15,'Faturamento SP2'!$Z$2:$Z$557,'Infos Relatório'!AY$1)</f>
        <v>0</v>
      </c>
      <c r="BA15" s="14">
        <f>SUMIFS('Faturamento SP2'!$J$2:$J$557,'Faturamento SP2'!$D$2:$D$557,'Infos Relatório'!$B$2,'Faturamento SP2'!$E$2:$E$557,'Infos Relatório'!$B15,'Faturamento SP2'!$Z$2:$Z$557,'Infos Relatório'!AY$1)</f>
        <v>0</v>
      </c>
      <c r="BB15" s="15">
        <f>SUMIFS('Faturamento SP2'!$O$2:$O$557,'Faturamento SP2'!$D$2:$D$557,'Infos Relatório'!$B$2,'Faturamento SP2'!$E$2:$E$557,'Infos Relatório'!$B15,'Faturamento SP2'!$Z$2:$Z$557,'Infos Relatório'!AY$1,'Faturamento SP2'!$T$2:$T$557,"Sim")+SUMIFS('Faturamento SP2'!$P$2:$P$557,'Faturamento SP2'!$D$2:$D$557,'Infos Relatório'!$B$2,'Faturamento SP2'!$E$2:$E$557,'Infos Relatório'!$B15,'Faturamento SP2'!$Z$2:$Z$557,'Infos Relatório'!AY$1,'Faturamento SP2'!$T$2:$T$557,"Sim")</f>
        <v>0</v>
      </c>
      <c r="BC15" s="27" t="e">
        <f t="shared" si="8"/>
        <v>#DIV/0!</v>
      </c>
      <c r="BD15" s="24">
        <f>SUMIFS('Faturamento SP2'!$H$2:$H$557,'Faturamento SP2'!$D$2:$D$557,'Infos Relatório'!$B$2,'Faturamento SP2'!$E$2:$E$557,'Infos Relatório'!$B15,'Faturamento SP2'!$Z$2:$Z$557,'Infos Relatório'!AY$1)</f>
        <v>0</v>
      </c>
      <c r="BE15" s="23">
        <f>COUNTIFS('Faturamento SP2'!$D$2:$D$557,'Infos Relatório'!$B$2,'Faturamento SP2'!$E$2:$E$557,'Infos Relatório'!$B15,'Faturamento SP2'!$Z$2:$Z$557,'Infos Relatório'!BE$1)</f>
        <v>0</v>
      </c>
      <c r="BF15" s="14">
        <f>SUMIFS('Faturamento SP2'!$G$2:$G$557,'Faturamento SP2'!$D$2:$D$557,'Infos Relatório'!$B$2,'Faturamento SP2'!$E$2:$E$557,'Infos Relatório'!$B15,'Faturamento SP2'!$Z$2:$Z$557,'Infos Relatório'!BE$1)</f>
        <v>0</v>
      </c>
      <c r="BG15" s="14">
        <f>SUMIFS('Faturamento SP2'!$J$2:$J$557,'Faturamento SP2'!$D$2:$D$557,'Infos Relatório'!$B$2,'Faturamento SP2'!$E$2:$E$557,'Infos Relatório'!$B15,'Faturamento SP2'!$Z$2:$Z$557,'Infos Relatório'!BE$1)</f>
        <v>0</v>
      </c>
      <c r="BH15" s="15">
        <f>SUMIFS('Faturamento SP2'!$O$2:$O$557,'Faturamento SP2'!$D$2:$D$557,'Infos Relatório'!$B$2,'Faturamento SP2'!$E$2:$E$557,'Infos Relatório'!$B15,'Faturamento SP2'!$Z$2:$Z$557,'Infos Relatório'!BE$1,'Faturamento SP2'!$T$2:$T$557,"Sim")+SUMIFS('Faturamento SP2'!$P$2:$P$557,'Faturamento SP2'!$D$2:$D$557,'Infos Relatório'!$B$2,'Faturamento SP2'!$E$2:$E$557,'Infos Relatório'!$B15,'Faturamento SP2'!$Z$2:$Z$557,'Infos Relatório'!BE$1,'Faturamento SP2'!$T$2:$T$557,"Sim")</f>
        <v>0</v>
      </c>
      <c r="BI15" s="27" t="e">
        <f t="shared" si="9"/>
        <v>#DIV/0!</v>
      </c>
      <c r="BJ15" s="24">
        <f>SUMIFS('Faturamento SP2'!$H$2:$H$557,'Faturamento SP2'!$D$2:$D$557,'Infos Relatório'!$B$2,'Faturamento SP2'!$E$2:$E$557,'Infos Relatório'!$B15,'Faturamento SP2'!$Z$2:$Z$557,'Infos Relatório'!BE$1)</f>
        <v>0</v>
      </c>
      <c r="BK15" s="23">
        <f>COUNTIFS('Faturamento SP2'!$D$2:$D$557,'Infos Relatório'!$B$2,'Faturamento SP2'!$E$2:$E$557,'Infos Relatório'!$B15,'Faturamento SP2'!$Z$2:$Z$557,'Infos Relatório'!BK$1)</f>
        <v>0</v>
      </c>
      <c r="BL15" s="14">
        <f>SUMIFS('Faturamento SP2'!$G$2:$G$557,'Faturamento SP2'!$D$2:$D$557,'Infos Relatório'!$B$2,'Faturamento SP2'!$E$2:$E$557,'Infos Relatório'!$B15,'Faturamento SP2'!$Z$2:$Z$557,'Infos Relatório'!BK$1)</f>
        <v>0</v>
      </c>
      <c r="BM15" s="14">
        <f>SUMIFS('Faturamento SP2'!$J$2:$J$557,'Faturamento SP2'!$D$2:$D$557,'Infos Relatório'!$B$2,'Faturamento SP2'!$E$2:$E$557,'Infos Relatório'!$B15,'Faturamento SP2'!$Z$2:$Z$557,'Infos Relatório'!BK$1)</f>
        <v>0</v>
      </c>
      <c r="BN15" s="15">
        <f>SUMIFS('Faturamento SP2'!$O$2:$O$557,'Faturamento SP2'!$D$2:$D$557,'Infos Relatório'!$B$2,'Faturamento SP2'!$E$2:$E$557,'Infos Relatório'!$B15,'Faturamento SP2'!$Z$2:$Z$557,'Infos Relatório'!BK$1,'Faturamento SP2'!$T$2:$T$557,"Sim")+SUMIFS('Faturamento SP2'!$P$2:$P$557,'Faturamento SP2'!$D$2:$D$557,'Infos Relatório'!$B$2,'Faturamento SP2'!$E$2:$E$557,'Infos Relatório'!$B15,'Faturamento SP2'!$Z$2:$Z$557,'Infos Relatório'!BK$1,'Faturamento SP2'!$T$2:$T$557,"Sim")</f>
        <v>0</v>
      </c>
      <c r="BO15" s="27" t="e">
        <f t="shared" si="10"/>
        <v>#DIV/0!</v>
      </c>
      <c r="BP15" s="24">
        <f>SUMIFS('Faturamento SP2'!$H$2:$H$557,'Faturamento SP2'!$D$2:$D$557,'Infos Relatório'!$B$2,'Faturamento SP2'!$E$2:$E$557,'Infos Relatório'!$B15,'Faturamento SP2'!$Z$2:$Z$557,'Infos Relatório'!BK$1)</f>
        <v>0</v>
      </c>
      <c r="BQ15" s="23">
        <f>COUNTIFS('Faturamento SP2'!$D$2:$D$557,'Infos Relatório'!$B$2,'Faturamento SP2'!$E$2:$E$557,'Infos Relatório'!$B15,'Faturamento SP2'!$Z$2:$Z$557,'Infos Relatório'!BQ$1)</f>
        <v>0</v>
      </c>
      <c r="BR15" s="14">
        <f>SUMIFS('Faturamento SP2'!$G$2:$G$557,'Faturamento SP2'!$D$2:$D$557,'Infos Relatório'!$B$2,'Faturamento SP2'!$E$2:$E$557,'Infos Relatório'!$B15,'Faturamento SP2'!$Z$2:$Z$557,'Infos Relatório'!BQ$1)</f>
        <v>0</v>
      </c>
      <c r="BS15" s="14">
        <f>SUMIFS('Faturamento SP2'!$J$2:$J$557,'Faturamento SP2'!$D$2:$D$557,'Infos Relatório'!$B$2,'Faturamento SP2'!$E$2:$E$557,'Infos Relatório'!$B15,'Faturamento SP2'!$Z$2:$Z$557,'Infos Relatório'!BQ$1)</f>
        <v>0</v>
      </c>
      <c r="BT15" s="15">
        <f>SUMIFS('Faturamento SP2'!$O$2:$O$557,'Faturamento SP2'!$D$2:$D$557,'Infos Relatório'!$B$2,'Faturamento SP2'!$E$2:$E$557,'Infos Relatório'!$B15,'Faturamento SP2'!$Z$2:$Z$557,'Infos Relatório'!BQ$1,'Faturamento SP2'!$T$2:$T$557,"Sim")+SUMIFS('Faturamento SP2'!$P$2:$P$557,'Faturamento SP2'!$D$2:$D$557,'Infos Relatório'!$B$2,'Faturamento SP2'!$E$2:$E$557,'Infos Relatório'!$B15,'Faturamento SP2'!$Z$2:$Z$557,'Infos Relatório'!BQ$1,'Faturamento SP2'!$T$2:$T$557,"Sim")</f>
        <v>0</v>
      </c>
      <c r="BU15" s="27" t="e">
        <f t="shared" si="11"/>
        <v>#DIV/0!</v>
      </c>
      <c r="BV15" s="24">
        <f>SUMIFS('Faturamento SP2'!$H$2:$H$557,'Faturamento SP2'!$D$2:$D$557,'Infos Relatório'!$B$2,'Faturamento SP2'!$E$2:$E$557,'Infos Relatório'!$B15,'Faturamento SP2'!$Z$2:$Z$557,'Infos Relatório'!BQ$1)</f>
        <v>0</v>
      </c>
    </row>
    <row r="16" spans="2:74">
      <c r="B16" s="17" t="s">
        <v>248</v>
      </c>
      <c r="C16" s="23">
        <f>COUNTIFS('Faturamento SP2'!$D$2:$D$557,'Infos Relatório'!$B$2,'Faturamento SP2'!$E$2:$E$557,'Infos Relatório'!$B16,'Faturamento SP2'!$Z$2:$Z$557,'Infos Relatório'!C$1)</f>
        <v>0</v>
      </c>
      <c r="D16" s="14">
        <f>SUMIFS('Faturamento SP2'!$G$2:$G$557,'Faturamento SP2'!$D$2:$D$557,'Infos Relatório'!$B$2,'Faturamento SP2'!$E$2:$E$557,'Infos Relatório'!$B16,'Faturamento SP2'!$Z$2:$Z$557,'Infos Relatório'!C$1)</f>
        <v>0</v>
      </c>
      <c r="E16" s="55">
        <f>SUMIFS('Faturamento SP2'!$J$2:$J$557,'Faturamento SP2'!$D$2:$D$557,'Infos Relatório'!$B$2,'Faturamento SP2'!$E$2:$E$557,'Infos Relatório'!$B16,'Faturamento SP2'!$Z$2:$Z$557,'Infos Relatório'!C$1)</f>
        <v>0</v>
      </c>
      <c r="F16" s="15">
        <f>SUMIFS('Faturamento SP2'!$O$2:$O$557,'Faturamento SP2'!$D$2:$D$557,'Infos Relatório'!$B$2,'Faturamento SP2'!$E$2:$E$557,'Infos Relatório'!$B16,'Faturamento SP2'!$Z$2:$Z$557,'Infos Relatório'!C$1,'Faturamento SP2'!$T$2:$T$557,"Sim")+SUMIFS('Faturamento SP2'!$P$2:$P$557,'Faturamento SP2'!$D$2:$D$557,'Infos Relatório'!$B$2,'Faturamento SP2'!$E$2:$E$557,'Infos Relatório'!$B16,'Faturamento SP2'!$Z$2:$Z$557,'Infos Relatório'!C$1,'Faturamento SP2'!$T$2:$T$557,"Sim")</f>
        <v>0</v>
      </c>
      <c r="G16" s="60" t="e">
        <f t="shared" si="0"/>
        <v>#DIV/0!</v>
      </c>
      <c r="H16" s="24">
        <f>SUMIFS('Faturamento SP2'!$H$2:$H$557,'Faturamento SP2'!$D$2:$D$557,'Infos Relatório'!$B$2,'Faturamento SP2'!$E$2:$E$557,'Infos Relatório'!$B16,'Faturamento SP2'!$Z$2:$Z$557,'Infos Relatório'!C$1)</f>
        <v>0</v>
      </c>
      <c r="I16" s="23">
        <f>COUNTIFS('Faturamento SP2'!$D$2:$D$557,'Infos Relatório'!$B$2,'Faturamento SP2'!$E$2:$E$557,'Infos Relatório'!$B16,'Faturamento SP2'!$Z$2:$Z$557,'Infos Relatório'!I$1)</f>
        <v>0</v>
      </c>
      <c r="J16" s="14">
        <f>SUMIFS('Faturamento SP2'!$G$2:$G$557,'Faturamento SP2'!$D$2:$D$557,'Infos Relatório'!$B$2,'Faturamento SP2'!$E$2:$E$557,'Infos Relatório'!$B16,'Faturamento SP2'!$Z$2:$Z$557,'Infos Relatório'!I$1)</f>
        <v>0</v>
      </c>
      <c r="K16" s="55">
        <f>SUMIFS('Faturamento SP2'!$J$2:$J$557,'Faturamento SP2'!$D$2:$D$557,'Infos Relatório'!$B$2,'Faturamento SP2'!$E$2:$E$557,'Infos Relatório'!$B16,'Faturamento SP2'!$Z$2:$Z$557,'Infos Relatório'!I$1)</f>
        <v>0</v>
      </c>
      <c r="L16" s="15">
        <f>SUMIFS('Faturamento SP2'!$O$2:$O$557,'Faturamento SP2'!$D$2:$D$557,'Infos Relatório'!$B$2,'Faturamento SP2'!$E$2:$E$557,'Infos Relatório'!$B16,'Faturamento SP2'!$Z$2:$Z$557,'Infos Relatório'!I$1,'Faturamento SP2'!$T$2:$T$557,"Sim")+SUMIFS('Faturamento SP2'!$P$2:$P$557,'Faturamento SP2'!$D$2:$D$557,'Infos Relatório'!$B$2,'Faturamento SP2'!$E$2:$E$557,'Infos Relatório'!$B16,'Faturamento SP2'!$Z$2:$Z$557,'Infos Relatório'!I$1,'Faturamento SP2'!$T$2:$T$557,"Sim")</f>
        <v>0</v>
      </c>
      <c r="M16" s="27" t="e">
        <f t="shared" si="1"/>
        <v>#DIV/0!</v>
      </c>
      <c r="N16" s="24">
        <f>SUMIFS('Faturamento SP2'!$H$2:$H$557,'Faturamento SP2'!$D$2:$D$557,'Infos Relatório'!$B$2,'Faturamento SP2'!$E$2:$E$557,'Infos Relatório'!$B16,'Faturamento SP2'!$Z$2:$Z$557,'Infos Relatório'!I$1)</f>
        <v>0</v>
      </c>
      <c r="O16" s="23">
        <f>COUNTIFS('Faturamento SP2'!$D$2:$D$557,'Infos Relatório'!$B$2,'Faturamento SP2'!$E$2:$E$557,'Infos Relatório'!$B16,'Faturamento SP2'!$Z$2:$Z$557,'Infos Relatório'!O$1)</f>
        <v>0</v>
      </c>
      <c r="P16" s="14">
        <f>SUMIFS('Faturamento SP2'!$G$2:$G$557,'Faturamento SP2'!$D$2:$D$557,'Infos Relatório'!$B$2,'Faturamento SP2'!$E$2:$E$557,'Infos Relatório'!$B16,'Faturamento SP2'!$Z$2:$Z$557,'Infos Relatório'!O$1)</f>
        <v>0</v>
      </c>
      <c r="Q16" s="14">
        <f>SUMIFS('Faturamento SP2'!$J$2:$J$557,'Faturamento SP2'!$D$2:$D$557,'Infos Relatório'!$B$2,'Faturamento SP2'!$E$2:$E$557,'Infos Relatório'!$B16,'Faturamento SP2'!$Z$2:$Z$557,'Infos Relatório'!O$1)</f>
        <v>0</v>
      </c>
      <c r="R16" s="15">
        <f>SUMIFS('Faturamento SP2'!$O$2:$O$557,'Faturamento SP2'!$D$2:$D$557,'Infos Relatório'!$B$2,'Faturamento SP2'!$E$2:$E$557,'Infos Relatório'!$B16,'Faturamento SP2'!$Z$2:$Z$557,'Infos Relatório'!O$1,'Faturamento SP2'!$T$2:$T$557,"Sim")+SUMIFS('Faturamento SP2'!$P$2:$P$557,'Faturamento SP2'!$D$2:$D$557,'Infos Relatório'!$B$2,'Faturamento SP2'!$E$2:$E$557,'Infos Relatório'!$B16,'Faturamento SP2'!$Z$2:$Z$557,'Infos Relatório'!O$1,'Faturamento SP2'!$T$2:$T$557,"Sim")</f>
        <v>0</v>
      </c>
      <c r="S16" s="27" t="e">
        <f t="shared" si="2"/>
        <v>#DIV/0!</v>
      </c>
      <c r="T16" s="24">
        <f>SUMIFS('Faturamento SP2'!$H$2:$H$557,'Faturamento SP2'!$D$2:$D$557,'Infos Relatório'!$B$2,'Faturamento SP2'!$E$2:$E$557,'Infos Relatório'!$B16,'Faturamento SP2'!$Z$2:$Z$557,'Infos Relatório'!O$1)</f>
        <v>0</v>
      </c>
      <c r="U16" s="23">
        <f>COUNTIFS('Faturamento SP2'!$D$2:$D$557,'Infos Relatório'!$B$2,'Faturamento SP2'!$E$2:$E$557,'Infos Relatório'!$B16,'Faturamento SP2'!$Z$2:$Z$557,'Infos Relatório'!U$1)</f>
        <v>0</v>
      </c>
      <c r="V16" s="14">
        <f>SUMIFS('Faturamento SP2'!$G$2:$G$557,'Faturamento SP2'!$D$2:$D$557,'Infos Relatório'!$B$2,'Faturamento SP2'!$E$2:$E$557,'Infos Relatório'!$B16,'Faturamento SP2'!$Z$2:$Z$557,'Infos Relatório'!U$1)</f>
        <v>0</v>
      </c>
      <c r="W16" s="14">
        <f>SUMIFS('Faturamento SP2'!$J$2:$J$557,'Faturamento SP2'!$D$2:$D$557,'Infos Relatório'!$B$2,'Faturamento SP2'!$E$2:$E$557,'Infos Relatório'!$B16,'Faturamento SP2'!$Z$2:$Z$557,'Infos Relatório'!U$1)</f>
        <v>0</v>
      </c>
      <c r="X16" s="15">
        <f>SUMIFS('Faturamento SP2'!$O$2:$O$557,'Faturamento SP2'!$D$2:$D$557,'Infos Relatório'!$B$2,'Faturamento SP2'!$E$2:$E$557,'Infos Relatório'!$B16,'Faturamento SP2'!$Z$2:$Z$557,'Infos Relatório'!U$1,'Faturamento SP2'!$T$2:$T$557,"Sim")+SUMIFS('Faturamento SP2'!$P$2:$P$557,'Faturamento SP2'!$D$2:$D$557,'Infos Relatório'!$B$2,'Faturamento SP2'!$E$2:$E$557,'Infos Relatório'!$B16,'Faturamento SP2'!$Z$2:$Z$557,'Infos Relatório'!U$1,'Faturamento SP2'!$T$2:$T$557,"Sim")</f>
        <v>0</v>
      </c>
      <c r="Y16" s="27" t="e">
        <f t="shared" si="3"/>
        <v>#DIV/0!</v>
      </c>
      <c r="Z16" s="24">
        <f>SUMIFS('Faturamento SP2'!$H$2:$H$557,'Faturamento SP2'!$D$2:$D$557,'Infos Relatório'!$B$2,'Faturamento SP2'!$E$2:$E$557,'Infos Relatório'!$B16,'Faturamento SP2'!$Z$2:$Z$557,'Infos Relatório'!U$1)</f>
        <v>0</v>
      </c>
      <c r="AA16" s="23">
        <f>COUNTIFS('Faturamento SP2'!$D$2:$D$557,'Infos Relatório'!$B$2,'Faturamento SP2'!$E$2:$E$557,'Infos Relatório'!$B16,'Faturamento SP2'!$Z$2:$Z$557,'Infos Relatório'!AA$1)</f>
        <v>0</v>
      </c>
      <c r="AB16" s="14">
        <f>SUMIFS('Faturamento SP2'!$G$2:$G$557,'Faturamento SP2'!$D$2:$D$557,'Infos Relatório'!$B$2,'Faturamento SP2'!$E$2:$E$557,'Infos Relatório'!$B16,'Faturamento SP2'!$Z$2:$Z$557,'Infos Relatório'!AA$1)</f>
        <v>0</v>
      </c>
      <c r="AC16" s="14">
        <f>SUMIFS('Faturamento SP2'!$J$2:$J$557,'Faturamento SP2'!$D$2:$D$557,'Infos Relatório'!$B$2,'Faturamento SP2'!$E$2:$E$557,'Infos Relatório'!$B16,'Faturamento SP2'!$Z$2:$Z$557,'Infos Relatório'!AA$1)</f>
        <v>0</v>
      </c>
      <c r="AD16" s="15">
        <f>SUMIFS('Faturamento SP2'!$O$2:$O$557,'Faturamento SP2'!$D$2:$D$557,'Infos Relatório'!$B$2,'Faturamento SP2'!$E$2:$E$557,'Infos Relatório'!$B16,'Faturamento SP2'!$Z$2:$Z$557,'Infos Relatório'!AA$1,'Faturamento SP2'!$T$2:$T$557,"Sim")+SUMIFS('Faturamento SP2'!$P$2:$P$557,'Faturamento SP2'!$D$2:$D$557,'Infos Relatório'!$B$2,'Faturamento SP2'!$E$2:$E$557,'Infos Relatório'!$B16,'Faturamento SP2'!$Z$2:$Z$557,'Infos Relatório'!AA$1,'Faturamento SP2'!$T$2:$T$557,"Sim")</f>
        <v>0</v>
      </c>
      <c r="AE16" s="27" t="e">
        <f t="shared" si="4"/>
        <v>#DIV/0!</v>
      </c>
      <c r="AF16" s="24">
        <f>SUMIFS('Faturamento SP2'!$H$2:$H$557,'Faturamento SP2'!$D$2:$D$557,'Infos Relatório'!$B$2,'Faturamento SP2'!$E$2:$E$557,'Infos Relatório'!$B16,'Faturamento SP2'!$Z$2:$Z$557,'Infos Relatório'!AA$1)</f>
        <v>0</v>
      </c>
      <c r="AG16" s="23">
        <f>COUNTIFS('Faturamento SP2'!$D$2:$D$557,'Infos Relatório'!$B$2,'Faturamento SP2'!$E$2:$E$557,'Infos Relatório'!$B16,'Faturamento SP2'!$Z$2:$Z$557,'Infos Relatório'!AG$1)</f>
        <v>0</v>
      </c>
      <c r="AH16" s="14">
        <f>SUMIFS('Faturamento SP2'!$G$2:$G$557,'Faturamento SP2'!$D$2:$D$557,'Infos Relatório'!$B$2,'Faturamento SP2'!$E$2:$E$557,'Infos Relatório'!$B16,'Faturamento SP2'!$Z$2:$Z$557,'Infos Relatório'!AG$1)</f>
        <v>0</v>
      </c>
      <c r="AI16" s="14">
        <f>SUMIFS('Faturamento SP2'!$J$2:$J$557,'Faturamento SP2'!$D$2:$D$557,'Infos Relatório'!$B$2,'Faturamento SP2'!$E$2:$E$557,'Infos Relatório'!$B16,'Faturamento SP2'!$Z$2:$Z$557,'Infos Relatório'!AG$1)</f>
        <v>0</v>
      </c>
      <c r="AJ16" s="15">
        <f>SUMIFS('Faturamento SP2'!$O$2:$O$557,'Faturamento SP2'!$D$2:$D$557,'Infos Relatório'!$B$2,'Faturamento SP2'!$E$2:$E$557,'Infos Relatório'!$B16,'Faturamento SP2'!$Z$2:$Z$557,'Infos Relatório'!AG$1,'Faturamento SP2'!$T$2:$T$557,"Sim")+SUMIFS('Faturamento SP2'!$P$2:$P$557,'Faturamento SP2'!$D$2:$D$557,'Infos Relatório'!$B$2,'Faturamento SP2'!$E$2:$E$557,'Infos Relatório'!$B16,'Faturamento SP2'!$Z$2:$Z$557,'Infos Relatório'!AG$1,'Faturamento SP2'!$T$2:$T$557,"Sim")</f>
        <v>0</v>
      </c>
      <c r="AK16" s="27" t="e">
        <f t="shared" si="5"/>
        <v>#DIV/0!</v>
      </c>
      <c r="AL16" s="24">
        <f>SUMIFS('Faturamento SP2'!$H$2:$H$557,'Faturamento SP2'!$D$2:$D$557,'Infos Relatório'!$B$2,'Faturamento SP2'!$E$2:$E$557,'Infos Relatório'!$B16,'Faturamento SP2'!$Z$2:$Z$557,'Infos Relatório'!AG$1)</f>
        <v>0</v>
      </c>
      <c r="AM16" s="23">
        <f>COUNTIFS('Faturamento SP2'!$D$2:$D$557,'Infos Relatório'!$B$2,'Faturamento SP2'!$E$2:$E$557,'Infos Relatório'!$B16,'Faturamento SP2'!$Z$2:$Z$557,'Infos Relatório'!AM$1)</f>
        <v>0</v>
      </c>
      <c r="AN16" s="14">
        <f>SUMIFS('Faturamento SP2'!$G$2:$G$557,'Faturamento SP2'!$D$2:$D$557,'Infos Relatório'!$B$2,'Faturamento SP2'!$E$2:$E$557,'Infos Relatório'!$B16,'Faturamento SP2'!$Z$2:$Z$557,'Infos Relatório'!AM$1)</f>
        <v>0</v>
      </c>
      <c r="AO16" s="14">
        <f>SUMIFS('Faturamento SP2'!$J$2:$J$557,'Faturamento SP2'!$D$2:$D$557,'Infos Relatório'!$B$2,'Faturamento SP2'!$E$2:$E$557,'Infos Relatório'!$B16,'Faturamento SP2'!$Z$2:$Z$557,'Infos Relatório'!AM$1)</f>
        <v>0</v>
      </c>
      <c r="AP16" s="15">
        <f>SUMIFS('Faturamento SP2'!$O$2:$O$557,'Faturamento SP2'!$D$2:$D$557,'Infos Relatório'!$B$2,'Faturamento SP2'!$E$2:$E$557,'Infos Relatório'!$B16,'Faturamento SP2'!$Z$2:$Z$557,'Infos Relatório'!AM$1,'Faturamento SP2'!$T$2:$T$557,"Sim")+SUMIFS('Faturamento SP2'!$P$2:$P$557,'Faturamento SP2'!$D$2:$D$557,'Infos Relatório'!$B$2,'Faturamento SP2'!$E$2:$E$557,'Infos Relatório'!$B16,'Faturamento SP2'!$Z$2:$Z$557,'Infos Relatório'!AM$1,'Faturamento SP2'!$T$2:$T$557,"Sim")</f>
        <v>0</v>
      </c>
      <c r="AQ16" s="27" t="e">
        <f t="shared" si="6"/>
        <v>#DIV/0!</v>
      </c>
      <c r="AR16" s="24">
        <f>SUMIFS('Faturamento SP2'!$H$2:$H$557,'Faturamento SP2'!$D$2:$D$557,'Infos Relatório'!$B$2,'Faturamento SP2'!$E$2:$E$557,'Infos Relatório'!$B16,'Faturamento SP2'!$Z$2:$Z$557,'Infos Relatório'!AM$1)</f>
        <v>0</v>
      </c>
      <c r="AS16" s="23">
        <f>COUNTIFS('Faturamento SP2'!$D$2:$D$557,'Infos Relatório'!$B$2,'Faturamento SP2'!$E$2:$E$557,'Infos Relatório'!$B16,'Faturamento SP2'!$Z$2:$Z$557,'Infos Relatório'!AS$1)</f>
        <v>0</v>
      </c>
      <c r="AT16" s="14">
        <f>SUMIFS('Faturamento SP2'!$G$2:$G$557,'Faturamento SP2'!$D$2:$D$557,'Infos Relatório'!$B$2,'Faturamento SP2'!$E$2:$E$557,'Infos Relatório'!$B16,'Faturamento SP2'!$Z$2:$Z$557,'Infos Relatório'!AS$1)</f>
        <v>0</v>
      </c>
      <c r="AU16" s="14">
        <f>SUMIFS('Faturamento SP2'!$J$2:$J$557,'Faturamento SP2'!$D$2:$D$557,'Infos Relatório'!$B$2,'Faturamento SP2'!$E$2:$E$557,'Infos Relatório'!$B16,'Faturamento SP2'!$Z$2:$Z$557,'Infos Relatório'!AS$1)</f>
        <v>0</v>
      </c>
      <c r="AV16" s="15">
        <f>SUMIFS('Faturamento SP2'!$O$2:$O$557,'Faturamento SP2'!$D$2:$D$557,'Infos Relatório'!$B$2,'Faturamento SP2'!$E$2:$E$557,'Infos Relatório'!$B16,'Faturamento SP2'!$Z$2:$Z$557,'Infos Relatório'!AS$1,'Faturamento SP2'!$T$2:$T$557,"Sim")+SUMIFS('Faturamento SP2'!$P$2:$P$557,'Faturamento SP2'!$D$2:$D$557,'Infos Relatório'!$B$2,'Faturamento SP2'!$E$2:$E$557,'Infos Relatório'!$B16,'Faturamento SP2'!$Z$2:$Z$557,'Infos Relatório'!AS$1,'Faturamento SP2'!$T$2:$T$557,"Sim")</f>
        <v>0</v>
      </c>
      <c r="AW16" s="27" t="e">
        <f t="shared" si="7"/>
        <v>#DIV/0!</v>
      </c>
      <c r="AX16" s="24">
        <f>SUMIFS('Faturamento SP2'!$H$2:$H$557,'Faturamento SP2'!$D$2:$D$557,'Infos Relatório'!$B$2,'Faturamento SP2'!$E$2:$E$557,'Infos Relatório'!$B16,'Faturamento SP2'!$Z$2:$Z$557,'Infos Relatório'!AS$1)</f>
        <v>0</v>
      </c>
      <c r="AY16" s="23">
        <f>COUNTIFS('Faturamento SP2'!$D$2:$D$557,'Infos Relatório'!$B$2,'Faturamento SP2'!$E$2:$E$557,'Infos Relatório'!$B16,'Faturamento SP2'!$Z$2:$Z$557,'Infos Relatório'!AY$1)</f>
        <v>0</v>
      </c>
      <c r="AZ16" s="14">
        <f>SUMIFS('Faturamento SP2'!$G$2:$G$557,'Faturamento SP2'!$D$2:$D$557,'Infos Relatório'!$B$2,'Faturamento SP2'!$E$2:$E$557,'Infos Relatório'!$B16,'Faturamento SP2'!$Z$2:$Z$557,'Infos Relatório'!AY$1)</f>
        <v>0</v>
      </c>
      <c r="BA16" s="14">
        <f>SUMIFS('Faturamento SP2'!$J$2:$J$557,'Faturamento SP2'!$D$2:$D$557,'Infos Relatório'!$B$2,'Faturamento SP2'!$E$2:$E$557,'Infos Relatório'!$B16,'Faturamento SP2'!$Z$2:$Z$557,'Infos Relatório'!AY$1)</f>
        <v>0</v>
      </c>
      <c r="BB16" s="15">
        <f>SUMIFS('Faturamento SP2'!$O$2:$O$557,'Faturamento SP2'!$D$2:$D$557,'Infos Relatório'!$B$2,'Faturamento SP2'!$E$2:$E$557,'Infos Relatório'!$B16,'Faturamento SP2'!$Z$2:$Z$557,'Infos Relatório'!AY$1,'Faturamento SP2'!$T$2:$T$557,"Sim")+SUMIFS('Faturamento SP2'!$P$2:$P$557,'Faturamento SP2'!$D$2:$D$557,'Infos Relatório'!$B$2,'Faturamento SP2'!$E$2:$E$557,'Infos Relatório'!$B16,'Faturamento SP2'!$Z$2:$Z$557,'Infos Relatório'!AY$1,'Faturamento SP2'!$T$2:$T$557,"Sim")</f>
        <v>0</v>
      </c>
      <c r="BC16" s="27" t="e">
        <f t="shared" si="8"/>
        <v>#DIV/0!</v>
      </c>
      <c r="BD16" s="24">
        <f>SUMIFS('Faturamento SP2'!$H$2:$H$557,'Faturamento SP2'!$D$2:$D$557,'Infos Relatório'!$B$2,'Faturamento SP2'!$E$2:$E$557,'Infos Relatório'!$B16,'Faturamento SP2'!$Z$2:$Z$557,'Infos Relatório'!AY$1)</f>
        <v>0</v>
      </c>
      <c r="BE16" s="23">
        <f>COUNTIFS('Faturamento SP2'!$D$2:$D$557,'Infos Relatório'!$B$2,'Faturamento SP2'!$E$2:$E$557,'Infos Relatório'!$B16,'Faturamento SP2'!$Z$2:$Z$557,'Infos Relatório'!BE$1)</f>
        <v>0</v>
      </c>
      <c r="BF16" s="14">
        <f>SUMIFS('Faturamento SP2'!$G$2:$G$557,'Faturamento SP2'!$D$2:$D$557,'Infos Relatório'!$B$2,'Faturamento SP2'!$E$2:$E$557,'Infos Relatório'!$B16,'Faturamento SP2'!$Z$2:$Z$557,'Infos Relatório'!BE$1)</f>
        <v>0</v>
      </c>
      <c r="BG16" s="14">
        <f>SUMIFS('Faturamento SP2'!$J$2:$J$557,'Faturamento SP2'!$D$2:$D$557,'Infos Relatório'!$B$2,'Faturamento SP2'!$E$2:$E$557,'Infos Relatório'!$B16,'Faturamento SP2'!$Z$2:$Z$557,'Infos Relatório'!BE$1)</f>
        <v>0</v>
      </c>
      <c r="BH16" s="15">
        <f>SUMIFS('Faturamento SP2'!$O$2:$O$557,'Faturamento SP2'!$D$2:$D$557,'Infos Relatório'!$B$2,'Faturamento SP2'!$E$2:$E$557,'Infos Relatório'!$B16,'Faturamento SP2'!$Z$2:$Z$557,'Infos Relatório'!BE$1,'Faturamento SP2'!$T$2:$T$557,"Sim")+SUMIFS('Faturamento SP2'!$P$2:$P$557,'Faturamento SP2'!$D$2:$D$557,'Infos Relatório'!$B$2,'Faturamento SP2'!$E$2:$E$557,'Infos Relatório'!$B16,'Faturamento SP2'!$Z$2:$Z$557,'Infos Relatório'!BE$1,'Faturamento SP2'!$T$2:$T$557,"Sim")</f>
        <v>0</v>
      </c>
      <c r="BI16" s="27" t="e">
        <f t="shared" si="9"/>
        <v>#DIV/0!</v>
      </c>
      <c r="BJ16" s="24">
        <f>SUMIFS('Faturamento SP2'!$H$2:$H$557,'Faturamento SP2'!$D$2:$D$557,'Infos Relatório'!$B$2,'Faturamento SP2'!$E$2:$E$557,'Infos Relatório'!$B16,'Faturamento SP2'!$Z$2:$Z$557,'Infos Relatório'!BE$1)</f>
        <v>0</v>
      </c>
      <c r="BK16" s="23">
        <f>COUNTIFS('Faturamento SP2'!$D$2:$D$557,'Infos Relatório'!$B$2,'Faturamento SP2'!$E$2:$E$557,'Infos Relatório'!$B16,'Faturamento SP2'!$Z$2:$Z$557,'Infos Relatório'!BK$1)</f>
        <v>0</v>
      </c>
      <c r="BL16" s="14">
        <f>SUMIFS('Faturamento SP2'!$G$2:$G$557,'Faturamento SP2'!$D$2:$D$557,'Infos Relatório'!$B$2,'Faturamento SP2'!$E$2:$E$557,'Infos Relatório'!$B16,'Faturamento SP2'!$Z$2:$Z$557,'Infos Relatório'!BK$1)</f>
        <v>0</v>
      </c>
      <c r="BM16" s="14">
        <f>SUMIFS('Faturamento SP2'!$J$2:$J$557,'Faturamento SP2'!$D$2:$D$557,'Infos Relatório'!$B$2,'Faturamento SP2'!$E$2:$E$557,'Infos Relatório'!$B16,'Faturamento SP2'!$Z$2:$Z$557,'Infos Relatório'!BK$1)</f>
        <v>0</v>
      </c>
      <c r="BN16" s="15">
        <f>SUMIFS('Faturamento SP2'!$O$2:$O$557,'Faturamento SP2'!$D$2:$D$557,'Infos Relatório'!$B$2,'Faturamento SP2'!$E$2:$E$557,'Infos Relatório'!$B16,'Faturamento SP2'!$Z$2:$Z$557,'Infos Relatório'!BK$1,'Faturamento SP2'!$T$2:$T$557,"Sim")+SUMIFS('Faturamento SP2'!$P$2:$P$557,'Faturamento SP2'!$D$2:$D$557,'Infos Relatório'!$B$2,'Faturamento SP2'!$E$2:$E$557,'Infos Relatório'!$B16,'Faturamento SP2'!$Z$2:$Z$557,'Infos Relatório'!BK$1,'Faturamento SP2'!$T$2:$T$557,"Sim")</f>
        <v>0</v>
      </c>
      <c r="BO16" s="27" t="e">
        <f t="shared" si="10"/>
        <v>#DIV/0!</v>
      </c>
      <c r="BP16" s="24">
        <f>SUMIFS('Faturamento SP2'!$H$2:$H$557,'Faturamento SP2'!$D$2:$D$557,'Infos Relatório'!$B$2,'Faturamento SP2'!$E$2:$E$557,'Infos Relatório'!$B16,'Faturamento SP2'!$Z$2:$Z$557,'Infos Relatório'!BK$1)</f>
        <v>0</v>
      </c>
      <c r="BQ16" s="23">
        <f>COUNTIFS('Faturamento SP2'!$D$2:$D$557,'Infos Relatório'!$B$2,'Faturamento SP2'!$E$2:$E$557,'Infos Relatório'!$B16,'Faturamento SP2'!$Z$2:$Z$557,'Infos Relatório'!BQ$1)</f>
        <v>0</v>
      </c>
      <c r="BR16" s="14">
        <f>SUMIFS('Faturamento SP2'!$G$2:$G$557,'Faturamento SP2'!$D$2:$D$557,'Infos Relatório'!$B$2,'Faturamento SP2'!$E$2:$E$557,'Infos Relatório'!$B16,'Faturamento SP2'!$Z$2:$Z$557,'Infos Relatório'!BQ$1)</f>
        <v>0</v>
      </c>
      <c r="BS16" s="14">
        <f>SUMIFS('Faturamento SP2'!$J$2:$J$557,'Faturamento SP2'!$D$2:$D$557,'Infos Relatório'!$B$2,'Faturamento SP2'!$E$2:$E$557,'Infos Relatório'!$B16,'Faturamento SP2'!$Z$2:$Z$557,'Infos Relatório'!BQ$1)</f>
        <v>0</v>
      </c>
      <c r="BT16" s="15">
        <f>SUMIFS('Faturamento SP2'!$O$2:$O$557,'Faturamento SP2'!$D$2:$D$557,'Infos Relatório'!$B$2,'Faturamento SP2'!$E$2:$E$557,'Infos Relatório'!$B16,'Faturamento SP2'!$Z$2:$Z$557,'Infos Relatório'!BQ$1,'Faturamento SP2'!$T$2:$T$557,"Sim")+SUMIFS('Faturamento SP2'!$P$2:$P$557,'Faturamento SP2'!$D$2:$D$557,'Infos Relatório'!$B$2,'Faturamento SP2'!$E$2:$E$557,'Infos Relatório'!$B16,'Faturamento SP2'!$Z$2:$Z$557,'Infos Relatório'!BQ$1,'Faturamento SP2'!$T$2:$T$557,"Sim")</f>
        <v>0</v>
      </c>
      <c r="BU16" s="27" t="e">
        <f t="shared" si="11"/>
        <v>#DIV/0!</v>
      </c>
      <c r="BV16" s="24">
        <f>SUMIFS('Faturamento SP2'!$H$2:$H$557,'Faturamento SP2'!$D$2:$D$557,'Infos Relatório'!$B$2,'Faturamento SP2'!$E$2:$E$557,'Infos Relatório'!$B16,'Faturamento SP2'!$Z$2:$Z$557,'Infos Relatório'!BQ$1)</f>
        <v>0</v>
      </c>
    </row>
    <row r="17" spans="2:74">
      <c r="B17" s="17" t="s">
        <v>249</v>
      </c>
      <c r="C17" s="23">
        <f>COUNTIFS('Faturamento SP2'!$D$2:$D$557,'Infos Relatório'!$B$2,'Faturamento SP2'!$E$2:$E$557,'Infos Relatório'!$B17,'Faturamento SP2'!$Z$2:$Z$557,'Infos Relatório'!C$1)</f>
        <v>0</v>
      </c>
      <c r="D17" s="14">
        <f>SUMIFS('Faturamento SP2'!$G$2:$G$557,'Faturamento SP2'!$D$2:$D$557,'Infos Relatório'!$B$2,'Faturamento SP2'!$E$2:$E$557,'Infos Relatório'!$B17,'Faturamento SP2'!$Z$2:$Z$557,'Infos Relatório'!C$1)</f>
        <v>0</v>
      </c>
      <c r="E17" s="55">
        <f>SUMIFS('Faturamento SP2'!$J$2:$J$557,'Faturamento SP2'!$D$2:$D$557,'Infos Relatório'!$B$2,'Faturamento SP2'!$E$2:$E$557,'Infos Relatório'!$B17,'Faturamento SP2'!$Z$2:$Z$557,'Infos Relatório'!C$1)</f>
        <v>0</v>
      </c>
      <c r="F17" s="15">
        <f>SUMIFS('Faturamento SP2'!$O$2:$O$557,'Faturamento SP2'!$D$2:$D$557,'Infos Relatório'!$B$2,'Faturamento SP2'!$E$2:$E$557,'Infos Relatório'!$B17,'Faturamento SP2'!$Z$2:$Z$557,'Infos Relatório'!C$1,'Faturamento SP2'!$T$2:$T$557,"Sim")+SUMIFS('Faturamento SP2'!$P$2:$P$557,'Faturamento SP2'!$D$2:$D$557,'Infos Relatório'!$B$2,'Faturamento SP2'!$E$2:$E$557,'Infos Relatório'!$B17,'Faturamento SP2'!$Z$2:$Z$557,'Infos Relatório'!C$1,'Faturamento SP2'!$T$2:$T$557,"Sim")</f>
        <v>0</v>
      </c>
      <c r="G17" s="60" t="e">
        <f t="shared" si="0"/>
        <v>#DIV/0!</v>
      </c>
      <c r="H17" s="24">
        <f>SUMIFS('Faturamento SP2'!$H$2:$H$557,'Faturamento SP2'!$D$2:$D$557,'Infos Relatório'!$B$2,'Faturamento SP2'!$E$2:$E$557,'Infos Relatório'!$B17,'Faturamento SP2'!$Z$2:$Z$557,'Infos Relatório'!C$1)</f>
        <v>0</v>
      </c>
      <c r="I17" s="23">
        <f>COUNTIFS('Faturamento SP2'!$D$2:$D$557,'Infos Relatório'!$B$2,'Faturamento SP2'!$E$2:$E$557,'Infos Relatório'!$B17,'Faturamento SP2'!$Z$2:$Z$557,'Infos Relatório'!I$1)</f>
        <v>0</v>
      </c>
      <c r="J17" s="14">
        <f>SUMIFS('Faturamento SP2'!$G$2:$G$557,'Faturamento SP2'!$D$2:$D$557,'Infos Relatório'!$B$2,'Faturamento SP2'!$E$2:$E$557,'Infos Relatório'!$B17,'Faturamento SP2'!$Z$2:$Z$557,'Infos Relatório'!I$1)</f>
        <v>0</v>
      </c>
      <c r="K17" s="55">
        <f>SUMIFS('Faturamento SP2'!$J$2:$J$557,'Faturamento SP2'!$D$2:$D$557,'Infos Relatório'!$B$2,'Faturamento SP2'!$E$2:$E$557,'Infos Relatório'!$B17,'Faturamento SP2'!$Z$2:$Z$557,'Infos Relatório'!I$1)</f>
        <v>0</v>
      </c>
      <c r="L17" s="15">
        <f>SUMIFS('Faturamento SP2'!$O$2:$O$557,'Faturamento SP2'!$D$2:$D$557,'Infos Relatório'!$B$2,'Faturamento SP2'!$E$2:$E$557,'Infos Relatório'!$B17,'Faturamento SP2'!$Z$2:$Z$557,'Infos Relatório'!I$1,'Faturamento SP2'!$T$2:$T$557,"Sim")+SUMIFS('Faturamento SP2'!$P$2:$P$557,'Faturamento SP2'!$D$2:$D$557,'Infos Relatório'!$B$2,'Faturamento SP2'!$E$2:$E$557,'Infos Relatório'!$B17,'Faturamento SP2'!$Z$2:$Z$557,'Infos Relatório'!I$1,'Faturamento SP2'!$T$2:$T$557,"Sim")</f>
        <v>0</v>
      </c>
      <c r="M17" s="27" t="e">
        <f t="shared" si="1"/>
        <v>#DIV/0!</v>
      </c>
      <c r="N17" s="24">
        <f>SUMIFS('Faturamento SP2'!$H$2:$H$557,'Faturamento SP2'!$D$2:$D$557,'Infos Relatório'!$B$2,'Faturamento SP2'!$E$2:$E$557,'Infos Relatório'!$B17,'Faturamento SP2'!$Z$2:$Z$557,'Infos Relatório'!I$1)</f>
        <v>0</v>
      </c>
      <c r="O17" s="23">
        <f>COUNTIFS('Faturamento SP2'!$D$2:$D$557,'Infos Relatório'!$B$2,'Faturamento SP2'!$E$2:$E$557,'Infos Relatório'!$B17,'Faturamento SP2'!$Z$2:$Z$557,'Infos Relatório'!O$1)</f>
        <v>0</v>
      </c>
      <c r="P17" s="14">
        <f>SUMIFS('Faturamento SP2'!$G$2:$G$557,'Faturamento SP2'!$D$2:$D$557,'Infos Relatório'!$B$2,'Faturamento SP2'!$E$2:$E$557,'Infos Relatório'!$B17,'Faturamento SP2'!$Z$2:$Z$557,'Infos Relatório'!O$1)</f>
        <v>0</v>
      </c>
      <c r="Q17" s="14">
        <f>SUMIFS('Faturamento SP2'!$J$2:$J$557,'Faturamento SP2'!$D$2:$D$557,'Infos Relatório'!$B$2,'Faturamento SP2'!$E$2:$E$557,'Infos Relatório'!$B17,'Faturamento SP2'!$Z$2:$Z$557,'Infos Relatório'!O$1)</f>
        <v>0</v>
      </c>
      <c r="R17" s="15">
        <f>SUMIFS('Faturamento SP2'!$O$2:$O$557,'Faturamento SP2'!$D$2:$D$557,'Infos Relatório'!$B$2,'Faturamento SP2'!$E$2:$E$557,'Infos Relatório'!$B17,'Faturamento SP2'!$Z$2:$Z$557,'Infos Relatório'!O$1,'Faturamento SP2'!$T$2:$T$557,"Sim")+SUMIFS('Faturamento SP2'!$P$2:$P$557,'Faturamento SP2'!$D$2:$D$557,'Infos Relatório'!$B$2,'Faturamento SP2'!$E$2:$E$557,'Infos Relatório'!$B17,'Faturamento SP2'!$Z$2:$Z$557,'Infos Relatório'!O$1,'Faturamento SP2'!$T$2:$T$557,"Sim")</f>
        <v>0</v>
      </c>
      <c r="S17" s="27" t="e">
        <f t="shared" si="2"/>
        <v>#DIV/0!</v>
      </c>
      <c r="T17" s="24">
        <f>SUMIFS('Faturamento SP2'!$H$2:$H$557,'Faturamento SP2'!$D$2:$D$557,'Infos Relatório'!$B$2,'Faturamento SP2'!$E$2:$E$557,'Infos Relatório'!$B17,'Faturamento SP2'!$Z$2:$Z$557,'Infos Relatório'!O$1)</f>
        <v>0</v>
      </c>
      <c r="U17" s="23">
        <f>COUNTIFS('Faturamento SP2'!$D$2:$D$557,'Infos Relatório'!$B$2,'Faturamento SP2'!$E$2:$E$557,'Infos Relatório'!$B17,'Faturamento SP2'!$Z$2:$Z$557,'Infos Relatório'!U$1)</f>
        <v>0</v>
      </c>
      <c r="V17" s="14">
        <f>SUMIFS('Faturamento SP2'!$G$2:$G$557,'Faturamento SP2'!$D$2:$D$557,'Infos Relatório'!$B$2,'Faturamento SP2'!$E$2:$E$557,'Infos Relatório'!$B17,'Faturamento SP2'!$Z$2:$Z$557,'Infos Relatório'!U$1)</f>
        <v>0</v>
      </c>
      <c r="W17" s="14">
        <f>SUMIFS('Faturamento SP2'!$J$2:$J$557,'Faturamento SP2'!$D$2:$D$557,'Infos Relatório'!$B$2,'Faturamento SP2'!$E$2:$E$557,'Infos Relatório'!$B17,'Faturamento SP2'!$Z$2:$Z$557,'Infos Relatório'!U$1)</f>
        <v>0</v>
      </c>
      <c r="X17" s="15">
        <f>SUMIFS('Faturamento SP2'!$O$2:$O$557,'Faturamento SP2'!$D$2:$D$557,'Infos Relatório'!$B$2,'Faturamento SP2'!$E$2:$E$557,'Infos Relatório'!$B17,'Faturamento SP2'!$Z$2:$Z$557,'Infos Relatório'!U$1,'Faturamento SP2'!$T$2:$T$557,"Sim")+SUMIFS('Faturamento SP2'!$P$2:$P$557,'Faturamento SP2'!$D$2:$D$557,'Infos Relatório'!$B$2,'Faturamento SP2'!$E$2:$E$557,'Infos Relatório'!$B17,'Faturamento SP2'!$Z$2:$Z$557,'Infos Relatório'!U$1,'Faturamento SP2'!$T$2:$T$557,"Sim")</f>
        <v>0</v>
      </c>
      <c r="Y17" s="27" t="e">
        <f t="shared" si="3"/>
        <v>#DIV/0!</v>
      </c>
      <c r="Z17" s="24">
        <f>SUMIFS('Faturamento SP2'!$H$2:$H$557,'Faturamento SP2'!$D$2:$D$557,'Infos Relatório'!$B$2,'Faturamento SP2'!$E$2:$E$557,'Infos Relatório'!$B17,'Faturamento SP2'!$Z$2:$Z$557,'Infos Relatório'!U$1)</f>
        <v>0</v>
      </c>
      <c r="AA17" s="23">
        <f>COUNTIFS('Faturamento SP2'!$D$2:$D$557,'Infos Relatório'!$B$2,'Faturamento SP2'!$E$2:$E$557,'Infos Relatório'!$B17,'Faturamento SP2'!$Z$2:$Z$557,'Infos Relatório'!AA$1)</f>
        <v>0</v>
      </c>
      <c r="AB17" s="14">
        <f>SUMIFS('Faturamento SP2'!$G$2:$G$557,'Faturamento SP2'!$D$2:$D$557,'Infos Relatório'!$B$2,'Faturamento SP2'!$E$2:$E$557,'Infos Relatório'!$B17,'Faturamento SP2'!$Z$2:$Z$557,'Infos Relatório'!AA$1)</f>
        <v>0</v>
      </c>
      <c r="AC17" s="14">
        <f>SUMIFS('Faturamento SP2'!$J$2:$J$557,'Faturamento SP2'!$D$2:$D$557,'Infos Relatório'!$B$2,'Faturamento SP2'!$E$2:$E$557,'Infos Relatório'!$B17,'Faturamento SP2'!$Z$2:$Z$557,'Infos Relatório'!AA$1)</f>
        <v>0</v>
      </c>
      <c r="AD17" s="15">
        <f>SUMIFS('Faturamento SP2'!$O$2:$O$557,'Faturamento SP2'!$D$2:$D$557,'Infos Relatório'!$B$2,'Faturamento SP2'!$E$2:$E$557,'Infos Relatório'!$B17,'Faturamento SP2'!$Z$2:$Z$557,'Infos Relatório'!AA$1,'Faturamento SP2'!$T$2:$T$557,"Sim")+SUMIFS('Faturamento SP2'!$P$2:$P$557,'Faturamento SP2'!$D$2:$D$557,'Infos Relatório'!$B$2,'Faturamento SP2'!$E$2:$E$557,'Infos Relatório'!$B17,'Faturamento SP2'!$Z$2:$Z$557,'Infos Relatório'!AA$1,'Faturamento SP2'!$T$2:$T$557,"Sim")</f>
        <v>0</v>
      </c>
      <c r="AE17" s="27" t="e">
        <f t="shared" si="4"/>
        <v>#DIV/0!</v>
      </c>
      <c r="AF17" s="24">
        <f>SUMIFS('Faturamento SP2'!$H$2:$H$557,'Faturamento SP2'!$D$2:$D$557,'Infos Relatório'!$B$2,'Faturamento SP2'!$E$2:$E$557,'Infos Relatório'!$B17,'Faturamento SP2'!$Z$2:$Z$557,'Infos Relatório'!AA$1)</f>
        <v>0</v>
      </c>
      <c r="AG17" s="23">
        <f>COUNTIFS('Faturamento SP2'!$D$2:$D$557,'Infos Relatório'!$B$2,'Faturamento SP2'!$E$2:$E$557,'Infos Relatório'!$B17,'Faturamento SP2'!$Z$2:$Z$557,'Infos Relatório'!AG$1)</f>
        <v>0</v>
      </c>
      <c r="AH17" s="14">
        <f>SUMIFS('Faturamento SP2'!$G$2:$G$557,'Faturamento SP2'!$D$2:$D$557,'Infos Relatório'!$B$2,'Faturamento SP2'!$E$2:$E$557,'Infos Relatório'!$B17,'Faturamento SP2'!$Z$2:$Z$557,'Infos Relatório'!AG$1)</f>
        <v>0</v>
      </c>
      <c r="AI17" s="14">
        <f>SUMIFS('Faturamento SP2'!$J$2:$J$557,'Faturamento SP2'!$D$2:$D$557,'Infos Relatório'!$B$2,'Faturamento SP2'!$E$2:$E$557,'Infos Relatório'!$B17,'Faturamento SP2'!$Z$2:$Z$557,'Infos Relatório'!AG$1)</f>
        <v>0</v>
      </c>
      <c r="AJ17" s="15">
        <f>SUMIFS('Faturamento SP2'!$O$2:$O$557,'Faturamento SP2'!$D$2:$D$557,'Infos Relatório'!$B$2,'Faturamento SP2'!$E$2:$E$557,'Infos Relatório'!$B17,'Faturamento SP2'!$Z$2:$Z$557,'Infos Relatório'!AG$1,'Faturamento SP2'!$T$2:$T$557,"Sim")+SUMIFS('Faturamento SP2'!$P$2:$P$557,'Faturamento SP2'!$D$2:$D$557,'Infos Relatório'!$B$2,'Faturamento SP2'!$E$2:$E$557,'Infos Relatório'!$B17,'Faturamento SP2'!$Z$2:$Z$557,'Infos Relatório'!AG$1,'Faturamento SP2'!$T$2:$T$557,"Sim")</f>
        <v>0</v>
      </c>
      <c r="AK17" s="27" t="e">
        <f t="shared" si="5"/>
        <v>#DIV/0!</v>
      </c>
      <c r="AL17" s="24">
        <f>SUMIFS('Faturamento SP2'!$H$2:$H$557,'Faturamento SP2'!$D$2:$D$557,'Infos Relatório'!$B$2,'Faturamento SP2'!$E$2:$E$557,'Infos Relatório'!$B17,'Faturamento SP2'!$Z$2:$Z$557,'Infos Relatório'!AG$1)</f>
        <v>0</v>
      </c>
      <c r="AM17" s="23">
        <f>COUNTIFS('Faturamento SP2'!$D$2:$D$557,'Infos Relatório'!$B$2,'Faturamento SP2'!$E$2:$E$557,'Infos Relatório'!$B17,'Faturamento SP2'!$Z$2:$Z$557,'Infos Relatório'!AM$1)</f>
        <v>0</v>
      </c>
      <c r="AN17" s="14">
        <f>SUMIFS('Faturamento SP2'!$G$2:$G$557,'Faturamento SP2'!$D$2:$D$557,'Infos Relatório'!$B$2,'Faturamento SP2'!$E$2:$E$557,'Infos Relatório'!$B17,'Faturamento SP2'!$Z$2:$Z$557,'Infos Relatório'!AM$1)</f>
        <v>0</v>
      </c>
      <c r="AO17" s="14">
        <f>SUMIFS('Faturamento SP2'!$J$2:$J$557,'Faturamento SP2'!$D$2:$D$557,'Infos Relatório'!$B$2,'Faturamento SP2'!$E$2:$E$557,'Infos Relatório'!$B17,'Faturamento SP2'!$Z$2:$Z$557,'Infos Relatório'!AM$1)</f>
        <v>0</v>
      </c>
      <c r="AP17" s="15">
        <f>SUMIFS('Faturamento SP2'!$O$2:$O$557,'Faturamento SP2'!$D$2:$D$557,'Infos Relatório'!$B$2,'Faturamento SP2'!$E$2:$E$557,'Infos Relatório'!$B17,'Faturamento SP2'!$Z$2:$Z$557,'Infos Relatório'!AM$1,'Faturamento SP2'!$T$2:$T$557,"Sim")+SUMIFS('Faturamento SP2'!$P$2:$P$557,'Faturamento SP2'!$D$2:$D$557,'Infos Relatório'!$B$2,'Faturamento SP2'!$E$2:$E$557,'Infos Relatório'!$B17,'Faturamento SP2'!$Z$2:$Z$557,'Infos Relatório'!AM$1,'Faturamento SP2'!$T$2:$T$557,"Sim")</f>
        <v>0</v>
      </c>
      <c r="AQ17" s="27" t="e">
        <f t="shared" si="6"/>
        <v>#DIV/0!</v>
      </c>
      <c r="AR17" s="24">
        <f>SUMIFS('Faturamento SP2'!$H$2:$H$557,'Faturamento SP2'!$D$2:$D$557,'Infos Relatório'!$B$2,'Faturamento SP2'!$E$2:$E$557,'Infos Relatório'!$B17,'Faturamento SP2'!$Z$2:$Z$557,'Infos Relatório'!AM$1)</f>
        <v>0</v>
      </c>
      <c r="AS17" s="23">
        <f>COUNTIFS('Faturamento SP2'!$D$2:$D$557,'Infos Relatório'!$B$2,'Faturamento SP2'!$E$2:$E$557,'Infos Relatório'!$B17,'Faturamento SP2'!$Z$2:$Z$557,'Infos Relatório'!AS$1)</f>
        <v>0</v>
      </c>
      <c r="AT17" s="14">
        <f>SUMIFS('Faturamento SP2'!$G$2:$G$557,'Faturamento SP2'!$D$2:$D$557,'Infos Relatório'!$B$2,'Faturamento SP2'!$E$2:$E$557,'Infos Relatório'!$B17,'Faturamento SP2'!$Z$2:$Z$557,'Infos Relatório'!AS$1)</f>
        <v>0</v>
      </c>
      <c r="AU17" s="14">
        <f>SUMIFS('Faturamento SP2'!$J$2:$J$557,'Faturamento SP2'!$D$2:$D$557,'Infos Relatório'!$B$2,'Faturamento SP2'!$E$2:$E$557,'Infos Relatório'!$B17,'Faturamento SP2'!$Z$2:$Z$557,'Infos Relatório'!AS$1)</f>
        <v>0</v>
      </c>
      <c r="AV17" s="15">
        <f>SUMIFS('Faturamento SP2'!$O$2:$O$557,'Faturamento SP2'!$D$2:$D$557,'Infos Relatório'!$B$2,'Faturamento SP2'!$E$2:$E$557,'Infos Relatório'!$B17,'Faturamento SP2'!$Z$2:$Z$557,'Infos Relatório'!AS$1,'Faturamento SP2'!$T$2:$T$557,"Sim")+SUMIFS('Faturamento SP2'!$P$2:$P$557,'Faturamento SP2'!$D$2:$D$557,'Infos Relatório'!$B$2,'Faturamento SP2'!$E$2:$E$557,'Infos Relatório'!$B17,'Faturamento SP2'!$Z$2:$Z$557,'Infos Relatório'!AS$1,'Faturamento SP2'!$T$2:$T$557,"Sim")</f>
        <v>0</v>
      </c>
      <c r="AW17" s="27" t="e">
        <f t="shared" si="7"/>
        <v>#DIV/0!</v>
      </c>
      <c r="AX17" s="24">
        <f>SUMIFS('Faturamento SP2'!$H$2:$H$557,'Faturamento SP2'!$D$2:$D$557,'Infos Relatório'!$B$2,'Faturamento SP2'!$E$2:$E$557,'Infos Relatório'!$B17,'Faturamento SP2'!$Z$2:$Z$557,'Infos Relatório'!AS$1)</f>
        <v>0</v>
      </c>
      <c r="AY17" s="23">
        <f>COUNTIFS('Faturamento SP2'!$D$2:$D$557,'Infos Relatório'!$B$2,'Faturamento SP2'!$E$2:$E$557,'Infos Relatório'!$B17,'Faturamento SP2'!$Z$2:$Z$557,'Infos Relatório'!AY$1)</f>
        <v>0</v>
      </c>
      <c r="AZ17" s="14">
        <f>SUMIFS('Faturamento SP2'!$G$2:$G$557,'Faturamento SP2'!$D$2:$D$557,'Infos Relatório'!$B$2,'Faturamento SP2'!$E$2:$E$557,'Infos Relatório'!$B17,'Faturamento SP2'!$Z$2:$Z$557,'Infos Relatório'!AY$1)</f>
        <v>0</v>
      </c>
      <c r="BA17" s="14">
        <f>SUMIFS('Faturamento SP2'!$J$2:$J$557,'Faturamento SP2'!$D$2:$D$557,'Infos Relatório'!$B$2,'Faturamento SP2'!$E$2:$E$557,'Infos Relatório'!$B17,'Faturamento SP2'!$Z$2:$Z$557,'Infos Relatório'!AY$1)</f>
        <v>0</v>
      </c>
      <c r="BB17" s="15">
        <f>SUMIFS('Faturamento SP2'!$O$2:$O$557,'Faturamento SP2'!$D$2:$D$557,'Infos Relatório'!$B$2,'Faturamento SP2'!$E$2:$E$557,'Infos Relatório'!$B17,'Faturamento SP2'!$Z$2:$Z$557,'Infos Relatório'!AY$1,'Faturamento SP2'!$T$2:$T$557,"Sim")+SUMIFS('Faturamento SP2'!$P$2:$P$557,'Faturamento SP2'!$D$2:$D$557,'Infos Relatório'!$B$2,'Faturamento SP2'!$E$2:$E$557,'Infos Relatório'!$B17,'Faturamento SP2'!$Z$2:$Z$557,'Infos Relatório'!AY$1,'Faturamento SP2'!$T$2:$T$557,"Sim")</f>
        <v>0</v>
      </c>
      <c r="BC17" s="27" t="e">
        <f t="shared" si="8"/>
        <v>#DIV/0!</v>
      </c>
      <c r="BD17" s="24">
        <f>SUMIFS('Faturamento SP2'!$H$2:$H$557,'Faturamento SP2'!$D$2:$D$557,'Infos Relatório'!$B$2,'Faturamento SP2'!$E$2:$E$557,'Infos Relatório'!$B17,'Faturamento SP2'!$Z$2:$Z$557,'Infos Relatório'!AY$1)</f>
        <v>0</v>
      </c>
      <c r="BE17" s="23">
        <f>COUNTIFS('Faturamento SP2'!$D$2:$D$557,'Infos Relatório'!$B$2,'Faturamento SP2'!$E$2:$E$557,'Infos Relatório'!$B17,'Faturamento SP2'!$Z$2:$Z$557,'Infos Relatório'!BE$1)</f>
        <v>0</v>
      </c>
      <c r="BF17" s="14">
        <f>SUMIFS('Faturamento SP2'!$G$2:$G$557,'Faturamento SP2'!$D$2:$D$557,'Infos Relatório'!$B$2,'Faturamento SP2'!$E$2:$E$557,'Infos Relatório'!$B17,'Faturamento SP2'!$Z$2:$Z$557,'Infos Relatório'!BE$1)</f>
        <v>0</v>
      </c>
      <c r="BG17" s="14">
        <f>SUMIFS('Faturamento SP2'!$J$2:$J$557,'Faturamento SP2'!$D$2:$D$557,'Infos Relatório'!$B$2,'Faturamento SP2'!$E$2:$E$557,'Infos Relatório'!$B17,'Faturamento SP2'!$Z$2:$Z$557,'Infos Relatório'!BE$1)</f>
        <v>0</v>
      </c>
      <c r="BH17" s="15">
        <f>SUMIFS('Faturamento SP2'!$O$2:$O$557,'Faturamento SP2'!$D$2:$D$557,'Infos Relatório'!$B$2,'Faturamento SP2'!$E$2:$E$557,'Infos Relatório'!$B17,'Faturamento SP2'!$Z$2:$Z$557,'Infos Relatório'!BE$1,'Faturamento SP2'!$T$2:$T$557,"Sim")+SUMIFS('Faturamento SP2'!$P$2:$P$557,'Faturamento SP2'!$D$2:$D$557,'Infos Relatório'!$B$2,'Faturamento SP2'!$E$2:$E$557,'Infos Relatório'!$B17,'Faturamento SP2'!$Z$2:$Z$557,'Infos Relatório'!BE$1,'Faturamento SP2'!$T$2:$T$557,"Sim")</f>
        <v>0</v>
      </c>
      <c r="BI17" s="27" t="e">
        <f t="shared" si="9"/>
        <v>#DIV/0!</v>
      </c>
      <c r="BJ17" s="24">
        <f>SUMIFS('Faturamento SP2'!$H$2:$H$557,'Faturamento SP2'!$D$2:$D$557,'Infos Relatório'!$B$2,'Faturamento SP2'!$E$2:$E$557,'Infos Relatório'!$B17,'Faturamento SP2'!$Z$2:$Z$557,'Infos Relatório'!BE$1)</f>
        <v>0</v>
      </c>
      <c r="BK17" s="23">
        <f>COUNTIFS('Faturamento SP2'!$D$2:$D$557,'Infos Relatório'!$B$2,'Faturamento SP2'!$E$2:$E$557,'Infos Relatório'!$B17,'Faturamento SP2'!$Z$2:$Z$557,'Infos Relatório'!BK$1)</f>
        <v>0</v>
      </c>
      <c r="BL17" s="14">
        <f>SUMIFS('Faturamento SP2'!$G$2:$G$557,'Faturamento SP2'!$D$2:$D$557,'Infos Relatório'!$B$2,'Faturamento SP2'!$E$2:$E$557,'Infos Relatório'!$B17,'Faturamento SP2'!$Z$2:$Z$557,'Infos Relatório'!BK$1)</f>
        <v>0</v>
      </c>
      <c r="BM17" s="14">
        <f>SUMIFS('Faturamento SP2'!$J$2:$J$557,'Faturamento SP2'!$D$2:$D$557,'Infos Relatório'!$B$2,'Faturamento SP2'!$E$2:$E$557,'Infos Relatório'!$B17,'Faturamento SP2'!$Z$2:$Z$557,'Infos Relatório'!BK$1)</f>
        <v>0</v>
      </c>
      <c r="BN17" s="15">
        <f>SUMIFS('Faturamento SP2'!$O$2:$O$557,'Faturamento SP2'!$D$2:$D$557,'Infos Relatório'!$B$2,'Faturamento SP2'!$E$2:$E$557,'Infos Relatório'!$B17,'Faturamento SP2'!$Z$2:$Z$557,'Infos Relatório'!BK$1,'Faturamento SP2'!$T$2:$T$557,"Sim")+SUMIFS('Faturamento SP2'!$P$2:$P$557,'Faturamento SP2'!$D$2:$D$557,'Infos Relatório'!$B$2,'Faturamento SP2'!$E$2:$E$557,'Infos Relatório'!$B17,'Faturamento SP2'!$Z$2:$Z$557,'Infos Relatório'!BK$1,'Faturamento SP2'!$T$2:$T$557,"Sim")</f>
        <v>0</v>
      </c>
      <c r="BO17" s="27" t="e">
        <f t="shared" si="10"/>
        <v>#DIV/0!</v>
      </c>
      <c r="BP17" s="24">
        <f>SUMIFS('Faturamento SP2'!$H$2:$H$557,'Faturamento SP2'!$D$2:$D$557,'Infos Relatório'!$B$2,'Faturamento SP2'!$E$2:$E$557,'Infos Relatório'!$B17,'Faturamento SP2'!$Z$2:$Z$557,'Infos Relatório'!BK$1)</f>
        <v>0</v>
      </c>
      <c r="BQ17" s="23">
        <f>COUNTIFS('Faturamento SP2'!$D$2:$D$557,'Infos Relatório'!$B$2,'Faturamento SP2'!$E$2:$E$557,'Infos Relatório'!$B17,'Faturamento SP2'!$Z$2:$Z$557,'Infos Relatório'!BQ$1)</f>
        <v>0</v>
      </c>
      <c r="BR17" s="14">
        <f>SUMIFS('Faturamento SP2'!$G$2:$G$557,'Faturamento SP2'!$D$2:$D$557,'Infos Relatório'!$B$2,'Faturamento SP2'!$E$2:$E$557,'Infos Relatório'!$B17,'Faturamento SP2'!$Z$2:$Z$557,'Infos Relatório'!BQ$1)</f>
        <v>0</v>
      </c>
      <c r="BS17" s="14">
        <f>SUMIFS('Faturamento SP2'!$J$2:$J$557,'Faturamento SP2'!$D$2:$D$557,'Infos Relatório'!$B$2,'Faturamento SP2'!$E$2:$E$557,'Infos Relatório'!$B17,'Faturamento SP2'!$Z$2:$Z$557,'Infos Relatório'!BQ$1)</f>
        <v>0</v>
      </c>
      <c r="BT17" s="15">
        <f>SUMIFS('Faturamento SP2'!$O$2:$O$557,'Faturamento SP2'!$D$2:$D$557,'Infos Relatório'!$B$2,'Faturamento SP2'!$E$2:$E$557,'Infos Relatório'!$B17,'Faturamento SP2'!$Z$2:$Z$557,'Infos Relatório'!BQ$1,'Faturamento SP2'!$T$2:$T$557,"Sim")+SUMIFS('Faturamento SP2'!$P$2:$P$557,'Faturamento SP2'!$D$2:$D$557,'Infos Relatório'!$B$2,'Faturamento SP2'!$E$2:$E$557,'Infos Relatório'!$B17,'Faturamento SP2'!$Z$2:$Z$557,'Infos Relatório'!BQ$1,'Faturamento SP2'!$T$2:$T$557,"Sim")</f>
        <v>0</v>
      </c>
      <c r="BU17" s="27" t="e">
        <f t="shared" si="11"/>
        <v>#DIV/0!</v>
      </c>
      <c r="BV17" s="24">
        <f>SUMIFS('Faturamento SP2'!$H$2:$H$557,'Faturamento SP2'!$D$2:$D$557,'Infos Relatório'!$B$2,'Faturamento SP2'!$E$2:$E$557,'Infos Relatório'!$B17,'Faturamento SP2'!$Z$2:$Z$557,'Infos Relatório'!BQ$1)</f>
        <v>0</v>
      </c>
    </row>
    <row r="18" spans="2:74">
      <c r="B18" s="17" t="s">
        <v>773</v>
      </c>
      <c r="C18" s="23">
        <f>COUNTIFS('Faturamento SP2'!$D$2:$D$557,'Infos Relatório'!$B$2,'Faturamento SP2'!$E$2:$E$557,'Infos Relatório'!$B18,'Faturamento SP2'!$Z$2:$Z$557,'Infos Relatório'!C$1)</f>
        <v>0</v>
      </c>
      <c r="D18" s="14">
        <f>SUMIFS('Faturamento SP2'!$G$2:$G$557,'Faturamento SP2'!$D$2:$D$557,'Infos Relatório'!$B$2,'Faturamento SP2'!$E$2:$E$557,'Infos Relatório'!$B18,'Faturamento SP2'!$Z$2:$Z$557,'Infos Relatório'!C$1)</f>
        <v>0</v>
      </c>
      <c r="E18" s="55">
        <f>SUMIFS('Faturamento SP2'!$J$2:$J$557,'Faturamento SP2'!$D$2:$D$557,'Infos Relatório'!$B$2,'Faturamento SP2'!$E$2:$E$557,'Infos Relatório'!$B18,'Faturamento SP2'!$Z$2:$Z$557,'Infos Relatório'!C$1)</f>
        <v>0</v>
      </c>
      <c r="F18" s="15">
        <f>SUMIFS('Faturamento SP2'!$O$2:$O$557,'Faturamento SP2'!$D$2:$D$557,'Infos Relatório'!$B$2,'Faturamento SP2'!$E$2:$E$557,'Infos Relatório'!$B18,'Faturamento SP2'!$Z$2:$Z$557,'Infos Relatório'!C$1,'Faturamento SP2'!$T$2:$T$557,"Sim")+SUMIFS('Faturamento SP2'!$P$2:$P$557,'Faturamento SP2'!$D$2:$D$557,'Infos Relatório'!$B$2,'Faturamento SP2'!$E$2:$E$557,'Infos Relatório'!$B18,'Faturamento SP2'!$Z$2:$Z$557,'Infos Relatório'!C$1,'Faturamento SP2'!$T$2:$T$557,"Sim")</f>
        <v>0</v>
      </c>
      <c r="G18" s="60" t="e">
        <f t="shared" si="0"/>
        <v>#DIV/0!</v>
      </c>
      <c r="H18" s="24">
        <f>SUMIFS('Faturamento SP2'!$H$2:$H$557,'Faturamento SP2'!$D$2:$D$557,'Infos Relatório'!$B$2,'Faturamento SP2'!$E$2:$E$557,'Infos Relatório'!$B18,'Faturamento SP2'!$Z$2:$Z$557,'Infos Relatório'!C$1)</f>
        <v>0</v>
      </c>
      <c r="I18" s="23">
        <f>COUNTIFS('Faturamento SP2'!$D$2:$D$557,'Infos Relatório'!$B$2,'Faturamento SP2'!$E$2:$E$557,'Infos Relatório'!$B18,'Faturamento SP2'!$Z$2:$Z$557,'Infos Relatório'!I$1)</f>
        <v>0</v>
      </c>
      <c r="J18" s="14">
        <f>SUMIFS('Faturamento SP2'!$G$2:$G$557,'Faturamento SP2'!$D$2:$D$557,'Infos Relatório'!$B$2,'Faturamento SP2'!$E$2:$E$557,'Infos Relatório'!$B18,'Faturamento SP2'!$Z$2:$Z$557,'Infos Relatório'!I$1)</f>
        <v>0</v>
      </c>
      <c r="K18" s="55">
        <f>SUMIFS('Faturamento SP2'!$J$2:$J$557,'Faturamento SP2'!$D$2:$D$557,'Infos Relatório'!$B$2,'Faturamento SP2'!$E$2:$E$557,'Infos Relatório'!$B18,'Faturamento SP2'!$Z$2:$Z$557,'Infos Relatório'!I$1)</f>
        <v>0</v>
      </c>
      <c r="L18" s="15">
        <f>SUMIFS('Faturamento SP2'!$O$2:$O$557,'Faturamento SP2'!$D$2:$D$557,'Infos Relatório'!$B$2,'Faturamento SP2'!$E$2:$E$557,'Infos Relatório'!$B18,'Faturamento SP2'!$Z$2:$Z$557,'Infos Relatório'!I$1,'Faturamento SP2'!$T$2:$T$557,"Sim")+SUMIFS('Faturamento SP2'!$P$2:$P$557,'Faturamento SP2'!$D$2:$D$557,'Infos Relatório'!$B$2,'Faturamento SP2'!$E$2:$E$557,'Infos Relatório'!$B18,'Faturamento SP2'!$Z$2:$Z$557,'Infos Relatório'!I$1,'Faturamento SP2'!$T$2:$T$557,"Sim")</f>
        <v>0</v>
      </c>
      <c r="M18" s="27" t="e">
        <f t="shared" si="1"/>
        <v>#DIV/0!</v>
      </c>
      <c r="N18" s="24">
        <f>SUMIFS('Faturamento SP2'!$H$2:$H$557,'Faturamento SP2'!$D$2:$D$557,'Infos Relatório'!$B$2,'Faturamento SP2'!$E$2:$E$557,'Infos Relatório'!$B18,'Faturamento SP2'!$Z$2:$Z$557,'Infos Relatório'!I$1)</f>
        <v>0</v>
      </c>
      <c r="O18" s="23">
        <f>COUNTIFS('Faturamento SP2'!$D$2:$D$557,'Infos Relatório'!$B$2,'Faturamento SP2'!$E$2:$E$557,'Infos Relatório'!$B18,'Faturamento SP2'!$Z$2:$Z$557,'Infos Relatório'!O$1)</f>
        <v>0</v>
      </c>
      <c r="P18" s="14">
        <f>SUMIFS('Faturamento SP2'!$G$2:$G$557,'Faturamento SP2'!$D$2:$D$557,'Infos Relatório'!$B$2,'Faturamento SP2'!$E$2:$E$557,'Infos Relatório'!$B18,'Faturamento SP2'!$Z$2:$Z$557,'Infos Relatório'!O$1)</f>
        <v>0</v>
      </c>
      <c r="Q18" s="14">
        <f>SUMIFS('Faturamento SP2'!$J$2:$J$557,'Faturamento SP2'!$D$2:$D$557,'Infos Relatório'!$B$2,'Faturamento SP2'!$E$2:$E$557,'Infos Relatório'!$B18,'Faturamento SP2'!$Z$2:$Z$557,'Infos Relatório'!O$1)</f>
        <v>0</v>
      </c>
      <c r="R18" s="15">
        <f>SUMIFS('Faturamento SP2'!$O$2:$O$557,'Faturamento SP2'!$D$2:$D$557,'Infos Relatório'!$B$2,'Faturamento SP2'!$E$2:$E$557,'Infos Relatório'!$B18,'Faturamento SP2'!$Z$2:$Z$557,'Infos Relatório'!O$1,'Faturamento SP2'!$T$2:$T$557,"Sim")+SUMIFS('Faturamento SP2'!$P$2:$P$557,'Faturamento SP2'!$D$2:$D$557,'Infos Relatório'!$B$2,'Faturamento SP2'!$E$2:$E$557,'Infos Relatório'!$B18,'Faturamento SP2'!$Z$2:$Z$557,'Infos Relatório'!O$1,'Faturamento SP2'!$T$2:$T$557,"Sim")</f>
        <v>0</v>
      </c>
      <c r="S18" s="27" t="e">
        <f t="shared" si="2"/>
        <v>#DIV/0!</v>
      </c>
      <c r="T18" s="24">
        <f>SUMIFS('Faturamento SP2'!$H$2:$H$557,'Faturamento SP2'!$D$2:$D$557,'Infos Relatório'!$B$2,'Faturamento SP2'!$E$2:$E$557,'Infos Relatório'!$B18,'Faturamento SP2'!$Z$2:$Z$557,'Infos Relatório'!O$1)</f>
        <v>0</v>
      </c>
      <c r="U18" s="23">
        <f>COUNTIFS('Faturamento SP2'!$D$2:$D$557,'Infos Relatório'!$B$2,'Faturamento SP2'!$E$2:$E$557,'Infos Relatório'!$B18,'Faturamento SP2'!$Z$2:$Z$557,'Infos Relatório'!U$1)</f>
        <v>0</v>
      </c>
      <c r="V18" s="14">
        <f>SUMIFS('Faturamento SP2'!$G$2:$G$557,'Faturamento SP2'!$D$2:$D$557,'Infos Relatório'!$B$2,'Faturamento SP2'!$E$2:$E$557,'Infos Relatório'!$B18,'Faturamento SP2'!$Z$2:$Z$557,'Infos Relatório'!U$1)</f>
        <v>0</v>
      </c>
      <c r="W18" s="14">
        <f>SUMIFS('Faturamento SP2'!$J$2:$J$557,'Faturamento SP2'!$D$2:$D$557,'Infos Relatório'!$B$2,'Faturamento SP2'!$E$2:$E$557,'Infos Relatório'!$B18,'Faturamento SP2'!$Z$2:$Z$557,'Infos Relatório'!U$1)</f>
        <v>0</v>
      </c>
      <c r="X18" s="15">
        <f>SUMIFS('Faturamento SP2'!$O$2:$O$557,'Faturamento SP2'!$D$2:$D$557,'Infos Relatório'!$B$2,'Faturamento SP2'!$E$2:$E$557,'Infos Relatório'!$B18,'Faturamento SP2'!$Z$2:$Z$557,'Infos Relatório'!U$1,'Faturamento SP2'!$T$2:$T$557,"Sim")+SUMIFS('Faturamento SP2'!$P$2:$P$557,'Faturamento SP2'!$D$2:$D$557,'Infos Relatório'!$B$2,'Faturamento SP2'!$E$2:$E$557,'Infos Relatório'!$B18,'Faturamento SP2'!$Z$2:$Z$557,'Infos Relatório'!U$1,'Faturamento SP2'!$T$2:$T$557,"Sim")</f>
        <v>0</v>
      </c>
      <c r="Y18" s="27" t="e">
        <f t="shared" si="3"/>
        <v>#DIV/0!</v>
      </c>
      <c r="Z18" s="24">
        <f>SUMIFS('Faturamento SP2'!$H$2:$H$557,'Faturamento SP2'!$D$2:$D$557,'Infos Relatório'!$B$2,'Faturamento SP2'!$E$2:$E$557,'Infos Relatório'!$B18,'Faturamento SP2'!$Z$2:$Z$557,'Infos Relatório'!U$1)</f>
        <v>0</v>
      </c>
      <c r="AA18" s="23">
        <f>COUNTIFS('Faturamento SP2'!$D$2:$D$557,'Infos Relatório'!$B$2,'Faturamento SP2'!$E$2:$E$557,'Infos Relatório'!$B18,'Faturamento SP2'!$Z$2:$Z$557,'Infos Relatório'!AA$1)</f>
        <v>0</v>
      </c>
      <c r="AB18" s="14">
        <f>SUMIFS('Faturamento SP2'!$G$2:$G$557,'Faturamento SP2'!$D$2:$D$557,'Infos Relatório'!$B$2,'Faturamento SP2'!$E$2:$E$557,'Infos Relatório'!$B18,'Faturamento SP2'!$Z$2:$Z$557,'Infos Relatório'!AA$1)</f>
        <v>0</v>
      </c>
      <c r="AC18" s="14">
        <f>SUMIFS('Faturamento SP2'!$J$2:$J$557,'Faturamento SP2'!$D$2:$D$557,'Infos Relatório'!$B$2,'Faturamento SP2'!$E$2:$E$557,'Infos Relatório'!$B18,'Faturamento SP2'!$Z$2:$Z$557,'Infos Relatório'!AA$1)</f>
        <v>0</v>
      </c>
      <c r="AD18" s="15">
        <f>SUMIFS('Faturamento SP2'!$O$2:$O$557,'Faturamento SP2'!$D$2:$D$557,'Infos Relatório'!$B$2,'Faturamento SP2'!$E$2:$E$557,'Infos Relatório'!$B18,'Faturamento SP2'!$Z$2:$Z$557,'Infos Relatório'!AA$1,'Faturamento SP2'!$T$2:$T$557,"Sim")+SUMIFS('Faturamento SP2'!$P$2:$P$557,'Faturamento SP2'!$D$2:$D$557,'Infos Relatório'!$B$2,'Faturamento SP2'!$E$2:$E$557,'Infos Relatório'!$B18,'Faturamento SP2'!$Z$2:$Z$557,'Infos Relatório'!AA$1,'Faturamento SP2'!$T$2:$T$557,"Sim")</f>
        <v>0</v>
      </c>
      <c r="AE18" s="27" t="e">
        <f t="shared" si="4"/>
        <v>#DIV/0!</v>
      </c>
      <c r="AF18" s="24">
        <f>SUMIFS('Faturamento SP2'!$H$2:$H$557,'Faturamento SP2'!$D$2:$D$557,'Infos Relatório'!$B$2,'Faturamento SP2'!$E$2:$E$557,'Infos Relatório'!$B18,'Faturamento SP2'!$Z$2:$Z$557,'Infos Relatório'!AA$1)</f>
        <v>0</v>
      </c>
      <c r="AG18" s="23">
        <f>COUNTIFS('Faturamento SP2'!$D$2:$D$557,'Infos Relatório'!$B$2,'Faturamento SP2'!$E$2:$E$557,'Infos Relatório'!$B18,'Faturamento SP2'!$Z$2:$Z$557,'Infos Relatório'!AG$1)</f>
        <v>0</v>
      </c>
      <c r="AH18" s="14">
        <f>SUMIFS('Faturamento SP2'!$G$2:$G$557,'Faturamento SP2'!$D$2:$D$557,'Infos Relatório'!$B$2,'Faturamento SP2'!$E$2:$E$557,'Infos Relatório'!$B18,'Faturamento SP2'!$Z$2:$Z$557,'Infos Relatório'!AG$1)</f>
        <v>0</v>
      </c>
      <c r="AI18" s="14">
        <f>SUMIFS('Faturamento SP2'!$J$2:$J$557,'Faturamento SP2'!$D$2:$D$557,'Infos Relatório'!$B$2,'Faturamento SP2'!$E$2:$E$557,'Infos Relatório'!$B18,'Faturamento SP2'!$Z$2:$Z$557,'Infos Relatório'!AG$1)</f>
        <v>0</v>
      </c>
      <c r="AJ18" s="15">
        <f>SUMIFS('Faturamento SP2'!$O$2:$O$557,'Faturamento SP2'!$D$2:$D$557,'Infos Relatório'!$B$2,'Faturamento SP2'!$E$2:$E$557,'Infos Relatório'!$B18,'Faturamento SP2'!$Z$2:$Z$557,'Infos Relatório'!AG$1,'Faturamento SP2'!$T$2:$T$557,"Sim")+SUMIFS('Faturamento SP2'!$P$2:$P$557,'Faturamento SP2'!$D$2:$D$557,'Infos Relatório'!$B$2,'Faturamento SP2'!$E$2:$E$557,'Infos Relatório'!$B18,'Faturamento SP2'!$Z$2:$Z$557,'Infos Relatório'!AG$1,'Faturamento SP2'!$T$2:$T$557,"Sim")</f>
        <v>0</v>
      </c>
      <c r="AK18" s="27" t="e">
        <f t="shared" si="5"/>
        <v>#DIV/0!</v>
      </c>
      <c r="AL18" s="24">
        <f>SUMIFS('Faturamento SP2'!$H$2:$H$557,'Faturamento SP2'!$D$2:$D$557,'Infos Relatório'!$B$2,'Faturamento SP2'!$E$2:$E$557,'Infos Relatório'!$B18,'Faturamento SP2'!$Z$2:$Z$557,'Infos Relatório'!AG$1)</f>
        <v>0</v>
      </c>
      <c r="AM18" s="23">
        <f>COUNTIFS('Faturamento SP2'!$D$2:$D$557,'Infos Relatório'!$B$2,'Faturamento SP2'!$E$2:$E$557,'Infos Relatório'!$B18,'Faturamento SP2'!$Z$2:$Z$557,'Infos Relatório'!AM$1)</f>
        <v>0</v>
      </c>
      <c r="AN18" s="14">
        <f>SUMIFS('Faturamento SP2'!$G$2:$G$557,'Faturamento SP2'!$D$2:$D$557,'Infos Relatório'!$B$2,'Faturamento SP2'!$E$2:$E$557,'Infos Relatório'!$B18,'Faturamento SP2'!$Z$2:$Z$557,'Infos Relatório'!AM$1)</f>
        <v>0</v>
      </c>
      <c r="AO18" s="14">
        <f>SUMIFS('Faturamento SP2'!$J$2:$J$557,'Faturamento SP2'!$D$2:$D$557,'Infos Relatório'!$B$2,'Faturamento SP2'!$E$2:$E$557,'Infos Relatório'!$B18,'Faturamento SP2'!$Z$2:$Z$557,'Infos Relatório'!AM$1)</f>
        <v>0</v>
      </c>
      <c r="AP18" s="15">
        <f>SUMIFS('Faturamento SP2'!$O$2:$O$557,'Faturamento SP2'!$D$2:$D$557,'Infos Relatório'!$B$2,'Faturamento SP2'!$E$2:$E$557,'Infos Relatório'!$B18,'Faturamento SP2'!$Z$2:$Z$557,'Infos Relatório'!AM$1,'Faturamento SP2'!$T$2:$T$557,"Sim")+SUMIFS('Faturamento SP2'!$P$2:$P$557,'Faturamento SP2'!$D$2:$D$557,'Infos Relatório'!$B$2,'Faturamento SP2'!$E$2:$E$557,'Infos Relatório'!$B18,'Faturamento SP2'!$Z$2:$Z$557,'Infos Relatório'!AM$1,'Faturamento SP2'!$T$2:$T$557,"Sim")</f>
        <v>0</v>
      </c>
      <c r="AQ18" s="27" t="e">
        <f t="shared" si="6"/>
        <v>#DIV/0!</v>
      </c>
      <c r="AR18" s="24">
        <f>SUMIFS('Faturamento SP2'!$H$2:$H$557,'Faturamento SP2'!$D$2:$D$557,'Infos Relatório'!$B$2,'Faturamento SP2'!$E$2:$E$557,'Infos Relatório'!$B18,'Faturamento SP2'!$Z$2:$Z$557,'Infos Relatório'!AM$1)</f>
        <v>0</v>
      </c>
      <c r="AS18" s="23">
        <f>COUNTIFS('Faturamento SP2'!$D$2:$D$557,'Infos Relatório'!$B$2,'Faturamento SP2'!$E$2:$E$557,'Infos Relatório'!$B18,'Faturamento SP2'!$Z$2:$Z$557,'Infos Relatório'!AS$1)</f>
        <v>0</v>
      </c>
      <c r="AT18" s="14">
        <f>SUMIFS('Faturamento SP2'!$G$2:$G$557,'Faturamento SP2'!$D$2:$D$557,'Infos Relatório'!$B$2,'Faturamento SP2'!$E$2:$E$557,'Infos Relatório'!$B18,'Faturamento SP2'!$Z$2:$Z$557,'Infos Relatório'!AS$1)</f>
        <v>0</v>
      </c>
      <c r="AU18" s="14">
        <f>SUMIFS('Faturamento SP2'!$J$2:$J$557,'Faturamento SP2'!$D$2:$D$557,'Infos Relatório'!$B$2,'Faturamento SP2'!$E$2:$E$557,'Infos Relatório'!$B18,'Faturamento SP2'!$Z$2:$Z$557,'Infos Relatório'!AS$1)</f>
        <v>0</v>
      </c>
      <c r="AV18" s="15">
        <f>SUMIFS('Faturamento SP2'!$O$2:$O$557,'Faturamento SP2'!$D$2:$D$557,'Infos Relatório'!$B$2,'Faturamento SP2'!$E$2:$E$557,'Infos Relatório'!$B18,'Faturamento SP2'!$Z$2:$Z$557,'Infos Relatório'!AS$1,'Faturamento SP2'!$T$2:$T$557,"Sim")+SUMIFS('Faturamento SP2'!$P$2:$P$557,'Faturamento SP2'!$D$2:$D$557,'Infos Relatório'!$B$2,'Faturamento SP2'!$E$2:$E$557,'Infos Relatório'!$B18,'Faturamento SP2'!$Z$2:$Z$557,'Infos Relatório'!AS$1,'Faturamento SP2'!$T$2:$T$557,"Sim")</f>
        <v>0</v>
      </c>
      <c r="AW18" s="27" t="e">
        <f t="shared" si="7"/>
        <v>#DIV/0!</v>
      </c>
      <c r="AX18" s="24">
        <f>SUMIFS('Faturamento SP2'!$H$2:$H$557,'Faturamento SP2'!$D$2:$D$557,'Infos Relatório'!$B$2,'Faturamento SP2'!$E$2:$E$557,'Infos Relatório'!$B18,'Faturamento SP2'!$Z$2:$Z$557,'Infos Relatório'!AS$1)</f>
        <v>0</v>
      </c>
      <c r="AY18" s="23">
        <f>COUNTIFS('Faturamento SP2'!$D$2:$D$557,'Infos Relatório'!$B$2,'Faturamento SP2'!$E$2:$E$557,'Infos Relatório'!$B18,'Faturamento SP2'!$Z$2:$Z$557,'Infos Relatório'!AY$1)</f>
        <v>0</v>
      </c>
      <c r="AZ18" s="14">
        <f>SUMIFS('Faturamento SP2'!$G$2:$G$557,'Faturamento SP2'!$D$2:$D$557,'Infos Relatório'!$B$2,'Faturamento SP2'!$E$2:$E$557,'Infos Relatório'!$B18,'Faturamento SP2'!$Z$2:$Z$557,'Infos Relatório'!AY$1)</f>
        <v>0</v>
      </c>
      <c r="BA18" s="14">
        <f>SUMIFS('Faturamento SP2'!$J$2:$J$557,'Faturamento SP2'!$D$2:$D$557,'Infos Relatório'!$B$2,'Faturamento SP2'!$E$2:$E$557,'Infos Relatório'!$B18,'Faturamento SP2'!$Z$2:$Z$557,'Infos Relatório'!AY$1)</f>
        <v>0</v>
      </c>
      <c r="BB18" s="15">
        <f>SUMIFS('Faturamento SP2'!$O$2:$O$557,'Faturamento SP2'!$D$2:$D$557,'Infos Relatório'!$B$2,'Faturamento SP2'!$E$2:$E$557,'Infos Relatório'!$B18,'Faturamento SP2'!$Z$2:$Z$557,'Infos Relatório'!AY$1,'Faturamento SP2'!$T$2:$T$557,"Sim")+SUMIFS('Faturamento SP2'!$P$2:$P$557,'Faturamento SP2'!$D$2:$D$557,'Infos Relatório'!$B$2,'Faturamento SP2'!$E$2:$E$557,'Infos Relatório'!$B18,'Faturamento SP2'!$Z$2:$Z$557,'Infos Relatório'!AY$1,'Faturamento SP2'!$T$2:$T$557,"Sim")</f>
        <v>0</v>
      </c>
      <c r="BC18" s="27" t="e">
        <f t="shared" si="8"/>
        <v>#DIV/0!</v>
      </c>
      <c r="BD18" s="24">
        <f>SUMIFS('Faturamento SP2'!$H$2:$H$557,'Faturamento SP2'!$D$2:$D$557,'Infos Relatório'!$B$2,'Faturamento SP2'!$E$2:$E$557,'Infos Relatório'!$B18,'Faturamento SP2'!$Z$2:$Z$557,'Infos Relatório'!AY$1)</f>
        <v>0</v>
      </c>
      <c r="BE18" s="23">
        <f>COUNTIFS('Faturamento SP2'!$D$2:$D$557,'Infos Relatório'!$B$2,'Faturamento SP2'!$E$2:$E$557,'Infos Relatório'!$B18,'Faturamento SP2'!$Z$2:$Z$557,'Infos Relatório'!BE$1)</f>
        <v>0</v>
      </c>
      <c r="BF18" s="14">
        <f>SUMIFS('Faturamento SP2'!$G$2:$G$557,'Faturamento SP2'!$D$2:$D$557,'Infos Relatório'!$B$2,'Faturamento SP2'!$E$2:$E$557,'Infos Relatório'!$B18,'Faturamento SP2'!$Z$2:$Z$557,'Infos Relatório'!BE$1)</f>
        <v>0</v>
      </c>
      <c r="BG18" s="14">
        <f>SUMIFS('Faturamento SP2'!$J$2:$J$557,'Faturamento SP2'!$D$2:$D$557,'Infos Relatório'!$B$2,'Faturamento SP2'!$E$2:$E$557,'Infos Relatório'!$B18,'Faturamento SP2'!$Z$2:$Z$557,'Infos Relatório'!BE$1)</f>
        <v>0</v>
      </c>
      <c r="BH18" s="15">
        <f>SUMIFS('Faturamento SP2'!$O$2:$O$557,'Faturamento SP2'!$D$2:$D$557,'Infos Relatório'!$B$2,'Faturamento SP2'!$E$2:$E$557,'Infos Relatório'!$B18,'Faturamento SP2'!$Z$2:$Z$557,'Infos Relatório'!BE$1,'Faturamento SP2'!$T$2:$T$557,"Sim")+SUMIFS('Faturamento SP2'!$P$2:$P$557,'Faturamento SP2'!$D$2:$D$557,'Infos Relatório'!$B$2,'Faturamento SP2'!$E$2:$E$557,'Infos Relatório'!$B18,'Faturamento SP2'!$Z$2:$Z$557,'Infos Relatório'!BE$1,'Faturamento SP2'!$T$2:$T$557,"Sim")</f>
        <v>0</v>
      </c>
      <c r="BI18" s="27" t="e">
        <f t="shared" si="9"/>
        <v>#DIV/0!</v>
      </c>
      <c r="BJ18" s="24">
        <f>SUMIFS('Faturamento SP2'!$H$2:$H$557,'Faturamento SP2'!$D$2:$D$557,'Infos Relatório'!$B$2,'Faturamento SP2'!$E$2:$E$557,'Infos Relatório'!$B18,'Faturamento SP2'!$Z$2:$Z$557,'Infos Relatório'!BE$1)</f>
        <v>0</v>
      </c>
      <c r="BK18" s="23">
        <f>COUNTIFS('Faturamento SP2'!$D$2:$D$557,'Infos Relatório'!$B$2,'Faturamento SP2'!$E$2:$E$557,'Infos Relatório'!$B18,'Faturamento SP2'!$Z$2:$Z$557,'Infos Relatório'!BK$1)</f>
        <v>0</v>
      </c>
      <c r="BL18" s="14">
        <f>SUMIFS('Faturamento SP2'!$G$2:$G$557,'Faturamento SP2'!$D$2:$D$557,'Infos Relatório'!$B$2,'Faturamento SP2'!$E$2:$E$557,'Infos Relatório'!$B18,'Faturamento SP2'!$Z$2:$Z$557,'Infos Relatório'!BK$1)</f>
        <v>0</v>
      </c>
      <c r="BM18" s="14">
        <f>SUMIFS('Faturamento SP2'!$J$2:$J$557,'Faturamento SP2'!$D$2:$D$557,'Infos Relatório'!$B$2,'Faturamento SP2'!$E$2:$E$557,'Infos Relatório'!$B18,'Faturamento SP2'!$Z$2:$Z$557,'Infos Relatório'!BK$1)</f>
        <v>0</v>
      </c>
      <c r="BN18" s="15">
        <f>SUMIFS('Faturamento SP2'!$O$2:$O$557,'Faturamento SP2'!$D$2:$D$557,'Infos Relatório'!$B$2,'Faturamento SP2'!$E$2:$E$557,'Infos Relatório'!$B18,'Faturamento SP2'!$Z$2:$Z$557,'Infos Relatório'!BK$1,'Faturamento SP2'!$T$2:$T$557,"Sim")+SUMIFS('Faturamento SP2'!$P$2:$P$557,'Faturamento SP2'!$D$2:$D$557,'Infos Relatório'!$B$2,'Faturamento SP2'!$E$2:$E$557,'Infos Relatório'!$B18,'Faturamento SP2'!$Z$2:$Z$557,'Infos Relatório'!BK$1,'Faturamento SP2'!$T$2:$T$557,"Sim")</f>
        <v>0</v>
      </c>
      <c r="BO18" s="27" t="e">
        <f t="shared" si="10"/>
        <v>#DIV/0!</v>
      </c>
      <c r="BP18" s="24">
        <f>SUMIFS('Faturamento SP2'!$H$2:$H$557,'Faturamento SP2'!$D$2:$D$557,'Infos Relatório'!$B$2,'Faturamento SP2'!$E$2:$E$557,'Infos Relatório'!$B18,'Faturamento SP2'!$Z$2:$Z$557,'Infos Relatório'!BK$1)</f>
        <v>0</v>
      </c>
      <c r="BQ18" s="23">
        <f>COUNTIFS('Faturamento SP2'!$D$2:$D$557,'Infos Relatório'!$B$2,'Faturamento SP2'!$E$2:$E$557,'Infos Relatório'!$B18,'Faturamento SP2'!$Z$2:$Z$557,'Infos Relatório'!BQ$1)</f>
        <v>0</v>
      </c>
      <c r="BR18" s="14">
        <f>SUMIFS('Faturamento SP2'!$G$2:$G$557,'Faturamento SP2'!$D$2:$D$557,'Infos Relatório'!$B$2,'Faturamento SP2'!$E$2:$E$557,'Infos Relatório'!$B18,'Faturamento SP2'!$Z$2:$Z$557,'Infos Relatório'!BQ$1)</f>
        <v>0</v>
      </c>
      <c r="BS18" s="14">
        <f>SUMIFS('Faturamento SP2'!$J$2:$J$557,'Faturamento SP2'!$D$2:$D$557,'Infos Relatório'!$B$2,'Faturamento SP2'!$E$2:$E$557,'Infos Relatório'!$B18,'Faturamento SP2'!$Z$2:$Z$557,'Infos Relatório'!BQ$1)</f>
        <v>0</v>
      </c>
      <c r="BT18" s="15">
        <f>SUMIFS('Faturamento SP2'!$O$2:$O$557,'Faturamento SP2'!$D$2:$D$557,'Infos Relatório'!$B$2,'Faturamento SP2'!$E$2:$E$557,'Infos Relatório'!$B18,'Faturamento SP2'!$Z$2:$Z$557,'Infos Relatório'!BQ$1,'Faturamento SP2'!$T$2:$T$557,"Sim")+SUMIFS('Faturamento SP2'!$P$2:$P$557,'Faturamento SP2'!$D$2:$D$557,'Infos Relatório'!$B$2,'Faturamento SP2'!$E$2:$E$557,'Infos Relatório'!$B18,'Faturamento SP2'!$Z$2:$Z$557,'Infos Relatório'!BQ$1,'Faturamento SP2'!$T$2:$T$557,"Sim")</f>
        <v>0</v>
      </c>
      <c r="BU18" s="27" t="e">
        <f t="shared" si="11"/>
        <v>#DIV/0!</v>
      </c>
      <c r="BV18" s="24">
        <f>SUMIFS('Faturamento SP2'!$H$2:$H$557,'Faturamento SP2'!$D$2:$D$557,'Infos Relatório'!$B$2,'Faturamento SP2'!$E$2:$E$557,'Infos Relatório'!$B18,'Faturamento SP2'!$Z$2:$Z$557,'Infos Relatório'!BQ$1)</f>
        <v>0</v>
      </c>
    </row>
    <row r="19" spans="2:74">
      <c r="B19" s="17" t="s">
        <v>250</v>
      </c>
      <c r="C19" s="23">
        <f>COUNTIFS('Faturamento SP2'!$D$2:$D$557,'Infos Relatório'!$B$2,'Faturamento SP2'!$E$2:$E$557,'Infos Relatório'!$B19,'Faturamento SP2'!$Z$2:$Z$557,'Infos Relatório'!C$1)</f>
        <v>0</v>
      </c>
      <c r="D19" s="14">
        <f>SUMIFS('Faturamento SP2'!$G$2:$G$557,'Faturamento SP2'!$D$2:$D$557,'Infos Relatório'!$B$2,'Faturamento SP2'!$E$2:$E$557,'Infos Relatório'!$B19,'Faturamento SP2'!$Z$2:$Z$557,'Infos Relatório'!C$1)</f>
        <v>0</v>
      </c>
      <c r="E19" s="55">
        <f>SUMIFS('Faturamento SP2'!$J$2:$J$557,'Faturamento SP2'!$D$2:$D$557,'Infos Relatório'!$B$2,'Faturamento SP2'!$E$2:$E$557,'Infos Relatório'!$B19,'Faturamento SP2'!$Z$2:$Z$557,'Infos Relatório'!C$1)</f>
        <v>0</v>
      </c>
      <c r="F19" s="15">
        <f>SUMIFS('Faturamento SP2'!$O$2:$O$557,'Faturamento SP2'!$D$2:$D$557,'Infos Relatório'!$B$2,'Faturamento SP2'!$E$2:$E$557,'Infos Relatório'!$B19,'Faturamento SP2'!$Z$2:$Z$557,'Infos Relatório'!C$1,'Faturamento SP2'!$T$2:$T$557,"Sim")+SUMIFS('Faturamento SP2'!$P$2:$P$557,'Faturamento SP2'!$D$2:$D$557,'Infos Relatório'!$B$2,'Faturamento SP2'!$E$2:$E$557,'Infos Relatório'!$B19,'Faturamento SP2'!$Z$2:$Z$557,'Infos Relatório'!C$1,'Faturamento SP2'!$T$2:$T$557,"Sim")</f>
        <v>0</v>
      </c>
      <c r="G19" s="60" t="e">
        <f t="shared" si="0"/>
        <v>#DIV/0!</v>
      </c>
      <c r="H19" s="24">
        <f>SUMIFS('Faturamento SP2'!$H$2:$H$557,'Faturamento SP2'!$D$2:$D$557,'Infos Relatório'!$B$2,'Faturamento SP2'!$E$2:$E$557,'Infos Relatório'!$B19,'Faturamento SP2'!$Z$2:$Z$557,'Infos Relatório'!C$1)</f>
        <v>0</v>
      </c>
      <c r="I19" s="23">
        <f>COUNTIFS('Faturamento SP2'!$D$2:$D$557,'Infos Relatório'!$B$2,'Faturamento SP2'!$E$2:$E$557,'Infos Relatório'!$B19,'Faturamento SP2'!$Z$2:$Z$557,'Infos Relatório'!I$1)</f>
        <v>0</v>
      </c>
      <c r="J19" s="14">
        <f>SUMIFS('Faturamento SP2'!$G$2:$G$557,'Faturamento SP2'!$D$2:$D$557,'Infos Relatório'!$B$2,'Faturamento SP2'!$E$2:$E$557,'Infos Relatório'!$B19,'Faturamento SP2'!$Z$2:$Z$557,'Infos Relatório'!I$1)</f>
        <v>0</v>
      </c>
      <c r="K19" s="55">
        <f>SUMIFS('Faturamento SP2'!$J$2:$J$557,'Faturamento SP2'!$D$2:$D$557,'Infos Relatório'!$B$2,'Faturamento SP2'!$E$2:$E$557,'Infos Relatório'!$B19,'Faturamento SP2'!$Z$2:$Z$557,'Infos Relatório'!I$1)</f>
        <v>0</v>
      </c>
      <c r="L19" s="15">
        <f>SUMIFS('Faturamento SP2'!$O$2:$O$557,'Faturamento SP2'!$D$2:$D$557,'Infos Relatório'!$B$2,'Faturamento SP2'!$E$2:$E$557,'Infos Relatório'!$B19,'Faturamento SP2'!$Z$2:$Z$557,'Infos Relatório'!I$1,'Faturamento SP2'!$T$2:$T$557,"Sim")+SUMIFS('Faturamento SP2'!$P$2:$P$557,'Faturamento SP2'!$D$2:$D$557,'Infos Relatório'!$B$2,'Faturamento SP2'!$E$2:$E$557,'Infos Relatório'!$B19,'Faturamento SP2'!$Z$2:$Z$557,'Infos Relatório'!I$1,'Faturamento SP2'!$T$2:$T$557,"Sim")</f>
        <v>0</v>
      </c>
      <c r="M19" s="27" t="e">
        <f t="shared" si="1"/>
        <v>#DIV/0!</v>
      </c>
      <c r="N19" s="24">
        <f>SUMIFS('Faturamento SP2'!$H$2:$H$557,'Faturamento SP2'!$D$2:$D$557,'Infos Relatório'!$B$2,'Faturamento SP2'!$E$2:$E$557,'Infos Relatório'!$B19,'Faturamento SP2'!$Z$2:$Z$557,'Infos Relatório'!I$1)</f>
        <v>0</v>
      </c>
      <c r="O19" s="23">
        <f>COUNTIFS('Faturamento SP2'!$D$2:$D$557,'Infos Relatório'!$B$2,'Faturamento SP2'!$E$2:$E$557,'Infos Relatório'!$B19,'Faturamento SP2'!$Z$2:$Z$557,'Infos Relatório'!O$1)</f>
        <v>0</v>
      </c>
      <c r="P19" s="14">
        <f>SUMIFS('Faturamento SP2'!$G$2:$G$557,'Faturamento SP2'!$D$2:$D$557,'Infos Relatório'!$B$2,'Faturamento SP2'!$E$2:$E$557,'Infos Relatório'!$B19,'Faturamento SP2'!$Z$2:$Z$557,'Infos Relatório'!O$1)</f>
        <v>0</v>
      </c>
      <c r="Q19" s="14">
        <f>SUMIFS('Faturamento SP2'!$J$2:$J$557,'Faturamento SP2'!$D$2:$D$557,'Infos Relatório'!$B$2,'Faturamento SP2'!$E$2:$E$557,'Infos Relatório'!$B19,'Faturamento SP2'!$Z$2:$Z$557,'Infos Relatório'!O$1)</f>
        <v>0</v>
      </c>
      <c r="R19" s="15">
        <f>SUMIFS('Faturamento SP2'!$O$2:$O$557,'Faturamento SP2'!$D$2:$D$557,'Infos Relatório'!$B$2,'Faturamento SP2'!$E$2:$E$557,'Infos Relatório'!$B19,'Faturamento SP2'!$Z$2:$Z$557,'Infos Relatório'!O$1,'Faturamento SP2'!$T$2:$T$557,"Sim")+SUMIFS('Faturamento SP2'!$P$2:$P$557,'Faturamento SP2'!$D$2:$D$557,'Infos Relatório'!$B$2,'Faturamento SP2'!$E$2:$E$557,'Infos Relatório'!$B19,'Faturamento SP2'!$Z$2:$Z$557,'Infos Relatório'!O$1,'Faturamento SP2'!$T$2:$T$557,"Sim")</f>
        <v>0</v>
      </c>
      <c r="S19" s="27" t="e">
        <f t="shared" si="2"/>
        <v>#DIV/0!</v>
      </c>
      <c r="T19" s="24">
        <f>SUMIFS('Faturamento SP2'!$H$2:$H$557,'Faturamento SP2'!$D$2:$D$557,'Infos Relatório'!$B$2,'Faturamento SP2'!$E$2:$E$557,'Infos Relatório'!$B19,'Faturamento SP2'!$Z$2:$Z$557,'Infos Relatório'!O$1)</f>
        <v>0</v>
      </c>
      <c r="U19" s="23">
        <f>COUNTIFS('Faturamento SP2'!$D$2:$D$557,'Infos Relatório'!$B$2,'Faturamento SP2'!$E$2:$E$557,'Infos Relatório'!$B19,'Faturamento SP2'!$Z$2:$Z$557,'Infos Relatório'!U$1)</f>
        <v>0</v>
      </c>
      <c r="V19" s="14">
        <f>SUMIFS('Faturamento SP2'!$G$2:$G$557,'Faturamento SP2'!$D$2:$D$557,'Infos Relatório'!$B$2,'Faturamento SP2'!$E$2:$E$557,'Infos Relatório'!$B19,'Faturamento SP2'!$Z$2:$Z$557,'Infos Relatório'!U$1)</f>
        <v>0</v>
      </c>
      <c r="W19" s="14">
        <f>SUMIFS('Faturamento SP2'!$J$2:$J$557,'Faturamento SP2'!$D$2:$D$557,'Infos Relatório'!$B$2,'Faturamento SP2'!$E$2:$E$557,'Infos Relatório'!$B19,'Faturamento SP2'!$Z$2:$Z$557,'Infos Relatório'!U$1)</f>
        <v>0</v>
      </c>
      <c r="X19" s="15">
        <f>SUMIFS('Faturamento SP2'!$O$2:$O$557,'Faturamento SP2'!$D$2:$D$557,'Infos Relatório'!$B$2,'Faturamento SP2'!$E$2:$E$557,'Infos Relatório'!$B19,'Faturamento SP2'!$Z$2:$Z$557,'Infos Relatório'!U$1,'Faturamento SP2'!$T$2:$T$557,"Sim")+SUMIFS('Faturamento SP2'!$P$2:$P$557,'Faturamento SP2'!$D$2:$D$557,'Infos Relatório'!$B$2,'Faturamento SP2'!$E$2:$E$557,'Infos Relatório'!$B19,'Faturamento SP2'!$Z$2:$Z$557,'Infos Relatório'!U$1,'Faturamento SP2'!$T$2:$T$557,"Sim")</f>
        <v>0</v>
      </c>
      <c r="Y19" s="27" t="e">
        <f t="shared" si="3"/>
        <v>#DIV/0!</v>
      </c>
      <c r="Z19" s="24">
        <f>SUMIFS('Faturamento SP2'!$H$2:$H$557,'Faturamento SP2'!$D$2:$D$557,'Infos Relatório'!$B$2,'Faturamento SP2'!$E$2:$E$557,'Infos Relatório'!$B19,'Faturamento SP2'!$Z$2:$Z$557,'Infos Relatório'!U$1)</f>
        <v>0</v>
      </c>
      <c r="AA19" s="23">
        <f>COUNTIFS('Faturamento SP2'!$D$2:$D$557,'Infos Relatório'!$B$2,'Faturamento SP2'!$E$2:$E$557,'Infos Relatório'!$B19,'Faturamento SP2'!$Z$2:$Z$557,'Infos Relatório'!AA$1)</f>
        <v>0</v>
      </c>
      <c r="AB19" s="14">
        <f>SUMIFS('Faturamento SP2'!$G$2:$G$557,'Faturamento SP2'!$D$2:$D$557,'Infos Relatório'!$B$2,'Faturamento SP2'!$E$2:$E$557,'Infos Relatório'!$B19,'Faturamento SP2'!$Z$2:$Z$557,'Infos Relatório'!AA$1)</f>
        <v>0</v>
      </c>
      <c r="AC19" s="14">
        <f>SUMIFS('Faturamento SP2'!$J$2:$J$557,'Faturamento SP2'!$D$2:$D$557,'Infos Relatório'!$B$2,'Faturamento SP2'!$E$2:$E$557,'Infos Relatório'!$B19,'Faturamento SP2'!$Z$2:$Z$557,'Infos Relatório'!AA$1)</f>
        <v>0</v>
      </c>
      <c r="AD19" s="15">
        <f>SUMIFS('Faturamento SP2'!$O$2:$O$557,'Faturamento SP2'!$D$2:$D$557,'Infos Relatório'!$B$2,'Faturamento SP2'!$E$2:$E$557,'Infos Relatório'!$B19,'Faturamento SP2'!$Z$2:$Z$557,'Infos Relatório'!AA$1,'Faturamento SP2'!$T$2:$T$557,"Sim")+SUMIFS('Faturamento SP2'!$P$2:$P$557,'Faturamento SP2'!$D$2:$D$557,'Infos Relatório'!$B$2,'Faturamento SP2'!$E$2:$E$557,'Infos Relatório'!$B19,'Faturamento SP2'!$Z$2:$Z$557,'Infos Relatório'!AA$1,'Faturamento SP2'!$T$2:$T$557,"Sim")</f>
        <v>0</v>
      </c>
      <c r="AE19" s="27" t="e">
        <f t="shared" si="4"/>
        <v>#DIV/0!</v>
      </c>
      <c r="AF19" s="24">
        <f>SUMIFS('Faturamento SP2'!$H$2:$H$557,'Faturamento SP2'!$D$2:$D$557,'Infos Relatório'!$B$2,'Faturamento SP2'!$E$2:$E$557,'Infos Relatório'!$B19,'Faturamento SP2'!$Z$2:$Z$557,'Infos Relatório'!AA$1)</f>
        <v>0</v>
      </c>
      <c r="AG19" s="23">
        <f>COUNTIFS('Faturamento SP2'!$D$2:$D$557,'Infos Relatório'!$B$2,'Faturamento SP2'!$E$2:$E$557,'Infos Relatório'!$B19,'Faturamento SP2'!$Z$2:$Z$557,'Infos Relatório'!AG$1)</f>
        <v>0</v>
      </c>
      <c r="AH19" s="14">
        <f>SUMIFS('Faturamento SP2'!$G$2:$G$557,'Faturamento SP2'!$D$2:$D$557,'Infos Relatório'!$B$2,'Faturamento SP2'!$E$2:$E$557,'Infos Relatório'!$B19,'Faturamento SP2'!$Z$2:$Z$557,'Infos Relatório'!AG$1)</f>
        <v>0</v>
      </c>
      <c r="AI19" s="14">
        <f>SUMIFS('Faturamento SP2'!$J$2:$J$557,'Faturamento SP2'!$D$2:$D$557,'Infos Relatório'!$B$2,'Faturamento SP2'!$E$2:$E$557,'Infos Relatório'!$B19,'Faturamento SP2'!$Z$2:$Z$557,'Infos Relatório'!AG$1)</f>
        <v>0</v>
      </c>
      <c r="AJ19" s="15">
        <f>SUMIFS('Faturamento SP2'!$O$2:$O$557,'Faturamento SP2'!$D$2:$D$557,'Infos Relatório'!$B$2,'Faturamento SP2'!$E$2:$E$557,'Infos Relatório'!$B19,'Faturamento SP2'!$Z$2:$Z$557,'Infos Relatório'!AG$1,'Faturamento SP2'!$T$2:$T$557,"Sim")+SUMIFS('Faturamento SP2'!$P$2:$P$557,'Faturamento SP2'!$D$2:$D$557,'Infos Relatório'!$B$2,'Faturamento SP2'!$E$2:$E$557,'Infos Relatório'!$B19,'Faturamento SP2'!$Z$2:$Z$557,'Infos Relatório'!AG$1,'Faturamento SP2'!$T$2:$T$557,"Sim")</f>
        <v>0</v>
      </c>
      <c r="AK19" s="27" t="e">
        <f t="shared" si="5"/>
        <v>#DIV/0!</v>
      </c>
      <c r="AL19" s="24">
        <f>SUMIFS('Faturamento SP2'!$H$2:$H$557,'Faturamento SP2'!$D$2:$D$557,'Infos Relatório'!$B$2,'Faturamento SP2'!$E$2:$E$557,'Infos Relatório'!$B19,'Faturamento SP2'!$Z$2:$Z$557,'Infos Relatório'!AG$1)</f>
        <v>0</v>
      </c>
      <c r="AM19" s="23">
        <f>COUNTIFS('Faturamento SP2'!$D$2:$D$557,'Infos Relatório'!$B$2,'Faturamento SP2'!$E$2:$E$557,'Infos Relatório'!$B19,'Faturamento SP2'!$Z$2:$Z$557,'Infos Relatório'!AM$1)</f>
        <v>0</v>
      </c>
      <c r="AN19" s="14">
        <f>SUMIFS('Faturamento SP2'!$G$2:$G$557,'Faturamento SP2'!$D$2:$D$557,'Infos Relatório'!$B$2,'Faturamento SP2'!$E$2:$E$557,'Infos Relatório'!$B19,'Faturamento SP2'!$Z$2:$Z$557,'Infos Relatório'!AM$1)</f>
        <v>0</v>
      </c>
      <c r="AO19" s="14">
        <f>SUMIFS('Faturamento SP2'!$J$2:$J$557,'Faturamento SP2'!$D$2:$D$557,'Infos Relatório'!$B$2,'Faturamento SP2'!$E$2:$E$557,'Infos Relatório'!$B19,'Faturamento SP2'!$Z$2:$Z$557,'Infos Relatório'!AM$1)</f>
        <v>0</v>
      </c>
      <c r="AP19" s="15">
        <f>SUMIFS('Faturamento SP2'!$O$2:$O$557,'Faturamento SP2'!$D$2:$D$557,'Infos Relatório'!$B$2,'Faturamento SP2'!$E$2:$E$557,'Infos Relatório'!$B19,'Faturamento SP2'!$Z$2:$Z$557,'Infos Relatório'!AM$1,'Faturamento SP2'!$T$2:$T$557,"Sim")+SUMIFS('Faturamento SP2'!$P$2:$P$557,'Faturamento SP2'!$D$2:$D$557,'Infos Relatório'!$B$2,'Faturamento SP2'!$E$2:$E$557,'Infos Relatório'!$B19,'Faturamento SP2'!$Z$2:$Z$557,'Infos Relatório'!AM$1,'Faturamento SP2'!$T$2:$T$557,"Sim")</f>
        <v>0</v>
      </c>
      <c r="AQ19" s="27" t="e">
        <f t="shared" si="6"/>
        <v>#DIV/0!</v>
      </c>
      <c r="AR19" s="24">
        <f>SUMIFS('Faturamento SP2'!$H$2:$H$557,'Faturamento SP2'!$D$2:$D$557,'Infos Relatório'!$B$2,'Faturamento SP2'!$E$2:$E$557,'Infos Relatório'!$B19,'Faturamento SP2'!$Z$2:$Z$557,'Infos Relatório'!AM$1)</f>
        <v>0</v>
      </c>
      <c r="AS19" s="23">
        <f>COUNTIFS('Faturamento SP2'!$D$2:$D$557,'Infos Relatório'!$B$2,'Faturamento SP2'!$E$2:$E$557,'Infos Relatório'!$B19,'Faturamento SP2'!$Z$2:$Z$557,'Infos Relatório'!AS$1)</f>
        <v>0</v>
      </c>
      <c r="AT19" s="14">
        <f>SUMIFS('Faturamento SP2'!$G$2:$G$557,'Faturamento SP2'!$D$2:$D$557,'Infos Relatório'!$B$2,'Faturamento SP2'!$E$2:$E$557,'Infos Relatório'!$B19,'Faturamento SP2'!$Z$2:$Z$557,'Infos Relatório'!AS$1)</f>
        <v>0</v>
      </c>
      <c r="AU19" s="14">
        <f>SUMIFS('Faturamento SP2'!$J$2:$J$557,'Faturamento SP2'!$D$2:$D$557,'Infos Relatório'!$B$2,'Faturamento SP2'!$E$2:$E$557,'Infos Relatório'!$B19,'Faturamento SP2'!$Z$2:$Z$557,'Infos Relatório'!AS$1)</f>
        <v>0</v>
      </c>
      <c r="AV19" s="15">
        <f>SUMIFS('Faturamento SP2'!$O$2:$O$557,'Faturamento SP2'!$D$2:$D$557,'Infos Relatório'!$B$2,'Faturamento SP2'!$E$2:$E$557,'Infos Relatório'!$B19,'Faturamento SP2'!$Z$2:$Z$557,'Infos Relatório'!AS$1,'Faturamento SP2'!$T$2:$T$557,"Sim")+SUMIFS('Faturamento SP2'!$P$2:$P$557,'Faturamento SP2'!$D$2:$D$557,'Infos Relatório'!$B$2,'Faturamento SP2'!$E$2:$E$557,'Infos Relatório'!$B19,'Faturamento SP2'!$Z$2:$Z$557,'Infos Relatório'!AS$1,'Faturamento SP2'!$T$2:$T$557,"Sim")</f>
        <v>0</v>
      </c>
      <c r="AW19" s="27" t="e">
        <f t="shared" si="7"/>
        <v>#DIV/0!</v>
      </c>
      <c r="AX19" s="24">
        <f>SUMIFS('Faturamento SP2'!$H$2:$H$557,'Faturamento SP2'!$D$2:$D$557,'Infos Relatório'!$B$2,'Faturamento SP2'!$E$2:$E$557,'Infos Relatório'!$B19,'Faturamento SP2'!$Z$2:$Z$557,'Infos Relatório'!AS$1)</f>
        <v>0</v>
      </c>
      <c r="AY19" s="23">
        <f>COUNTIFS('Faturamento SP2'!$D$2:$D$557,'Infos Relatório'!$B$2,'Faturamento SP2'!$E$2:$E$557,'Infos Relatório'!$B19,'Faturamento SP2'!$Z$2:$Z$557,'Infos Relatório'!AY$1)</f>
        <v>0</v>
      </c>
      <c r="AZ19" s="14">
        <f>SUMIFS('Faturamento SP2'!$G$2:$G$557,'Faturamento SP2'!$D$2:$D$557,'Infos Relatório'!$B$2,'Faturamento SP2'!$E$2:$E$557,'Infos Relatório'!$B19,'Faturamento SP2'!$Z$2:$Z$557,'Infos Relatório'!AY$1)</f>
        <v>0</v>
      </c>
      <c r="BA19" s="14">
        <f>SUMIFS('Faturamento SP2'!$J$2:$J$557,'Faturamento SP2'!$D$2:$D$557,'Infos Relatório'!$B$2,'Faturamento SP2'!$E$2:$E$557,'Infos Relatório'!$B19,'Faturamento SP2'!$Z$2:$Z$557,'Infos Relatório'!AY$1)</f>
        <v>0</v>
      </c>
      <c r="BB19" s="15">
        <f>SUMIFS('Faturamento SP2'!$O$2:$O$557,'Faturamento SP2'!$D$2:$D$557,'Infos Relatório'!$B$2,'Faturamento SP2'!$E$2:$E$557,'Infos Relatório'!$B19,'Faturamento SP2'!$Z$2:$Z$557,'Infos Relatório'!AY$1,'Faturamento SP2'!$T$2:$T$557,"Sim")+SUMIFS('Faturamento SP2'!$P$2:$P$557,'Faturamento SP2'!$D$2:$D$557,'Infos Relatório'!$B$2,'Faturamento SP2'!$E$2:$E$557,'Infos Relatório'!$B19,'Faturamento SP2'!$Z$2:$Z$557,'Infos Relatório'!AY$1,'Faturamento SP2'!$T$2:$T$557,"Sim")</f>
        <v>0</v>
      </c>
      <c r="BC19" s="27" t="e">
        <f t="shared" si="8"/>
        <v>#DIV/0!</v>
      </c>
      <c r="BD19" s="24">
        <f>SUMIFS('Faturamento SP2'!$H$2:$H$557,'Faturamento SP2'!$D$2:$D$557,'Infos Relatório'!$B$2,'Faturamento SP2'!$E$2:$E$557,'Infos Relatório'!$B19,'Faturamento SP2'!$Z$2:$Z$557,'Infos Relatório'!AY$1)</f>
        <v>0</v>
      </c>
      <c r="BE19" s="23">
        <f>COUNTIFS('Faturamento SP2'!$D$2:$D$557,'Infos Relatório'!$B$2,'Faturamento SP2'!$E$2:$E$557,'Infos Relatório'!$B19,'Faturamento SP2'!$Z$2:$Z$557,'Infos Relatório'!BE$1)</f>
        <v>0</v>
      </c>
      <c r="BF19" s="14">
        <f>SUMIFS('Faturamento SP2'!$G$2:$G$557,'Faturamento SP2'!$D$2:$D$557,'Infos Relatório'!$B$2,'Faturamento SP2'!$E$2:$E$557,'Infos Relatório'!$B19,'Faturamento SP2'!$Z$2:$Z$557,'Infos Relatório'!BE$1)</f>
        <v>0</v>
      </c>
      <c r="BG19" s="14">
        <f>SUMIFS('Faturamento SP2'!$J$2:$J$557,'Faturamento SP2'!$D$2:$D$557,'Infos Relatório'!$B$2,'Faturamento SP2'!$E$2:$E$557,'Infos Relatório'!$B19,'Faturamento SP2'!$Z$2:$Z$557,'Infos Relatório'!BE$1)</f>
        <v>0</v>
      </c>
      <c r="BH19" s="15">
        <f>SUMIFS('Faturamento SP2'!$O$2:$O$557,'Faturamento SP2'!$D$2:$D$557,'Infos Relatório'!$B$2,'Faturamento SP2'!$E$2:$E$557,'Infos Relatório'!$B19,'Faturamento SP2'!$Z$2:$Z$557,'Infos Relatório'!BE$1,'Faturamento SP2'!$T$2:$T$557,"Sim")+SUMIFS('Faturamento SP2'!$P$2:$P$557,'Faturamento SP2'!$D$2:$D$557,'Infos Relatório'!$B$2,'Faturamento SP2'!$E$2:$E$557,'Infos Relatório'!$B19,'Faturamento SP2'!$Z$2:$Z$557,'Infos Relatório'!BE$1,'Faturamento SP2'!$T$2:$T$557,"Sim")</f>
        <v>0</v>
      </c>
      <c r="BI19" s="27" t="e">
        <f t="shared" si="9"/>
        <v>#DIV/0!</v>
      </c>
      <c r="BJ19" s="24">
        <f>SUMIFS('Faturamento SP2'!$H$2:$H$557,'Faturamento SP2'!$D$2:$D$557,'Infos Relatório'!$B$2,'Faturamento SP2'!$E$2:$E$557,'Infos Relatório'!$B19,'Faturamento SP2'!$Z$2:$Z$557,'Infos Relatório'!BE$1)</f>
        <v>0</v>
      </c>
      <c r="BK19" s="23">
        <f>COUNTIFS('Faturamento SP2'!$D$2:$D$557,'Infos Relatório'!$B$2,'Faturamento SP2'!$E$2:$E$557,'Infos Relatório'!$B19,'Faturamento SP2'!$Z$2:$Z$557,'Infos Relatório'!BK$1)</f>
        <v>0</v>
      </c>
      <c r="BL19" s="14">
        <f>SUMIFS('Faturamento SP2'!$G$2:$G$557,'Faturamento SP2'!$D$2:$D$557,'Infos Relatório'!$B$2,'Faturamento SP2'!$E$2:$E$557,'Infos Relatório'!$B19,'Faturamento SP2'!$Z$2:$Z$557,'Infos Relatório'!BK$1)</f>
        <v>0</v>
      </c>
      <c r="BM19" s="14">
        <f>SUMIFS('Faturamento SP2'!$J$2:$J$557,'Faturamento SP2'!$D$2:$D$557,'Infos Relatório'!$B$2,'Faturamento SP2'!$E$2:$E$557,'Infos Relatório'!$B19,'Faturamento SP2'!$Z$2:$Z$557,'Infos Relatório'!BK$1)</f>
        <v>0</v>
      </c>
      <c r="BN19" s="15">
        <f>SUMIFS('Faturamento SP2'!$O$2:$O$557,'Faturamento SP2'!$D$2:$D$557,'Infos Relatório'!$B$2,'Faturamento SP2'!$E$2:$E$557,'Infos Relatório'!$B19,'Faturamento SP2'!$Z$2:$Z$557,'Infos Relatório'!BK$1,'Faturamento SP2'!$T$2:$T$557,"Sim")+SUMIFS('Faturamento SP2'!$P$2:$P$557,'Faturamento SP2'!$D$2:$D$557,'Infos Relatório'!$B$2,'Faturamento SP2'!$E$2:$E$557,'Infos Relatório'!$B19,'Faturamento SP2'!$Z$2:$Z$557,'Infos Relatório'!BK$1,'Faturamento SP2'!$T$2:$T$557,"Sim")</f>
        <v>0</v>
      </c>
      <c r="BO19" s="27" t="e">
        <f t="shared" si="10"/>
        <v>#DIV/0!</v>
      </c>
      <c r="BP19" s="24">
        <f>SUMIFS('Faturamento SP2'!$H$2:$H$557,'Faturamento SP2'!$D$2:$D$557,'Infos Relatório'!$B$2,'Faturamento SP2'!$E$2:$E$557,'Infos Relatório'!$B19,'Faturamento SP2'!$Z$2:$Z$557,'Infos Relatório'!BK$1)</f>
        <v>0</v>
      </c>
      <c r="BQ19" s="23">
        <f>COUNTIFS('Faturamento SP2'!$D$2:$D$557,'Infos Relatório'!$B$2,'Faturamento SP2'!$E$2:$E$557,'Infos Relatório'!$B19,'Faturamento SP2'!$Z$2:$Z$557,'Infos Relatório'!BQ$1)</f>
        <v>0</v>
      </c>
      <c r="BR19" s="14">
        <f>SUMIFS('Faturamento SP2'!$G$2:$G$557,'Faturamento SP2'!$D$2:$D$557,'Infos Relatório'!$B$2,'Faturamento SP2'!$E$2:$E$557,'Infos Relatório'!$B19,'Faturamento SP2'!$Z$2:$Z$557,'Infos Relatório'!BQ$1)</f>
        <v>0</v>
      </c>
      <c r="BS19" s="14">
        <f>SUMIFS('Faturamento SP2'!$J$2:$J$557,'Faturamento SP2'!$D$2:$D$557,'Infos Relatório'!$B$2,'Faturamento SP2'!$E$2:$E$557,'Infos Relatório'!$B19,'Faturamento SP2'!$Z$2:$Z$557,'Infos Relatório'!BQ$1)</f>
        <v>0</v>
      </c>
      <c r="BT19" s="15">
        <f>SUMIFS('Faturamento SP2'!$O$2:$O$557,'Faturamento SP2'!$D$2:$D$557,'Infos Relatório'!$B$2,'Faturamento SP2'!$E$2:$E$557,'Infos Relatório'!$B19,'Faturamento SP2'!$Z$2:$Z$557,'Infos Relatório'!BQ$1,'Faturamento SP2'!$T$2:$T$557,"Sim")+SUMIFS('Faturamento SP2'!$P$2:$P$557,'Faturamento SP2'!$D$2:$D$557,'Infos Relatório'!$B$2,'Faturamento SP2'!$E$2:$E$557,'Infos Relatório'!$B19,'Faturamento SP2'!$Z$2:$Z$557,'Infos Relatório'!BQ$1,'Faturamento SP2'!$T$2:$T$557,"Sim")</f>
        <v>0</v>
      </c>
      <c r="BU19" s="27" t="e">
        <f t="shared" si="11"/>
        <v>#DIV/0!</v>
      </c>
      <c r="BV19" s="24">
        <f>SUMIFS('Faturamento SP2'!$H$2:$H$557,'Faturamento SP2'!$D$2:$D$557,'Infos Relatório'!$B$2,'Faturamento SP2'!$E$2:$E$557,'Infos Relatório'!$B19,'Faturamento SP2'!$Z$2:$Z$557,'Infos Relatório'!BQ$1)</f>
        <v>0</v>
      </c>
    </row>
    <row r="20" spans="2:74">
      <c r="B20" s="17" t="s">
        <v>251</v>
      </c>
      <c r="C20" s="23">
        <f>COUNTIFS('Faturamento SP2'!$D$2:$D$557,'Infos Relatório'!$B$2,'Faturamento SP2'!$E$2:$E$557,'Infos Relatório'!$B20,'Faturamento SP2'!$Z$2:$Z$557,'Infos Relatório'!C$1)</f>
        <v>0</v>
      </c>
      <c r="D20" s="14">
        <f>SUMIFS('Faturamento SP2'!$G$2:$G$557,'Faturamento SP2'!$D$2:$D$557,'Infos Relatório'!$B$2,'Faturamento SP2'!$E$2:$E$557,'Infos Relatório'!$B20,'Faturamento SP2'!$Z$2:$Z$557,'Infos Relatório'!C$1)</f>
        <v>0</v>
      </c>
      <c r="E20" s="55">
        <f>SUMIFS('Faturamento SP2'!$J$2:$J$557,'Faturamento SP2'!$D$2:$D$557,'Infos Relatório'!$B$2,'Faturamento SP2'!$E$2:$E$557,'Infos Relatório'!$B20,'Faturamento SP2'!$Z$2:$Z$557,'Infos Relatório'!C$1)</f>
        <v>0</v>
      </c>
      <c r="F20" s="15">
        <f>SUMIFS('Faturamento SP2'!$O$2:$O$557,'Faturamento SP2'!$D$2:$D$557,'Infos Relatório'!$B$2,'Faturamento SP2'!$E$2:$E$557,'Infos Relatório'!$B20,'Faturamento SP2'!$Z$2:$Z$557,'Infos Relatório'!C$1,'Faturamento SP2'!$T$2:$T$557,"Sim")+SUMIFS('Faturamento SP2'!$P$2:$P$557,'Faturamento SP2'!$D$2:$D$557,'Infos Relatório'!$B$2,'Faturamento SP2'!$E$2:$E$557,'Infos Relatório'!$B20,'Faturamento SP2'!$Z$2:$Z$557,'Infos Relatório'!C$1,'Faturamento SP2'!$T$2:$T$557,"Sim")</f>
        <v>0</v>
      </c>
      <c r="G20" s="60" t="e">
        <f t="shared" si="0"/>
        <v>#DIV/0!</v>
      </c>
      <c r="H20" s="24">
        <f>SUMIFS('Faturamento SP2'!$H$2:$H$557,'Faturamento SP2'!$D$2:$D$557,'Infos Relatório'!$B$2,'Faturamento SP2'!$E$2:$E$557,'Infos Relatório'!$B20,'Faturamento SP2'!$Z$2:$Z$557,'Infos Relatório'!C$1)</f>
        <v>0</v>
      </c>
      <c r="I20" s="23">
        <f>COUNTIFS('Faturamento SP2'!$D$2:$D$557,'Infos Relatório'!$B$2,'Faturamento SP2'!$E$2:$E$557,'Infos Relatório'!$B20,'Faturamento SP2'!$Z$2:$Z$557,'Infos Relatório'!I$1)</f>
        <v>0</v>
      </c>
      <c r="J20" s="14">
        <f>SUMIFS('Faturamento SP2'!$G$2:$G$557,'Faturamento SP2'!$D$2:$D$557,'Infos Relatório'!$B$2,'Faturamento SP2'!$E$2:$E$557,'Infos Relatório'!$B20,'Faturamento SP2'!$Z$2:$Z$557,'Infos Relatório'!I$1)</f>
        <v>0</v>
      </c>
      <c r="K20" s="55">
        <f>SUMIFS('Faturamento SP2'!$J$2:$J$557,'Faturamento SP2'!$D$2:$D$557,'Infos Relatório'!$B$2,'Faturamento SP2'!$E$2:$E$557,'Infos Relatório'!$B20,'Faturamento SP2'!$Z$2:$Z$557,'Infos Relatório'!I$1)</f>
        <v>0</v>
      </c>
      <c r="L20" s="15">
        <f>SUMIFS('Faturamento SP2'!$O$2:$O$557,'Faturamento SP2'!$D$2:$D$557,'Infos Relatório'!$B$2,'Faturamento SP2'!$E$2:$E$557,'Infos Relatório'!$B20,'Faturamento SP2'!$Z$2:$Z$557,'Infos Relatório'!I$1,'Faturamento SP2'!$T$2:$T$557,"Sim")+SUMIFS('Faturamento SP2'!$P$2:$P$557,'Faturamento SP2'!$D$2:$D$557,'Infos Relatório'!$B$2,'Faturamento SP2'!$E$2:$E$557,'Infos Relatório'!$B20,'Faturamento SP2'!$Z$2:$Z$557,'Infos Relatório'!I$1,'Faturamento SP2'!$T$2:$T$557,"Sim")</f>
        <v>0</v>
      </c>
      <c r="M20" s="27" t="e">
        <f t="shared" si="1"/>
        <v>#DIV/0!</v>
      </c>
      <c r="N20" s="24">
        <f>SUMIFS('Faturamento SP2'!$H$2:$H$557,'Faturamento SP2'!$D$2:$D$557,'Infos Relatório'!$B$2,'Faturamento SP2'!$E$2:$E$557,'Infos Relatório'!$B20,'Faturamento SP2'!$Z$2:$Z$557,'Infos Relatório'!I$1)</f>
        <v>0</v>
      </c>
      <c r="O20" s="23">
        <f>COUNTIFS('Faturamento SP2'!$D$2:$D$557,'Infos Relatório'!$B$2,'Faturamento SP2'!$E$2:$E$557,'Infos Relatório'!$B20,'Faturamento SP2'!$Z$2:$Z$557,'Infos Relatório'!O$1)</f>
        <v>0</v>
      </c>
      <c r="P20" s="14">
        <f>SUMIFS('Faturamento SP2'!$G$2:$G$557,'Faturamento SP2'!$D$2:$D$557,'Infos Relatório'!$B$2,'Faturamento SP2'!$E$2:$E$557,'Infos Relatório'!$B20,'Faturamento SP2'!$Z$2:$Z$557,'Infos Relatório'!O$1)</f>
        <v>0</v>
      </c>
      <c r="Q20" s="14">
        <f>SUMIFS('Faturamento SP2'!$J$2:$J$557,'Faturamento SP2'!$D$2:$D$557,'Infos Relatório'!$B$2,'Faturamento SP2'!$E$2:$E$557,'Infos Relatório'!$B20,'Faturamento SP2'!$Z$2:$Z$557,'Infos Relatório'!O$1)</f>
        <v>0</v>
      </c>
      <c r="R20" s="15">
        <f>SUMIFS('Faturamento SP2'!$O$2:$O$557,'Faturamento SP2'!$D$2:$D$557,'Infos Relatório'!$B$2,'Faturamento SP2'!$E$2:$E$557,'Infos Relatório'!$B20,'Faturamento SP2'!$Z$2:$Z$557,'Infos Relatório'!O$1,'Faturamento SP2'!$T$2:$T$557,"Sim")+SUMIFS('Faturamento SP2'!$P$2:$P$557,'Faturamento SP2'!$D$2:$D$557,'Infos Relatório'!$B$2,'Faturamento SP2'!$E$2:$E$557,'Infos Relatório'!$B20,'Faturamento SP2'!$Z$2:$Z$557,'Infos Relatório'!O$1,'Faturamento SP2'!$T$2:$T$557,"Sim")</f>
        <v>0</v>
      </c>
      <c r="S20" s="27" t="e">
        <f t="shared" si="2"/>
        <v>#DIV/0!</v>
      </c>
      <c r="T20" s="24">
        <f>SUMIFS('Faturamento SP2'!$H$2:$H$557,'Faturamento SP2'!$D$2:$D$557,'Infos Relatório'!$B$2,'Faturamento SP2'!$E$2:$E$557,'Infos Relatório'!$B20,'Faturamento SP2'!$Z$2:$Z$557,'Infos Relatório'!O$1)</f>
        <v>0</v>
      </c>
      <c r="U20" s="23">
        <f>COUNTIFS('Faturamento SP2'!$D$2:$D$557,'Infos Relatório'!$B$2,'Faturamento SP2'!$E$2:$E$557,'Infos Relatório'!$B20,'Faturamento SP2'!$Z$2:$Z$557,'Infos Relatório'!U$1)</f>
        <v>0</v>
      </c>
      <c r="V20" s="14">
        <f>SUMIFS('Faturamento SP2'!$G$2:$G$557,'Faturamento SP2'!$D$2:$D$557,'Infos Relatório'!$B$2,'Faturamento SP2'!$E$2:$E$557,'Infos Relatório'!$B20,'Faturamento SP2'!$Z$2:$Z$557,'Infos Relatório'!U$1)</f>
        <v>0</v>
      </c>
      <c r="W20" s="14">
        <f>SUMIFS('Faturamento SP2'!$J$2:$J$557,'Faturamento SP2'!$D$2:$D$557,'Infos Relatório'!$B$2,'Faturamento SP2'!$E$2:$E$557,'Infos Relatório'!$B20,'Faturamento SP2'!$Z$2:$Z$557,'Infos Relatório'!U$1)</f>
        <v>0</v>
      </c>
      <c r="X20" s="15">
        <f>SUMIFS('Faturamento SP2'!$O$2:$O$557,'Faturamento SP2'!$D$2:$D$557,'Infos Relatório'!$B$2,'Faturamento SP2'!$E$2:$E$557,'Infos Relatório'!$B20,'Faturamento SP2'!$Z$2:$Z$557,'Infos Relatório'!U$1,'Faturamento SP2'!$T$2:$T$557,"Sim")+SUMIFS('Faturamento SP2'!$P$2:$P$557,'Faturamento SP2'!$D$2:$D$557,'Infos Relatório'!$B$2,'Faturamento SP2'!$E$2:$E$557,'Infos Relatório'!$B20,'Faturamento SP2'!$Z$2:$Z$557,'Infos Relatório'!U$1,'Faturamento SP2'!$T$2:$T$557,"Sim")</f>
        <v>0</v>
      </c>
      <c r="Y20" s="27" t="e">
        <f t="shared" si="3"/>
        <v>#DIV/0!</v>
      </c>
      <c r="Z20" s="24">
        <f>SUMIFS('Faturamento SP2'!$H$2:$H$557,'Faturamento SP2'!$D$2:$D$557,'Infos Relatório'!$B$2,'Faturamento SP2'!$E$2:$E$557,'Infos Relatório'!$B20,'Faturamento SP2'!$Z$2:$Z$557,'Infos Relatório'!U$1)</f>
        <v>0</v>
      </c>
      <c r="AA20" s="23">
        <f>COUNTIFS('Faturamento SP2'!$D$2:$D$557,'Infos Relatório'!$B$2,'Faturamento SP2'!$E$2:$E$557,'Infos Relatório'!$B20,'Faturamento SP2'!$Z$2:$Z$557,'Infos Relatório'!AA$1)</f>
        <v>0</v>
      </c>
      <c r="AB20" s="14">
        <f>SUMIFS('Faturamento SP2'!$G$2:$G$557,'Faturamento SP2'!$D$2:$D$557,'Infos Relatório'!$B$2,'Faturamento SP2'!$E$2:$E$557,'Infos Relatório'!$B20,'Faturamento SP2'!$Z$2:$Z$557,'Infos Relatório'!AA$1)</f>
        <v>0</v>
      </c>
      <c r="AC20" s="14">
        <f>SUMIFS('Faturamento SP2'!$J$2:$J$557,'Faturamento SP2'!$D$2:$D$557,'Infos Relatório'!$B$2,'Faturamento SP2'!$E$2:$E$557,'Infos Relatório'!$B20,'Faturamento SP2'!$Z$2:$Z$557,'Infos Relatório'!AA$1)</f>
        <v>0</v>
      </c>
      <c r="AD20" s="15">
        <f>SUMIFS('Faturamento SP2'!$O$2:$O$557,'Faturamento SP2'!$D$2:$D$557,'Infos Relatório'!$B$2,'Faturamento SP2'!$E$2:$E$557,'Infos Relatório'!$B20,'Faturamento SP2'!$Z$2:$Z$557,'Infos Relatório'!AA$1,'Faturamento SP2'!$T$2:$T$557,"Sim")+SUMIFS('Faturamento SP2'!$P$2:$P$557,'Faturamento SP2'!$D$2:$D$557,'Infos Relatório'!$B$2,'Faturamento SP2'!$E$2:$E$557,'Infos Relatório'!$B20,'Faturamento SP2'!$Z$2:$Z$557,'Infos Relatório'!AA$1,'Faturamento SP2'!$T$2:$T$557,"Sim")</f>
        <v>0</v>
      </c>
      <c r="AE20" s="27" t="e">
        <f t="shared" si="4"/>
        <v>#DIV/0!</v>
      </c>
      <c r="AF20" s="24">
        <f>SUMIFS('Faturamento SP2'!$H$2:$H$557,'Faturamento SP2'!$D$2:$D$557,'Infos Relatório'!$B$2,'Faturamento SP2'!$E$2:$E$557,'Infos Relatório'!$B20,'Faturamento SP2'!$Z$2:$Z$557,'Infos Relatório'!AA$1)</f>
        <v>0</v>
      </c>
      <c r="AG20" s="23">
        <f>COUNTIFS('Faturamento SP2'!$D$2:$D$557,'Infos Relatório'!$B$2,'Faturamento SP2'!$E$2:$E$557,'Infos Relatório'!$B20,'Faturamento SP2'!$Z$2:$Z$557,'Infos Relatório'!AG$1)</f>
        <v>0</v>
      </c>
      <c r="AH20" s="14">
        <f>SUMIFS('Faturamento SP2'!$G$2:$G$557,'Faturamento SP2'!$D$2:$D$557,'Infos Relatório'!$B$2,'Faturamento SP2'!$E$2:$E$557,'Infos Relatório'!$B20,'Faturamento SP2'!$Z$2:$Z$557,'Infos Relatório'!AG$1)</f>
        <v>0</v>
      </c>
      <c r="AI20" s="14">
        <f>SUMIFS('Faturamento SP2'!$J$2:$J$557,'Faturamento SP2'!$D$2:$D$557,'Infos Relatório'!$B$2,'Faturamento SP2'!$E$2:$E$557,'Infos Relatório'!$B20,'Faturamento SP2'!$Z$2:$Z$557,'Infos Relatório'!AG$1)</f>
        <v>0</v>
      </c>
      <c r="AJ20" s="15">
        <f>SUMIFS('Faturamento SP2'!$O$2:$O$557,'Faturamento SP2'!$D$2:$D$557,'Infos Relatório'!$B$2,'Faturamento SP2'!$E$2:$E$557,'Infos Relatório'!$B20,'Faturamento SP2'!$Z$2:$Z$557,'Infos Relatório'!AG$1,'Faturamento SP2'!$T$2:$T$557,"Sim")+SUMIFS('Faturamento SP2'!$P$2:$P$557,'Faturamento SP2'!$D$2:$D$557,'Infos Relatório'!$B$2,'Faturamento SP2'!$E$2:$E$557,'Infos Relatório'!$B20,'Faturamento SP2'!$Z$2:$Z$557,'Infos Relatório'!AG$1,'Faturamento SP2'!$T$2:$T$557,"Sim")</f>
        <v>0</v>
      </c>
      <c r="AK20" s="27" t="e">
        <f t="shared" si="5"/>
        <v>#DIV/0!</v>
      </c>
      <c r="AL20" s="24">
        <f>SUMIFS('Faturamento SP2'!$H$2:$H$557,'Faturamento SP2'!$D$2:$D$557,'Infos Relatório'!$B$2,'Faturamento SP2'!$E$2:$E$557,'Infos Relatório'!$B20,'Faturamento SP2'!$Z$2:$Z$557,'Infos Relatório'!AG$1)</f>
        <v>0</v>
      </c>
      <c r="AM20" s="23">
        <f>COUNTIFS('Faturamento SP2'!$D$2:$D$557,'Infos Relatório'!$B$2,'Faturamento SP2'!$E$2:$E$557,'Infos Relatório'!$B20,'Faturamento SP2'!$Z$2:$Z$557,'Infos Relatório'!AM$1)</f>
        <v>0</v>
      </c>
      <c r="AN20" s="14">
        <f>SUMIFS('Faturamento SP2'!$G$2:$G$557,'Faturamento SP2'!$D$2:$D$557,'Infos Relatório'!$B$2,'Faturamento SP2'!$E$2:$E$557,'Infos Relatório'!$B20,'Faturamento SP2'!$Z$2:$Z$557,'Infos Relatório'!AM$1)</f>
        <v>0</v>
      </c>
      <c r="AO20" s="14">
        <f>SUMIFS('Faturamento SP2'!$J$2:$J$557,'Faturamento SP2'!$D$2:$D$557,'Infos Relatório'!$B$2,'Faturamento SP2'!$E$2:$E$557,'Infos Relatório'!$B20,'Faturamento SP2'!$Z$2:$Z$557,'Infos Relatório'!AM$1)</f>
        <v>0</v>
      </c>
      <c r="AP20" s="15">
        <f>SUMIFS('Faturamento SP2'!$O$2:$O$557,'Faturamento SP2'!$D$2:$D$557,'Infos Relatório'!$B$2,'Faturamento SP2'!$E$2:$E$557,'Infos Relatório'!$B20,'Faturamento SP2'!$Z$2:$Z$557,'Infos Relatório'!AM$1,'Faturamento SP2'!$T$2:$T$557,"Sim")+SUMIFS('Faturamento SP2'!$P$2:$P$557,'Faturamento SP2'!$D$2:$D$557,'Infos Relatório'!$B$2,'Faturamento SP2'!$E$2:$E$557,'Infos Relatório'!$B20,'Faturamento SP2'!$Z$2:$Z$557,'Infos Relatório'!AM$1,'Faturamento SP2'!$T$2:$T$557,"Sim")</f>
        <v>0</v>
      </c>
      <c r="AQ20" s="27" t="e">
        <f t="shared" si="6"/>
        <v>#DIV/0!</v>
      </c>
      <c r="AR20" s="24">
        <f>SUMIFS('Faturamento SP2'!$H$2:$H$557,'Faturamento SP2'!$D$2:$D$557,'Infos Relatório'!$B$2,'Faturamento SP2'!$E$2:$E$557,'Infos Relatório'!$B20,'Faturamento SP2'!$Z$2:$Z$557,'Infos Relatório'!AM$1)</f>
        <v>0</v>
      </c>
      <c r="AS20" s="23">
        <f>COUNTIFS('Faturamento SP2'!$D$2:$D$557,'Infos Relatório'!$B$2,'Faturamento SP2'!$E$2:$E$557,'Infos Relatório'!$B20,'Faturamento SP2'!$Z$2:$Z$557,'Infos Relatório'!AS$1)</f>
        <v>0</v>
      </c>
      <c r="AT20" s="14">
        <f>SUMIFS('Faturamento SP2'!$G$2:$G$557,'Faturamento SP2'!$D$2:$D$557,'Infos Relatório'!$B$2,'Faturamento SP2'!$E$2:$E$557,'Infos Relatório'!$B20,'Faturamento SP2'!$Z$2:$Z$557,'Infos Relatório'!AS$1)</f>
        <v>0</v>
      </c>
      <c r="AU20" s="14">
        <f>SUMIFS('Faturamento SP2'!$J$2:$J$557,'Faturamento SP2'!$D$2:$D$557,'Infos Relatório'!$B$2,'Faturamento SP2'!$E$2:$E$557,'Infos Relatório'!$B20,'Faturamento SP2'!$Z$2:$Z$557,'Infos Relatório'!AS$1)</f>
        <v>0</v>
      </c>
      <c r="AV20" s="15">
        <f>SUMIFS('Faturamento SP2'!$O$2:$O$557,'Faturamento SP2'!$D$2:$D$557,'Infos Relatório'!$B$2,'Faturamento SP2'!$E$2:$E$557,'Infos Relatório'!$B20,'Faturamento SP2'!$Z$2:$Z$557,'Infos Relatório'!AS$1,'Faturamento SP2'!$T$2:$T$557,"Sim")+SUMIFS('Faturamento SP2'!$P$2:$P$557,'Faturamento SP2'!$D$2:$D$557,'Infos Relatório'!$B$2,'Faturamento SP2'!$E$2:$E$557,'Infos Relatório'!$B20,'Faturamento SP2'!$Z$2:$Z$557,'Infos Relatório'!AS$1,'Faturamento SP2'!$T$2:$T$557,"Sim")</f>
        <v>0</v>
      </c>
      <c r="AW20" s="27" t="e">
        <f t="shared" si="7"/>
        <v>#DIV/0!</v>
      </c>
      <c r="AX20" s="24">
        <f>SUMIFS('Faturamento SP2'!$H$2:$H$557,'Faturamento SP2'!$D$2:$D$557,'Infos Relatório'!$B$2,'Faturamento SP2'!$E$2:$E$557,'Infos Relatório'!$B20,'Faturamento SP2'!$Z$2:$Z$557,'Infos Relatório'!AS$1)</f>
        <v>0</v>
      </c>
      <c r="AY20" s="23">
        <f>COUNTIFS('Faturamento SP2'!$D$2:$D$557,'Infos Relatório'!$B$2,'Faturamento SP2'!$E$2:$E$557,'Infos Relatório'!$B20,'Faturamento SP2'!$Z$2:$Z$557,'Infos Relatório'!AY$1)</f>
        <v>0</v>
      </c>
      <c r="AZ20" s="14">
        <f>SUMIFS('Faturamento SP2'!$G$2:$G$557,'Faturamento SP2'!$D$2:$D$557,'Infos Relatório'!$B$2,'Faturamento SP2'!$E$2:$E$557,'Infos Relatório'!$B20,'Faturamento SP2'!$Z$2:$Z$557,'Infos Relatório'!AY$1)</f>
        <v>0</v>
      </c>
      <c r="BA20" s="14">
        <f>SUMIFS('Faturamento SP2'!$J$2:$J$557,'Faturamento SP2'!$D$2:$D$557,'Infos Relatório'!$B$2,'Faturamento SP2'!$E$2:$E$557,'Infos Relatório'!$B20,'Faturamento SP2'!$Z$2:$Z$557,'Infos Relatório'!AY$1)</f>
        <v>0</v>
      </c>
      <c r="BB20" s="15">
        <f>SUMIFS('Faturamento SP2'!$O$2:$O$557,'Faturamento SP2'!$D$2:$D$557,'Infos Relatório'!$B$2,'Faturamento SP2'!$E$2:$E$557,'Infos Relatório'!$B20,'Faturamento SP2'!$Z$2:$Z$557,'Infos Relatório'!AY$1,'Faturamento SP2'!$T$2:$T$557,"Sim")+SUMIFS('Faturamento SP2'!$P$2:$P$557,'Faturamento SP2'!$D$2:$D$557,'Infos Relatório'!$B$2,'Faturamento SP2'!$E$2:$E$557,'Infos Relatório'!$B20,'Faturamento SP2'!$Z$2:$Z$557,'Infos Relatório'!AY$1,'Faturamento SP2'!$T$2:$T$557,"Sim")</f>
        <v>0</v>
      </c>
      <c r="BC20" s="27" t="e">
        <f t="shared" si="8"/>
        <v>#DIV/0!</v>
      </c>
      <c r="BD20" s="24">
        <f>SUMIFS('Faturamento SP2'!$H$2:$H$557,'Faturamento SP2'!$D$2:$D$557,'Infos Relatório'!$B$2,'Faturamento SP2'!$E$2:$E$557,'Infos Relatório'!$B20,'Faturamento SP2'!$Z$2:$Z$557,'Infos Relatório'!AY$1)</f>
        <v>0</v>
      </c>
      <c r="BE20" s="23">
        <f>COUNTIFS('Faturamento SP2'!$D$2:$D$557,'Infos Relatório'!$B$2,'Faturamento SP2'!$E$2:$E$557,'Infos Relatório'!$B20,'Faturamento SP2'!$Z$2:$Z$557,'Infos Relatório'!BE$1)</f>
        <v>0</v>
      </c>
      <c r="BF20" s="14">
        <f>SUMIFS('Faturamento SP2'!$G$2:$G$557,'Faturamento SP2'!$D$2:$D$557,'Infos Relatório'!$B$2,'Faturamento SP2'!$E$2:$E$557,'Infos Relatório'!$B20,'Faturamento SP2'!$Z$2:$Z$557,'Infos Relatório'!BE$1)</f>
        <v>0</v>
      </c>
      <c r="BG20" s="14">
        <f>SUMIFS('Faturamento SP2'!$J$2:$J$557,'Faturamento SP2'!$D$2:$D$557,'Infos Relatório'!$B$2,'Faturamento SP2'!$E$2:$E$557,'Infos Relatório'!$B20,'Faturamento SP2'!$Z$2:$Z$557,'Infos Relatório'!BE$1)</f>
        <v>0</v>
      </c>
      <c r="BH20" s="15">
        <f>SUMIFS('Faturamento SP2'!$O$2:$O$557,'Faturamento SP2'!$D$2:$D$557,'Infos Relatório'!$B$2,'Faturamento SP2'!$E$2:$E$557,'Infos Relatório'!$B20,'Faturamento SP2'!$Z$2:$Z$557,'Infos Relatório'!BE$1,'Faturamento SP2'!$T$2:$T$557,"Sim")+SUMIFS('Faturamento SP2'!$P$2:$P$557,'Faturamento SP2'!$D$2:$D$557,'Infos Relatório'!$B$2,'Faturamento SP2'!$E$2:$E$557,'Infos Relatório'!$B20,'Faturamento SP2'!$Z$2:$Z$557,'Infos Relatório'!BE$1,'Faturamento SP2'!$T$2:$T$557,"Sim")</f>
        <v>0</v>
      </c>
      <c r="BI20" s="27" t="e">
        <f t="shared" si="9"/>
        <v>#DIV/0!</v>
      </c>
      <c r="BJ20" s="24">
        <f>SUMIFS('Faturamento SP2'!$H$2:$H$557,'Faturamento SP2'!$D$2:$D$557,'Infos Relatório'!$B$2,'Faturamento SP2'!$E$2:$E$557,'Infos Relatório'!$B20,'Faturamento SP2'!$Z$2:$Z$557,'Infos Relatório'!BE$1)</f>
        <v>0</v>
      </c>
      <c r="BK20" s="23">
        <f>COUNTIFS('Faturamento SP2'!$D$2:$D$557,'Infos Relatório'!$B$2,'Faturamento SP2'!$E$2:$E$557,'Infos Relatório'!$B20,'Faturamento SP2'!$Z$2:$Z$557,'Infos Relatório'!BK$1)</f>
        <v>0</v>
      </c>
      <c r="BL20" s="14">
        <f>SUMIFS('Faturamento SP2'!$G$2:$G$557,'Faturamento SP2'!$D$2:$D$557,'Infos Relatório'!$B$2,'Faturamento SP2'!$E$2:$E$557,'Infos Relatório'!$B20,'Faturamento SP2'!$Z$2:$Z$557,'Infos Relatório'!BK$1)</f>
        <v>0</v>
      </c>
      <c r="BM20" s="14">
        <f>SUMIFS('Faturamento SP2'!$J$2:$J$557,'Faturamento SP2'!$D$2:$D$557,'Infos Relatório'!$B$2,'Faturamento SP2'!$E$2:$E$557,'Infos Relatório'!$B20,'Faturamento SP2'!$Z$2:$Z$557,'Infos Relatório'!BK$1)</f>
        <v>0</v>
      </c>
      <c r="BN20" s="15">
        <f>SUMIFS('Faturamento SP2'!$O$2:$O$557,'Faturamento SP2'!$D$2:$D$557,'Infos Relatório'!$B$2,'Faturamento SP2'!$E$2:$E$557,'Infos Relatório'!$B20,'Faturamento SP2'!$Z$2:$Z$557,'Infos Relatório'!BK$1,'Faturamento SP2'!$T$2:$T$557,"Sim")+SUMIFS('Faturamento SP2'!$P$2:$P$557,'Faturamento SP2'!$D$2:$D$557,'Infos Relatório'!$B$2,'Faturamento SP2'!$E$2:$E$557,'Infos Relatório'!$B20,'Faturamento SP2'!$Z$2:$Z$557,'Infos Relatório'!BK$1,'Faturamento SP2'!$T$2:$T$557,"Sim")</f>
        <v>0</v>
      </c>
      <c r="BO20" s="27" t="e">
        <f t="shared" si="10"/>
        <v>#DIV/0!</v>
      </c>
      <c r="BP20" s="24">
        <f>SUMIFS('Faturamento SP2'!$H$2:$H$557,'Faturamento SP2'!$D$2:$D$557,'Infos Relatório'!$B$2,'Faturamento SP2'!$E$2:$E$557,'Infos Relatório'!$B20,'Faturamento SP2'!$Z$2:$Z$557,'Infos Relatório'!BK$1)</f>
        <v>0</v>
      </c>
      <c r="BQ20" s="23">
        <f>COUNTIFS('Faturamento SP2'!$D$2:$D$557,'Infos Relatório'!$B$2,'Faturamento SP2'!$E$2:$E$557,'Infos Relatório'!$B20,'Faturamento SP2'!$Z$2:$Z$557,'Infos Relatório'!BQ$1)</f>
        <v>0</v>
      </c>
      <c r="BR20" s="14">
        <f>SUMIFS('Faturamento SP2'!$G$2:$G$557,'Faturamento SP2'!$D$2:$D$557,'Infos Relatório'!$B$2,'Faturamento SP2'!$E$2:$E$557,'Infos Relatório'!$B20,'Faturamento SP2'!$Z$2:$Z$557,'Infos Relatório'!BQ$1)</f>
        <v>0</v>
      </c>
      <c r="BS20" s="14">
        <f>SUMIFS('Faturamento SP2'!$J$2:$J$557,'Faturamento SP2'!$D$2:$D$557,'Infos Relatório'!$B$2,'Faturamento SP2'!$E$2:$E$557,'Infos Relatório'!$B20,'Faturamento SP2'!$Z$2:$Z$557,'Infos Relatório'!BQ$1)</f>
        <v>0</v>
      </c>
      <c r="BT20" s="15">
        <f>SUMIFS('Faturamento SP2'!$O$2:$O$557,'Faturamento SP2'!$D$2:$D$557,'Infos Relatório'!$B$2,'Faturamento SP2'!$E$2:$E$557,'Infos Relatório'!$B20,'Faturamento SP2'!$Z$2:$Z$557,'Infos Relatório'!BQ$1,'Faturamento SP2'!$T$2:$T$557,"Sim")+SUMIFS('Faturamento SP2'!$P$2:$P$557,'Faturamento SP2'!$D$2:$D$557,'Infos Relatório'!$B$2,'Faturamento SP2'!$E$2:$E$557,'Infos Relatório'!$B20,'Faturamento SP2'!$Z$2:$Z$557,'Infos Relatório'!BQ$1,'Faturamento SP2'!$T$2:$T$557,"Sim")</f>
        <v>0</v>
      </c>
      <c r="BU20" s="27" t="e">
        <f t="shared" si="11"/>
        <v>#DIV/0!</v>
      </c>
      <c r="BV20" s="24">
        <f>SUMIFS('Faturamento SP2'!$H$2:$H$557,'Faturamento SP2'!$D$2:$D$557,'Infos Relatório'!$B$2,'Faturamento SP2'!$E$2:$E$557,'Infos Relatório'!$B20,'Faturamento SP2'!$Z$2:$Z$557,'Infos Relatório'!BQ$1)</f>
        <v>0</v>
      </c>
    </row>
    <row r="21" spans="2:74">
      <c r="B21" s="17" t="s">
        <v>252</v>
      </c>
      <c r="C21" s="23">
        <f>COUNTIFS('Faturamento SP2'!$D$2:$D$557,'Infos Relatório'!$B$2,'Faturamento SP2'!$E$2:$E$557,'Infos Relatório'!$B21,'Faturamento SP2'!$Z$2:$Z$557,'Infos Relatório'!C$1)</f>
        <v>0</v>
      </c>
      <c r="D21" s="14">
        <f>SUMIFS('Faturamento SP2'!$G$2:$G$557,'Faturamento SP2'!$D$2:$D$557,'Infos Relatório'!$B$2,'Faturamento SP2'!$E$2:$E$557,'Infos Relatório'!$B21,'Faturamento SP2'!$Z$2:$Z$557,'Infos Relatório'!C$1)</f>
        <v>0</v>
      </c>
      <c r="E21" s="55">
        <f>SUMIFS('Faturamento SP2'!$J$2:$J$557,'Faturamento SP2'!$D$2:$D$557,'Infos Relatório'!$B$2,'Faturamento SP2'!$E$2:$E$557,'Infos Relatório'!$B21,'Faturamento SP2'!$Z$2:$Z$557,'Infos Relatório'!C$1)</f>
        <v>0</v>
      </c>
      <c r="F21" s="15">
        <f>SUMIFS('Faturamento SP2'!$O$2:$O$557,'Faturamento SP2'!$D$2:$D$557,'Infos Relatório'!$B$2,'Faturamento SP2'!$E$2:$E$557,'Infos Relatório'!$B21,'Faturamento SP2'!$Z$2:$Z$557,'Infos Relatório'!C$1,'Faturamento SP2'!$T$2:$T$557,"Sim")+SUMIFS('Faturamento SP2'!$P$2:$P$557,'Faturamento SP2'!$D$2:$D$557,'Infos Relatório'!$B$2,'Faturamento SP2'!$E$2:$E$557,'Infos Relatório'!$B21,'Faturamento SP2'!$Z$2:$Z$557,'Infos Relatório'!C$1,'Faturamento SP2'!$T$2:$T$557,"Sim")</f>
        <v>0</v>
      </c>
      <c r="G21" s="60" t="e">
        <f t="shared" si="0"/>
        <v>#DIV/0!</v>
      </c>
      <c r="H21" s="24">
        <f>SUMIFS('Faturamento SP2'!$H$2:$H$557,'Faturamento SP2'!$D$2:$D$557,'Infos Relatório'!$B$2,'Faturamento SP2'!$E$2:$E$557,'Infos Relatório'!$B21,'Faturamento SP2'!$Z$2:$Z$557,'Infos Relatório'!C$1)</f>
        <v>0</v>
      </c>
      <c r="I21" s="23">
        <f>COUNTIFS('Faturamento SP2'!$D$2:$D$557,'Infos Relatório'!$B$2,'Faturamento SP2'!$E$2:$E$557,'Infos Relatório'!$B21,'Faturamento SP2'!$Z$2:$Z$557,'Infos Relatório'!I$1)</f>
        <v>0</v>
      </c>
      <c r="J21" s="14">
        <f>SUMIFS('Faturamento SP2'!$G$2:$G$557,'Faturamento SP2'!$D$2:$D$557,'Infos Relatório'!$B$2,'Faturamento SP2'!$E$2:$E$557,'Infos Relatório'!$B21,'Faturamento SP2'!$Z$2:$Z$557,'Infos Relatório'!I$1)</f>
        <v>0</v>
      </c>
      <c r="K21" s="55">
        <f>SUMIFS('Faturamento SP2'!$J$2:$J$557,'Faturamento SP2'!$D$2:$D$557,'Infos Relatório'!$B$2,'Faturamento SP2'!$E$2:$E$557,'Infos Relatório'!$B21,'Faturamento SP2'!$Z$2:$Z$557,'Infos Relatório'!I$1)</f>
        <v>0</v>
      </c>
      <c r="L21" s="15">
        <f>SUMIFS('Faturamento SP2'!$O$2:$O$557,'Faturamento SP2'!$D$2:$D$557,'Infos Relatório'!$B$2,'Faturamento SP2'!$E$2:$E$557,'Infos Relatório'!$B21,'Faturamento SP2'!$Z$2:$Z$557,'Infos Relatório'!I$1,'Faturamento SP2'!$T$2:$T$557,"Sim")+SUMIFS('Faturamento SP2'!$P$2:$P$557,'Faturamento SP2'!$D$2:$D$557,'Infos Relatório'!$B$2,'Faturamento SP2'!$E$2:$E$557,'Infos Relatório'!$B21,'Faturamento SP2'!$Z$2:$Z$557,'Infos Relatório'!I$1,'Faturamento SP2'!$T$2:$T$557,"Sim")</f>
        <v>0</v>
      </c>
      <c r="M21" s="27" t="e">
        <f t="shared" si="1"/>
        <v>#DIV/0!</v>
      </c>
      <c r="N21" s="24">
        <f>SUMIFS('Faturamento SP2'!$H$2:$H$557,'Faturamento SP2'!$D$2:$D$557,'Infos Relatório'!$B$2,'Faturamento SP2'!$E$2:$E$557,'Infos Relatório'!$B21,'Faturamento SP2'!$Z$2:$Z$557,'Infos Relatório'!I$1)</f>
        <v>0</v>
      </c>
      <c r="O21" s="23">
        <f>COUNTIFS('Faturamento SP2'!$D$2:$D$557,'Infos Relatório'!$B$2,'Faturamento SP2'!$E$2:$E$557,'Infos Relatório'!$B21,'Faturamento SP2'!$Z$2:$Z$557,'Infos Relatório'!O$1)</f>
        <v>0</v>
      </c>
      <c r="P21" s="14">
        <f>SUMIFS('Faturamento SP2'!$G$2:$G$557,'Faturamento SP2'!$D$2:$D$557,'Infos Relatório'!$B$2,'Faturamento SP2'!$E$2:$E$557,'Infos Relatório'!$B21,'Faturamento SP2'!$Z$2:$Z$557,'Infos Relatório'!O$1)</f>
        <v>0</v>
      </c>
      <c r="Q21" s="14">
        <f>SUMIFS('Faturamento SP2'!$J$2:$J$557,'Faturamento SP2'!$D$2:$D$557,'Infos Relatório'!$B$2,'Faturamento SP2'!$E$2:$E$557,'Infos Relatório'!$B21,'Faturamento SP2'!$Z$2:$Z$557,'Infos Relatório'!O$1)</f>
        <v>0</v>
      </c>
      <c r="R21" s="15">
        <f>SUMIFS('Faturamento SP2'!$O$2:$O$557,'Faturamento SP2'!$D$2:$D$557,'Infos Relatório'!$B$2,'Faturamento SP2'!$E$2:$E$557,'Infos Relatório'!$B21,'Faturamento SP2'!$Z$2:$Z$557,'Infos Relatório'!O$1,'Faturamento SP2'!$T$2:$T$557,"Sim")+SUMIFS('Faturamento SP2'!$P$2:$P$557,'Faturamento SP2'!$D$2:$D$557,'Infos Relatório'!$B$2,'Faturamento SP2'!$E$2:$E$557,'Infos Relatório'!$B21,'Faturamento SP2'!$Z$2:$Z$557,'Infos Relatório'!O$1,'Faturamento SP2'!$T$2:$T$557,"Sim")</f>
        <v>0</v>
      </c>
      <c r="S21" s="27" t="e">
        <f t="shared" si="2"/>
        <v>#DIV/0!</v>
      </c>
      <c r="T21" s="24">
        <f>SUMIFS('Faturamento SP2'!$H$2:$H$557,'Faturamento SP2'!$D$2:$D$557,'Infos Relatório'!$B$2,'Faturamento SP2'!$E$2:$E$557,'Infos Relatório'!$B21,'Faturamento SP2'!$Z$2:$Z$557,'Infos Relatório'!O$1)</f>
        <v>0</v>
      </c>
      <c r="U21" s="23">
        <f>COUNTIFS('Faturamento SP2'!$D$2:$D$557,'Infos Relatório'!$B$2,'Faturamento SP2'!$E$2:$E$557,'Infos Relatório'!$B21,'Faturamento SP2'!$Z$2:$Z$557,'Infos Relatório'!U$1)</f>
        <v>0</v>
      </c>
      <c r="V21" s="14">
        <f>SUMIFS('Faturamento SP2'!$G$2:$G$557,'Faturamento SP2'!$D$2:$D$557,'Infos Relatório'!$B$2,'Faturamento SP2'!$E$2:$E$557,'Infos Relatório'!$B21,'Faturamento SP2'!$Z$2:$Z$557,'Infos Relatório'!U$1)</f>
        <v>0</v>
      </c>
      <c r="W21" s="14">
        <f>SUMIFS('Faturamento SP2'!$J$2:$J$557,'Faturamento SP2'!$D$2:$D$557,'Infos Relatório'!$B$2,'Faturamento SP2'!$E$2:$E$557,'Infos Relatório'!$B21,'Faturamento SP2'!$Z$2:$Z$557,'Infos Relatório'!U$1)</f>
        <v>0</v>
      </c>
      <c r="X21" s="15">
        <f>SUMIFS('Faturamento SP2'!$O$2:$O$557,'Faturamento SP2'!$D$2:$D$557,'Infos Relatório'!$B$2,'Faturamento SP2'!$E$2:$E$557,'Infos Relatório'!$B21,'Faturamento SP2'!$Z$2:$Z$557,'Infos Relatório'!U$1,'Faturamento SP2'!$T$2:$T$557,"Sim")+SUMIFS('Faturamento SP2'!$P$2:$P$557,'Faturamento SP2'!$D$2:$D$557,'Infos Relatório'!$B$2,'Faturamento SP2'!$E$2:$E$557,'Infos Relatório'!$B21,'Faturamento SP2'!$Z$2:$Z$557,'Infos Relatório'!U$1,'Faturamento SP2'!$T$2:$T$557,"Sim")</f>
        <v>0</v>
      </c>
      <c r="Y21" s="27" t="e">
        <f t="shared" si="3"/>
        <v>#DIV/0!</v>
      </c>
      <c r="Z21" s="24">
        <f>SUMIFS('Faturamento SP2'!$H$2:$H$557,'Faturamento SP2'!$D$2:$D$557,'Infos Relatório'!$B$2,'Faturamento SP2'!$E$2:$E$557,'Infos Relatório'!$B21,'Faturamento SP2'!$Z$2:$Z$557,'Infos Relatório'!U$1)</f>
        <v>0</v>
      </c>
      <c r="AA21" s="23">
        <f>COUNTIFS('Faturamento SP2'!$D$2:$D$557,'Infos Relatório'!$B$2,'Faturamento SP2'!$E$2:$E$557,'Infos Relatório'!$B21,'Faturamento SP2'!$Z$2:$Z$557,'Infos Relatório'!AA$1)</f>
        <v>0</v>
      </c>
      <c r="AB21" s="14">
        <f>SUMIFS('Faturamento SP2'!$G$2:$G$557,'Faturamento SP2'!$D$2:$D$557,'Infos Relatório'!$B$2,'Faturamento SP2'!$E$2:$E$557,'Infos Relatório'!$B21,'Faturamento SP2'!$Z$2:$Z$557,'Infos Relatório'!AA$1)</f>
        <v>0</v>
      </c>
      <c r="AC21" s="14">
        <f>SUMIFS('Faturamento SP2'!$J$2:$J$557,'Faturamento SP2'!$D$2:$D$557,'Infos Relatório'!$B$2,'Faturamento SP2'!$E$2:$E$557,'Infos Relatório'!$B21,'Faturamento SP2'!$Z$2:$Z$557,'Infos Relatório'!AA$1)</f>
        <v>0</v>
      </c>
      <c r="AD21" s="15">
        <f>SUMIFS('Faturamento SP2'!$O$2:$O$557,'Faturamento SP2'!$D$2:$D$557,'Infos Relatório'!$B$2,'Faturamento SP2'!$E$2:$E$557,'Infos Relatório'!$B21,'Faturamento SP2'!$Z$2:$Z$557,'Infos Relatório'!AA$1,'Faturamento SP2'!$T$2:$T$557,"Sim")+SUMIFS('Faturamento SP2'!$P$2:$P$557,'Faturamento SP2'!$D$2:$D$557,'Infos Relatório'!$B$2,'Faturamento SP2'!$E$2:$E$557,'Infos Relatório'!$B21,'Faturamento SP2'!$Z$2:$Z$557,'Infos Relatório'!AA$1,'Faturamento SP2'!$T$2:$T$557,"Sim")</f>
        <v>0</v>
      </c>
      <c r="AE21" s="27" t="e">
        <f t="shared" si="4"/>
        <v>#DIV/0!</v>
      </c>
      <c r="AF21" s="24">
        <f>SUMIFS('Faturamento SP2'!$H$2:$H$557,'Faturamento SP2'!$D$2:$D$557,'Infos Relatório'!$B$2,'Faturamento SP2'!$E$2:$E$557,'Infos Relatório'!$B21,'Faturamento SP2'!$Z$2:$Z$557,'Infos Relatório'!AA$1)</f>
        <v>0</v>
      </c>
      <c r="AG21" s="23">
        <f>COUNTIFS('Faturamento SP2'!$D$2:$D$557,'Infos Relatório'!$B$2,'Faturamento SP2'!$E$2:$E$557,'Infos Relatório'!$B21,'Faturamento SP2'!$Z$2:$Z$557,'Infos Relatório'!AG$1)</f>
        <v>0</v>
      </c>
      <c r="AH21" s="14">
        <f>SUMIFS('Faturamento SP2'!$G$2:$G$557,'Faturamento SP2'!$D$2:$D$557,'Infos Relatório'!$B$2,'Faturamento SP2'!$E$2:$E$557,'Infos Relatório'!$B21,'Faturamento SP2'!$Z$2:$Z$557,'Infos Relatório'!AG$1)</f>
        <v>0</v>
      </c>
      <c r="AI21" s="14">
        <f>SUMIFS('Faturamento SP2'!$J$2:$J$557,'Faturamento SP2'!$D$2:$D$557,'Infos Relatório'!$B$2,'Faturamento SP2'!$E$2:$E$557,'Infos Relatório'!$B21,'Faturamento SP2'!$Z$2:$Z$557,'Infos Relatório'!AG$1)</f>
        <v>0</v>
      </c>
      <c r="AJ21" s="15">
        <f>SUMIFS('Faturamento SP2'!$O$2:$O$557,'Faturamento SP2'!$D$2:$D$557,'Infos Relatório'!$B$2,'Faturamento SP2'!$E$2:$E$557,'Infos Relatório'!$B21,'Faturamento SP2'!$Z$2:$Z$557,'Infos Relatório'!AG$1,'Faturamento SP2'!$T$2:$T$557,"Sim")+SUMIFS('Faturamento SP2'!$P$2:$P$557,'Faturamento SP2'!$D$2:$D$557,'Infos Relatório'!$B$2,'Faturamento SP2'!$E$2:$E$557,'Infos Relatório'!$B21,'Faturamento SP2'!$Z$2:$Z$557,'Infos Relatório'!AG$1,'Faturamento SP2'!$T$2:$T$557,"Sim")</f>
        <v>0</v>
      </c>
      <c r="AK21" s="27" t="e">
        <f t="shared" si="5"/>
        <v>#DIV/0!</v>
      </c>
      <c r="AL21" s="24">
        <f>SUMIFS('Faturamento SP2'!$H$2:$H$557,'Faturamento SP2'!$D$2:$D$557,'Infos Relatório'!$B$2,'Faturamento SP2'!$E$2:$E$557,'Infos Relatório'!$B21,'Faturamento SP2'!$Z$2:$Z$557,'Infos Relatório'!AG$1)</f>
        <v>0</v>
      </c>
      <c r="AM21" s="23">
        <f>COUNTIFS('Faturamento SP2'!$D$2:$D$557,'Infos Relatório'!$B$2,'Faturamento SP2'!$E$2:$E$557,'Infos Relatório'!$B21,'Faturamento SP2'!$Z$2:$Z$557,'Infos Relatório'!AM$1)</f>
        <v>0</v>
      </c>
      <c r="AN21" s="14">
        <f>SUMIFS('Faturamento SP2'!$G$2:$G$557,'Faturamento SP2'!$D$2:$D$557,'Infos Relatório'!$B$2,'Faturamento SP2'!$E$2:$E$557,'Infos Relatório'!$B21,'Faturamento SP2'!$Z$2:$Z$557,'Infos Relatório'!AM$1)</f>
        <v>0</v>
      </c>
      <c r="AO21" s="14">
        <f>SUMIFS('Faturamento SP2'!$J$2:$J$557,'Faturamento SP2'!$D$2:$D$557,'Infos Relatório'!$B$2,'Faturamento SP2'!$E$2:$E$557,'Infos Relatório'!$B21,'Faturamento SP2'!$Z$2:$Z$557,'Infos Relatório'!AM$1)</f>
        <v>0</v>
      </c>
      <c r="AP21" s="15">
        <f>SUMIFS('Faturamento SP2'!$O$2:$O$557,'Faturamento SP2'!$D$2:$D$557,'Infos Relatório'!$B$2,'Faturamento SP2'!$E$2:$E$557,'Infos Relatório'!$B21,'Faturamento SP2'!$Z$2:$Z$557,'Infos Relatório'!AM$1,'Faturamento SP2'!$T$2:$T$557,"Sim")+SUMIFS('Faturamento SP2'!$P$2:$P$557,'Faturamento SP2'!$D$2:$D$557,'Infos Relatório'!$B$2,'Faturamento SP2'!$E$2:$E$557,'Infos Relatório'!$B21,'Faturamento SP2'!$Z$2:$Z$557,'Infos Relatório'!AM$1,'Faturamento SP2'!$T$2:$T$557,"Sim")</f>
        <v>0</v>
      </c>
      <c r="AQ21" s="27" t="e">
        <f t="shared" si="6"/>
        <v>#DIV/0!</v>
      </c>
      <c r="AR21" s="24">
        <f>SUMIFS('Faturamento SP2'!$H$2:$H$557,'Faturamento SP2'!$D$2:$D$557,'Infos Relatório'!$B$2,'Faturamento SP2'!$E$2:$E$557,'Infos Relatório'!$B21,'Faturamento SP2'!$Z$2:$Z$557,'Infos Relatório'!AM$1)</f>
        <v>0</v>
      </c>
      <c r="AS21" s="23">
        <f>COUNTIFS('Faturamento SP2'!$D$2:$D$557,'Infos Relatório'!$B$2,'Faturamento SP2'!$E$2:$E$557,'Infos Relatório'!$B21,'Faturamento SP2'!$Z$2:$Z$557,'Infos Relatório'!AS$1)</f>
        <v>0</v>
      </c>
      <c r="AT21" s="14">
        <f>SUMIFS('Faturamento SP2'!$G$2:$G$557,'Faturamento SP2'!$D$2:$D$557,'Infos Relatório'!$B$2,'Faturamento SP2'!$E$2:$E$557,'Infos Relatório'!$B21,'Faturamento SP2'!$Z$2:$Z$557,'Infos Relatório'!AS$1)</f>
        <v>0</v>
      </c>
      <c r="AU21" s="14">
        <f>SUMIFS('Faturamento SP2'!$J$2:$J$557,'Faturamento SP2'!$D$2:$D$557,'Infos Relatório'!$B$2,'Faturamento SP2'!$E$2:$E$557,'Infos Relatório'!$B21,'Faturamento SP2'!$Z$2:$Z$557,'Infos Relatório'!AS$1)</f>
        <v>0</v>
      </c>
      <c r="AV21" s="15">
        <f>SUMIFS('Faturamento SP2'!$O$2:$O$557,'Faturamento SP2'!$D$2:$D$557,'Infos Relatório'!$B$2,'Faturamento SP2'!$E$2:$E$557,'Infos Relatório'!$B21,'Faturamento SP2'!$Z$2:$Z$557,'Infos Relatório'!AS$1,'Faturamento SP2'!$T$2:$T$557,"Sim")+SUMIFS('Faturamento SP2'!$P$2:$P$557,'Faturamento SP2'!$D$2:$D$557,'Infos Relatório'!$B$2,'Faturamento SP2'!$E$2:$E$557,'Infos Relatório'!$B21,'Faturamento SP2'!$Z$2:$Z$557,'Infos Relatório'!AS$1,'Faturamento SP2'!$T$2:$T$557,"Sim")</f>
        <v>0</v>
      </c>
      <c r="AW21" s="27" t="e">
        <f t="shared" si="7"/>
        <v>#DIV/0!</v>
      </c>
      <c r="AX21" s="24">
        <f>SUMIFS('Faturamento SP2'!$H$2:$H$557,'Faturamento SP2'!$D$2:$D$557,'Infos Relatório'!$B$2,'Faturamento SP2'!$E$2:$E$557,'Infos Relatório'!$B21,'Faturamento SP2'!$Z$2:$Z$557,'Infos Relatório'!AS$1)</f>
        <v>0</v>
      </c>
      <c r="AY21" s="23">
        <f>COUNTIFS('Faturamento SP2'!$D$2:$D$557,'Infos Relatório'!$B$2,'Faturamento SP2'!$E$2:$E$557,'Infos Relatório'!$B21,'Faturamento SP2'!$Z$2:$Z$557,'Infos Relatório'!AY$1)</f>
        <v>0</v>
      </c>
      <c r="AZ21" s="14">
        <f>SUMIFS('Faturamento SP2'!$G$2:$G$557,'Faturamento SP2'!$D$2:$D$557,'Infos Relatório'!$B$2,'Faturamento SP2'!$E$2:$E$557,'Infos Relatório'!$B21,'Faturamento SP2'!$Z$2:$Z$557,'Infos Relatório'!AY$1)</f>
        <v>0</v>
      </c>
      <c r="BA21" s="14">
        <f>SUMIFS('Faturamento SP2'!$J$2:$J$557,'Faturamento SP2'!$D$2:$D$557,'Infos Relatório'!$B$2,'Faturamento SP2'!$E$2:$E$557,'Infos Relatório'!$B21,'Faturamento SP2'!$Z$2:$Z$557,'Infos Relatório'!AY$1)</f>
        <v>0</v>
      </c>
      <c r="BB21" s="15">
        <f>SUMIFS('Faturamento SP2'!$O$2:$O$557,'Faturamento SP2'!$D$2:$D$557,'Infos Relatório'!$B$2,'Faturamento SP2'!$E$2:$E$557,'Infos Relatório'!$B21,'Faturamento SP2'!$Z$2:$Z$557,'Infos Relatório'!AY$1,'Faturamento SP2'!$T$2:$T$557,"Sim")+SUMIFS('Faturamento SP2'!$P$2:$P$557,'Faturamento SP2'!$D$2:$D$557,'Infos Relatório'!$B$2,'Faturamento SP2'!$E$2:$E$557,'Infos Relatório'!$B21,'Faturamento SP2'!$Z$2:$Z$557,'Infos Relatório'!AY$1,'Faturamento SP2'!$T$2:$T$557,"Sim")</f>
        <v>0</v>
      </c>
      <c r="BC21" s="27" t="e">
        <f t="shared" si="8"/>
        <v>#DIV/0!</v>
      </c>
      <c r="BD21" s="24">
        <f>SUMIFS('Faturamento SP2'!$H$2:$H$557,'Faturamento SP2'!$D$2:$D$557,'Infos Relatório'!$B$2,'Faturamento SP2'!$E$2:$E$557,'Infos Relatório'!$B21,'Faturamento SP2'!$Z$2:$Z$557,'Infos Relatório'!AY$1)</f>
        <v>0</v>
      </c>
      <c r="BE21" s="23">
        <f>COUNTIFS('Faturamento SP2'!$D$2:$D$557,'Infos Relatório'!$B$2,'Faturamento SP2'!$E$2:$E$557,'Infos Relatório'!$B21,'Faturamento SP2'!$Z$2:$Z$557,'Infos Relatório'!BE$1)</f>
        <v>0</v>
      </c>
      <c r="BF21" s="14">
        <f>SUMIFS('Faturamento SP2'!$G$2:$G$557,'Faturamento SP2'!$D$2:$D$557,'Infos Relatório'!$B$2,'Faturamento SP2'!$E$2:$E$557,'Infos Relatório'!$B21,'Faturamento SP2'!$Z$2:$Z$557,'Infos Relatório'!BE$1)</f>
        <v>0</v>
      </c>
      <c r="BG21" s="14">
        <f>SUMIFS('Faturamento SP2'!$J$2:$J$557,'Faturamento SP2'!$D$2:$D$557,'Infos Relatório'!$B$2,'Faturamento SP2'!$E$2:$E$557,'Infos Relatório'!$B21,'Faturamento SP2'!$Z$2:$Z$557,'Infos Relatório'!BE$1)</f>
        <v>0</v>
      </c>
      <c r="BH21" s="15">
        <f>SUMIFS('Faturamento SP2'!$O$2:$O$557,'Faturamento SP2'!$D$2:$D$557,'Infos Relatório'!$B$2,'Faturamento SP2'!$E$2:$E$557,'Infos Relatório'!$B21,'Faturamento SP2'!$Z$2:$Z$557,'Infos Relatório'!BE$1,'Faturamento SP2'!$T$2:$T$557,"Sim")+SUMIFS('Faturamento SP2'!$P$2:$P$557,'Faturamento SP2'!$D$2:$D$557,'Infos Relatório'!$B$2,'Faturamento SP2'!$E$2:$E$557,'Infos Relatório'!$B21,'Faturamento SP2'!$Z$2:$Z$557,'Infos Relatório'!BE$1,'Faturamento SP2'!$T$2:$T$557,"Sim")</f>
        <v>0</v>
      </c>
      <c r="BI21" s="27" t="e">
        <f t="shared" si="9"/>
        <v>#DIV/0!</v>
      </c>
      <c r="BJ21" s="24">
        <f>SUMIFS('Faturamento SP2'!$H$2:$H$557,'Faturamento SP2'!$D$2:$D$557,'Infos Relatório'!$B$2,'Faturamento SP2'!$E$2:$E$557,'Infos Relatório'!$B21,'Faturamento SP2'!$Z$2:$Z$557,'Infos Relatório'!BE$1)</f>
        <v>0</v>
      </c>
      <c r="BK21" s="23">
        <f>COUNTIFS('Faturamento SP2'!$D$2:$D$557,'Infos Relatório'!$B$2,'Faturamento SP2'!$E$2:$E$557,'Infos Relatório'!$B21,'Faturamento SP2'!$Z$2:$Z$557,'Infos Relatório'!BK$1)</f>
        <v>0</v>
      </c>
      <c r="BL21" s="14">
        <f>SUMIFS('Faturamento SP2'!$G$2:$G$557,'Faturamento SP2'!$D$2:$D$557,'Infos Relatório'!$B$2,'Faturamento SP2'!$E$2:$E$557,'Infos Relatório'!$B21,'Faturamento SP2'!$Z$2:$Z$557,'Infos Relatório'!BK$1)</f>
        <v>0</v>
      </c>
      <c r="BM21" s="14">
        <f>SUMIFS('Faturamento SP2'!$J$2:$J$557,'Faturamento SP2'!$D$2:$D$557,'Infos Relatório'!$B$2,'Faturamento SP2'!$E$2:$E$557,'Infos Relatório'!$B21,'Faturamento SP2'!$Z$2:$Z$557,'Infos Relatório'!BK$1)</f>
        <v>0</v>
      </c>
      <c r="BN21" s="15">
        <f>SUMIFS('Faturamento SP2'!$O$2:$O$557,'Faturamento SP2'!$D$2:$D$557,'Infos Relatório'!$B$2,'Faturamento SP2'!$E$2:$E$557,'Infos Relatório'!$B21,'Faturamento SP2'!$Z$2:$Z$557,'Infos Relatório'!BK$1,'Faturamento SP2'!$T$2:$T$557,"Sim")+SUMIFS('Faturamento SP2'!$P$2:$P$557,'Faturamento SP2'!$D$2:$D$557,'Infos Relatório'!$B$2,'Faturamento SP2'!$E$2:$E$557,'Infos Relatório'!$B21,'Faturamento SP2'!$Z$2:$Z$557,'Infos Relatório'!BK$1,'Faturamento SP2'!$T$2:$T$557,"Sim")</f>
        <v>0</v>
      </c>
      <c r="BO21" s="27" t="e">
        <f t="shared" si="10"/>
        <v>#DIV/0!</v>
      </c>
      <c r="BP21" s="24">
        <f>SUMIFS('Faturamento SP2'!$H$2:$H$557,'Faturamento SP2'!$D$2:$D$557,'Infos Relatório'!$B$2,'Faturamento SP2'!$E$2:$E$557,'Infos Relatório'!$B21,'Faturamento SP2'!$Z$2:$Z$557,'Infos Relatório'!BK$1)</f>
        <v>0</v>
      </c>
      <c r="BQ21" s="23">
        <f>COUNTIFS('Faturamento SP2'!$D$2:$D$557,'Infos Relatório'!$B$2,'Faturamento SP2'!$E$2:$E$557,'Infos Relatório'!$B21,'Faturamento SP2'!$Z$2:$Z$557,'Infos Relatório'!BQ$1)</f>
        <v>0</v>
      </c>
      <c r="BR21" s="14">
        <f>SUMIFS('Faturamento SP2'!$G$2:$G$557,'Faturamento SP2'!$D$2:$D$557,'Infos Relatório'!$B$2,'Faturamento SP2'!$E$2:$E$557,'Infos Relatório'!$B21,'Faturamento SP2'!$Z$2:$Z$557,'Infos Relatório'!BQ$1)</f>
        <v>0</v>
      </c>
      <c r="BS21" s="14">
        <f>SUMIFS('Faturamento SP2'!$J$2:$J$557,'Faturamento SP2'!$D$2:$D$557,'Infos Relatório'!$B$2,'Faturamento SP2'!$E$2:$E$557,'Infos Relatório'!$B21,'Faturamento SP2'!$Z$2:$Z$557,'Infos Relatório'!BQ$1)</f>
        <v>0</v>
      </c>
      <c r="BT21" s="15">
        <f>SUMIFS('Faturamento SP2'!$O$2:$O$557,'Faturamento SP2'!$D$2:$D$557,'Infos Relatório'!$B$2,'Faturamento SP2'!$E$2:$E$557,'Infos Relatório'!$B21,'Faturamento SP2'!$Z$2:$Z$557,'Infos Relatório'!BQ$1,'Faturamento SP2'!$T$2:$T$557,"Sim")+SUMIFS('Faturamento SP2'!$P$2:$P$557,'Faturamento SP2'!$D$2:$D$557,'Infos Relatório'!$B$2,'Faturamento SP2'!$E$2:$E$557,'Infos Relatório'!$B21,'Faturamento SP2'!$Z$2:$Z$557,'Infos Relatório'!BQ$1,'Faturamento SP2'!$T$2:$T$557,"Sim")</f>
        <v>0</v>
      </c>
      <c r="BU21" s="27" t="e">
        <f t="shared" si="11"/>
        <v>#DIV/0!</v>
      </c>
      <c r="BV21" s="24">
        <f>SUMIFS('Faturamento SP2'!$H$2:$H$557,'Faturamento SP2'!$D$2:$D$557,'Infos Relatório'!$B$2,'Faturamento SP2'!$E$2:$E$557,'Infos Relatório'!$B21,'Faturamento SP2'!$Z$2:$Z$557,'Infos Relatório'!BQ$1)</f>
        <v>0</v>
      </c>
    </row>
    <row r="22" spans="2:74">
      <c r="B22" s="17" t="s">
        <v>254</v>
      </c>
      <c r="C22" s="23">
        <f>COUNTIFS('Faturamento SP2'!$D$2:$D$557,'Infos Relatório'!$B$2,'Faturamento SP2'!$E$2:$E$557,'Infos Relatório'!$B22,'Faturamento SP2'!$Z$2:$Z$557,'Infos Relatório'!C$1)</f>
        <v>0</v>
      </c>
      <c r="D22" s="14">
        <f>SUMIFS('Faturamento SP2'!$G$2:$G$557,'Faturamento SP2'!$D$2:$D$557,'Infos Relatório'!$B$2,'Faturamento SP2'!$E$2:$E$557,'Infos Relatório'!$B22,'Faturamento SP2'!$Z$2:$Z$557,'Infos Relatório'!C$1)</f>
        <v>0</v>
      </c>
      <c r="E22" s="55">
        <f>SUMIFS('Faturamento SP2'!$J$2:$J$557,'Faturamento SP2'!$D$2:$D$557,'Infos Relatório'!$B$2,'Faturamento SP2'!$E$2:$E$557,'Infos Relatório'!$B22,'Faturamento SP2'!$Z$2:$Z$557,'Infos Relatório'!C$1)</f>
        <v>0</v>
      </c>
      <c r="F22" s="15">
        <f>SUMIFS('Faturamento SP2'!$O$2:$O$557,'Faturamento SP2'!$D$2:$D$557,'Infos Relatório'!$B$2,'Faturamento SP2'!$E$2:$E$557,'Infos Relatório'!$B22,'Faturamento SP2'!$Z$2:$Z$557,'Infos Relatório'!C$1,'Faturamento SP2'!$T$2:$T$557,"Sim")+SUMIFS('Faturamento SP2'!$P$2:$P$557,'Faturamento SP2'!$D$2:$D$557,'Infos Relatório'!$B$2,'Faturamento SP2'!$E$2:$E$557,'Infos Relatório'!$B22,'Faturamento SP2'!$Z$2:$Z$557,'Infos Relatório'!C$1,'Faturamento SP2'!$T$2:$T$557,"Sim")</f>
        <v>0</v>
      </c>
      <c r="G22" s="60" t="e">
        <f t="shared" ref="G22:G79" si="12">F22/E22</f>
        <v>#DIV/0!</v>
      </c>
      <c r="H22" s="24">
        <f>SUMIFS('Faturamento SP2'!$H$2:$H$557,'Faturamento SP2'!$D$2:$D$557,'Infos Relatório'!$B$2,'Faturamento SP2'!$E$2:$E$557,'Infos Relatório'!$B22,'Faturamento SP2'!$Z$2:$Z$557,'Infos Relatório'!C$1)</f>
        <v>0</v>
      </c>
      <c r="I22" s="23">
        <f>COUNTIFS('Faturamento SP2'!$D$2:$D$557,'Infos Relatório'!$B$2,'Faturamento SP2'!$E$2:$E$557,'Infos Relatório'!$B22,'Faturamento SP2'!$Z$2:$Z$557,'Infos Relatório'!I$1)</f>
        <v>0</v>
      </c>
      <c r="J22" s="14">
        <f>SUMIFS('Faturamento SP2'!$G$2:$G$557,'Faturamento SP2'!$D$2:$D$557,'Infos Relatório'!$B$2,'Faturamento SP2'!$E$2:$E$557,'Infos Relatório'!$B22,'Faturamento SP2'!$Z$2:$Z$557,'Infos Relatório'!I$1)</f>
        <v>0</v>
      </c>
      <c r="K22" s="55">
        <f>SUMIFS('Faturamento SP2'!$J$2:$J$557,'Faturamento SP2'!$D$2:$D$557,'Infos Relatório'!$B$2,'Faturamento SP2'!$E$2:$E$557,'Infos Relatório'!$B22,'Faturamento SP2'!$Z$2:$Z$557,'Infos Relatório'!I$1)</f>
        <v>0</v>
      </c>
      <c r="L22" s="15">
        <f>SUMIFS('Faturamento SP2'!$O$2:$O$557,'Faturamento SP2'!$D$2:$D$557,'Infos Relatório'!$B$2,'Faturamento SP2'!$E$2:$E$557,'Infos Relatório'!$B22,'Faturamento SP2'!$Z$2:$Z$557,'Infos Relatório'!I$1,'Faturamento SP2'!$T$2:$T$557,"Sim")+SUMIFS('Faturamento SP2'!$P$2:$P$557,'Faturamento SP2'!$D$2:$D$557,'Infos Relatório'!$B$2,'Faturamento SP2'!$E$2:$E$557,'Infos Relatório'!$B22,'Faturamento SP2'!$Z$2:$Z$557,'Infos Relatório'!I$1,'Faturamento SP2'!$T$2:$T$557,"Sim")</f>
        <v>0</v>
      </c>
      <c r="M22" s="27" t="e">
        <f t="shared" ref="M22:M79" si="13">L22/K22</f>
        <v>#DIV/0!</v>
      </c>
      <c r="N22" s="24">
        <f>SUMIFS('Faturamento SP2'!$H$2:$H$557,'Faturamento SP2'!$D$2:$D$557,'Infos Relatório'!$B$2,'Faturamento SP2'!$E$2:$E$557,'Infos Relatório'!$B22,'Faturamento SP2'!$Z$2:$Z$557,'Infos Relatório'!I$1)</f>
        <v>0</v>
      </c>
      <c r="O22" s="23">
        <f>COUNTIFS('Faturamento SP2'!$D$2:$D$557,'Infos Relatório'!$B$2,'Faturamento SP2'!$E$2:$E$557,'Infos Relatório'!$B22,'Faturamento SP2'!$Z$2:$Z$557,'Infos Relatório'!O$1)</f>
        <v>0</v>
      </c>
      <c r="P22" s="14">
        <f>SUMIFS('Faturamento SP2'!$G$2:$G$557,'Faturamento SP2'!$D$2:$D$557,'Infos Relatório'!$B$2,'Faturamento SP2'!$E$2:$E$557,'Infos Relatório'!$B22,'Faturamento SP2'!$Z$2:$Z$557,'Infos Relatório'!O$1)</f>
        <v>0</v>
      </c>
      <c r="Q22" s="14">
        <f>SUMIFS('Faturamento SP2'!$J$2:$J$557,'Faturamento SP2'!$D$2:$D$557,'Infos Relatório'!$B$2,'Faturamento SP2'!$E$2:$E$557,'Infos Relatório'!$B22,'Faturamento SP2'!$Z$2:$Z$557,'Infos Relatório'!O$1)</f>
        <v>0</v>
      </c>
      <c r="R22" s="15">
        <f>SUMIFS('Faturamento SP2'!$O$2:$O$557,'Faturamento SP2'!$D$2:$D$557,'Infos Relatório'!$B$2,'Faturamento SP2'!$E$2:$E$557,'Infos Relatório'!$B22,'Faturamento SP2'!$Z$2:$Z$557,'Infos Relatório'!O$1,'Faturamento SP2'!$T$2:$T$557,"Sim")+SUMIFS('Faturamento SP2'!$P$2:$P$557,'Faturamento SP2'!$D$2:$D$557,'Infos Relatório'!$B$2,'Faturamento SP2'!$E$2:$E$557,'Infos Relatório'!$B22,'Faturamento SP2'!$Z$2:$Z$557,'Infos Relatório'!O$1,'Faturamento SP2'!$T$2:$T$557,"Sim")</f>
        <v>0</v>
      </c>
      <c r="S22" s="27" t="e">
        <f t="shared" ref="S22:S79" si="14">R22/Q22</f>
        <v>#DIV/0!</v>
      </c>
      <c r="T22" s="24">
        <f>SUMIFS('Faturamento SP2'!$H$2:$H$557,'Faturamento SP2'!$D$2:$D$557,'Infos Relatório'!$B$2,'Faturamento SP2'!$E$2:$E$557,'Infos Relatório'!$B22,'Faturamento SP2'!$Z$2:$Z$557,'Infos Relatório'!O$1)</f>
        <v>0</v>
      </c>
      <c r="U22" s="23">
        <f>COUNTIFS('Faturamento SP2'!$D$2:$D$557,'Infos Relatório'!$B$2,'Faturamento SP2'!$E$2:$E$557,'Infos Relatório'!$B22,'Faturamento SP2'!$Z$2:$Z$557,'Infos Relatório'!U$1)</f>
        <v>0</v>
      </c>
      <c r="V22" s="14">
        <f>SUMIFS('Faturamento SP2'!$G$2:$G$557,'Faturamento SP2'!$D$2:$D$557,'Infos Relatório'!$B$2,'Faturamento SP2'!$E$2:$E$557,'Infos Relatório'!$B22,'Faturamento SP2'!$Z$2:$Z$557,'Infos Relatório'!U$1)</f>
        <v>0</v>
      </c>
      <c r="W22" s="14">
        <f>SUMIFS('Faturamento SP2'!$J$2:$J$557,'Faturamento SP2'!$D$2:$D$557,'Infos Relatório'!$B$2,'Faturamento SP2'!$E$2:$E$557,'Infos Relatório'!$B22,'Faturamento SP2'!$Z$2:$Z$557,'Infos Relatório'!U$1)</f>
        <v>0</v>
      </c>
      <c r="X22" s="15">
        <f>SUMIFS('Faturamento SP2'!$O$2:$O$557,'Faturamento SP2'!$D$2:$D$557,'Infos Relatório'!$B$2,'Faturamento SP2'!$E$2:$E$557,'Infos Relatório'!$B22,'Faturamento SP2'!$Z$2:$Z$557,'Infos Relatório'!U$1,'Faturamento SP2'!$T$2:$T$557,"Sim")+SUMIFS('Faturamento SP2'!$P$2:$P$557,'Faturamento SP2'!$D$2:$D$557,'Infos Relatório'!$B$2,'Faturamento SP2'!$E$2:$E$557,'Infos Relatório'!$B22,'Faturamento SP2'!$Z$2:$Z$557,'Infos Relatório'!U$1,'Faturamento SP2'!$T$2:$T$557,"Sim")</f>
        <v>0</v>
      </c>
      <c r="Y22" s="27" t="e">
        <f t="shared" ref="Y22:Y79" si="15">X22/W22</f>
        <v>#DIV/0!</v>
      </c>
      <c r="Z22" s="24">
        <f>SUMIFS('Faturamento SP2'!$H$2:$H$557,'Faturamento SP2'!$D$2:$D$557,'Infos Relatório'!$B$2,'Faturamento SP2'!$E$2:$E$557,'Infos Relatório'!$B22,'Faturamento SP2'!$Z$2:$Z$557,'Infos Relatório'!U$1)</f>
        <v>0</v>
      </c>
      <c r="AA22" s="23">
        <f>COUNTIFS('Faturamento SP2'!$D$2:$D$557,'Infos Relatório'!$B$2,'Faturamento SP2'!$E$2:$E$557,'Infos Relatório'!$B22,'Faturamento SP2'!$Z$2:$Z$557,'Infos Relatório'!AA$1)</f>
        <v>0</v>
      </c>
      <c r="AB22" s="14">
        <f>SUMIFS('Faturamento SP2'!$G$2:$G$557,'Faturamento SP2'!$D$2:$D$557,'Infos Relatório'!$B$2,'Faturamento SP2'!$E$2:$E$557,'Infos Relatório'!$B22,'Faturamento SP2'!$Z$2:$Z$557,'Infos Relatório'!AA$1)</f>
        <v>0</v>
      </c>
      <c r="AC22" s="14">
        <f>SUMIFS('Faturamento SP2'!$J$2:$J$557,'Faturamento SP2'!$D$2:$D$557,'Infos Relatório'!$B$2,'Faturamento SP2'!$E$2:$E$557,'Infos Relatório'!$B22,'Faturamento SP2'!$Z$2:$Z$557,'Infos Relatório'!AA$1)</f>
        <v>0</v>
      </c>
      <c r="AD22" s="15">
        <f>SUMIFS('Faturamento SP2'!$O$2:$O$557,'Faturamento SP2'!$D$2:$D$557,'Infos Relatório'!$B$2,'Faturamento SP2'!$E$2:$E$557,'Infos Relatório'!$B22,'Faturamento SP2'!$Z$2:$Z$557,'Infos Relatório'!AA$1,'Faturamento SP2'!$T$2:$T$557,"Sim")+SUMIFS('Faturamento SP2'!$P$2:$P$557,'Faturamento SP2'!$D$2:$D$557,'Infos Relatório'!$B$2,'Faturamento SP2'!$E$2:$E$557,'Infos Relatório'!$B22,'Faturamento SP2'!$Z$2:$Z$557,'Infos Relatório'!AA$1,'Faturamento SP2'!$T$2:$T$557,"Sim")</f>
        <v>0</v>
      </c>
      <c r="AE22" s="27" t="e">
        <f t="shared" ref="AE22:AE79" si="16">AD22/AC22</f>
        <v>#DIV/0!</v>
      </c>
      <c r="AF22" s="24">
        <f>SUMIFS('Faturamento SP2'!$H$2:$H$557,'Faturamento SP2'!$D$2:$D$557,'Infos Relatório'!$B$2,'Faturamento SP2'!$E$2:$E$557,'Infos Relatório'!$B22,'Faturamento SP2'!$Z$2:$Z$557,'Infos Relatório'!AA$1)</f>
        <v>0</v>
      </c>
      <c r="AG22" s="23">
        <f>COUNTIFS('Faturamento SP2'!$D$2:$D$557,'Infos Relatório'!$B$2,'Faturamento SP2'!$E$2:$E$557,'Infos Relatório'!$B22,'Faturamento SP2'!$Z$2:$Z$557,'Infos Relatório'!AG$1)</f>
        <v>0</v>
      </c>
      <c r="AH22" s="14">
        <f>SUMIFS('Faturamento SP2'!$G$2:$G$557,'Faturamento SP2'!$D$2:$D$557,'Infos Relatório'!$B$2,'Faturamento SP2'!$E$2:$E$557,'Infos Relatório'!$B22,'Faturamento SP2'!$Z$2:$Z$557,'Infos Relatório'!AG$1)</f>
        <v>0</v>
      </c>
      <c r="AI22" s="14">
        <f>SUMIFS('Faturamento SP2'!$J$2:$J$557,'Faturamento SP2'!$D$2:$D$557,'Infos Relatório'!$B$2,'Faturamento SP2'!$E$2:$E$557,'Infos Relatório'!$B22,'Faturamento SP2'!$Z$2:$Z$557,'Infos Relatório'!AG$1)</f>
        <v>0</v>
      </c>
      <c r="AJ22" s="15">
        <f>SUMIFS('Faturamento SP2'!$O$2:$O$557,'Faturamento SP2'!$D$2:$D$557,'Infos Relatório'!$B$2,'Faturamento SP2'!$E$2:$E$557,'Infos Relatório'!$B22,'Faturamento SP2'!$Z$2:$Z$557,'Infos Relatório'!AG$1,'Faturamento SP2'!$T$2:$T$557,"Sim")+SUMIFS('Faturamento SP2'!$P$2:$P$557,'Faturamento SP2'!$D$2:$D$557,'Infos Relatório'!$B$2,'Faturamento SP2'!$E$2:$E$557,'Infos Relatório'!$B22,'Faturamento SP2'!$Z$2:$Z$557,'Infos Relatório'!AG$1,'Faturamento SP2'!$T$2:$T$557,"Sim")</f>
        <v>0</v>
      </c>
      <c r="AK22" s="27" t="e">
        <f t="shared" ref="AK22:AK79" si="17">AJ22/AI22</f>
        <v>#DIV/0!</v>
      </c>
      <c r="AL22" s="24">
        <f>SUMIFS('Faturamento SP2'!$H$2:$H$557,'Faturamento SP2'!$D$2:$D$557,'Infos Relatório'!$B$2,'Faturamento SP2'!$E$2:$E$557,'Infos Relatório'!$B22,'Faturamento SP2'!$Z$2:$Z$557,'Infos Relatório'!AG$1)</f>
        <v>0</v>
      </c>
      <c r="AM22" s="23">
        <f>COUNTIFS('Faturamento SP2'!$D$2:$D$557,'Infos Relatório'!$B$2,'Faturamento SP2'!$E$2:$E$557,'Infos Relatório'!$B22,'Faturamento SP2'!$Z$2:$Z$557,'Infos Relatório'!AM$1)</f>
        <v>0</v>
      </c>
      <c r="AN22" s="14">
        <f>SUMIFS('Faturamento SP2'!$G$2:$G$557,'Faturamento SP2'!$D$2:$D$557,'Infos Relatório'!$B$2,'Faturamento SP2'!$E$2:$E$557,'Infos Relatório'!$B22,'Faturamento SP2'!$Z$2:$Z$557,'Infos Relatório'!AM$1)</f>
        <v>0</v>
      </c>
      <c r="AO22" s="14">
        <f>SUMIFS('Faturamento SP2'!$J$2:$J$557,'Faturamento SP2'!$D$2:$D$557,'Infos Relatório'!$B$2,'Faturamento SP2'!$E$2:$E$557,'Infos Relatório'!$B22,'Faturamento SP2'!$Z$2:$Z$557,'Infos Relatório'!AM$1)</f>
        <v>0</v>
      </c>
      <c r="AP22" s="15">
        <f>SUMIFS('Faturamento SP2'!$O$2:$O$557,'Faturamento SP2'!$D$2:$D$557,'Infos Relatório'!$B$2,'Faturamento SP2'!$E$2:$E$557,'Infos Relatório'!$B22,'Faturamento SP2'!$Z$2:$Z$557,'Infos Relatório'!AM$1,'Faturamento SP2'!$T$2:$T$557,"Sim")+SUMIFS('Faturamento SP2'!$P$2:$P$557,'Faturamento SP2'!$D$2:$D$557,'Infos Relatório'!$B$2,'Faturamento SP2'!$E$2:$E$557,'Infos Relatório'!$B22,'Faturamento SP2'!$Z$2:$Z$557,'Infos Relatório'!AM$1,'Faturamento SP2'!$T$2:$T$557,"Sim")</f>
        <v>0</v>
      </c>
      <c r="AQ22" s="27" t="e">
        <f t="shared" ref="AQ22:AQ79" si="18">AP22/AO22</f>
        <v>#DIV/0!</v>
      </c>
      <c r="AR22" s="24">
        <f>SUMIFS('Faturamento SP2'!$H$2:$H$557,'Faturamento SP2'!$D$2:$D$557,'Infos Relatório'!$B$2,'Faturamento SP2'!$E$2:$E$557,'Infos Relatório'!$B22,'Faturamento SP2'!$Z$2:$Z$557,'Infos Relatório'!AM$1)</f>
        <v>0</v>
      </c>
      <c r="AS22" s="23">
        <f>COUNTIFS('Faturamento SP2'!$D$2:$D$557,'Infos Relatório'!$B$2,'Faturamento SP2'!$E$2:$E$557,'Infos Relatório'!$B22,'Faturamento SP2'!$Z$2:$Z$557,'Infos Relatório'!AS$1)</f>
        <v>0</v>
      </c>
      <c r="AT22" s="14">
        <f>SUMIFS('Faturamento SP2'!$G$2:$G$557,'Faturamento SP2'!$D$2:$D$557,'Infos Relatório'!$B$2,'Faturamento SP2'!$E$2:$E$557,'Infos Relatório'!$B22,'Faturamento SP2'!$Z$2:$Z$557,'Infos Relatório'!AS$1)</f>
        <v>0</v>
      </c>
      <c r="AU22" s="14">
        <f>SUMIFS('Faturamento SP2'!$J$2:$J$557,'Faturamento SP2'!$D$2:$D$557,'Infos Relatório'!$B$2,'Faturamento SP2'!$E$2:$E$557,'Infos Relatório'!$B22,'Faturamento SP2'!$Z$2:$Z$557,'Infos Relatório'!AS$1)</f>
        <v>0</v>
      </c>
      <c r="AV22" s="15">
        <f>SUMIFS('Faturamento SP2'!$O$2:$O$557,'Faturamento SP2'!$D$2:$D$557,'Infos Relatório'!$B$2,'Faturamento SP2'!$E$2:$E$557,'Infos Relatório'!$B22,'Faturamento SP2'!$Z$2:$Z$557,'Infos Relatório'!AS$1,'Faturamento SP2'!$T$2:$T$557,"Sim")+SUMIFS('Faturamento SP2'!$P$2:$P$557,'Faturamento SP2'!$D$2:$D$557,'Infos Relatório'!$B$2,'Faturamento SP2'!$E$2:$E$557,'Infos Relatório'!$B22,'Faturamento SP2'!$Z$2:$Z$557,'Infos Relatório'!AS$1,'Faturamento SP2'!$T$2:$T$557,"Sim")</f>
        <v>0</v>
      </c>
      <c r="AW22" s="27" t="e">
        <f t="shared" ref="AW22:AW79" si="19">AV22/AU22</f>
        <v>#DIV/0!</v>
      </c>
      <c r="AX22" s="24">
        <f>SUMIFS('Faturamento SP2'!$H$2:$H$557,'Faturamento SP2'!$D$2:$D$557,'Infos Relatório'!$B$2,'Faturamento SP2'!$E$2:$E$557,'Infos Relatório'!$B22,'Faturamento SP2'!$Z$2:$Z$557,'Infos Relatório'!AS$1)</f>
        <v>0</v>
      </c>
      <c r="AY22" s="23">
        <f>COUNTIFS('Faturamento SP2'!$D$2:$D$557,'Infos Relatório'!$B$2,'Faturamento SP2'!$E$2:$E$557,'Infos Relatório'!$B22,'Faturamento SP2'!$Z$2:$Z$557,'Infos Relatório'!AY$1)</f>
        <v>0</v>
      </c>
      <c r="AZ22" s="14">
        <f>SUMIFS('Faturamento SP2'!$G$2:$G$557,'Faturamento SP2'!$D$2:$D$557,'Infos Relatório'!$B$2,'Faturamento SP2'!$E$2:$E$557,'Infos Relatório'!$B22,'Faturamento SP2'!$Z$2:$Z$557,'Infos Relatório'!AY$1)</f>
        <v>0</v>
      </c>
      <c r="BA22" s="14">
        <f>SUMIFS('Faturamento SP2'!$J$2:$J$557,'Faturamento SP2'!$D$2:$D$557,'Infos Relatório'!$B$2,'Faturamento SP2'!$E$2:$E$557,'Infos Relatório'!$B22,'Faturamento SP2'!$Z$2:$Z$557,'Infos Relatório'!AY$1)</f>
        <v>0</v>
      </c>
      <c r="BB22" s="15">
        <f>SUMIFS('Faturamento SP2'!$O$2:$O$557,'Faturamento SP2'!$D$2:$D$557,'Infos Relatório'!$B$2,'Faturamento SP2'!$E$2:$E$557,'Infos Relatório'!$B22,'Faturamento SP2'!$Z$2:$Z$557,'Infos Relatório'!AY$1,'Faturamento SP2'!$T$2:$T$557,"Sim")+SUMIFS('Faturamento SP2'!$P$2:$P$557,'Faturamento SP2'!$D$2:$D$557,'Infos Relatório'!$B$2,'Faturamento SP2'!$E$2:$E$557,'Infos Relatório'!$B22,'Faturamento SP2'!$Z$2:$Z$557,'Infos Relatório'!AY$1,'Faturamento SP2'!$T$2:$T$557,"Sim")</f>
        <v>0</v>
      </c>
      <c r="BC22" s="27" t="e">
        <f t="shared" ref="BC22:BC79" si="20">BB22/BA22</f>
        <v>#DIV/0!</v>
      </c>
      <c r="BD22" s="24">
        <f>SUMIFS('Faturamento SP2'!$H$2:$H$557,'Faturamento SP2'!$D$2:$D$557,'Infos Relatório'!$B$2,'Faturamento SP2'!$E$2:$E$557,'Infos Relatório'!$B22,'Faturamento SP2'!$Z$2:$Z$557,'Infos Relatório'!AY$1)</f>
        <v>0</v>
      </c>
      <c r="BE22" s="23">
        <f>COUNTIFS('Faturamento SP2'!$D$2:$D$557,'Infos Relatório'!$B$2,'Faturamento SP2'!$E$2:$E$557,'Infos Relatório'!$B22,'Faturamento SP2'!$Z$2:$Z$557,'Infos Relatório'!BE$1)</f>
        <v>0</v>
      </c>
      <c r="BF22" s="14">
        <f>SUMIFS('Faturamento SP2'!$G$2:$G$557,'Faturamento SP2'!$D$2:$D$557,'Infos Relatório'!$B$2,'Faturamento SP2'!$E$2:$E$557,'Infos Relatório'!$B22,'Faturamento SP2'!$Z$2:$Z$557,'Infos Relatório'!BE$1)</f>
        <v>0</v>
      </c>
      <c r="BG22" s="14">
        <f>SUMIFS('Faturamento SP2'!$J$2:$J$557,'Faturamento SP2'!$D$2:$D$557,'Infos Relatório'!$B$2,'Faturamento SP2'!$E$2:$E$557,'Infos Relatório'!$B22,'Faturamento SP2'!$Z$2:$Z$557,'Infos Relatório'!BE$1)</f>
        <v>0</v>
      </c>
      <c r="BH22" s="15">
        <f>SUMIFS('Faturamento SP2'!$O$2:$O$557,'Faturamento SP2'!$D$2:$D$557,'Infos Relatório'!$B$2,'Faturamento SP2'!$E$2:$E$557,'Infos Relatório'!$B22,'Faturamento SP2'!$Z$2:$Z$557,'Infos Relatório'!BE$1,'Faturamento SP2'!$T$2:$T$557,"Sim")+SUMIFS('Faturamento SP2'!$P$2:$P$557,'Faturamento SP2'!$D$2:$D$557,'Infos Relatório'!$B$2,'Faturamento SP2'!$E$2:$E$557,'Infos Relatório'!$B22,'Faturamento SP2'!$Z$2:$Z$557,'Infos Relatório'!BE$1,'Faturamento SP2'!$T$2:$T$557,"Sim")</f>
        <v>0</v>
      </c>
      <c r="BI22" s="27" t="e">
        <f t="shared" ref="BI22:BI79" si="21">BH22/BG22</f>
        <v>#DIV/0!</v>
      </c>
      <c r="BJ22" s="24">
        <f>SUMIFS('Faturamento SP2'!$H$2:$H$557,'Faturamento SP2'!$D$2:$D$557,'Infos Relatório'!$B$2,'Faturamento SP2'!$E$2:$E$557,'Infos Relatório'!$B22,'Faturamento SP2'!$Z$2:$Z$557,'Infos Relatório'!BE$1)</f>
        <v>0</v>
      </c>
      <c r="BK22" s="23">
        <f>COUNTIFS('Faturamento SP2'!$D$2:$D$557,'Infos Relatório'!$B$2,'Faturamento SP2'!$E$2:$E$557,'Infos Relatório'!$B22,'Faturamento SP2'!$Z$2:$Z$557,'Infos Relatório'!BK$1)</f>
        <v>0</v>
      </c>
      <c r="BL22" s="14">
        <f>SUMIFS('Faturamento SP2'!$G$2:$G$557,'Faturamento SP2'!$D$2:$D$557,'Infos Relatório'!$B$2,'Faturamento SP2'!$E$2:$E$557,'Infos Relatório'!$B22,'Faturamento SP2'!$Z$2:$Z$557,'Infos Relatório'!BK$1)</f>
        <v>0</v>
      </c>
      <c r="BM22" s="14">
        <f>SUMIFS('Faturamento SP2'!$J$2:$J$557,'Faturamento SP2'!$D$2:$D$557,'Infos Relatório'!$B$2,'Faturamento SP2'!$E$2:$E$557,'Infos Relatório'!$B22,'Faturamento SP2'!$Z$2:$Z$557,'Infos Relatório'!BK$1)</f>
        <v>0</v>
      </c>
      <c r="BN22" s="15">
        <f>SUMIFS('Faturamento SP2'!$O$2:$O$557,'Faturamento SP2'!$D$2:$D$557,'Infos Relatório'!$B$2,'Faturamento SP2'!$E$2:$E$557,'Infos Relatório'!$B22,'Faturamento SP2'!$Z$2:$Z$557,'Infos Relatório'!BK$1,'Faturamento SP2'!$T$2:$T$557,"Sim")+SUMIFS('Faturamento SP2'!$P$2:$P$557,'Faturamento SP2'!$D$2:$D$557,'Infos Relatório'!$B$2,'Faturamento SP2'!$E$2:$E$557,'Infos Relatório'!$B22,'Faturamento SP2'!$Z$2:$Z$557,'Infos Relatório'!BK$1,'Faturamento SP2'!$T$2:$T$557,"Sim")</f>
        <v>0</v>
      </c>
      <c r="BO22" s="27" t="e">
        <f t="shared" ref="BO22:BO79" si="22">BN22/BM22</f>
        <v>#DIV/0!</v>
      </c>
      <c r="BP22" s="24">
        <f>SUMIFS('Faturamento SP2'!$H$2:$H$557,'Faturamento SP2'!$D$2:$D$557,'Infos Relatório'!$B$2,'Faturamento SP2'!$E$2:$E$557,'Infos Relatório'!$B22,'Faturamento SP2'!$Z$2:$Z$557,'Infos Relatório'!BK$1)</f>
        <v>0</v>
      </c>
      <c r="BQ22" s="23">
        <f>COUNTIFS('Faturamento SP2'!$D$2:$D$557,'Infos Relatório'!$B$2,'Faturamento SP2'!$E$2:$E$557,'Infos Relatório'!$B22,'Faturamento SP2'!$Z$2:$Z$557,'Infos Relatório'!BQ$1)</f>
        <v>0</v>
      </c>
      <c r="BR22" s="14">
        <f>SUMIFS('Faturamento SP2'!$G$2:$G$557,'Faturamento SP2'!$D$2:$D$557,'Infos Relatório'!$B$2,'Faturamento SP2'!$E$2:$E$557,'Infos Relatório'!$B22,'Faturamento SP2'!$Z$2:$Z$557,'Infos Relatório'!BQ$1)</f>
        <v>0</v>
      </c>
      <c r="BS22" s="14">
        <f>SUMIFS('Faturamento SP2'!$J$2:$J$557,'Faturamento SP2'!$D$2:$D$557,'Infos Relatório'!$B$2,'Faturamento SP2'!$E$2:$E$557,'Infos Relatório'!$B22,'Faturamento SP2'!$Z$2:$Z$557,'Infos Relatório'!BQ$1)</f>
        <v>0</v>
      </c>
      <c r="BT22" s="15">
        <f>SUMIFS('Faturamento SP2'!$O$2:$O$557,'Faturamento SP2'!$D$2:$D$557,'Infos Relatório'!$B$2,'Faturamento SP2'!$E$2:$E$557,'Infos Relatório'!$B22,'Faturamento SP2'!$Z$2:$Z$557,'Infos Relatório'!BQ$1,'Faturamento SP2'!$T$2:$T$557,"Sim")+SUMIFS('Faturamento SP2'!$P$2:$P$557,'Faturamento SP2'!$D$2:$D$557,'Infos Relatório'!$B$2,'Faturamento SP2'!$E$2:$E$557,'Infos Relatório'!$B22,'Faturamento SP2'!$Z$2:$Z$557,'Infos Relatório'!BQ$1,'Faturamento SP2'!$T$2:$T$557,"Sim")</f>
        <v>0</v>
      </c>
      <c r="BU22" s="27" t="e">
        <f t="shared" ref="BU22:BU79" si="23">BT22/BS22</f>
        <v>#DIV/0!</v>
      </c>
      <c r="BV22" s="24">
        <f>SUMIFS('Faturamento SP2'!$H$2:$H$557,'Faturamento SP2'!$D$2:$D$557,'Infos Relatório'!$B$2,'Faturamento SP2'!$E$2:$E$557,'Infos Relatório'!$B22,'Faturamento SP2'!$Z$2:$Z$557,'Infos Relatório'!BQ$1)</f>
        <v>0</v>
      </c>
    </row>
    <row r="23" spans="2:74">
      <c r="B23" s="17" t="s">
        <v>774</v>
      </c>
      <c r="C23" s="23">
        <f>COUNTIFS('Faturamento SP2'!$D$2:$D$557,'Infos Relatório'!$B$2,'Faturamento SP2'!$E$2:$E$557,'Infos Relatório'!$B23,'Faturamento SP2'!$Z$2:$Z$557,'Infos Relatório'!C$1)</f>
        <v>0</v>
      </c>
      <c r="D23" s="14">
        <f>SUMIFS('Faturamento SP2'!$G$2:$G$557,'Faturamento SP2'!$D$2:$D$557,'Infos Relatório'!$B$2,'Faturamento SP2'!$E$2:$E$557,'Infos Relatório'!$B23,'Faturamento SP2'!$Z$2:$Z$557,'Infos Relatório'!C$1)</f>
        <v>0</v>
      </c>
      <c r="E23" s="55">
        <f>SUMIFS('Faturamento SP2'!$J$2:$J$557,'Faturamento SP2'!$D$2:$D$557,'Infos Relatório'!$B$2,'Faturamento SP2'!$E$2:$E$557,'Infos Relatório'!$B23,'Faturamento SP2'!$Z$2:$Z$557,'Infos Relatório'!C$1)</f>
        <v>0</v>
      </c>
      <c r="F23" s="15">
        <f>SUMIFS('Faturamento SP2'!$O$2:$O$557,'Faturamento SP2'!$D$2:$D$557,'Infos Relatório'!$B$2,'Faturamento SP2'!$E$2:$E$557,'Infos Relatório'!$B23,'Faturamento SP2'!$Z$2:$Z$557,'Infos Relatório'!C$1,'Faturamento SP2'!$T$2:$T$557,"Sim")+SUMIFS('Faturamento SP2'!$P$2:$P$557,'Faturamento SP2'!$D$2:$D$557,'Infos Relatório'!$B$2,'Faturamento SP2'!$E$2:$E$557,'Infos Relatório'!$B23,'Faturamento SP2'!$Z$2:$Z$557,'Infos Relatório'!C$1,'Faturamento SP2'!$T$2:$T$557,"Sim")</f>
        <v>0</v>
      </c>
      <c r="G23" s="60" t="e">
        <f t="shared" si="12"/>
        <v>#DIV/0!</v>
      </c>
      <c r="H23" s="24">
        <f>SUMIFS('Faturamento SP2'!$H$2:$H$557,'Faturamento SP2'!$D$2:$D$557,'Infos Relatório'!$B$2,'Faturamento SP2'!$E$2:$E$557,'Infos Relatório'!$B23,'Faturamento SP2'!$Z$2:$Z$557,'Infos Relatório'!C$1)</f>
        <v>0</v>
      </c>
      <c r="I23" s="23">
        <f>COUNTIFS('Faturamento SP2'!$D$2:$D$557,'Infos Relatório'!$B$2,'Faturamento SP2'!$E$2:$E$557,'Infos Relatório'!$B23,'Faturamento SP2'!$Z$2:$Z$557,'Infos Relatório'!I$1)</f>
        <v>0</v>
      </c>
      <c r="J23" s="14">
        <f>SUMIFS('Faturamento SP2'!$G$2:$G$557,'Faturamento SP2'!$D$2:$D$557,'Infos Relatório'!$B$2,'Faturamento SP2'!$E$2:$E$557,'Infos Relatório'!$B23,'Faturamento SP2'!$Z$2:$Z$557,'Infos Relatório'!I$1)</f>
        <v>0</v>
      </c>
      <c r="K23" s="55">
        <f>SUMIFS('Faturamento SP2'!$J$2:$J$557,'Faturamento SP2'!$D$2:$D$557,'Infos Relatório'!$B$2,'Faturamento SP2'!$E$2:$E$557,'Infos Relatório'!$B23,'Faturamento SP2'!$Z$2:$Z$557,'Infos Relatório'!I$1)</f>
        <v>0</v>
      </c>
      <c r="L23" s="15">
        <f>SUMIFS('Faturamento SP2'!$O$2:$O$557,'Faturamento SP2'!$D$2:$D$557,'Infos Relatório'!$B$2,'Faturamento SP2'!$E$2:$E$557,'Infos Relatório'!$B23,'Faturamento SP2'!$Z$2:$Z$557,'Infos Relatório'!I$1,'Faturamento SP2'!$T$2:$T$557,"Sim")+SUMIFS('Faturamento SP2'!$P$2:$P$557,'Faturamento SP2'!$D$2:$D$557,'Infos Relatório'!$B$2,'Faturamento SP2'!$E$2:$E$557,'Infos Relatório'!$B23,'Faturamento SP2'!$Z$2:$Z$557,'Infos Relatório'!I$1,'Faturamento SP2'!$T$2:$T$557,"Sim")</f>
        <v>0</v>
      </c>
      <c r="M23" s="27" t="e">
        <f t="shared" si="13"/>
        <v>#DIV/0!</v>
      </c>
      <c r="N23" s="24">
        <f>SUMIFS('Faturamento SP2'!$H$2:$H$557,'Faturamento SP2'!$D$2:$D$557,'Infos Relatório'!$B$2,'Faturamento SP2'!$E$2:$E$557,'Infos Relatório'!$B23,'Faturamento SP2'!$Z$2:$Z$557,'Infos Relatório'!I$1)</f>
        <v>0</v>
      </c>
      <c r="O23" s="23">
        <f>COUNTIFS('Faturamento SP2'!$D$2:$D$557,'Infos Relatório'!$B$2,'Faturamento SP2'!$E$2:$E$557,'Infos Relatório'!$B23,'Faturamento SP2'!$Z$2:$Z$557,'Infos Relatório'!O$1)</f>
        <v>0</v>
      </c>
      <c r="P23" s="14">
        <f>SUMIFS('Faturamento SP2'!$G$2:$G$557,'Faturamento SP2'!$D$2:$D$557,'Infos Relatório'!$B$2,'Faturamento SP2'!$E$2:$E$557,'Infos Relatório'!$B23,'Faturamento SP2'!$Z$2:$Z$557,'Infos Relatório'!O$1)</f>
        <v>0</v>
      </c>
      <c r="Q23" s="14">
        <f>SUMIFS('Faturamento SP2'!$J$2:$J$557,'Faturamento SP2'!$D$2:$D$557,'Infos Relatório'!$B$2,'Faturamento SP2'!$E$2:$E$557,'Infos Relatório'!$B23,'Faturamento SP2'!$Z$2:$Z$557,'Infos Relatório'!O$1)</f>
        <v>0</v>
      </c>
      <c r="R23" s="15">
        <f>SUMIFS('Faturamento SP2'!$O$2:$O$557,'Faturamento SP2'!$D$2:$D$557,'Infos Relatório'!$B$2,'Faturamento SP2'!$E$2:$E$557,'Infos Relatório'!$B23,'Faturamento SP2'!$Z$2:$Z$557,'Infos Relatório'!O$1,'Faturamento SP2'!$T$2:$T$557,"Sim")+SUMIFS('Faturamento SP2'!$P$2:$P$557,'Faturamento SP2'!$D$2:$D$557,'Infos Relatório'!$B$2,'Faturamento SP2'!$E$2:$E$557,'Infos Relatório'!$B23,'Faturamento SP2'!$Z$2:$Z$557,'Infos Relatório'!O$1,'Faturamento SP2'!$T$2:$T$557,"Sim")</f>
        <v>0</v>
      </c>
      <c r="S23" s="27" t="e">
        <f t="shared" si="14"/>
        <v>#DIV/0!</v>
      </c>
      <c r="T23" s="24">
        <f>SUMIFS('Faturamento SP2'!$H$2:$H$557,'Faturamento SP2'!$D$2:$D$557,'Infos Relatório'!$B$2,'Faturamento SP2'!$E$2:$E$557,'Infos Relatório'!$B23,'Faturamento SP2'!$Z$2:$Z$557,'Infos Relatório'!O$1)</f>
        <v>0</v>
      </c>
      <c r="U23" s="23">
        <f>COUNTIFS('Faturamento SP2'!$D$2:$D$557,'Infos Relatório'!$B$2,'Faturamento SP2'!$E$2:$E$557,'Infos Relatório'!$B23,'Faturamento SP2'!$Z$2:$Z$557,'Infos Relatório'!U$1)</f>
        <v>0</v>
      </c>
      <c r="V23" s="14">
        <f>SUMIFS('Faturamento SP2'!$G$2:$G$557,'Faturamento SP2'!$D$2:$D$557,'Infos Relatório'!$B$2,'Faturamento SP2'!$E$2:$E$557,'Infos Relatório'!$B23,'Faturamento SP2'!$Z$2:$Z$557,'Infos Relatório'!U$1)</f>
        <v>0</v>
      </c>
      <c r="W23" s="14">
        <f>SUMIFS('Faturamento SP2'!$J$2:$J$557,'Faturamento SP2'!$D$2:$D$557,'Infos Relatório'!$B$2,'Faturamento SP2'!$E$2:$E$557,'Infos Relatório'!$B23,'Faturamento SP2'!$Z$2:$Z$557,'Infos Relatório'!U$1)</f>
        <v>0</v>
      </c>
      <c r="X23" s="15">
        <f>SUMIFS('Faturamento SP2'!$O$2:$O$557,'Faturamento SP2'!$D$2:$D$557,'Infos Relatório'!$B$2,'Faturamento SP2'!$E$2:$E$557,'Infos Relatório'!$B23,'Faturamento SP2'!$Z$2:$Z$557,'Infos Relatório'!U$1,'Faturamento SP2'!$T$2:$T$557,"Sim")+SUMIFS('Faturamento SP2'!$P$2:$P$557,'Faturamento SP2'!$D$2:$D$557,'Infos Relatório'!$B$2,'Faturamento SP2'!$E$2:$E$557,'Infos Relatório'!$B23,'Faturamento SP2'!$Z$2:$Z$557,'Infos Relatório'!U$1,'Faturamento SP2'!$T$2:$T$557,"Sim")</f>
        <v>0</v>
      </c>
      <c r="Y23" s="27" t="e">
        <f t="shared" si="15"/>
        <v>#DIV/0!</v>
      </c>
      <c r="Z23" s="24">
        <f>SUMIFS('Faturamento SP2'!$H$2:$H$557,'Faturamento SP2'!$D$2:$D$557,'Infos Relatório'!$B$2,'Faturamento SP2'!$E$2:$E$557,'Infos Relatório'!$B23,'Faturamento SP2'!$Z$2:$Z$557,'Infos Relatório'!U$1)</f>
        <v>0</v>
      </c>
      <c r="AA23" s="23">
        <f>COUNTIFS('Faturamento SP2'!$D$2:$D$557,'Infos Relatório'!$B$2,'Faturamento SP2'!$E$2:$E$557,'Infos Relatório'!$B23,'Faturamento SP2'!$Z$2:$Z$557,'Infos Relatório'!AA$1)</f>
        <v>0</v>
      </c>
      <c r="AB23" s="14">
        <f>SUMIFS('Faturamento SP2'!$G$2:$G$557,'Faturamento SP2'!$D$2:$D$557,'Infos Relatório'!$B$2,'Faturamento SP2'!$E$2:$E$557,'Infos Relatório'!$B23,'Faturamento SP2'!$Z$2:$Z$557,'Infos Relatório'!AA$1)</f>
        <v>0</v>
      </c>
      <c r="AC23" s="14">
        <f>SUMIFS('Faturamento SP2'!$J$2:$J$557,'Faturamento SP2'!$D$2:$D$557,'Infos Relatório'!$B$2,'Faturamento SP2'!$E$2:$E$557,'Infos Relatório'!$B23,'Faturamento SP2'!$Z$2:$Z$557,'Infos Relatório'!AA$1)</f>
        <v>0</v>
      </c>
      <c r="AD23" s="15">
        <f>SUMIFS('Faturamento SP2'!$O$2:$O$557,'Faturamento SP2'!$D$2:$D$557,'Infos Relatório'!$B$2,'Faturamento SP2'!$E$2:$E$557,'Infos Relatório'!$B23,'Faturamento SP2'!$Z$2:$Z$557,'Infos Relatório'!AA$1,'Faturamento SP2'!$T$2:$T$557,"Sim")+SUMIFS('Faturamento SP2'!$P$2:$P$557,'Faturamento SP2'!$D$2:$D$557,'Infos Relatório'!$B$2,'Faturamento SP2'!$E$2:$E$557,'Infos Relatório'!$B23,'Faturamento SP2'!$Z$2:$Z$557,'Infos Relatório'!AA$1,'Faturamento SP2'!$T$2:$T$557,"Sim")</f>
        <v>0</v>
      </c>
      <c r="AE23" s="27" t="e">
        <f t="shared" si="16"/>
        <v>#DIV/0!</v>
      </c>
      <c r="AF23" s="24">
        <f>SUMIFS('Faturamento SP2'!$H$2:$H$557,'Faturamento SP2'!$D$2:$D$557,'Infos Relatório'!$B$2,'Faturamento SP2'!$E$2:$E$557,'Infos Relatório'!$B23,'Faturamento SP2'!$Z$2:$Z$557,'Infos Relatório'!AA$1)</f>
        <v>0</v>
      </c>
      <c r="AG23" s="23">
        <f>COUNTIFS('Faturamento SP2'!$D$2:$D$557,'Infos Relatório'!$B$2,'Faturamento SP2'!$E$2:$E$557,'Infos Relatório'!$B23,'Faturamento SP2'!$Z$2:$Z$557,'Infos Relatório'!AG$1)</f>
        <v>0</v>
      </c>
      <c r="AH23" s="14">
        <f>SUMIFS('Faturamento SP2'!$G$2:$G$557,'Faturamento SP2'!$D$2:$D$557,'Infos Relatório'!$B$2,'Faturamento SP2'!$E$2:$E$557,'Infos Relatório'!$B23,'Faturamento SP2'!$Z$2:$Z$557,'Infos Relatório'!AG$1)</f>
        <v>0</v>
      </c>
      <c r="AI23" s="14">
        <f>SUMIFS('Faturamento SP2'!$J$2:$J$557,'Faturamento SP2'!$D$2:$D$557,'Infos Relatório'!$B$2,'Faturamento SP2'!$E$2:$E$557,'Infos Relatório'!$B23,'Faturamento SP2'!$Z$2:$Z$557,'Infos Relatório'!AG$1)</f>
        <v>0</v>
      </c>
      <c r="AJ23" s="15">
        <f>SUMIFS('Faturamento SP2'!$O$2:$O$557,'Faturamento SP2'!$D$2:$D$557,'Infos Relatório'!$B$2,'Faturamento SP2'!$E$2:$E$557,'Infos Relatório'!$B23,'Faturamento SP2'!$Z$2:$Z$557,'Infos Relatório'!AG$1,'Faturamento SP2'!$T$2:$T$557,"Sim")+SUMIFS('Faturamento SP2'!$P$2:$P$557,'Faturamento SP2'!$D$2:$D$557,'Infos Relatório'!$B$2,'Faturamento SP2'!$E$2:$E$557,'Infos Relatório'!$B23,'Faturamento SP2'!$Z$2:$Z$557,'Infos Relatório'!AG$1,'Faturamento SP2'!$T$2:$T$557,"Sim")</f>
        <v>0</v>
      </c>
      <c r="AK23" s="27" t="e">
        <f t="shared" si="17"/>
        <v>#DIV/0!</v>
      </c>
      <c r="AL23" s="24">
        <f>SUMIFS('Faturamento SP2'!$H$2:$H$557,'Faturamento SP2'!$D$2:$D$557,'Infos Relatório'!$B$2,'Faturamento SP2'!$E$2:$E$557,'Infos Relatório'!$B23,'Faturamento SP2'!$Z$2:$Z$557,'Infos Relatório'!AG$1)</f>
        <v>0</v>
      </c>
      <c r="AM23" s="23">
        <f>COUNTIFS('Faturamento SP2'!$D$2:$D$557,'Infos Relatório'!$B$2,'Faturamento SP2'!$E$2:$E$557,'Infos Relatório'!$B23,'Faturamento SP2'!$Z$2:$Z$557,'Infos Relatório'!AM$1)</f>
        <v>0</v>
      </c>
      <c r="AN23" s="14">
        <f>SUMIFS('Faturamento SP2'!$G$2:$G$557,'Faturamento SP2'!$D$2:$D$557,'Infos Relatório'!$B$2,'Faturamento SP2'!$E$2:$E$557,'Infos Relatório'!$B23,'Faturamento SP2'!$Z$2:$Z$557,'Infos Relatório'!AM$1)</f>
        <v>0</v>
      </c>
      <c r="AO23" s="14">
        <f>SUMIFS('Faturamento SP2'!$J$2:$J$557,'Faturamento SP2'!$D$2:$D$557,'Infos Relatório'!$B$2,'Faturamento SP2'!$E$2:$E$557,'Infos Relatório'!$B23,'Faturamento SP2'!$Z$2:$Z$557,'Infos Relatório'!AM$1)</f>
        <v>0</v>
      </c>
      <c r="AP23" s="15">
        <f>SUMIFS('Faturamento SP2'!$O$2:$O$557,'Faturamento SP2'!$D$2:$D$557,'Infos Relatório'!$B$2,'Faturamento SP2'!$E$2:$E$557,'Infos Relatório'!$B23,'Faturamento SP2'!$Z$2:$Z$557,'Infos Relatório'!AM$1,'Faturamento SP2'!$T$2:$T$557,"Sim")+SUMIFS('Faturamento SP2'!$P$2:$P$557,'Faturamento SP2'!$D$2:$D$557,'Infos Relatório'!$B$2,'Faturamento SP2'!$E$2:$E$557,'Infos Relatório'!$B23,'Faturamento SP2'!$Z$2:$Z$557,'Infos Relatório'!AM$1,'Faturamento SP2'!$T$2:$T$557,"Sim")</f>
        <v>0</v>
      </c>
      <c r="AQ23" s="27" t="e">
        <f t="shared" si="18"/>
        <v>#DIV/0!</v>
      </c>
      <c r="AR23" s="24">
        <f>SUMIFS('Faturamento SP2'!$H$2:$H$557,'Faturamento SP2'!$D$2:$D$557,'Infos Relatório'!$B$2,'Faturamento SP2'!$E$2:$E$557,'Infos Relatório'!$B23,'Faturamento SP2'!$Z$2:$Z$557,'Infos Relatório'!AM$1)</f>
        <v>0</v>
      </c>
      <c r="AS23" s="23">
        <f>COUNTIFS('Faturamento SP2'!$D$2:$D$557,'Infos Relatório'!$B$2,'Faturamento SP2'!$E$2:$E$557,'Infos Relatório'!$B23,'Faturamento SP2'!$Z$2:$Z$557,'Infos Relatório'!AS$1)</f>
        <v>0</v>
      </c>
      <c r="AT23" s="14">
        <f>SUMIFS('Faturamento SP2'!$G$2:$G$557,'Faturamento SP2'!$D$2:$D$557,'Infos Relatório'!$B$2,'Faturamento SP2'!$E$2:$E$557,'Infos Relatório'!$B23,'Faturamento SP2'!$Z$2:$Z$557,'Infos Relatório'!AS$1)</f>
        <v>0</v>
      </c>
      <c r="AU23" s="14">
        <f>SUMIFS('Faturamento SP2'!$J$2:$J$557,'Faturamento SP2'!$D$2:$D$557,'Infos Relatório'!$B$2,'Faturamento SP2'!$E$2:$E$557,'Infos Relatório'!$B23,'Faturamento SP2'!$Z$2:$Z$557,'Infos Relatório'!AS$1)</f>
        <v>0</v>
      </c>
      <c r="AV23" s="15">
        <f>SUMIFS('Faturamento SP2'!$O$2:$O$557,'Faturamento SP2'!$D$2:$D$557,'Infos Relatório'!$B$2,'Faturamento SP2'!$E$2:$E$557,'Infos Relatório'!$B23,'Faturamento SP2'!$Z$2:$Z$557,'Infos Relatório'!AS$1,'Faturamento SP2'!$T$2:$T$557,"Sim")+SUMIFS('Faturamento SP2'!$P$2:$P$557,'Faturamento SP2'!$D$2:$D$557,'Infos Relatório'!$B$2,'Faturamento SP2'!$E$2:$E$557,'Infos Relatório'!$B23,'Faturamento SP2'!$Z$2:$Z$557,'Infos Relatório'!AS$1,'Faturamento SP2'!$T$2:$T$557,"Sim")</f>
        <v>0</v>
      </c>
      <c r="AW23" s="27" t="e">
        <f t="shared" si="19"/>
        <v>#DIV/0!</v>
      </c>
      <c r="AX23" s="24">
        <f>SUMIFS('Faturamento SP2'!$H$2:$H$557,'Faturamento SP2'!$D$2:$D$557,'Infos Relatório'!$B$2,'Faturamento SP2'!$E$2:$E$557,'Infos Relatório'!$B23,'Faturamento SP2'!$Z$2:$Z$557,'Infos Relatório'!AS$1)</f>
        <v>0</v>
      </c>
      <c r="AY23" s="23">
        <f>COUNTIFS('Faturamento SP2'!$D$2:$D$557,'Infos Relatório'!$B$2,'Faturamento SP2'!$E$2:$E$557,'Infos Relatório'!$B23,'Faturamento SP2'!$Z$2:$Z$557,'Infos Relatório'!AY$1)</f>
        <v>0</v>
      </c>
      <c r="AZ23" s="14">
        <f>SUMIFS('Faturamento SP2'!$G$2:$G$557,'Faturamento SP2'!$D$2:$D$557,'Infos Relatório'!$B$2,'Faturamento SP2'!$E$2:$E$557,'Infos Relatório'!$B23,'Faturamento SP2'!$Z$2:$Z$557,'Infos Relatório'!AY$1)</f>
        <v>0</v>
      </c>
      <c r="BA23" s="14">
        <f>SUMIFS('Faturamento SP2'!$J$2:$J$557,'Faturamento SP2'!$D$2:$D$557,'Infos Relatório'!$B$2,'Faturamento SP2'!$E$2:$E$557,'Infos Relatório'!$B23,'Faturamento SP2'!$Z$2:$Z$557,'Infos Relatório'!AY$1)</f>
        <v>0</v>
      </c>
      <c r="BB23" s="15">
        <f>SUMIFS('Faturamento SP2'!$O$2:$O$557,'Faturamento SP2'!$D$2:$D$557,'Infos Relatório'!$B$2,'Faturamento SP2'!$E$2:$E$557,'Infos Relatório'!$B23,'Faturamento SP2'!$Z$2:$Z$557,'Infos Relatório'!AY$1,'Faturamento SP2'!$T$2:$T$557,"Sim")+SUMIFS('Faturamento SP2'!$P$2:$P$557,'Faturamento SP2'!$D$2:$D$557,'Infos Relatório'!$B$2,'Faturamento SP2'!$E$2:$E$557,'Infos Relatório'!$B23,'Faturamento SP2'!$Z$2:$Z$557,'Infos Relatório'!AY$1,'Faturamento SP2'!$T$2:$T$557,"Sim")</f>
        <v>0</v>
      </c>
      <c r="BC23" s="27" t="e">
        <f t="shared" si="20"/>
        <v>#DIV/0!</v>
      </c>
      <c r="BD23" s="24">
        <f>SUMIFS('Faturamento SP2'!$H$2:$H$557,'Faturamento SP2'!$D$2:$D$557,'Infos Relatório'!$B$2,'Faturamento SP2'!$E$2:$E$557,'Infos Relatório'!$B23,'Faturamento SP2'!$Z$2:$Z$557,'Infos Relatório'!AY$1)</f>
        <v>0</v>
      </c>
      <c r="BE23" s="23">
        <f>COUNTIFS('Faturamento SP2'!$D$2:$D$557,'Infos Relatório'!$B$2,'Faturamento SP2'!$E$2:$E$557,'Infos Relatório'!$B23,'Faturamento SP2'!$Z$2:$Z$557,'Infos Relatório'!BE$1)</f>
        <v>0</v>
      </c>
      <c r="BF23" s="14">
        <f>SUMIFS('Faturamento SP2'!$G$2:$G$557,'Faturamento SP2'!$D$2:$D$557,'Infos Relatório'!$B$2,'Faturamento SP2'!$E$2:$E$557,'Infos Relatório'!$B23,'Faturamento SP2'!$Z$2:$Z$557,'Infos Relatório'!BE$1)</f>
        <v>0</v>
      </c>
      <c r="BG23" s="14">
        <f>SUMIFS('Faturamento SP2'!$J$2:$J$557,'Faturamento SP2'!$D$2:$D$557,'Infos Relatório'!$B$2,'Faturamento SP2'!$E$2:$E$557,'Infos Relatório'!$B23,'Faturamento SP2'!$Z$2:$Z$557,'Infos Relatório'!BE$1)</f>
        <v>0</v>
      </c>
      <c r="BH23" s="15">
        <f>SUMIFS('Faturamento SP2'!$O$2:$O$557,'Faturamento SP2'!$D$2:$D$557,'Infos Relatório'!$B$2,'Faturamento SP2'!$E$2:$E$557,'Infos Relatório'!$B23,'Faturamento SP2'!$Z$2:$Z$557,'Infos Relatório'!BE$1,'Faturamento SP2'!$T$2:$T$557,"Sim")+SUMIFS('Faturamento SP2'!$P$2:$P$557,'Faturamento SP2'!$D$2:$D$557,'Infos Relatório'!$B$2,'Faturamento SP2'!$E$2:$E$557,'Infos Relatório'!$B23,'Faturamento SP2'!$Z$2:$Z$557,'Infos Relatório'!BE$1,'Faturamento SP2'!$T$2:$T$557,"Sim")</f>
        <v>0</v>
      </c>
      <c r="BI23" s="27" t="e">
        <f t="shared" si="21"/>
        <v>#DIV/0!</v>
      </c>
      <c r="BJ23" s="24">
        <f>SUMIFS('Faturamento SP2'!$H$2:$H$557,'Faturamento SP2'!$D$2:$D$557,'Infos Relatório'!$B$2,'Faturamento SP2'!$E$2:$E$557,'Infos Relatório'!$B23,'Faturamento SP2'!$Z$2:$Z$557,'Infos Relatório'!BE$1)</f>
        <v>0</v>
      </c>
      <c r="BK23" s="23">
        <f>COUNTIFS('Faturamento SP2'!$D$2:$D$557,'Infos Relatório'!$B$2,'Faturamento SP2'!$E$2:$E$557,'Infos Relatório'!$B23,'Faturamento SP2'!$Z$2:$Z$557,'Infos Relatório'!BK$1)</f>
        <v>0</v>
      </c>
      <c r="BL23" s="14">
        <f>SUMIFS('Faturamento SP2'!$G$2:$G$557,'Faturamento SP2'!$D$2:$D$557,'Infos Relatório'!$B$2,'Faturamento SP2'!$E$2:$E$557,'Infos Relatório'!$B23,'Faturamento SP2'!$Z$2:$Z$557,'Infos Relatório'!BK$1)</f>
        <v>0</v>
      </c>
      <c r="BM23" s="14">
        <f>SUMIFS('Faturamento SP2'!$J$2:$J$557,'Faturamento SP2'!$D$2:$D$557,'Infos Relatório'!$B$2,'Faturamento SP2'!$E$2:$E$557,'Infos Relatório'!$B23,'Faturamento SP2'!$Z$2:$Z$557,'Infos Relatório'!BK$1)</f>
        <v>0</v>
      </c>
      <c r="BN23" s="15">
        <f>SUMIFS('Faturamento SP2'!$O$2:$O$557,'Faturamento SP2'!$D$2:$D$557,'Infos Relatório'!$B$2,'Faturamento SP2'!$E$2:$E$557,'Infos Relatório'!$B23,'Faturamento SP2'!$Z$2:$Z$557,'Infos Relatório'!BK$1,'Faturamento SP2'!$T$2:$T$557,"Sim")+SUMIFS('Faturamento SP2'!$P$2:$P$557,'Faturamento SP2'!$D$2:$D$557,'Infos Relatório'!$B$2,'Faturamento SP2'!$E$2:$E$557,'Infos Relatório'!$B23,'Faturamento SP2'!$Z$2:$Z$557,'Infos Relatório'!BK$1,'Faturamento SP2'!$T$2:$T$557,"Sim")</f>
        <v>0</v>
      </c>
      <c r="BO23" s="27" t="e">
        <f t="shared" si="22"/>
        <v>#DIV/0!</v>
      </c>
      <c r="BP23" s="24">
        <f>SUMIFS('Faturamento SP2'!$H$2:$H$557,'Faturamento SP2'!$D$2:$D$557,'Infos Relatório'!$B$2,'Faturamento SP2'!$E$2:$E$557,'Infos Relatório'!$B23,'Faturamento SP2'!$Z$2:$Z$557,'Infos Relatório'!BK$1)</f>
        <v>0</v>
      </c>
      <c r="BQ23" s="23">
        <f>COUNTIFS('Faturamento SP2'!$D$2:$D$557,'Infos Relatório'!$B$2,'Faturamento SP2'!$E$2:$E$557,'Infos Relatório'!$B23,'Faturamento SP2'!$Z$2:$Z$557,'Infos Relatório'!BQ$1)</f>
        <v>0</v>
      </c>
      <c r="BR23" s="14">
        <f>SUMIFS('Faturamento SP2'!$G$2:$G$557,'Faturamento SP2'!$D$2:$D$557,'Infos Relatório'!$B$2,'Faturamento SP2'!$E$2:$E$557,'Infos Relatório'!$B23,'Faturamento SP2'!$Z$2:$Z$557,'Infos Relatório'!BQ$1)</f>
        <v>0</v>
      </c>
      <c r="BS23" s="14">
        <f>SUMIFS('Faturamento SP2'!$J$2:$J$557,'Faturamento SP2'!$D$2:$D$557,'Infos Relatório'!$B$2,'Faturamento SP2'!$E$2:$E$557,'Infos Relatório'!$B23,'Faturamento SP2'!$Z$2:$Z$557,'Infos Relatório'!BQ$1)</f>
        <v>0</v>
      </c>
      <c r="BT23" s="15">
        <f>SUMIFS('Faturamento SP2'!$O$2:$O$557,'Faturamento SP2'!$D$2:$D$557,'Infos Relatório'!$B$2,'Faturamento SP2'!$E$2:$E$557,'Infos Relatório'!$B23,'Faturamento SP2'!$Z$2:$Z$557,'Infos Relatório'!BQ$1,'Faturamento SP2'!$T$2:$T$557,"Sim")+SUMIFS('Faturamento SP2'!$P$2:$P$557,'Faturamento SP2'!$D$2:$D$557,'Infos Relatório'!$B$2,'Faturamento SP2'!$E$2:$E$557,'Infos Relatório'!$B23,'Faturamento SP2'!$Z$2:$Z$557,'Infos Relatório'!BQ$1,'Faturamento SP2'!$T$2:$T$557,"Sim")</f>
        <v>0</v>
      </c>
      <c r="BU23" s="27" t="e">
        <f t="shared" si="23"/>
        <v>#DIV/0!</v>
      </c>
      <c r="BV23" s="24">
        <f>SUMIFS('Faturamento SP2'!$H$2:$H$557,'Faturamento SP2'!$D$2:$D$557,'Infos Relatório'!$B$2,'Faturamento SP2'!$E$2:$E$557,'Infos Relatório'!$B23,'Faturamento SP2'!$Z$2:$Z$557,'Infos Relatório'!BQ$1)</f>
        <v>0</v>
      </c>
    </row>
    <row r="24" spans="2:74">
      <c r="B24" s="17" t="s">
        <v>255</v>
      </c>
      <c r="C24" s="23">
        <f>COUNTIFS('Faturamento SP2'!$D$2:$D$557,'Infos Relatório'!$B$2,'Faturamento SP2'!$E$2:$E$557,'Infos Relatório'!$B24,'Faturamento SP2'!$Z$2:$Z$557,'Infos Relatório'!C$1)</f>
        <v>0</v>
      </c>
      <c r="D24" s="14">
        <f>SUMIFS('Faturamento SP2'!$G$2:$G$557,'Faturamento SP2'!$D$2:$D$557,'Infos Relatório'!$B$2,'Faturamento SP2'!$E$2:$E$557,'Infos Relatório'!$B24,'Faturamento SP2'!$Z$2:$Z$557,'Infos Relatório'!C$1)</f>
        <v>0</v>
      </c>
      <c r="E24" s="55">
        <f>SUMIFS('Faturamento SP2'!$J$2:$J$557,'Faturamento SP2'!$D$2:$D$557,'Infos Relatório'!$B$2,'Faturamento SP2'!$E$2:$E$557,'Infos Relatório'!$B24,'Faturamento SP2'!$Z$2:$Z$557,'Infos Relatório'!C$1)</f>
        <v>0</v>
      </c>
      <c r="F24" s="15">
        <f>SUMIFS('Faturamento SP2'!$O$2:$O$557,'Faturamento SP2'!$D$2:$D$557,'Infos Relatório'!$B$2,'Faturamento SP2'!$E$2:$E$557,'Infos Relatório'!$B24,'Faturamento SP2'!$Z$2:$Z$557,'Infos Relatório'!C$1,'Faturamento SP2'!$T$2:$T$557,"Sim")+SUMIFS('Faturamento SP2'!$P$2:$P$557,'Faturamento SP2'!$D$2:$D$557,'Infos Relatório'!$B$2,'Faturamento SP2'!$E$2:$E$557,'Infos Relatório'!$B24,'Faturamento SP2'!$Z$2:$Z$557,'Infos Relatório'!C$1,'Faturamento SP2'!$T$2:$T$557,"Sim")</f>
        <v>0</v>
      </c>
      <c r="G24" s="60" t="e">
        <f t="shared" si="12"/>
        <v>#DIV/0!</v>
      </c>
      <c r="H24" s="24">
        <f>SUMIFS('Faturamento SP2'!$H$2:$H$557,'Faturamento SP2'!$D$2:$D$557,'Infos Relatório'!$B$2,'Faturamento SP2'!$E$2:$E$557,'Infos Relatório'!$B24,'Faturamento SP2'!$Z$2:$Z$557,'Infos Relatório'!C$1)</f>
        <v>0</v>
      </c>
      <c r="I24" s="23">
        <f>COUNTIFS('Faturamento SP2'!$D$2:$D$557,'Infos Relatório'!$B$2,'Faturamento SP2'!$E$2:$E$557,'Infos Relatório'!$B24,'Faturamento SP2'!$Z$2:$Z$557,'Infos Relatório'!I$1)</f>
        <v>0</v>
      </c>
      <c r="J24" s="14">
        <f>SUMIFS('Faturamento SP2'!$G$2:$G$557,'Faturamento SP2'!$D$2:$D$557,'Infos Relatório'!$B$2,'Faturamento SP2'!$E$2:$E$557,'Infos Relatório'!$B24,'Faturamento SP2'!$Z$2:$Z$557,'Infos Relatório'!I$1)</f>
        <v>0</v>
      </c>
      <c r="K24" s="55">
        <f>SUMIFS('Faturamento SP2'!$J$2:$J$557,'Faturamento SP2'!$D$2:$D$557,'Infos Relatório'!$B$2,'Faturamento SP2'!$E$2:$E$557,'Infos Relatório'!$B24,'Faturamento SP2'!$Z$2:$Z$557,'Infos Relatório'!I$1)</f>
        <v>0</v>
      </c>
      <c r="L24" s="15">
        <f>SUMIFS('Faturamento SP2'!$O$2:$O$557,'Faturamento SP2'!$D$2:$D$557,'Infos Relatório'!$B$2,'Faturamento SP2'!$E$2:$E$557,'Infos Relatório'!$B24,'Faturamento SP2'!$Z$2:$Z$557,'Infos Relatório'!I$1,'Faturamento SP2'!$T$2:$T$557,"Sim")+SUMIFS('Faturamento SP2'!$P$2:$P$557,'Faturamento SP2'!$D$2:$D$557,'Infos Relatório'!$B$2,'Faturamento SP2'!$E$2:$E$557,'Infos Relatório'!$B24,'Faturamento SP2'!$Z$2:$Z$557,'Infos Relatório'!I$1,'Faturamento SP2'!$T$2:$T$557,"Sim")</f>
        <v>0</v>
      </c>
      <c r="M24" s="27" t="e">
        <f t="shared" si="13"/>
        <v>#DIV/0!</v>
      </c>
      <c r="N24" s="24">
        <f>SUMIFS('Faturamento SP2'!$H$2:$H$557,'Faturamento SP2'!$D$2:$D$557,'Infos Relatório'!$B$2,'Faturamento SP2'!$E$2:$E$557,'Infos Relatório'!$B24,'Faturamento SP2'!$Z$2:$Z$557,'Infos Relatório'!I$1)</f>
        <v>0</v>
      </c>
      <c r="O24" s="23">
        <f>COUNTIFS('Faturamento SP2'!$D$2:$D$557,'Infos Relatório'!$B$2,'Faturamento SP2'!$E$2:$E$557,'Infos Relatório'!$B24,'Faturamento SP2'!$Z$2:$Z$557,'Infos Relatório'!O$1)</f>
        <v>0</v>
      </c>
      <c r="P24" s="14">
        <f>SUMIFS('Faturamento SP2'!$G$2:$G$557,'Faturamento SP2'!$D$2:$D$557,'Infos Relatório'!$B$2,'Faturamento SP2'!$E$2:$E$557,'Infos Relatório'!$B24,'Faturamento SP2'!$Z$2:$Z$557,'Infos Relatório'!O$1)</f>
        <v>0</v>
      </c>
      <c r="Q24" s="14">
        <f>SUMIFS('Faturamento SP2'!$J$2:$J$557,'Faturamento SP2'!$D$2:$D$557,'Infos Relatório'!$B$2,'Faturamento SP2'!$E$2:$E$557,'Infos Relatório'!$B24,'Faturamento SP2'!$Z$2:$Z$557,'Infos Relatório'!O$1)</f>
        <v>0</v>
      </c>
      <c r="R24" s="15">
        <f>SUMIFS('Faturamento SP2'!$O$2:$O$557,'Faturamento SP2'!$D$2:$D$557,'Infos Relatório'!$B$2,'Faturamento SP2'!$E$2:$E$557,'Infos Relatório'!$B24,'Faturamento SP2'!$Z$2:$Z$557,'Infos Relatório'!O$1,'Faturamento SP2'!$T$2:$T$557,"Sim")+SUMIFS('Faturamento SP2'!$P$2:$P$557,'Faturamento SP2'!$D$2:$D$557,'Infos Relatório'!$B$2,'Faturamento SP2'!$E$2:$E$557,'Infos Relatório'!$B24,'Faturamento SP2'!$Z$2:$Z$557,'Infos Relatório'!O$1,'Faturamento SP2'!$T$2:$T$557,"Sim")</f>
        <v>0</v>
      </c>
      <c r="S24" s="27" t="e">
        <f t="shared" si="14"/>
        <v>#DIV/0!</v>
      </c>
      <c r="T24" s="24">
        <f>SUMIFS('Faturamento SP2'!$H$2:$H$557,'Faturamento SP2'!$D$2:$D$557,'Infos Relatório'!$B$2,'Faturamento SP2'!$E$2:$E$557,'Infos Relatório'!$B24,'Faturamento SP2'!$Z$2:$Z$557,'Infos Relatório'!O$1)</f>
        <v>0</v>
      </c>
      <c r="U24" s="23">
        <f>COUNTIFS('Faturamento SP2'!$D$2:$D$557,'Infos Relatório'!$B$2,'Faturamento SP2'!$E$2:$E$557,'Infos Relatório'!$B24,'Faturamento SP2'!$Z$2:$Z$557,'Infos Relatório'!U$1)</f>
        <v>0</v>
      </c>
      <c r="V24" s="14">
        <f>SUMIFS('Faturamento SP2'!$G$2:$G$557,'Faturamento SP2'!$D$2:$D$557,'Infos Relatório'!$B$2,'Faturamento SP2'!$E$2:$E$557,'Infos Relatório'!$B24,'Faturamento SP2'!$Z$2:$Z$557,'Infos Relatório'!U$1)</f>
        <v>0</v>
      </c>
      <c r="W24" s="14">
        <f>SUMIFS('Faturamento SP2'!$J$2:$J$557,'Faturamento SP2'!$D$2:$D$557,'Infos Relatório'!$B$2,'Faturamento SP2'!$E$2:$E$557,'Infos Relatório'!$B24,'Faturamento SP2'!$Z$2:$Z$557,'Infos Relatório'!U$1)</f>
        <v>0</v>
      </c>
      <c r="X24" s="15">
        <f>SUMIFS('Faturamento SP2'!$O$2:$O$557,'Faturamento SP2'!$D$2:$D$557,'Infos Relatório'!$B$2,'Faturamento SP2'!$E$2:$E$557,'Infos Relatório'!$B24,'Faturamento SP2'!$Z$2:$Z$557,'Infos Relatório'!U$1,'Faturamento SP2'!$T$2:$T$557,"Sim")+SUMIFS('Faturamento SP2'!$P$2:$P$557,'Faturamento SP2'!$D$2:$D$557,'Infos Relatório'!$B$2,'Faturamento SP2'!$E$2:$E$557,'Infos Relatório'!$B24,'Faturamento SP2'!$Z$2:$Z$557,'Infos Relatório'!U$1,'Faturamento SP2'!$T$2:$T$557,"Sim")</f>
        <v>0</v>
      </c>
      <c r="Y24" s="27" t="e">
        <f t="shared" si="15"/>
        <v>#DIV/0!</v>
      </c>
      <c r="Z24" s="24">
        <f>SUMIFS('Faturamento SP2'!$H$2:$H$557,'Faturamento SP2'!$D$2:$D$557,'Infos Relatório'!$B$2,'Faturamento SP2'!$E$2:$E$557,'Infos Relatório'!$B24,'Faturamento SP2'!$Z$2:$Z$557,'Infos Relatório'!U$1)</f>
        <v>0</v>
      </c>
      <c r="AA24" s="23">
        <f>COUNTIFS('Faturamento SP2'!$D$2:$D$557,'Infos Relatório'!$B$2,'Faturamento SP2'!$E$2:$E$557,'Infos Relatório'!$B24,'Faturamento SP2'!$Z$2:$Z$557,'Infos Relatório'!AA$1)</f>
        <v>0</v>
      </c>
      <c r="AB24" s="14">
        <f>SUMIFS('Faturamento SP2'!$G$2:$G$557,'Faturamento SP2'!$D$2:$D$557,'Infos Relatório'!$B$2,'Faturamento SP2'!$E$2:$E$557,'Infos Relatório'!$B24,'Faturamento SP2'!$Z$2:$Z$557,'Infos Relatório'!AA$1)</f>
        <v>0</v>
      </c>
      <c r="AC24" s="14">
        <f>SUMIFS('Faturamento SP2'!$J$2:$J$557,'Faturamento SP2'!$D$2:$D$557,'Infos Relatório'!$B$2,'Faturamento SP2'!$E$2:$E$557,'Infos Relatório'!$B24,'Faturamento SP2'!$Z$2:$Z$557,'Infos Relatório'!AA$1)</f>
        <v>0</v>
      </c>
      <c r="AD24" s="15">
        <f>SUMIFS('Faturamento SP2'!$O$2:$O$557,'Faturamento SP2'!$D$2:$D$557,'Infos Relatório'!$B$2,'Faturamento SP2'!$E$2:$E$557,'Infos Relatório'!$B24,'Faturamento SP2'!$Z$2:$Z$557,'Infos Relatório'!AA$1,'Faturamento SP2'!$T$2:$T$557,"Sim")+SUMIFS('Faturamento SP2'!$P$2:$P$557,'Faturamento SP2'!$D$2:$D$557,'Infos Relatório'!$B$2,'Faturamento SP2'!$E$2:$E$557,'Infos Relatório'!$B24,'Faturamento SP2'!$Z$2:$Z$557,'Infos Relatório'!AA$1,'Faturamento SP2'!$T$2:$T$557,"Sim")</f>
        <v>0</v>
      </c>
      <c r="AE24" s="27" t="e">
        <f t="shared" si="16"/>
        <v>#DIV/0!</v>
      </c>
      <c r="AF24" s="24">
        <f>SUMIFS('Faturamento SP2'!$H$2:$H$557,'Faturamento SP2'!$D$2:$D$557,'Infos Relatório'!$B$2,'Faturamento SP2'!$E$2:$E$557,'Infos Relatório'!$B24,'Faturamento SP2'!$Z$2:$Z$557,'Infos Relatório'!AA$1)</f>
        <v>0</v>
      </c>
      <c r="AG24" s="23">
        <f>COUNTIFS('Faturamento SP2'!$D$2:$D$557,'Infos Relatório'!$B$2,'Faturamento SP2'!$E$2:$E$557,'Infos Relatório'!$B24,'Faturamento SP2'!$Z$2:$Z$557,'Infos Relatório'!AG$1)</f>
        <v>0</v>
      </c>
      <c r="AH24" s="14">
        <f>SUMIFS('Faturamento SP2'!$G$2:$G$557,'Faturamento SP2'!$D$2:$D$557,'Infos Relatório'!$B$2,'Faturamento SP2'!$E$2:$E$557,'Infos Relatório'!$B24,'Faturamento SP2'!$Z$2:$Z$557,'Infos Relatório'!AG$1)</f>
        <v>0</v>
      </c>
      <c r="AI24" s="14">
        <f>SUMIFS('Faturamento SP2'!$J$2:$J$557,'Faturamento SP2'!$D$2:$D$557,'Infos Relatório'!$B$2,'Faturamento SP2'!$E$2:$E$557,'Infos Relatório'!$B24,'Faturamento SP2'!$Z$2:$Z$557,'Infos Relatório'!AG$1)</f>
        <v>0</v>
      </c>
      <c r="AJ24" s="15">
        <f>SUMIFS('Faturamento SP2'!$O$2:$O$557,'Faturamento SP2'!$D$2:$D$557,'Infos Relatório'!$B$2,'Faturamento SP2'!$E$2:$E$557,'Infos Relatório'!$B24,'Faturamento SP2'!$Z$2:$Z$557,'Infos Relatório'!AG$1,'Faturamento SP2'!$T$2:$T$557,"Sim")+SUMIFS('Faturamento SP2'!$P$2:$P$557,'Faturamento SP2'!$D$2:$D$557,'Infos Relatório'!$B$2,'Faturamento SP2'!$E$2:$E$557,'Infos Relatório'!$B24,'Faturamento SP2'!$Z$2:$Z$557,'Infos Relatório'!AG$1,'Faturamento SP2'!$T$2:$T$557,"Sim")</f>
        <v>0</v>
      </c>
      <c r="AK24" s="27" t="e">
        <f t="shared" si="17"/>
        <v>#DIV/0!</v>
      </c>
      <c r="AL24" s="24">
        <f>SUMIFS('Faturamento SP2'!$H$2:$H$557,'Faturamento SP2'!$D$2:$D$557,'Infos Relatório'!$B$2,'Faturamento SP2'!$E$2:$E$557,'Infos Relatório'!$B24,'Faturamento SP2'!$Z$2:$Z$557,'Infos Relatório'!AG$1)</f>
        <v>0</v>
      </c>
      <c r="AM24" s="23">
        <f>COUNTIFS('Faturamento SP2'!$D$2:$D$557,'Infos Relatório'!$B$2,'Faturamento SP2'!$E$2:$E$557,'Infos Relatório'!$B24,'Faturamento SP2'!$Z$2:$Z$557,'Infos Relatório'!AM$1)</f>
        <v>0</v>
      </c>
      <c r="AN24" s="14">
        <f>SUMIFS('Faturamento SP2'!$G$2:$G$557,'Faturamento SP2'!$D$2:$D$557,'Infos Relatório'!$B$2,'Faturamento SP2'!$E$2:$E$557,'Infos Relatório'!$B24,'Faturamento SP2'!$Z$2:$Z$557,'Infos Relatório'!AM$1)</f>
        <v>0</v>
      </c>
      <c r="AO24" s="14">
        <f>SUMIFS('Faturamento SP2'!$J$2:$J$557,'Faturamento SP2'!$D$2:$D$557,'Infos Relatório'!$B$2,'Faturamento SP2'!$E$2:$E$557,'Infos Relatório'!$B24,'Faturamento SP2'!$Z$2:$Z$557,'Infos Relatório'!AM$1)</f>
        <v>0</v>
      </c>
      <c r="AP24" s="15">
        <f>SUMIFS('Faturamento SP2'!$O$2:$O$557,'Faturamento SP2'!$D$2:$D$557,'Infos Relatório'!$B$2,'Faturamento SP2'!$E$2:$E$557,'Infos Relatório'!$B24,'Faturamento SP2'!$Z$2:$Z$557,'Infos Relatório'!AM$1,'Faturamento SP2'!$T$2:$T$557,"Sim")+SUMIFS('Faturamento SP2'!$P$2:$P$557,'Faturamento SP2'!$D$2:$D$557,'Infos Relatório'!$B$2,'Faturamento SP2'!$E$2:$E$557,'Infos Relatório'!$B24,'Faturamento SP2'!$Z$2:$Z$557,'Infos Relatório'!AM$1,'Faturamento SP2'!$T$2:$T$557,"Sim")</f>
        <v>0</v>
      </c>
      <c r="AQ24" s="27" t="e">
        <f t="shared" si="18"/>
        <v>#DIV/0!</v>
      </c>
      <c r="AR24" s="24">
        <f>SUMIFS('Faturamento SP2'!$H$2:$H$557,'Faturamento SP2'!$D$2:$D$557,'Infos Relatório'!$B$2,'Faturamento SP2'!$E$2:$E$557,'Infos Relatório'!$B24,'Faturamento SP2'!$Z$2:$Z$557,'Infos Relatório'!AM$1)</f>
        <v>0</v>
      </c>
      <c r="AS24" s="23">
        <f>COUNTIFS('Faturamento SP2'!$D$2:$D$557,'Infos Relatório'!$B$2,'Faturamento SP2'!$E$2:$E$557,'Infos Relatório'!$B24,'Faturamento SP2'!$Z$2:$Z$557,'Infos Relatório'!AS$1)</f>
        <v>0</v>
      </c>
      <c r="AT24" s="14">
        <f>SUMIFS('Faturamento SP2'!$G$2:$G$557,'Faturamento SP2'!$D$2:$D$557,'Infos Relatório'!$B$2,'Faturamento SP2'!$E$2:$E$557,'Infos Relatório'!$B24,'Faturamento SP2'!$Z$2:$Z$557,'Infos Relatório'!AS$1)</f>
        <v>0</v>
      </c>
      <c r="AU24" s="14">
        <f>SUMIFS('Faturamento SP2'!$J$2:$J$557,'Faturamento SP2'!$D$2:$D$557,'Infos Relatório'!$B$2,'Faturamento SP2'!$E$2:$E$557,'Infos Relatório'!$B24,'Faturamento SP2'!$Z$2:$Z$557,'Infos Relatório'!AS$1)</f>
        <v>0</v>
      </c>
      <c r="AV24" s="15">
        <f>SUMIFS('Faturamento SP2'!$O$2:$O$557,'Faturamento SP2'!$D$2:$D$557,'Infos Relatório'!$B$2,'Faturamento SP2'!$E$2:$E$557,'Infos Relatório'!$B24,'Faturamento SP2'!$Z$2:$Z$557,'Infos Relatório'!AS$1,'Faturamento SP2'!$T$2:$T$557,"Sim")+SUMIFS('Faturamento SP2'!$P$2:$P$557,'Faturamento SP2'!$D$2:$D$557,'Infos Relatório'!$B$2,'Faturamento SP2'!$E$2:$E$557,'Infos Relatório'!$B24,'Faturamento SP2'!$Z$2:$Z$557,'Infos Relatório'!AS$1,'Faturamento SP2'!$T$2:$T$557,"Sim")</f>
        <v>0</v>
      </c>
      <c r="AW24" s="27" t="e">
        <f t="shared" si="19"/>
        <v>#DIV/0!</v>
      </c>
      <c r="AX24" s="24">
        <f>SUMIFS('Faturamento SP2'!$H$2:$H$557,'Faturamento SP2'!$D$2:$D$557,'Infos Relatório'!$B$2,'Faturamento SP2'!$E$2:$E$557,'Infos Relatório'!$B24,'Faturamento SP2'!$Z$2:$Z$557,'Infos Relatório'!AS$1)</f>
        <v>0</v>
      </c>
      <c r="AY24" s="23">
        <f>COUNTIFS('Faturamento SP2'!$D$2:$D$557,'Infos Relatório'!$B$2,'Faturamento SP2'!$E$2:$E$557,'Infos Relatório'!$B24,'Faturamento SP2'!$Z$2:$Z$557,'Infos Relatório'!AY$1)</f>
        <v>0</v>
      </c>
      <c r="AZ24" s="14">
        <f>SUMIFS('Faturamento SP2'!$G$2:$G$557,'Faturamento SP2'!$D$2:$D$557,'Infos Relatório'!$B$2,'Faturamento SP2'!$E$2:$E$557,'Infos Relatório'!$B24,'Faturamento SP2'!$Z$2:$Z$557,'Infos Relatório'!AY$1)</f>
        <v>0</v>
      </c>
      <c r="BA24" s="14">
        <f>SUMIFS('Faturamento SP2'!$J$2:$J$557,'Faturamento SP2'!$D$2:$D$557,'Infos Relatório'!$B$2,'Faturamento SP2'!$E$2:$E$557,'Infos Relatório'!$B24,'Faturamento SP2'!$Z$2:$Z$557,'Infos Relatório'!AY$1)</f>
        <v>0</v>
      </c>
      <c r="BB24" s="15">
        <f>SUMIFS('Faturamento SP2'!$O$2:$O$557,'Faturamento SP2'!$D$2:$D$557,'Infos Relatório'!$B$2,'Faturamento SP2'!$E$2:$E$557,'Infos Relatório'!$B24,'Faturamento SP2'!$Z$2:$Z$557,'Infos Relatório'!AY$1,'Faturamento SP2'!$T$2:$T$557,"Sim")+SUMIFS('Faturamento SP2'!$P$2:$P$557,'Faturamento SP2'!$D$2:$D$557,'Infos Relatório'!$B$2,'Faturamento SP2'!$E$2:$E$557,'Infos Relatório'!$B24,'Faturamento SP2'!$Z$2:$Z$557,'Infos Relatório'!AY$1,'Faturamento SP2'!$T$2:$T$557,"Sim")</f>
        <v>0</v>
      </c>
      <c r="BC24" s="27" t="e">
        <f t="shared" si="20"/>
        <v>#DIV/0!</v>
      </c>
      <c r="BD24" s="24">
        <f>SUMIFS('Faturamento SP2'!$H$2:$H$557,'Faturamento SP2'!$D$2:$D$557,'Infos Relatório'!$B$2,'Faturamento SP2'!$E$2:$E$557,'Infos Relatório'!$B24,'Faturamento SP2'!$Z$2:$Z$557,'Infos Relatório'!AY$1)</f>
        <v>0</v>
      </c>
      <c r="BE24" s="23">
        <f>COUNTIFS('Faturamento SP2'!$D$2:$D$557,'Infos Relatório'!$B$2,'Faturamento SP2'!$E$2:$E$557,'Infos Relatório'!$B24,'Faturamento SP2'!$Z$2:$Z$557,'Infos Relatório'!BE$1)</f>
        <v>0</v>
      </c>
      <c r="BF24" s="14">
        <f>SUMIFS('Faturamento SP2'!$G$2:$G$557,'Faturamento SP2'!$D$2:$D$557,'Infos Relatório'!$B$2,'Faturamento SP2'!$E$2:$E$557,'Infos Relatório'!$B24,'Faturamento SP2'!$Z$2:$Z$557,'Infos Relatório'!BE$1)</f>
        <v>0</v>
      </c>
      <c r="BG24" s="14">
        <f>SUMIFS('Faturamento SP2'!$J$2:$J$557,'Faturamento SP2'!$D$2:$D$557,'Infos Relatório'!$B$2,'Faturamento SP2'!$E$2:$E$557,'Infos Relatório'!$B24,'Faturamento SP2'!$Z$2:$Z$557,'Infos Relatório'!BE$1)</f>
        <v>0</v>
      </c>
      <c r="BH24" s="15">
        <f>SUMIFS('Faturamento SP2'!$O$2:$O$557,'Faturamento SP2'!$D$2:$D$557,'Infos Relatório'!$B$2,'Faturamento SP2'!$E$2:$E$557,'Infos Relatório'!$B24,'Faturamento SP2'!$Z$2:$Z$557,'Infos Relatório'!BE$1,'Faturamento SP2'!$T$2:$T$557,"Sim")+SUMIFS('Faturamento SP2'!$P$2:$P$557,'Faturamento SP2'!$D$2:$D$557,'Infos Relatório'!$B$2,'Faturamento SP2'!$E$2:$E$557,'Infos Relatório'!$B24,'Faturamento SP2'!$Z$2:$Z$557,'Infos Relatório'!BE$1,'Faturamento SP2'!$T$2:$T$557,"Sim")</f>
        <v>0</v>
      </c>
      <c r="BI24" s="27" t="e">
        <f t="shared" si="21"/>
        <v>#DIV/0!</v>
      </c>
      <c r="BJ24" s="24">
        <f>SUMIFS('Faturamento SP2'!$H$2:$H$557,'Faturamento SP2'!$D$2:$D$557,'Infos Relatório'!$B$2,'Faturamento SP2'!$E$2:$E$557,'Infos Relatório'!$B24,'Faturamento SP2'!$Z$2:$Z$557,'Infos Relatório'!BE$1)</f>
        <v>0</v>
      </c>
      <c r="BK24" s="23">
        <f>COUNTIFS('Faturamento SP2'!$D$2:$D$557,'Infos Relatório'!$B$2,'Faturamento SP2'!$E$2:$E$557,'Infos Relatório'!$B24,'Faturamento SP2'!$Z$2:$Z$557,'Infos Relatório'!BK$1)</f>
        <v>0</v>
      </c>
      <c r="BL24" s="14">
        <f>SUMIFS('Faturamento SP2'!$G$2:$G$557,'Faturamento SP2'!$D$2:$D$557,'Infos Relatório'!$B$2,'Faturamento SP2'!$E$2:$E$557,'Infos Relatório'!$B24,'Faturamento SP2'!$Z$2:$Z$557,'Infos Relatório'!BK$1)</f>
        <v>0</v>
      </c>
      <c r="BM24" s="14">
        <f>SUMIFS('Faturamento SP2'!$J$2:$J$557,'Faturamento SP2'!$D$2:$D$557,'Infos Relatório'!$B$2,'Faturamento SP2'!$E$2:$E$557,'Infos Relatório'!$B24,'Faturamento SP2'!$Z$2:$Z$557,'Infos Relatório'!BK$1)</f>
        <v>0</v>
      </c>
      <c r="BN24" s="15">
        <f>SUMIFS('Faturamento SP2'!$O$2:$O$557,'Faturamento SP2'!$D$2:$D$557,'Infos Relatório'!$B$2,'Faturamento SP2'!$E$2:$E$557,'Infos Relatório'!$B24,'Faturamento SP2'!$Z$2:$Z$557,'Infos Relatório'!BK$1,'Faturamento SP2'!$T$2:$T$557,"Sim")+SUMIFS('Faturamento SP2'!$P$2:$P$557,'Faturamento SP2'!$D$2:$D$557,'Infos Relatório'!$B$2,'Faturamento SP2'!$E$2:$E$557,'Infos Relatório'!$B24,'Faturamento SP2'!$Z$2:$Z$557,'Infos Relatório'!BK$1,'Faturamento SP2'!$T$2:$T$557,"Sim")</f>
        <v>0</v>
      </c>
      <c r="BO24" s="27" t="e">
        <f t="shared" si="22"/>
        <v>#DIV/0!</v>
      </c>
      <c r="BP24" s="24">
        <f>SUMIFS('Faturamento SP2'!$H$2:$H$557,'Faturamento SP2'!$D$2:$D$557,'Infos Relatório'!$B$2,'Faturamento SP2'!$E$2:$E$557,'Infos Relatório'!$B24,'Faturamento SP2'!$Z$2:$Z$557,'Infos Relatório'!BK$1)</f>
        <v>0</v>
      </c>
      <c r="BQ24" s="23">
        <f>COUNTIFS('Faturamento SP2'!$D$2:$D$557,'Infos Relatório'!$B$2,'Faturamento SP2'!$E$2:$E$557,'Infos Relatório'!$B24,'Faturamento SP2'!$Z$2:$Z$557,'Infos Relatório'!BQ$1)</f>
        <v>0</v>
      </c>
      <c r="BR24" s="14">
        <f>SUMIFS('Faturamento SP2'!$G$2:$G$557,'Faturamento SP2'!$D$2:$D$557,'Infos Relatório'!$B$2,'Faturamento SP2'!$E$2:$E$557,'Infos Relatório'!$B24,'Faturamento SP2'!$Z$2:$Z$557,'Infos Relatório'!BQ$1)</f>
        <v>0</v>
      </c>
      <c r="BS24" s="14">
        <f>SUMIFS('Faturamento SP2'!$J$2:$J$557,'Faturamento SP2'!$D$2:$D$557,'Infos Relatório'!$B$2,'Faturamento SP2'!$E$2:$E$557,'Infos Relatório'!$B24,'Faturamento SP2'!$Z$2:$Z$557,'Infos Relatório'!BQ$1)</f>
        <v>0</v>
      </c>
      <c r="BT24" s="15">
        <f>SUMIFS('Faturamento SP2'!$O$2:$O$557,'Faturamento SP2'!$D$2:$D$557,'Infos Relatório'!$B$2,'Faturamento SP2'!$E$2:$E$557,'Infos Relatório'!$B24,'Faturamento SP2'!$Z$2:$Z$557,'Infos Relatório'!BQ$1,'Faturamento SP2'!$T$2:$T$557,"Sim")+SUMIFS('Faturamento SP2'!$P$2:$P$557,'Faturamento SP2'!$D$2:$D$557,'Infos Relatório'!$B$2,'Faturamento SP2'!$E$2:$E$557,'Infos Relatório'!$B24,'Faturamento SP2'!$Z$2:$Z$557,'Infos Relatório'!BQ$1,'Faturamento SP2'!$T$2:$T$557,"Sim")</f>
        <v>0</v>
      </c>
      <c r="BU24" s="27" t="e">
        <f t="shared" si="23"/>
        <v>#DIV/0!</v>
      </c>
      <c r="BV24" s="24">
        <f>SUMIFS('Faturamento SP2'!$H$2:$H$557,'Faturamento SP2'!$D$2:$D$557,'Infos Relatório'!$B$2,'Faturamento SP2'!$E$2:$E$557,'Infos Relatório'!$B24,'Faturamento SP2'!$Z$2:$Z$557,'Infos Relatório'!BQ$1)</f>
        <v>0</v>
      </c>
    </row>
    <row r="25" spans="2:74">
      <c r="B25" s="17" t="s">
        <v>261</v>
      </c>
      <c r="C25" s="23">
        <f>COUNTIFS('Faturamento SP2'!$D$2:$D$557,'Infos Relatório'!$B$2,'Faturamento SP2'!$E$2:$E$557,'Infos Relatório'!$B25,'Faturamento SP2'!$Z$2:$Z$557,'Infos Relatório'!C$1)</f>
        <v>0</v>
      </c>
      <c r="D25" s="14">
        <f>SUMIFS('Faturamento SP2'!$G$2:$G$557,'Faturamento SP2'!$D$2:$D$557,'Infos Relatório'!$B$2,'Faturamento SP2'!$E$2:$E$557,'Infos Relatório'!$B25,'Faturamento SP2'!$Z$2:$Z$557,'Infos Relatório'!C$1)</f>
        <v>0</v>
      </c>
      <c r="E25" s="55">
        <f>SUMIFS('Faturamento SP2'!$J$2:$J$557,'Faturamento SP2'!$D$2:$D$557,'Infos Relatório'!$B$2,'Faturamento SP2'!$E$2:$E$557,'Infos Relatório'!$B25,'Faturamento SP2'!$Z$2:$Z$557,'Infos Relatório'!C$1)</f>
        <v>0</v>
      </c>
      <c r="F25" s="15">
        <f>SUMIFS('Faturamento SP2'!$O$2:$O$557,'Faturamento SP2'!$D$2:$D$557,'Infos Relatório'!$B$2,'Faturamento SP2'!$E$2:$E$557,'Infos Relatório'!$B25,'Faturamento SP2'!$Z$2:$Z$557,'Infos Relatório'!C$1,'Faturamento SP2'!$T$2:$T$557,"Sim")+SUMIFS('Faturamento SP2'!$P$2:$P$557,'Faturamento SP2'!$D$2:$D$557,'Infos Relatório'!$B$2,'Faturamento SP2'!$E$2:$E$557,'Infos Relatório'!$B25,'Faturamento SP2'!$Z$2:$Z$557,'Infos Relatório'!C$1,'Faturamento SP2'!$T$2:$T$557,"Sim")</f>
        <v>0</v>
      </c>
      <c r="G25" s="60" t="e">
        <f t="shared" si="12"/>
        <v>#DIV/0!</v>
      </c>
      <c r="H25" s="24">
        <f>SUMIFS('Faturamento SP2'!$H$2:$H$557,'Faturamento SP2'!$D$2:$D$557,'Infos Relatório'!$B$2,'Faturamento SP2'!$E$2:$E$557,'Infos Relatório'!$B25,'Faturamento SP2'!$Z$2:$Z$557,'Infos Relatório'!C$1)</f>
        <v>0</v>
      </c>
      <c r="I25" s="23">
        <f>COUNTIFS('Faturamento SP2'!$D$2:$D$557,'Infos Relatório'!$B$2,'Faturamento SP2'!$E$2:$E$557,'Infos Relatório'!$B25,'Faturamento SP2'!$Z$2:$Z$557,'Infos Relatório'!I$1)</f>
        <v>0</v>
      </c>
      <c r="J25" s="14">
        <f>SUMIFS('Faturamento SP2'!$G$2:$G$557,'Faturamento SP2'!$D$2:$D$557,'Infos Relatório'!$B$2,'Faturamento SP2'!$E$2:$E$557,'Infos Relatório'!$B25,'Faturamento SP2'!$Z$2:$Z$557,'Infos Relatório'!I$1)</f>
        <v>0</v>
      </c>
      <c r="K25" s="55">
        <f>SUMIFS('Faturamento SP2'!$J$2:$J$557,'Faturamento SP2'!$D$2:$D$557,'Infos Relatório'!$B$2,'Faturamento SP2'!$E$2:$E$557,'Infos Relatório'!$B25,'Faturamento SP2'!$Z$2:$Z$557,'Infos Relatório'!I$1)</f>
        <v>0</v>
      </c>
      <c r="L25" s="15">
        <f>SUMIFS('Faturamento SP2'!$O$2:$O$557,'Faturamento SP2'!$D$2:$D$557,'Infos Relatório'!$B$2,'Faturamento SP2'!$E$2:$E$557,'Infos Relatório'!$B25,'Faturamento SP2'!$Z$2:$Z$557,'Infos Relatório'!I$1,'Faturamento SP2'!$T$2:$T$557,"Sim")+SUMIFS('Faturamento SP2'!$P$2:$P$557,'Faturamento SP2'!$D$2:$D$557,'Infos Relatório'!$B$2,'Faturamento SP2'!$E$2:$E$557,'Infos Relatório'!$B25,'Faturamento SP2'!$Z$2:$Z$557,'Infos Relatório'!I$1,'Faturamento SP2'!$T$2:$T$557,"Sim")</f>
        <v>0</v>
      </c>
      <c r="M25" s="27" t="e">
        <f t="shared" si="13"/>
        <v>#DIV/0!</v>
      </c>
      <c r="N25" s="24">
        <f>SUMIFS('Faturamento SP2'!$H$2:$H$557,'Faturamento SP2'!$D$2:$D$557,'Infos Relatório'!$B$2,'Faturamento SP2'!$E$2:$E$557,'Infos Relatório'!$B25,'Faturamento SP2'!$Z$2:$Z$557,'Infos Relatório'!I$1)</f>
        <v>0</v>
      </c>
      <c r="O25" s="23">
        <f>COUNTIFS('Faturamento SP2'!$D$2:$D$557,'Infos Relatório'!$B$2,'Faturamento SP2'!$E$2:$E$557,'Infos Relatório'!$B25,'Faturamento SP2'!$Z$2:$Z$557,'Infos Relatório'!O$1)</f>
        <v>0</v>
      </c>
      <c r="P25" s="14">
        <f>SUMIFS('Faturamento SP2'!$G$2:$G$557,'Faturamento SP2'!$D$2:$D$557,'Infos Relatório'!$B$2,'Faturamento SP2'!$E$2:$E$557,'Infos Relatório'!$B25,'Faturamento SP2'!$Z$2:$Z$557,'Infos Relatório'!O$1)</f>
        <v>0</v>
      </c>
      <c r="Q25" s="14">
        <f>SUMIFS('Faturamento SP2'!$J$2:$J$557,'Faturamento SP2'!$D$2:$D$557,'Infos Relatório'!$B$2,'Faturamento SP2'!$E$2:$E$557,'Infos Relatório'!$B25,'Faturamento SP2'!$Z$2:$Z$557,'Infos Relatório'!O$1)</f>
        <v>0</v>
      </c>
      <c r="R25" s="15">
        <f>SUMIFS('Faturamento SP2'!$O$2:$O$557,'Faturamento SP2'!$D$2:$D$557,'Infos Relatório'!$B$2,'Faturamento SP2'!$E$2:$E$557,'Infos Relatório'!$B25,'Faturamento SP2'!$Z$2:$Z$557,'Infos Relatório'!O$1,'Faturamento SP2'!$T$2:$T$557,"Sim")+SUMIFS('Faturamento SP2'!$P$2:$P$557,'Faturamento SP2'!$D$2:$D$557,'Infos Relatório'!$B$2,'Faturamento SP2'!$E$2:$E$557,'Infos Relatório'!$B25,'Faturamento SP2'!$Z$2:$Z$557,'Infos Relatório'!O$1,'Faturamento SP2'!$T$2:$T$557,"Sim")</f>
        <v>0</v>
      </c>
      <c r="S25" s="27" t="e">
        <f t="shared" si="14"/>
        <v>#DIV/0!</v>
      </c>
      <c r="T25" s="24">
        <f>SUMIFS('Faturamento SP2'!$H$2:$H$557,'Faturamento SP2'!$D$2:$D$557,'Infos Relatório'!$B$2,'Faturamento SP2'!$E$2:$E$557,'Infos Relatório'!$B25,'Faturamento SP2'!$Z$2:$Z$557,'Infos Relatório'!O$1)</f>
        <v>0</v>
      </c>
      <c r="U25" s="23">
        <f>COUNTIFS('Faturamento SP2'!$D$2:$D$557,'Infos Relatório'!$B$2,'Faturamento SP2'!$E$2:$E$557,'Infos Relatório'!$B25,'Faturamento SP2'!$Z$2:$Z$557,'Infos Relatório'!U$1)</f>
        <v>0</v>
      </c>
      <c r="V25" s="14">
        <f>SUMIFS('Faturamento SP2'!$G$2:$G$557,'Faturamento SP2'!$D$2:$D$557,'Infos Relatório'!$B$2,'Faturamento SP2'!$E$2:$E$557,'Infos Relatório'!$B25,'Faturamento SP2'!$Z$2:$Z$557,'Infos Relatório'!U$1)</f>
        <v>0</v>
      </c>
      <c r="W25" s="14">
        <f>SUMIFS('Faturamento SP2'!$J$2:$J$557,'Faturamento SP2'!$D$2:$D$557,'Infos Relatório'!$B$2,'Faturamento SP2'!$E$2:$E$557,'Infos Relatório'!$B25,'Faturamento SP2'!$Z$2:$Z$557,'Infos Relatório'!U$1)</f>
        <v>0</v>
      </c>
      <c r="X25" s="15">
        <f>SUMIFS('Faturamento SP2'!$O$2:$O$557,'Faturamento SP2'!$D$2:$D$557,'Infos Relatório'!$B$2,'Faturamento SP2'!$E$2:$E$557,'Infos Relatório'!$B25,'Faturamento SP2'!$Z$2:$Z$557,'Infos Relatório'!U$1,'Faturamento SP2'!$T$2:$T$557,"Sim")+SUMIFS('Faturamento SP2'!$P$2:$P$557,'Faturamento SP2'!$D$2:$D$557,'Infos Relatório'!$B$2,'Faturamento SP2'!$E$2:$E$557,'Infos Relatório'!$B25,'Faturamento SP2'!$Z$2:$Z$557,'Infos Relatório'!U$1,'Faturamento SP2'!$T$2:$T$557,"Sim")</f>
        <v>0</v>
      </c>
      <c r="Y25" s="27" t="e">
        <f t="shared" si="15"/>
        <v>#DIV/0!</v>
      </c>
      <c r="Z25" s="24">
        <f>SUMIFS('Faturamento SP2'!$H$2:$H$557,'Faturamento SP2'!$D$2:$D$557,'Infos Relatório'!$B$2,'Faturamento SP2'!$E$2:$E$557,'Infos Relatório'!$B25,'Faturamento SP2'!$Z$2:$Z$557,'Infos Relatório'!U$1)</f>
        <v>0</v>
      </c>
      <c r="AA25" s="23">
        <f>COUNTIFS('Faturamento SP2'!$D$2:$D$557,'Infos Relatório'!$B$2,'Faturamento SP2'!$E$2:$E$557,'Infos Relatório'!$B25,'Faturamento SP2'!$Z$2:$Z$557,'Infos Relatório'!AA$1)</f>
        <v>0</v>
      </c>
      <c r="AB25" s="14">
        <f>SUMIFS('Faturamento SP2'!$G$2:$G$557,'Faturamento SP2'!$D$2:$D$557,'Infos Relatório'!$B$2,'Faturamento SP2'!$E$2:$E$557,'Infos Relatório'!$B25,'Faturamento SP2'!$Z$2:$Z$557,'Infos Relatório'!AA$1)</f>
        <v>0</v>
      </c>
      <c r="AC25" s="14">
        <f>SUMIFS('Faturamento SP2'!$J$2:$J$557,'Faturamento SP2'!$D$2:$D$557,'Infos Relatório'!$B$2,'Faturamento SP2'!$E$2:$E$557,'Infos Relatório'!$B25,'Faturamento SP2'!$Z$2:$Z$557,'Infos Relatório'!AA$1)</f>
        <v>0</v>
      </c>
      <c r="AD25" s="15">
        <f>SUMIFS('Faturamento SP2'!$O$2:$O$557,'Faturamento SP2'!$D$2:$D$557,'Infos Relatório'!$B$2,'Faturamento SP2'!$E$2:$E$557,'Infos Relatório'!$B25,'Faturamento SP2'!$Z$2:$Z$557,'Infos Relatório'!AA$1,'Faturamento SP2'!$T$2:$T$557,"Sim")+SUMIFS('Faturamento SP2'!$P$2:$P$557,'Faturamento SP2'!$D$2:$D$557,'Infos Relatório'!$B$2,'Faturamento SP2'!$E$2:$E$557,'Infos Relatório'!$B25,'Faturamento SP2'!$Z$2:$Z$557,'Infos Relatório'!AA$1,'Faturamento SP2'!$T$2:$T$557,"Sim")</f>
        <v>0</v>
      </c>
      <c r="AE25" s="27" t="e">
        <f t="shared" si="16"/>
        <v>#DIV/0!</v>
      </c>
      <c r="AF25" s="24">
        <f>SUMIFS('Faturamento SP2'!$H$2:$H$557,'Faturamento SP2'!$D$2:$D$557,'Infos Relatório'!$B$2,'Faturamento SP2'!$E$2:$E$557,'Infos Relatório'!$B25,'Faturamento SP2'!$Z$2:$Z$557,'Infos Relatório'!AA$1)</f>
        <v>0</v>
      </c>
      <c r="AG25" s="23">
        <f>COUNTIFS('Faturamento SP2'!$D$2:$D$557,'Infos Relatório'!$B$2,'Faturamento SP2'!$E$2:$E$557,'Infos Relatório'!$B25,'Faturamento SP2'!$Z$2:$Z$557,'Infos Relatório'!AG$1)</f>
        <v>0</v>
      </c>
      <c r="AH25" s="14">
        <f>SUMIFS('Faturamento SP2'!$G$2:$G$557,'Faturamento SP2'!$D$2:$D$557,'Infos Relatório'!$B$2,'Faturamento SP2'!$E$2:$E$557,'Infos Relatório'!$B25,'Faturamento SP2'!$Z$2:$Z$557,'Infos Relatório'!AG$1)</f>
        <v>0</v>
      </c>
      <c r="AI25" s="14">
        <f>SUMIFS('Faturamento SP2'!$J$2:$J$557,'Faturamento SP2'!$D$2:$D$557,'Infos Relatório'!$B$2,'Faturamento SP2'!$E$2:$E$557,'Infos Relatório'!$B25,'Faturamento SP2'!$Z$2:$Z$557,'Infos Relatório'!AG$1)</f>
        <v>0</v>
      </c>
      <c r="AJ25" s="15">
        <f>SUMIFS('Faturamento SP2'!$O$2:$O$557,'Faturamento SP2'!$D$2:$D$557,'Infos Relatório'!$B$2,'Faturamento SP2'!$E$2:$E$557,'Infos Relatório'!$B25,'Faturamento SP2'!$Z$2:$Z$557,'Infos Relatório'!AG$1,'Faturamento SP2'!$T$2:$T$557,"Sim")+SUMIFS('Faturamento SP2'!$P$2:$P$557,'Faturamento SP2'!$D$2:$D$557,'Infos Relatório'!$B$2,'Faturamento SP2'!$E$2:$E$557,'Infos Relatório'!$B25,'Faturamento SP2'!$Z$2:$Z$557,'Infos Relatório'!AG$1,'Faturamento SP2'!$T$2:$T$557,"Sim")</f>
        <v>0</v>
      </c>
      <c r="AK25" s="27" t="e">
        <f t="shared" si="17"/>
        <v>#DIV/0!</v>
      </c>
      <c r="AL25" s="24">
        <f>SUMIFS('Faturamento SP2'!$H$2:$H$557,'Faturamento SP2'!$D$2:$D$557,'Infos Relatório'!$B$2,'Faturamento SP2'!$E$2:$E$557,'Infos Relatório'!$B25,'Faturamento SP2'!$Z$2:$Z$557,'Infos Relatório'!AG$1)</f>
        <v>0</v>
      </c>
      <c r="AM25" s="23">
        <f>COUNTIFS('Faturamento SP2'!$D$2:$D$557,'Infos Relatório'!$B$2,'Faturamento SP2'!$E$2:$E$557,'Infos Relatório'!$B25,'Faturamento SP2'!$Z$2:$Z$557,'Infos Relatório'!AM$1)</f>
        <v>0</v>
      </c>
      <c r="AN25" s="14">
        <f>SUMIFS('Faturamento SP2'!$G$2:$G$557,'Faturamento SP2'!$D$2:$D$557,'Infos Relatório'!$B$2,'Faturamento SP2'!$E$2:$E$557,'Infos Relatório'!$B25,'Faturamento SP2'!$Z$2:$Z$557,'Infos Relatório'!AM$1)</f>
        <v>0</v>
      </c>
      <c r="AO25" s="14">
        <f>SUMIFS('Faturamento SP2'!$J$2:$J$557,'Faturamento SP2'!$D$2:$D$557,'Infos Relatório'!$B$2,'Faturamento SP2'!$E$2:$E$557,'Infos Relatório'!$B25,'Faturamento SP2'!$Z$2:$Z$557,'Infos Relatório'!AM$1)</f>
        <v>0</v>
      </c>
      <c r="AP25" s="15">
        <f>SUMIFS('Faturamento SP2'!$O$2:$O$557,'Faturamento SP2'!$D$2:$D$557,'Infos Relatório'!$B$2,'Faturamento SP2'!$E$2:$E$557,'Infos Relatório'!$B25,'Faturamento SP2'!$Z$2:$Z$557,'Infos Relatório'!AM$1,'Faturamento SP2'!$T$2:$T$557,"Sim")+SUMIFS('Faturamento SP2'!$P$2:$P$557,'Faturamento SP2'!$D$2:$D$557,'Infos Relatório'!$B$2,'Faturamento SP2'!$E$2:$E$557,'Infos Relatório'!$B25,'Faturamento SP2'!$Z$2:$Z$557,'Infos Relatório'!AM$1,'Faturamento SP2'!$T$2:$T$557,"Sim")</f>
        <v>0</v>
      </c>
      <c r="AQ25" s="27" t="e">
        <f t="shared" si="18"/>
        <v>#DIV/0!</v>
      </c>
      <c r="AR25" s="24">
        <f>SUMIFS('Faturamento SP2'!$H$2:$H$557,'Faturamento SP2'!$D$2:$D$557,'Infos Relatório'!$B$2,'Faturamento SP2'!$E$2:$E$557,'Infos Relatório'!$B25,'Faturamento SP2'!$Z$2:$Z$557,'Infos Relatório'!AM$1)</f>
        <v>0</v>
      </c>
      <c r="AS25" s="23">
        <f>COUNTIFS('Faturamento SP2'!$D$2:$D$557,'Infos Relatório'!$B$2,'Faturamento SP2'!$E$2:$E$557,'Infos Relatório'!$B25,'Faturamento SP2'!$Z$2:$Z$557,'Infos Relatório'!AS$1)</f>
        <v>0</v>
      </c>
      <c r="AT25" s="14">
        <f>SUMIFS('Faturamento SP2'!$G$2:$G$557,'Faturamento SP2'!$D$2:$D$557,'Infos Relatório'!$B$2,'Faturamento SP2'!$E$2:$E$557,'Infos Relatório'!$B25,'Faturamento SP2'!$Z$2:$Z$557,'Infos Relatório'!AS$1)</f>
        <v>0</v>
      </c>
      <c r="AU25" s="14">
        <f>SUMIFS('Faturamento SP2'!$J$2:$J$557,'Faturamento SP2'!$D$2:$D$557,'Infos Relatório'!$B$2,'Faturamento SP2'!$E$2:$E$557,'Infos Relatório'!$B25,'Faturamento SP2'!$Z$2:$Z$557,'Infos Relatório'!AS$1)</f>
        <v>0</v>
      </c>
      <c r="AV25" s="15">
        <f>SUMIFS('Faturamento SP2'!$O$2:$O$557,'Faturamento SP2'!$D$2:$D$557,'Infos Relatório'!$B$2,'Faturamento SP2'!$E$2:$E$557,'Infos Relatório'!$B25,'Faturamento SP2'!$Z$2:$Z$557,'Infos Relatório'!AS$1,'Faturamento SP2'!$T$2:$T$557,"Sim")+SUMIFS('Faturamento SP2'!$P$2:$P$557,'Faturamento SP2'!$D$2:$D$557,'Infos Relatório'!$B$2,'Faturamento SP2'!$E$2:$E$557,'Infos Relatório'!$B25,'Faturamento SP2'!$Z$2:$Z$557,'Infos Relatório'!AS$1,'Faturamento SP2'!$T$2:$T$557,"Sim")</f>
        <v>0</v>
      </c>
      <c r="AW25" s="27" t="e">
        <f t="shared" si="19"/>
        <v>#DIV/0!</v>
      </c>
      <c r="AX25" s="24">
        <f>SUMIFS('Faturamento SP2'!$H$2:$H$557,'Faturamento SP2'!$D$2:$D$557,'Infos Relatório'!$B$2,'Faturamento SP2'!$E$2:$E$557,'Infos Relatório'!$B25,'Faturamento SP2'!$Z$2:$Z$557,'Infos Relatório'!AS$1)</f>
        <v>0</v>
      </c>
      <c r="AY25" s="23">
        <f>COUNTIFS('Faturamento SP2'!$D$2:$D$557,'Infos Relatório'!$B$2,'Faturamento SP2'!$E$2:$E$557,'Infos Relatório'!$B25,'Faturamento SP2'!$Z$2:$Z$557,'Infos Relatório'!AY$1)</f>
        <v>0</v>
      </c>
      <c r="AZ25" s="14">
        <f>SUMIFS('Faturamento SP2'!$G$2:$G$557,'Faturamento SP2'!$D$2:$D$557,'Infos Relatório'!$B$2,'Faturamento SP2'!$E$2:$E$557,'Infos Relatório'!$B25,'Faturamento SP2'!$Z$2:$Z$557,'Infos Relatório'!AY$1)</f>
        <v>0</v>
      </c>
      <c r="BA25" s="14">
        <f>SUMIFS('Faturamento SP2'!$J$2:$J$557,'Faturamento SP2'!$D$2:$D$557,'Infos Relatório'!$B$2,'Faturamento SP2'!$E$2:$E$557,'Infos Relatório'!$B25,'Faturamento SP2'!$Z$2:$Z$557,'Infos Relatório'!AY$1)</f>
        <v>0</v>
      </c>
      <c r="BB25" s="15">
        <f>SUMIFS('Faturamento SP2'!$O$2:$O$557,'Faturamento SP2'!$D$2:$D$557,'Infos Relatório'!$B$2,'Faturamento SP2'!$E$2:$E$557,'Infos Relatório'!$B25,'Faturamento SP2'!$Z$2:$Z$557,'Infos Relatório'!AY$1,'Faturamento SP2'!$T$2:$T$557,"Sim")+SUMIFS('Faturamento SP2'!$P$2:$P$557,'Faturamento SP2'!$D$2:$D$557,'Infos Relatório'!$B$2,'Faturamento SP2'!$E$2:$E$557,'Infos Relatório'!$B25,'Faturamento SP2'!$Z$2:$Z$557,'Infos Relatório'!AY$1,'Faturamento SP2'!$T$2:$T$557,"Sim")</f>
        <v>0</v>
      </c>
      <c r="BC25" s="27" t="e">
        <f t="shared" si="20"/>
        <v>#DIV/0!</v>
      </c>
      <c r="BD25" s="24">
        <f>SUMIFS('Faturamento SP2'!$H$2:$H$557,'Faturamento SP2'!$D$2:$D$557,'Infos Relatório'!$B$2,'Faturamento SP2'!$E$2:$E$557,'Infos Relatório'!$B25,'Faturamento SP2'!$Z$2:$Z$557,'Infos Relatório'!AY$1)</f>
        <v>0</v>
      </c>
      <c r="BE25" s="23">
        <f>COUNTIFS('Faturamento SP2'!$D$2:$D$557,'Infos Relatório'!$B$2,'Faturamento SP2'!$E$2:$E$557,'Infos Relatório'!$B25,'Faturamento SP2'!$Z$2:$Z$557,'Infos Relatório'!BE$1)</f>
        <v>0</v>
      </c>
      <c r="BF25" s="14">
        <f>SUMIFS('Faturamento SP2'!$G$2:$G$557,'Faturamento SP2'!$D$2:$D$557,'Infos Relatório'!$B$2,'Faturamento SP2'!$E$2:$E$557,'Infos Relatório'!$B25,'Faturamento SP2'!$Z$2:$Z$557,'Infos Relatório'!BE$1)</f>
        <v>0</v>
      </c>
      <c r="BG25" s="14">
        <f>SUMIFS('Faturamento SP2'!$J$2:$J$557,'Faturamento SP2'!$D$2:$D$557,'Infos Relatório'!$B$2,'Faturamento SP2'!$E$2:$E$557,'Infos Relatório'!$B25,'Faturamento SP2'!$Z$2:$Z$557,'Infos Relatório'!BE$1)</f>
        <v>0</v>
      </c>
      <c r="BH25" s="15">
        <f>SUMIFS('Faturamento SP2'!$O$2:$O$557,'Faturamento SP2'!$D$2:$D$557,'Infos Relatório'!$B$2,'Faturamento SP2'!$E$2:$E$557,'Infos Relatório'!$B25,'Faturamento SP2'!$Z$2:$Z$557,'Infos Relatório'!BE$1,'Faturamento SP2'!$T$2:$T$557,"Sim")+SUMIFS('Faturamento SP2'!$P$2:$P$557,'Faturamento SP2'!$D$2:$D$557,'Infos Relatório'!$B$2,'Faturamento SP2'!$E$2:$E$557,'Infos Relatório'!$B25,'Faturamento SP2'!$Z$2:$Z$557,'Infos Relatório'!BE$1,'Faturamento SP2'!$T$2:$T$557,"Sim")</f>
        <v>0</v>
      </c>
      <c r="BI25" s="27" t="e">
        <f t="shared" si="21"/>
        <v>#DIV/0!</v>
      </c>
      <c r="BJ25" s="24">
        <f>SUMIFS('Faturamento SP2'!$H$2:$H$557,'Faturamento SP2'!$D$2:$D$557,'Infos Relatório'!$B$2,'Faturamento SP2'!$E$2:$E$557,'Infos Relatório'!$B25,'Faturamento SP2'!$Z$2:$Z$557,'Infos Relatório'!BE$1)</f>
        <v>0</v>
      </c>
      <c r="BK25" s="23">
        <f>COUNTIFS('Faturamento SP2'!$D$2:$D$557,'Infos Relatório'!$B$2,'Faturamento SP2'!$E$2:$E$557,'Infos Relatório'!$B25,'Faturamento SP2'!$Z$2:$Z$557,'Infos Relatório'!BK$1)</f>
        <v>0</v>
      </c>
      <c r="BL25" s="14">
        <f>SUMIFS('Faturamento SP2'!$G$2:$G$557,'Faturamento SP2'!$D$2:$D$557,'Infos Relatório'!$B$2,'Faturamento SP2'!$E$2:$E$557,'Infos Relatório'!$B25,'Faturamento SP2'!$Z$2:$Z$557,'Infos Relatório'!BK$1)</f>
        <v>0</v>
      </c>
      <c r="BM25" s="14">
        <f>SUMIFS('Faturamento SP2'!$J$2:$J$557,'Faturamento SP2'!$D$2:$D$557,'Infos Relatório'!$B$2,'Faturamento SP2'!$E$2:$E$557,'Infos Relatório'!$B25,'Faturamento SP2'!$Z$2:$Z$557,'Infos Relatório'!BK$1)</f>
        <v>0</v>
      </c>
      <c r="BN25" s="15">
        <f>SUMIFS('Faturamento SP2'!$O$2:$O$557,'Faturamento SP2'!$D$2:$D$557,'Infos Relatório'!$B$2,'Faturamento SP2'!$E$2:$E$557,'Infos Relatório'!$B25,'Faturamento SP2'!$Z$2:$Z$557,'Infos Relatório'!BK$1,'Faturamento SP2'!$T$2:$T$557,"Sim")+SUMIFS('Faturamento SP2'!$P$2:$P$557,'Faturamento SP2'!$D$2:$D$557,'Infos Relatório'!$B$2,'Faturamento SP2'!$E$2:$E$557,'Infos Relatório'!$B25,'Faturamento SP2'!$Z$2:$Z$557,'Infos Relatório'!BK$1,'Faturamento SP2'!$T$2:$T$557,"Sim")</f>
        <v>0</v>
      </c>
      <c r="BO25" s="27" t="e">
        <f t="shared" si="22"/>
        <v>#DIV/0!</v>
      </c>
      <c r="BP25" s="24">
        <f>SUMIFS('Faturamento SP2'!$H$2:$H$557,'Faturamento SP2'!$D$2:$D$557,'Infos Relatório'!$B$2,'Faturamento SP2'!$E$2:$E$557,'Infos Relatório'!$B25,'Faturamento SP2'!$Z$2:$Z$557,'Infos Relatório'!BK$1)</f>
        <v>0</v>
      </c>
      <c r="BQ25" s="23">
        <f>COUNTIFS('Faturamento SP2'!$D$2:$D$557,'Infos Relatório'!$B$2,'Faturamento SP2'!$E$2:$E$557,'Infos Relatório'!$B25,'Faturamento SP2'!$Z$2:$Z$557,'Infos Relatório'!BQ$1)</f>
        <v>0</v>
      </c>
      <c r="BR25" s="14">
        <f>SUMIFS('Faturamento SP2'!$G$2:$G$557,'Faturamento SP2'!$D$2:$D$557,'Infos Relatório'!$B$2,'Faturamento SP2'!$E$2:$E$557,'Infos Relatório'!$B25,'Faturamento SP2'!$Z$2:$Z$557,'Infos Relatório'!BQ$1)</f>
        <v>0</v>
      </c>
      <c r="BS25" s="14">
        <f>SUMIFS('Faturamento SP2'!$J$2:$J$557,'Faturamento SP2'!$D$2:$D$557,'Infos Relatório'!$B$2,'Faturamento SP2'!$E$2:$E$557,'Infos Relatório'!$B25,'Faturamento SP2'!$Z$2:$Z$557,'Infos Relatório'!BQ$1)</f>
        <v>0</v>
      </c>
      <c r="BT25" s="15">
        <f>SUMIFS('Faturamento SP2'!$O$2:$O$557,'Faturamento SP2'!$D$2:$D$557,'Infos Relatório'!$B$2,'Faturamento SP2'!$E$2:$E$557,'Infos Relatório'!$B25,'Faturamento SP2'!$Z$2:$Z$557,'Infos Relatório'!BQ$1,'Faturamento SP2'!$T$2:$T$557,"Sim")+SUMIFS('Faturamento SP2'!$P$2:$P$557,'Faturamento SP2'!$D$2:$D$557,'Infos Relatório'!$B$2,'Faturamento SP2'!$E$2:$E$557,'Infos Relatório'!$B25,'Faturamento SP2'!$Z$2:$Z$557,'Infos Relatório'!BQ$1,'Faturamento SP2'!$T$2:$T$557,"Sim")</f>
        <v>0</v>
      </c>
      <c r="BU25" s="27" t="e">
        <f t="shared" si="23"/>
        <v>#DIV/0!</v>
      </c>
      <c r="BV25" s="24">
        <f>SUMIFS('Faturamento SP2'!$H$2:$H$557,'Faturamento SP2'!$D$2:$D$557,'Infos Relatório'!$B$2,'Faturamento SP2'!$E$2:$E$557,'Infos Relatório'!$B25,'Faturamento SP2'!$Z$2:$Z$557,'Infos Relatório'!BQ$1)</f>
        <v>0</v>
      </c>
    </row>
    <row r="26" spans="2:74">
      <c r="B26" s="17" t="s">
        <v>155</v>
      </c>
      <c r="C26" s="23">
        <f>COUNTIFS('Faturamento SP2'!$D$2:$D$557,'Infos Relatório'!$B$2,'Faturamento SP2'!$E$2:$E$557,'Infos Relatório'!$B26,'Faturamento SP2'!$Z$2:$Z$557,'Infos Relatório'!C$1)</f>
        <v>0</v>
      </c>
      <c r="D26" s="14">
        <f>SUMIFS('Faturamento SP2'!$G$2:$G$557,'Faturamento SP2'!$D$2:$D$557,'Infos Relatório'!$B$2,'Faturamento SP2'!$E$2:$E$557,'Infos Relatório'!$B26,'Faturamento SP2'!$Z$2:$Z$557,'Infos Relatório'!C$1)</f>
        <v>0</v>
      </c>
      <c r="E26" s="55">
        <f>SUMIFS('Faturamento SP2'!$J$2:$J$557,'Faturamento SP2'!$D$2:$D$557,'Infos Relatório'!$B$2,'Faturamento SP2'!$E$2:$E$557,'Infos Relatório'!$B26,'Faturamento SP2'!$Z$2:$Z$557,'Infos Relatório'!C$1)</f>
        <v>0</v>
      </c>
      <c r="F26" s="15">
        <f>SUMIFS('Faturamento SP2'!$O$2:$O$557,'Faturamento SP2'!$D$2:$D$557,'Infos Relatório'!$B$2,'Faturamento SP2'!$E$2:$E$557,'Infos Relatório'!$B26,'Faturamento SP2'!$Z$2:$Z$557,'Infos Relatório'!C$1,'Faturamento SP2'!$T$2:$T$557,"Sim")+SUMIFS('Faturamento SP2'!$P$2:$P$557,'Faturamento SP2'!$D$2:$D$557,'Infos Relatório'!$B$2,'Faturamento SP2'!$E$2:$E$557,'Infos Relatório'!$B26,'Faturamento SP2'!$Z$2:$Z$557,'Infos Relatório'!C$1,'Faturamento SP2'!$T$2:$T$557,"Sim")</f>
        <v>0</v>
      </c>
      <c r="G26" s="60" t="e">
        <f t="shared" si="12"/>
        <v>#DIV/0!</v>
      </c>
      <c r="H26" s="24">
        <f>SUMIFS('Faturamento SP2'!$H$2:$H$557,'Faturamento SP2'!$D$2:$D$557,'Infos Relatório'!$B$2,'Faturamento SP2'!$E$2:$E$557,'Infos Relatório'!$B26,'Faturamento SP2'!$Z$2:$Z$557,'Infos Relatório'!C$1)</f>
        <v>0</v>
      </c>
      <c r="I26" s="23">
        <f>COUNTIFS('Faturamento SP2'!$D$2:$D$557,'Infos Relatório'!$B$2,'Faturamento SP2'!$E$2:$E$557,'Infos Relatório'!$B26,'Faturamento SP2'!$Z$2:$Z$557,'Infos Relatório'!I$1)</f>
        <v>0</v>
      </c>
      <c r="J26" s="14">
        <f>SUMIFS('Faturamento SP2'!$G$2:$G$557,'Faturamento SP2'!$D$2:$D$557,'Infos Relatório'!$B$2,'Faturamento SP2'!$E$2:$E$557,'Infos Relatório'!$B26,'Faturamento SP2'!$Z$2:$Z$557,'Infos Relatório'!I$1)</f>
        <v>0</v>
      </c>
      <c r="K26" s="55">
        <f>SUMIFS('Faturamento SP2'!$J$2:$J$557,'Faturamento SP2'!$D$2:$D$557,'Infos Relatório'!$B$2,'Faturamento SP2'!$E$2:$E$557,'Infos Relatório'!$B26,'Faturamento SP2'!$Z$2:$Z$557,'Infos Relatório'!I$1)</f>
        <v>0</v>
      </c>
      <c r="L26" s="15">
        <f>SUMIFS('Faturamento SP2'!$O$2:$O$557,'Faturamento SP2'!$D$2:$D$557,'Infos Relatório'!$B$2,'Faturamento SP2'!$E$2:$E$557,'Infos Relatório'!$B26,'Faturamento SP2'!$Z$2:$Z$557,'Infos Relatório'!I$1,'Faturamento SP2'!$T$2:$T$557,"Sim")+SUMIFS('Faturamento SP2'!$P$2:$P$557,'Faturamento SP2'!$D$2:$D$557,'Infos Relatório'!$B$2,'Faturamento SP2'!$E$2:$E$557,'Infos Relatório'!$B26,'Faturamento SP2'!$Z$2:$Z$557,'Infos Relatório'!I$1,'Faturamento SP2'!$T$2:$T$557,"Sim")</f>
        <v>0</v>
      </c>
      <c r="M26" s="27" t="e">
        <f t="shared" si="13"/>
        <v>#DIV/0!</v>
      </c>
      <c r="N26" s="24">
        <f>SUMIFS('Faturamento SP2'!$H$2:$H$557,'Faturamento SP2'!$D$2:$D$557,'Infos Relatório'!$B$2,'Faturamento SP2'!$E$2:$E$557,'Infos Relatório'!$B26,'Faturamento SP2'!$Z$2:$Z$557,'Infos Relatório'!I$1)</f>
        <v>0</v>
      </c>
      <c r="O26" s="23">
        <f>COUNTIFS('Faturamento SP2'!$D$2:$D$557,'Infos Relatório'!$B$2,'Faturamento SP2'!$E$2:$E$557,'Infos Relatório'!$B26,'Faturamento SP2'!$Z$2:$Z$557,'Infos Relatório'!O$1)</f>
        <v>0</v>
      </c>
      <c r="P26" s="14">
        <f>SUMIFS('Faturamento SP2'!$G$2:$G$557,'Faturamento SP2'!$D$2:$D$557,'Infos Relatório'!$B$2,'Faturamento SP2'!$E$2:$E$557,'Infos Relatório'!$B26,'Faturamento SP2'!$Z$2:$Z$557,'Infos Relatório'!O$1)</f>
        <v>0</v>
      </c>
      <c r="Q26" s="14">
        <f>SUMIFS('Faturamento SP2'!$J$2:$J$557,'Faturamento SP2'!$D$2:$D$557,'Infos Relatório'!$B$2,'Faturamento SP2'!$E$2:$E$557,'Infos Relatório'!$B26,'Faturamento SP2'!$Z$2:$Z$557,'Infos Relatório'!O$1)</f>
        <v>0</v>
      </c>
      <c r="R26" s="15">
        <f>SUMIFS('Faturamento SP2'!$O$2:$O$557,'Faturamento SP2'!$D$2:$D$557,'Infos Relatório'!$B$2,'Faturamento SP2'!$E$2:$E$557,'Infos Relatório'!$B26,'Faturamento SP2'!$Z$2:$Z$557,'Infos Relatório'!O$1,'Faturamento SP2'!$T$2:$T$557,"Sim")+SUMIFS('Faturamento SP2'!$P$2:$P$557,'Faturamento SP2'!$D$2:$D$557,'Infos Relatório'!$B$2,'Faturamento SP2'!$E$2:$E$557,'Infos Relatório'!$B26,'Faturamento SP2'!$Z$2:$Z$557,'Infos Relatório'!O$1,'Faturamento SP2'!$T$2:$T$557,"Sim")</f>
        <v>0</v>
      </c>
      <c r="S26" s="27" t="e">
        <f t="shared" si="14"/>
        <v>#DIV/0!</v>
      </c>
      <c r="T26" s="24">
        <f>SUMIFS('Faturamento SP2'!$H$2:$H$557,'Faturamento SP2'!$D$2:$D$557,'Infos Relatório'!$B$2,'Faturamento SP2'!$E$2:$E$557,'Infos Relatório'!$B26,'Faturamento SP2'!$Z$2:$Z$557,'Infos Relatório'!O$1)</f>
        <v>0</v>
      </c>
      <c r="U26" s="23">
        <f>COUNTIFS('Faturamento SP2'!$D$2:$D$557,'Infos Relatório'!$B$2,'Faturamento SP2'!$E$2:$E$557,'Infos Relatório'!$B26,'Faturamento SP2'!$Z$2:$Z$557,'Infos Relatório'!U$1)</f>
        <v>0</v>
      </c>
      <c r="V26" s="14">
        <f>SUMIFS('Faturamento SP2'!$G$2:$G$557,'Faturamento SP2'!$D$2:$D$557,'Infos Relatório'!$B$2,'Faturamento SP2'!$E$2:$E$557,'Infos Relatório'!$B26,'Faturamento SP2'!$Z$2:$Z$557,'Infos Relatório'!U$1)</f>
        <v>0</v>
      </c>
      <c r="W26" s="14">
        <f>SUMIFS('Faturamento SP2'!$J$2:$J$557,'Faturamento SP2'!$D$2:$D$557,'Infos Relatório'!$B$2,'Faturamento SP2'!$E$2:$E$557,'Infos Relatório'!$B26,'Faturamento SP2'!$Z$2:$Z$557,'Infos Relatório'!U$1)</f>
        <v>0</v>
      </c>
      <c r="X26" s="15">
        <f>SUMIFS('Faturamento SP2'!$O$2:$O$557,'Faturamento SP2'!$D$2:$D$557,'Infos Relatório'!$B$2,'Faturamento SP2'!$E$2:$E$557,'Infos Relatório'!$B26,'Faturamento SP2'!$Z$2:$Z$557,'Infos Relatório'!U$1,'Faturamento SP2'!$T$2:$T$557,"Sim")+SUMIFS('Faturamento SP2'!$P$2:$P$557,'Faturamento SP2'!$D$2:$D$557,'Infos Relatório'!$B$2,'Faturamento SP2'!$E$2:$E$557,'Infos Relatório'!$B26,'Faturamento SP2'!$Z$2:$Z$557,'Infos Relatório'!U$1,'Faturamento SP2'!$T$2:$T$557,"Sim")</f>
        <v>0</v>
      </c>
      <c r="Y26" s="27" t="e">
        <f t="shared" si="15"/>
        <v>#DIV/0!</v>
      </c>
      <c r="Z26" s="24">
        <f>SUMIFS('Faturamento SP2'!$H$2:$H$557,'Faturamento SP2'!$D$2:$D$557,'Infos Relatório'!$B$2,'Faturamento SP2'!$E$2:$E$557,'Infos Relatório'!$B26,'Faturamento SP2'!$Z$2:$Z$557,'Infos Relatório'!U$1)</f>
        <v>0</v>
      </c>
      <c r="AA26" s="23">
        <f>COUNTIFS('Faturamento SP2'!$D$2:$D$557,'Infos Relatório'!$B$2,'Faturamento SP2'!$E$2:$E$557,'Infos Relatório'!$B26,'Faturamento SP2'!$Z$2:$Z$557,'Infos Relatório'!AA$1)</f>
        <v>0</v>
      </c>
      <c r="AB26" s="14">
        <f>SUMIFS('Faturamento SP2'!$G$2:$G$557,'Faturamento SP2'!$D$2:$D$557,'Infos Relatório'!$B$2,'Faturamento SP2'!$E$2:$E$557,'Infos Relatório'!$B26,'Faturamento SP2'!$Z$2:$Z$557,'Infos Relatório'!AA$1)</f>
        <v>0</v>
      </c>
      <c r="AC26" s="14">
        <f>SUMIFS('Faturamento SP2'!$J$2:$J$557,'Faturamento SP2'!$D$2:$D$557,'Infos Relatório'!$B$2,'Faturamento SP2'!$E$2:$E$557,'Infos Relatório'!$B26,'Faturamento SP2'!$Z$2:$Z$557,'Infos Relatório'!AA$1)</f>
        <v>0</v>
      </c>
      <c r="AD26" s="15">
        <f>SUMIFS('Faturamento SP2'!$O$2:$O$557,'Faturamento SP2'!$D$2:$D$557,'Infos Relatório'!$B$2,'Faturamento SP2'!$E$2:$E$557,'Infos Relatório'!$B26,'Faturamento SP2'!$Z$2:$Z$557,'Infos Relatório'!AA$1,'Faturamento SP2'!$T$2:$T$557,"Sim")+SUMIFS('Faturamento SP2'!$P$2:$P$557,'Faturamento SP2'!$D$2:$D$557,'Infos Relatório'!$B$2,'Faturamento SP2'!$E$2:$E$557,'Infos Relatório'!$B26,'Faturamento SP2'!$Z$2:$Z$557,'Infos Relatório'!AA$1,'Faturamento SP2'!$T$2:$T$557,"Sim")</f>
        <v>0</v>
      </c>
      <c r="AE26" s="27" t="e">
        <f t="shared" si="16"/>
        <v>#DIV/0!</v>
      </c>
      <c r="AF26" s="24">
        <f>SUMIFS('Faturamento SP2'!$H$2:$H$557,'Faturamento SP2'!$D$2:$D$557,'Infos Relatório'!$B$2,'Faturamento SP2'!$E$2:$E$557,'Infos Relatório'!$B26,'Faturamento SP2'!$Z$2:$Z$557,'Infos Relatório'!AA$1)</f>
        <v>0</v>
      </c>
      <c r="AG26" s="23">
        <f>COUNTIFS('Faturamento SP2'!$D$2:$D$557,'Infos Relatório'!$B$2,'Faturamento SP2'!$E$2:$E$557,'Infos Relatório'!$B26,'Faturamento SP2'!$Z$2:$Z$557,'Infos Relatório'!AG$1)</f>
        <v>0</v>
      </c>
      <c r="AH26" s="14">
        <f>SUMIFS('Faturamento SP2'!$G$2:$G$557,'Faturamento SP2'!$D$2:$D$557,'Infos Relatório'!$B$2,'Faturamento SP2'!$E$2:$E$557,'Infos Relatório'!$B26,'Faturamento SP2'!$Z$2:$Z$557,'Infos Relatório'!AG$1)</f>
        <v>0</v>
      </c>
      <c r="AI26" s="14">
        <f>SUMIFS('Faturamento SP2'!$J$2:$J$557,'Faturamento SP2'!$D$2:$D$557,'Infos Relatório'!$B$2,'Faturamento SP2'!$E$2:$E$557,'Infos Relatório'!$B26,'Faturamento SP2'!$Z$2:$Z$557,'Infos Relatório'!AG$1)</f>
        <v>0</v>
      </c>
      <c r="AJ26" s="15">
        <f>SUMIFS('Faturamento SP2'!$O$2:$O$557,'Faturamento SP2'!$D$2:$D$557,'Infos Relatório'!$B$2,'Faturamento SP2'!$E$2:$E$557,'Infos Relatório'!$B26,'Faturamento SP2'!$Z$2:$Z$557,'Infos Relatório'!AG$1,'Faturamento SP2'!$T$2:$T$557,"Sim")+SUMIFS('Faturamento SP2'!$P$2:$P$557,'Faturamento SP2'!$D$2:$D$557,'Infos Relatório'!$B$2,'Faturamento SP2'!$E$2:$E$557,'Infos Relatório'!$B26,'Faturamento SP2'!$Z$2:$Z$557,'Infos Relatório'!AG$1,'Faturamento SP2'!$T$2:$T$557,"Sim")</f>
        <v>0</v>
      </c>
      <c r="AK26" s="27" t="e">
        <f t="shared" si="17"/>
        <v>#DIV/0!</v>
      </c>
      <c r="AL26" s="24">
        <f>SUMIFS('Faturamento SP2'!$H$2:$H$557,'Faturamento SP2'!$D$2:$D$557,'Infos Relatório'!$B$2,'Faturamento SP2'!$E$2:$E$557,'Infos Relatório'!$B26,'Faturamento SP2'!$Z$2:$Z$557,'Infos Relatório'!AG$1)</f>
        <v>0</v>
      </c>
      <c r="AM26" s="23">
        <f>COUNTIFS('Faturamento SP2'!$D$2:$D$557,'Infos Relatório'!$B$2,'Faturamento SP2'!$E$2:$E$557,'Infos Relatório'!$B26,'Faturamento SP2'!$Z$2:$Z$557,'Infos Relatório'!AM$1)</f>
        <v>0</v>
      </c>
      <c r="AN26" s="14">
        <f>SUMIFS('Faturamento SP2'!$G$2:$G$557,'Faturamento SP2'!$D$2:$D$557,'Infos Relatório'!$B$2,'Faturamento SP2'!$E$2:$E$557,'Infos Relatório'!$B26,'Faturamento SP2'!$Z$2:$Z$557,'Infos Relatório'!AM$1)</f>
        <v>0</v>
      </c>
      <c r="AO26" s="14">
        <f>SUMIFS('Faturamento SP2'!$J$2:$J$557,'Faturamento SP2'!$D$2:$D$557,'Infos Relatório'!$B$2,'Faturamento SP2'!$E$2:$E$557,'Infos Relatório'!$B26,'Faturamento SP2'!$Z$2:$Z$557,'Infos Relatório'!AM$1)</f>
        <v>0</v>
      </c>
      <c r="AP26" s="15">
        <f>SUMIFS('Faturamento SP2'!$O$2:$O$557,'Faturamento SP2'!$D$2:$D$557,'Infos Relatório'!$B$2,'Faturamento SP2'!$E$2:$E$557,'Infos Relatório'!$B26,'Faturamento SP2'!$Z$2:$Z$557,'Infos Relatório'!AM$1,'Faturamento SP2'!$T$2:$T$557,"Sim")+SUMIFS('Faturamento SP2'!$P$2:$P$557,'Faturamento SP2'!$D$2:$D$557,'Infos Relatório'!$B$2,'Faturamento SP2'!$E$2:$E$557,'Infos Relatório'!$B26,'Faturamento SP2'!$Z$2:$Z$557,'Infos Relatório'!AM$1,'Faturamento SP2'!$T$2:$T$557,"Sim")</f>
        <v>0</v>
      </c>
      <c r="AQ26" s="27" t="e">
        <f t="shared" si="18"/>
        <v>#DIV/0!</v>
      </c>
      <c r="AR26" s="24">
        <f>SUMIFS('Faturamento SP2'!$H$2:$H$557,'Faturamento SP2'!$D$2:$D$557,'Infos Relatório'!$B$2,'Faturamento SP2'!$E$2:$E$557,'Infos Relatório'!$B26,'Faturamento SP2'!$Z$2:$Z$557,'Infos Relatório'!AM$1)</f>
        <v>0</v>
      </c>
      <c r="AS26" s="23">
        <f>COUNTIFS('Faturamento SP2'!$D$2:$D$557,'Infos Relatório'!$B$2,'Faturamento SP2'!$E$2:$E$557,'Infos Relatório'!$B26,'Faturamento SP2'!$Z$2:$Z$557,'Infos Relatório'!AS$1)</f>
        <v>0</v>
      </c>
      <c r="AT26" s="14">
        <f>SUMIFS('Faturamento SP2'!$G$2:$G$557,'Faturamento SP2'!$D$2:$D$557,'Infos Relatório'!$B$2,'Faturamento SP2'!$E$2:$E$557,'Infos Relatório'!$B26,'Faturamento SP2'!$Z$2:$Z$557,'Infos Relatório'!AS$1)</f>
        <v>0</v>
      </c>
      <c r="AU26" s="14">
        <f>SUMIFS('Faturamento SP2'!$J$2:$J$557,'Faturamento SP2'!$D$2:$D$557,'Infos Relatório'!$B$2,'Faturamento SP2'!$E$2:$E$557,'Infos Relatório'!$B26,'Faturamento SP2'!$Z$2:$Z$557,'Infos Relatório'!AS$1)</f>
        <v>0</v>
      </c>
      <c r="AV26" s="15">
        <f>SUMIFS('Faturamento SP2'!$O$2:$O$557,'Faturamento SP2'!$D$2:$D$557,'Infos Relatório'!$B$2,'Faturamento SP2'!$E$2:$E$557,'Infos Relatório'!$B26,'Faturamento SP2'!$Z$2:$Z$557,'Infos Relatório'!AS$1,'Faturamento SP2'!$T$2:$T$557,"Sim")+SUMIFS('Faturamento SP2'!$P$2:$P$557,'Faturamento SP2'!$D$2:$D$557,'Infos Relatório'!$B$2,'Faturamento SP2'!$E$2:$E$557,'Infos Relatório'!$B26,'Faturamento SP2'!$Z$2:$Z$557,'Infos Relatório'!AS$1,'Faturamento SP2'!$T$2:$T$557,"Sim")</f>
        <v>0</v>
      </c>
      <c r="AW26" s="27" t="e">
        <f t="shared" si="19"/>
        <v>#DIV/0!</v>
      </c>
      <c r="AX26" s="24">
        <f>SUMIFS('Faturamento SP2'!$H$2:$H$557,'Faturamento SP2'!$D$2:$D$557,'Infos Relatório'!$B$2,'Faturamento SP2'!$E$2:$E$557,'Infos Relatório'!$B26,'Faturamento SP2'!$Z$2:$Z$557,'Infos Relatório'!AS$1)</f>
        <v>0</v>
      </c>
      <c r="AY26" s="23">
        <f>COUNTIFS('Faturamento SP2'!$D$2:$D$557,'Infos Relatório'!$B$2,'Faturamento SP2'!$E$2:$E$557,'Infos Relatório'!$B26,'Faturamento SP2'!$Z$2:$Z$557,'Infos Relatório'!AY$1)</f>
        <v>0</v>
      </c>
      <c r="AZ26" s="14">
        <f>SUMIFS('Faturamento SP2'!$G$2:$G$557,'Faturamento SP2'!$D$2:$D$557,'Infos Relatório'!$B$2,'Faturamento SP2'!$E$2:$E$557,'Infos Relatório'!$B26,'Faturamento SP2'!$Z$2:$Z$557,'Infos Relatório'!AY$1)</f>
        <v>0</v>
      </c>
      <c r="BA26" s="14">
        <f>SUMIFS('Faturamento SP2'!$J$2:$J$557,'Faturamento SP2'!$D$2:$D$557,'Infos Relatório'!$B$2,'Faturamento SP2'!$E$2:$E$557,'Infos Relatório'!$B26,'Faturamento SP2'!$Z$2:$Z$557,'Infos Relatório'!AY$1)</f>
        <v>0</v>
      </c>
      <c r="BB26" s="15">
        <f>SUMIFS('Faturamento SP2'!$O$2:$O$557,'Faturamento SP2'!$D$2:$D$557,'Infos Relatório'!$B$2,'Faturamento SP2'!$E$2:$E$557,'Infos Relatório'!$B26,'Faturamento SP2'!$Z$2:$Z$557,'Infos Relatório'!AY$1,'Faturamento SP2'!$T$2:$T$557,"Sim")+SUMIFS('Faturamento SP2'!$P$2:$P$557,'Faturamento SP2'!$D$2:$D$557,'Infos Relatório'!$B$2,'Faturamento SP2'!$E$2:$E$557,'Infos Relatório'!$B26,'Faturamento SP2'!$Z$2:$Z$557,'Infos Relatório'!AY$1,'Faturamento SP2'!$T$2:$T$557,"Sim")</f>
        <v>0</v>
      </c>
      <c r="BC26" s="27" t="e">
        <f t="shared" si="20"/>
        <v>#DIV/0!</v>
      </c>
      <c r="BD26" s="24">
        <f>SUMIFS('Faturamento SP2'!$H$2:$H$557,'Faturamento SP2'!$D$2:$D$557,'Infos Relatório'!$B$2,'Faturamento SP2'!$E$2:$E$557,'Infos Relatório'!$B26,'Faturamento SP2'!$Z$2:$Z$557,'Infos Relatório'!AY$1)</f>
        <v>0</v>
      </c>
      <c r="BE26" s="23">
        <f>COUNTIFS('Faturamento SP2'!$D$2:$D$557,'Infos Relatório'!$B$2,'Faturamento SP2'!$E$2:$E$557,'Infos Relatório'!$B26,'Faturamento SP2'!$Z$2:$Z$557,'Infos Relatório'!BE$1)</f>
        <v>0</v>
      </c>
      <c r="BF26" s="14">
        <f>SUMIFS('Faturamento SP2'!$G$2:$G$557,'Faturamento SP2'!$D$2:$D$557,'Infos Relatório'!$B$2,'Faturamento SP2'!$E$2:$E$557,'Infos Relatório'!$B26,'Faturamento SP2'!$Z$2:$Z$557,'Infos Relatório'!BE$1)</f>
        <v>0</v>
      </c>
      <c r="BG26" s="14">
        <f>SUMIFS('Faturamento SP2'!$J$2:$J$557,'Faturamento SP2'!$D$2:$D$557,'Infos Relatório'!$B$2,'Faturamento SP2'!$E$2:$E$557,'Infos Relatório'!$B26,'Faturamento SP2'!$Z$2:$Z$557,'Infos Relatório'!BE$1)</f>
        <v>0</v>
      </c>
      <c r="BH26" s="15">
        <f>SUMIFS('Faturamento SP2'!$O$2:$O$557,'Faturamento SP2'!$D$2:$D$557,'Infos Relatório'!$B$2,'Faturamento SP2'!$E$2:$E$557,'Infos Relatório'!$B26,'Faturamento SP2'!$Z$2:$Z$557,'Infos Relatório'!BE$1,'Faturamento SP2'!$T$2:$T$557,"Sim")+SUMIFS('Faturamento SP2'!$P$2:$P$557,'Faturamento SP2'!$D$2:$D$557,'Infos Relatório'!$B$2,'Faturamento SP2'!$E$2:$E$557,'Infos Relatório'!$B26,'Faturamento SP2'!$Z$2:$Z$557,'Infos Relatório'!BE$1,'Faturamento SP2'!$T$2:$T$557,"Sim")</f>
        <v>0</v>
      </c>
      <c r="BI26" s="27" t="e">
        <f t="shared" si="21"/>
        <v>#DIV/0!</v>
      </c>
      <c r="BJ26" s="24">
        <f>SUMIFS('Faturamento SP2'!$H$2:$H$557,'Faturamento SP2'!$D$2:$D$557,'Infos Relatório'!$B$2,'Faturamento SP2'!$E$2:$E$557,'Infos Relatório'!$B26,'Faturamento SP2'!$Z$2:$Z$557,'Infos Relatório'!BE$1)</f>
        <v>0</v>
      </c>
      <c r="BK26" s="23">
        <f>COUNTIFS('Faturamento SP2'!$D$2:$D$557,'Infos Relatório'!$B$2,'Faturamento SP2'!$E$2:$E$557,'Infos Relatório'!$B26,'Faturamento SP2'!$Z$2:$Z$557,'Infos Relatório'!BK$1)</f>
        <v>0</v>
      </c>
      <c r="BL26" s="14">
        <f>SUMIFS('Faturamento SP2'!$G$2:$G$557,'Faturamento SP2'!$D$2:$D$557,'Infos Relatório'!$B$2,'Faturamento SP2'!$E$2:$E$557,'Infos Relatório'!$B26,'Faturamento SP2'!$Z$2:$Z$557,'Infos Relatório'!BK$1)</f>
        <v>0</v>
      </c>
      <c r="BM26" s="14">
        <f>SUMIFS('Faturamento SP2'!$J$2:$J$557,'Faturamento SP2'!$D$2:$D$557,'Infos Relatório'!$B$2,'Faturamento SP2'!$E$2:$E$557,'Infos Relatório'!$B26,'Faturamento SP2'!$Z$2:$Z$557,'Infos Relatório'!BK$1)</f>
        <v>0</v>
      </c>
      <c r="BN26" s="15">
        <f>SUMIFS('Faturamento SP2'!$O$2:$O$557,'Faturamento SP2'!$D$2:$D$557,'Infos Relatório'!$B$2,'Faturamento SP2'!$E$2:$E$557,'Infos Relatório'!$B26,'Faturamento SP2'!$Z$2:$Z$557,'Infos Relatório'!BK$1,'Faturamento SP2'!$T$2:$T$557,"Sim")+SUMIFS('Faturamento SP2'!$P$2:$P$557,'Faturamento SP2'!$D$2:$D$557,'Infos Relatório'!$B$2,'Faturamento SP2'!$E$2:$E$557,'Infos Relatório'!$B26,'Faturamento SP2'!$Z$2:$Z$557,'Infos Relatório'!BK$1,'Faturamento SP2'!$T$2:$T$557,"Sim")</f>
        <v>0</v>
      </c>
      <c r="BO26" s="27" t="e">
        <f t="shared" si="22"/>
        <v>#DIV/0!</v>
      </c>
      <c r="BP26" s="24">
        <f>SUMIFS('Faturamento SP2'!$H$2:$H$557,'Faturamento SP2'!$D$2:$D$557,'Infos Relatório'!$B$2,'Faturamento SP2'!$E$2:$E$557,'Infos Relatório'!$B26,'Faturamento SP2'!$Z$2:$Z$557,'Infos Relatório'!BK$1)</f>
        <v>0</v>
      </c>
      <c r="BQ26" s="23">
        <f>COUNTIFS('Faturamento SP2'!$D$2:$D$557,'Infos Relatório'!$B$2,'Faturamento SP2'!$E$2:$E$557,'Infos Relatório'!$B26,'Faturamento SP2'!$Z$2:$Z$557,'Infos Relatório'!BQ$1)</f>
        <v>0</v>
      </c>
      <c r="BR26" s="14">
        <f>SUMIFS('Faturamento SP2'!$G$2:$G$557,'Faturamento SP2'!$D$2:$D$557,'Infos Relatório'!$B$2,'Faturamento SP2'!$E$2:$E$557,'Infos Relatório'!$B26,'Faturamento SP2'!$Z$2:$Z$557,'Infos Relatório'!BQ$1)</f>
        <v>0</v>
      </c>
      <c r="BS26" s="14">
        <f>SUMIFS('Faturamento SP2'!$J$2:$J$557,'Faturamento SP2'!$D$2:$D$557,'Infos Relatório'!$B$2,'Faturamento SP2'!$E$2:$E$557,'Infos Relatório'!$B26,'Faturamento SP2'!$Z$2:$Z$557,'Infos Relatório'!BQ$1)</f>
        <v>0</v>
      </c>
      <c r="BT26" s="15">
        <f>SUMIFS('Faturamento SP2'!$O$2:$O$557,'Faturamento SP2'!$D$2:$D$557,'Infos Relatório'!$B$2,'Faturamento SP2'!$E$2:$E$557,'Infos Relatório'!$B26,'Faturamento SP2'!$Z$2:$Z$557,'Infos Relatório'!BQ$1,'Faturamento SP2'!$T$2:$T$557,"Sim")+SUMIFS('Faturamento SP2'!$P$2:$P$557,'Faturamento SP2'!$D$2:$D$557,'Infos Relatório'!$B$2,'Faturamento SP2'!$E$2:$E$557,'Infos Relatório'!$B26,'Faturamento SP2'!$Z$2:$Z$557,'Infos Relatório'!BQ$1,'Faturamento SP2'!$T$2:$T$557,"Sim")</f>
        <v>0</v>
      </c>
      <c r="BU26" s="27" t="e">
        <f t="shared" si="23"/>
        <v>#DIV/0!</v>
      </c>
      <c r="BV26" s="24">
        <f>SUMIFS('Faturamento SP2'!$H$2:$H$557,'Faturamento SP2'!$D$2:$D$557,'Infos Relatório'!$B$2,'Faturamento SP2'!$E$2:$E$557,'Infos Relatório'!$B26,'Faturamento SP2'!$Z$2:$Z$557,'Infos Relatório'!BQ$1)</f>
        <v>0</v>
      </c>
    </row>
    <row r="27" spans="2:74">
      <c r="B27" s="17" t="s">
        <v>166</v>
      </c>
      <c r="C27" s="23">
        <f>COUNTIFS('Faturamento SP2'!$D$2:$D$557,'Infos Relatório'!$B$2,'Faturamento SP2'!$E$2:$E$557,'Infos Relatório'!$B27,'Faturamento SP2'!$Z$2:$Z$557,'Infos Relatório'!C$1)</f>
        <v>0</v>
      </c>
      <c r="D27" s="14">
        <f>SUMIFS('Faturamento SP2'!$G$2:$G$557,'Faturamento SP2'!$D$2:$D$557,'Infos Relatório'!$B$2,'Faturamento SP2'!$E$2:$E$557,'Infos Relatório'!$B27,'Faturamento SP2'!$Z$2:$Z$557,'Infos Relatório'!C$1)</f>
        <v>0</v>
      </c>
      <c r="E27" s="55">
        <f>SUMIFS('Faturamento SP2'!$J$2:$J$557,'Faturamento SP2'!$D$2:$D$557,'Infos Relatório'!$B$2,'Faturamento SP2'!$E$2:$E$557,'Infos Relatório'!$B27,'Faturamento SP2'!$Z$2:$Z$557,'Infos Relatório'!C$1)</f>
        <v>0</v>
      </c>
      <c r="F27" s="15">
        <f>SUMIFS('Faturamento SP2'!$O$2:$O$557,'Faturamento SP2'!$D$2:$D$557,'Infos Relatório'!$B$2,'Faturamento SP2'!$E$2:$E$557,'Infos Relatório'!$B27,'Faturamento SP2'!$Z$2:$Z$557,'Infos Relatório'!C$1,'Faturamento SP2'!$T$2:$T$557,"Sim")+SUMIFS('Faturamento SP2'!$P$2:$P$557,'Faturamento SP2'!$D$2:$D$557,'Infos Relatório'!$B$2,'Faturamento SP2'!$E$2:$E$557,'Infos Relatório'!$B27,'Faturamento SP2'!$Z$2:$Z$557,'Infos Relatório'!C$1,'Faturamento SP2'!$T$2:$T$557,"Sim")</f>
        <v>0</v>
      </c>
      <c r="G27" s="60" t="e">
        <f t="shared" si="12"/>
        <v>#DIV/0!</v>
      </c>
      <c r="H27" s="24">
        <f>SUMIFS('Faturamento SP2'!$H$2:$H$557,'Faturamento SP2'!$D$2:$D$557,'Infos Relatório'!$B$2,'Faturamento SP2'!$E$2:$E$557,'Infos Relatório'!$B27,'Faturamento SP2'!$Z$2:$Z$557,'Infos Relatório'!C$1)</f>
        <v>0</v>
      </c>
      <c r="I27" s="23">
        <f>COUNTIFS('Faturamento SP2'!$D$2:$D$557,'Infos Relatório'!$B$2,'Faturamento SP2'!$E$2:$E$557,'Infos Relatório'!$B27,'Faturamento SP2'!$Z$2:$Z$557,'Infos Relatório'!I$1)</f>
        <v>0</v>
      </c>
      <c r="J27" s="14">
        <f>SUMIFS('Faturamento SP2'!$G$2:$G$557,'Faturamento SP2'!$D$2:$D$557,'Infos Relatório'!$B$2,'Faturamento SP2'!$E$2:$E$557,'Infos Relatório'!$B27,'Faturamento SP2'!$Z$2:$Z$557,'Infos Relatório'!I$1)</f>
        <v>0</v>
      </c>
      <c r="K27" s="55">
        <f>SUMIFS('Faturamento SP2'!$J$2:$J$557,'Faturamento SP2'!$D$2:$D$557,'Infos Relatório'!$B$2,'Faturamento SP2'!$E$2:$E$557,'Infos Relatório'!$B27,'Faturamento SP2'!$Z$2:$Z$557,'Infos Relatório'!I$1)</f>
        <v>0</v>
      </c>
      <c r="L27" s="15">
        <f>SUMIFS('Faturamento SP2'!$O$2:$O$557,'Faturamento SP2'!$D$2:$D$557,'Infos Relatório'!$B$2,'Faturamento SP2'!$E$2:$E$557,'Infos Relatório'!$B27,'Faturamento SP2'!$Z$2:$Z$557,'Infos Relatório'!I$1,'Faturamento SP2'!$T$2:$T$557,"Sim")+SUMIFS('Faturamento SP2'!$P$2:$P$557,'Faturamento SP2'!$D$2:$D$557,'Infos Relatório'!$B$2,'Faturamento SP2'!$E$2:$E$557,'Infos Relatório'!$B27,'Faturamento SP2'!$Z$2:$Z$557,'Infos Relatório'!I$1,'Faturamento SP2'!$T$2:$T$557,"Sim")</f>
        <v>0</v>
      </c>
      <c r="M27" s="27" t="e">
        <f t="shared" si="13"/>
        <v>#DIV/0!</v>
      </c>
      <c r="N27" s="24">
        <f>SUMIFS('Faturamento SP2'!$H$2:$H$557,'Faturamento SP2'!$D$2:$D$557,'Infos Relatório'!$B$2,'Faturamento SP2'!$E$2:$E$557,'Infos Relatório'!$B27,'Faturamento SP2'!$Z$2:$Z$557,'Infos Relatório'!I$1)</f>
        <v>0</v>
      </c>
      <c r="O27" s="23">
        <f>COUNTIFS('Faturamento SP2'!$D$2:$D$557,'Infos Relatório'!$B$2,'Faturamento SP2'!$E$2:$E$557,'Infos Relatório'!$B27,'Faturamento SP2'!$Z$2:$Z$557,'Infos Relatório'!O$1)</f>
        <v>0</v>
      </c>
      <c r="P27" s="14">
        <f>SUMIFS('Faturamento SP2'!$G$2:$G$557,'Faturamento SP2'!$D$2:$D$557,'Infos Relatório'!$B$2,'Faturamento SP2'!$E$2:$E$557,'Infos Relatório'!$B27,'Faturamento SP2'!$Z$2:$Z$557,'Infos Relatório'!O$1)</f>
        <v>0</v>
      </c>
      <c r="Q27" s="14">
        <f>SUMIFS('Faturamento SP2'!$J$2:$J$557,'Faturamento SP2'!$D$2:$D$557,'Infos Relatório'!$B$2,'Faturamento SP2'!$E$2:$E$557,'Infos Relatório'!$B27,'Faturamento SP2'!$Z$2:$Z$557,'Infos Relatório'!O$1)</f>
        <v>0</v>
      </c>
      <c r="R27" s="15">
        <f>SUMIFS('Faturamento SP2'!$O$2:$O$557,'Faturamento SP2'!$D$2:$D$557,'Infos Relatório'!$B$2,'Faturamento SP2'!$E$2:$E$557,'Infos Relatório'!$B27,'Faturamento SP2'!$Z$2:$Z$557,'Infos Relatório'!O$1,'Faturamento SP2'!$T$2:$T$557,"Sim")+SUMIFS('Faturamento SP2'!$P$2:$P$557,'Faturamento SP2'!$D$2:$D$557,'Infos Relatório'!$B$2,'Faturamento SP2'!$E$2:$E$557,'Infos Relatório'!$B27,'Faturamento SP2'!$Z$2:$Z$557,'Infos Relatório'!O$1,'Faturamento SP2'!$T$2:$T$557,"Sim")</f>
        <v>0</v>
      </c>
      <c r="S27" s="27" t="e">
        <f t="shared" si="14"/>
        <v>#DIV/0!</v>
      </c>
      <c r="T27" s="24">
        <f>SUMIFS('Faturamento SP2'!$H$2:$H$557,'Faturamento SP2'!$D$2:$D$557,'Infos Relatório'!$B$2,'Faturamento SP2'!$E$2:$E$557,'Infos Relatório'!$B27,'Faturamento SP2'!$Z$2:$Z$557,'Infos Relatório'!O$1)</f>
        <v>0</v>
      </c>
      <c r="U27" s="23">
        <f>COUNTIFS('Faturamento SP2'!$D$2:$D$557,'Infos Relatório'!$B$2,'Faturamento SP2'!$E$2:$E$557,'Infos Relatório'!$B27,'Faturamento SP2'!$Z$2:$Z$557,'Infos Relatório'!U$1)</f>
        <v>0</v>
      </c>
      <c r="V27" s="14">
        <f>SUMIFS('Faturamento SP2'!$G$2:$G$557,'Faturamento SP2'!$D$2:$D$557,'Infos Relatório'!$B$2,'Faturamento SP2'!$E$2:$E$557,'Infos Relatório'!$B27,'Faturamento SP2'!$Z$2:$Z$557,'Infos Relatório'!U$1)</f>
        <v>0</v>
      </c>
      <c r="W27" s="14">
        <f>SUMIFS('Faturamento SP2'!$J$2:$J$557,'Faturamento SP2'!$D$2:$D$557,'Infos Relatório'!$B$2,'Faturamento SP2'!$E$2:$E$557,'Infos Relatório'!$B27,'Faturamento SP2'!$Z$2:$Z$557,'Infos Relatório'!U$1)</f>
        <v>0</v>
      </c>
      <c r="X27" s="15">
        <f>SUMIFS('Faturamento SP2'!$O$2:$O$557,'Faturamento SP2'!$D$2:$D$557,'Infos Relatório'!$B$2,'Faturamento SP2'!$E$2:$E$557,'Infos Relatório'!$B27,'Faturamento SP2'!$Z$2:$Z$557,'Infos Relatório'!U$1,'Faturamento SP2'!$T$2:$T$557,"Sim")+SUMIFS('Faturamento SP2'!$P$2:$P$557,'Faturamento SP2'!$D$2:$D$557,'Infos Relatório'!$B$2,'Faturamento SP2'!$E$2:$E$557,'Infos Relatório'!$B27,'Faturamento SP2'!$Z$2:$Z$557,'Infos Relatório'!U$1,'Faturamento SP2'!$T$2:$T$557,"Sim")</f>
        <v>0</v>
      </c>
      <c r="Y27" s="27" t="e">
        <f t="shared" si="15"/>
        <v>#DIV/0!</v>
      </c>
      <c r="Z27" s="24">
        <f>SUMIFS('Faturamento SP2'!$H$2:$H$557,'Faturamento SP2'!$D$2:$D$557,'Infos Relatório'!$B$2,'Faturamento SP2'!$E$2:$E$557,'Infos Relatório'!$B27,'Faturamento SP2'!$Z$2:$Z$557,'Infos Relatório'!U$1)</f>
        <v>0</v>
      </c>
      <c r="AA27" s="23">
        <f>COUNTIFS('Faturamento SP2'!$D$2:$D$557,'Infos Relatório'!$B$2,'Faturamento SP2'!$E$2:$E$557,'Infos Relatório'!$B27,'Faturamento SP2'!$Z$2:$Z$557,'Infos Relatório'!AA$1)</f>
        <v>0</v>
      </c>
      <c r="AB27" s="14">
        <f>SUMIFS('Faturamento SP2'!$G$2:$G$557,'Faturamento SP2'!$D$2:$D$557,'Infos Relatório'!$B$2,'Faturamento SP2'!$E$2:$E$557,'Infos Relatório'!$B27,'Faturamento SP2'!$Z$2:$Z$557,'Infos Relatório'!AA$1)</f>
        <v>0</v>
      </c>
      <c r="AC27" s="14">
        <f>SUMIFS('Faturamento SP2'!$J$2:$J$557,'Faturamento SP2'!$D$2:$D$557,'Infos Relatório'!$B$2,'Faturamento SP2'!$E$2:$E$557,'Infos Relatório'!$B27,'Faturamento SP2'!$Z$2:$Z$557,'Infos Relatório'!AA$1)</f>
        <v>0</v>
      </c>
      <c r="AD27" s="15">
        <f>SUMIFS('Faturamento SP2'!$O$2:$O$557,'Faturamento SP2'!$D$2:$D$557,'Infos Relatório'!$B$2,'Faturamento SP2'!$E$2:$E$557,'Infos Relatório'!$B27,'Faturamento SP2'!$Z$2:$Z$557,'Infos Relatório'!AA$1,'Faturamento SP2'!$T$2:$T$557,"Sim")+SUMIFS('Faturamento SP2'!$P$2:$P$557,'Faturamento SP2'!$D$2:$D$557,'Infos Relatório'!$B$2,'Faturamento SP2'!$E$2:$E$557,'Infos Relatório'!$B27,'Faturamento SP2'!$Z$2:$Z$557,'Infos Relatório'!AA$1,'Faturamento SP2'!$T$2:$T$557,"Sim")</f>
        <v>0</v>
      </c>
      <c r="AE27" s="27" t="e">
        <f t="shared" si="16"/>
        <v>#DIV/0!</v>
      </c>
      <c r="AF27" s="24">
        <f>SUMIFS('Faturamento SP2'!$H$2:$H$557,'Faturamento SP2'!$D$2:$D$557,'Infos Relatório'!$B$2,'Faturamento SP2'!$E$2:$E$557,'Infos Relatório'!$B27,'Faturamento SP2'!$Z$2:$Z$557,'Infos Relatório'!AA$1)</f>
        <v>0</v>
      </c>
      <c r="AG27" s="23">
        <f>COUNTIFS('Faturamento SP2'!$D$2:$D$557,'Infos Relatório'!$B$2,'Faturamento SP2'!$E$2:$E$557,'Infos Relatório'!$B27,'Faturamento SP2'!$Z$2:$Z$557,'Infos Relatório'!AG$1)</f>
        <v>0</v>
      </c>
      <c r="AH27" s="14">
        <f>SUMIFS('Faturamento SP2'!$G$2:$G$557,'Faturamento SP2'!$D$2:$D$557,'Infos Relatório'!$B$2,'Faturamento SP2'!$E$2:$E$557,'Infos Relatório'!$B27,'Faturamento SP2'!$Z$2:$Z$557,'Infos Relatório'!AG$1)</f>
        <v>0</v>
      </c>
      <c r="AI27" s="14">
        <f>SUMIFS('Faturamento SP2'!$J$2:$J$557,'Faturamento SP2'!$D$2:$D$557,'Infos Relatório'!$B$2,'Faturamento SP2'!$E$2:$E$557,'Infos Relatório'!$B27,'Faturamento SP2'!$Z$2:$Z$557,'Infos Relatório'!AG$1)</f>
        <v>0</v>
      </c>
      <c r="AJ27" s="15">
        <f>SUMIFS('Faturamento SP2'!$O$2:$O$557,'Faturamento SP2'!$D$2:$D$557,'Infos Relatório'!$B$2,'Faturamento SP2'!$E$2:$E$557,'Infos Relatório'!$B27,'Faturamento SP2'!$Z$2:$Z$557,'Infos Relatório'!AG$1,'Faturamento SP2'!$T$2:$T$557,"Sim")+SUMIFS('Faturamento SP2'!$P$2:$P$557,'Faturamento SP2'!$D$2:$D$557,'Infos Relatório'!$B$2,'Faturamento SP2'!$E$2:$E$557,'Infos Relatório'!$B27,'Faturamento SP2'!$Z$2:$Z$557,'Infos Relatório'!AG$1,'Faturamento SP2'!$T$2:$T$557,"Sim")</f>
        <v>0</v>
      </c>
      <c r="AK27" s="27" t="e">
        <f t="shared" si="17"/>
        <v>#DIV/0!</v>
      </c>
      <c r="AL27" s="24">
        <f>SUMIFS('Faturamento SP2'!$H$2:$H$557,'Faturamento SP2'!$D$2:$D$557,'Infos Relatório'!$B$2,'Faturamento SP2'!$E$2:$E$557,'Infos Relatório'!$B27,'Faturamento SP2'!$Z$2:$Z$557,'Infos Relatório'!AG$1)</f>
        <v>0</v>
      </c>
      <c r="AM27" s="23">
        <f>COUNTIFS('Faturamento SP2'!$D$2:$D$557,'Infos Relatório'!$B$2,'Faturamento SP2'!$E$2:$E$557,'Infos Relatório'!$B27,'Faturamento SP2'!$Z$2:$Z$557,'Infos Relatório'!AM$1)</f>
        <v>0</v>
      </c>
      <c r="AN27" s="14">
        <f>SUMIFS('Faturamento SP2'!$G$2:$G$557,'Faturamento SP2'!$D$2:$D$557,'Infos Relatório'!$B$2,'Faturamento SP2'!$E$2:$E$557,'Infos Relatório'!$B27,'Faturamento SP2'!$Z$2:$Z$557,'Infos Relatório'!AM$1)</f>
        <v>0</v>
      </c>
      <c r="AO27" s="14">
        <f>SUMIFS('Faturamento SP2'!$J$2:$J$557,'Faturamento SP2'!$D$2:$D$557,'Infos Relatório'!$B$2,'Faturamento SP2'!$E$2:$E$557,'Infos Relatório'!$B27,'Faturamento SP2'!$Z$2:$Z$557,'Infos Relatório'!AM$1)</f>
        <v>0</v>
      </c>
      <c r="AP27" s="15">
        <f>SUMIFS('Faturamento SP2'!$O$2:$O$557,'Faturamento SP2'!$D$2:$D$557,'Infos Relatório'!$B$2,'Faturamento SP2'!$E$2:$E$557,'Infos Relatório'!$B27,'Faturamento SP2'!$Z$2:$Z$557,'Infos Relatório'!AM$1,'Faturamento SP2'!$T$2:$T$557,"Sim")+SUMIFS('Faturamento SP2'!$P$2:$P$557,'Faturamento SP2'!$D$2:$D$557,'Infos Relatório'!$B$2,'Faturamento SP2'!$E$2:$E$557,'Infos Relatório'!$B27,'Faturamento SP2'!$Z$2:$Z$557,'Infos Relatório'!AM$1,'Faturamento SP2'!$T$2:$T$557,"Sim")</f>
        <v>0</v>
      </c>
      <c r="AQ27" s="27" t="e">
        <f t="shared" si="18"/>
        <v>#DIV/0!</v>
      </c>
      <c r="AR27" s="24">
        <f>SUMIFS('Faturamento SP2'!$H$2:$H$557,'Faturamento SP2'!$D$2:$D$557,'Infos Relatório'!$B$2,'Faturamento SP2'!$E$2:$E$557,'Infos Relatório'!$B27,'Faturamento SP2'!$Z$2:$Z$557,'Infos Relatório'!AM$1)</f>
        <v>0</v>
      </c>
      <c r="AS27" s="23">
        <f>COUNTIFS('Faturamento SP2'!$D$2:$D$557,'Infos Relatório'!$B$2,'Faturamento SP2'!$E$2:$E$557,'Infos Relatório'!$B27,'Faturamento SP2'!$Z$2:$Z$557,'Infos Relatório'!AS$1)</f>
        <v>0</v>
      </c>
      <c r="AT27" s="14">
        <f>SUMIFS('Faturamento SP2'!$G$2:$G$557,'Faturamento SP2'!$D$2:$D$557,'Infos Relatório'!$B$2,'Faturamento SP2'!$E$2:$E$557,'Infos Relatório'!$B27,'Faturamento SP2'!$Z$2:$Z$557,'Infos Relatório'!AS$1)</f>
        <v>0</v>
      </c>
      <c r="AU27" s="14">
        <f>SUMIFS('Faturamento SP2'!$J$2:$J$557,'Faturamento SP2'!$D$2:$D$557,'Infos Relatório'!$B$2,'Faturamento SP2'!$E$2:$E$557,'Infos Relatório'!$B27,'Faturamento SP2'!$Z$2:$Z$557,'Infos Relatório'!AS$1)</f>
        <v>0</v>
      </c>
      <c r="AV27" s="15">
        <f>SUMIFS('Faturamento SP2'!$O$2:$O$557,'Faturamento SP2'!$D$2:$D$557,'Infos Relatório'!$B$2,'Faturamento SP2'!$E$2:$E$557,'Infos Relatório'!$B27,'Faturamento SP2'!$Z$2:$Z$557,'Infos Relatório'!AS$1,'Faturamento SP2'!$T$2:$T$557,"Sim")+SUMIFS('Faturamento SP2'!$P$2:$P$557,'Faturamento SP2'!$D$2:$D$557,'Infos Relatório'!$B$2,'Faturamento SP2'!$E$2:$E$557,'Infos Relatório'!$B27,'Faturamento SP2'!$Z$2:$Z$557,'Infos Relatório'!AS$1,'Faturamento SP2'!$T$2:$T$557,"Sim")</f>
        <v>0</v>
      </c>
      <c r="AW27" s="27" t="e">
        <f t="shared" si="19"/>
        <v>#DIV/0!</v>
      </c>
      <c r="AX27" s="24">
        <f>SUMIFS('Faturamento SP2'!$H$2:$H$557,'Faturamento SP2'!$D$2:$D$557,'Infos Relatório'!$B$2,'Faturamento SP2'!$E$2:$E$557,'Infos Relatório'!$B27,'Faturamento SP2'!$Z$2:$Z$557,'Infos Relatório'!AS$1)</f>
        <v>0</v>
      </c>
      <c r="AY27" s="23">
        <f>COUNTIFS('Faturamento SP2'!$D$2:$D$557,'Infos Relatório'!$B$2,'Faturamento SP2'!$E$2:$E$557,'Infos Relatório'!$B27,'Faturamento SP2'!$Z$2:$Z$557,'Infos Relatório'!AY$1)</f>
        <v>0</v>
      </c>
      <c r="AZ27" s="14">
        <f>SUMIFS('Faturamento SP2'!$G$2:$G$557,'Faturamento SP2'!$D$2:$D$557,'Infos Relatório'!$B$2,'Faturamento SP2'!$E$2:$E$557,'Infos Relatório'!$B27,'Faturamento SP2'!$Z$2:$Z$557,'Infos Relatório'!AY$1)</f>
        <v>0</v>
      </c>
      <c r="BA27" s="14">
        <f>SUMIFS('Faturamento SP2'!$J$2:$J$557,'Faturamento SP2'!$D$2:$D$557,'Infos Relatório'!$B$2,'Faturamento SP2'!$E$2:$E$557,'Infos Relatório'!$B27,'Faturamento SP2'!$Z$2:$Z$557,'Infos Relatório'!AY$1)</f>
        <v>0</v>
      </c>
      <c r="BB27" s="15">
        <f>SUMIFS('Faturamento SP2'!$O$2:$O$557,'Faturamento SP2'!$D$2:$D$557,'Infos Relatório'!$B$2,'Faturamento SP2'!$E$2:$E$557,'Infos Relatório'!$B27,'Faturamento SP2'!$Z$2:$Z$557,'Infos Relatório'!AY$1,'Faturamento SP2'!$T$2:$T$557,"Sim")+SUMIFS('Faturamento SP2'!$P$2:$P$557,'Faturamento SP2'!$D$2:$D$557,'Infos Relatório'!$B$2,'Faturamento SP2'!$E$2:$E$557,'Infos Relatório'!$B27,'Faturamento SP2'!$Z$2:$Z$557,'Infos Relatório'!AY$1,'Faturamento SP2'!$T$2:$T$557,"Sim")</f>
        <v>0</v>
      </c>
      <c r="BC27" s="27" t="e">
        <f t="shared" si="20"/>
        <v>#DIV/0!</v>
      </c>
      <c r="BD27" s="24">
        <f>SUMIFS('Faturamento SP2'!$H$2:$H$557,'Faturamento SP2'!$D$2:$D$557,'Infos Relatório'!$B$2,'Faturamento SP2'!$E$2:$E$557,'Infos Relatório'!$B27,'Faturamento SP2'!$Z$2:$Z$557,'Infos Relatório'!AY$1)</f>
        <v>0</v>
      </c>
      <c r="BE27" s="23">
        <f>COUNTIFS('Faturamento SP2'!$D$2:$D$557,'Infos Relatório'!$B$2,'Faturamento SP2'!$E$2:$E$557,'Infos Relatório'!$B27,'Faturamento SP2'!$Z$2:$Z$557,'Infos Relatório'!BE$1)</f>
        <v>0</v>
      </c>
      <c r="BF27" s="14">
        <f>SUMIFS('Faturamento SP2'!$G$2:$G$557,'Faturamento SP2'!$D$2:$D$557,'Infos Relatório'!$B$2,'Faturamento SP2'!$E$2:$E$557,'Infos Relatório'!$B27,'Faturamento SP2'!$Z$2:$Z$557,'Infos Relatório'!BE$1)</f>
        <v>0</v>
      </c>
      <c r="BG27" s="14">
        <f>SUMIFS('Faturamento SP2'!$J$2:$J$557,'Faturamento SP2'!$D$2:$D$557,'Infos Relatório'!$B$2,'Faturamento SP2'!$E$2:$E$557,'Infos Relatório'!$B27,'Faturamento SP2'!$Z$2:$Z$557,'Infos Relatório'!BE$1)</f>
        <v>0</v>
      </c>
      <c r="BH27" s="15">
        <f>SUMIFS('Faturamento SP2'!$O$2:$O$557,'Faturamento SP2'!$D$2:$D$557,'Infos Relatório'!$B$2,'Faturamento SP2'!$E$2:$E$557,'Infos Relatório'!$B27,'Faturamento SP2'!$Z$2:$Z$557,'Infos Relatório'!BE$1,'Faturamento SP2'!$T$2:$T$557,"Sim")+SUMIFS('Faturamento SP2'!$P$2:$P$557,'Faturamento SP2'!$D$2:$D$557,'Infos Relatório'!$B$2,'Faturamento SP2'!$E$2:$E$557,'Infos Relatório'!$B27,'Faturamento SP2'!$Z$2:$Z$557,'Infos Relatório'!BE$1,'Faturamento SP2'!$T$2:$T$557,"Sim")</f>
        <v>0</v>
      </c>
      <c r="BI27" s="27" t="e">
        <f t="shared" si="21"/>
        <v>#DIV/0!</v>
      </c>
      <c r="BJ27" s="24">
        <f>SUMIFS('Faturamento SP2'!$H$2:$H$557,'Faturamento SP2'!$D$2:$D$557,'Infos Relatório'!$B$2,'Faturamento SP2'!$E$2:$E$557,'Infos Relatório'!$B27,'Faturamento SP2'!$Z$2:$Z$557,'Infos Relatório'!BE$1)</f>
        <v>0</v>
      </c>
      <c r="BK27" s="23">
        <f>COUNTIFS('Faturamento SP2'!$D$2:$D$557,'Infos Relatório'!$B$2,'Faturamento SP2'!$E$2:$E$557,'Infos Relatório'!$B27,'Faturamento SP2'!$Z$2:$Z$557,'Infos Relatório'!BK$1)</f>
        <v>0</v>
      </c>
      <c r="BL27" s="14">
        <f>SUMIFS('Faturamento SP2'!$G$2:$G$557,'Faturamento SP2'!$D$2:$D$557,'Infos Relatório'!$B$2,'Faturamento SP2'!$E$2:$E$557,'Infos Relatório'!$B27,'Faturamento SP2'!$Z$2:$Z$557,'Infos Relatório'!BK$1)</f>
        <v>0</v>
      </c>
      <c r="BM27" s="14">
        <f>SUMIFS('Faturamento SP2'!$J$2:$J$557,'Faturamento SP2'!$D$2:$D$557,'Infos Relatório'!$B$2,'Faturamento SP2'!$E$2:$E$557,'Infos Relatório'!$B27,'Faturamento SP2'!$Z$2:$Z$557,'Infos Relatório'!BK$1)</f>
        <v>0</v>
      </c>
      <c r="BN27" s="15">
        <f>SUMIFS('Faturamento SP2'!$O$2:$O$557,'Faturamento SP2'!$D$2:$D$557,'Infos Relatório'!$B$2,'Faturamento SP2'!$E$2:$E$557,'Infos Relatório'!$B27,'Faturamento SP2'!$Z$2:$Z$557,'Infos Relatório'!BK$1,'Faturamento SP2'!$T$2:$T$557,"Sim")+SUMIFS('Faturamento SP2'!$P$2:$P$557,'Faturamento SP2'!$D$2:$D$557,'Infos Relatório'!$B$2,'Faturamento SP2'!$E$2:$E$557,'Infos Relatório'!$B27,'Faturamento SP2'!$Z$2:$Z$557,'Infos Relatório'!BK$1,'Faturamento SP2'!$T$2:$T$557,"Sim")</f>
        <v>0</v>
      </c>
      <c r="BO27" s="27" t="e">
        <f t="shared" si="22"/>
        <v>#DIV/0!</v>
      </c>
      <c r="BP27" s="24">
        <f>SUMIFS('Faturamento SP2'!$H$2:$H$557,'Faturamento SP2'!$D$2:$D$557,'Infos Relatório'!$B$2,'Faturamento SP2'!$E$2:$E$557,'Infos Relatório'!$B27,'Faturamento SP2'!$Z$2:$Z$557,'Infos Relatório'!BK$1)</f>
        <v>0</v>
      </c>
      <c r="BQ27" s="23">
        <f>COUNTIFS('Faturamento SP2'!$D$2:$D$557,'Infos Relatório'!$B$2,'Faturamento SP2'!$E$2:$E$557,'Infos Relatório'!$B27,'Faturamento SP2'!$Z$2:$Z$557,'Infos Relatório'!BQ$1)</f>
        <v>0</v>
      </c>
      <c r="BR27" s="14">
        <f>SUMIFS('Faturamento SP2'!$G$2:$G$557,'Faturamento SP2'!$D$2:$D$557,'Infos Relatório'!$B$2,'Faturamento SP2'!$E$2:$E$557,'Infos Relatório'!$B27,'Faturamento SP2'!$Z$2:$Z$557,'Infos Relatório'!BQ$1)</f>
        <v>0</v>
      </c>
      <c r="BS27" s="14">
        <f>SUMIFS('Faturamento SP2'!$J$2:$J$557,'Faturamento SP2'!$D$2:$D$557,'Infos Relatório'!$B$2,'Faturamento SP2'!$E$2:$E$557,'Infos Relatório'!$B27,'Faturamento SP2'!$Z$2:$Z$557,'Infos Relatório'!BQ$1)</f>
        <v>0</v>
      </c>
      <c r="BT27" s="15">
        <f>SUMIFS('Faturamento SP2'!$O$2:$O$557,'Faturamento SP2'!$D$2:$D$557,'Infos Relatório'!$B$2,'Faturamento SP2'!$E$2:$E$557,'Infos Relatório'!$B27,'Faturamento SP2'!$Z$2:$Z$557,'Infos Relatório'!BQ$1,'Faturamento SP2'!$T$2:$T$557,"Sim")+SUMIFS('Faturamento SP2'!$P$2:$P$557,'Faturamento SP2'!$D$2:$D$557,'Infos Relatório'!$B$2,'Faturamento SP2'!$E$2:$E$557,'Infos Relatório'!$B27,'Faturamento SP2'!$Z$2:$Z$557,'Infos Relatório'!BQ$1,'Faturamento SP2'!$T$2:$T$557,"Sim")</f>
        <v>0</v>
      </c>
      <c r="BU27" s="27" t="e">
        <f t="shared" si="23"/>
        <v>#DIV/0!</v>
      </c>
      <c r="BV27" s="24">
        <f>SUMIFS('Faturamento SP2'!$H$2:$H$557,'Faturamento SP2'!$D$2:$D$557,'Infos Relatório'!$B$2,'Faturamento SP2'!$E$2:$E$557,'Infos Relatório'!$B27,'Faturamento SP2'!$Z$2:$Z$557,'Infos Relatório'!BQ$1)</f>
        <v>0</v>
      </c>
    </row>
    <row r="28" spans="2:74">
      <c r="B28" s="17" t="s">
        <v>775</v>
      </c>
      <c r="C28" s="23">
        <f>COUNTIFS('Faturamento SP2'!$D$2:$D$557,'Infos Relatório'!$B$2,'Faturamento SP2'!$E$2:$E$557,'Infos Relatório'!$B28,'Faturamento SP2'!$Z$2:$Z$557,'Infos Relatório'!C$1)</f>
        <v>0</v>
      </c>
      <c r="D28" s="14">
        <f>SUMIFS('Faturamento SP2'!$G$2:$G$557,'Faturamento SP2'!$D$2:$D$557,'Infos Relatório'!$B$2,'Faturamento SP2'!$E$2:$E$557,'Infos Relatório'!$B28,'Faturamento SP2'!$Z$2:$Z$557,'Infos Relatório'!C$1)</f>
        <v>0</v>
      </c>
      <c r="E28" s="55">
        <f>SUMIFS('Faturamento SP2'!$J$2:$J$557,'Faturamento SP2'!$D$2:$D$557,'Infos Relatório'!$B$2,'Faturamento SP2'!$E$2:$E$557,'Infos Relatório'!$B28,'Faturamento SP2'!$Z$2:$Z$557,'Infos Relatório'!C$1)</f>
        <v>0</v>
      </c>
      <c r="F28" s="15">
        <f>SUMIFS('Faturamento SP2'!$O$2:$O$557,'Faturamento SP2'!$D$2:$D$557,'Infos Relatório'!$B$2,'Faturamento SP2'!$E$2:$E$557,'Infos Relatório'!$B28,'Faturamento SP2'!$Z$2:$Z$557,'Infos Relatório'!C$1,'Faturamento SP2'!$T$2:$T$557,"Sim")+SUMIFS('Faturamento SP2'!$P$2:$P$557,'Faturamento SP2'!$D$2:$D$557,'Infos Relatório'!$B$2,'Faturamento SP2'!$E$2:$E$557,'Infos Relatório'!$B28,'Faturamento SP2'!$Z$2:$Z$557,'Infos Relatório'!C$1,'Faturamento SP2'!$T$2:$T$557,"Sim")</f>
        <v>0</v>
      </c>
      <c r="G28" s="60" t="e">
        <f t="shared" si="12"/>
        <v>#DIV/0!</v>
      </c>
      <c r="H28" s="24">
        <f>SUMIFS('Faturamento SP2'!$H$2:$H$557,'Faturamento SP2'!$D$2:$D$557,'Infos Relatório'!$B$2,'Faturamento SP2'!$E$2:$E$557,'Infos Relatório'!$B28,'Faturamento SP2'!$Z$2:$Z$557,'Infos Relatório'!C$1)</f>
        <v>0</v>
      </c>
      <c r="I28" s="23">
        <f>COUNTIFS('Faturamento SP2'!$D$2:$D$557,'Infos Relatório'!$B$2,'Faturamento SP2'!$E$2:$E$557,'Infos Relatório'!$B28,'Faturamento SP2'!$Z$2:$Z$557,'Infos Relatório'!I$1)</f>
        <v>0</v>
      </c>
      <c r="J28" s="14">
        <f>SUMIFS('Faturamento SP2'!$G$2:$G$557,'Faturamento SP2'!$D$2:$D$557,'Infos Relatório'!$B$2,'Faturamento SP2'!$E$2:$E$557,'Infos Relatório'!$B28,'Faturamento SP2'!$Z$2:$Z$557,'Infos Relatório'!I$1)</f>
        <v>0</v>
      </c>
      <c r="K28" s="55">
        <f>SUMIFS('Faturamento SP2'!$J$2:$J$557,'Faturamento SP2'!$D$2:$D$557,'Infos Relatório'!$B$2,'Faturamento SP2'!$E$2:$E$557,'Infos Relatório'!$B28,'Faturamento SP2'!$Z$2:$Z$557,'Infos Relatório'!I$1)</f>
        <v>0</v>
      </c>
      <c r="L28" s="15">
        <f>SUMIFS('Faturamento SP2'!$O$2:$O$557,'Faturamento SP2'!$D$2:$D$557,'Infos Relatório'!$B$2,'Faturamento SP2'!$E$2:$E$557,'Infos Relatório'!$B28,'Faturamento SP2'!$Z$2:$Z$557,'Infos Relatório'!I$1,'Faturamento SP2'!$T$2:$T$557,"Sim")+SUMIFS('Faturamento SP2'!$P$2:$P$557,'Faturamento SP2'!$D$2:$D$557,'Infos Relatório'!$B$2,'Faturamento SP2'!$E$2:$E$557,'Infos Relatório'!$B28,'Faturamento SP2'!$Z$2:$Z$557,'Infos Relatório'!I$1,'Faturamento SP2'!$T$2:$T$557,"Sim")</f>
        <v>0</v>
      </c>
      <c r="M28" s="27" t="e">
        <f t="shared" si="13"/>
        <v>#DIV/0!</v>
      </c>
      <c r="N28" s="24">
        <f>SUMIFS('Faturamento SP2'!$H$2:$H$557,'Faturamento SP2'!$D$2:$D$557,'Infos Relatório'!$B$2,'Faturamento SP2'!$E$2:$E$557,'Infos Relatório'!$B28,'Faturamento SP2'!$Z$2:$Z$557,'Infos Relatório'!I$1)</f>
        <v>0</v>
      </c>
      <c r="O28" s="23">
        <f>COUNTIFS('Faturamento SP2'!$D$2:$D$557,'Infos Relatório'!$B$2,'Faturamento SP2'!$E$2:$E$557,'Infos Relatório'!$B28,'Faturamento SP2'!$Z$2:$Z$557,'Infos Relatório'!O$1)</f>
        <v>0</v>
      </c>
      <c r="P28" s="14">
        <f>SUMIFS('Faturamento SP2'!$G$2:$G$557,'Faturamento SP2'!$D$2:$D$557,'Infos Relatório'!$B$2,'Faturamento SP2'!$E$2:$E$557,'Infos Relatório'!$B28,'Faturamento SP2'!$Z$2:$Z$557,'Infos Relatório'!O$1)</f>
        <v>0</v>
      </c>
      <c r="Q28" s="14">
        <f>SUMIFS('Faturamento SP2'!$J$2:$J$557,'Faturamento SP2'!$D$2:$D$557,'Infos Relatório'!$B$2,'Faturamento SP2'!$E$2:$E$557,'Infos Relatório'!$B28,'Faturamento SP2'!$Z$2:$Z$557,'Infos Relatório'!O$1)</f>
        <v>0</v>
      </c>
      <c r="R28" s="15">
        <f>SUMIFS('Faturamento SP2'!$O$2:$O$557,'Faturamento SP2'!$D$2:$D$557,'Infos Relatório'!$B$2,'Faturamento SP2'!$E$2:$E$557,'Infos Relatório'!$B28,'Faturamento SP2'!$Z$2:$Z$557,'Infos Relatório'!O$1,'Faturamento SP2'!$T$2:$T$557,"Sim")+SUMIFS('Faturamento SP2'!$P$2:$P$557,'Faturamento SP2'!$D$2:$D$557,'Infos Relatório'!$B$2,'Faturamento SP2'!$E$2:$E$557,'Infos Relatório'!$B28,'Faturamento SP2'!$Z$2:$Z$557,'Infos Relatório'!O$1,'Faturamento SP2'!$T$2:$T$557,"Sim")</f>
        <v>0</v>
      </c>
      <c r="S28" s="27" t="e">
        <f t="shared" si="14"/>
        <v>#DIV/0!</v>
      </c>
      <c r="T28" s="24">
        <f>SUMIFS('Faturamento SP2'!$H$2:$H$557,'Faturamento SP2'!$D$2:$D$557,'Infos Relatório'!$B$2,'Faturamento SP2'!$E$2:$E$557,'Infos Relatório'!$B28,'Faturamento SP2'!$Z$2:$Z$557,'Infos Relatório'!O$1)</f>
        <v>0</v>
      </c>
      <c r="U28" s="23">
        <f>COUNTIFS('Faturamento SP2'!$D$2:$D$557,'Infos Relatório'!$B$2,'Faturamento SP2'!$E$2:$E$557,'Infos Relatório'!$B28,'Faturamento SP2'!$Z$2:$Z$557,'Infos Relatório'!U$1)</f>
        <v>0</v>
      </c>
      <c r="V28" s="14">
        <f>SUMIFS('Faturamento SP2'!$G$2:$G$557,'Faturamento SP2'!$D$2:$D$557,'Infos Relatório'!$B$2,'Faturamento SP2'!$E$2:$E$557,'Infos Relatório'!$B28,'Faturamento SP2'!$Z$2:$Z$557,'Infos Relatório'!U$1)</f>
        <v>0</v>
      </c>
      <c r="W28" s="14">
        <f>SUMIFS('Faturamento SP2'!$J$2:$J$557,'Faturamento SP2'!$D$2:$D$557,'Infos Relatório'!$B$2,'Faturamento SP2'!$E$2:$E$557,'Infos Relatório'!$B28,'Faturamento SP2'!$Z$2:$Z$557,'Infos Relatório'!U$1)</f>
        <v>0</v>
      </c>
      <c r="X28" s="15">
        <f>SUMIFS('Faturamento SP2'!$O$2:$O$557,'Faturamento SP2'!$D$2:$D$557,'Infos Relatório'!$B$2,'Faturamento SP2'!$E$2:$E$557,'Infos Relatório'!$B28,'Faturamento SP2'!$Z$2:$Z$557,'Infos Relatório'!U$1,'Faturamento SP2'!$T$2:$T$557,"Sim")+SUMIFS('Faturamento SP2'!$P$2:$P$557,'Faturamento SP2'!$D$2:$D$557,'Infos Relatório'!$B$2,'Faturamento SP2'!$E$2:$E$557,'Infos Relatório'!$B28,'Faturamento SP2'!$Z$2:$Z$557,'Infos Relatório'!U$1,'Faturamento SP2'!$T$2:$T$557,"Sim")</f>
        <v>0</v>
      </c>
      <c r="Y28" s="27" t="e">
        <f t="shared" si="15"/>
        <v>#DIV/0!</v>
      </c>
      <c r="Z28" s="24">
        <f>SUMIFS('Faturamento SP2'!$H$2:$H$557,'Faturamento SP2'!$D$2:$D$557,'Infos Relatório'!$B$2,'Faturamento SP2'!$E$2:$E$557,'Infos Relatório'!$B28,'Faturamento SP2'!$Z$2:$Z$557,'Infos Relatório'!U$1)</f>
        <v>0</v>
      </c>
      <c r="AA28" s="23">
        <f>COUNTIFS('Faturamento SP2'!$D$2:$D$557,'Infos Relatório'!$B$2,'Faturamento SP2'!$E$2:$E$557,'Infos Relatório'!$B28,'Faturamento SP2'!$Z$2:$Z$557,'Infos Relatório'!AA$1)</f>
        <v>0</v>
      </c>
      <c r="AB28" s="14">
        <f>SUMIFS('Faturamento SP2'!$G$2:$G$557,'Faturamento SP2'!$D$2:$D$557,'Infos Relatório'!$B$2,'Faturamento SP2'!$E$2:$E$557,'Infos Relatório'!$B28,'Faturamento SP2'!$Z$2:$Z$557,'Infos Relatório'!AA$1)</f>
        <v>0</v>
      </c>
      <c r="AC28" s="14">
        <f>SUMIFS('Faturamento SP2'!$J$2:$J$557,'Faturamento SP2'!$D$2:$D$557,'Infos Relatório'!$B$2,'Faturamento SP2'!$E$2:$E$557,'Infos Relatório'!$B28,'Faturamento SP2'!$Z$2:$Z$557,'Infos Relatório'!AA$1)</f>
        <v>0</v>
      </c>
      <c r="AD28" s="15">
        <f>SUMIFS('Faturamento SP2'!$O$2:$O$557,'Faturamento SP2'!$D$2:$D$557,'Infos Relatório'!$B$2,'Faturamento SP2'!$E$2:$E$557,'Infos Relatório'!$B28,'Faturamento SP2'!$Z$2:$Z$557,'Infos Relatório'!AA$1,'Faturamento SP2'!$T$2:$T$557,"Sim")+SUMIFS('Faturamento SP2'!$P$2:$P$557,'Faturamento SP2'!$D$2:$D$557,'Infos Relatório'!$B$2,'Faturamento SP2'!$E$2:$E$557,'Infos Relatório'!$B28,'Faturamento SP2'!$Z$2:$Z$557,'Infos Relatório'!AA$1,'Faturamento SP2'!$T$2:$T$557,"Sim")</f>
        <v>0</v>
      </c>
      <c r="AE28" s="27" t="e">
        <f t="shared" si="16"/>
        <v>#DIV/0!</v>
      </c>
      <c r="AF28" s="24">
        <f>SUMIFS('Faturamento SP2'!$H$2:$H$557,'Faturamento SP2'!$D$2:$D$557,'Infos Relatório'!$B$2,'Faturamento SP2'!$E$2:$E$557,'Infos Relatório'!$B28,'Faturamento SP2'!$Z$2:$Z$557,'Infos Relatório'!AA$1)</f>
        <v>0</v>
      </c>
      <c r="AG28" s="23">
        <f>COUNTIFS('Faturamento SP2'!$D$2:$D$557,'Infos Relatório'!$B$2,'Faturamento SP2'!$E$2:$E$557,'Infos Relatório'!$B28,'Faturamento SP2'!$Z$2:$Z$557,'Infos Relatório'!AG$1)</f>
        <v>0</v>
      </c>
      <c r="AH28" s="14">
        <f>SUMIFS('Faturamento SP2'!$G$2:$G$557,'Faturamento SP2'!$D$2:$D$557,'Infos Relatório'!$B$2,'Faturamento SP2'!$E$2:$E$557,'Infos Relatório'!$B28,'Faturamento SP2'!$Z$2:$Z$557,'Infos Relatório'!AG$1)</f>
        <v>0</v>
      </c>
      <c r="AI28" s="14">
        <f>SUMIFS('Faturamento SP2'!$J$2:$J$557,'Faturamento SP2'!$D$2:$D$557,'Infos Relatório'!$B$2,'Faturamento SP2'!$E$2:$E$557,'Infos Relatório'!$B28,'Faturamento SP2'!$Z$2:$Z$557,'Infos Relatório'!AG$1)</f>
        <v>0</v>
      </c>
      <c r="AJ28" s="15">
        <f>SUMIFS('Faturamento SP2'!$O$2:$O$557,'Faturamento SP2'!$D$2:$D$557,'Infos Relatório'!$B$2,'Faturamento SP2'!$E$2:$E$557,'Infos Relatório'!$B28,'Faturamento SP2'!$Z$2:$Z$557,'Infos Relatório'!AG$1,'Faturamento SP2'!$T$2:$T$557,"Sim")+SUMIFS('Faturamento SP2'!$P$2:$P$557,'Faturamento SP2'!$D$2:$D$557,'Infos Relatório'!$B$2,'Faturamento SP2'!$E$2:$E$557,'Infos Relatório'!$B28,'Faturamento SP2'!$Z$2:$Z$557,'Infos Relatório'!AG$1,'Faturamento SP2'!$T$2:$T$557,"Sim")</f>
        <v>0</v>
      </c>
      <c r="AK28" s="27" t="e">
        <f t="shared" si="17"/>
        <v>#DIV/0!</v>
      </c>
      <c r="AL28" s="24">
        <f>SUMIFS('Faturamento SP2'!$H$2:$H$557,'Faturamento SP2'!$D$2:$D$557,'Infos Relatório'!$B$2,'Faturamento SP2'!$E$2:$E$557,'Infos Relatório'!$B28,'Faturamento SP2'!$Z$2:$Z$557,'Infos Relatório'!AG$1)</f>
        <v>0</v>
      </c>
      <c r="AM28" s="23">
        <f>COUNTIFS('Faturamento SP2'!$D$2:$D$557,'Infos Relatório'!$B$2,'Faturamento SP2'!$E$2:$E$557,'Infos Relatório'!$B28,'Faturamento SP2'!$Z$2:$Z$557,'Infos Relatório'!AM$1)</f>
        <v>0</v>
      </c>
      <c r="AN28" s="14">
        <f>SUMIFS('Faturamento SP2'!$G$2:$G$557,'Faturamento SP2'!$D$2:$D$557,'Infos Relatório'!$B$2,'Faturamento SP2'!$E$2:$E$557,'Infos Relatório'!$B28,'Faturamento SP2'!$Z$2:$Z$557,'Infos Relatório'!AM$1)</f>
        <v>0</v>
      </c>
      <c r="AO28" s="14">
        <f>SUMIFS('Faturamento SP2'!$J$2:$J$557,'Faturamento SP2'!$D$2:$D$557,'Infos Relatório'!$B$2,'Faturamento SP2'!$E$2:$E$557,'Infos Relatório'!$B28,'Faturamento SP2'!$Z$2:$Z$557,'Infos Relatório'!AM$1)</f>
        <v>0</v>
      </c>
      <c r="AP28" s="15">
        <f>SUMIFS('Faturamento SP2'!$O$2:$O$557,'Faturamento SP2'!$D$2:$D$557,'Infos Relatório'!$B$2,'Faturamento SP2'!$E$2:$E$557,'Infos Relatório'!$B28,'Faturamento SP2'!$Z$2:$Z$557,'Infos Relatório'!AM$1,'Faturamento SP2'!$T$2:$T$557,"Sim")+SUMIFS('Faturamento SP2'!$P$2:$P$557,'Faturamento SP2'!$D$2:$D$557,'Infos Relatório'!$B$2,'Faturamento SP2'!$E$2:$E$557,'Infos Relatório'!$B28,'Faturamento SP2'!$Z$2:$Z$557,'Infos Relatório'!AM$1,'Faturamento SP2'!$T$2:$T$557,"Sim")</f>
        <v>0</v>
      </c>
      <c r="AQ28" s="27" t="e">
        <f t="shared" si="18"/>
        <v>#DIV/0!</v>
      </c>
      <c r="AR28" s="24">
        <f>SUMIFS('Faturamento SP2'!$H$2:$H$557,'Faturamento SP2'!$D$2:$D$557,'Infos Relatório'!$B$2,'Faturamento SP2'!$E$2:$E$557,'Infos Relatório'!$B28,'Faturamento SP2'!$Z$2:$Z$557,'Infos Relatório'!AM$1)</f>
        <v>0</v>
      </c>
      <c r="AS28" s="23">
        <f>COUNTIFS('Faturamento SP2'!$D$2:$D$557,'Infos Relatório'!$B$2,'Faturamento SP2'!$E$2:$E$557,'Infos Relatório'!$B28,'Faturamento SP2'!$Z$2:$Z$557,'Infos Relatório'!AS$1)</f>
        <v>0</v>
      </c>
      <c r="AT28" s="14">
        <f>SUMIFS('Faturamento SP2'!$G$2:$G$557,'Faturamento SP2'!$D$2:$D$557,'Infos Relatório'!$B$2,'Faturamento SP2'!$E$2:$E$557,'Infos Relatório'!$B28,'Faturamento SP2'!$Z$2:$Z$557,'Infos Relatório'!AS$1)</f>
        <v>0</v>
      </c>
      <c r="AU28" s="14">
        <f>SUMIFS('Faturamento SP2'!$J$2:$J$557,'Faturamento SP2'!$D$2:$D$557,'Infos Relatório'!$B$2,'Faturamento SP2'!$E$2:$E$557,'Infos Relatório'!$B28,'Faturamento SP2'!$Z$2:$Z$557,'Infos Relatório'!AS$1)</f>
        <v>0</v>
      </c>
      <c r="AV28" s="15">
        <f>SUMIFS('Faturamento SP2'!$O$2:$O$557,'Faturamento SP2'!$D$2:$D$557,'Infos Relatório'!$B$2,'Faturamento SP2'!$E$2:$E$557,'Infos Relatório'!$B28,'Faturamento SP2'!$Z$2:$Z$557,'Infos Relatório'!AS$1,'Faturamento SP2'!$T$2:$T$557,"Sim")+SUMIFS('Faturamento SP2'!$P$2:$P$557,'Faturamento SP2'!$D$2:$D$557,'Infos Relatório'!$B$2,'Faturamento SP2'!$E$2:$E$557,'Infos Relatório'!$B28,'Faturamento SP2'!$Z$2:$Z$557,'Infos Relatório'!AS$1,'Faturamento SP2'!$T$2:$T$557,"Sim")</f>
        <v>0</v>
      </c>
      <c r="AW28" s="27" t="e">
        <f t="shared" si="19"/>
        <v>#DIV/0!</v>
      </c>
      <c r="AX28" s="24">
        <f>SUMIFS('Faturamento SP2'!$H$2:$H$557,'Faturamento SP2'!$D$2:$D$557,'Infos Relatório'!$B$2,'Faturamento SP2'!$E$2:$E$557,'Infos Relatório'!$B28,'Faturamento SP2'!$Z$2:$Z$557,'Infos Relatório'!AS$1)</f>
        <v>0</v>
      </c>
      <c r="AY28" s="23">
        <f>COUNTIFS('Faturamento SP2'!$D$2:$D$557,'Infos Relatório'!$B$2,'Faturamento SP2'!$E$2:$E$557,'Infos Relatório'!$B28,'Faturamento SP2'!$Z$2:$Z$557,'Infos Relatório'!AY$1)</f>
        <v>0</v>
      </c>
      <c r="AZ28" s="14">
        <f>SUMIFS('Faturamento SP2'!$G$2:$G$557,'Faturamento SP2'!$D$2:$D$557,'Infos Relatório'!$B$2,'Faturamento SP2'!$E$2:$E$557,'Infos Relatório'!$B28,'Faturamento SP2'!$Z$2:$Z$557,'Infos Relatório'!AY$1)</f>
        <v>0</v>
      </c>
      <c r="BA28" s="14">
        <f>SUMIFS('Faturamento SP2'!$J$2:$J$557,'Faturamento SP2'!$D$2:$D$557,'Infos Relatório'!$B$2,'Faturamento SP2'!$E$2:$E$557,'Infos Relatório'!$B28,'Faturamento SP2'!$Z$2:$Z$557,'Infos Relatório'!AY$1)</f>
        <v>0</v>
      </c>
      <c r="BB28" s="15">
        <f>SUMIFS('Faturamento SP2'!$O$2:$O$557,'Faturamento SP2'!$D$2:$D$557,'Infos Relatório'!$B$2,'Faturamento SP2'!$E$2:$E$557,'Infos Relatório'!$B28,'Faturamento SP2'!$Z$2:$Z$557,'Infos Relatório'!AY$1,'Faturamento SP2'!$T$2:$T$557,"Sim")+SUMIFS('Faturamento SP2'!$P$2:$P$557,'Faturamento SP2'!$D$2:$D$557,'Infos Relatório'!$B$2,'Faturamento SP2'!$E$2:$E$557,'Infos Relatório'!$B28,'Faturamento SP2'!$Z$2:$Z$557,'Infos Relatório'!AY$1,'Faturamento SP2'!$T$2:$T$557,"Sim")</f>
        <v>0</v>
      </c>
      <c r="BC28" s="27" t="e">
        <f t="shared" si="20"/>
        <v>#DIV/0!</v>
      </c>
      <c r="BD28" s="24">
        <f>SUMIFS('Faturamento SP2'!$H$2:$H$557,'Faturamento SP2'!$D$2:$D$557,'Infos Relatório'!$B$2,'Faturamento SP2'!$E$2:$E$557,'Infos Relatório'!$B28,'Faturamento SP2'!$Z$2:$Z$557,'Infos Relatório'!AY$1)</f>
        <v>0</v>
      </c>
      <c r="BE28" s="23">
        <f>COUNTIFS('Faturamento SP2'!$D$2:$D$557,'Infos Relatório'!$B$2,'Faturamento SP2'!$E$2:$E$557,'Infos Relatório'!$B28,'Faturamento SP2'!$Z$2:$Z$557,'Infos Relatório'!BE$1)</f>
        <v>0</v>
      </c>
      <c r="BF28" s="14">
        <f>SUMIFS('Faturamento SP2'!$G$2:$G$557,'Faturamento SP2'!$D$2:$D$557,'Infos Relatório'!$B$2,'Faturamento SP2'!$E$2:$E$557,'Infos Relatório'!$B28,'Faturamento SP2'!$Z$2:$Z$557,'Infos Relatório'!BE$1)</f>
        <v>0</v>
      </c>
      <c r="BG28" s="14">
        <f>SUMIFS('Faturamento SP2'!$J$2:$J$557,'Faturamento SP2'!$D$2:$D$557,'Infos Relatório'!$B$2,'Faturamento SP2'!$E$2:$E$557,'Infos Relatório'!$B28,'Faturamento SP2'!$Z$2:$Z$557,'Infos Relatório'!BE$1)</f>
        <v>0</v>
      </c>
      <c r="BH28" s="15">
        <f>SUMIFS('Faturamento SP2'!$O$2:$O$557,'Faturamento SP2'!$D$2:$D$557,'Infos Relatório'!$B$2,'Faturamento SP2'!$E$2:$E$557,'Infos Relatório'!$B28,'Faturamento SP2'!$Z$2:$Z$557,'Infos Relatório'!BE$1,'Faturamento SP2'!$T$2:$T$557,"Sim")+SUMIFS('Faturamento SP2'!$P$2:$P$557,'Faturamento SP2'!$D$2:$D$557,'Infos Relatório'!$B$2,'Faturamento SP2'!$E$2:$E$557,'Infos Relatório'!$B28,'Faturamento SP2'!$Z$2:$Z$557,'Infos Relatório'!BE$1,'Faturamento SP2'!$T$2:$T$557,"Sim")</f>
        <v>0</v>
      </c>
      <c r="BI28" s="27" t="e">
        <f t="shared" si="21"/>
        <v>#DIV/0!</v>
      </c>
      <c r="BJ28" s="24">
        <f>SUMIFS('Faturamento SP2'!$H$2:$H$557,'Faturamento SP2'!$D$2:$D$557,'Infos Relatório'!$B$2,'Faturamento SP2'!$E$2:$E$557,'Infos Relatório'!$B28,'Faturamento SP2'!$Z$2:$Z$557,'Infos Relatório'!BE$1)</f>
        <v>0</v>
      </c>
      <c r="BK28" s="23">
        <f>COUNTIFS('Faturamento SP2'!$D$2:$D$557,'Infos Relatório'!$B$2,'Faturamento SP2'!$E$2:$E$557,'Infos Relatório'!$B28,'Faturamento SP2'!$Z$2:$Z$557,'Infos Relatório'!BK$1)</f>
        <v>0</v>
      </c>
      <c r="BL28" s="14">
        <f>SUMIFS('Faturamento SP2'!$G$2:$G$557,'Faturamento SP2'!$D$2:$D$557,'Infos Relatório'!$B$2,'Faturamento SP2'!$E$2:$E$557,'Infos Relatório'!$B28,'Faturamento SP2'!$Z$2:$Z$557,'Infos Relatório'!BK$1)</f>
        <v>0</v>
      </c>
      <c r="BM28" s="14">
        <f>SUMIFS('Faturamento SP2'!$J$2:$J$557,'Faturamento SP2'!$D$2:$D$557,'Infos Relatório'!$B$2,'Faturamento SP2'!$E$2:$E$557,'Infos Relatório'!$B28,'Faturamento SP2'!$Z$2:$Z$557,'Infos Relatório'!BK$1)</f>
        <v>0</v>
      </c>
      <c r="BN28" s="15">
        <f>SUMIFS('Faturamento SP2'!$O$2:$O$557,'Faturamento SP2'!$D$2:$D$557,'Infos Relatório'!$B$2,'Faturamento SP2'!$E$2:$E$557,'Infos Relatório'!$B28,'Faturamento SP2'!$Z$2:$Z$557,'Infos Relatório'!BK$1,'Faturamento SP2'!$T$2:$T$557,"Sim")+SUMIFS('Faturamento SP2'!$P$2:$P$557,'Faturamento SP2'!$D$2:$D$557,'Infos Relatório'!$B$2,'Faturamento SP2'!$E$2:$E$557,'Infos Relatório'!$B28,'Faturamento SP2'!$Z$2:$Z$557,'Infos Relatório'!BK$1,'Faturamento SP2'!$T$2:$T$557,"Sim")</f>
        <v>0</v>
      </c>
      <c r="BO28" s="27" t="e">
        <f t="shared" si="22"/>
        <v>#DIV/0!</v>
      </c>
      <c r="BP28" s="24">
        <f>SUMIFS('Faturamento SP2'!$H$2:$H$557,'Faturamento SP2'!$D$2:$D$557,'Infos Relatório'!$B$2,'Faturamento SP2'!$E$2:$E$557,'Infos Relatório'!$B28,'Faturamento SP2'!$Z$2:$Z$557,'Infos Relatório'!BK$1)</f>
        <v>0</v>
      </c>
      <c r="BQ28" s="23">
        <f>COUNTIFS('Faturamento SP2'!$D$2:$D$557,'Infos Relatório'!$B$2,'Faturamento SP2'!$E$2:$E$557,'Infos Relatório'!$B28,'Faturamento SP2'!$Z$2:$Z$557,'Infos Relatório'!BQ$1)</f>
        <v>0</v>
      </c>
      <c r="BR28" s="14">
        <f>SUMIFS('Faturamento SP2'!$G$2:$G$557,'Faturamento SP2'!$D$2:$D$557,'Infos Relatório'!$B$2,'Faturamento SP2'!$E$2:$E$557,'Infos Relatório'!$B28,'Faturamento SP2'!$Z$2:$Z$557,'Infos Relatório'!BQ$1)</f>
        <v>0</v>
      </c>
      <c r="BS28" s="14">
        <f>SUMIFS('Faturamento SP2'!$J$2:$J$557,'Faturamento SP2'!$D$2:$D$557,'Infos Relatório'!$B$2,'Faturamento SP2'!$E$2:$E$557,'Infos Relatório'!$B28,'Faturamento SP2'!$Z$2:$Z$557,'Infos Relatório'!BQ$1)</f>
        <v>0</v>
      </c>
      <c r="BT28" s="15">
        <f>SUMIFS('Faturamento SP2'!$O$2:$O$557,'Faturamento SP2'!$D$2:$D$557,'Infos Relatório'!$B$2,'Faturamento SP2'!$E$2:$E$557,'Infos Relatório'!$B28,'Faturamento SP2'!$Z$2:$Z$557,'Infos Relatório'!BQ$1,'Faturamento SP2'!$T$2:$T$557,"Sim")+SUMIFS('Faturamento SP2'!$P$2:$P$557,'Faturamento SP2'!$D$2:$D$557,'Infos Relatório'!$B$2,'Faturamento SP2'!$E$2:$E$557,'Infos Relatório'!$B28,'Faturamento SP2'!$Z$2:$Z$557,'Infos Relatório'!BQ$1,'Faturamento SP2'!$T$2:$T$557,"Sim")</f>
        <v>0</v>
      </c>
      <c r="BU28" s="27" t="e">
        <f t="shared" si="23"/>
        <v>#DIV/0!</v>
      </c>
      <c r="BV28" s="24">
        <f>SUMIFS('Faturamento SP2'!$H$2:$H$557,'Faturamento SP2'!$D$2:$D$557,'Infos Relatório'!$B$2,'Faturamento SP2'!$E$2:$E$557,'Infos Relatório'!$B28,'Faturamento SP2'!$Z$2:$Z$557,'Infos Relatório'!BQ$1)</f>
        <v>0</v>
      </c>
    </row>
    <row r="29" spans="2:74">
      <c r="B29" s="17" t="s">
        <v>171</v>
      </c>
      <c r="C29" s="23">
        <f>COUNTIFS('Faturamento SP2'!$D$2:$D$557,'Infos Relatório'!$B$2,'Faturamento SP2'!$E$2:$E$557,'Infos Relatório'!$B29,'Faturamento SP2'!$Z$2:$Z$557,'Infos Relatório'!C$1)</f>
        <v>0</v>
      </c>
      <c r="D29" s="14">
        <f>SUMIFS('Faturamento SP2'!$G$2:$G$557,'Faturamento SP2'!$D$2:$D$557,'Infos Relatório'!$B$2,'Faturamento SP2'!$E$2:$E$557,'Infos Relatório'!$B29,'Faturamento SP2'!$Z$2:$Z$557,'Infos Relatório'!C$1)</f>
        <v>0</v>
      </c>
      <c r="E29" s="55">
        <f>SUMIFS('Faturamento SP2'!$J$2:$J$557,'Faturamento SP2'!$D$2:$D$557,'Infos Relatório'!$B$2,'Faturamento SP2'!$E$2:$E$557,'Infos Relatório'!$B29,'Faturamento SP2'!$Z$2:$Z$557,'Infos Relatório'!C$1)</f>
        <v>0</v>
      </c>
      <c r="F29" s="15">
        <f>SUMIFS('Faturamento SP2'!$O$2:$O$557,'Faturamento SP2'!$D$2:$D$557,'Infos Relatório'!$B$2,'Faturamento SP2'!$E$2:$E$557,'Infos Relatório'!$B29,'Faturamento SP2'!$Z$2:$Z$557,'Infos Relatório'!C$1,'Faturamento SP2'!$T$2:$T$557,"Sim")+SUMIFS('Faturamento SP2'!$P$2:$P$557,'Faturamento SP2'!$D$2:$D$557,'Infos Relatório'!$B$2,'Faturamento SP2'!$E$2:$E$557,'Infos Relatório'!$B29,'Faturamento SP2'!$Z$2:$Z$557,'Infos Relatório'!C$1,'Faturamento SP2'!$T$2:$T$557,"Sim")</f>
        <v>0</v>
      </c>
      <c r="G29" s="60" t="e">
        <f t="shared" si="12"/>
        <v>#DIV/0!</v>
      </c>
      <c r="H29" s="24">
        <f>SUMIFS('Faturamento SP2'!$H$2:$H$557,'Faturamento SP2'!$D$2:$D$557,'Infos Relatório'!$B$2,'Faturamento SP2'!$E$2:$E$557,'Infos Relatório'!$B29,'Faturamento SP2'!$Z$2:$Z$557,'Infos Relatório'!C$1)</f>
        <v>0</v>
      </c>
      <c r="I29" s="23">
        <f>COUNTIFS('Faturamento SP2'!$D$2:$D$557,'Infos Relatório'!$B$2,'Faturamento SP2'!$E$2:$E$557,'Infos Relatório'!$B29,'Faturamento SP2'!$Z$2:$Z$557,'Infos Relatório'!I$1)</f>
        <v>0</v>
      </c>
      <c r="J29" s="14">
        <f>SUMIFS('Faturamento SP2'!$G$2:$G$557,'Faturamento SP2'!$D$2:$D$557,'Infos Relatório'!$B$2,'Faturamento SP2'!$E$2:$E$557,'Infos Relatório'!$B29,'Faturamento SP2'!$Z$2:$Z$557,'Infos Relatório'!I$1)</f>
        <v>0</v>
      </c>
      <c r="K29" s="55">
        <f>SUMIFS('Faturamento SP2'!$J$2:$J$557,'Faturamento SP2'!$D$2:$D$557,'Infos Relatório'!$B$2,'Faturamento SP2'!$E$2:$E$557,'Infos Relatório'!$B29,'Faturamento SP2'!$Z$2:$Z$557,'Infos Relatório'!I$1)</f>
        <v>0</v>
      </c>
      <c r="L29" s="15">
        <f>SUMIFS('Faturamento SP2'!$O$2:$O$557,'Faturamento SP2'!$D$2:$D$557,'Infos Relatório'!$B$2,'Faturamento SP2'!$E$2:$E$557,'Infos Relatório'!$B29,'Faturamento SP2'!$Z$2:$Z$557,'Infos Relatório'!I$1,'Faturamento SP2'!$T$2:$T$557,"Sim")+SUMIFS('Faturamento SP2'!$P$2:$P$557,'Faturamento SP2'!$D$2:$D$557,'Infos Relatório'!$B$2,'Faturamento SP2'!$E$2:$E$557,'Infos Relatório'!$B29,'Faturamento SP2'!$Z$2:$Z$557,'Infos Relatório'!I$1,'Faturamento SP2'!$T$2:$T$557,"Sim")</f>
        <v>0</v>
      </c>
      <c r="M29" s="27" t="e">
        <f t="shared" si="13"/>
        <v>#DIV/0!</v>
      </c>
      <c r="N29" s="24">
        <f>SUMIFS('Faturamento SP2'!$H$2:$H$557,'Faturamento SP2'!$D$2:$D$557,'Infos Relatório'!$B$2,'Faturamento SP2'!$E$2:$E$557,'Infos Relatório'!$B29,'Faturamento SP2'!$Z$2:$Z$557,'Infos Relatório'!I$1)</f>
        <v>0</v>
      </c>
      <c r="O29" s="23">
        <f>COUNTIFS('Faturamento SP2'!$D$2:$D$557,'Infos Relatório'!$B$2,'Faturamento SP2'!$E$2:$E$557,'Infos Relatório'!$B29,'Faturamento SP2'!$Z$2:$Z$557,'Infos Relatório'!O$1)</f>
        <v>0</v>
      </c>
      <c r="P29" s="14">
        <f>SUMIFS('Faturamento SP2'!$G$2:$G$557,'Faturamento SP2'!$D$2:$D$557,'Infos Relatório'!$B$2,'Faturamento SP2'!$E$2:$E$557,'Infos Relatório'!$B29,'Faturamento SP2'!$Z$2:$Z$557,'Infos Relatório'!O$1)</f>
        <v>0</v>
      </c>
      <c r="Q29" s="14">
        <f>SUMIFS('Faturamento SP2'!$J$2:$J$557,'Faturamento SP2'!$D$2:$D$557,'Infos Relatório'!$B$2,'Faturamento SP2'!$E$2:$E$557,'Infos Relatório'!$B29,'Faturamento SP2'!$Z$2:$Z$557,'Infos Relatório'!O$1)</f>
        <v>0</v>
      </c>
      <c r="R29" s="15">
        <f>SUMIFS('Faturamento SP2'!$O$2:$O$557,'Faturamento SP2'!$D$2:$D$557,'Infos Relatório'!$B$2,'Faturamento SP2'!$E$2:$E$557,'Infos Relatório'!$B29,'Faturamento SP2'!$Z$2:$Z$557,'Infos Relatório'!O$1,'Faturamento SP2'!$T$2:$T$557,"Sim")+SUMIFS('Faturamento SP2'!$P$2:$P$557,'Faturamento SP2'!$D$2:$D$557,'Infos Relatório'!$B$2,'Faturamento SP2'!$E$2:$E$557,'Infos Relatório'!$B29,'Faturamento SP2'!$Z$2:$Z$557,'Infos Relatório'!O$1,'Faturamento SP2'!$T$2:$T$557,"Sim")</f>
        <v>0</v>
      </c>
      <c r="S29" s="27" t="e">
        <f t="shared" si="14"/>
        <v>#DIV/0!</v>
      </c>
      <c r="T29" s="24">
        <f>SUMIFS('Faturamento SP2'!$H$2:$H$557,'Faturamento SP2'!$D$2:$D$557,'Infos Relatório'!$B$2,'Faturamento SP2'!$E$2:$E$557,'Infos Relatório'!$B29,'Faturamento SP2'!$Z$2:$Z$557,'Infos Relatório'!O$1)</f>
        <v>0</v>
      </c>
      <c r="U29" s="23">
        <f>COUNTIFS('Faturamento SP2'!$D$2:$D$557,'Infos Relatório'!$B$2,'Faturamento SP2'!$E$2:$E$557,'Infos Relatório'!$B29,'Faturamento SP2'!$Z$2:$Z$557,'Infos Relatório'!U$1)</f>
        <v>0</v>
      </c>
      <c r="V29" s="14">
        <f>SUMIFS('Faturamento SP2'!$G$2:$G$557,'Faturamento SP2'!$D$2:$D$557,'Infos Relatório'!$B$2,'Faturamento SP2'!$E$2:$E$557,'Infos Relatório'!$B29,'Faturamento SP2'!$Z$2:$Z$557,'Infos Relatório'!U$1)</f>
        <v>0</v>
      </c>
      <c r="W29" s="14">
        <f>SUMIFS('Faturamento SP2'!$J$2:$J$557,'Faturamento SP2'!$D$2:$D$557,'Infos Relatório'!$B$2,'Faturamento SP2'!$E$2:$E$557,'Infos Relatório'!$B29,'Faturamento SP2'!$Z$2:$Z$557,'Infos Relatório'!U$1)</f>
        <v>0</v>
      </c>
      <c r="X29" s="15">
        <f>SUMIFS('Faturamento SP2'!$O$2:$O$557,'Faturamento SP2'!$D$2:$D$557,'Infos Relatório'!$B$2,'Faturamento SP2'!$E$2:$E$557,'Infos Relatório'!$B29,'Faturamento SP2'!$Z$2:$Z$557,'Infos Relatório'!U$1,'Faturamento SP2'!$T$2:$T$557,"Sim")+SUMIFS('Faturamento SP2'!$P$2:$P$557,'Faturamento SP2'!$D$2:$D$557,'Infos Relatório'!$B$2,'Faturamento SP2'!$E$2:$E$557,'Infos Relatório'!$B29,'Faturamento SP2'!$Z$2:$Z$557,'Infos Relatório'!U$1,'Faturamento SP2'!$T$2:$T$557,"Sim")</f>
        <v>0</v>
      </c>
      <c r="Y29" s="27" t="e">
        <f t="shared" si="15"/>
        <v>#DIV/0!</v>
      </c>
      <c r="Z29" s="24">
        <f>SUMIFS('Faturamento SP2'!$H$2:$H$557,'Faturamento SP2'!$D$2:$D$557,'Infos Relatório'!$B$2,'Faturamento SP2'!$E$2:$E$557,'Infos Relatório'!$B29,'Faturamento SP2'!$Z$2:$Z$557,'Infos Relatório'!U$1)</f>
        <v>0</v>
      </c>
      <c r="AA29" s="23">
        <f>COUNTIFS('Faturamento SP2'!$D$2:$D$557,'Infos Relatório'!$B$2,'Faturamento SP2'!$E$2:$E$557,'Infos Relatório'!$B29,'Faturamento SP2'!$Z$2:$Z$557,'Infos Relatório'!AA$1)</f>
        <v>0</v>
      </c>
      <c r="AB29" s="14">
        <f>SUMIFS('Faturamento SP2'!$G$2:$G$557,'Faturamento SP2'!$D$2:$D$557,'Infos Relatório'!$B$2,'Faturamento SP2'!$E$2:$E$557,'Infos Relatório'!$B29,'Faturamento SP2'!$Z$2:$Z$557,'Infos Relatório'!AA$1)</f>
        <v>0</v>
      </c>
      <c r="AC29" s="14">
        <f>SUMIFS('Faturamento SP2'!$J$2:$J$557,'Faturamento SP2'!$D$2:$D$557,'Infos Relatório'!$B$2,'Faturamento SP2'!$E$2:$E$557,'Infos Relatório'!$B29,'Faturamento SP2'!$Z$2:$Z$557,'Infos Relatório'!AA$1)</f>
        <v>0</v>
      </c>
      <c r="AD29" s="15">
        <f>SUMIFS('Faturamento SP2'!$O$2:$O$557,'Faturamento SP2'!$D$2:$D$557,'Infos Relatório'!$B$2,'Faturamento SP2'!$E$2:$E$557,'Infos Relatório'!$B29,'Faturamento SP2'!$Z$2:$Z$557,'Infos Relatório'!AA$1,'Faturamento SP2'!$T$2:$T$557,"Sim")+SUMIFS('Faturamento SP2'!$P$2:$P$557,'Faturamento SP2'!$D$2:$D$557,'Infos Relatório'!$B$2,'Faturamento SP2'!$E$2:$E$557,'Infos Relatório'!$B29,'Faturamento SP2'!$Z$2:$Z$557,'Infos Relatório'!AA$1,'Faturamento SP2'!$T$2:$T$557,"Sim")</f>
        <v>0</v>
      </c>
      <c r="AE29" s="27" t="e">
        <f t="shared" si="16"/>
        <v>#DIV/0!</v>
      </c>
      <c r="AF29" s="24">
        <f>SUMIFS('Faturamento SP2'!$H$2:$H$557,'Faturamento SP2'!$D$2:$D$557,'Infos Relatório'!$B$2,'Faturamento SP2'!$E$2:$E$557,'Infos Relatório'!$B29,'Faturamento SP2'!$Z$2:$Z$557,'Infos Relatório'!AA$1)</f>
        <v>0</v>
      </c>
      <c r="AG29" s="23">
        <f>COUNTIFS('Faturamento SP2'!$D$2:$D$557,'Infos Relatório'!$B$2,'Faturamento SP2'!$E$2:$E$557,'Infos Relatório'!$B29,'Faturamento SP2'!$Z$2:$Z$557,'Infos Relatório'!AG$1)</f>
        <v>0</v>
      </c>
      <c r="AH29" s="14">
        <f>SUMIFS('Faturamento SP2'!$G$2:$G$557,'Faturamento SP2'!$D$2:$D$557,'Infos Relatório'!$B$2,'Faturamento SP2'!$E$2:$E$557,'Infos Relatório'!$B29,'Faturamento SP2'!$Z$2:$Z$557,'Infos Relatório'!AG$1)</f>
        <v>0</v>
      </c>
      <c r="AI29" s="14">
        <f>SUMIFS('Faturamento SP2'!$J$2:$J$557,'Faturamento SP2'!$D$2:$D$557,'Infos Relatório'!$B$2,'Faturamento SP2'!$E$2:$E$557,'Infos Relatório'!$B29,'Faturamento SP2'!$Z$2:$Z$557,'Infos Relatório'!AG$1)</f>
        <v>0</v>
      </c>
      <c r="AJ29" s="15">
        <f>SUMIFS('Faturamento SP2'!$O$2:$O$557,'Faturamento SP2'!$D$2:$D$557,'Infos Relatório'!$B$2,'Faturamento SP2'!$E$2:$E$557,'Infos Relatório'!$B29,'Faturamento SP2'!$Z$2:$Z$557,'Infos Relatório'!AG$1,'Faturamento SP2'!$T$2:$T$557,"Sim")+SUMIFS('Faturamento SP2'!$P$2:$P$557,'Faturamento SP2'!$D$2:$D$557,'Infos Relatório'!$B$2,'Faturamento SP2'!$E$2:$E$557,'Infos Relatório'!$B29,'Faturamento SP2'!$Z$2:$Z$557,'Infos Relatório'!AG$1,'Faturamento SP2'!$T$2:$T$557,"Sim")</f>
        <v>0</v>
      </c>
      <c r="AK29" s="27" t="e">
        <f t="shared" si="17"/>
        <v>#DIV/0!</v>
      </c>
      <c r="AL29" s="24">
        <f>SUMIFS('Faturamento SP2'!$H$2:$H$557,'Faturamento SP2'!$D$2:$D$557,'Infos Relatório'!$B$2,'Faturamento SP2'!$E$2:$E$557,'Infos Relatório'!$B29,'Faturamento SP2'!$Z$2:$Z$557,'Infos Relatório'!AG$1)</f>
        <v>0</v>
      </c>
      <c r="AM29" s="23">
        <f>COUNTIFS('Faturamento SP2'!$D$2:$D$557,'Infos Relatório'!$B$2,'Faturamento SP2'!$E$2:$E$557,'Infos Relatório'!$B29,'Faturamento SP2'!$Z$2:$Z$557,'Infos Relatório'!AM$1)</f>
        <v>0</v>
      </c>
      <c r="AN29" s="14">
        <f>SUMIFS('Faturamento SP2'!$G$2:$G$557,'Faturamento SP2'!$D$2:$D$557,'Infos Relatório'!$B$2,'Faturamento SP2'!$E$2:$E$557,'Infos Relatório'!$B29,'Faturamento SP2'!$Z$2:$Z$557,'Infos Relatório'!AM$1)</f>
        <v>0</v>
      </c>
      <c r="AO29" s="14">
        <f>SUMIFS('Faturamento SP2'!$J$2:$J$557,'Faturamento SP2'!$D$2:$D$557,'Infos Relatório'!$B$2,'Faturamento SP2'!$E$2:$E$557,'Infos Relatório'!$B29,'Faturamento SP2'!$Z$2:$Z$557,'Infos Relatório'!AM$1)</f>
        <v>0</v>
      </c>
      <c r="AP29" s="15">
        <f>SUMIFS('Faturamento SP2'!$O$2:$O$557,'Faturamento SP2'!$D$2:$D$557,'Infos Relatório'!$B$2,'Faturamento SP2'!$E$2:$E$557,'Infos Relatório'!$B29,'Faturamento SP2'!$Z$2:$Z$557,'Infos Relatório'!AM$1,'Faturamento SP2'!$T$2:$T$557,"Sim")+SUMIFS('Faturamento SP2'!$P$2:$P$557,'Faturamento SP2'!$D$2:$D$557,'Infos Relatório'!$B$2,'Faturamento SP2'!$E$2:$E$557,'Infos Relatório'!$B29,'Faturamento SP2'!$Z$2:$Z$557,'Infos Relatório'!AM$1,'Faturamento SP2'!$T$2:$T$557,"Sim")</f>
        <v>0</v>
      </c>
      <c r="AQ29" s="27" t="e">
        <f t="shared" si="18"/>
        <v>#DIV/0!</v>
      </c>
      <c r="AR29" s="24">
        <f>SUMIFS('Faturamento SP2'!$H$2:$H$557,'Faturamento SP2'!$D$2:$D$557,'Infos Relatório'!$B$2,'Faturamento SP2'!$E$2:$E$557,'Infos Relatório'!$B29,'Faturamento SP2'!$Z$2:$Z$557,'Infos Relatório'!AM$1)</f>
        <v>0</v>
      </c>
      <c r="AS29" s="23">
        <f>COUNTIFS('Faturamento SP2'!$D$2:$D$557,'Infos Relatório'!$B$2,'Faturamento SP2'!$E$2:$E$557,'Infos Relatório'!$B29,'Faturamento SP2'!$Z$2:$Z$557,'Infos Relatório'!AS$1)</f>
        <v>0</v>
      </c>
      <c r="AT29" s="14">
        <f>SUMIFS('Faturamento SP2'!$G$2:$G$557,'Faturamento SP2'!$D$2:$D$557,'Infos Relatório'!$B$2,'Faturamento SP2'!$E$2:$E$557,'Infos Relatório'!$B29,'Faturamento SP2'!$Z$2:$Z$557,'Infos Relatório'!AS$1)</f>
        <v>0</v>
      </c>
      <c r="AU29" s="14">
        <f>SUMIFS('Faturamento SP2'!$J$2:$J$557,'Faturamento SP2'!$D$2:$D$557,'Infos Relatório'!$B$2,'Faturamento SP2'!$E$2:$E$557,'Infos Relatório'!$B29,'Faturamento SP2'!$Z$2:$Z$557,'Infos Relatório'!AS$1)</f>
        <v>0</v>
      </c>
      <c r="AV29" s="15">
        <f>SUMIFS('Faturamento SP2'!$O$2:$O$557,'Faturamento SP2'!$D$2:$D$557,'Infos Relatório'!$B$2,'Faturamento SP2'!$E$2:$E$557,'Infos Relatório'!$B29,'Faturamento SP2'!$Z$2:$Z$557,'Infos Relatório'!AS$1,'Faturamento SP2'!$T$2:$T$557,"Sim")+SUMIFS('Faturamento SP2'!$P$2:$P$557,'Faturamento SP2'!$D$2:$D$557,'Infos Relatório'!$B$2,'Faturamento SP2'!$E$2:$E$557,'Infos Relatório'!$B29,'Faturamento SP2'!$Z$2:$Z$557,'Infos Relatório'!AS$1,'Faturamento SP2'!$T$2:$T$557,"Sim")</f>
        <v>0</v>
      </c>
      <c r="AW29" s="27" t="e">
        <f t="shared" si="19"/>
        <v>#DIV/0!</v>
      </c>
      <c r="AX29" s="24">
        <f>SUMIFS('Faturamento SP2'!$H$2:$H$557,'Faturamento SP2'!$D$2:$D$557,'Infos Relatório'!$B$2,'Faturamento SP2'!$E$2:$E$557,'Infos Relatório'!$B29,'Faturamento SP2'!$Z$2:$Z$557,'Infos Relatório'!AS$1)</f>
        <v>0</v>
      </c>
      <c r="AY29" s="23">
        <f>COUNTIFS('Faturamento SP2'!$D$2:$D$557,'Infos Relatório'!$B$2,'Faturamento SP2'!$E$2:$E$557,'Infos Relatório'!$B29,'Faturamento SP2'!$Z$2:$Z$557,'Infos Relatório'!AY$1)</f>
        <v>0</v>
      </c>
      <c r="AZ29" s="14">
        <f>SUMIFS('Faturamento SP2'!$G$2:$G$557,'Faturamento SP2'!$D$2:$D$557,'Infos Relatório'!$B$2,'Faturamento SP2'!$E$2:$E$557,'Infos Relatório'!$B29,'Faturamento SP2'!$Z$2:$Z$557,'Infos Relatório'!AY$1)</f>
        <v>0</v>
      </c>
      <c r="BA29" s="14">
        <f>SUMIFS('Faturamento SP2'!$J$2:$J$557,'Faturamento SP2'!$D$2:$D$557,'Infos Relatório'!$B$2,'Faturamento SP2'!$E$2:$E$557,'Infos Relatório'!$B29,'Faturamento SP2'!$Z$2:$Z$557,'Infos Relatório'!AY$1)</f>
        <v>0</v>
      </c>
      <c r="BB29" s="15">
        <f>SUMIFS('Faturamento SP2'!$O$2:$O$557,'Faturamento SP2'!$D$2:$D$557,'Infos Relatório'!$B$2,'Faturamento SP2'!$E$2:$E$557,'Infos Relatório'!$B29,'Faturamento SP2'!$Z$2:$Z$557,'Infos Relatório'!AY$1,'Faturamento SP2'!$T$2:$T$557,"Sim")+SUMIFS('Faturamento SP2'!$P$2:$P$557,'Faturamento SP2'!$D$2:$D$557,'Infos Relatório'!$B$2,'Faturamento SP2'!$E$2:$E$557,'Infos Relatório'!$B29,'Faturamento SP2'!$Z$2:$Z$557,'Infos Relatório'!AY$1,'Faturamento SP2'!$T$2:$T$557,"Sim")</f>
        <v>0</v>
      </c>
      <c r="BC29" s="27" t="e">
        <f t="shared" si="20"/>
        <v>#DIV/0!</v>
      </c>
      <c r="BD29" s="24">
        <f>SUMIFS('Faturamento SP2'!$H$2:$H$557,'Faturamento SP2'!$D$2:$D$557,'Infos Relatório'!$B$2,'Faturamento SP2'!$E$2:$E$557,'Infos Relatório'!$B29,'Faturamento SP2'!$Z$2:$Z$557,'Infos Relatório'!AY$1)</f>
        <v>0</v>
      </c>
      <c r="BE29" s="23">
        <f>COUNTIFS('Faturamento SP2'!$D$2:$D$557,'Infos Relatório'!$B$2,'Faturamento SP2'!$E$2:$E$557,'Infos Relatório'!$B29,'Faturamento SP2'!$Z$2:$Z$557,'Infos Relatório'!BE$1)</f>
        <v>0</v>
      </c>
      <c r="BF29" s="14">
        <f>SUMIFS('Faturamento SP2'!$G$2:$G$557,'Faturamento SP2'!$D$2:$D$557,'Infos Relatório'!$B$2,'Faturamento SP2'!$E$2:$E$557,'Infos Relatório'!$B29,'Faturamento SP2'!$Z$2:$Z$557,'Infos Relatório'!BE$1)</f>
        <v>0</v>
      </c>
      <c r="BG29" s="14">
        <f>SUMIFS('Faturamento SP2'!$J$2:$J$557,'Faturamento SP2'!$D$2:$D$557,'Infos Relatório'!$B$2,'Faturamento SP2'!$E$2:$E$557,'Infos Relatório'!$B29,'Faturamento SP2'!$Z$2:$Z$557,'Infos Relatório'!BE$1)</f>
        <v>0</v>
      </c>
      <c r="BH29" s="15">
        <f>SUMIFS('Faturamento SP2'!$O$2:$O$557,'Faturamento SP2'!$D$2:$D$557,'Infos Relatório'!$B$2,'Faturamento SP2'!$E$2:$E$557,'Infos Relatório'!$B29,'Faturamento SP2'!$Z$2:$Z$557,'Infos Relatório'!BE$1,'Faturamento SP2'!$T$2:$T$557,"Sim")+SUMIFS('Faturamento SP2'!$P$2:$P$557,'Faturamento SP2'!$D$2:$D$557,'Infos Relatório'!$B$2,'Faturamento SP2'!$E$2:$E$557,'Infos Relatório'!$B29,'Faturamento SP2'!$Z$2:$Z$557,'Infos Relatório'!BE$1,'Faturamento SP2'!$T$2:$T$557,"Sim")</f>
        <v>0</v>
      </c>
      <c r="BI29" s="27" t="e">
        <f t="shared" si="21"/>
        <v>#DIV/0!</v>
      </c>
      <c r="BJ29" s="24">
        <f>SUMIFS('Faturamento SP2'!$H$2:$H$557,'Faturamento SP2'!$D$2:$D$557,'Infos Relatório'!$B$2,'Faturamento SP2'!$E$2:$E$557,'Infos Relatório'!$B29,'Faturamento SP2'!$Z$2:$Z$557,'Infos Relatório'!BE$1)</f>
        <v>0</v>
      </c>
      <c r="BK29" s="23">
        <f>COUNTIFS('Faturamento SP2'!$D$2:$D$557,'Infos Relatório'!$B$2,'Faturamento SP2'!$E$2:$E$557,'Infos Relatório'!$B29,'Faturamento SP2'!$Z$2:$Z$557,'Infos Relatório'!BK$1)</f>
        <v>0</v>
      </c>
      <c r="BL29" s="14">
        <f>SUMIFS('Faturamento SP2'!$G$2:$G$557,'Faturamento SP2'!$D$2:$D$557,'Infos Relatório'!$B$2,'Faturamento SP2'!$E$2:$E$557,'Infos Relatório'!$B29,'Faturamento SP2'!$Z$2:$Z$557,'Infos Relatório'!BK$1)</f>
        <v>0</v>
      </c>
      <c r="BM29" s="14">
        <f>SUMIFS('Faturamento SP2'!$J$2:$J$557,'Faturamento SP2'!$D$2:$D$557,'Infos Relatório'!$B$2,'Faturamento SP2'!$E$2:$E$557,'Infos Relatório'!$B29,'Faturamento SP2'!$Z$2:$Z$557,'Infos Relatório'!BK$1)</f>
        <v>0</v>
      </c>
      <c r="BN29" s="15">
        <f>SUMIFS('Faturamento SP2'!$O$2:$O$557,'Faturamento SP2'!$D$2:$D$557,'Infos Relatório'!$B$2,'Faturamento SP2'!$E$2:$E$557,'Infos Relatório'!$B29,'Faturamento SP2'!$Z$2:$Z$557,'Infos Relatório'!BK$1,'Faturamento SP2'!$T$2:$T$557,"Sim")+SUMIFS('Faturamento SP2'!$P$2:$P$557,'Faturamento SP2'!$D$2:$D$557,'Infos Relatório'!$B$2,'Faturamento SP2'!$E$2:$E$557,'Infos Relatório'!$B29,'Faturamento SP2'!$Z$2:$Z$557,'Infos Relatório'!BK$1,'Faturamento SP2'!$T$2:$T$557,"Sim")</f>
        <v>0</v>
      </c>
      <c r="BO29" s="27" t="e">
        <f t="shared" si="22"/>
        <v>#DIV/0!</v>
      </c>
      <c r="BP29" s="24">
        <f>SUMIFS('Faturamento SP2'!$H$2:$H$557,'Faturamento SP2'!$D$2:$D$557,'Infos Relatório'!$B$2,'Faturamento SP2'!$E$2:$E$557,'Infos Relatório'!$B29,'Faturamento SP2'!$Z$2:$Z$557,'Infos Relatório'!BK$1)</f>
        <v>0</v>
      </c>
      <c r="BQ29" s="23">
        <f>COUNTIFS('Faturamento SP2'!$D$2:$D$557,'Infos Relatório'!$B$2,'Faturamento SP2'!$E$2:$E$557,'Infos Relatório'!$B29,'Faturamento SP2'!$Z$2:$Z$557,'Infos Relatório'!BQ$1)</f>
        <v>0</v>
      </c>
      <c r="BR29" s="14">
        <f>SUMIFS('Faturamento SP2'!$G$2:$G$557,'Faturamento SP2'!$D$2:$D$557,'Infos Relatório'!$B$2,'Faturamento SP2'!$E$2:$E$557,'Infos Relatório'!$B29,'Faturamento SP2'!$Z$2:$Z$557,'Infos Relatório'!BQ$1)</f>
        <v>0</v>
      </c>
      <c r="BS29" s="14">
        <f>SUMIFS('Faturamento SP2'!$J$2:$J$557,'Faturamento SP2'!$D$2:$D$557,'Infos Relatório'!$B$2,'Faturamento SP2'!$E$2:$E$557,'Infos Relatório'!$B29,'Faturamento SP2'!$Z$2:$Z$557,'Infos Relatório'!BQ$1)</f>
        <v>0</v>
      </c>
      <c r="BT29" s="15">
        <f>SUMIFS('Faturamento SP2'!$O$2:$O$557,'Faturamento SP2'!$D$2:$D$557,'Infos Relatório'!$B$2,'Faturamento SP2'!$E$2:$E$557,'Infos Relatório'!$B29,'Faturamento SP2'!$Z$2:$Z$557,'Infos Relatório'!BQ$1,'Faturamento SP2'!$T$2:$T$557,"Sim")+SUMIFS('Faturamento SP2'!$P$2:$P$557,'Faturamento SP2'!$D$2:$D$557,'Infos Relatório'!$B$2,'Faturamento SP2'!$E$2:$E$557,'Infos Relatório'!$B29,'Faturamento SP2'!$Z$2:$Z$557,'Infos Relatório'!BQ$1,'Faturamento SP2'!$T$2:$T$557,"Sim")</f>
        <v>0</v>
      </c>
      <c r="BU29" s="27" t="e">
        <f t="shared" si="23"/>
        <v>#DIV/0!</v>
      </c>
      <c r="BV29" s="24">
        <f>SUMIFS('Faturamento SP2'!$H$2:$H$557,'Faturamento SP2'!$D$2:$D$557,'Infos Relatório'!$B$2,'Faturamento SP2'!$E$2:$E$557,'Infos Relatório'!$B29,'Faturamento SP2'!$Z$2:$Z$557,'Infos Relatório'!BQ$1)</f>
        <v>0</v>
      </c>
    </row>
    <row r="30" spans="2:74">
      <c r="B30" s="17" t="s">
        <v>168</v>
      </c>
      <c r="C30" s="23">
        <f>COUNTIFS('Faturamento SP2'!$D$2:$D$557,'Infos Relatório'!$B$2,'Faturamento SP2'!$E$2:$E$557,'Infos Relatório'!$B30,'Faturamento SP2'!$Z$2:$Z$557,'Infos Relatório'!C$1)</f>
        <v>0</v>
      </c>
      <c r="D30" s="14">
        <f>SUMIFS('Faturamento SP2'!$G$2:$G$557,'Faturamento SP2'!$D$2:$D$557,'Infos Relatório'!$B$2,'Faturamento SP2'!$E$2:$E$557,'Infos Relatório'!$B30,'Faturamento SP2'!$Z$2:$Z$557,'Infos Relatório'!C$1)</f>
        <v>0</v>
      </c>
      <c r="E30" s="55">
        <f>SUMIFS('Faturamento SP2'!$J$2:$J$557,'Faturamento SP2'!$D$2:$D$557,'Infos Relatório'!$B$2,'Faturamento SP2'!$E$2:$E$557,'Infos Relatório'!$B30,'Faturamento SP2'!$Z$2:$Z$557,'Infos Relatório'!C$1)</f>
        <v>0</v>
      </c>
      <c r="F30" s="15">
        <f>SUMIFS('Faturamento SP2'!$O$2:$O$557,'Faturamento SP2'!$D$2:$D$557,'Infos Relatório'!$B$2,'Faturamento SP2'!$E$2:$E$557,'Infos Relatório'!$B30,'Faturamento SP2'!$Z$2:$Z$557,'Infos Relatório'!C$1,'Faturamento SP2'!$T$2:$T$557,"Sim")+SUMIFS('Faturamento SP2'!$P$2:$P$557,'Faturamento SP2'!$D$2:$D$557,'Infos Relatório'!$B$2,'Faturamento SP2'!$E$2:$E$557,'Infos Relatório'!$B30,'Faturamento SP2'!$Z$2:$Z$557,'Infos Relatório'!C$1,'Faturamento SP2'!$T$2:$T$557,"Sim")</f>
        <v>0</v>
      </c>
      <c r="G30" s="60" t="e">
        <f t="shared" si="12"/>
        <v>#DIV/0!</v>
      </c>
      <c r="H30" s="24">
        <f>SUMIFS('Faturamento SP2'!$H$2:$H$557,'Faturamento SP2'!$D$2:$D$557,'Infos Relatório'!$B$2,'Faturamento SP2'!$E$2:$E$557,'Infos Relatório'!$B30,'Faturamento SP2'!$Z$2:$Z$557,'Infos Relatório'!C$1)</f>
        <v>0</v>
      </c>
      <c r="I30" s="23">
        <f>COUNTIFS('Faturamento SP2'!$D$2:$D$557,'Infos Relatório'!$B$2,'Faturamento SP2'!$E$2:$E$557,'Infos Relatório'!$B30,'Faturamento SP2'!$Z$2:$Z$557,'Infos Relatório'!I$1)</f>
        <v>0</v>
      </c>
      <c r="J30" s="14">
        <f>SUMIFS('Faturamento SP2'!$G$2:$G$557,'Faturamento SP2'!$D$2:$D$557,'Infos Relatório'!$B$2,'Faturamento SP2'!$E$2:$E$557,'Infos Relatório'!$B30,'Faturamento SP2'!$Z$2:$Z$557,'Infos Relatório'!I$1)</f>
        <v>0</v>
      </c>
      <c r="K30" s="55">
        <f>SUMIFS('Faturamento SP2'!$J$2:$J$557,'Faturamento SP2'!$D$2:$D$557,'Infos Relatório'!$B$2,'Faturamento SP2'!$E$2:$E$557,'Infos Relatório'!$B30,'Faturamento SP2'!$Z$2:$Z$557,'Infos Relatório'!I$1)</f>
        <v>0</v>
      </c>
      <c r="L30" s="15">
        <f>SUMIFS('Faturamento SP2'!$O$2:$O$557,'Faturamento SP2'!$D$2:$D$557,'Infos Relatório'!$B$2,'Faturamento SP2'!$E$2:$E$557,'Infos Relatório'!$B30,'Faturamento SP2'!$Z$2:$Z$557,'Infos Relatório'!I$1,'Faturamento SP2'!$T$2:$T$557,"Sim")+SUMIFS('Faturamento SP2'!$P$2:$P$557,'Faturamento SP2'!$D$2:$D$557,'Infos Relatório'!$B$2,'Faturamento SP2'!$E$2:$E$557,'Infos Relatório'!$B30,'Faturamento SP2'!$Z$2:$Z$557,'Infos Relatório'!I$1,'Faturamento SP2'!$T$2:$T$557,"Sim")</f>
        <v>0</v>
      </c>
      <c r="M30" s="27" t="e">
        <f t="shared" si="13"/>
        <v>#DIV/0!</v>
      </c>
      <c r="N30" s="24">
        <f>SUMIFS('Faturamento SP2'!$H$2:$H$557,'Faturamento SP2'!$D$2:$D$557,'Infos Relatório'!$B$2,'Faturamento SP2'!$E$2:$E$557,'Infos Relatório'!$B30,'Faturamento SP2'!$Z$2:$Z$557,'Infos Relatório'!I$1)</f>
        <v>0</v>
      </c>
      <c r="O30" s="23">
        <f>COUNTIFS('Faturamento SP2'!$D$2:$D$557,'Infos Relatório'!$B$2,'Faturamento SP2'!$E$2:$E$557,'Infos Relatório'!$B30,'Faturamento SP2'!$Z$2:$Z$557,'Infos Relatório'!O$1)</f>
        <v>0</v>
      </c>
      <c r="P30" s="14">
        <f>SUMIFS('Faturamento SP2'!$G$2:$G$557,'Faturamento SP2'!$D$2:$D$557,'Infos Relatório'!$B$2,'Faturamento SP2'!$E$2:$E$557,'Infos Relatório'!$B30,'Faturamento SP2'!$Z$2:$Z$557,'Infos Relatório'!O$1)</f>
        <v>0</v>
      </c>
      <c r="Q30" s="14">
        <f>SUMIFS('Faturamento SP2'!$J$2:$J$557,'Faturamento SP2'!$D$2:$D$557,'Infos Relatório'!$B$2,'Faturamento SP2'!$E$2:$E$557,'Infos Relatório'!$B30,'Faturamento SP2'!$Z$2:$Z$557,'Infos Relatório'!O$1)</f>
        <v>0</v>
      </c>
      <c r="R30" s="15">
        <f>SUMIFS('Faturamento SP2'!$O$2:$O$557,'Faturamento SP2'!$D$2:$D$557,'Infos Relatório'!$B$2,'Faturamento SP2'!$E$2:$E$557,'Infos Relatório'!$B30,'Faturamento SP2'!$Z$2:$Z$557,'Infos Relatório'!O$1,'Faturamento SP2'!$T$2:$T$557,"Sim")+SUMIFS('Faturamento SP2'!$P$2:$P$557,'Faturamento SP2'!$D$2:$D$557,'Infos Relatório'!$B$2,'Faturamento SP2'!$E$2:$E$557,'Infos Relatório'!$B30,'Faturamento SP2'!$Z$2:$Z$557,'Infos Relatório'!O$1,'Faturamento SP2'!$T$2:$T$557,"Sim")</f>
        <v>0</v>
      </c>
      <c r="S30" s="27" t="e">
        <f t="shared" si="14"/>
        <v>#DIV/0!</v>
      </c>
      <c r="T30" s="24">
        <f>SUMIFS('Faturamento SP2'!$H$2:$H$557,'Faturamento SP2'!$D$2:$D$557,'Infos Relatório'!$B$2,'Faturamento SP2'!$E$2:$E$557,'Infos Relatório'!$B30,'Faturamento SP2'!$Z$2:$Z$557,'Infos Relatório'!O$1)</f>
        <v>0</v>
      </c>
      <c r="U30" s="23">
        <f>COUNTIFS('Faturamento SP2'!$D$2:$D$557,'Infos Relatório'!$B$2,'Faturamento SP2'!$E$2:$E$557,'Infos Relatório'!$B30,'Faturamento SP2'!$Z$2:$Z$557,'Infos Relatório'!U$1)</f>
        <v>0</v>
      </c>
      <c r="V30" s="14">
        <f>SUMIFS('Faturamento SP2'!$G$2:$G$557,'Faturamento SP2'!$D$2:$D$557,'Infos Relatório'!$B$2,'Faturamento SP2'!$E$2:$E$557,'Infos Relatório'!$B30,'Faturamento SP2'!$Z$2:$Z$557,'Infos Relatório'!U$1)</f>
        <v>0</v>
      </c>
      <c r="W30" s="14">
        <f>SUMIFS('Faturamento SP2'!$J$2:$J$557,'Faturamento SP2'!$D$2:$D$557,'Infos Relatório'!$B$2,'Faturamento SP2'!$E$2:$E$557,'Infos Relatório'!$B30,'Faturamento SP2'!$Z$2:$Z$557,'Infos Relatório'!U$1)</f>
        <v>0</v>
      </c>
      <c r="X30" s="15">
        <f>SUMIFS('Faturamento SP2'!$O$2:$O$557,'Faturamento SP2'!$D$2:$D$557,'Infos Relatório'!$B$2,'Faturamento SP2'!$E$2:$E$557,'Infos Relatório'!$B30,'Faturamento SP2'!$Z$2:$Z$557,'Infos Relatório'!U$1,'Faturamento SP2'!$T$2:$T$557,"Sim")+SUMIFS('Faturamento SP2'!$P$2:$P$557,'Faturamento SP2'!$D$2:$D$557,'Infos Relatório'!$B$2,'Faturamento SP2'!$E$2:$E$557,'Infos Relatório'!$B30,'Faturamento SP2'!$Z$2:$Z$557,'Infos Relatório'!U$1,'Faturamento SP2'!$T$2:$T$557,"Sim")</f>
        <v>0</v>
      </c>
      <c r="Y30" s="27" t="e">
        <f t="shared" si="15"/>
        <v>#DIV/0!</v>
      </c>
      <c r="Z30" s="24">
        <f>SUMIFS('Faturamento SP2'!$H$2:$H$557,'Faturamento SP2'!$D$2:$D$557,'Infos Relatório'!$B$2,'Faturamento SP2'!$E$2:$E$557,'Infos Relatório'!$B30,'Faturamento SP2'!$Z$2:$Z$557,'Infos Relatório'!U$1)</f>
        <v>0</v>
      </c>
      <c r="AA30" s="23">
        <f>COUNTIFS('Faturamento SP2'!$D$2:$D$557,'Infos Relatório'!$B$2,'Faturamento SP2'!$E$2:$E$557,'Infos Relatório'!$B30,'Faturamento SP2'!$Z$2:$Z$557,'Infos Relatório'!AA$1)</f>
        <v>0</v>
      </c>
      <c r="AB30" s="14">
        <f>SUMIFS('Faturamento SP2'!$G$2:$G$557,'Faturamento SP2'!$D$2:$D$557,'Infos Relatório'!$B$2,'Faturamento SP2'!$E$2:$E$557,'Infos Relatório'!$B30,'Faturamento SP2'!$Z$2:$Z$557,'Infos Relatório'!AA$1)</f>
        <v>0</v>
      </c>
      <c r="AC30" s="14">
        <f>SUMIFS('Faturamento SP2'!$J$2:$J$557,'Faturamento SP2'!$D$2:$D$557,'Infos Relatório'!$B$2,'Faturamento SP2'!$E$2:$E$557,'Infos Relatório'!$B30,'Faturamento SP2'!$Z$2:$Z$557,'Infos Relatório'!AA$1)</f>
        <v>0</v>
      </c>
      <c r="AD30" s="15">
        <f>SUMIFS('Faturamento SP2'!$O$2:$O$557,'Faturamento SP2'!$D$2:$D$557,'Infos Relatório'!$B$2,'Faturamento SP2'!$E$2:$E$557,'Infos Relatório'!$B30,'Faturamento SP2'!$Z$2:$Z$557,'Infos Relatório'!AA$1,'Faturamento SP2'!$T$2:$T$557,"Sim")+SUMIFS('Faturamento SP2'!$P$2:$P$557,'Faturamento SP2'!$D$2:$D$557,'Infos Relatório'!$B$2,'Faturamento SP2'!$E$2:$E$557,'Infos Relatório'!$B30,'Faturamento SP2'!$Z$2:$Z$557,'Infos Relatório'!AA$1,'Faturamento SP2'!$T$2:$T$557,"Sim")</f>
        <v>0</v>
      </c>
      <c r="AE30" s="27" t="e">
        <f t="shared" si="16"/>
        <v>#DIV/0!</v>
      </c>
      <c r="AF30" s="24">
        <f>SUMIFS('Faturamento SP2'!$H$2:$H$557,'Faturamento SP2'!$D$2:$D$557,'Infos Relatório'!$B$2,'Faturamento SP2'!$E$2:$E$557,'Infos Relatório'!$B30,'Faturamento SP2'!$Z$2:$Z$557,'Infos Relatório'!AA$1)</f>
        <v>0</v>
      </c>
      <c r="AG30" s="23">
        <f>COUNTIFS('Faturamento SP2'!$D$2:$D$557,'Infos Relatório'!$B$2,'Faturamento SP2'!$E$2:$E$557,'Infos Relatório'!$B30,'Faturamento SP2'!$Z$2:$Z$557,'Infos Relatório'!AG$1)</f>
        <v>0</v>
      </c>
      <c r="AH30" s="14">
        <f>SUMIFS('Faturamento SP2'!$G$2:$G$557,'Faturamento SP2'!$D$2:$D$557,'Infos Relatório'!$B$2,'Faturamento SP2'!$E$2:$E$557,'Infos Relatório'!$B30,'Faturamento SP2'!$Z$2:$Z$557,'Infos Relatório'!AG$1)</f>
        <v>0</v>
      </c>
      <c r="AI30" s="14">
        <f>SUMIFS('Faturamento SP2'!$J$2:$J$557,'Faturamento SP2'!$D$2:$D$557,'Infos Relatório'!$B$2,'Faturamento SP2'!$E$2:$E$557,'Infos Relatório'!$B30,'Faturamento SP2'!$Z$2:$Z$557,'Infos Relatório'!AG$1)</f>
        <v>0</v>
      </c>
      <c r="AJ30" s="15">
        <f>SUMIFS('Faturamento SP2'!$O$2:$O$557,'Faturamento SP2'!$D$2:$D$557,'Infos Relatório'!$B$2,'Faturamento SP2'!$E$2:$E$557,'Infos Relatório'!$B30,'Faturamento SP2'!$Z$2:$Z$557,'Infos Relatório'!AG$1,'Faturamento SP2'!$T$2:$T$557,"Sim")+SUMIFS('Faturamento SP2'!$P$2:$P$557,'Faturamento SP2'!$D$2:$D$557,'Infos Relatório'!$B$2,'Faturamento SP2'!$E$2:$E$557,'Infos Relatório'!$B30,'Faturamento SP2'!$Z$2:$Z$557,'Infos Relatório'!AG$1,'Faturamento SP2'!$T$2:$T$557,"Sim")</f>
        <v>0</v>
      </c>
      <c r="AK30" s="27" t="e">
        <f t="shared" si="17"/>
        <v>#DIV/0!</v>
      </c>
      <c r="AL30" s="24">
        <f>SUMIFS('Faturamento SP2'!$H$2:$H$557,'Faturamento SP2'!$D$2:$D$557,'Infos Relatório'!$B$2,'Faturamento SP2'!$E$2:$E$557,'Infos Relatório'!$B30,'Faturamento SP2'!$Z$2:$Z$557,'Infos Relatório'!AG$1)</f>
        <v>0</v>
      </c>
      <c r="AM30" s="23">
        <f>COUNTIFS('Faturamento SP2'!$D$2:$D$557,'Infos Relatório'!$B$2,'Faturamento SP2'!$E$2:$E$557,'Infos Relatório'!$B30,'Faturamento SP2'!$Z$2:$Z$557,'Infos Relatório'!AM$1)</f>
        <v>0</v>
      </c>
      <c r="AN30" s="14">
        <f>SUMIFS('Faturamento SP2'!$G$2:$G$557,'Faturamento SP2'!$D$2:$D$557,'Infos Relatório'!$B$2,'Faturamento SP2'!$E$2:$E$557,'Infos Relatório'!$B30,'Faturamento SP2'!$Z$2:$Z$557,'Infos Relatório'!AM$1)</f>
        <v>0</v>
      </c>
      <c r="AO30" s="14">
        <f>SUMIFS('Faturamento SP2'!$J$2:$J$557,'Faturamento SP2'!$D$2:$D$557,'Infos Relatório'!$B$2,'Faturamento SP2'!$E$2:$E$557,'Infos Relatório'!$B30,'Faturamento SP2'!$Z$2:$Z$557,'Infos Relatório'!AM$1)</f>
        <v>0</v>
      </c>
      <c r="AP30" s="15">
        <f>SUMIFS('Faturamento SP2'!$O$2:$O$557,'Faturamento SP2'!$D$2:$D$557,'Infos Relatório'!$B$2,'Faturamento SP2'!$E$2:$E$557,'Infos Relatório'!$B30,'Faturamento SP2'!$Z$2:$Z$557,'Infos Relatório'!AM$1,'Faturamento SP2'!$T$2:$T$557,"Sim")+SUMIFS('Faturamento SP2'!$P$2:$P$557,'Faturamento SP2'!$D$2:$D$557,'Infos Relatório'!$B$2,'Faturamento SP2'!$E$2:$E$557,'Infos Relatório'!$B30,'Faturamento SP2'!$Z$2:$Z$557,'Infos Relatório'!AM$1,'Faturamento SP2'!$T$2:$T$557,"Sim")</f>
        <v>0</v>
      </c>
      <c r="AQ30" s="27" t="e">
        <f t="shared" si="18"/>
        <v>#DIV/0!</v>
      </c>
      <c r="AR30" s="24">
        <f>SUMIFS('Faturamento SP2'!$H$2:$H$557,'Faturamento SP2'!$D$2:$D$557,'Infos Relatório'!$B$2,'Faturamento SP2'!$E$2:$E$557,'Infos Relatório'!$B30,'Faturamento SP2'!$Z$2:$Z$557,'Infos Relatório'!AM$1)</f>
        <v>0</v>
      </c>
      <c r="AS30" s="23">
        <f>COUNTIFS('Faturamento SP2'!$D$2:$D$557,'Infos Relatório'!$B$2,'Faturamento SP2'!$E$2:$E$557,'Infos Relatório'!$B30,'Faturamento SP2'!$Z$2:$Z$557,'Infos Relatório'!AS$1)</f>
        <v>0</v>
      </c>
      <c r="AT30" s="14">
        <f>SUMIFS('Faturamento SP2'!$G$2:$G$557,'Faturamento SP2'!$D$2:$D$557,'Infos Relatório'!$B$2,'Faturamento SP2'!$E$2:$E$557,'Infos Relatório'!$B30,'Faturamento SP2'!$Z$2:$Z$557,'Infos Relatório'!AS$1)</f>
        <v>0</v>
      </c>
      <c r="AU30" s="14">
        <f>SUMIFS('Faturamento SP2'!$J$2:$J$557,'Faturamento SP2'!$D$2:$D$557,'Infos Relatório'!$B$2,'Faturamento SP2'!$E$2:$E$557,'Infos Relatório'!$B30,'Faturamento SP2'!$Z$2:$Z$557,'Infos Relatório'!AS$1)</f>
        <v>0</v>
      </c>
      <c r="AV30" s="15">
        <f>SUMIFS('Faturamento SP2'!$O$2:$O$557,'Faturamento SP2'!$D$2:$D$557,'Infos Relatório'!$B$2,'Faturamento SP2'!$E$2:$E$557,'Infos Relatório'!$B30,'Faturamento SP2'!$Z$2:$Z$557,'Infos Relatório'!AS$1,'Faturamento SP2'!$T$2:$T$557,"Sim")+SUMIFS('Faturamento SP2'!$P$2:$P$557,'Faturamento SP2'!$D$2:$D$557,'Infos Relatório'!$B$2,'Faturamento SP2'!$E$2:$E$557,'Infos Relatório'!$B30,'Faturamento SP2'!$Z$2:$Z$557,'Infos Relatório'!AS$1,'Faturamento SP2'!$T$2:$T$557,"Sim")</f>
        <v>0</v>
      </c>
      <c r="AW30" s="27" t="e">
        <f t="shared" si="19"/>
        <v>#DIV/0!</v>
      </c>
      <c r="AX30" s="24">
        <f>SUMIFS('Faturamento SP2'!$H$2:$H$557,'Faturamento SP2'!$D$2:$D$557,'Infos Relatório'!$B$2,'Faturamento SP2'!$E$2:$E$557,'Infos Relatório'!$B30,'Faturamento SP2'!$Z$2:$Z$557,'Infos Relatório'!AS$1)</f>
        <v>0</v>
      </c>
      <c r="AY30" s="23">
        <f>COUNTIFS('Faturamento SP2'!$D$2:$D$557,'Infos Relatório'!$B$2,'Faturamento SP2'!$E$2:$E$557,'Infos Relatório'!$B30,'Faturamento SP2'!$Z$2:$Z$557,'Infos Relatório'!AY$1)</f>
        <v>0</v>
      </c>
      <c r="AZ30" s="14">
        <f>SUMIFS('Faturamento SP2'!$G$2:$G$557,'Faturamento SP2'!$D$2:$D$557,'Infos Relatório'!$B$2,'Faturamento SP2'!$E$2:$E$557,'Infos Relatório'!$B30,'Faturamento SP2'!$Z$2:$Z$557,'Infos Relatório'!AY$1)</f>
        <v>0</v>
      </c>
      <c r="BA30" s="14">
        <f>SUMIFS('Faturamento SP2'!$J$2:$J$557,'Faturamento SP2'!$D$2:$D$557,'Infos Relatório'!$B$2,'Faturamento SP2'!$E$2:$E$557,'Infos Relatório'!$B30,'Faturamento SP2'!$Z$2:$Z$557,'Infos Relatório'!AY$1)</f>
        <v>0</v>
      </c>
      <c r="BB30" s="15">
        <f>SUMIFS('Faturamento SP2'!$O$2:$O$557,'Faturamento SP2'!$D$2:$D$557,'Infos Relatório'!$B$2,'Faturamento SP2'!$E$2:$E$557,'Infos Relatório'!$B30,'Faturamento SP2'!$Z$2:$Z$557,'Infos Relatório'!AY$1,'Faturamento SP2'!$T$2:$T$557,"Sim")+SUMIFS('Faturamento SP2'!$P$2:$P$557,'Faturamento SP2'!$D$2:$D$557,'Infos Relatório'!$B$2,'Faturamento SP2'!$E$2:$E$557,'Infos Relatório'!$B30,'Faturamento SP2'!$Z$2:$Z$557,'Infos Relatório'!AY$1,'Faturamento SP2'!$T$2:$T$557,"Sim")</f>
        <v>0</v>
      </c>
      <c r="BC30" s="27" t="e">
        <f t="shared" si="20"/>
        <v>#DIV/0!</v>
      </c>
      <c r="BD30" s="24">
        <f>SUMIFS('Faturamento SP2'!$H$2:$H$557,'Faturamento SP2'!$D$2:$D$557,'Infos Relatório'!$B$2,'Faturamento SP2'!$E$2:$E$557,'Infos Relatório'!$B30,'Faturamento SP2'!$Z$2:$Z$557,'Infos Relatório'!AY$1)</f>
        <v>0</v>
      </c>
      <c r="BE30" s="23">
        <f>COUNTIFS('Faturamento SP2'!$D$2:$D$557,'Infos Relatório'!$B$2,'Faturamento SP2'!$E$2:$E$557,'Infos Relatório'!$B30,'Faturamento SP2'!$Z$2:$Z$557,'Infos Relatório'!BE$1)</f>
        <v>0</v>
      </c>
      <c r="BF30" s="14">
        <f>SUMIFS('Faturamento SP2'!$G$2:$G$557,'Faturamento SP2'!$D$2:$D$557,'Infos Relatório'!$B$2,'Faturamento SP2'!$E$2:$E$557,'Infos Relatório'!$B30,'Faturamento SP2'!$Z$2:$Z$557,'Infos Relatório'!BE$1)</f>
        <v>0</v>
      </c>
      <c r="BG30" s="14">
        <f>SUMIFS('Faturamento SP2'!$J$2:$J$557,'Faturamento SP2'!$D$2:$D$557,'Infos Relatório'!$B$2,'Faturamento SP2'!$E$2:$E$557,'Infos Relatório'!$B30,'Faturamento SP2'!$Z$2:$Z$557,'Infos Relatório'!BE$1)</f>
        <v>0</v>
      </c>
      <c r="BH30" s="15">
        <f>SUMIFS('Faturamento SP2'!$O$2:$O$557,'Faturamento SP2'!$D$2:$D$557,'Infos Relatório'!$B$2,'Faturamento SP2'!$E$2:$E$557,'Infos Relatório'!$B30,'Faturamento SP2'!$Z$2:$Z$557,'Infos Relatório'!BE$1,'Faturamento SP2'!$T$2:$T$557,"Sim")+SUMIFS('Faturamento SP2'!$P$2:$P$557,'Faturamento SP2'!$D$2:$D$557,'Infos Relatório'!$B$2,'Faturamento SP2'!$E$2:$E$557,'Infos Relatório'!$B30,'Faturamento SP2'!$Z$2:$Z$557,'Infos Relatório'!BE$1,'Faturamento SP2'!$T$2:$T$557,"Sim")</f>
        <v>0</v>
      </c>
      <c r="BI30" s="27" t="e">
        <f t="shared" si="21"/>
        <v>#DIV/0!</v>
      </c>
      <c r="BJ30" s="24">
        <f>SUMIFS('Faturamento SP2'!$H$2:$H$557,'Faturamento SP2'!$D$2:$D$557,'Infos Relatório'!$B$2,'Faturamento SP2'!$E$2:$E$557,'Infos Relatório'!$B30,'Faturamento SP2'!$Z$2:$Z$557,'Infos Relatório'!BE$1)</f>
        <v>0</v>
      </c>
      <c r="BK30" s="23">
        <f>COUNTIFS('Faturamento SP2'!$D$2:$D$557,'Infos Relatório'!$B$2,'Faturamento SP2'!$E$2:$E$557,'Infos Relatório'!$B30,'Faturamento SP2'!$Z$2:$Z$557,'Infos Relatório'!BK$1)</f>
        <v>0</v>
      </c>
      <c r="BL30" s="14">
        <f>SUMIFS('Faturamento SP2'!$G$2:$G$557,'Faturamento SP2'!$D$2:$D$557,'Infos Relatório'!$B$2,'Faturamento SP2'!$E$2:$E$557,'Infos Relatório'!$B30,'Faturamento SP2'!$Z$2:$Z$557,'Infos Relatório'!BK$1)</f>
        <v>0</v>
      </c>
      <c r="BM30" s="14">
        <f>SUMIFS('Faturamento SP2'!$J$2:$J$557,'Faturamento SP2'!$D$2:$D$557,'Infos Relatório'!$B$2,'Faturamento SP2'!$E$2:$E$557,'Infos Relatório'!$B30,'Faturamento SP2'!$Z$2:$Z$557,'Infos Relatório'!BK$1)</f>
        <v>0</v>
      </c>
      <c r="BN30" s="15">
        <f>SUMIFS('Faturamento SP2'!$O$2:$O$557,'Faturamento SP2'!$D$2:$D$557,'Infos Relatório'!$B$2,'Faturamento SP2'!$E$2:$E$557,'Infos Relatório'!$B30,'Faturamento SP2'!$Z$2:$Z$557,'Infos Relatório'!BK$1,'Faturamento SP2'!$T$2:$T$557,"Sim")+SUMIFS('Faturamento SP2'!$P$2:$P$557,'Faturamento SP2'!$D$2:$D$557,'Infos Relatório'!$B$2,'Faturamento SP2'!$E$2:$E$557,'Infos Relatório'!$B30,'Faturamento SP2'!$Z$2:$Z$557,'Infos Relatório'!BK$1,'Faturamento SP2'!$T$2:$T$557,"Sim")</f>
        <v>0</v>
      </c>
      <c r="BO30" s="27" t="e">
        <f t="shared" si="22"/>
        <v>#DIV/0!</v>
      </c>
      <c r="BP30" s="24">
        <f>SUMIFS('Faturamento SP2'!$H$2:$H$557,'Faturamento SP2'!$D$2:$D$557,'Infos Relatório'!$B$2,'Faturamento SP2'!$E$2:$E$557,'Infos Relatório'!$B30,'Faturamento SP2'!$Z$2:$Z$557,'Infos Relatório'!BK$1)</f>
        <v>0</v>
      </c>
      <c r="BQ30" s="23">
        <f>COUNTIFS('Faturamento SP2'!$D$2:$D$557,'Infos Relatório'!$B$2,'Faturamento SP2'!$E$2:$E$557,'Infos Relatório'!$B30,'Faturamento SP2'!$Z$2:$Z$557,'Infos Relatório'!BQ$1)</f>
        <v>0</v>
      </c>
      <c r="BR30" s="14">
        <f>SUMIFS('Faturamento SP2'!$G$2:$G$557,'Faturamento SP2'!$D$2:$D$557,'Infos Relatório'!$B$2,'Faturamento SP2'!$E$2:$E$557,'Infos Relatório'!$B30,'Faturamento SP2'!$Z$2:$Z$557,'Infos Relatório'!BQ$1)</f>
        <v>0</v>
      </c>
      <c r="BS30" s="14">
        <f>SUMIFS('Faturamento SP2'!$J$2:$J$557,'Faturamento SP2'!$D$2:$D$557,'Infos Relatório'!$B$2,'Faturamento SP2'!$E$2:$E$557,'Infos Relatório'!$B30,'Faturamento SP2'!$Z$2:$Z$557,'Infos Relatório'!BQ$1)</f>
        <v>0</v>
      </c>
      <c r="BT30" s="15">
        <f>SUMIFS('Faturamento SP2'!$O$2:$O$557,'Faturamento SP2'!$D$2:$D$557,'Infos Relatório'!$B$2,'Faturamento SP2'!$E$2:$E$557,'Infos Relatório'!$B30,'Faturamento SP2'!$Z$2:$Z$557,'Infos Relatório'!BQ$1,'Faturamento SP2'!$T$2:$T$557,"Sim")+SUMIFS('Faturamento SP2'!$P$2:$P$557,'Faturamento SP2'!$D$2:$D$557,'Infos Relatório'!$B$2,'Faturamento SP2'!$E$2:$E$557,'Infos Relatório'!$B30,'Faturamento SP2'!$Z$2:$Z$557,'Infos Relatório'!BQ$1,'Faturamento SP2'!$T$2:$T$557,"Sim")</f>
        <v>0</v>
      </c>
      <c r="BU30" s="27" t="e">
        <f t="shared" si="23"/>
        <v>#DIV/0!</v>
      </c>
      <c r="BV30" s="24">
        <f>SUMIFS('Faturamento SP2'!$H$2:$H$557,'Faturamento SP2'!$D$2:$D$557,'Infos Relatório'!$B$2,'Faturamento SP2'!$E$2:$E$557,'Infos Relatório'!$B30,'Faturamento SP2'!$Z$2:$Z$557,'Infos Relatório'!BQ$1)</f>
        <v>0</v>
      </c>
    </row>
    <row r="31" spans="2:74">
      <c r="B31" s="17" t="s">
        <v>264</v>
      </c>
      <c r="C31" s="23">
        <f>COUNTIFS('Faturamento SP2'!$D$2:$D$557,'Infos Relatório'!$B$2,'Faturamento SP2'!$E$2:$E$557,'Infos Relatório'!$B31,'Faturamento SP2'!$Z$2:$Z$557,'Infos Relatório'!C$1)</f>
        <v>0</v>
      </c>
      <c r="D31" s="14">
        <f>SUMIFS('Faturamento SP2'!$G$2:$G$557,'Faturamento SP2'!$D$2:$D$557,'Infos Relatório'!$B$2,'Faturamento SP2'!$E$2:$E$557,'Infos Relatório'!$B31,'Faturamento SP2'!$Z$2:$Z$557,'Infos Relatório'!C$1)</f>
        <v>0</v>
      </c>
      <c r="E31" s="55">
        <f>SUMIFS('Faturamento SP2'!$J$2:$J$557,'Faturamento SP2'!$D$2:$D$557,'Infos Relatório'!$B$2,'Faturamento SP2'!$E$2:$E$557,'Infos Relatório'!$B31,'Faturamento SP2'!$Z$2:$Z$557,'Infos Relatório'!C$1)</f>
        <v>0</v>
      </c>
      <c r="F31" s="15">
        <f>SUMIFS('Faturamento SP2'!$O$2:$O$557,'Faturamento SP2'!$D$2:$D$557,'Infos Relatório'!$B$2,'Faturamento SP2'!$E$2:$E$557,'Infos Relatório'!$B31,'Faturamento SP2'!$Z$2:$Z$557,'Infos Relatório'!C$1,'Faturamento SP2'!$T$2:$T$557,"Sim")+SUMIFS('Faturamento SP2'!$P$2:$P$557,'Faturamento SP2'!$D$2:$D$557,'Infos Relatório'!$B$2,'Faturamento SP2'!$E$2:$E$557,'Infos Relatório'!$B31,'Faturamento SP2'!$Z$2:$Z$557,'Infos Relatório'!C$1,'Faturamento SP2'!$T$2:$T$557,"Sim")</f>
        <v>0</v>
      </c>
      <c r="G31" s="60" t="e">
        <f t="shared" si="12"/>
        <v>#DIV/0!</v>
      </c>
      <c r="H31" s="24">
        <f>SUMIFS('Faturamento SP2'!$H$2:$H$557,'Faturamento SP2'!$D$2:$D$557,'Infos Relatório'!$B$2,'Faturamento SP2'!$E$2:$E$557,'Infos Relatório'!$B31,'Faturamento SP2'!$Z$2:$Z$557,'Infos Relatório'!C$1)</f>
        <v>0</v>
      </c>
      <c r="I31" s="23">
        <f>COUNTIFS('Faturamento SP2'!$D$2:$D$557,'Infos Relatório'!$B$2,'Faturamento SP2'!$E$2:$E$557,'Infos Relatório'!$B31,'Faturamento SP2'!$Z$2:$Z$557,'Infos Relatório'!I$1)</f>
        <v>0</v>
      </c>
      <c r="J31" s="14">
        <f>SUMIFS('Faturamento SP2'!$G$2:$G$557,'Faturamento SP2'!$D$2:$D$557,'Infos Relatório'!$B$2,'Faturamento SP2'!$E$2:$E$557,'Infos Relatório'!$B31,'Faturamento SP2'!$Z$2:$Z$557,'Infos Relatório'!I$1)</f>
        <v>0</v>
      </c>
      <c r="K31" s="55">
        <f>SUMIFS('Faturamento SP2'!$J$2:$J$557,'Faturamento SP2'!$D$2:$D$557,'Infos Relatório'!$B$2,'Faturamento SP2'!$E$2:$E$557,'Infos Relatório'!$B31,'Faturamento SP2'!$Z$2:$Z$557,'Infos Relatório'!I$1)</f>
        <v>0</v>
      </c>
      <c r="L31" s="15">
        <f>SUMIFS('Faturamento SP2'!$O$2:$O$557,'Faturamento SP2'!$D$2:$D$557,'Infos Relatório'!$B$2,'Faturamento SP2'!$E$2:$E$557,'Infos Relatório'!$B31,'Faturamento SP2'!$Z$2:$Z$557,'Infos Relatório'!I$1,'Faturamento SP2'!$T$2:$T$557,"Sim")+SUMIFS('Faturamento SP2'!$P$2:$P$557,'Faturamento SP2'!$D$2:$D$557,'Infos Relatório'!$B$2,'Faturamento SP2'!$E$2:$E$557,'Infos Relatório'!$B31,'Faturamento SP2'!$Z$2:$Z$557,'Infos Relatório'!I$1,'Faturamento SP2'!$T$2:$T$557,"Sim")</f>
        <v>0</v>
      </c>
      <c r="M31" s="27" t="e">
        <f t="shared" si="13"/>
        <v>#DIV/0!</v>
      </c>
      <c r="N31" s="24">
        <f>SUMIFS('Faturamento SP2'!$H$2:$H$557,'Faturamento SP2'!$D$2:$D$557,'Infos Relatório'!$B$2,'Faturamento SP2'!$E$2:$E$557,'Infos Relatório'!$B31,'Faturamento SP2'!$Z$2:$Z$557,'Infos Relatório'!I$1)</f>
        <v>0</v>
      </c>
      <c r="O31" s="23">
        <f>COUNTIFS('Faturamento SP2'!$D$2:$D$557,'Infos Relatório'!$B$2,'Faturamento SP2'!$E$2:$E$557,'Infos Relatório'!$B31,'Faturamento SP2'!$Z$2:$Z$557,'Infos Relatório'!O$1)</f>
        <v>0</v>
      </c>
      <c r="P31" s="14">
        <f>SUMIFS('Faturamento SP2'!$G$2:$G$557,'Faturamento SP2'!$D$2:$D$557,'Infos Relatório'!$B$2,'Faturamento SP2'!$E$2:$E$557,'Infos Relatório'!$B31,'Faturamento SP2'!$Z$2:$Z$557,'Infos Relatório'!O$1)</f>
        <v>0</v>
      </c>
      <c r="Q31" s="14">
        <f>SUMIFS('Faturamento SP2'!$J$2:$J$557,'Faturamento SP2'!$D$2:$D$557,'Infos Relatório'!$B$2,'Faturamento SP2'!$E$2:$E$557,'Infos Relatório'!$B31,'Faturamento SP2'!$Z$2:$Z$557,'Infos Relatório'!O$1)</f>
        <v>0</v>
      </c>
      <c r="R31" s="15">
        <f>SUMIFS('Faturamento SP2'!$O$2:$O$557,'Faturamento SP2'!$D$2:$D$557,'Infos Relatório'!$B$2,'Faturamento SP2'!$E$2:$E$557,'Infos Relatório'!$B31,'Faturamento SP2'!$Z$2:$Z$557,'Infos Relatório'!O$1,'Faturamento SP2'!$T$2:$T$557,"Sim")+SUMIFS('Faturamento SP2'!$P$2:$P$557,'Faturamento SP2'!$D$2:$D$557,'Infos Relatório'!$B$2,'Faturamento SP2'!$E$2:$E$557,'Infos Relatório'!$B31,'Faturamento SP2'!$Z$2:$Z$557,'Infos Relatório'!O$1,'Faturamento SP2'!$T$2:$T$557,"Sim")</f>
        <v>0</v>
      </c>
      <c r="S31" s="27" t="e">
        <f t="shared" si="14"/>
        <v>#DIV/0!</v>
      </c>
      <c r="T31" s="24">
        <f>SUMIFS('Faturamento SP2'!$H$2:$H$557,'Faturamento SP2'!$D$2:$D$557,'Infos Relatório'!$B$2,'Faturamento SP2'!$E$2:$E$557,'Infos Relatório'!$B31,'Faturamento SP2'!$Z$2:$Z$557,'Infos Relatório'!O$1)</f>
        <v>0</v>
      </c>
      <c r="U31" s="23">
        <f>COUNTIFS('Faturamento SP2'!$D$2:$D$557,'Infos Relatório'!$B$2,'Faturamento SP2'!$E$2:$E$557,'Infos Relatório'!$B31,'Faturamento SP2'!$Z$2:$Z$557,'Infos Relatório'!U$1)</f>
        <v>0</v>
      </c>
      <c r="V31" s="14">
        <f>SUMIFS('Faturamento SP2'!$G$2:$G$557,'Faturamento SP2'!$D$2:$D$557,'Infos Relatório'!$B$2,'Faturamento SP2'!$E$2:$E$557,'Infos Relatório'!$B31,'Faturamento SP2'!$Z$2:$Z$557,'Infos Relatório'!U$1)</f>
        <v>0</v>
      </c>
      <c r="W31" s="14">
        <f>SUMIFS('Faturamento SP2'!$J$2:$J$557,'Faturamento SP2'!$D$2:$D$557,'Infos Relatório'!$B$2,'Faturamento SP2'!$E$2:$E$557,'Infos Relatório'!$B31,'Faturamento SP2'!$Z$2:$Z$557,'Infos Relatório'!U$1)</f>
        <v>0</v>
      </c>
      <c r="X31" s="15">
        <f>SUMIFS('Faturamento SP2'!$O$2:$O$557,'Faturamento SP2'!$D$2:$D$557,'Infos Relatório'!$B$2,'Faturamento SP2'!$E$2:$E$557,'Infos Relatório'!$B31,'Faturamento SP2'!$Z$2:$Z$557,'Infos Relatório'!U$1,'Faturamento SP2'!$T$2:$T$557,"Sim")+SUMIFS('Faturamento SP2'!$P$2:$P$557,'Faturamento SP2'!$D$2:$D$557,'Infos Relatório'!$B$2,'Faturamento SP2'!$E$2:$E$557,'Infos Relatório'!$B31,'Faturamento SP2'!$Z$2:$Z$557,'Infos Relatório'!U$1,'Faturamento SP2'!$T$2:$T$557,"Sim")</f>
        <v>0</v>
      </c>
      <c r="Y31" s="27" t="e">
        <f t="shared" si="15"/>
        <v>#DIV/0!</v>
      </c>
      <c r="Z31" s="24">
        <f>SUMIFS('Faturamento SP2'!$H$2:$H$557,'Faturamento SP2'!$D$2:$D$557,'Infos Relatório'!$B$2,'Faturamento SP2'!$E$2:$E$557,'Infos Relatório'!$B31,'Faturamento SP2'!$Z$2:$Z$557,'Infos Relatório'!U$1)</f>
        <v>0</v>
      </c>
      <c r="AA31" s="23">
        <f>COUNTIFS('Faturamento SP2'!$D$2:$D$557,'Infos Relatório'!$B$2,'Faturamento SP2'!$E$2:$E$557,'Infos Relatório'!$B31,'Faturamento SP2'!$Z$2:$Z$557,'Infos Relatório'!AA$1)</f>
        <v>0</v>
      </c>
      <c r="AB31" s="14">
        <f>SUMIFS('Faturamento SP2'!$G$2:$G$557,'Faturamento SP2'!$D$2:$D$557,'Infos Relatório'!$B$2,'Faturamento SP2'!$E$2:$E$557,'Infos Relatório'!$B31,'Faturamento SP2'!$Z$2:$Z$557,'Infos Relatório'!AA$1)</f>
        <v>0</v>
      </c>
      <c r="AC31" s="14">
        <f>SUMIFS('Faturamento SP2'!$J$2:$J$557,'Faturamento SP2'!$D$2:$D$557,'Infos Relatório'!$B$2,'Faturamento SP2'!$E$2:$E$557,'Infos Relatório'!$B31,'Faturamento SP2'!$Z$2:$Z$557,'Infos Relatório'!AA$1)</f>
        <v>0</v>
      </c>
      <c r="AD31" s="15">
        <f>SUMIFS('Faturamento SP2'!$O$2:$O$557,'Faturamento SP2'!$D$2:$D$557,'Infos Relatório'!$B$2,'Faturamento SP2'!$E$2:$E$557,'Infos Relatório'!$B31,'Faturamento SP2'!$Z$2:$Z$557,'Infos Relatório'!AA$1,'Faturamento SP2'!$T$2:$T$557,"Sim")+SUMIFS('Faturamento SP2'!$P$2:$P$557,'Faturamento SP2'!$D$2:$D$557,'Infos Relatório'!$B$2,'Faturamento SP2'!$E$2:$E$557,'Infos Relatório'!$B31,'Faturamento SP2'!$Z$2:$Z$557,'Infos Relatório'!AA$1,'Faturamento SP2'!$T$2:$T$557,"Sim")</f>
        <v>0</v>
      </c>
      <c r="AE31" s="27" t="e">
        <f t="shared" si="16"/>
        <v>#DIV/0!</v>
      </c>
      <c r="AF31" s="24">
        <f>SUMIFS('Faturamento SP2'!$H$2:$H$557,'Faturamento SP2'!$D$2:$D$557,'Infos Relatório'!$B$2,'Faturamento SP2'!$E$2:$E$557,'Infos Relatório'!$B31,'Faturamento SP2'!$Z$2:$Z$557,'Infos Relatório'!AA$1)</f>
        <v>0</v>
      </c>
      <c r="AG31" s="23">
        <f>COUNTIFS('Faturamento SP2'!$D$2:$D$557,'Infos Relatório'!$B$2,'Faturamento SP2'!$E$2:$E$557,'Infos Relatório'!$B31,'Faturamento SP2'!$Z$2:$Z$557,'Infos Relatório'!AG$1)</f>
        <v>0</v>
      </c>
      <c r="AH31" s="14">
        <f>SUMIFS('Faturamento SP2'!$G$2:$G$557,'Faturamento SP2'!$D$2:$D$557,'Infos Relatório'!$B$2,'Faturamento SP2'!$E$2:$E$557,'Infos Relatório'!$B31,'Faturamento SP2'!$Z$2:$Z$557,'Infos Relatório'!AG$1)</f>
        <v>0</v>
      </c>
      <c r="AI31" s="14">
        <f>SUMIFS('Faturamento SP2'!$J$2:$J$557,'Faturamento SP2'!$D$2:$D$557,'Infos Relatório'!$B$2,'Faturamento SP2'!$E$2:$E$557,'Infos Relatório'!$B31,'Faturamento SP2'!$Z$2:$Z$557,'Infos Relatório'!AG$1)</f>
        <v>0</v>
      </c>
      <c r="AJ31" s="15">
        <f>SUMIFS('Faturamento SP2'!$O$2:$O$557,'Faturamento SP2'!$D$2:$D$557,'Infos Relatório'!$B$2,'Faturamento SP2'!$E$2:$E$557,'Infos Relatório'!$B31,'Faturamento SP2'!$Z$2:$Z$557,'Infos Relatório'!AG$1,'Faturamento SP2'!$T$2:$T$557,"Sim")+SUMIFS('Faturamento SP2'!$P$2:$P$557,'Faturamento SP2'!$D$2:$D$557,'Infos Relatório'!$B$2,'Faturamento SP2'!$E$2:$E$557,'Infos Relatório'!$B31,'Faturamento SP2'!$Z$2:$Z$557,'Infos Relatório'!AG$1,'Faturamento SP2'!$T$2:$T$557,"Sim")</f>
        <v>0</v>
      </c>
      <c r="AK31" s="27" t="e">
        <f t="shared" si="17"/>
        <v>#DIV/0!</v>
      </c>
      <c r="AL31" s="24">
        <f>SUMIFS('Faturamento SP2'!$H$2:$H$557,'Faturamento SP2'!$D$2:$D$557,'Infos Relatório'!$B$2,'Faturamento SP2'!$E$2:$E$557,'Infos Relatório'!$B31,'Faturamento SP2'!$Z$2:$Z$557,'Infos Relatório'!AG$1)</f>
        <v>0</v>
      </c>
      <c r="AM31" s="23">
        <f>COUNTIFS('Faturamento SP2'!$D$2:$D$557,'Infos Relatório'!$B$2,'Faturamento SP2'!$E$2:$E$557,'Infos Relatório'!$B31,'Faturamento SP2'!$Z$2:$Z$557,'Infos Relatório'!AM$1)</f>
        <v>0</v>
      </c>
      <c r="AN31" s="14">
        <f>SUMIFS('Faturamento SP2'!$G$2:$G$557,'Faturamento SP2'!$D$2:$D$557,'Infos Relatório'!$B$2,'Faturamento SP2'!$E$2:$E$557,'Infos Relatório'!$B31,'Faturamento SP2'!$Z$2:$Z$557,'Infos Relatório'!AM$1)</f>
        <v>0</v>
      </c>
      <c r="AO31" s="14">
        <f>SUMIFS('Faturamento SP2'!$J$2:$J$557,'Faturamento SP2'!$D$2:$D$557,'Infos Relatório'!$B$2,'Faturamento SP2'!$E$2:$E$557,'Infos Relatório'!$B31,'Faturamento SP2'!$Z$2:$Z$557,'Infos Relatório'!AM$1)</f>
        <v>0</v>
      </c>
      <c r="AP31" s="15">
        <f>SUMIFS('Faturamento SP2'!$O$2:$O$557,'Faturamento SP2'!$D$2:$D$557,'Infos Relatório'!$B$2,'Faturamento SP2'!$E$2:$E$557,'Infos Relatório'!$B31,'Faturamento SP2'!$Z$2:$Z$557,'Infos Relatório'!AM$1,'Faturamento SP2'!$T$2:$T$557,"Sim")+SUMIFS('Faturamento SP2'!$P$2:$P$557,'Faturamento SP2'!$D$2:$D$557,'Infos Relatório'!$B$2,'Faturamento SP2'!$E$2:$E$557,'Infos Relatório'!$B31,'Faturamento SP2'!$Z$2:$Z$557,'Infos Relatório'!AM$1,'Faturamento SP2'!$T$2:$T$557,"Sim")</f>
        <v>0</v>
      </c>
      <c r="AQ31" s="27" t="e">
        <f t="shared" si="18"/>
        <v>#DIV/0!</v>
      </c>
      <c r="AR31" s="24">
        <f>SUMIFS('Faturamento SP2'!$H$2:$H$557,'Faturamento SP2'!$D$2:$D$557,'Infos Relatório'!$B$2,'Faturamento SP2'!$E$2:$E$557,'Infos Relatório'!$B31,'Faturamento SP2'!$Z$2:$Z$557,'Infos Relatório'!AM$1)</f>
        <v>0</v>
      </c>
      <c r="AS31" s="23">
        <f>COUNTIFS('Faturamento SP2'!$D$2:$D$557,'Infos Relatório'!$B$2,'Faturamento SP2'!$E$2:$E$557,'Infos Relatório'!$B31,'Faturamento SP2'!$Z$2:$Z$557,'Infos Relatório'!AS$1)</f>
        <v>0</v>
      </c>
      <c r="AT31" s="14">
        <f>SUMIFS('Faturamento SP2'!$G$2:$G$557,'Faturamento SP2'!$D$2:$D$557,'Infos Relatório'!$B$2,'Faturamento SP2'!$E$2:$E$557,'Infos Relatório'!$B31,'Faturamento SP2'!$Z$2:$Z$557,'Infos Relatório'!AS$1)</f>
        <v>0</v>
      </c>
      <c r="AU31" s="14">
        <f>SUMIFS('Faturamento SP2'!$J$2:$J$557,'Faturamento SP2'!$D$2:$D$557,'Infos Relatório'!$B$2,'Faturamento SP2'!$E$2:$E$557,'Infos Relatório'!$B31,'Faturamento SP2'!$Z$2:$Z$557,'Infos Relatório'!AS$1)</f>
        <v>0</v>
      </c>
      <c r="AV31" s="15">
        <f>SUMIFS('Faturamento SP2'!$O$2:$O$557,'Faturamento SP2'!$D$2:$D$557,'Infos Relatório'!$B$2,'Faturamento SP2'!$E$2:$E$557,'Infos Relatório'!$B31,'Faturamento SP2'!$Z$2:$Z$557,'Infos Relatório'!AS$1,'Faturamento SP2'!$T$2:$T$557,"Sim")+SUMIFS('Faturamento SP2'!$P$2:$P$557,'Faturamento SP2'!$D$2:$D$557,'Infos Relatório'!$B$2,'Faturamento SP2'!$E$2:$E$557,'Infos Relatório'!$B31,'Faturamento SP2'!$Z$2:$Z$557,'Infos Relatório'!AS$1,'Faturamento SP2'!$T$2:$T$557,"Sim")</f>
        <v>0</v>
      </c>
      <c r="AW31" s="27" t="e">
        <f t="shared" si="19"/>
        <v>#DIV/0!</v>
      </c>
      <c r="AX31" s="24">
        <f>SUMIFS('Faturamento SP2'!$H$2:$H$557,'Faturamento SP2'!$D$2:$D$557,'Infos Relatório'!$B$2,'Faturamento SP2'!$E$2:$E$557,'Infos Relatório'!$B31,'Faturamento SP2'!$Z$2:$Z$557,'Infos Relatório'!AS$1)</f>
        <v>0</v>
      </c>
      <c r="AY31" s="23">
        <f>COUNTIFS('Faturamento SP2'!$D$2:$D$557,'Infos Relatório'!$B$2,'Faturamento SP2'!$E$2:$E$557,'Infos Relatório'!$B31,'Faturamento SP2'!$Z$2:$Z$557,'Infos Relatório'!AY$1)</f>
        <v>0</v>
      </c>
      <c r="AZ31" s="14">
        <f>SUMIFS('Faturamento SP2'!$G$2:$G$557,'Faturamento SP2'!$D$2:$D$557,'Infos Relatório'!$B$2,'Faturamento SP2'!$E$2:$E$557,'Infos Relatório'!$B31,'Faturamento SP2'!$Z$2:$Z$557,'Infos Relatório'!AY$1)</f>
        <v>0</v>
      </c>
      <c r="BA31" s="14">
        <f>SUMIFS('Faturamento SP2'!$J$2:$J$557,'Faturamento SP2'!$D$2:$D$557,'Infos Relatório'!$B$2,'Faturamento SP2'!$E$2:$E$557,'Infos Relatório'!$B31,'Faturamento SP2'!$Z$2:$Z$557,'Infos Relatório'!AY$1)</f>
        <v>0</v>
      </c>
      <c r="BB31" s="15">
        <f>SUMIFS('Faturamento SP2'!$O$2:$O$557,'Faturamento SP2'!$D$2:$D$557,'Infos Relatório'!$B$2,'Faturamento SP2'!$E$2:$E$557,'Infos Relatório'!$B31,'Faturamento SP2'!$Z$2:$Z$557,'Infos Relatório'!AY$1,'Faturamento SP2'!$T$2:$T$557,"Sim")+SUMIFS('Faturamento SP2'!$P$2:$P$557,'Faturamento SP2'!$D$2:$D$557,'Infos Relatório'!$B$2,'Faturamento SP2'!$E$2:$E$557,'Infos Relatório'!$B31,'Faturamento SP2'!$Z$2:$Z$557,'Infos Relatório'!AY$1,'Faturamento SP2'!$T$2:$T$557,"Sim")</f>
        <v>0</v>
      </c>
      <c r="BC31" s="27" t="e">
        <f t="shared" si="20"/>
        <v>#DIV/0!</v>
      </c>
      <c r="BD31" s="24">
        <f>SUMIFS('Faturamento SP2'!$H$2:$H$557,'Faturamento SP2'!$D$2:$D$557,'Infos Relatório'!$B$2,'Faturamento SP2'!$E$2:$E$557,'Infos Relatório'!$B31,'Faturamento SP2'!$Z$2:$Z$557,'Infos Relatório'!AY$1)</f>
        <v>0</v>
      </c>
      <c r="BE31" s="23">
        <f>COUNTIFS('Faturamento SP2'!$D$2:$D$557,'Infos Relatório'!$B$2,'Faturamento SP2'!$E$2:$E$557,'Infos Relatório'!$B31,'Faturamento SP2'!$Z$2:$Z$557,'Infos Relatório'!BE$1)</f>
        <v>0</v>
      </c>
      <c r="BF31" s="14">
        <f>SUMIFS('Faturamento SP2'!$G$2:$G$557,'Faturamento SP2'!$D$2:$D$557,'Infos Relatório'!$B$2,'Faturamento SP2'!$E$2:$E$557,'Infos Relatório'!$B31,'Faturamento SP2'!$Z$2:$Z$557,'Infos Relatório'!BE$1)</f>
        <v>0</v>
      </c>
      <c r="BG31" s="14">
        <f>SUMIFS('Faturamento SP2'!$J$2:$J$557,'Faturamento SP2'!$D$2:$D$557,'Infos Relatório'!$B$2,'Faturamento SP2'!$E$2:$E$557,'Infos Relatório'!$B31,'Faturamento SP2'!$Z$2:$Z$557,'Infos Relatório'!BE$1)</f>
        <v>0</v>
      </c>
      <c r="BH31" s="15">
        <f>SUMIFS('Faturamento SP2'!$O$2:$O$557,'Faturamento SP2'!$D$2:$D$557,'Infos Relatório'!$B$2,'Faturamento SP2'!$E$2:$E$557,'Infos Relatório'!$B31,'Faturamento SP2'!$Z$2:$Z$557,'Infos Relatório'!BE$1,'Faturamento SP2'!$T$2:$T$557,"Sim")+SUMIFS('Faturamento SP2'!$P$2:$P$557,'Faturamento SP2'!$D$2:$D$557,'Infos Relatório'!$B$2,'Faturamento SP2'!$E$2:$E$557,'Infos Relatório'!$B31,'Faturamento SP2'!$Z$2:$Z$557,'Infos Relatório'!BE$1,'Faturamento SP2'!$T$2:$T$557,"Sim")</f>
        <v>0</v>
      </c>
      <c r="BI31" s="27" t="e">
        <f t="shared" si="21"/>
        <v>#DIV/0!</v>
      </c>
      <c r="BJ31" s="24">
        <f>SUMIFS('Faturamento SP2'!$H$2:$H$557,'Faturamento SP2'!$D$2:$D$557,'Infos Relatório'!$B$2,'Faturamento SP2'!$E$2:$E$557,'Infos Relatório'!$B31,'Faturamento SP2'!$Z$2:$Z$557,'Infos Relatório'!BE$1)</f>
        <v>0</v>
      </c>
      <c r="BK31" s="23">
        <f>COUNTIFS('Faturamento SP2'!$D$2:$D$557,'Infos Relatório'!$B$2,'Faturamento SP2'!$E$2:$E$557,'Infos Relatório'!$B31,'Faturamento SP2'!$Z$2:$Z$557,'Infos Relatório'!BK$1)</f>
        <v>0</v>
      </c>
      <c r="BL31" s="14">
        <f>SUMIFS('Faturamento SP2'!$G$2:$G$557,'Faturamento SP2'!$D$2:$D$557,'Infos Relatório'!$B$2,'Faturamento SP2'!$E$2:$E$557,'Infos Relatório'!$B31,'Faturamento SP2'!$Z$2:$Z$557,'Infos Relatório'!BK$1)</f>
        <v>0</v>
      </c>
      <c r="BM31" s="14">
        <f>SUMIFS('Faturamento SP2'!$J$2:$J$557,'Faturamento SP2'!$D$2:$D$557,'Infos Relatório'!$B$2,'Faturamento SP2'!$E$2:$E$557,'Infos Relatório'!$B31,'Faturamento SP2'!$Z$2:$Z$557,'Infos Relatório'!BK$1)</f>
        <v>0</v>
      </c>
      <c r="BN31" s="15">
        <f>SUMIFS('Faturamento SP2'!$O$2:$O$557,'Faturamento SP2'!$D$2:$D$557,'Infos Relatório'!$B$2,'Faturamento SP2'!$E$2:$E$557,'Infos Relatório'!$B31,'Faturamento SP2'!$Z$2:$Z$557,'Infos Relatório'!BK$1,'Faturamento SP2'!$T$2:$T$557,"Sim")+SUMIFS('Faturamento SP2'!$P$2:$P$557,'Faturamento SP2'!$D$2:$D$557,'Infos Relatório'!$B$2,'Faturamento SP2'!$E$2:$E$557,'Infos Relatório'!$B31,'Faturamento SP2'!$Z$2:$Z$557,'Infos Relatório'!BK$1,'Faturamento SP2'!$T$2:$T$557,"Sim")</f>
        <v>0</v>
      </c>
      <c r="BO31" s="27" t="e">
        <f t="shared" si="22"/>
        <v>#DIV/0!</v>
      </c>
      <c r="BP31" s="24">
        <f>SUMIFS('Faturamento SP2'!$H$2:$H$557,'Faturamento SP2'!$D$2:$D$557,'Infos Relatório'!$B$2,'Faturamento SP2'!$E$2:$E$557,'Infos Relatório'!$B31,'Faturamento SP2'!$Z$2:$Z$557,'Infos Relatório'!BK$1)</f>
        <v>0</v>
      </c>
      <c r="BQ31" s="23">
        <f>COUNTIFS('Faturamento SP2'!$D$2:$D$557,'Infos Relatório'!$B$2,'Faturamento SP2'!$E$2:$E$557,'Infos Relatório'!$B31,'Faturamento SP2'!$Z$2:$Z$557,'Infos Relatório'!BQ$1)</f>
        <v>0</v>
      </c>
      <c r="BR31" s="14">
        <f>SUMIFS('Faturamento SP2'!$G$2:$G$557,'Faturamento SP2'!$D$2:$D$557,'Infos Relatório'!$B$2,'Faturamento SP2'!$E$2:$E$557,'Infos Relatório'!$B31,'Faturamento SP2'!$Z$2:$Z$557,'Infos Relatório'!BQ$1)</f>
        <v>0</v>
      </c>
      <c r="BS31" s="14">
        <f>SUMIFS('Faturamento SP2'!$J$2:$J$557,'Faturamento SP2'!$D$2:$D$557,'Infos Relatório'!$B$2,'Faturamento SP2'!$E$2:$E$557,'Infos Relatório'!$B31,'Faturamento SP2'!$Z$2:$Z$557,'Infos Relatório'!BQ$1)</f>
        <v>0</v>
      </c>
      <c r="BT31" s="15">
        <f>SUMIFS('Faturamento SP2'!$O$2:$O$557,'Faturamento SP2'!$D$2:$D$557,'Infos Relatório'!$B$2,'Faturamento SP2'!$E$2:$E$557,'Infos Relatório'!$B31,'Faturamento SP2'!$Z$2:$Z$557,'Infos Relatório'!BQ$1,'Faturamento SP2'!$T$2:$T$557,"Sim")+SUMIFS('Faturamento SP2'!$P$2:$P$557,'Faturamento SP2'!$D$2:$D$557,'Infos Relatório'!$B$2,'Faturamento SP2'!$E$2:$E$557,'Infos Relatório'!$B31,'Faturamento SP2'!$Z$2:$Z$557,'Infos Relatório'!BQ$1,'Faturamento SP2'!$T$2:$T$557,"Sim")</f>
        <v>0</v>
      </c>
      <c r="BU31" s="27" t="e">
        <f t="shared" si="23"/>
        <v>#DIV/0!</v>
      </c>
      <c r="BV31" s="24">
        <f>SUMIFS('Faturamento SP2'!$H$2:$H$557,'Faturamento SP2'!$D$2:$D$557,'Infos Relatório'!$B$2,'Faturamento SP2'!$E$2:$E$557,'Infos Relatório'!$B31,'Faturamento SP2'!$Z$2:$Z$557,'Infos Relatório'!BQ$1)</f>
        <v>0</v>
      </c>
    </row>
    <row r="32" spans="2:74">
      <c r="B32" s="17" t="s">
        <v>776</v>
      </c>
      <c r="C32" s="23">
        <f>COUNTIFS('Faturamento SP2'!$D$2:$D$557,'Infos Relatório'!$B$2,'Faturamento SP2'!$E$2:$E$557,'Infos Relatório'!$B32,'Faturamento SP2'!$Z$2:$Z$557,'Infos Relatório'!C$1)</f>
        <v>0</v>
      </c>
      <c r="D32" s="14">
        <f>SUMIFS('Faturamento SP2'!$G$2:$G$557,'Faturamento SP2'!$D$2:$D$557,'Infos Relatório'!$B$2,'Faturamento SP2'!$E$2:$E$557,'Infos Relatório'!$B32,'Faturamento SP2'!$Z$2:$Z$557,'Infos Relatório'!C$1)</f>
        <v>0</v>
      </c>
      <c r="E32" s="55">
        <f>SUMIFS('Faturamento SP2'!$J$2:$J$557,'Faturamento SP2'!$D$2:$D$557,'Infos Relatório'!$B$2,'Faturamento SP2'!$E$2:$E$557,'Infos Relatório'!$B32,'Faturamento SP2'!$Z$2:$Z$557,'Infos Relatório'!C$1)</f>
        <v>0</v>
      </c>
      <c r="F32" s="15">
        <f>SUMIFS('Faturamento SP2'!$O$2:$O$557,'Faturamento SP2'!$D$2:$D$557,'Infos Relatório'!$B$2,'Faturamento SP2'!$E$2:$E$557,'Infos Relatório'!$B32,'Faturamento SP2'!$Z$2:$Z$557,'Infos Relatório'!C$1,'Faturamento SP2'!$T$2:$T$557,"Sim")+SUMIFS('Faturamento SP2'!$P$2:$P$557,'Faturamento SP2'!$D$2:$D$557,'Infos Relatório'!$B$2,'Faturamento SP2'!$E$2:$E$557,'Infos Relatório'!$B32,'Faturamento SP2'!$Z$2:$Z$557,'Infos Relatório'!C$1,'Faturamento SP2'!$T$2:$T$557,"Sim")</f>
        <v>0</v>
      </c>
      <c r="G32" s="60" t="e">
        <f t="shared" si="12"/>
        <v>#DIV/0!</v>
      </c>
      <c r="H32" s="24">
        <f>SUMIFS('Faturamento SP2'!$H$2:$H$557,'Faturamento SP2'!$D$2:$D$557,'Infos Relatório'!$B$2,'Faturamento SP2'!$E$2:$E$557,'Infos Relatório'!$B32,'Faturamento SP2'!$Z$2:$Z$557,'Infos Relatório'!C$1)</f>
        <v>0</v>
      </c>
      <c r="I32" s="23">
        <f>COUNTIFS('Faturamento SP2'!$D$2:$D$557,'Infos Relatório'!$B$2,'Faturamento SP2'!$E$2:$E$557,'Infos Relatório'!$B32,'Faturamento SP2'!$Z$2:$Z$557,'Infos Relatório'!I$1)</f>
        <v>0</v>
      </c>
      <c r="J32" s="14">
        <f>SUMIFS('Faturamento SP2'!$G$2:$G$557,'Faturamento SP2'!$D$2:$D$557,'Infos Relatório'!$B$2,'Faturamento SP2'!$E$2:$E$557,'Infos Relatório'!$B32,'Faturamento SP2'!$Z$2:$Z$557,'Infos Relatório'!I$1)</f>
        <v>0</v>
      </c>
      <c r="K32" s="55">
        <f>SUMIFS('Faturamento SP2'!$J$2:$J$557,'Faturamento SP2'!$D$2:$D$557,'Infos Relatório'!$B$2,'Faturamento SP2'!$E$2:$E$557,'Infos Relatório'!$B32,'Faturamento SP2'!$Z$2:$Z$557,'Infos Relatório'!I$1)</f>
        <v>0</v>
      </c>
      <c r="L32" s="15">
        <f>SUMIFS('Faturamento SP2'!$O$2:$O$557,'Faturamento SP2'!$D$2:$D$557,'Infos Relatório'!$B$2,'Faturamento SP2'!$E$2:$E$557,'Infos Relatório'!$B32,'Faturamento SP2'!$Z$2:$Z$557,'Infos Relatório'!I$1,'Faturamento SP2'!$T$2:$T$557,"Sim")+SUMIFS('Faturamento SP2'!$P$2:$P$557,'Faturamento SP2'!$D$2:$D$557,'Infos Relatório'!$B$2,'Faturamento SP2'!$E$2:$E$557,'Infos Relatório'!$B32,'Faturamento SP2'!$Z$2:$Z$557,'Infos Relatório'!I$1,'Faturamento SP2'!$T$2:$T$557,"Sim")</f>
        <v>0</v>
      </c>
      <c r="M32" s="27" t="e">
        <f t="shared" si="13"/>
        <v>#DIV/0!</v>
      </c>
      <c r="N32" s="24">
        <f>SUMIFS('Faturamento SP2'!$H$2:$H$557,'Faturamento SP2'!$D$2:$D$557,'Infos Relatório'!$B$2,'Faturamento SP2'!$E$2:$E$557,'Infos Relatório'!$B32,'Faturamento SP2'!$Z$2:$Z$557,'Infos Relatório'!I$1)</f>
        <v>0</v>
      </c>
      <c r="O32" s="23">
        <f>COUNTIFS('Faturamento SP2'!$D$2:$D$557,'Infos Relatório'!$B$2,'Faturamento SP2'!$E$2:$E$557,'Infos Relatório'!$B32,'Faturamento SP2'!$Z$2:$Z$557,'Infos Relatório'!O$1)</f>
        <v>0</v>
      </c>
      <c r="P32" s="14">
        <f>SUMIFS('Faturamento SP2'!$G$2:$G$557,'Faturamento SP2'!$D$2:$D$557,'Infos Relatório'!$B$2,'Faturamento SP2'!$E$2:$E$557,'Infos Relatório'!$B32,'Faturamento SP2'!$Z$2:$Z$557,'Infos Relatório'!O$1)</f>
        <v>0</v>
      </c>
      <c r="Q32" s="14">
        <f>SUMIFS('Faturamento SP2'!$J$2:$J$557,'Faturamento SP2'!$D$2:$D$557,'Infos Relatório'!$B$2,'Faturamento SP2'!$E$2:$E$557,'Infos Relatório'!$B32,'Faturamento SP2'!$Z$2:$Z$557,'Infos Relatório'!O$1)</f>
        <v>0</v>
      </c>
      <c r="R32" s="15">
        <f>SUMIFS('Faturamento SP2'!$O$2:$O$557,'Faturamento SP2'!$D$2:$D$557,'Infos Relatório'!$B$2,'Faturamento SP2'!$E$2:$E$557,'Infos Relatório'!$B32,'Faturamento SP2'!$Z$2:$Z$557,'Infos Relatório'!O$1,'Faturamento SP2'!$T$2:$T$557,"Sim")+SUMIFS('Faturamento SP2'!$P$2:$P$557,'Faturamento SP2'!$D$2:$D$557,'Infos Relatório'!$B$2,'Faturamento SP2'!$E$2:$E$557,'Infos Relatório'!$B32,'Faturamento SP2'!$Z$2:$Z$557,'Infos Relatório'!O$1,'Faturamento SP2'!$T$2:$T$557,"Sim")</f>
        <v>0</v>
      </c>
      <c r="S32" s="27" t="e">
        <f t="shared" si="14"/>
        <v>#DIV/0!</v>
      </c>
      <c r="T32" s="24">
        <f>SUMIFS('Faturamento SP2'!$H$2:$H$557,'Faturamento SP2'!$D$2:$D$557,'Infos Relatório'!$B$2,'Faturamento SP2'!$E$2:$E$557,'Infos Relatório'!$B32,'Faturamento SP2'!$Z$2:$Z$557,'Infos Relatório'!O$1)</f>
        <v>0</v>
      </c>
      <c r="U32" s="23">
        <f>COUNTIFS('Faturamento SP2'!$D$2:$D$557,'Infos Relatório'!$B$2,'Faturamento SP2'!$E$2:$E$557,'Infos Relatório'!$B32,'Faturamento SP2'!$Z$2:$Z$557,'Infos Relatório'!U$1)</f>
        <v>0</v>
      </c>
      <c r="V32" s="14">
        <f>SUMIFS('Faturamento SP2'!$G$2:$G$557,'Faturamento SP2'!$D$2:$D$557,'Infos Relatório'!$B$2,'Faturamento SP2'!$E$2:$E$557,'Infos Relatório'!$B32,'Faturamento SP2'!$Z$2:$Z$557,'Infos Relatório'!U$1)</f>
        <v>0</v>
      </c>
      <c r="W32" s="14">
        <f>SUMIFS('Faturamento SP2'!$J$2:$J$557,'Faturamento SP2'!$D$2:$D$557,'Infos Relatório'!$B$2,'Faturamento SP2'!$E$2:$E$557,'Infos Relatório'!$B32,'Faturamento SP2'!$Z$2:$Z$557,'Infos Relatório'!U$1)</f>
        <v>0</v>
      </c>
      <c r="X32" s="15">
        <f>SUMIFS('Faturamento SP2'!$O$2:$O$557,'Faturamento SP2'!$D$2:$D$557,'Infos Relatório'!$B$2,'Faturamento SP2'!$E$2:$E$557,'Infos Relatório'!$B32,'Faturamento SP2'!$Z$2:$Z$557,'Infos Relatório'!U$1,'Faturamento SP2'!$T$2:$T$557,"Sim")+SUMIFS('Faturamento SP2'!$P$2:$P$557,'Faturamento SP2'!$D$2:$D$557,'Infos Relatório'!$B$2,'Faturamento SP2'!$E$2:$E$557,'Infos Relatório'!$B32,'Faturamento SP2'!$Z$2:$Z$557,'Infos Relatório'!U$1,'Faturamento SP2'!$T$2:$T$557,"Sim")</f>
        <v>0</v>
      </c>
      <c r="Y32" s="27" t="e">
        <f t="shared" si="15"/>
        <v>#DIV/0!</v>
      </c>
      <c r="Z32" s="24">
        <f>SUMIFS('Faturamento SP2'!$H$2:$H$557,'Faturamento SP2'!$D$2:$D$557,'Infos Relatório'!$B$2,'Faturamento SP2'!$E$2:$E$557,'Infos Relatório'!$B32,'Faturamento SP2'!$Z$2:$Z$557,'Infos Relatório'!U$1)</f>
        <v>0</v>
      </c>
      <c r="AA32" s="23">
        <f>COUNTIFS('Faturamento SP2'!$D$2:$D$557,'Infos Relatório'!$B$2,'Faturamento SP2'!$E$2:$E$557,'Infos Relatório'!$B32,'Faturamento SP2'!$Z$2:$Z$557,'Infos Relatório'!AA$1)</f>
        <v>0</v>
      </c>
      <c r="AB32" s="14">
        <f>SUMIFS('Faturamento SP2'!$G$2:$G$557,'Faturamento SP2'!$D$2:$D$557,'Infos Relatório'!$B$2,'Faturamento SP2'!$E$2:$E$557,'Infos Relatório'!$B32,'Faturamento SP2'!$Z$2:$Z$557,'Infos Relatório'!AA$1)</f>
        <v>0</v>
      </c>
      <c r="AC32" s="14">
        <f>SUMIFS('Faturamento SP2'!$J$2:$J$557,'Faturamento SP2'!$D$2:$D$557,'Infos Relatório'!$B$2,'Faturamento SP2'!$E$2:$E$557,'Infos Relatório'!$B32,'Faturamento SP2'!$Z$2:$Z$557,'Infos Relatório'!AA$1)</f>
        <v>0</v>
      </c>
      <c r="AD32" s="15">
        <f>SUMIFS('Faturamento SP2'!$O$2:$O$557,'Faturamento SP2'!$D$2:$D$557,'Infos Relatório'!$B$2,'Faturamento SP2'!$E$2:$E$557,'Infos Relatório'!$B32,'Faturamento SP2'!$Z$2:$Z$557,'Infos Relatório'!AA$1,'Faturamento SP2'!$T$2:$T$557,"Sim")+SUMIFS('Faturamento SP2'!$P$2:$P$557,'Faturamento SP2'!$D$2:$D$557,'Infos Relatório'!$B$2,'Faturamento SP2'!$E$2:$E$557,'Infos Relatório'!$B32,'Faturamento SP2'!$Z$2:$Z$557,'Infos Relatório'!AA$1,'Faturamento SP2'!$T$2:$T$557,"Sim")</f>
        <v>0</v>
      </c>
      <c r="AE32" s="27" t="e">
        <f t="shared" si="16"/>
        <v>#DIV/0!</v>
      </c>
      <c r="AF32" s="24">
        <f>SUMIFS('Faturamento SP2'!$H$2:$H$557,'Faturamento SP2'!$D$2:$D$557,'Infos Relatório'!$B$2,'Faturamento SP2'!$E$2:$E$557,'Infos Relatório'!$B32,'Faturamento SP2'!$Z$2:$Z$557,'Infos Relatório'!AA$1)</f>
        <v>0</v>
      </c>
      <c r="AG32" s="23">
        <f>COUNTIFS('Faturamento SP2'!$D$2:$D$557,'Infos Relatório'!$B$2,'Faturamento SP2'!$E$2:$E$557,'Infos Relatório'!$B32,'Faturamento SP2'!$Z$2:$Z$557,'Infos Relatório'!AG$1)</f>
        <v>0</v>
      </c>
      <c r="AH32" s="14">
        <f>SUMIFS('Faturamento SP2'!$G$2:$G$557,'Faturamento SP2'!$D$2:$D$557,'Infos Relatório'!$B$2,'Faturamento SP2'!$E$2:$E$557,'Infos Relatório'!$B32,'Faturamento SP2'!$Z$2:$Z$557,'Infos Relatório'!AG$1)</f>
        <v>0</v>
      </c>
      <c r="AI32" s="14">
        <f>SUMIFS('Faturamento SP2'!$J$2:$J$557,'Faturamento SP2'!$D$2:$D$557,'Infos Relatório'!$B$2,'Faturamento SP2'!$E$2:$E$557,'Infos Relatório'!$B32,'Faturamento SP2'!$Z$2:$Z$557,'Infos Relatório'!AG$1)</f>
        <v>0</v>
      </c>
      <c r="AJ32" s="15">
        <f>SUMIFS('Faturamento SP2'!$O$2:$O$557,'Faturamento SP2'!$D$2:$D$557,'Infos Relatório'!$B$2,'Faturamento SP2'!$E$2:$E$557,'Infos Relatório'!$B32,'Faturamento SP2'!$Z$2:$Z$557,'Infos Relatório'!AG$1,'Faturamento SP2'!$T$2:$T$557,"Sim")+SUMIFS('Faturamento SP2'!$P$2:$P$557,'Faturamento SP2'!$D$2:$D$557,'Infos Relatório'!$B$2,'Faturamento SP2'!$E$2:$E$557,'Infos Relatório'!$B32,'Faturamento SP2'!$Z$2:$Z$557,'Infos Relatório'!AG$1,'Faturamento SP2'!$T$2:$T$557,"Sim")</f>
        <v>0</v>
      </c>
      <c r="AK32" s="27" t="e">
        <f t="shared" si="17"/>
        <v>#DIV/0!</v>
      </c>
      <c r="AL32" s="24">
        <f>SUMIFS('Faturamento SP2'!$H$2:$H$557,'Faturamento SP2'!$D$2:$D$557,'Infos Relatório'!$B$2,'Faturamento SP2'!$E$2:$E$557,'Infos Relatório'!$B32,'Faturamento SP2'!$Z$2:$Z$557,'Infos Relatório'!AG$1)</f>
        <v>0</v>
      </c>
      <c r="AM32" s="23">
        <f>COUNTIFS('Faturamento SP2'!$D$2:$D$557,'Infos Relatório'!$B$2,'Faturamento SP2'!$E$2:$E$557,'Infos Relatório'!$B32,'Faturamento SP2'!$Z$2:$Z$557,'Infos Relatório'!AM$1)</f>
        <v>0</v>
      </c>
      <c r="AN32" s="14">
        <f>SUMIFS('Faturamento SP2'!$G$2:$G$557,'Faturamento SP2'!$D$2:$D$557,'Infos Relatório'!$B$2,'Faturamento SP2'!$E$2:$E$557,'Infos Relatório'!$B32,'Faturamento SP2'!$Z$2:$Z$557,'Infos Relatório'!AM$1)</f>
        <v>0</v>
      </c>
      <c r="AO32" s="14">
        <f>SUMIFS('Faturamento SP2'!$J$2:$J$557,'Faturamento SP2'!$D$2:$D$557,'Infos Relatório'!$B$2,'Faturamento SP2'!$E$2:$E$557,'Infos Relatório'!$B32,'Faturamento SP2'!$Z$2:$Z$557,'Infos Relatório'!AM$1)</f>
        <v>0</v>
      </c>
      <c r="AP32" s="15">
        <f>SUMIFS('Faturamento SP2'!$O$2:$O$557,'Faturamento SP2'!$D$2:$D$557,'Infos Relatório'!$B$2,'Faturamento SP2'!$E$2:$E$557,'Infos Relatório'!$B32,'Faturamento SP2'!$Z$2:$Z$557,'Infos Relatório'!AM$1,'Faturamento SP2'!$T$2:$T$557,"Sim")+SUMIFS('Faturamento SP2'!$P$2:$P$557,'Faturamento SP2'!$D$2:$D$557,'Infos Relatório'!$B$2,'Faturamento SP2'!$E$2:$E$557,'Infos Relatório'!$B32,'Faturamento SP2'!$Z$2:$Z$557,'Infos Relatório'!AM$1,'Faturamento SP2'!$T$2:$T$557,"Sim")</f>
        <v>0</v>
      </c>
      <c r="AQ32" s="27" t="e">
        <f t="shared" si="18"/>
        <v>#DIV/0!</v>
      </c>
      <c r="AR32" s="24">
        <f>SUMIFS('Faturamento SP2'!$H$2:$H$557,'Faturamento SP2'!$D$2:$D$557,'Infos Relatório'!$B$2,'Faturamento SP2'!$E$2:$E$557,'Infos Relatório'!$B32,'Faturamento SP2'!$Z$2:$Z$557,'Infos Relatório'!AM$1)</f>
        <v>0</v>
      </c>
      <c r="AS32" s="23">
        <f>COUNTIFS('Faturamento SP2'!$D$2:$D$557,'Infos Relatório'!$B$2,'Faturamento SP2'!$E$2:$E$557,'Infos Relatório'!$B32,'Faturamento SP2'!$Z$2:$Z$557,'Infos Relatório'!AS$1)</f>
        <v>0</v>
      </c>
      <c r="AT32" s="14">
        <f>SUMIFS('Faturamento SP2'!$G$2:$G$557,'Faturamento SP2'!$D$2:$D$557,'Infos Relatório'!$B$2,'Faturamento SP2'!$E$2:$E$557,'Infos Relatório'!$B32,'Faturamento SP2'!$Z$2:$Z$557,'Infos Relatório'!AS$1)</f>
        <v>0</v>
      </c>
      <c r="AU32" s="14">
        <f>SUMIFS('Faturamento SP2'!$J$2:$J$557,'Faturamento SP2'!$D$2:$D$557,'Infos Relatório'!$B$2,'Faturamento SP2'!$E$2:$E$557,'Infos Relatório'!$B32,'Faturamento SP2'!$Z$2:$Z$557,'Infos Relatório'!AS$1)</f>
        <v>0</v>
      </c>
      <c r="AV32" s="15">
        <f>SUMIFS('Faturamento SP2'!$O$2:$O$557,'Faturamento SP2'!$D$2:$D$557,'Infos Relatório'!$B$2,'Faturamento SP2'!$E$2:$E$557,'Infos Relatório'!$B32,'Faturamento SP2'!$Z$2:$Z$557,'Infos Relatório'!AS$1,'Faturamento SP2'!$T$2:$T$557,"Sim")+SUMIFS('Faturamento SP2'!$P$2:$P$557,'Faturamento SP2'!$D$2:$D$557,'Infos Relatório'!$B$2,'Faturamento SP2'!$E$2:$E$557,'Infos Relatório'!$B32,'Faturamento SP2'!$Z$2:$Z$557,'Infos Relatório'!AS$1,'Faturamento SP2'!$T$2:$T$557,"Sim")</f>
        <v>0</v>
      </c>
      <c r="AW32" s="27" t="e">
        <f t="shared" si="19"/>
        <v>#DIV/0!</v>
      </c>
      <c r="AX32" s="24">
        <f>SUMIFS('Faturamento SP2'!$H$2:$H$557,'Faturamento SP2'!$D$2:$D$557,'Infos Relatório'!$B$2,'Faturamento SP2'!$E$2:$E$557,'Infos Relatório'!$B32,'Faturamento SP2'!$Z$2:$Z$557,'Infos Relatório'!AS$1)</f>
        <v>0</v>
      </c>
      <c r="AY32" s="23">
        <f>COUNTIFS('Faturamento SP2'!$D$2:$D$557,'Infos Relatório'!$B$2,'Faturamento SP2'!$E$2:$E$557,'Infos Relatório'!$B32,'Faturamento SP2'!$Z$2:$Z$557,'Infos Relatório'!AY$1)</f>
        <v>0</v>
      </c>
      <c r="AZ32" s="14">
        <f>SUMIFS('Faturamento SP2'!$G$2:$G$557,'Faturamento SP2'!$D$2:$D$557,'Infos Relatório'!$B$2,'Faturamento SP2'!$E$2:$E$557,'Infos Relatório'!$B32,'Faturamento SP2'!$Z$2:$Z$557,'Infos Relatório'!AY$1)</f>
        <v>0</v>
      </c>
      <c r="BA32" s="14">
        <f>SUMIFS('Faturamento SP2'!$J$2:$J$557,'Faturamento SP2'!$D$2:$D$557,'Infos Relatório'!$B$2,'Faturamento SP2'!$E$2:$E$557,'Infos Relatório'!$B32,'Faturamento SP2'!$Z$2:$Z$557,'Infos Relatório'!AY$1)</f>
        <v>0</v>
      </c>
      <c r="BB32" s="15">
        <f>SUMIFS('Faturamento SP2'!$O$2:$O$557,'Faturamento SP2'!$D$2:$D$557,'Infos Relatório'!$B$2,'Faturamento SP2'!$E$2:$E$557,'Infos Relatório'!$B32,'Faturamento SP2'!$Z$2:$Z$557,'Infos Relatório'!AY$1,'Faturamento SP2'!$T$2:$T$557,"Sim")+SUMIFS('Faturamento SP2'!$P$2:$P$557,'Faturamento SP2'!$D$2:$D$557,'Infos Relatório'!$B$2,'Faturamento SP2'!$E$2:$E$557,'Infos Relatório'!$B32,'Faturamento SP2'!$Z$2:$Z$557,'Infos Relatório'!AY$1,'Faturamento SP2'!$T$2:$T$557,"Sim")</f>
        <v>0</v>
      </c>
      <c r="BC32" s="27" t="e">
        <f t="shared" si="20"/>
        <v>#DIV/0!</v>
      </c>
      <c r="BD32" s="24">
        <f>SUMIFS('Faturamento SP2'!$H$2:$H$557,'Faturamento SP2'!$D$2:$D$557,'Infos Relatório'!$B$2,'Faturamento SP2'!$E$2:$E$557,'Infos Relatório'!$B32,'Faturamento SP2'!$Z$2:$Z$557,'Infos Relatório'!AY$1)</f>
        <v>0</v>
      </c>
      <c r="BE32" s="23">
        <f>COUNTIFS('Faturamento SP2'!$D$2:$D$557,'Infos Relatório'!$B$2,'Faturamento SP2'!$E$2:$E$557,'Infos Relatório'!$B32,'Faturamento SP2'!$Z$2:$Z$557,'Infos Relatório'!BE$1)</f>
        <v>0</v>
      </c>
      <c r="BF32" s="14">
        <f>SUMIFS('Faturamento SP2'!$G$2:$G$557,'Faturamento SP2'!$D$2:$D$557,'Infos Relatório'!$B$2,'Faturamento SP2'!$E$2:$E$557,'Infos Relatório'!$B32,'Faturamento SP2'!$Z$2:$Z$557,'Infos Relatório'!BE$1)</f>
        <v>0</v>
      </c>
      <c r="BG32" s="14">
        <f>SUMIFS('Faturamento SP2'!$J$2:$J$557,'Faturamento SP2'!$D$2:$D$557,'Infos Relatório'!$B$2,'Faturamento SP2'!$E$2:$E$557,'Infos Relatório'!$B32,'Faturamento SP2'!$Z$2:$Z$557,'Infos Relatório'!BE$1)</f>
        <v>0</v>
      </c>
      <c r="BH32" s="15">
        <f>SUMIFS('Faturamento SP2'!$O$2:$O$557,'Faturamento SP2'!$D$2:$D$557,'Infos Relatório'!$B$2,'Faturamento SP2'!$E$2:$E$557,'Infos Relatório'!$B32,'Faturamento SP2'!$Z$2:$Z$557,'Infos Relatório'!BE$1,'Faturamento SP2'!$T$2:$T$557,"Sim")+SUMIFS('Faturamento SP2'!$P$2:$P$557,'Faturamento SP2'!$D$2:$D$557,'Infos Relatório'!$B$2,'Faturamento SP2'!$E$2:$E$557,'Infos Relatório'!$B32,'Faturamento SP2'!$Z$2:$Z$557,'Infos Relatório'!BE$1,'Faturamento SP2'!$T$2:$T$557,"Sim")</f>
        <v>0</v>
      </c>
      <c r="BI32" s="27" t="e">
        <f t="shared" si="21"/>
        <v>#DIV/0!</v>
      </c>
      <c r="BJ32" s="24">
        <f>SUMIFS('Faturamento SP2'!$H$2:$H$557,'Faturamento SP2'!$D$2:$D$557,'Infos Relatório'!$B$2,'Faturamento SP2'!$E$2:$E$557,'Infos Relatório'!$B32,'Faturamento SP2'!$Z$2:$Z$557,'Infos Relatório'!BE$1)</f>
        <v>0</v>
      </c>
      <c r="BK32" s="23">
        <f>COUNTIFS('Faturamento SP2'!$D$2:$D$557,'Infos Relatório'!$B$2,'Faturamento SP2'!$E$2:$E$557,'Infos Relatório'!$B32,'Faturamento SP2'!$Z$2:$Z$557,'Infos Relatório'!BK$1)</f>
        <v>0</v>
      </c>
      <c r="BL32" s="14">
        <f>SUMIFS('Faturamento SP2'!$G$2:$G$557,'Faturamento SP2'!$D$2:$D$557,'Infos Relatório'!$B$2,'Faturamento SP2'!$E$2:$E$557,'Infos Relatório'!$B32,'Faturamento SP2'!$Z$2:$Z$557,'Infos Relatório'!BK$1)</f>
        <v>0</v>
      </c>
      <c r="BM32" s="14">
        <f>SUMIFS('Faturamento SP2'!$J$2:$J$557,'Faturamento SP2'!$D$2:$D$557,'Infos Relatório'!$B$2,'Faturamento SP2'!$E$2:$E$557,'Infos Relatório'!$B32,'Faturamento SP2'!$Z$2:$Z$557,'Infos Relatório'!BK$1)</f>
        <v>0</v>
      </c>
      <c r="BN32" s="15">
        <f>SUMIFS('Faturamento SP2'!$O$2:$O$557,'Faturamento SP2'!$D$2:$D$557,'Infos Relatório'!$B$2,'Faturamento SP2'!$E$2:$E$557,'Infos Relatório'!$B32,'Faturamento SP2'!$Z$2:$Z$557,'Infos Relatório'!BK$1,'Faturamento SP2'!$T$2:$T$557,"Sim")+SUMIFS('Faturamento SP2'!$P$2:$P$557,'Faturamento SP2'!$D$2:$D$557,'Infos Relatório'!$B$2,'Faturamento SP2'!$E$2:$E$557,'Infos Relatório'!$B32,'Faturamento SP2'!$Z$2:$Z$557,'Infos Relatório'!BK$1,'Faturamento SP2'!$T$2:$T$557,"Sim")</f>
        <v>0</v>
      </c>
      <c r="BO32" s="27" t="e">
        <f t="shared" si="22"/>
        <v>#DIV/0!</v>
      </c>
      <c r="BP32" s="24">
        <f>SUMIFS('Faturamento SP2'!$H$2:$H$557,'Faturamento SP2'!$D$2:$D$557,'Infos Relatório'!$B$2,'Faturamento SP2'!$E$2:$E$557,'Infos Relatório'!$B32,'Faturamento SP2'!$Z$2:$Z$557,'Infos Relatório'!BK$1)</f>
        <v>0</v>
      </c>
      <c r="BQ32" s="23">
        <f>COUNTIFS('Faturamento SP2'!$D$2:$D$557,'Infos Relatório'!$B$2,'Faturamento SP2'!$E$2:$E$557,'Infos Relatório'!$B32,'Faturamento SP2'!$Z$2:$Z$557,'Infos Relatório'!BQ$1)</f>
        <v>0</v>
      </c>
      <c r="BR32" s="14">
        <f>SUMIFS('Faturamento SP2'!$G$2:$G$557,'Faturamento SP2'!$D$2:$D$557,'Infos Relatório'!$B$2,'Faturamento SP2'!$E$2:$E$557,'Infos Relatório'!$B32,'Faturamento SP2'!$Z$2:$Z$557,'Infos Relatório'!BQ$1)</f>
        <v>0</v>
      </c>
      <c r="BS32" s="14">
        <f>SUMIFS('Faturamento SP2'!$J$2:$J$557,'Faturamento SP2'!$D$2:$D$557,'Infos Relatório'!$B$2,'Faturamento SP2'!$E$2:$E$557,'Infos Relatório'!$B32,'Faturamento SP2'!$Z$2:$Z$557,'Infos Relatório'!BQ$1)</f>
        <v>0</v>
      </c>
      <c r="BT32" s="15">
        <f>SUMIFS('Faturamento SP2'!$O$2:$O$557,'Faturamento SP2'!$D$2:$D$557,'Infos Relatório'!$B$2,'Faturamento SP2'!$E$2:$E$557,'Infos Relatório'!$B32,'Faturamento SP2'!$Z$2:$Z$557,'Infos Relatório'!BQ$1,'Faturamento SP2'!$T$2:$T$557,"Sim")+SUMIFS('Faturamento SP2'!$P$2:$P$557,'Faturamento SP2'!$D$2:$D$557,'Infos Relatório'!$B$2,'Faturamento SP2'!$E$2:$E$557,'Infos Relatório'!$B32,'Faturamento SP2'!$Z$2:$Z$557,'Infos Relatório'!BQ$1,'Faturamento SP2'!$T$2:$T$557,"Sim")</f>
        <v>0</v>
      </c>
      <c r="BU32" s="27" t="e">
        <f t="shared" si="23"/>
        <v>#DIV/0!</v>
      </c>
      <c r="BV32" s="24">
        <f>SUMIFS('Faturamento SP2'!$H$2:$H$557,'Faturamento SP2'!$D$2:$D$557,'Infos Relatório'!$B$2,'Faturamento SP2'!$E$2:$E$557,'Infos Relatório'!$B32,'Faturamento SP2'!$Z$2:$Z$557,'Infos Relatório'!BQ$1)</f>
        <v>0</v>
      </c>
    </row>
    <row r="33" spans="2:74">
      <c r="B33" s="17" t="s">
        <v>207</v>
      </c>
      <c r="C33" s="23">
        <f>COUNTIFS('Faturamento SP2'!$D$2:$D$557,'Infos Relatório'!$B$2,'Faturamento SP2'!$E$2:$E$557,'Infos Relatório'!$B33,'Faturamento SP2'!$Z$2:$Z$557,'Infos Relatório'!C$1)</f>
        <v>0</v>
      </c>
      <c r="D33" s="14">
        <f>SUMIFS('Faturamento SP2'!$G$2:$G$557,'Faturamento SP2'!$D$2:$D$557,'Infos Relatório'!$B$2,'Faturamento SP2'!$E$2:$E$557,'Infos Relatório'!$B33,'Faturamento SP2'!$Z$2:$Z$557,'Infos Relatório'!C$1)</f>
        <v>0</v>
      </c>
      <c r="E33" s="55">
        <f>SUMIFS('Faturamento SP2'!$J$2:$J$557,'Faturamento SP2'!$D$2:$D$557,'Infos Relatório'!$B$2,'Faturamento SP2'!$E$2:$E$557,'Infos Relatório'!$B33,'Faturamento SP2'!$Z$2:$Z$557,'Infos Relatório'!C$1)</f>
        <v>0</v>
      </c>
      <c r="F33" s="15">
        <f>SUMIFS('Faturamento SP2'!$O$2:$O$557,'Faturamento SP2'!$D$2:$D$557,'Infos Relatório'!$B$2,'Faturamento SP2'!$E$2:$E$557,'Infos Relatório'!$B33,'Faturamento SP2'!$Z$2:$Z$557,'Infos Relatório'!C$1,'Faturamento SP2'!$T$2:$T$557,"Sim")+SUMIFS('Faturamento SP2'!$P$2:$P$557,'Faturamento SP2'!$D$2:$D$557,'Infos Relatório'!$B$2,'Faturamento SP2'!$E$2:$E$557,'Infos Relatório'!$B33,'Faturamento SP2'!$Z$2:$Z$557,'Infos Relatório'!C$1,'Faturamento SP2'!$T$2:$T$557,"Sim")</f>
        <v>0</v>
      </c>
      <c r="G33" s="60" t="e">
        <f t="shared" si="12"/>
        <v>#DIV/0!</v>
      </c>
      <c r="H33" s="24">
        <f>SUMIFS('Faturamento SP2'!$H$2:$H$557,'Faturamento SP2'!$D$2:$D$557,'Infos Relatório'!$B$2,'Faturamento SP2'!$E$2:$E$557,'Infos Relatório'!$B33,'Faturamento SP2'!$Z$2:$Z$557,'Infos Relatório'!C$1)</f>
        <v>0</v>
      </c>
      <c r="I33" s="23">
        <f>COUNTIFS('Faturamento SP2'!$D$2:$D$557,'Infos Relatório'!$B$2,'Faturamento SP2'!$E$2:$E$557,'Infos Relatório'!$B33,'Faturamento SP2'!$Z$2:$Z$557,'Infos Relatório'!I$1)</f>
        <v>0</v>
      </c>
      <c r="J33" s="14">
        <f>SUMIFS('Faturamento SP2'!$G$2:$G$557,'Faturamento SP2'!$D$2:$D$557,'Infos Relatório'!$B$2,'Faturamento SP2'!$E$2:$E$557,'Infos Relatório'!$B33,'Faturamento SP2'!$Z$2:$Z$557,'Infos Relatório'!I$1)</f>
        <v>0</v>
      </c>
      <c r="K33" s="55">
        <f>SUMIFS('Faturamento SP2'!$J$2:$J$557,'Faturamento SP2'!$D$2:$D$557,'Infos Relatório'!$B$2,'Faturamento SP2'!$E$2:$E$557,'Infos Relatório'!$B33,'Faturamento SP2'!$Z$2:$Z$557,'Infos Relatório'!I$1)</f>
        <v>0</v>
      </c>
      <c r="L33" s="15">
        <f>SUMIFS('Faturamento SP2'!$O$2:$O$557,'Faturamento SP2'!$D$2:$D$557,'Infos Relatório'!$B$2,'Faturamento SP2'!$E$2:$E$557,'Infos Relatório'!$B33,'Faturamento SP2'!$Z$2:$Z$557,'Infos Relatório'!I$1,'Faturamento SP2'!$T$2:$T$557,"Sim")+SUMIFS('Faturamento SP2'!$P$2:$P$557,'Faturamento SP2'!$D$2:$D$557,'Infos Relatório'!$B$2,'Faturamento SP2'!$E$2:$E$557,'Infos Relatório'!$B33,'Faturamento SP2'!$Z$2:$Z$557,'Infos Relatório'!I$1,'Faturamento SP2'!$T$2:$T$557,"Sim")</f>
        <v>0</v>
      </c>
      <c r="M33" s="27" t="e">
        <f t="shared" si="13"/>
        <v>#DIV/0!</v>
      </c>
      <c r="N33" s="24">
        <f>SUMIFS('Faturamento SP2'!$H$2:$H$557,'Faturamento SP2'!$D$2:$D$557,'Infos Relatório'!$B$2,'Faturamento SP2'!$E$2:$E$557,'Infos Relatório'!$B33,'Faturamento SP2'!$Z$2:$Z$557,'Infos Relatório'!I$1)</f>
        <v>0</v>
      </c>
      <c r="O33" s="23">
        <f>COUNTIFS('Faturamento SP2'!$D$2:$D$557,'Infos Relatório'!$B$2,'Faturamento SP2'!$E$2:$E$557,'Infos Relatório'!$B33,'Faturamento SP2'!$Z$2:$Z$557,'Infos Relatório'!O$1)</f>
        <v>0</v>
      </c>
      <c r="P33" s="14">
        <f>SUMIFS('Faturamento SP2'!$G$2:$G$557,'Faturamento SP2'!$D$2:$D$557,'Infos Relatório'!$B$2,'Faturamento SP2'!$E$2:$E$557,'Infos Relatório'!$B33,'Faturamento SP2'!$Z$2:$Z$557,'Infos Relatório'!O$1)</f>
        <v>0</v>
      </c>
      <c r="Q33" s="14">
        <f>SUMIFS('Faturamento SP2'!$J$2:$J$557,'Faturamento SP2'!$D$2:$D$557,'Infos Relatório'!$B$2,'Faturamento SP2'!$E$2:$E$557,'Infos Relatório'!$B33,'Faturamento SP2'!$Z$2:$Z$557,'Infos Relatório'!O$1)</f>
        <v>0</v>
      </c>
      <c r="R33" s="15">
        <f>SUMIFS('Faturamento SP2'!$O$2:$O$557,'Faturamento SP2'!$D$2:$D$557,'Infos Relatório'!$B$2,'Faturamento SP2'!$E$2:$E$557,'Infos Relatório'!$B33,'Faturamento SP2'!$Z$2:$Z$557,'Infos Relatório'!O$1,'Faturamento SP2'!$T$2:$T$557,"Sim")+SUMIFS('Faturamento SP2'!$P$2:$P$557,'Faturamento SP2'!$D$2:$D$557,'Infos Relatório'!$B$2,'Faturamento SP2'!$E$2:$E$557,'Infos Relatório'!$B33,'Faturamento SP2'!$Z$2:$Z$557,'Infos Relatório'!O$1,'Faturamento SP2'!$T$2:$T$557,"Sim")</f>
        <v>0</v>
      </c>
      <c r="S33" s="27" t="e">
        <f t="shared" si="14"/>
        <v>#DIV/0!</v>
      </c>
      <c r="T33" s="24">
        <f>SUMIFS('Faturamento SP2'!$H$2:$H$557,'Faturamento SP2'!$D$2:$D$557,'Infos Relatório'!$B$2,'Faturamento SP2'!$E$2:$E$557,'Infos Relatório'!$B33,'Faturamento SP2'!$Z$2:$Z$557,'Infos Relatório'!O$1)</f>
        <v>0</v>
      </c>
      <c r="U33" s="23">
        <f>COUNTIFS('Faturamento SP2'!$D$2:$D$557,'Infos Relatório'!$B$2,'Faturamento SP2'!$E$2:$E$557,'Infos Relatório'!$B33,'Faturamento SP2'!$Z$2:$Z$557,'Infos Relatório'!U$1)</f>
        <v>0</v>
      </c>
      <c r="V33" s="14">
        <f>SUMIFS('Faturamento SP2'!$G$2:$G$557,'Faturamento SP2'!$D$2:$D$557,'Infos Relatório'!$B$2,'Faturamento SP2'!$E$2:$E$557,'Infos Relatório'!$B33,'Faturamento SP2'!$Z$2:$Z$557,'Infos Relatório'!U$1)</f>
        <v>0</v>
      </c>
      <c r="W33" s="14">
        <f>SUMIFS('Faturamento SP2'!$J$2:$J$557,'Faturamento SP2'!$D$2:$D$557,'Infos Relatório'!$B$2,'Faturamento SP2'!$E$2:$E$557,'Infos Relatório'!$B33,'Faturamento SP2'!$Z$2:$Z$557,'Infos Relatório'!U$1)</f>
        <v>0</v>
      </c>
      <c r="X33" s="15">
        <f>SUMIFS('Faturamento SP2'!$O$2:$O$557,'Faturamento SP2'!$D$2:$D$557,'Infos Relatório'!$B$2,'Faturamento SP2'!$E$2:$E$557,'Infos Relatório'!$B33,'Faturamento SP2'!$Z$2:$Z$557,'Infos Relatório'!U$1,'Faturamento SP2'!$T$2:$T$557,"Sim")+SUMIFS('Faturamento SP2'!$P$2:$P$557,'Faturamento SP2'!$D$2:$D$557,'Infos Relatório'!$B$2,'Faturamento SP2'!$E$2:$E$557,'Infos Relatório'!$B33,'Faturamento SP2'!$Z$2:$Z$557,'Infos Relatório'!U$1,'Faturamento SP2'!$T$2:$T$557,"Sim")</f>
        <v>0</v>
      </c>
      <c r="Y33" s="27" t="e">
        <f t="shared" si="15"/>
        <v>#DIV/0!</v>
      </c>
      <c r="Z33" s="24">
        <f>SUMIFS('Faturamento SP2'!$H$2:$H$557,'Faturamento SP2'!$D$2:$D$557,'Infos Relatório'!$B$2,'Faturamento SP2'!$E$2:$E$557,'Infos Relatório'!$B33,'Faturamento SP2'!$Z$2:$Z$557,'Infos Relatório'!U$1)</f>
        <v>0</v>
      </c>
      <c r="AA33" s="23">
        <f>COUNTIFS('Faturamento SP2'!$D$2:$D$557,'Infos Relatório'!$B$2,'Faturamento SP2'!$E$2:$E$557,'Infos Relatório'!$B33,'Faturamento SP2'!$Z$2:$Z$557,'Infos Relatório'!AA$1)</f>
        <v>0</v>
      </c>
      <c r="AB33" s="14">
        <f>SUMIFS('Faturamento SP2'!$G$2:$G$557,'Faturamento SP2'!$D$2:$D$557,'Infos Relatório'!$B$2,'Faturamento SP2'!$E$2:$E$557,'Infos Relatório'!$B33,'Faturamento SP2'!$Z$2:$Z$557,'Infos Relatório'!AA$1)</f>
        <v>0</v>
      </c>
      <c r="AC33" s="14">
        <f>SUMIFS('Faturamento SP2'!$J$2:$J$557,'Faturamento SP2'!$D$2:$D$557,'Infos Relatório'!$B$2,'Faturamento SP2'!$E$2:$E$557,'Infos Relatório'!$B33,'Faturamento SP2'!$Z$2:$Z$557,'Infos Relatório'!AA$1)</f>
        <v>0</v>
      </c>
      <c r="AD33" s="15">
        <f>SUMIFS('Faturamento SP2'!$O$2:$O$557,'Faturamento SP2'!$D$2:$D$557,'Infos Relatório'!$B$2,'Faturamento SP2'!$E$2:$E$557,'Infos Relatório'!$B33,'Faturamento SP2'!$Z$2:$Z$557,'Infos Relatório'!AA$1,'Faturamento SP2'!$T$2:$T$557,"Sim")+SUMIFS('Faturamento SP2'!$P$2:$P$557,'Faturamento SP2'!$D$2:$D$557,'Infos Relatório'!$B$2,'Faturamento SP2'!$E$2:$E$557,'Infos Relatório'!$B33,'Faturamento SP2'!$Z$2:$Z$557,'Infos Relatório'!AA$1,'Faturamento SP2'!$T$2:$T$557,"Sim")</f>
        <v>0</v>
      </c>
      <c r="AE33" s="27" t="e">
        <f t="shared" si="16"/>
        <v>#DIV/0!</v>
      </c>
      <c r="AF33" s="24">
        <f>SUMIFS('Faturamento SP2'!$H$2:$H$557,'Faturamento SP2'!$D$2:$D$557,'Infos Relatório'!$B$2,'Faturamento SP2'!$E$2:$E$557,'Infos Relatório'!$B33,'Faturamento SP2'!$Z$2:$Z$557,'Infos Relatório'!AA$1)</f>
        <v>0</v>
      </c>
      <c r="AG33" s="23">
        <f>COUNTIFS('Faturamento SP2'!$D$2:$D$557,'Infos Relatório'!$B$2,'Faturamento SP2'!$E$2:$E$557,'Infos Relatório'!$B33,'Faturamento SP2'!$Z$2:$Z$557,'Infos Relatório'!AG$1)</f>
        <v>0</v>
      </c>
      <c r="AH33" s="14">
        <f>SUMIFS('Faturamento SP2'!$G$2:$G$557,'Faturamento SP2'!$D$2:$D$557,'Infos Relatório'!$B$2,'Faturamento SP2'!$E$2:$E$557,'Infos Relatório'!$B33,'Faturamento SP2'!$Z$2:$Z$557,'Infos Relatório'!AG$1)</f>
        <v>0</v>
      </c>
      <c r="AI33" s="14">
        <f>SUMIFS('Faturamento SP2'!$J$2:$J$557,'Faturamento SP2'!$D$2:$D$557,'Infos Relatório'!$B$2,'Faturamento SP2'!$E$2:$E$557,'Infos Relatório'!$B33,'Faturamento SP2'!$Z$2:$Z$557,'Infos Relatório'!AG$1)</f>
        <v>0</v>
      </c>
      <c r="AJ33" s="15">
        <f>SUMIFS('Faturamento SP2'!$O$2:$O$557,'Faturamento SP2'!$D$2:$D$557,'Infos Relatório'!$B$2,'Faturamento SP2'!$E$2:$E$557,'Infos Relatório'!$B33,'Faturamento SP2'!$Z$2:$Z$557,'Infos Relatório'!AG$1,'Faturamento SP2'!$T$2:$T$557,"Sim")+SUMIFS('Faturamento SP2'!$P$2:$P$557,'Faturamento SP2'!$D$2:$D$557,'Infos Relatório'!$B$2,'Faturamento SP2'!$E$2:$E$557,'Infos Relatório'!$B33,'Faturamento SP2'!$Z$2:$Z$557,'Infos Relatório'!AG$1,'Faturamento SP2'!$T$2:$T$557,"Sim")</f>
        <v>0</v>
      </c>
      <c r="AK33" s="27" t="e">
        <f t="shared" si="17"/>
        <v>#DIV/0!</v>
      </c>
      <c r="AL33" s="24">
        <f>SUMIFS('Faturamento SP2'!$H$2:$H$557,'Faturamento SP2'!$D$2:$D$557,'Infos Relatório'!$B$2,'Faturamento SP2'!$E$2:$E$557,'Infos Relatório'!$B33,'Faturamento SP2'!$Z$2:$Z$557,'Infos Relatório'!AG$1)</f>
        <v>0</v>
      </c>
      <c r="AM33" s="23">
        <f>COUNTIFS('Faturamento SP2'!$D$2:$D$557,'Infos Relatório'!$B$2,'Faturamento SP2'!$E$2:$E$557,'Infos Relatório'!$B33,'Faturamento SP2'!$Z$2:$Z$557,'Infos Relatório'!AM$1)</f>
        <v>0</v>
      </c>
      <c r="AN33" s="14">
        <f>SUMIFS('Faturamento SP2'!$G$2:$G$557,'Faturamento SP2'!$D$2:$D$557,'Infos Relatório'!$B$2,'Faturamento SP2'!$E$2:$E$557,'Infos Relatório'!$B33,'Faturamento SP2'!$Z$2:$Z$557,'Infos Relatório'!AM$1)</f>
        <v>0</v>
      </c>
      <c r="AO33" s="14">
        <f>SUMIFS('Faturamento SP2'!$J$2:$J$557,'Faturamento SP2'!$D$2:$D$557,'Infos Relatório'!$B$2,'Faturamento SP2'!$E$2:$E$557,'Infos Relatório'!$B33,'Faturamento SP2'!$Z$2:$Z$557,'Infos Relatório'!AM$1)</f>
        <v>0</v>
      </c>
      <c r="AP33" s="15">
        <f>SUMIFS('Faturamento SP2'!$O$2:$O$557,'Faturamento SP2'!$D$2:$D$557,'Infos Relatório'!$B$2,'Faturamento SP2'!$E$2:$E$557,'Infos Relatório'!$B33,'Faturamento SP2'!$Z$2:$Z$557,'Infos Relatório'!AM$1,'Faturamento SP2'!$T$2:$T$557,"Sim")+SUMIFS('Faturamento SP2'!$P$2:$P$557,'Faturamento SP2'!$D$2:$D$557,'Infos Relatório'!$B$2,'Faturamento SP2'!$E$2:$E$557,'Infos Relatório'!$B33,'Faturamento SP2'!$Z$2:$Z$557,'Infos Relatório'!AM$1,'Faturamento SP2'!$T$2:$T$557,"Sim")</f>
        <v>0</v>
      </c>
      <c r="AQ33" s="27" t="e">
        <f t="shared" si="18"/>
        <v>#DIV/0!</v>
      </c>
      <c r="AR33" s="24">
        <f>SUMIFS('Faturamento SP2'!$H$2:$H$557,'Faturamento SP2'!$D$2:$D$557,'Infos Relatório'!$B$2,'Faturamento SP2'!$E$2:$E$557,'Infos Relatório'!$B33,'Faturamento SP2'!$Z$2:$Z$557,'Infos Relatório'!AM$1)</f>
        <v>0</v>
      </c>
      <c r="AS33" s="23">
        <f>COUNTIFS('Faturamento SP2'!$D$2:$D$557,'Infos Relatório'!$B$2,'Faturamento SP2'!$E$2:$E$557,'Infos Relatório'!$B33,'Faturamento SP2'!$Z$2:$Z$557,'Infos Relatório'!AS$1)</f>
        <v>0</v>
      </c>
      <c r="AT33" s="14">
        <f>SUMIFS('Faturamento SP2'!$G$2:$G$557,'Faturamento SP2'!$D$2:$D$557,'Infos Relatório'!$B$2,'Faturamento SP2'!$E$2:$E$557,'Infos Relatório'!$B33,'Faturamento SP2'!$Z$2:$Z$557,'Infos Relatório'!AS$1)</f>
        <v>0</v>
      </c>
      <c r="AU33" s="14">
        <f>SUMIFS('Faturamento SP2'!$J$2:$J$557,'Faturamento SP2'!$D$2:$D$557,'Infos Relatório'!$B$2,'Faturamento SP2'!$E$2:$E$557,'Infos Relatório'!$B33,'Faturamento SP2'!$Z$2:$Z$557,'Infos Relatório'!AS$1)</f>
        <v>0</v>
      </c>
      <c r="AV33" s="15">
        <f>SUMIFS('Faturamento SP2'!$O$2:$O$557,'Faturamento SP2'!$D$2:$D$557,'Infos Relatório'!$B$2,'Faturamento SP2'!$E$2:$E$557,'Infos Relatório'!$B33,'Faturamento SP2'!$Z$2:$Z$557,'Infos Relatório'!AS$1,'Faturamento SP2'!$T$2:$T$557,"Sim")+SUMIFS('Faturamento SP2'!$P$2:$P$557,'Faturamento SP2'!$D$2:$D$557,'Infos Relatório'!$B$2,'Faturamento SP2'!$E$2:$E$557,'Infos Relatório'!$B33,'Faturamento SP2'!$Z$2:$Z$557,'Infos Relatório'!AS$1,'Faturamento SP2'!$T$2:$T$557,"Sim")</f>
        <v>0</v>
      </c>
      <c r="AW33" s="27" t="e">
        <f t="shared" si="19"/>
        <v>#DIV/0!</v>
      </c>
      <c r="AX33" s="24">
        <f>SUMIFS('Faturamento SP2'!$H$2:$H$557,'Faturamento SP2'!$D$2:$D$557,'Infos Relatório'!$B$2,'Faturamento SP2'!$E$2:$E$557,'Infos Relatório'!$B33,'Faturamento SP2'!$Z$2:$Z$557,'Infos Relatório'!AS$1)</f>
        <v>0</v>
      </c>
      <c r="AY33" s="23">
        <f>COUNTIFS('Faturamento SP2'!$D$2:$D$557,'Infos Relatório'!$B$2,'Faturamento SP2'!$E$2:$E$557,'Infos Relatório'!$B33,'Faturamento SP2'!$Z$2:$Z$557,'Infos Relatório'!AY$1)</f>
        <v>0</v>
      </c>
      <c r="AZ33" s="14">
        <f>SUMIFS('Faturamento SP2'!$G$2:$G$557,'Faturamento SP2'!$D$2:$D$557,'Infos Relatório'!$B$2,'Faturamento SP2'!$E$2:$E$557,'Infos Relatório'!$B33,'Faturamento SP2'!$Z$2:$Z$557,'Infos Relatório'!AY$1)</f>
        <v>0</v>
      </c>
      <c r="BA33" s="14">
        <f>SUMIFS('Faturamento SP2'!$J$2:$J$557,'Faturamento SP2'!$D$2:$D$557,'Infos Relatório'!$B$2,'Faturamento SP2'!$E$2:$E$557,'Infos Relatório'!$B33,'Faturamento SP2'!$Z$2:$Z$557,'Infos Relatório'!AY$1)</f>
        <v>0</v>
      </c>
      <c r="BB33" s="15">
        <f>SUMIFS('Faturamento SP2'!$O$2:$O$557,'Faturamento SP2'!$D$2:$D$557,'Infos Relatório'!$B$2,'Faturamento SP2'!$E$2:$E$557,'Infos Relatório'!$B33,'Faturamento SP2'!$Z$2:$Z$557,'Infos Relatório'!AY$1,'Faturamento SP2'!$T$2:$T$557,"Sim")+SUMIFS('Faturamento SP2'!$P$2:$P$557,'Faturamento SP2'!$D$2:$D$557,'Infos Relatório'!$B$2,'Faturamento SP2'!$E$2:$E$557,'Infos Relatório'!$B33,'Faturamento SP2'!$Z$2:$Z$557,'Infos Relatório'!AY$1,'Faturamento SP2'!$T$2:$T$557,"Sim")</f>
        <v>0</v>
      </c>
      <c r="BC33" s="27" t="e">
        <f t="shared" si="20"/>
        <v>#DIV/0!</v>
      </c>
      <c r="BD33" s="24">
        <f>SUMIFS('Faturamento SP2'!$H$2:$H$557,'Faturamento SP2'!$D$2:$D$557,'Infos Relatório'!$B$2,'Faturamento SP2'!$E$2:$E$557,'Infos Relatório'!$B33,'Faturamento SP2'!$Z$2:$Z$557,'Infos Relatório'!AY$1)</f>
        <v>0</v>
      </c>
      <c r="BE33" s="23">
        <f>COUNTIFS('Faturamento SP2'!$D$2:$D$557,'Infos Relatório'!$B$2,'Faturamento SP2'!$E$2:$E$557,'Infos Relatório'!$B33,'Faturamento SP2'!$Z$2:$Z$557,'Infos Relatório'!BE$1)</f>
        <v>0</v>
      </c>
      <c r="BF33" s="14">
        <f>SUMIFS('Faturamento SP2'!$G$2:$G$557,'Faturamento SP2'!$D$2:$D$557,'Infos Relatório'!$B$2,'Faturamento SP2'!$E$2:$E$557,'Infos Relatório'!$B33,'Faturamento SP2'!$Z$2:$Z$557,'Infos Relatório'!BE$1)</f>
        <v>0</v>
      </c>
      <c r="BG33" s="14">
        <f>SUMIFS('Faturamento SP2'!$J$2:$J$557,'Faturamento SP2'!$D$2:$D$557,'Infos Relatório'!$B$2,'Faturamento SP2'!$E$2:$E$557,'Infos Relatório'!$B33,'Faturamento SP2'!$Z$2:$Z$557,'Infos Relatório'!BE$1)</f>
        <v>0</v>
      </c>
      <c r="BH33" s="15">
        <f>SUMIFS('Faturamento SP2'!$O$2:$O$557,'Faturamento SP2'!$D$2:$D$557,'Infos Relatório'!$B$2,'Faturamento SP2'!$E$2:$E$557,'Infos Relatório'!$B33,'Faturamento SP2'!$Z$2:$Z$557,'Infos Relatório'!BE$1,'Faturamento SP2'!$T$2:$T$557,"Sim")+SUMIFS('Faturamento SP2'!$P$2:$P$557,'Faturamento SP2'!$D$2:$D$557,'Infos Relatório'!$B$2,'Faturamento SP2'!$E$2:$E$557,'Infos Relatório'!$B33,'Faturamento SP2'!$Z$2:$Z$557,'Infos Relatório'!BE$1,'Faturamento SP2'!$T$2:$T$557,"Sim")</f>
        <v>0</v>
      </c>
      <c r="BI33" s="27" t="e">
        <f t="shared" si="21"/>
        <v>#DIV/0!</v>
      </c>
      <c r="BJ33" s="24">
        <f>SUMIFS('Faturamento SP2'!$H$2:$H$557,'Faturamento SP2'!$D$2:$D$557,'Infos Relatório'!$B$2,'Faturamento SP2'!$E$2:$E$557,'Infos Relatório'!$B33,'Faturamento SP2'!$Z$2:$Z$557,'Infos Relatório'!BE$1)</f>
        <v>0</v>
      </c>
      <c r="BK33" s="23">
        <f>COUNTIFS('Faturamento SP2'!$D$2:$D$557,'Infos Relatório'!$B$2,'Faturamento SP2'!$E$2:$E$557,'Infos Relatório'!$B33,'Faturamento SP2'!$Z$2:$Z$557,'Infos Relatório'!BK$1)</f>
        <v>0</v>
      </c>
      <c r="BL33" s="14">
        <f>SUMIFS('Faturamento SP2'!$G$2:$G$557,'Faturamento SP2'!$D$2:$D$557,'Infos Relatório'!$B$2,'Faturamento SP2'!$E$2:$E$557,'Infos Relatório'!$B33,'Faturamento SP2'!$Z$2:$Z$557,'Infos Relatório'!BK$1)</f>
        <v>0</v>
      </c>
      <c r="BM33" s="14">
        <f>SUMIFS('Faturamento SP2'!$J$2:$J$557,'Faturamento SP2'!$D$2:$D$557,'Infos Relatório'!$B$2,'Faturamento SP2'!$E$2:$E$557,'Infos Relatório'!$B33,'Faturamento SP2'!$Z$2:$Z$557,'Infos Relatório'!BK$1)</f>
        <v>0</v>
      </c>
      <c r="BN33" s="15">
        <f>SUMIFS('Faturamento SP2'!$O$2:$O$557,'Faturamento SP2'!$D$2:$D$557,'Infos Relatório'!$B$2,'Faturamento SP2'!$E$2:$E$557,'Infos Relatório'!$B33,'Faturamento SP2'!$Z$2:$Z$557,'Infos Relatório'!BK$1,'Faturamento SP2'!$T$2:$T$557,"Sim")+SUMIFS('Faturamento SP2'!$P$2:$P$557,'Faturamento SP2'!$D$2:$D$557,'Infos Relatório'!$B$2,'Faturamento SP2'!$E$2:$E$557,'Infos Relatório'!$B33,'Faturamento SP2'!$Z$2:$Z$557,'Infos Relatório'!BK$1,'Faturamento SP2'!$T$2:$T$557,"Sim")</f>
        <v>0</v>
      </c>
      <c r="BO33" s="27" t="e">
        <f t="shared" si="22"/>
        <v>#DIV/0!</v>
      </c>
      <c r="BP33" s="24">
        <f>SUMIFS('Faturamento SP2'!$H$2:$H$557,'Faturamento SP2'!$D$2:$D$557,'Infos Relatório'!$B$2,'Faturamento SP2'!$E$2:$E$557,'Infos Relatório'!$B33,'Faturamento SP2'!$Z$2:$Z$557,'Infos Relatório'!BK$1)</f>
        <v>0</v>
      </c>
      <c r="BQ33" s="23">
        <f>COUNTIFS('Faturamento SP2'!$D$2:$D$557,'Infos Relatório'!$B$2,'Faturamento SP2'!$E$2:$E$557,'Infos Relatório'!$B33,'Faturamento SP2'!$Z$2:$Z$557,'Infos Relatório'!BQ$1)</f>
        <v>0</v>
      </c>
      <c r="BR33" s="14">
        <f>SUMIFS('Faturamento SP2'!$G$2:$G$557,'Faturamento SP2'!$D$2:$D$557,'Infos Relatório'!$B$2,'Faturamento SP2'!$E$2:$E$557,'Infos Relatório'!$B33,'Faturamento SP2'!$Z$2:$Z$557,'Infos Relatório'!BQ$1)</f>
        <v>0</v>
      </c>
      <c r="BS33" s="14">
        <f>SUMIFS('Faturamento SP2'!$J$2:$J$557,'Faturamento SP2'!$D$2:$D$557,'Infos Relatório'!$B$2,'Faturamento SP2'!$E$2:$E$557,'Infos Relatório'!$B33,'Faturamento SP2'!$Z$2:$Z$557,'Infos Relatório'!BQ$1)</f>
        <v>0</v>
      </c>
      <c r="BT33" s="15">
        <f>SUMIFS('Faturamento SP2'!$O$2:$O$557,'Faturamento SP2'!$D$2:$D$557,'Infos Relatório'!$B$2,'Faturamento SP2'!$E$2:$E$557,'Infos Relatório'!$B33,'Faturamento SP2'!$Z$2:$Z$557,'Infos Relatório'!BQ$1,'Faturamento SP2'!$T$2:$T$557,"Sim")+SUMIFS('Faturamento SP2'!$P$2:$P$557,'Faturamento SP2'!$D$2:$D$557,'Infos Relatório'!$B$2,'Faturamento SP2'!$E$2:$E$557,'Infos Relatório'!$B33,'Faturamento SP2'!$Z$2:$Z$557,'Infos Relatório'!BQ$1,'Faturamento SP2'!$T$2:$T$557,"Sim")</f>
        <v>0</v>
      </c>
      <c r="BU33" s="27" t="e">
        <f t="shared" si="23"/>
        <v>#DIV/0!</v>
      </c>
      <c r="BV33" s="24">
        <f>SUMIFS('Faturamento SP2'!$H$2:$H$557,'Faturamento SP2'!$D$2:$D$557,'Infos Relatório'!$B$2,'Faturamento SP2'!$E$2:$E$557,'Infos Relatório'!$B33,'Faturamento SP2'!$Z$2:$Z$557,'Infos Relatório'!BQ$1)</f>
        <v>0</v>
      </c>
    </row>
    <row r="34" spans="2:74">
      <c r="B34" s="17" t="s">
        <v>266</v>
      </c>
      <c r="C34" s="23">
        <f>COUNTIFS('Faturamento SP2'!$D$2:$D$557,'Infos Relatório'!$B$2,'Faturamento SP2'!$E$2:$E$557,'Infos Relatório'!$B34,'Faturamento SP2'!$Z$2:$Z$557,'Infos Relatório'!C$1)</f>
        <v>0</v>
      </c>
      <c r="D34" s="14">
        <f>SUMIFS('Faturamento SP2'!$G$2:$G$557,'Faturamento SP2'!$D$2:$D$557,'Infos Relatório'!$B$2,'Faturamento SP2'!$E$2:$E$557,'Infos Relatório'!$B34,'Faturamento SP2'!$Z$2:$Z$557,'Infos Relatório'!C$1)</f>
        <v>0</v>
      </c>
      <c r="E34" s="55">
        <f>SUMIFS('Faturamento SP2'!$J$2:$J$557,'Faturamento SP2'!$D$2:$D$557,'Infos Relatório'!$B$2,'Faturamento SP2'!$E$2:$E$557,'Infos Relatório'!$B34,'Faturamento SP2'!$Z$2:$Z$557,'Infos Relatório'!C$1)</f>
        <v>0</v>
      </c>
      <c r="F34" s="15">
        <f>SUMIFS('Faturamento SP2'!$O$2:$O$557,'Faturamento SP2'!$D$2:$D$557,'Infos Relatório'!$B$2,'Faturamento SP2'!$E$2:$E$557,'Infos Relatório'!$B34,'Faturamento SP2'!$Z$2:$Z$557,'Infos Relatório'!C$1,'Faturamento SP2'!$T$2:$T$557,"Sim")+SUMIFS('Faturamento SP2'!$P$2:$P$557,'Faturamento SP2'!$D$2:$D$557,'Infos Relatório'!$B$2,'Faturamento SP2'!$E$2:$E$557,'Infos Relatório'!$B34,'Faturamento SP2'!$Z$2:$Z$557,'Infos Relatório'!C$1,'Faturamento SP2'!$T$2:$T$557,"Sim")</f>
        <v>0</v>
      </c>
      <c r="G34" s="60" t="e">
        <f t="shared" si="12"/>
        <v>#DIV/0!</v>
      </c>
      <c r="H34" s="24">
        <f>SUMIFS('Faturamento SP2'!$H$2:$H$557,'Faturamento SP2'!$D$2:$D$557,'Infos Relatório'!$B$2,'Faturamento SP2'!$E$2:$E$557,'Infos Relatório'!$B34,'Faturamento SP2'!$Z$2:$Z$557,'Infos Relatório'!C$1)</f>
        <v>0</v>
      </c>
      <c r="I34" s="23">
        <f>COUNTIFS('Faturamento SP2'!$D$2:$D$557,'Infos Relatório'!$B$2,'Faturamento SP2'!$E$2:$E$557,'Infos Relatório'!$B34,'Faturamento SP2'!$Z$2:$Z$557,'Infos Relatório'!I$1)</f>
        <v>0</v>
      </c>
      <c r="J34" s="14">
        <f>SUMIFS('Faturamento SP2'!$G$2:$G$557,'Faturamento SP2'!$D$2:$D$557,'Infos Relatório'!$B$2,'Faturamento SP2'!$E$2:$E$557,'Infos Relatório'!$B34,'Faturamento SP2'!$Z$2:$Z$557,'Infos Relatório'!I$1)</f>
        <v>0</v>
      </c>
      <c r="K34" s="55">
        <f>SUMIFS('Faturamento SP2'!$J$2:$J$557,'Faturamento SP2'!$D$2:$D$557,'Infos Relatório'!$B$2,'Faturamento SP2'!$E$2:$E$557,'Infos Relatório'!$B34,'Faturamento SP2'!$Z$2:$Z$557,'Infos Relatório'!I$1)</f>
        <v>0</v>
      </c>
      <c r="L34" s="15">
        <f>SUMIFS('Faturamento SP2'!$O$2:$O$557,'Faturamento SP2'!$D$2:$D$557,'Infos Relatório'!$B$2,'Faturamento SP2'!$E$2:$E$557,'Infos Relatório'!$B34,'Faturamento SP2'!$Z$2:$Z$557,'Infos Relatório'!I$1,'Faturamento SP2'!$T$2:$T$557,"Sim")+SUMIFS('Faturamento SP2'!$P$2:$P$557,'Faturamento SP2'!$D$2:$D$557,'Infos Relatório'!$B$2,'Faturamento SP2'!$E$2:$E$557,'Infos Relatório'!$B34,'Faturamento SP2'!$Z$2:$Z$557,'Infos Relatório'!I$1,'Faturamento SP2'!$T$2:$T$557,"Sim")</f>
        <v>0</v>
      </c>
      <c r="M34" s="27" t="e">
        <f t="shared" si="13"/>
        <v>#DIV/0!</v>
      </c>
      <c r="N34" s="24">
        <f>SUMIFS('Faturamento SP2'!$H$2:$H$557,'Faturamento SP2'!$D$2:$D$557,'Infos Relatório'!$B$2,'Faturamento SP2'!$E$2:$E$557,'Infos Relatório'!$B34,'Faturamento SP2'!$Z$2:$Z$557,'Infos Relatório'!I$1)</f>
        <v>0</v>
      </c>
      <c r="O34" s="23">
        <f>COUNTIFS('Faturamento SP2'!$D$2:$D$557,'Infos Relatório'!$B$2,'Faturamento SP2'!$E$2:$E$557,'Infos Relatório'!$B34,'Faturamento SP2'!$Z$2:$Z$557,'Infos Relatório'!O$1)</f>
        <v>0</v>
      </c>
      <c r="P34" s="14">
        <f>SUMIFS('Faturamento SP2'!$G$2:$G$557,'Faturamento SP2'!$D$2:$D$557,'Infos Relatório'!$B$2,'Faturamento SP2'!$E$2:$E$557,'Infos Relatório'!$B34,'Faturamento SP2'!$Z$2:$Z$557,'Infos Relatório'!O$1)</f>
        <v>0</v>
      </c>
      <c r="Q34" s="14">
        <f>SUMIFS('Faturamento SP2'!$J$2:$J$557,'Faturamento SP2'!$D$2:$D$557,'Infos Relatório'!$B$2,'Faturamento SP2'!$E$2:$E$557,'Infos Relatório'!$B34,'Faturamento SP2'!$Z$2:$Z$557,'Infos Relatório'!O$1)</f>
        <v>0</v>
      </c>
      <c r="R34" s="15">
        <f>SUMIFS('Faturamento SP2'!$O$2:$O$557,'Faturamento SP2'!$D$2:$D$557,'Infos Relatório'!$B$2,'Faturamento SP2'!$E$2:$E$557,'Infos Relatório'!$B34,'Faturamento SP2'!$Z$2:$Z$557,'Infos Relatório'!O$1,'Faturamento SP2'!$T$2:$T$557,"Sim")+SUMIFS('Faturamento SP2'!$P$2:$P$557,'Faturamento SP2'!$D$2:$D$557,'Infos Relatório'!$B$2,'Faturamento SP2'!$E$2:$E$557,'Infos Relatório'!$B34,'Faturamento SP2'!$Z$2:$Z$557,'Infos Relatório'!O$1,'Faturamento SP2'!$T$2:$T$557,"Sim")</f>
        <v>0</v>
      </c>
      <c r="S34" s="27" t="e">
        <f t="shared" si="14"/>
        <v>#DIV/0!</v>
      </c>
      <c r="T34" s="24">
        <f>SUMIFS('Faturamento SP2'!$H$2:$H$557,'Faturamento SP2'!$D$2:$D$557,'Infos Relatório'!$B$2,'Faturamento SP2'!$E$2:$E$557,'Infos Relatório'!$B34,'Faturamento SP2'!$Z$2:$Z$557,'Infos Relatório'!O$1)</f>
        <v>0</v>
      </c>
      <c r="U34" s="23">
        <f>COUNTIFS('Faturamento SP2'!$D$2:$D$557,'Infos Relatório'!$B$2,'Faturamento SP2'!$E$2:$E$557,'Infos Relatório'!$B34,'Faturamento SP2'!$Z$2:$Z$557,'Infos Relatório'!U$1)</f>
        <v>0</v>
      </c>
      <c r="V34" s="14">
        <f>SUMIFS('Faturamento SP2'!$G$2:$G$557,'Faturamento SP2'!$D$2:$D$557,'Infos Relatório'!$B$2,'Faturamento SP2'!$E$2:$E$557,'Infos Relatório'!$B34,'Faturamento SP2'!$Z$2:$Z$557,'Infos Relatório'!U$1)</f>
        <v>0</v>
      </c>
      <c r="W34" s="14">
        <f>SUMIFS('Faturamento SP2'!$J$2:$J$557,'Faturamento SP2'!$D$2:$D$557,'Infos Relatório'!$B$2,'Faturamento SP2'!$E$2:$E$557,'Infos Relatório'!$B34,'Faturamento SP2'!$Z$2:$Z$557,'Infos Relatório'!U$1)</f>
        <v>0</v>
      </c>
      <c r="X34" s="15">
        <f>SUMIFS('Faturamento SP2'!$O$2:$O$557,'Faturamento SP2'!$D$2:$D$557,'Infos Relatório'!$B$2,'Faturamento SP2'!$E$2:$E$557,'Infos Relatório'!$B34,'Faturamento SP2'!$Z$2:$Z$557,'Infos Relatório'!U$1,'Faturamento SP2'!$T$2:$T$557,"Sim")+SUMIFS('Faturamento SP2'!$P$2:$P$557,'Faturamento SP2'!$D$2:$D$557,'Infos Relatório'!$B$2,'Faturamento SP2'!$E$2:$E$557,'Infos Relatório'!$B34,'Faturamento SP2'!$Z$2:$Z$557,'Infos Relatório'!U$1,'Faturamento SP2'!$T$2:$T$557,"Sim")</f>
        <v>0</v>
      </c>
      <c r="Y34" s="27" t="e">
        <f t="shared" si="15"/>
        <v>#DIV/0!</v>
      </c>
      <c r="Z34" s="24">
        <f>SUMIFS('Faturamento SP2'!$H$2:$H$557,'Faturamento SP2'!$D$2:$D$557,'Infos Relatório'!$B$2,'Faturamento SP2'!$E$2:$E$557,'Infos Relatório'!$B34,'Faturamento SP2'!$Z$2:$Z$557,'Infos Relatório'!U$1)</f>
        <v>0</v>
      </c>
      <c r="AA34" s="23">
        <f>COUNTIFS('Faturamento SP2'!$D$2:$D$557,'Infos Relatório'!$B$2,'Faturamento SP2'!$E$2:$E$557,'Infos Relatório'!$B34,'Faturamento SP2'!$Z$2:$Z$557,'Infos Relatório'!AA$1)</f>
        <v>0</v>
      </c>
      <c r="AB34" s="14">
        <f>SUMIFS('Faturamento SP2'!$G$2:$G$557,'Faturamento SP2'!$D$2:$D$557,'Infos Relatório'!$B$2,'Faturamento SP2'!$E$2:$E$557,'Infos Relatório'!$B34,'Faturamento SP2'!$Z$2:$Z$557,'Infos Relatório'!AA$1)</f>
        <v>0</v>
      </c>
      <c r="AC34" s="14">
        <f>SUMIFS('Faturamento SP2'!$J$2:$J$557,'Faturamento SP2'!$D$2:$D$557,'Infos Relatório'!$B$2,'Faturamento SP2'!$E$2:$E$557,'Infos Relatório'!$B34,'Faturamento SP2'!$Z$2:$Z$557,'Infos Relatório'!AA$1)</f>
        <v>0</v>
      </c>
      <c r="AD34" s="15">
        <f>SUMIFS('Faturamento SP2'!$O$2:$O$557,'Faturamento SP2'!$D$2:$D$557,'Infos Relatório'!$B$2,'Faturamento SP2'!$E$2:$E$557,'Infos Relatório'!$B34,'Faturamento SP2'!$Z$2:$Z$557,'Infos Relatório'!AA$1,'Faturamento SP2'!$T$2:$T$557,"Sim")+SUMIFS('Faturamento SP2'!$P$2:$P$557,'Faturamento SP2'!$D$2:$D$557,'Infos Relatório'!$B$2,'Faturamento SP2'!$E$2:$E$557,'Infos Relatório'!$B34,'Faturamento SP2'!$Z$2:$Z$557,'Infos Relatório'!AA$1,'Faturamento SP2'!$T$2:$T$557,"Sim")</f>
        <v>0</v>
      </c>
      <c r="AE34" s="27" t="e">
        <f t="shared" si="16"/>
        <v>#DIV/0!</v>
      </c>
      <c r="AF34" s="24">
        <f>SUMIFS('Faturamento SP2'!$H$2:$H$557,'Faturamento SP2'!$D$2:$D$557,'Infos Relatório'!$B$2,'Faturamento SP2'!$E$2:$E$557,'Infos Relatório'!$B34,'Faturamento SP2'!$Z$2:$Z$557,'Infos Relatório'!AA$1)</f>
        <v>0</v>
      </c>
      <c r="AG34" s="23">
        <f>COUNTIFS('Faturamento SP2'!$D$2:$D$557,'Infos Relatório'!$B$2,'Faturamento SP2'!$E$2:$E$557,'Infos Relatório'!$B34,'Faturamento SP2'!$Z$2:$Z$557,'Infos Relatório'!AG$1)</f>
        <v>0</v>
      </c>
      <c r="AH34" s="14">
        <f>SUMIFS('Faturamento SP2'!$G$2:$G$557,'Faturamento SP2'!$D$2:$D$557,'Infos Relatório'!$B$2,'Faturamento SP2'!$E$2:$E$557,'Infos Relatório'!$B34,'Faturamento SP2'!$Z$2:$Z$557,'Infos Relatório'!AG$1)</f>
        <v>0</v>
      </c>
      <c r="AI34" s="14">
        <f>SUMIFS('Faturamento SP2'!$J$2:$J$557,'Faturamento SP2'!$D$2:$D$557,'Infos Relatório'!$B$2,'Faturamento SP2'!$E$2:$E$557,'Infos Relatório'!$B34,'Faturamento SP2'!$Z$2:$Z$557,'Infos Relatório'!AG$1)</f>
        <v>0</v>
      </c>
      <c r="AJ34" s="15">
        <f>SUMIFS('Faturamento SP2'!$O$2:$O$557,'Faturamento SP2'!$D$2:$D$557,'Infos Relatório'!$B$2,'Faturamento SP2'!$E$2:$E$557,'Infos Relatório'!$B34,'Faturamento SP2'!$Z$2:$Z$557,'Infos Relatório'!AG$1,'Faturamento SP2'!$T$2:$T$557,"Sim")+SUMIFS('Faturamento SP2'!$P$2:$P$557,'Faturamento SP2'!$D$2:$D$557,'Infos Relatório'!$B$2,'Faturamento SP2'!$E$2:$E$557,'Infos Relatório'!$B34,'Faturamento SP2'!$Z$2:$Z$557,'Infos Relatório'!AG$1,'Faturamento SP2'!$T$2:$T$557,"Sim")</f>
        <v>0</v>
      </c>
      <c r="AK34" s="27" t="e">
        <f t="shared" si="17"/>
        <v>#DIV/0!</v>
      </c>
      <c r="AL34" s="24">
        <f>SUMIFS('Faturamento SP2'!$H$2:$H$557,'Faturamento SP2'!$D$2:$D$557,'Infos Relatório'!$B$2,'Faturamento SP2'!$E$2:$E$557,'Infos Relatório'!$B34,'Faturamento SP2'!$Z$2:$Z$557,'Infos Relatório'!AG$1)</f>
        <v>0</v>
      </c>
      <c r="AM34" s="23">
        <f>COUNTIFS('Faturamento SP2'!$D$2:$D$557,'Infos Relatório'!$B$2,'Faturamento SP2'!$E$2:$E$557,'Infos Relatório'!$B34,'Faturamento SP2'!$Z$2:$Z$557,'Infos Relatório'!AM$1)</f>
        <v>0</v>
      </c>
      <c r="AN34" s="14">
        <f>SUMIFS('Faturamento SP2'!$G$2:$G$557,'Faturamento SP2'!$D$2:$D$557,'Infos Relatório'!$B$2,'Faturamento SP2'!$E$2:$E$557,'Infos Relatório'!$B34,'Faturamento SP2'!$Z$2:$Z$557,'Infos Relatório'!AM$1)</f>
        <v>0</v>
      </c>
      <c r="AO34" s="14">
        <f>SUMIFS('Faturamento SP2'!$J$2:$J$557,'Faturamento SP2'!$D$2:$D$557,'Infos Relatório'!$B$2,'Faturamento SP2'!$E$2:$E$557,'Infos Relatório'!$B34,'Faturamento SP2'!$Z$2:$Z$557,'Infos Relatório'!AM$1)</f>
        <v>0</v>
      </c>
      <c r="AP34" s="15">
        <f>SUMIFS('Faturamento SP2'!$O$2:$O$557,'Faturamento SP2'!$D$2:$D$557,'Infos Relatório'!$B$2,'Faturamento SP2'!$E$2:$E$557,'Infos Relatório'!$B34,'Faturamento SP2'!$Z$2:$Z$557,'Infos Relatório'!AM$1,'Faturamento SP2'!$T$2:$T$557,"Sim")+SUMIFS('Faturamento SP2'!$P$2:$P$557,'Faturamento SP2'!$D$2:$D$557,'Infos Relatório'!$B$2,'Faturamento SP2'!$E$2:$E$557,'Infos Relatório'!$B34,'Faturamento SP2'!$Z$2:$Z$557,'Infos Relatório'!AM$1,'Faturamento SP2'!$T$2:$T$557,"Sim")</f>
        <v>0</v>
      </c>
      <c r="AQ34" s="27" t="e">
        <f t="shared" si="18"/>
        <v>#DIV/0!</v>
      </c>
      <c r="AR34" s="24">
        <f>SUMIFS('Faturamento SP2'!$H$2:$H$557,'Faturamento SP2'!$D$2:$D$557,'Infos Relatório'!$B$2,'Faturamento SP2'!$E$2:$E$557,'Infos Relatório'!$B34,'Faturamento SP2'!$Z$2:$Z$557,'Infos Relatório'!AM$1)</f>
        <v>0</v>
      </c>
      <c r="AS34" s="23">
        <f>COUNTIFS('Faturamento SP2'!$D$2:$D$557,'Infos Relatório'!$B$2,'Faturamento SP2'!$E$2:$E$557,'Infos Relatório'!$B34,'Faturamento SP2'!$Z$2:$Z$557,'Infos Relatório'!AS$1)</f>
        <v>0</v>
      </c>
      <c r="AT34" s="14">
        <f>SUMIFS('Faturamento SP2'!$G$2:$G$557,'Faturamento SP2'!$D$2:$D$557,'Infos Relatório'!$B$2,'Faturamento SP2'!$E$2:$E$557,'Infos Relatório'!$B34,'Faturamento SP2'!$Z$2:$Z$557,'Infos Relatório'!AS$1)</f>
        <v>0</v>
      </c>
      <c r="AU34" s="14">
        <f>SUMIFS('Faturamento SP2'!$J$2:$J$557,'Faturamento SP2'!$D$2:$D$557,'Infos Relatório'!$B$2,'Faturamento SP2'!$E$2:$E$557,'Infos Relatório'!$B34,'Faturamento SP2'!$Z$2:$Z$557,'Infos Relatório'!AS$1)</f>
        <v>0</v>
      </c>
      <c r="AV34" s="15">
        <f>SUMIFS('Faturamento SP2'!$O$2:$O$557,'Faturamento SP2'!$D$2:$D$557,'Infos Relatório'!$B$2,'Faturamento SP2'!$E$2:$E$557,'Infos Relatório'!$B34,'Faturamento SP2'!$Z$2:$Z$557,'Infos Relatório'!AS$1,'Faturamento SP2'!$T$2:$T$557,"Sim")+SUMIFS('Faturamento SP2'!$P$2:$P$557,'Faturamento SP2'!$D$2:$D$557,'Infos Relatório'!$B$2,'Faturamento SP2'!$E$2:$E$557,'Infos Relatório'!$B34,'Faturamento SP2'!$Z$2:$Z$557,'Infos Relatório'!AS$1,'Faturamento SP2'!$T$2:$T$557,"Sim")</f>
        <v>0</v>
      </c>
      <c r="AW34" s="27" t="e">
        <f t="shared" si="19"/>
        <v>#DIV/0!</v>
      </c>
      <c r="AX34" s="24">
        <f>SUMIFS('Faturamento SP2'!$H$2:$H$557,'Faturamento SP2'!$D$2:$D$557,'Infos Relatório'!$B$2,'Faturamento SP2'!$E$2:$E$557,'Infos Relatório'!$B34,'Faturamento SP2'!$Z$2:$Z$557,'Infos Relatório'!AS$1)</f>
        <v>0</v>
      </c>
      <c r="AY34" s="23">
        <f>COUNTIFS('Faturamento SP2'!$D$2:$D$557,'Infos Relatório'!$B$2,'Faturamento SP2'!$E$2:$E$557,'Infos Relatório'!$B34,'Faturamento SP2'!$Z$2:$Z$557,'Infos Relatório'!AY$1)</f>
        <v>0</v>
      </c>
      <c r="AZ34" s="14">
        <f>SUMIFS('Faturamento SP2'!$G$2:$G$557,'Faturamento SP2'!$D$2:$D$557,'Infos Relatório'!$B$2,'Faturamento SP2'!$E$2:$E$557,'Infos Relatório'!$B34,'Faturamento SP2'!$Z$2:$Z$557,'Infos Relatório'!AY$1)</f>
        <v>0</v>
      </c>
      <c r="BA34" s="14">
        <f>SUMIFS('Faturamento SP2'!$J$2:$J$557,'Faturamento SP2'!$D$2:$D$557,'Infos Relatório'!$B$2,'Faturamento SP2'!$E$2:$E$557,'Infos Relatório'!$B34,'Faturamento SP2'!$Z$2:$Z$557,'Infos Relatório'!AY$1)</f>
        <v>0</v>
      </c>
      <c r="BB34" s="15">
        <f>SUMIFS('Faturamento SP2'!$O$2:$O$557,'Faturamento SP2'!$D$2:$D$557,'Infos Relatório'!$B$2,'Faturamento SP2'!$E$2:$E$557,'Infos Relatório'!$B34,'Faturamento SP2'!$Z$2:$Z$557,'Infos Relatório'!AY$1,'Faturamento SP2'!$T$2:$T$557,"Sim")+SUMIFS('Faturamento SP2'!$P$2:$P$557,'Faturamento SP2'!$D$2:$D$557,'Infos Relatório'!$B$2,'Faturamento SP2'!$E$2:$E$557,'Infos Relatório'!$B34,'Faturamento SP2'!$Z$2:$Z$557,'Infos Relatório'!AY$1,'Faturamento SP2'!$T$2:$T$557,"Sim")</f>
        <v>0</v>
      </c>
      <c r="BC34" s="27" t="e">
        <f t="shared" si="20"/>
        <v>#DIV/0!</v>
      </c>
      <c r="BD34" s="24">
        <f>SUMIFS('Faturamento SP2'!$H$2:$H$557,'Faturamento SP2'!$D$2:$D$557,'Infos Relatório'!$B$2,'Faturamento SP2'!$E$2:$E$557,'Infos Relatório'!$B34,'Faturamento SP2'!$Z$2:$Z$557,'Infos Relatório'!AY$1)</f>
        <v>0</v>
      </c>
      <c r="BE34" s="23">
        <f>COUNTIFS('Faturamento SP2'!$D$2:$D$557,'Infos Relatório'!$B$2,'Faturamento SP2'!$E$2:$E$557,'Infos Relatório'!$B34,'Faturamento SP2'!$Z$2:$Z$557,'Infos Relatório'!BE$1)</f>
        <v>0</v>
      </c>
      <c r="BF34" s="14">
        <f>SUMIFS('Faturamento SP2'!$G$2:$G$557,'Faturamento SP2'!$D$2:$D$557,'Infos Relatório'!$B$2,'Faturamento SP2'!$E$2:$E$557,'Infos Relatório'!$B34,'Faturamento SP2'!$Z$2:$Z$557,'Infos Relatório'!BE$1)</f>
        <v>0</v>
      </c>
      <c r="BG34" s="14">
        <f>SUMIFS('Faturamento SP2'!$J$2:$J$557,'Faturamento SP2'!$D$2:$D$557,'Infos Relatório'!$B$2,'Faturamento SP2'!$E$2:$E$557,'Infos Relatório'!$B34,'Faturamento SP2'!$Z$2:$Z$557,'Infos Relatório'!BE$1)</f>
        <v>0</v>
      </c>
      <c r="BH34" s="15">
        <f>SUMIFS('Faturamento SP2'!$O$2:$O$557,'Faturamento SP2'!$D$2:$D$557,'Infos Relatório'!$B$2,'Faturamento SP2'!$E$2:$E$557,'Infos Relatório'!$B34,'Faturamento SP2'!$Z$2:$Z$557,'Infos Relatório'!BE$1,'Faturamento SP2'!$T$2:$T$557,"Sim")+SUMIFS('Faturamento SP2'!$P$2:$P$557,'Faturamento SP2'!$D$2:$D$557,'Infos Relatório'!$B$2,'Faturamento SP2'!$E$2:$E$557,'Infos Relatório'!$B34,'Faturamento SP2'!$Z$2:$Z$557,'Infos Relatório'!BE$1,'Faturamento SP2'!$T$2:$T$557,"Sim")</f>
        <v>0</v>
      </c>
      <c r="BI34" s="27" t="e">
        <f t="shared" si="21"/>
        <v>#DIV/0!</v>
      </c>
      <c r="BJ34" s="24">
        <f>SUMIFS('Faturamento SP2'!$H$2:$H$557,'Faturamento SP2'!$D$2:$D$557,'Infos Relatório'!$B$2,'Faturamento SP2'!$E$2:$E$557,'Infos Relatório'!$B34,'Faturamento SP2'!$Z$2:$Z$557,'Infos Relatório'!BE$1)</f>
        <v>0</v>
      </c>
      <c r="BK34" s="23">
        <f>COUNTIFS('Faturamento SP2'!$D$2:$D$557,'Infos Relatório'!$B$2,'Faturamento SP2'!$E$2:$E$557,'Infos Relatório'!$B34,'Faturamento SP2'!$Z$2:$Z$557,'Infos Relatório'!BK$1)</f>
        <v>0</v>
      </c>
      <c r="BL34" s="14">
        <f>SUMIFS('Faturamento SP2'!$G$2:$G$557,'Faturamento SP2'!$D$2:$D$557,'Infos Relatório'!$B$2,'Faturamento SP2'!$E$2:$E$557,'Infos Relatório'!$B34,'Faturamento SP2'!$Z$2:$Z$557,'Infos Relatório'!BK$1)</f>
        <v>0</v>
      </c>
      <c r="BM34" s="14">
        <f>SUMIFS('Faturamento SP2'!$J$2:$J$557,'Faturamento SP2'!$D$2:$D$557,'Infos Relatório'!$B$2,'Faturamento SP2'!$E$2:$E$557,'Infos Relatório'!$B34,'Faturamento SP2'!$Z$2:$Z$557,'Infos Relatório'!BK$1)</f>
        <v>0</v>
      </c>
      <c r="BN34" s="15">
        <f>SUMIFS('Faturamento SP2'!$O$2:$O$557,'Faturamento SP2'!$D$2:$D$557,'Infos Relatório'!$B$2,'Faturamento SP2'!$E$2:$E$557,'Infos Relatório'!$B34,'Faturamento SP2'!$Z$2:$Z$557,'Infos Relatório'!BK$1,'Faturamento SP2'!$T$2:$T$557,"Sim")+SUMIFS('Faturamento SP2'!$P$2:$P$557,'Faturamento SP2'!$D$2:$D$557,'Infos Relatório'!$B$2,'Faturamento SP2'!$E$2:$E$557,'Infos Relatório'!$B34,'Faturamento SP2'!$Z$2:$Z$557,'Infos Relatório'!BK$1,'Faturamento SP2'!$T$2:$T$557,"Sim")</f>
        <v>0</v>
      </c>
      <c r="BO34" s="27" t="e">
        <f t="shared" si="22"/>
        <v>#DIV/0!</v>
      </c>
      <c r="BP34" s="24">
        <f>SUMIFS('Faturamento SP2'!$H$2:$H$557,'Faturamento SP2'!$D$2:$D$557,'Infos Relatório'!$B$2,'Faturamento SP2'!$E$2:$E$557,'Infos Relatório'!$B34,'Faturamento SP2'!$Z$2:$Z$557,'Infos Relatório'!BK$1)</f>
        <v>0</v>
      </c>
      <c r="BQ34" s="23">
        <f>COUNTIFS('Faturamento SP2'!$D$2:$D$557,'Infos Relatório'!$B$2,'Faturamento SP2'!$E$2:$E$557,'Infos Relatório'!$B34,'Faturamento SP2'!$Z$2:$Z$557,'Infos Relatório'!BQ$1)</f>
        <v>0</v>
      </c>
      <c r="BR34" s="14">
        <f>SUMIFS('Faturamento SP2'!$G$2:$G$557,'Faturamento SP2'!$D$2:$D$557,'Infos Relatório'!$B$2,'Faturamento SP2'!$E$2:$E$557,'Infos Relatório'!$B34,'Faturamento SP2'!$Z$2:$Z$557,'Infos Relatório'!BQ$1)</f>
        <v>0</v>
      </c>
      <c r="BS34" s="14">
        <f>SUMIFS('Faturamento SP2'!$J$2:$J$557,'Faturamento SP2'!$D$2:$D$557,'Infos Relatório'!$B$2,'Faturamento SP2'!$E$2:$E$557,'Infos Relatório'!$B34,'Faturamento SP2'!$Z$2:$Z$557,'Infos Relatório'!BQ$1)</f>
        <v>0</v>
      </c>
      <c r="BT34" s="15">
        <f>SUMIFS('Faturamento SP2'!$O$2:$O$557,'Faturamento SP2'!$D$2:$D$557,'Infos Relatório'!$B$2,'Faturamento SP2'!$E$2:$E$557,'Infos Relatório'!$B34,'Faturamento SP2'!$Z$2:$Z$557,'Infos Relatório'!BQ$1,'Faturamento SP2'!$T$2:$T$557,"Sim")+SUMIFS('Faturamento SP2'!$P$2:$P$557,'Faturamento SP2'!$D$2:$D$557,'Infos Relatório'!$B$2,'Faturamento SP2'!$E$2:$E$557,'Infos Relatório'!$B34,'Faturamento SP2'!$Z$2:$Z$557,'Infos Relatório'!BQ$1,'Faturamento SP2'!$T$2:$T$557,"Sim")</f>
        <v>0</v>
      </c>
      <c r="BU34" s="27" t="e">
        <f t="shared" si="23"/>
        <v>#DIV/0!</v>
      </c>
      <c r="BV34" s="24">
        <f>SUMIFS('Faturamento SP2'!$H$2:$H$557,'Faturamento SP2'!$D$2:$D$557,'Infos Relatório'!$B$2,'Faturamento SP2'!$E$2:$E$557,'Infos Relatório'!$B34,'Faturamento SP2'!$Z$2:$Z$557,'Infos Relatório'!BQ$1)</f>
        <v>0</v>
      </c>
    </row>
    <row r="35" spans="2:74">
      <c r="B35" s="17" t="s">
        <v>777</v>
      </c>
      <c r="C35" s="23">
        <f>COUNTIFS('Faturamento SP2'!$D$2:$D$557,'Infos Relatório'!$B$2,'Faturamento SP2'!$E$2:$E$557,'Infos Relatório'!$B35,'Faturamento SP2'!$Z$2:$Z$557,'Infos Relatório'!C$1)</f>
        <v>0</v>
      </c>
      <c r="D35" s="14">
        <f>SUMIFS('Faturamento SP2'!$G$2:$G$557,'Faturamento SP2'!$D$2:$D$557,'Infos Relatório'!$B$2,'Faturamento SP2'!$E$2:$E$557,'Infos Relatório'!$B35,'Faturamento SP2'!$Z$2:$Z$557,'Infos Relatório'!C$1)</f>
        <v>0</v>
      </c>
      <c r="E35" s="55">
        <f>SUMIFS('Faturamento SP2'!$J$2:$J$557,'Faturamento SP2'!$D$2:$D$557,'Infos Relatório'!$B$2,'Faturamento SP2'!$E$2:$E$557,'Infos Relatório'!$B35,'Faturamento SP2'!$Z$2:$Z$557,'Infos Relatório'!C$1)</f>
        <v>0</v>
      </c>
      <c r="F35" s="15">
        <f>SUMIFS('Faturamento SP2'!$O$2:$O$557,'Faturamento SP2'!$D$2:$D$557,'Infos Relatório'!$B$2,'Faturamento SP2'!$E$2:$E$557,'Infos Relatório'!$B35,'Faturamento SP2'!$Z$2:$Z$557,'Infos Relatório'!C$1,'Faturamento SP2'!$T$2:$T$557,"Sim")+SUMIFS('Faturamento SP2'!$P$2:$P$557,'Faturamento SP2'!$D$2:$D$557,'Infos Relatório'!$B$2,'Faturamento SP2'!$E$2:$E$557,'Infos Relatório'!$B35,'Faturamento SP2'!$Z$2:$Z$557,'Infos Relatório'!C$1,'Faturamento SP2'!$T$2:$T$557,"Sim")</f>
        <v>0</v>
      </c>
      <c r="G35" s="60" t="e">
        <f t="shared" si="12"/>
        <v>#DIV/0!</v>
      </c>
      <c r="H35" s="24">
        <f>SUMIFS('Faturamento SP2'!$H$2:$H$557,'Faturamento SP2'!$D$2:$D$557,'Infos Relatório'!$B$2,'Faturamento SP2'!$E$2:$E$557,'Infos Relatório'!$B35,'Faturamento SP2'!$Z$2:$Z$557,'Infos Relatório'!C$1)</f>
        <v>0</v>
      </c>
      <c r="I35" s="23">
        <f>COUNTIFS('Faturamento SP2'!$D$2:$D$557,'Infos Relatório'!$B$2,'Faturamento SP2'!$E$2:$E$557,'Infos Relatório'!$B35,'Faturamento SP2'!$Z$2:$Z$557,'Infos Relatório'!I$1)</f>
        <v>0</v>
      </c>
      <c r="J35" s="14">
        <f>SUMIFS('Faturamento SP2'!$G$2:$G$557,'Faturamento SP2'!$D$2:$D$557,'Infos Relatório'!$B$2,'Faturamento SP2'!$E$2:$E$557,'Infos Relatório'!$B35,'Faturamento SP2'!$Z$2:$Z$557,'Infos Relatório'!I$1)</f>
        <v>0</v>
      </c>
      <c r="K35" s="55">
        <f>SUMIFS('Faturamento SP2'!$J$2:$J$557,'Faturamento SP2'!$D$2:$D$557,'Infos Relatório'!$B$2,'Faturamento SP2'!$E$2:$E$557,'Infos Relatório'!$B35,'Faturamento SP2'!$Z$2:$Z$557,'Infos Relatório'!I$1)</f>
        <v>0</v>
      </c>
      <c r="L35" s="15">
        <f>SUMIFS('Faturamento SP2'!$O$2:$O$557,'Faturamento SP2'!$D$2:$D$557,'Infos Relatório'!$B$2,'Faturamento SP2'!$E$2:$E$557,'Infos Relatório'!$B35,'Faturamento SP2'!$Z$2:$Z$557,'Infos Relatório'!I$1,'Faturamento SP2'!$T$2:$T$557,"Sim")+SUMIFS('Faturamento SP2'!$P$2:$P$557,'Faturamento SP2'!$D$2:$D$557,'Infos Relatório'!$B$2,'Faturamento SP2'!$E$2:$E$557,'Infos Relatório'!$B35,'Faturamento SP2'!$Z$2:$Z$557,'Infos Relatório'!I$1,'Faturamento SP2'!$T$2:$T$557,"Sim")</f>
        <v>0</v>
      </c>
      <c r="M35" s="27" t="e">
        <f t="shared" si="13"/>
        <v>#DIV/0!</v>
      </c>
      <c r="N35" s="24">
        <f>SUMIFS('Faturamento SP2'!$H$2:$H$557,'Faturamento SP2'!$D$2:$D$557,'Infos Relatório'!$B$2,'Faturamento SP2'!$E$2:$E$557,'Infos Relatório'!$B35,'Faturamento SP2'!$Z$2:$Z$557,'Infos Relatório'!I$1)</f>
        <v>0</v>
      </c>
      <c r="O35" s="23">
        <f>COUNTIFS('Faturamento SP2'!$D$2:$D$557,'Infos Relatório'!$B$2,'Faturamento SP2'!$E$2:$E$557,'Infos Relatório'!$B35,'Faturamento SP2'!$Z$2:$Z$557,'Infos Relatório'!O$1)</f>
        <v>0</v>
      </c>
      <c r="P35" s="14">
        <f>SUMIFS('Faturamento SP2'!$G$2:$G$557,'Faturamento SP2'!$D$2:$D$557,'Infos Relatório'!$B$2,'Faturamento SP2'!$E$2:$E$557,'Infos Relatório'!$B35,'Faturamento SP2'!$Z$2:$Z$557,'Infos Relatório'!O$1)</f>
        <v>0</v>
      </c>
      <c r="Q35" s="14">
        <f>SUMIFS('Faturamento SP2'!$J$2:$J$557,'Faturamento SP2'!$D$2:$D$557,'Infos Relatório'!$B$2,'Faturamento SP2'!$E$2:$E$557,'Infos Relatório'!$B35,'Faturamento SP2'!$Z$2:$Z$557,'Infos Relatório'!O$1)</f>
        <v>0</v>
      </c>
      <c r="R35" s="15">
        <f>SUMIFS('Faturamento SP2'!$O$2:$O$557,'Faturamento SP2'!$D$2:$D$557,'Infos Relatório'!$B$2,'Faturamento SP2'!$E$2:$E$557,'Infos Relatório'!$B35,'Faturamento SP2'!$Z$2:$Z$557,'Infos Relatório'!O$1,'Faturamento SP2'!$T$2:$T$557,"Sim")+SUMIFS('Faturamento SP2'!$P$2:$P$557,'Faturamento SP2'!$D$2:$D$557,'Infos Relatório'!$B$2,'Faturamento SP2'!$E$2:$E$557,'Infos Relatório'!$B35,'Faturamento SP2'!$Z$2:$Z$557,'Infos Relatório'!O$1,'Faturamento SP2'!$T$2:$T$557,"Sim")</f>
        <v>0</v>
      </c>
      <c r="S35" s="27" t="e">
        <f t="shared" si="14"/>
        <v>#DIV/0!</v>
      </c>
      <c r="T35" s="24">
        <f>SUMIFS('Faturamento SP2'!$H$2:$H$557,'Faturamento SP2'!$D$2:$D$557,'Infos Relatório'!$B$2,'Faturamento SP2'!$E$2:$E$557,'Infos Relatório'!$B35,'Faturamento SP2'!$Z$2:$Z$557,'Infos Relatório'!O$1)</f>
        <v>0</v>
      </c>
      <c r="U35" s="23">
        <f>COUNTIFS('Faturamento SP2'!$D$2:$D$557,'Infos Relatório'!$B$2,'Faturamento SP2'!$E$2:$E$557,'Infos Relatório'!$B35,'Faturamento SP2'!$Z$2:$Z$557,'Infos Relatório'!U$1)</f>
        <v>0</v>
      </c>
      <c r="V35" s="14">
        <f>SUMIFS('Faturamento SP2'!$G$2:$G$557,'Faturamento SP2'!$D$2:$D$557,'Infos Relatório'!$B$2,'Faturamento SP2'!$E$2:$E$557,'Infos Relatório'!$B35,'Faturamento SP2'!$Z$2:$Z$557,'Infos Relatório'!U$1)</f>
        <v>0</v>
      </c>
      <c r="W35" s="14">
        <f>SUMIFS('Faturamento SP2'!$J$2:$J$557,'Faturamento SP2'!$D$2:$D$557,'Infos Relatório'!$B$2,'Faturamento SP2'!$E$2:$E$557,'Infos Relatório'!$B35,'Faturamento SP2'!$Z$2:$Z$557,'Infos Relatório'!U$1)</f>
        <v>0</v>
      </c>
      <c r="X35" s="15">
        <f>SUMIFS('Faturamento SP2'!$O$2:$O$557,'Faturamento SP2'!$D$2:$D$557,'Infos Relatório'!$B$2,'Faturamento SP2'!$E$2:$E$557,'Infos Relatório'!$B35,'Faturamento SP2'!$Z$2:$Z$557,'Infos Relatório'!U$1,'Faturamento SP2'!$T$2:$T$557,"Sim")+SUMIFS('Faturamento SP2'!$P$2:$P$557,'Faturamento SP2'!$D$2:$D$557,'Infos Relatório'!$B$2,'Faturamento SP2'!$E$2:$E$557,'Infos Relatório'!$B35,'Faturamento SP2'!$Z$2:$Z$557,'Infos Relatório'!U$1,'Faturamento SP2'!$T$2:$T$557,"Sim")</f>
        <v>0</v>
      </c>
      <c r="Y35" s="27" t="e">
        <f t="shared" si="15"/>
        <v>#DIV/0!</v>
      </c>
      <c r="Z35" s="24">
        <f>SUMIFS('Faturamento SP2'!$H$2:$H$557,'Faturamento SP2'!$D$2:$D$557,'Infos Relatório'!$B$2,'Faturamento SP2'!$E$2:$E$557,'Infos Relatório'!$B35,'Faturamento SP2'!$Z$2:$Z$557,'Infos Relatório'!U$1)</f>
        <v>0</v>
      </c>
      <c r="AA35" s="23">
        <f>COUNTIFS('Faturamento SP2'!$D$2:$D$557,'Infos Relatório'!$B$2,'Faturamento SP2'!$E$2:$E$557,'Infos Relatório'!$B35,'Faturamento SP2'!$Z$2:$Z$557,'Infos Relatório'!AA$1)</f>
        <v>0</v>
      </c>
      <c r="AB35" s="14">
        <f>SUMIFS('Faturamento SP2'!$G$2:$G$557,'Faturamento SP2'!$D$2:$D$557,'Infos Relatório'!$B$2,'Faturamento SP2'!$E$2:$E$557,'Infos Relatório'!$B35,'Faturamento SP2'!$Z$2:$Z$557,'Infos Relatório'!AA$1)</f>
        <v>0</v>
      </c>
      <c r="AC35" s="14">
        <f>SUMIFS('Faturamento SP2'!$J$2:$J$557,'Faturamento SP2'!$D$2:$D$557,'Infos Relatório'!$B$2,'Faturamento SP2'!$E$2:$E$557,'Infos Relatório'!$B35,'Faturamento SP2'!$Z$2:$Z$557,'Infos Relatório'!AA$1)</f>
        <v>0</v>
      </c>
      <c r="AD35" s="15">
        <f>SUMIFS('Faturamento SP2'!$O$2:$O$557,'Faturamento SP2'!$D$2:$D$557,'Infos Relatório'!$B$2,'Faturamento SP2'!$E$2:$E$557,'Infos Relatório'!$B35,'Faturamento SP2'!$Z$2:$Z$557,'Infos Relatório'!AA$1,'Faturamento SP2'!$T$2:$T$557,"Sim")+SUMIFS('Faturamento SP2'!$P$2:$P$557,'Faturamento SP2'!$D$2:$D$557,'Infos Relatório'!$B$2,'Faturamento SP2'!$E$2:$E$557,'Infos Relatório'!$B35,'Faturamento SP2'!$Z$2:$Z$557,'Infos Relatório'!AA$1,'Faturamento SP2'!$T$2:$T$557,"Sim")</f>
        <v>0</v>
      </c>
      <c r="AE35" s="27" t="e">
        <f t="shared" si="16"/>
        <v>#DIV/0!</v>
      </c>
      <c r="AF35" s="24">
        <f>SUMIFS('Faturamento SP2'!$H$2:$H$557,'Faturamento SP2'!$D$2:$D$557,'Infos Relatório'!$B$2,'Faturamento SP2'!$E$2:$E$557,'Infos Relatório'!$B35,'Faturamento SP2'!$Z$2:$Z$557,'Infos Relatório'!AA$1)</f>
        <v>0</v>
      </c>
      <c r="AG35" s="23">
        <f>COUNTIFS('Faturamento SP2'!$D$2:$D$557,'Infos Relatório'!$B$2,'Faturamento SP2'!$E$2:$E$557,'Infos Relatório'!$B35,'Faturamento SP2'!$Z$2:$Z$557,'Infos Relatório'!AG$1)</f>
        <v>0</v>
      </c>
      <c r="AH35" s="14">
        <f>SUMIFS('Faturamento SP2'!$G$2:$G$557,'Faturamento SP2'!$D$2:$D$557,'Infos Relatório'!$B$2,'Faturamento SP2'!$E$2:$E$557,'Infos Relatório'!$B35,'Faturamento SP2'!$Z$2:$Z$557,'Infos Relatório'!AG$1)</f>
        <v>0</v>
      </c>
      <c r="AI35" s="14">
        <f>SUMIFS('Faturamento SP2'!$J$2:$J$557,'Faturamento SP2'!$D$2:$D$557,'Infos Relatório'!$B$2,'Faturamento SP2'!$E$2:$E$557,'Infos Relatório'!$B35,'Faturamento SP2'!$Z$2:$Z$557,'Infos Relatório'!AG$1)</f>
        <v>0</v>
      </c>
      <c r="AJ35" s="15">
        <f>SUMIFS('Faturamento SP2'!$O$2:$O$557,'Faturamento SP2'!$D$2:$D$557,'Infos Relatório'!$B$2,'Faturamento SP2'!$E$2:$E$557,'Infos Relatório'!$B35,'Faturamento SP2'!$Z$2:$Z$557,'Infos Relatório'!AG$1,'Faturamento SP2'!$T$2:$T$557,"Sim")+SUMIFS('Faturamento SP2'!$P$2:$P$557,'Faturamento SP2'!$D$2:$D$557,'Infos Relatório'!$B$2,'Faturamento SP2'!$E$2:$E$557,'Infos Relatório'!$B35,'Faturamento SP2'!$Z$2:$Z$557,'Infos Relatório'!AG$1,'Faturamento SP2'!$T$2:$T$557,"Sim")</f>
        <v>0</v>
      </c>
      <c r="AK35" s="27" t="e">
        <f t="shared" si="17"/>
        <v>#DIV/0!</v>
      </c>
      <c r="AL35" s="24">
        <f>SUMIFS('Faturamento SP2'!$H$2:$H$557,'Faturamento SP2'!$D$2:$D$557,'Infos Relatório'!$B$2,'Faturamento SP2'!$E$2:$E$557,'Infos Relatório'!$B35,'Faturamento SP2'!$Z$2:$Z$557,'Infos Relatório'!AG$1)</f>
        <v>0</v>
      </c>
      <c r="AM35" s="23">
        <f>COUNTIFS('Faturamento SP2'!$D$2:$D$557,'Infos Relatório'!$B$2,'Faturamento SP2'!$E$2:$E$557,'Infos Relatório'!$B35,'Faturamento SP2'!$Z$2:$Z$557,'Infos Relatório'!AM$1)</f>
        <v>0</v>
      </c>
      <c r="AN35" s="14">
        <f>SUMIFS('Faturamento SP2'!$G$2:$G$557,'Faturamento SP2'!$D$2:$D$557,'Infos Relatório'!$B$2,'Faturamento SP2'!$E$2:$E$557,'Infos Relatório'!$B35,'Faturamento SP2'!$Z$2:$Z$557,'Infos Relatório'!AM$1)</f>
        <v>0</v>
      </c>
      <c r="AO35" s="14">
        <f>SUMIFS('Faturamento SP2'!$J$2:$J$557,'Faturamento SP2'!$D$2:$D$557,'Infos Relatório'!$B$2,'Faturamento SP2'!$E$2:$E$557,'Infos Relatório'!$B35,'Faturamento SP2'!$Z$2:$Z$557,'Infos Relatório'!AM$1)</f>
        <v>0</v>
      </c>
      <c r="AP35" s="15">
        <f>SUMIFS('Faturamento SP2'!$O$2:$O$557,'Faturamento SP2'!$D$2:$D$557,'Infos Relatório'!$B$2,'Faturamento SP2'!$E$2:$E$557,'Infos Relatório'!$B35,'Faturamento SP2'!$Z$2:$Z$557,'Infos Relatório'!AM$1,'Faturamento SP2'!$T$2:$T$557,"Sim")+SUMIFS('Faturamento SP2'!$P$2:$P$557,'Faturamento SP2'!$D$2:$D$557,'Infos Relatório'!$B$2,'Faturamento SP2'!$E$2:$E$557,'Infos Relatório'!$B35,'Faturamento SP2'!$Z$2:$Z$557,'Infos Relatório'!AM$1,'Faturamento SP2'!$T$2:$T$557,"Sim")</f>
        <v>0</v>
      </c>
      <c r="AQ35" s="27" t="e">
        <f t="shared" si="18"/>
        <v>#DIV/0!</v>
      </c>
      <c r="AR35" s="24">
        <f>SUMIFS('Faturamento SP2'!$H$2:$H$557,'Faturamento SP2'!$D$2:$D$557,'Infos Relatório'!$B$2,'Faturamento SP2'!$E$2:$E$557,'Infos Relatório'!$B35,'Faturamento SP2'!$Z$2:$Z$557,'Infos Relatório'!AM$1)</f>
        <v>0</v>
      </c>
      <c r="AS35" s="23">
        <f>COUNTIFS('Faturamento SP2'!$D$2:$D$557,'Infos Relatório'!$B$2,'Faturamento SP2'!$E$2:$E$557,'Infos Relatório'!$B35,'Faturamento SP2'!$Z$2:$Z$557,'Infos Relatório'!AS$1)</f>
        <v>0</v>
      </c>
      <c r="AT35" s="14">
        <f>SUMIFS('Faturamento SP2'!$G$2:$G$557,'Faturamento SP2'!$D$2:$D$557,'Infos Relatório'!$B$2,'Faturamento SP2'!$E$2:$E$557,'Infos Relatório'!$B35,'Faturamento SP2'!$Z$2:$Z$557,'Infos Relatório'!AS$1)</f>
        <v>0</v>
      </c>
      <c r="AU35" s="14">
        <f>SUMIFS('Faturamento SP2'!$J$2:$J$557,'Faturamento SP2'!$D$2:$D$557,'Infos Relatório'!$B$2,'Faturamento SP2'!$E$2:$E$557,'Infos Relatório'!$B35,'Faturamento SP2'!$Z$2:$Z$557,'Infos Relatório'!AS$1)</f>
        <v>0</v>
      </c>
      <c r="AV35" s="15">
        <f>SUMIFS('Faturamento SP2'!$O$2:$O$557,'Faturamento SP2'!$D$2:$D$557,'Infos Relatório'!$B$2,'Faturamento SP2'!$E$2:$E$557,'Infos Relatório'!$B35,'Faturamento SP2'!$Z$2:$Z$557,'Infos Relatório'!AS$1,'Faturamento SP2'!$T$2:$T$557,"Sim")+SUMIFS('Faturamento SP2'!$P$2:$P$557,'Faturamento SP2'!$D$2:$D$557,'Infos Relatório'!$B$2,'Faturamento SP2'!$E$2:$E$557,'Infos Relatório'!$B35,'Faturamento SP2'!$Z$2:$Z$557,'Infos Relatório'!AS$1,'Faturamento SP2'!$T$2:$T$557,"Sim")</f>
        <v>0</v>
      </c>
      <c r="AW35" s="27" t="e">
        <f t="shared" si="19"/>
        <v>#DIV/0!</v>
      </c>
      <c r="AX35" s="24">
        <f>SUMIFS('Faturamento SP2'!$H$2:$H$557,'Faturamento SP2'!$D$2:$D$557,'Infos Relatório'!$B$2,'Faturamento SP2'!$E$2:$E$557,'Infos Relatório'!$B35,'Faturamento SP2'!$Z$2:$Z$557,'Infos Relatório'!AS$1)</f>
        <v>0</v>
      </c>
      <c r="AY35" s="23">
        <f>COUNTIFS('Faturamento SP2'!$D$2:$D$557,'Infos Relatório'!$B$2,'Faturamento SP2'!$E$2:$E$557,'Infos Relatório'!$B35,'Faturamento SP2'!$Z$2:$Z$557,'Infos Relatório'!AY$1)</f>
        <v>0</v>
      </c>
      <c r="AZ35" s="14">
        <f>SUMIFS('Faturamento SP2'!$G$2:$G$557,'Faturamento SP2'!$D$2:$D$557,'Infos Relatório'!$B$2,'Faturamento SP2'!$E$2:$E$557,'Infos Relatório'!$B35,'Faturamento SP2'!$Z$2:$Z$557,'Infos Relatório'!AY$1)</f>
        <v>0</v>
      </c>
      <c r="BA35" s="14">
        <f>SUMIFS('Faturamento SP2'!$J$2:$J$557,'Faturamento SP2'!$D$2:$D$557,'Infos Relatório'!$B$2,'Faturamento SP2'!$E$2:$E$557,'Infos Relatório'!$B35,'Faturamento SP2'!$Z$2:$Z$557,'Infos Relatório'!AY$1)</f>
        <v>0</v>
      </c>
      <c r="BB35" s="15">
        <f>SUMIFS('Faturamento SP2'!$O$2:$O$557,'Faturamento SP2'!$D$2:$D$557,'Infos Relatório'!$B$2,'Faturamento SP2'!$E$2:$E$557,'Infos Relatório'!$B35,'Faturamento SP2'!$Z$2:$Z$557,'Infos Relatório'!AY$1,'Faturamento SP2'!$T$2:$T$557,"Sim")+SUMIFS('Faturamento SP2'!$P$2:$P$557,'Faturamento SP2'!$D$2:$D$557,'Infos Relatório'!$B$2,'Faturamento SP2'!$E$2:$E$557,'Infos Relatório'!$B35,'Faturamento SP2'!$Z$2:$Z$557,'Infos Relatório'!AY$1,'Faturamento SP2'!$T$2:$T$557,"Sim")</f>
        <v>0</v>
      </c>
      <c r="BC35" s="27" t="e">
        <f t="shared" si="20"/>
        <v>#DIV/0!</v>
      </c>
      <c r="BD35" s="24">
        <f>SUMIFS('Faturamento SP2'!$H$2:$H$557,'Faturamento SP2'!$D$2:$D$557,'Infos Relatório'!$B$2,'Faturamento SP2'!$E$2:$E$557,'Infos Relatório'!$B35,'Faturamento SP2'!$Z$2:$Z$557,'Infos Relatório'!AY$1)</f>
        <v>0</v>
      </c>
      <c r="BE35" s="23">
        <f>COUNTIFS('Faturamento SP2'!$D$2:$D$557,'Infos Relatório'!$B$2,'Faturamento SP2'!$E$2:$E$557,'Infos Relatório'!$B35,'Faturamento SP2'!$Z$2:$Z$557,'Infos Relatório'!BE$1)</f>
        <v>0</v>
      </c>
      <c r="BF35" s="14">
        <f>SUMIFS('Faturamento SP2'!$G$2:$G$557,'Faturamento SP2'!$D$2:$D$557,'Infos Relatório'!$B$2,'Faturamento SP2'!$E$2:$E$557,'Infos Relatório'!$B35,'Faturamento SP2'!$Z$2:$Z$557,'Infos Relatório'!BE$1)</f>
        <v>0</v>
      </c>
      <c r="BG35" s="14">
        <f>SUMIFS('Faturamento SP2'!$J$2:$J$557,'Faturamento SP2'!$D$2:$D$557,'Infos Relatório'!$B$2,'Faturamento SP2'!$E$2:$E$557,'Infos Relatório'!$B35,'Faturamento SP2'!$Z$2:$Z$557,'Infos Relatório'!BE$1)</f>
        <v>0</v>
      </c>
      <c r="BH35" s="15">
        <f>SUMIFS('Faturamento SP2'!$O$2:$O$557,'Faturamento SP2'!$D$2:$D$557,'Infos Relatório'!$B$2,'Faturamento SP2'!$E$2:$E$557,'Infos Relatório'!$B35,'Faturamento SP2'!$Z$2:$Z$557,'Infos Relatório'!BE$1,'Faturamento SP2'!$T$2:$T$557,"Sim")+SUMIFS('Faturamento SP2'!$P$2:$P$557,'Faturamento SP2'!$D$2:$D$557,'Infos Relatório'!$B$2,'Faturamento SP2'!$E$2:$E$557,'Infos Relatório'!$B35,'Faturamento SP2'!$Z$2:$Z$557,'Infos Relatório'!BE$1,'Faturamento SP2'!$T$2:$T$557,"Sim")</f>
        <v>0</v>
      </c>
      <c r="BI35" s="27" t="e">
        <f t="shared" si="21"/>
        <v>#DIV/0!</v>
      </c>
      <c r="BJ35" s="24">
        <f>SUMIFS('Faturamento SP2'!$H$2:$H$557,'Faturamento SP2'!$D$2:$D$557,'Infos Relatório'!$B$2,'Faturamento SP2'!$E$2:$E$557,'Infos Relatório'!$B35,'Faturamento SP2'!$Z$2:$Z$557,'Infos Relatório'!BE$1)</f>
        <v>0</v>
      </c>
      <c r="BK35" s="23">
        <f>COUNTIFS('Faturamento SP2'!$D$2:$D$557,'Infos Relatório'!$B$2,'Faturamento SP2'!$E$2:$E$557,'Infos Relatório'!$B35,'Faturamento SP2'!$Z$2:$Z$557,'Infos Relatório'!BK$1)</f>
        <v>0</v>
      </c>
      <c r="BL35" s="14">
        <f>SUMIFS('Faturamento SP2'!$G$2:$G$557,'Faturamento SP2'!$D$2:$D$557,'Infos Relatório'!$B$2,'Faturamento SP2'!$E$2:$E$557,'Infos Relatório'!$B35,'Faturamento SP2'!$Z$2:$Z$557,'Infos Relatório'!BK$1)</f>
        <v>0</v>
      </c>
      <c r="BM35" s="14">
        <f>SUMIFS('Faturamento SP2'!$J$2:$J$557,'Faturamento SP2'!$D$2:$D$557,'Infos Relatório'!$B$2,'Faturamento SP2'!$E$2:$E$557,'Infos Relatório'!$B35,'Faturamento SP2'!$Z$2:$Z$557,'Infos Relatório'!BK$1)</f>
        <v>0</v>
      </c>
      <c r="BN35" s="15">
        <f>SUMIFS('Faturamento SP2'!$O$2:$O$557,'Faturamento SP2'!$D$2:$D$557,'Infos Relatório'!$B$2,'Faturamento SP2'!$E$2:$E$557,'Infos Relatório'!$B35,'Faturamento SP2'!$Z$2:$Z$557,'Infos Relatório'!BK$1,'Faturamento SP2'!$T$2:$T$557,"Sim")+SUMIFS('Faturamento SP2'!$P$2:$P$557,'Faturamento SP2'!$D$2:$D$557,'Infos Relatório'!$B$2,'Faturamento SP2'!$E$2:$E$557,'Infos Relatório'!$B35,'Faturamento SP2'!$Z$2:$Z$557,'Infos Relatório'!BK$1,'Faturamento SP2'!$T$2:$T$557,"Sim")</f>
        <v>0</v>
      </c>
      <c r="BO35" s="27" t="e">
        <f t="shared" si="22"/>
        <v>#DIV/0!</v>
      </c>
      <c r="BP35" s="24">
        <f>SUMIFS('Faturamento SP2'!$H$2:$H$557,'Faturamento SP2'!$D$2:$D$557,'Infos Relatório'!$B$2,'Faturamento SP2'!$E$2:$E$557,'Infos Relatório'!$B35,'Faturamento SP2'!$Z$2:$Z$557,'Infos Relatório'!BK$1)</f>
        <v>0</v>
      </c>
      <c r="BQ35" s="23">
        <f>COUNTIFS('Faturamento SP2'!$D$2:$D$557,'Infos Relatório'!$B$2,'Faturamento SP2'!$E$2:$E$557,'Infos Relatório'!$B35,'Faturamento SP2'!$Z$2:$Z$557,'Infos Relatório'!BQ$1)</f>
        <v>0</v>
      </c>
      <c r="BR35" s="14">
        <f>SUMIFS('Faturamento SP2'!$G$2:$G$557,'Faturamento SP2'!$D$2:$D$557,'Infos Relatório'!$B$2,'Faturamento SP2'!$E$2:$E$557,'Infos Relatório'!$B35,'Faturamento SP2'!$Z$2:$Z$557,'Infos Relatório'!BQ$1)</f>
        <v>0</v>
      </c>
      <c r="BS35" s="14">
        <f>SUMIFS('Faturamento SP2'!$J$2:$J$557,'Faturamento SP2'!$D$2:$D$557,'Infos Relatório'!$B$2,'Faturamento SP2'!$E$2:$E$557,'Infos Relatório'!$B35,'Faturamento SP2'!$Z$2:$Z$557,'Infos Relatório'!BQ$1)</f>
        <v>0</v>
      </c>
      <c r="BT35" s="15">
        <f>SUMIFS('Faturamento SP2'!$O$2:$O$557,'Faturamento SP2'!$D$2:$D$557,'Infos Relatório'!$B$2,'Faturamento SP2'!$E$2:$E$557,'Infos Relatório'!$B35,'Faturamento SP2'!$Z$2:$Z$557,'Infos Relatório'!BQ$1,'Faturamento SP2'!$T$2:$T$557,"Sim")+SUMIFS('Faturamento SP2'!$P$2:$P$557,'Faturamento SP2'!$D$2:$D$557,'Infos Relatório'!$B$2,'Faturamento SP2'!$E$2:$E$557,'Infos Relatório'!$B35,'Faturamento SP2'!$Z$2:$Z$557,'Infos Relatório'!BQ$1,'Faturamento SP2'!$T$2:$T$557,"Sim")</f>
        <v>0</v>
      </c>
      <c r="BU35" s="27" t="e">
        <f t="shared" si="23"/>
        <v>#DIV/0!</v>
      </c>
      <c r="BV35" s="24">
        <f>SUMIFS('Faturamento SP2'!$H$2:$H$557,'Faturamento SP2'!$D$2:$D$557,'Infos Relatório'!$B$2,'Faturamento SP2'!$E$2:$E$557,'Infos Relatório'!$B35,'Faturamento SP2'!$Z$2:$Z$557,'Infos Relatório'!BQ$1)</f>
        <v>0</v>
      </c>
    </row>
    <row r="36" spans="2:74">
      <c r="B36" s="17" t="s">
        <v>270</v>
      </c>
      <c r="C36" s="23">
        <f>COUNTIFS('Faturamento SP2'!$D$2:$D$557,'Infos Relatório'!$B$2,'Faturamento SP2'!$E$2:$E$557,'Infos Relatório'!$B36,'Faturamento SP2'!$Z$2:$Z$557,'Infos Relatório'!C$1)</f>
        <v>0</v>
      </c>
      <c r="D36" s="14">
        <f>SUMIFS('Faturamento SP2'!$G$2:$G$557,'Faturamento SP2'!$D$2:$D$557,'Infos Relatório'!$B$2,'Faturamento SP2'!$E$2:$E$557,'Infos Relatório'!$B36,'Faturamento SP2'!$Z$2:$Z$557,'Infos Relatório'!C$1)</f>
        <v>0</v>
      </c>
      <c r="E36" s="55">
        <f>SUMIFS('Faturamento SP2'!$J$2:$J$557,'Faturamento SP2'!$D$2:$D$557,'Infos Relatório'!$B$2,'Faturamento SP2'!$E$2:$E$557,'Infos Relatório'!$B36,'Faturamento SP2'!$Z$2:$Z$557,'Infos Relatório'!C$1)</f>
        <v>0</v>
      </c>
      <c r="F36" s="15">
        <f>SUMIFS('Faturamento SP2'!$O$2:$O$557,'Faturamento SP2'!$D$2:$D$557,'Infos Relatório'!$B$2,'Faturamento SP2'!$E$2:$E$557,'Infos Relatório'!$B36,'Faturamento SP2'!$Z$2:$Z$557,'Infos Relatório'!C$1,'Faturamento SP2'!$T$2:$T$557,"Sim")+SUMIFS('Faturamento SP2'!$P$2:$P$557,'Faturamento SP2'!$D$2:$D$557,'Infos Relatório'!$B$2,'Faturamento SP2'!$E$2:$E$557,'Infos Relatório'!$B36,'Faturamento SP2'!$Z$2:$Z$557,'Infos Relatório'!C$1,'Faturamento SP2'!$T$2:$T$557,"Sim")</f>
        <v>0</v>
      </c>
      <c r="G36" s="60" t="e">
        <f t="shared" si="12"/>
        <v>#DIV/0!</v>
      </c>
      <c r="H36" s="24">
        <f>SUMIFS('Faturamento SP2'!$H$2:$H$557,'Faturamento SP2'!$D$2:$D$557,'Infos Relatório'!$B$2,'Faturamento SP2'!$E$2:$E$557,'Infos Relatório'!$B36,'Faturamento SP2'!$Z$2:$Z$557,'Infos Relatório'!C$1)</f>
        <v>0</v>
      </c>
      <c r="I36" s="23">
        <f>COUNTIFS('Faturamento SP2'!$D$2:$D$557,'Infos Relatório'!$B$2,'Faturamento SP2'!$E$2:$E$557,'Infos Relatório'!$B36,'Faturamento SP2'!$Z$2:$Z$557,'Infos Relatório'!I$1)</f>
        <v>0</v>
      </c>
      <c r="J36" s="14">
        <f>SUMIFS('Faturamento SP2'!$G$2:$G$557,'Faturamento SP2'!$D$2:$D$557,'Infos Relatório'!$B$2,'Faturamento SP2'!$E$2:$E$557,'Infos Relatório'!$B36,'Faturamento SP2'!$Z$2:$Z$557,'Infos Relatório'!I$1)</f>
        <v>0</v>
      </c>
      <c r="K36" s="55">
        <f>SUMIFS('Faturamento SP2'!$J$2:$J$557,'Faturamento SP2'!$D$2:$D$557,'Infos Relatório'!$B$2,'Faturamento SP2'!$E$2:$E$557,'Infos Relatório'!$B36,'Faturamento SP2'!$Z$2:$Z$557,'Infos Relatório'!I$1)</f>
        <v>0</v>
      </c>
      <c r="L36" s="15">
        <f>SUMIFS('Faturamento SP2'!$O$2:$O$557,'Faturamento SP2'!$D$2:$D$557,'Infos Relatório'!$B$2,'Faturamento SP2'!$E$2:$E$557,'Infos Relatório'!$B36,'Faturamento SP2'!$Z$2:$Z$557,'Infos Relatório'!I$1,'Faturamento SP2'!$T$2:$T$557,"Sim")+SUMIFS('Faturamento SP2'!$P$2:$P$557,'Faturamento SP2'!$D$2:$D$557,'Infos Relatório'!$B$2,'Faturamento SP2'!$E$2:$E$557,'Infos Relatório'!$B36,'Faturamento SP2'!$Z$2:$Z$557,'Infos Relatório'!I$1,'Faturamento SP2'!$T$2:$T$557,"Sim")</f>
        <v>0</v>
      </c>
      <c r="M36" s="27" t="e">
        <f t="shared" si="13"/>
        <v>#DIV/0!</v>
      </c>
      <c r="N36" s="24">
        <f>SUMIFS('Faturamento SP2'!$H$2:$H$557,'Faturamento SP2'!$D$2:$D$557,'Infos Relatório'!$B$2,'Faturamento SP2'!$E$2:$E$557,'Infos Relatório'!$B36,'Faturamento SP2'!$Z$2:$Z$557,'Infos Relatório'!I$1)</f>
        <v>0</v>
      </c>
      <c r="O36" s="23">
        <f>COUNTIFS('Faturamento SP2'!$D$2:$D$557,'Infos Relatório'!$B$2,'Faturamento SP2'!$E$2:$E$557,'Infos Relatório'!$B36,'Faturamento SP2'!$Z$2:$Z$557,'Infos Relatório'!O$1)</f>
        <v>0</v>
      </c>
      <c r="P36" s="14">
        <f>SUMIFS('Faturamento SP2'!$G$2:$G$557,'Faturamento SP2'!$D$2:$D$557,'Infos Relatório'!$B$2,'Faturamento SP2'!$E$2:$E$557,'Infos Relatório'!$B36,'Faturamento SP2'!$Z$2:$Z$557,'Infos Relatório'!O$1)</f>
        <v>0</v>
      </c>
      <c r="Q36" s="14">
        <f>SUMIFS('Faturamento SP2'!$J$2:$J$557,'Faturamento SP2'!$D$2:$D$557,'Infos Relatório'!$B$2,'Faturamento SP2'!$E$2:$E$557,'Infos Relatório'!$B36,'Faturamento SP2'!$Z$2:$Z$557,'Infos Relatório'!O$1)</f>
        <v>0</v>
      </c>
      <c r="R36" s="15">
        <f>SUMIFS('Faturamento SP2'!$O$2:$O$557,'Faturamento SP2'!$D$2:$D$557,'Infos Relatório'!$B$2,'Faturamento SP2'!$E$2:$E$557,'Infos Relatório'!$B36,'Faturamento SP2'!$Z$2:$Z$557,'Infos Relatório'!O$1,'Faturamento SP2'!$T$2:$T$557,"Sim")+SUMIFS('Faturamento SP2'!$P$2:$P$557,'Faturamento SP2'!$D$2:$D$557,'Infos Relatório'!$B$2,'Faturamento SP2'!$E$2:$E$557,'Infos Relatório'!$B36,'Faturamento SP2'!$Z$2:$Z$557,'Infos Relatório'!O$1,'Faturamento SP2'!$T$2:$T$557,"Sim")</f>
        <v>0</v>
      </c>
      <c r="S36" s="27" t="e">
        <f t="shared" si="14"/>
        <v>#DIV/0!</v>
      </c>
      <c r="T36" s="24">
        <f>SUMIFS('Faturamento SP2'!$H$2:$H$557,'Faturamento SP2'!$D$2:$D$557,'Infos Relatório'!$B$2,'Faturamento SP2'!$E$2:$E$557,'Infos Relatório'!$B36,'Faturamento SP2'!$Z$2:$Z$557,'Infos Relatório'!O$1)</f>
        <v>0</v>
      </c>
      <c r="U36" s="23">
        <f>COUNTIFS('Faturamento SP2'!$D$2:$D$557,'Infos Relatório'!$B$2,'Faturamento SP2'!$E$2:$E$557,'Infos Relatório'!$B36,'Faturamento SP2'!$Z$2:$Z$557,'Infos Relatório'!U$1)</f>
        <v>0</v>
      </c>
      <c r="V36" s="14">
        <f>SUMIFS('Faturamento SP2'!$G$2:$G$557,'Faturamento SP2'!$D$2:$D$557,'Infos Relatório'!$B$2,'Faturamento SP2'!$E$2:$E$557,'Infos Relatório'!$B36,'Faturamento SP2'!$Z$2:$Z$557,'Infos Relatório'!U$1)</f>
        <v>0</v>
      </c>
      <c r="W36" s="14">
        <f>SUMIFS('Faturamento SP2'!$J$2:$J$557,'Faturamento SP2'!$D$2:$D$557,'Infos Relatório'!$B$2,'Faturamento SP2'!$E$2:$E$557,'Infos Relatório'!$B36,'Faturamento SP2'!$Z$2:$Z$557,'Infos Relatório'!U$1)</f>
        <v>0</v>
      </c>
      <c r="X36" s="15">
        <f>SUMIFS('Faturamento SP2'!$O$2:$O$557,'Faturamento SP2'!$D$2:$D$557,'Infos Relatório'!$B$2,'Faturamento SP2'!$E$2:$E$557,'Infos Relatório'!$B36,'Faturamento SP2'!$Z$2:$Z$557,'Infos Relatório'!U$1,'Faturamento SP2'!$T$2:$T$557,"Sim")+SUMIFS('Faturamento SP2'!$P$2:$P$557,'Faturamento SP2'!$D$2:$D$557,'Infos Relatório'!$B$2,'Faturamento SP2'!$E$2:$E$557,'Infos Relatório'!$B36,'Faturamento SP2'!$Z$2:$Z$557,'Infos Relatório'!U$1,'Faturamento SP2'!$T$2:$T$557,"Sim")</f>
        <v>0</v>
      </c>
      <c r="Y36" s="27" t="e">
        <f t="shared" si="15"/>
        <v>#DIV/0!</v>
      </c>
      <c r="Z36" s="24">
        <f>SUMIFS('Faturamento SP2'!$H$2:$H$557,'Faturamento SP2'!$D$2:$D$557,'Infos Relatório'!$B$2,'Faturamento SP2'!$E$2:$E$557,'Infos Relatório'!$B36,'Faturamento SP2'!$Z$2:$Z$557,'Infos Relatório'!U$1)</f>
        <v>0</v>
      </c>
      <c r="AA36" s="23">
        <f>COUNTIFS('Faturamento SP2'!$D$2:$D$557,'Infos Relatório'!$B$2,'Faturamento SP2'!$E$2:$E$557,'Infos Relatório'!$B36,'Faturamento SP2'!$Z$2:$Z$557,'Infos Relatório'!AA$1)</f>
        <v>0</v>
      </c>
      <c r="AB36" s="14">
        <f>SUMIFS('Faturamento SP2'!$G$2:$G$557,'Faturamento SP2'!$D$2:$D$557,'Infos Relatório'!$B$2,'Faturamento SP2'!$E$2:$E$557,'Infos Relatório'!$B36,'Faturamento SP2'!$Z$2:$Z$557,'Infos Relatório'!AA$1)</f>
        <v>0</v>
      </c>
      <c r="AC36" s="14">
        <f>SUMIFS('Faturamento SP2'!$J$2:$J$557,'Faturamento SP2'!$D$2:$D$557,'Infos Relatório'!$B$2,'Faturamento SP2'!$E$2:$E$557,'Infos Relatório'!$B36,'Faturamento SP2'!$Z$2:$Z$557,'Infos Relatório'!AA$1)</f>
        <v>0</v>
      </c>
      <c r="AD36" s="15">
        <f>SUMIFS('Faturamento SP2'!$O$2:$O$557,'Faturamento SP2'!$D$2:$D$557,'Infos Relatório'!$B$2,'Faturamento SP2'!$E$2:$E$557,'Infos Relatório'!$B36,'Faturamento SP2'!$Z$2:$Z$557,'Infos Relatório'!AA$1,'Faturamento SP2'!$T$2:$T$557,"Sim")+SUMIFS('Faturamento SP2'!$P$2:$P$557,'Faturamento SP2'!$D$2:$D$557,'Infos Relatório'!$B$2,'Faturamento SP2'!$E$2:$E$557,'Infos Relatório'!$B36,'Faturamento SP2'!$Z$2:$Z$557,'Infos Relatório'!AA$1,'Faturamento SP2'!$T$2:$T$557,"Sim")</f>
        <v>0</v>
      </c>
      <c r="AE36" s="27" t="e">
        <f t="shared" si="16"/>
        <v>#DIV/0!</v>
      </c>
      <c r="AF36" s="24">
        <f>SUMIFS('Faturamento SP2'!$H$2:$H$557,'Faturamento SP2'!$D$2:$D$557,'Infos Relatório'!$B$2,'Faturamento SP2'!$E$2:$E$557,'Infos Relatório'!$B36,'Faturamento SP2'!$Z$2:$Z$557,'Infos Relatório'!AA$1)</f>
        <v>0</v>
      </c>
      <c r="AG36" s="23">
        <f>COUNTIFS('Faturamento SP2'!$D$2:$D$557,'Infos Relatório'!$B$2,'Faturamento SP2'!$E$2:$E$557,'Infos Relatório'!$B36,'Faturamento SP2'!$Z$2:$Z$557,'Infos Relatório'!AG$1)</f>
        <v>0</v>
      </c>
      <c r="AH36" s="14">
        <f>SUMIFS('Faturamento SP2'!$G$2:$G$557,'Faturamento SP2'!$D$2:$D$557,'Infos Relatório'!$B$2,'Faturamento SP2'!$E$2:$E$557,'Infos Relatório'!$B36,'Faturamento SP2'!$Z$2:$Z$557,'Infos Relatório'!AG$1)</f>
        <v>0</v>
      </c>
      <c r="AI36" s="14">
        <f>SUMIFS('Faturamento SP2'!$J$2:$J$557,'Faturamento SP2'!$D$2:$D$557,'Infos Relatório'!$B$2,'Faturamento SP2'!$E$2:$E$557,'Infos Relatório'!$B36,'Faturamento SP2'!$Z$2:$Z$557,'Infos Relatório'!AG$1)</f>
        <v>0</v>
      </c>
      <c r="AJ36" s="15">
        <f>SUMIFS('Faturamento SP2'!$O$2:$O$557,'Faturamento SP2'!$D$2:$D$557,'Infos Relatório'!$B$2,'Faturamento SP2'!$E$2:$E$557,'Infos Relatório'!$B36,'Faturamento SP2'!$Z$2:$Z$557,'Infos Relatório'!AG$1,'Faturamento SP2'!$T$2:$T$557,"Sim")+SUMIFS('Faturamento SP2'!$P$2:$P$557,'Faturamento SP2'!$D$2:$D$557,'Infos Relatório'!$B$2,'Faturamento SP2'!$E$2:$E$557,'Infos Relatório'!$B36,'Faturamento SP2'!$Z$2:$Z$557,'Infos Relatório'!AG$1,'Faturamento SP2'!$T$2:$T$557,"Sim")</f>
        <v>0</v>
      </c>
      <c r="AK36" s="27" t="e">
        <f t="shared" si="17"/>
        <v>#DIV/0!</v>
      </c>
      <c r="AL36" s="24">
        <f>SUMIFS('Faturamento SP2'!$H$2:$H$557,'Faturamento SP2'!$D$2:$D$557,'Infos Relatório'!$B$2,'Faturamento SP2'!$E$2:$E$557,'Infos Relatório'!$B36,'Faturamento SP2'!$Z$2:$Z$557,'Infos Relatório'!AG$1)</f>
        <v>0</v>
      </c>
      <c r="AM36" s="23">
        <f>COUNTIFS('Faturamento SP2'!$D$2:$D$557,'Infos Relatório'!$B$2,'Faturamento SP2'!$E$2:$E$557,'Infos Relatório'!$B36,'Faturamento SP2'!$Z$2:$Z$557,'Infos Relatório'!AM$1)</f>
        <v>0</v>
      </c>
      <c r="AN36" s="14">
        <f>SUMIFS('Faturamento SP2'!$G$2:$G$557,'Faturamento SP2'!$D$2:$D$557,'Infos Relatório'!$B$2,'Faturamento SP2'!$E$2:$E$557,'Infos Relatório'!$B36,'Faturamento SP2'!$Z$2:$Z$557,'Infos Relatório'!AM$1)</f>
        <v>0</v>
      </c>
      <c r="AO36" s="14">
        <f>SUMIFS('Faturamento SP2'!$J$2:$J$557,'Faturamento SP2'!$D$2:$D$557,'Infos Relatório'!$B$2,'Faturamento SP2'!$E$2:$E$557,'Infos Relatório'!$B36,'Faturamento SP2'!$Z$2:$Z$557,'Infos Relatório'!AM$1)</f>
        <v>0</v>
      </c>
      <c r="AP36" s="15">
        <f>SUMIFS('Faturamento SP2'!$O$2:$O$557,'Faturamento SP2'!$D$2:$D$557,'Infos Relatório'!$B$2,'Faturamento SP2'!$E$2:$E$557,'Infos Relatório'!$B36,'Faturamento SP2'!$Z$2:$Z$557,'Infos Relatório'!AM$1,'Faturamento SP2'!$T$2:$T$557,"Sim")+SUMIFS('Faturamento SP2'!$P$2:$P$557,'Faturamento SP2'!$D$2:$D$557,'Infos Relatório'!$B$2,'Faturamento SP2'!$E$2:$E$557,'Infos Relatório'!$B36,'Faturamento SP2'!$Z$2:$Z$557,'Infos Relatório'!AM$1,'Faturamento SP2'!$T$2:$T$557,"Sim")</f>
        <v>0</v>
      </c>
      <c r="AQ36" s="27" t="e">
        <f t="shared" si="18"/>
        <v>#DIV/0!</v>
      </c>
      <c r="AR36" s="24">
        <f>SUMIFS('Faturamento SP2'!$H$2:$H$557,'Faturamento SP2'!$D$2:$D$557,'Infos Relatório'!$B$2,'Faturamento SP2'!$E$2:$E$557,'Infos Relatório'!$B36,'Faturamento SP2'!$Z$2:$Z$557,'Infos Relatório'!AM$1)</f>
        <v>0</v>
      </c>
      <c r="AS36" s="23">
        <f>COUNTIFS('Faturamento SP2'!$D$2:$D$557,'Infos Relatório'!$B$2,'Faturamento SP2'!$E$2:$E$557,'Infos Relatório'!$B36,'Faturamento SP2'!$Z$2:$Z$557,'Infos Relatório'!AS$1)</f>
        <v>0</v>
      </c>
      <c r="AT36" s="14">
        <f>SUMIFS('Faturamento SP2'!$G$2:$G$557,'Faturamento SP2'!$D$2:$D$557,'Infos Relatório'!$B$2,'Faturamento SP2'!$E$2:$E$557,'Infos Relatório'!$B36,'Faturamento SP2'!$Z$2:$Z$557,'Infos Relatório'!AS$1)</f>
        <v>0</v>
      </c>
      <c r="AU36" s="14">
        <f>SUMIFS('Faturamento SP2'!$J$2:$J$557,'Faturamento SP2'!$D$2:$D$557,'Infos Relatório'!$B$2,'Faturamento SP2'!$E$2:$E$557,'Infos Relatório'!$B36,'Faturamento SP2'!$Z$2:$Z$557,'Infos Relatório'!AS$1)</f>
        <v>0</v>
      </c>
      <c r="AV36" s="15">
        <f>SUMIFS('Faturamento SP2'!$O$2:$O$557,'Faturamento SP2'!$D$2:$D$557,'Infos Relatório'!$B$2,'Faturamento SP2'!$E$2:$E$557,'Infos Relatório'!$B36,'Faturamento SP2'!$Z$2:$Z$557,'Infos Relatório'!AS$1,'Faturamento SP2'!$T$2:$T$557,"Sim")+SUMIFS('Faturamento SP2'!$P$2:$P$557,'Faturamento SP2'!$D$2:$D$557,'Infos Relatório'!$B$2,'Faturamento SP2'!$E$2:$E$557,'Infos Relatório'!$B36,'Faturamento SP2'!$Z$2:$Z$557,'Infos Relatório'!AS$1,'Faturamento SP2'!$T$2:$T$557,"Sim")</f>
        <v>0</v>
      </c>
      <c r="AW36" s="27" t="e">
        <f t="shared" si="19"/>
        <v>#DIV/0!</v>
      </c>
      <c r="AX36" s="24">
        <f>SUMIFS('Faturamento SP2'!$H$2:$H$557,'Faturamento SP2'!$D$2:$D$557,'Infos Relatório'!$B$2,'Faturamento SP2'!$E$2:$E$557,'Infos Relatório'!$B36,'Faturamento SP2'!$Z$2:$Z$557,'Infos Relatório'!AS$1)</f>
        <v>0</v>
      </c>
      <c r="AY36" s="23">
        <f>COUNTIFS('Faturamento SP2'!$D$2:$D$557,'Infos Relatório'!$B$2,'Faturamento SP2'!$E$2:$E$557,'Infos Relatório'!$B36,'Faturamento SP2'!$Z$2:$Z$557,'Infos Relatório'!AY$1)</f>
        <v>0</v>
      </c>
      <c r="AZ36" s="14">
        <f>SUMIFS('Faturamento SP2'!$G$2:$G$557,'Faturamento SP2'!$D$2:$D$557,'Infos Relatório'!$B$2,'Faturamento SP2'!$E$2:$E$557,'Infos Relatório'!$B36,'Faturamento SP2'!$Z$2:$Z$557,'Infos Relatório'!AY$1)</f>
        <v>0</v>
      </c>
      <c r="BA36" s="14">
        <f>SUMIFS('Faturamento SP2'!$J$2:$J$557,'Faturamento SP2'!$D$2:$D$557,'Infos Relatório'!$B$2,'Faturamento SP2'!$E$2:$E$557,'Infos Relatório'!$B36,'Faturamento SP2'!$Z$2:$Z$557,'Infos Relatório'!AY$1)</f>
        <v>0</v>
      </c>
      <c r="BB36" s="15">
        <f>SUMIFS('Faturamento SP2'!$O$2:$O$557,'Faturamento SP2'!$D$2:$D$557,'Infos Relatório'!$B$2,'Faturamento SP2'!$E$2:$E$557,'Infos Relatório'!$B36,'Faturamento SP2'!$Z$2:$Z$557,'Infos Relatório'!AY$1,'Faturamento SP2'!$T$2:$T$557,"Sim")+SUMIFS('Faturamento SP2'!$P$2:$P$557,'Faturamento SP2'!$D$2:$D$557,'Infos Relatório'!$B$2,'Faturamento SP2'!$E$2:$E$557,'Infos Relatório'!$B36,'Faturamento SP2'!$Z$2:$Z$557,'Infos Relatório'!AY$1,'Faturamento SP2'!$T$2:$T$557,"Sim")</f>
        <v>0</v>
      </c>
      <c r="BC36" s="27" t="e">
        <f t="shared" si="20"/>
        <v>#DIV/0!</v>
      </c>
      <c r="BD36" s="24">
        <f>SUMIFS('Faturamento SP2'!$H$2:$H$557,'Faturamento SP2'!$D$2:$D$557,'Infos Relatório'!$B$2,'Faturamento SP2'!$E$2:$E$557,'Infos Relatório'!$B36,'Faturamento SP2'!$Z$2:$Z$557,'Infos Relatório'!AY$1)</f>
        <v>0</v>
      </c>
      <c r="BE36" s="23">
        <f>COUNTIFS('Faturamento SP2'!$D$2:$D$557,'Infos Relatório'!$B$2,'Faturamento SP2'!$E$2:$E$557,'Infos Relatório'!$B36,'Faturamento SP2'!$Z$2:$Z$557,'Infos Relatório'!BE$1)</f>
        <v>0</v>
      </c>
      <c r="BF36" s="14">
        <f>SUMIFS('Faturamento SP2'!$G$2:$G$557,'Faturamento SP2'!$D$2:$D$557,'Infos Relatório'!$B$2,'Faturamento SP2'!$E$2:$E$557,'Infos Relatório'!$B36,'Faturamento SP2'!$Z$2:$Z$557,'Infos Relatório'!BE$1)</f>
        <v>0</v>
      </c>
      <c r="BG36" s="14">
        <f>SUMIFS('Faturamento SP2'!$J$2:$J$557,'Faturamento SP2'!$D$2:$D$557,'Infos Relatório'!$B$2,'Faturamento SP2'!$E$2:$E$557,'Infos Relatório'!$B36,'Faturamento SP2'!$Z$2:$Z$557,'Infos Relatório'!BE$1)</f>
        <v>0</v>
      </c>
      <c r="BH36" s="15">
        <f>SUMIFS('Faturamento SP2'!$O$2:$O$557,'Faturamento SP2'!$D$2:$D$557,'Infos Relatório'!$B$2,'Faturamento SP2'!$E$2:$E$557,'Infos Relatório'!$B36,'Faturamento SP2'!$Z$2:$Z$557,'Infos Relatório'!BE$1,'Faturamento SP2'!$T$2:$T$557,"Sim")+SUMIFS('Faturamento SP2'!$P$2:$P$557,'Faturamento SP2'!$D$2:$D$557,'Infos Relatório'!$B$2,'Faturamento SP2'!$E$2:$E$557,'Infos Relatório'!$B36,'Faturamento SP2'!$Z$2:$Z$557,'Infos Relatório'!BE$1,'Faturamento SP2'!$T$2:$T$557,"Sim")</f>
        <v>0</v>
      </c>
      <c r="BI36" s="27" t="e">
        <f t="shared" si="21"/>
        <v>#DIV/0!</v>
      </c>
      <c r="BJ36" s="24">
        <f>SUMIFS('Faturamento SP2'!$H$2:$H$557,'Faturamento SP2'!$D$2:$D$557,'Infos Relatório'!$B$2,'Faturamento SP2'!$E$2:$E$557,'Infos Relatório'!$B36,'Faturamento SP2'!$Z$2:$Z$557,'Infos Relatório'!BE$1)</f>
        <v>0</v>
      </c>
      <c r="BK36" s="23">
        <f>COUNTIFS('Faturamento SP2'!$D$2:$D$557,'Infos Relatório'!$B$2,'Faturamento SP2'!$E$2:$E$557,'Infos Relatório'!$B36,'Faturamento SP2'!$Z$2:$Z$557,'Infos Relatório'!BK$1)</f>
        <v>0</v>
      </c>
      <c r="BL36" s="14">
        <f>SUMIFS('Faturamento SP2'!$G$2:$G$557,'Faturamento SP2'!$D$2:$D$557,'Infos Relatório'!$B$2,'Faturamento SP2'!$E$2:$E$557,'Infos Relatório'!$B36,'Faturamento SP2'!$Z$2:$Z$557,'Infos Relatório'!BK$1)</f>
        <v>0</v>
      </c>
      <c r="BM36" s="14">
        <f>SUMIFS('Faturamento SP2'!$J$2:$J$557,'Faturamento SP2'!$D$2:$D$557,'Infos Relatório'!$B$2,'Faturamento SP2'!$E$2:$E$557,'Infos Relatório'!$B36,'Faturamento SP2'!$Z$2:$Z$557,'Infos Relatório'!BK$1)</f>
        <v>0</v>
      </c>
      <c r="BN36" s="15">
        <f>SUMIFS('Faturamento SP2'!$O$2:$O$557,'Faturamento SP2'!$D$2:$D$557,'Infos Relatório'!$B$2,'Faturamento SP2'!$E$2:$E$557,'Infos Relatório'!$B36,'Faturamento SP2'!$Z$2:$Z$557,'Infos Relatório'!BK$1,'Faturamento SP2'!$T$2:$T$557,"Sim")+SUMIFS('Faturamento SP2'!$P$2:$P$557,'Faturamento SP2'!$D$2:$D$557,'Infos Relatório'!$B$2,'Faturamento SP2'!$E$2:$E$557,'Infos Relatório'!$B36,'Faturamento SP2'!$Z$2:$Z$557,'Infos Relatório'!BK$1,'Faturamento SP2'!$T$2:$T$557,"Sim")</f>
        <v>0</v>
      </c>
      <c r="BO36" s="27" t="e">
        <f t="shared" si="22"/>
        <v>#DIV/0!</v>
      </c>
      <c r="BP36" s="24">
        <f>SUMIFS('Faturamento SP2'!$H$2:$H$557,'Faturamento SP2'!$D$2:$D$557,'Infos Relatório'!$B$2,'Faturamento SP2'!$E$2:$E$557,'Infos Relatório'!$B36,'Faturamento SP2'!$Z$2:$Z$557,'Infos Relatório'!BK$1)</f>
        <v>0</v>
      </c>
      <c r="BQ36" s="23">
        <f>COUNTIFS('Faturamento SP2'!$D$2:$D$557,'Infos Relatório'!$B$2,'Faturamento SP2'!$E$2:$E$557,'Infos Relatório'!$B36,'Faturamento SP2'!$Z$2:$Z$557,'Infos Relatório'!BQ$1)</f>
        <v>0</v>
      </c>
      <c r="BR36" s="14">
        <f>SUMIFS('Faturamento SP2'!$G$2:$G$557,'Faturamento SP2'!$D$2:$D$557,'Infos Relatório'!$B$2,'Faturamento SP2'!$E$2:$E$557,'Infos Relatório'!$B36,'Faturamento SP2'!$Z$2:$Z$557,'Infos Relatório'!BQ$1)</f>
        <v>0</v>
      </c>
      <c r="BS36" s="14">
        <f>SUMIFS('Faturamento SP2'!$J$2:$J$557,'Faturamento SP2'!$D$2:$D$557,'Infos Relatório'!$B$2,'Faturamento SP2'!$E$2:$E$557,'Infos Relatório'!$B36,'Faturamento SP2'!$Z$2:$Z$557,'Infos Relatório'!BQ$1)</f>
        <v>0</v>
      </c>
      <c r="BT36" s="15">
        <f>SUMIFS('Faturamento SP2'!$O$2:$O$557,'Faturamento SP2'!$D$2:$D$557,'Infos Relatório'!$B$2,'Faturamento SP2'!$E$2:$E$557,'Infos Relatório'!$B36,'Faturamento SP2'!$Z$2:$Z$557,'Infos Relatório'!BQ$1,'Faturamento SP2'!$T$2:$T$557,"Sim")+SUMIFS('Faturamento SP2'!$P$2:$P$557,'Faturamento SP2'!$D$2:$D$557,'Infos Relatório'!$B$2,'Faturamento SP2'!$E$2:$E$557,'Infos Relatório'!$B36,'Faturamento SP2'!$Z$2:$Z$557,'Infos Relatório'!BQ$1,'Faturamento SP2'!$T$2:$T$557,"Sim")</f>
        <v>0</v>
      </c>
      <c r="BU36" s="27" t="e">
        <f t="shared" si="23"/>
        <v>#DIV/0!</v>
      </c>
      <c r="BV36" s="24">
        <f>SUMIFS('Faturamento SP2'!$H$2:$H$557,'Faturamento SP2'!$D$2:$D$557,'Infos Relatório'!$B$2,'Faturamento SP2'!$E$2:$E$557,'Infos Relatório'!$B36,'Faturamento SP2'!$Z$2:$Z$557,'Infos Relatório'!BQ$1)</f>
        <v>0</v>
      </c>
    </row>
    <row r="37" spans="2:74">
      <c r="B37" s="17" t="s">
        <v>185</v>
      </c>
      <c r="C37" s="23">
        <f>COUNTIFS('Faturamento SP2'!$D$2:$D$557,'Infos Relatório'!$B$2,'Faturamento SP2'!$E$2:$E$557,'Infos Relatório'!$B37,'Faturamento SP2'!$Z$2:$Z$557,'Infos Relatório'!C$1)</f>
        <v>0</v>
      </c>
      <c r="D37" s="14">
        <f>SUMIFS('Faturamento SP2'!$G$2:$G$557,'Faturamento SP2'!$D$2:$D$557,'Infos Relatório'!$B$2,'Faturamento SP2'!$E$2:$E$557,'Infos Relatório'!$B37,'Faturamento SP2'!$Z$2:$Z$557,'Infos Relatório'!C$1)</f>
        <v>0</v>
      </c>
      <c r="E37" s="55">
        <f>SUMIFS('Faturamento SP2'!$J$2:$J$557,'Faturamento SP2'!$D$2:$D$557,'Infos Relatório'!$B$2,'Faturamento SP2'!$E$2:$E$557,'Infos Relatório'!$B37,'Faturamento SP2'!$Z$2:$Z$557,'Infos Relatório'!C$1)</f>
        <v>0</v>
      </c>
      <c r="F37" s="15">
        <f>SUMIFS('Faturamento SP2'!$O$2:$O$557,'Faturamento SP2'!$D$2:$D$557,'Infos Relatório'!$B$2,'Faturamento SP2'!$E$2:$E$557,'Infos Relatório'!$B37,'Faturamento SP2'!$Z$2:$Z$557,'Infos Relatório'!C$1,'Faturamento SP2'!$T$2:$T$557,"Sim")+SUMIFS('Faturamento SP2'!$P$2:$P$557,'Faturamento SP2'!$D$2:$D$557,'Infos Relatório'!$B$2,'Faturamento SP2'!$E$2:$E$557,'Infos Relatório'!$B37,'Faturamento SP2'!$Z$2:$Z$557,'Infos Relatório'!C$1,'Faturamento SP2'!$T$2:$T$557,"Sim")</f>
        <v>0</v>
      </c>
      <c r="G37" s="60" t="e">
        <f t="shared" si="12"/>
        <v>#DIV/0!</v>
      </c>
      <c r="H37" s="24">
        <f>SUMIFS('Faturamento SP2'!$H$2:$H$557,'Faturamento SP2'!$D$2:$D$557,'Infos Relatório'!$B$2,'Faturamento SP2'!$E$2:$E$557,'Infos Relatório'!$B37,'Faturamento SP2'!$Z$2:$Z$557,'Infos Relatório'!C$1)</f>
        <v>0</v>
      </c>
      <c r="I37" s="23">
        <f>COUNTIFS('Faturamento SP2'!$D$2:$D$557,'Infos Relatório'!$B$2,'Faturamento SP2'!$E$2:$E$557,'Infos Relatório'!$B37,'Faturamento SP2'!$Z$2:$Z$557,'Infos Relatório'!I$1)</f>
        <v>0</v>
      </c>
      <c r="J37" s="14">
        <f>SUMIFS('Faturamento SP2'!$G$2:$G$557,'Faturamento SP2'!$D$2:$D$557,'Infos Relatório'!$B$2,'Faturamento SP2'!$E$2:$E$557,'Infos Relatório'!$B37,'Faturamento SP2'!$Z$2:$Z$557,'Infos Relatório'!I$1)</f>
        <v>0</v>
      </c>
      <c r="K37" s="55">
        <f>SUMIFS('Faturamento SP2'!$J$2:$J$557,'Faturamento SP2'!$D$2:$D$557,'Infos Relatório'!$B$2,'Faturamento SP2'!$E$2:$E$557,'Infos Relatório'!$B37,'Faturamento SP2'!$Z$2:$Z$557,'Infos Relatório'!I$1)</f>
        <v>0</v>
      </c>
      <c r="L37" s="15">
        <f>SUMIFS('Faturamento SP2'!$O$2:$O$557,'Faturamento SP2'!$D$2:$D$557,'Infos Relatório'!$B$2,'Faturamento SP2'!$E$2:$E$557,'Infos Relatório'!$B37,'Faturamento SP2'!$Z$2:$Z$557,'Infos Relatório'!I$1,'Faturamento SP2'!$T$2:$T$557,"Sim")+SUMIFS('Faturamento SP2'!$P$2:$P$557,'Faturamento SP2'!$D$2:$D$557,'Infos Relatório'!$B$2,'Faturamento SP2'!$E$2:$E$557,'Infos Relatório'!$B37,'Faturamento SP2'!$Z$2:$Z$557,'Infos Relatório'!I$1,'Faturamento SP2'!$T$2:$T$557,"Sim")</f>
        <v>0</v>
      </c>
      <c r="M37" s="27" t="e">
        <f t="shared" si="13"/>
        <v>#DIV/0!</v>
      </c>
      <c r="N37" s="24">
        <f>SUMIFS('Faturamento SP2'!$H$2:$H$557,'Faturamento SP2'!$D$2:$D$557,'Infos Relatório'!$B$2,'Faturamento SP2'!$E$2:$E$557,'Infos Relatório'!$B37,'Faturamento SP2'!$Z$2:$Z$557,'Infos Relatório'!I$1)</f>
        <v>0</v>
      </c>
      <c r="O37" s="23">
        <f>COUNTIFS('Faturamento SP2'!$D$2:$D$557,'Infos Relatório'!$B$2,'Faturamento SP2'!$E$2:$E$557,'Infos Relatório'!$B37,'Faturamento SP2'!$Z$2:$Z$557,'Infos Relatório'!O$1)</f>
        <v>0</v>
      </c>
      <c r="P37" s="14">
        <f>SUMIFS('Faturamento SP2'!$G$2:$G$557,'Faturamento SP2'!$D$2:$D$557,'Infos Relatório'!$B$2,'Faturamento SP2'!$E$2:$E$557,'Infos Relatório'!$B37,'Faturamento SP2'!$Z$2:$Z$557,'Infos Relatório'!O$1)</f>
        <v>0</v>
      </c>
      <c r="Q37" s="14">
        <f>SUMIFS('Faturamento SP2'!$J$2:$J$557,'Faturamento SP2'!$D$2:$D$557,'Infos Relatório'!$B$2,'Faturamento SP2'!$E$2:$E$557,'Infos Relatório'!$B37,'Faturamento SP2'!$Z$2:$Z$557,'Infos Relatório'!O$1)</f>
        <v>0</v>
      </c>
      <c r="R37" s="15">
        <f>SUMIFS('Faturamento SP2'!$O$2:$O$557,'Faturamento SP2'!$D$2:$D$557,'Infos Relatório'!$B$2,'Faturamento SP2'!$E$2:$E$557,'Infos Relatório'!$B37,'Faturamento SP2'!$Z$2:$Z$557,'Infos Relatório'!O$1,'Faturamento SP2'!$T$2:$T$557,"Sim")+SUMIFS('Faturamento SP2'!$P$2:$P$557,'Faturamento SP2'!$D$2:$D$557,'Infos Relatório'!$B$2,'Faturamento SP2'!$E$2:$E$557,'Infos Relatório'!$B37,'Faturamento SP2'!$Z$2:$Z$557,'Infos Relatório'!O$1,'Faturamento SP2'!$T$2:$T$557,"Sim")</f>
        <v>0</v>
      </c>
      <c r="S37" s="27" t="e">
        <f t="shared" si="14"/>
        <v>#DIV/0!</v>
      </c>
      <c r="T37" s="24">
        <f>SUMIFS('Faturamento SP2'!$H$2:$H$557,'Faturamento SP2'!$D$2:$D$557,'Infos Relatório'!$B$2,'Faturamento SP2'!$E$2:$E$557,'Infos Relatório'!$B37,'Faturamento SP2'!$Z$2:$Z$557,'Infos Relatório'!O$1)</f>
        <v>0</v>
      </c>
      <c r="U37" s="23">
        <f>COUNTIFS('Faturamento SP2'!$D$2:$D$557,'Infos Relatório'!$B$2,'Faturamento SP2'!$E$2:$E$557,'Infos Relatório'!$B37,'Faturamento SP2'!$Z$2:$Z$557,'Infos Relatório'!U$1)</f>
        <v>0</v>
      </c>
      <c r="V37" s="14">
        <f>SUMIFS('Faturamento SP2'!$G$2:$G$557,'Faturamento SP2'!$D$2:$D$557,'Infos Relatório'!$B$2,'Faturamento SP2'!$E$2:$E$557,'Infos Relatório'!$B37,'Faturamento SP2'!$Z$2:$Z$557,'Infos Relatório'!U$1)</f>
        <v>0</v>
      </c>
      <c r="W37" s="14">
        <f>SUMIFS('Faturamento SP2'!$J$2:$J$557,'Faturamento SP2'!$D$2:$D$557,'Infos Relatório'!$B$2,'Faturamento SP2'!$E$2:$E$557,'Infos Relatório'!$B37,'Faturamento SP2'!$Z$2:$Z$557,'Infos Relatório'!U$1)</f>
        <v>0</v>
      </c>
      <c r="X37" s="15">
        <f>SUMIFS('Faturamento SP2'!$O$2:$O$557,'Faturamento SP2'!$D$2:$D$557,'Infos Relatório'!$B$2,'Faturamento SP2'!$E$2:$E$557,'Infos Relatório'!$B37,'Faturamento SP2'!$Z$2:$Z$557,'Infos Relatório'!U$1,'Faturamento SP2'!$T$2:$T$557,"Sim")+SUMIFS('Faturamento SP2'!$P$2:$P$557,'Faturamento SP2'!$D$2:$D$557,'Infos Relatório'!$B$2,'Faturamento SP2'!$E$2:$E$557,'Infos Relatório'!$B37,'Faturamento SP2'!$Z$2:$Z$557,'Infos Relatório'!U$1,'Faturamento SP2'!$T$2:$T$557,"Sim")</f>
        <v>0</v>
      </c>
      <c r="Y37" s="27" t="e">
        <f t="shared" si="15"/>
        <v>#DIV/0!</v>
      </c>
      <c r="Z37" s="24">
        <f>SUMIFS('Faturamento SP2'!$H$2:$H$557,'Faturamento SP2'!$D$2:$D$557,'Infos Relatório'!$B$2,'Faturamento SP2'!$E$2:$E$557,'Infos Relatório'!$B37,'Faturamento SP2'!$Z$2:$Z$557,'Infos Relatório'!U$1)</f>
        <v>0</v>
      </c>
      <c r="AA37" s="23">
        <f>COUNTIFS('Faturamento SP2'!$D$2:$D$557,'Infos Relatório'!$B$2,'Faturamento SP2'!$E$2:$E$557,'Infos Relatório'!$B37,'Faturamento SP2'!$Z$2:$Z$557,'Infos Relatório'!AA$1)</f>
        <v>0</v>
      </c>
      <c r="AB37" s="14">
        <f>SUMIFS('Faturamento SP2'!$G$2:$G$557,'Faturamento SP2'!$D$2:$D$557,'Infos Relatório'!$B$2,'Faturamento SP2'!$E$2:$E$557,'Infos Relatório'!$B37,'Faturamento SP2'!$Z$2:$Z$557,'Infos Relatório'!AA$1)</f>
        <v>0</v>
      </c>
      <c r="AC37" s="14">
        <f>SUMIFS('Faturamento SP2'!$J$2:$J$557,'Faturamento SP2'!$D$2:$D$557,'Infos Relatório'!$B$2,'Faturamento SP2'!$E$2:$E$557,'Infos Relatório'!$B37,'Faturamento SP2'!$Z$2:$Z$557,'Infos Relatório'!AA$1)</f>
        <v>0</v>
      </c>
      <c r="AD37" s="15">
        <f>SUMIFS('Faturamento SP2'!$O$2:$O$557,'Faturamento SP2'!$D$2:$D$557,'Infos Relatório'!$B$2,'Faturamento SP2'!$E$2:$E$557,'Infos Relatório'!$B37,'Faturamento SP2'!$Z$2:$Z$557,'Infos Relatório'!AA$1,'Faturamento SP2'!$T$2:$T$557,"Sim")+SUMIFS('Faturamento SP2'!$P$2:$P$557,'Faturamento SP2'!$D$2:$D$557,'Infos Relatório'!$B$2,'Faturamento SP2'!$E$2:$E$557,'Infos Relatório'!$B37,'Faturamento SP2'!$Z$2:$Z$557,'Infos Relatório'!AA$1,'Faturamento SP2'!$T$2:$T$557,"Sim")</f>
        <v>0</v>
      </c>
      <c r="AE37" s="27" t="e">
        <f t="shared" si="16"/>
        <v>#DIV/0!</v>
      </c>
      <c r="AF37" s="24">
        <f>SUMIFS('Faturamento SP2'!$H$2:$H$557,'Faturamento SP2'!$D$2:$D$557,'Infos Relatório'!$B$2,'Faturamento SP2'!$E$2:$E$557,'Infos Relatório'!$B37,'Faturamento SP2'!$Z$2:$Z$557,'Infos Relatório'!AA$1)</f>
        <v>0</v>
      </c>
      <c r="AG37" s="23">
        <f>COUNTIFS('Faturamento SP2'!$D$2:$D$557,'Infos Relatório'!$B$2,'Faturamento SP2'!$E$2:$E$557,'Infos Relatório'!$B37,'Faturamento SP2'!$Z$2:$Z$557,'Infos Relatório'!AG$1)</f>
        <v>0</v>
      </c>
      <c r="AH37" s="14">
        <f>SUMIFS('Faturamento SP2'!$G$2:$G$557,'Faturamento SP2'!$D$2:$D$557,'Infos Relatório'!$B$2,'Faturamento SP2'!$E$2:$E$557,'Infos Relatório'!$B37,'Faturamento SP2'!$Z$2:$Z$557,'Infos Relatório'!AG$1)</f>
        <v>0</v>
      </c>
      <c r="AI37" s="14">
        <f>SUMIFS('Faturamento SP2'!$J$2:$J$557,'Faturamento SP2'!$D$2:$D$557,'Infos Relatório'!$B$2,'Faturamento SP2'!$E$2:$E$557,'Infos Relatório'!$B37,'Faturamento SP2'!$Z$2:$Z$557,'Infos Relatório'!AG$1)</f>
        <v>0</v>
      </c>
      <c r="AJ37" s="15">
        <f>SUMIFS('Faturamento SP2'!$O$2:$O$557,'Faturamento SP2'!$D$2:$D$557,'Infos Relatório'!$B$2,'Faturamento SP2'!$E$2:$E$557,'Infos Relatório'!$B37,'Faturamento SP2'!$Z$2:$Z$557,'Infos Relatório'!AG$1,'Faturamento SP2'!$T$2:$T$557,"Sim")+SUMIFS('Faturamento SP2'!$P$2:$P$557,'Faturamento SP2'!$D$2:$D$557,'Infos Relatório'!$B$2,'Faturamento SP2'!$E$2:$E$557,'Infos Relatório'!$B37,'Faturamento SP2'!$Z$2:$Z$557,'Infos Relatório'!AG$1,'Faturamento SP2'!$T$2:$T$557,"Sim")</f>
        <v>0</v>
      </c>
      <c r="AK37" s="27" t="e">
        <f t="shared" si="17"/>
        <v>#DIV/0!</v>
      </c>
      <c r="AL37" s="24">
        <f>SUMIFS('Faturamento SP2'!$H$2:$H$557,'Faturamento SP2'!$D$2:$D$557,'Infos Relatório'!$B$2,'Faturamento SP2'!$E$2:$E$557,'Infos Relatório'!$B37,'Faturamento SP2'!$Z$2:$Z$557,'Infos Relatório'!AG$1)</f>
        <v>0</v>
      </c>
      <c r="AM37" s="23">
        <f>COUNTIFS('Faturamento SP2'!$D$2:$D$557,'Infos Relatório'!$B$2,'Faturamento SP2'!$E$2:$E$557,'Infos Relatório'!$B37,'Faturamento SP2'!$Z$2:$Z$557,'Infos Relatório'!AM$1)</f>
        <v>0</v>
      </c>
      <c r="AN37" s="14">
        <f>SUMIFS('Faturamento SP2'!$G$2:$G$557,'Faturamento SP2'!$D$2:$D$557,'Infos Relatório'!$B$2,'Faturamento SP2'!$E$2:$E$557,'Infos Relatório'!$B37,'Faturamento SP2'!$Z$2:$Z$557,'Infos Relatório'!AM$1)</f>
        <v>0</v>
      </c>
      <c r="AO37" s="14">
        <f>SUMIFS('Faturamento SP2'!$J$2:$J$557,'Faturamento SP2'!$D$2:$D$557,'Infos Relatório'!$B$2,'Faturamento SP2'!$E$2:$E$557,'Infos Relatório'!$B37,'Faturamento SP2'!$Z$2:$Z$557,'Infos Relatório'!AM$1)</f>
        <v>0</v>
      </c>
      <c r="AP37" s="15">
        <f>SUMIFS('Faturamento SP2'!$O$2:$O$557,'Faturamento SP2'!$D$2:$D$557,'Infos Relatório'!$B$2,'Faturamento SP2'!$E$2:$E$557,'Infos Relatório'!$B37,'Faturamento SP2'!$Z$2:$Z$557,'Infos Relatório'!AM$1,'Faturamento SP2'!$T$2:$T$557,"Sim")+SUMIFS('Faturamento SP2'!$P$2:$P$557,'Faturamento SP2'!$D$2:$D$557,'Infos Relatório'!$B$2,'Faturamento SP2'!$E$2:$E$557,'Infos Relatório'!$B37,'Faturamento SP2'!$Z$2:$Z$557,'Infos Relatório'!AM$1,'Faturamento SP2'!$T$2:$T$557,"Sim")</f>
        <v>0</v>
      </c>
      <c r="AQ37" s="27" t="e">
        <f t="shared" si="18"/>
        <v>#DIV/0!</v>
      </c>
      <c r="AR37" s="24">
        <f>SUMIFS('Faturamento SP2'!$H$2:$H$557,'Faturamento SP2'!$D$2:$D$557,'Infos Relatório'!$B$2,'Faturamento SP2'!$E$2:$E$557,'Infos Relatório'!$B37,'Faturamento SP2'!$Z$2:$Z$557,'Infos Relatório'!AM$1)</f>
        <v>0</v>
      </c>
      <c r="AS37" s="23">
        <f>COUNTIFS('Faturamento SP2'!$D$2:$D$557,'Infos Relatório'!$B$2,'Faturamento SP2'!$E$2:$E$557,'Infos Relatório'!$B37,'Faturamento SP2'!$Z$2:$Z$557,'Infos Relatório'!AS$1)</f>
        <v>0</v>
      </c>
      <c r="AT37" s="14">
        <f>SUMIFS('Faturamento SP2'!$G$2:$G$557,'Faturamento SP2'!$D$2:$D$557,'Infos Relatório'!$B$2,'Faturamento SP2'!$E$2:$E$557,'Infos Relatório'!$B37,'Faturamento SP2'!$Z$2:$Z$557,'Infos Relatório'!AS$1)</f>
        <v>0</v>
      </c>
      <c r="AU37" s="14">
        <f>SUMIFS('Faturamento SP2'!$J$2:$J$557,'Faturamento SP2'!$D$2:$D$557,'Infos Relatório'!$B$2,'Faturamento SP2'!$E$2:$E$557,'Infos Relatório'!$B37,'Faturamento SP2'!$Z$2:$Z$557,'Infos Relatório'!AS$1)</f>
        <v>0</v>
      </c>
      <c r="AV37" s="15">
        <f>SUMIFS('Faturamento SP2'!$O$2:$O$557,'Faturamento SP2'!$D$2:$D$557,'Infos Relatório'!$B$2,'Faturamento SP2'!$E$2:$E$557,'Infos Relatório'!$B37,'Faturamento SP2'!$Z$2:$Z$557,'Infos Relatório'!AS$1,'Faturamento SP2'!$T$2:$T$557,"Sim")+SUMIFS('Faturamento SP2'!$P$2:$P$557,'Faturamento SP2'!$D$2:$D$557,'Infos Relatório'!$B$2,'Faturamento SP2'!$E$2:$E$557,'Infos Relatório'!$B37,'Faturamento SP2'!$Z$2:$Z$557,'Infos Relatório'!AS$1,'Faturamento SP2'!$T$2:$T$557,"Sim")</f>
        <v>0</v>
      </c>
      <c r="AW37" s="27" t="e">
        <f t="shared" si="19"/>
        <v>#DIV/0!</v>
      </c>
      <c r="AX37" s="24">
        <f>SUMIFS('Faturamento SP2'!$H$2:$H$557,'Faturamento SP2'!$D$2:$D$557,'Infos Relatório'!$B$2,'Faturamento SP2'!$E$2:$E$557,'Infos Relatório'!$B37,'Faturamento SP2'!$Z$2:$Z$557,'Infos Relatório'!AS$1)</f>
        <v>0</v>
      </c>
      <c r="AY37" s="23">
        <f>COUNTIFS('Faturamento SP2'!$D$2:$D$557,'Infos Relatório'!$B$2,'Faturamento SP2'!$E$2:$E$557,'Infos Relatório'!$B37,'Faturamento SP2'!$Z$2:$Z$557,'Infos Relatório'!AY$1)</f>
        <v>0</v>
      </c>
      <c r="AZ37" s="14">
        <f>SUMIFS('Faturamento SP2'!$G$2:$G$557,'Faturamento SP2'!$D$2:$D$557,'Infos Relatório'!$B$2,'Faturamento SP2'!$E$2:$E$557,'Infos Relatório'!$B37,'Faturamento SP2'!$Z$2:$Z$557,'Infos Relatório'!AY$1)</f>
        <v>0</v>
      </c>
      <c r="BA37" s="14">
        <f>SUMIFS('Faturamento SP2'!$J$2:$J$557,'Faturamento SP2'!$D$2:$D$557,'Infos Relatório'!$B$2,'Faturamento SP2'!$E$2:$E$557,'Infos Relatório'!$B37,'Faturamento SP2'!$Z$2:$Z$557,'Infos Relatório'!AY$1)</f>
        <v>0</v>
      </c>
      <c r="BB37" s="15">
        <f>SUMIFS('Faturamento SP2'!$O$2:$O$557,'Faturamento SP2'!$D$2:$D$557,'Infos Relatório'!$B$2,'Faturamento SP2'!$E$2:$E$557,'Infos Relatório'!$B37,'Faturamento SP2'!$Z$2:$Z$557,'Infos Relatório'!AY$1,'Faturamento SP2'!$T$2:$T$557,"Sim")+SUMIFS('Faturamento SP2'!$P$2:$P$557,'Faturamento SP2'!$D$2:$D$557,'Infos Relatório'!$B$2,'Faturamento SP2'!$E$2:$E$557,'Infos Relatório'!$B37,'Faturamento SP2'!$Z$2:$Z$557,'Infos Relatório'!AY$1,'Faturamento SP2'!$T$2:$T$557,"Sim")</f>
        <v>0</v>
      </c>
      <c r="BC37" s="27" t="e">
        <f t="shared" si="20"/>
        <v>#DIV/0!</v>
      </c>
      <c r="BD37" s="24">
        <f>SUMIFS('Faturamento SP2'!$H$2:$H$557,'Faturamento SP2'!$D$2:$D$557,'Infos Relatório'!$B$2,'Faturamento SP2'!$E$2:$E$557,'Infos Relatório'!$B37,'Faturamento SP2'!$Z$2:$Z$557,'Infos Relatório'!AY$1)</f>
        <v>0</v>
      </c>
      <c r="BE37" s="23">
        <f>COUNTIFS('Faturamento SP2'!$D$2:$D$557,'Infos Relatório'!$B$2,'Faturamento SP2'!$E$2:$E$557,'Infos Relatório'!$B37,'Faturamento SP2'!$Z$2:$Z$557,'Infos Relatório'!BE$1)</f>
        <v>0</v>
      </c>
      <c r="BF37" s="14">
        <f>SUMIFS('Faturamento SP2'!$G$2:$G$557,'Faturamento SP2'!$D$2:$D$557,'Infos Relatório'!$B$2,'Faturamento SP2'!$E$2:$E$557,'Infos Relatório'!$B37,'Faturamento SP2'!$Z$2:$Z$557,'Infos Relatório'!BE$1)</f>
        <v>0</v>
      </c>
      <c r="BG37" s="14">
        <f>SUMIFS('Faturamento SP2'!$J$2:$J$557,'Faturamento SP2'!$D$2:$D$557,'Infos Relatório'!$B$2,'Faturamento SP2'!$E$2:$E$557,'Infos Relatório'!$B37,'Faturamento SP2'!$Z$2:$Z$557,'Infos Relatório'!BE$1)</f>
        <v>0</v>
      </c>
      <c r="BH37" s="15">
        <f>SUMIFS('Faturamento SP2'!$O$2:$O$557,'Faturamento SP2'!$D$2:$D$557,'Infos Relatório'!$B$2,'Faturamento SP2'!$E$2:$E$557,'Infos Relatório'!$B37,'Faturamento SP2'!$Z$2:$Z$557,'Infos Relatório'!BE$1,'Faturamento SP2'!$T$2:$T$557,"Sim")+SUMIFS('Faturamento SP2'!$P$2:$P$557,'Faturamento SP2'!$D$2:$D$557,'Infos Relatório'!$B$2,'Faturamento SP2'!$E$2:$E$557,'Infos Relatório'!$B37,'Faturamento SP2'!$Z$2:$Z$557,'Infos Relatório'!BE$1,'Faturamento SP2'!$T$2:$T$557,"Sim")</f>
        <v>0</v>
      </c>
      <c r="BI37" s="27" t="e">
        <f t="shared" si="21"/>
        <v>#DIV/0!</v>
      </c>
      <c r="BJ37" s="24">
        <f>SUMIFS('Faturamento SP2'!$H$2:$H$557,'Faturamento SP2'!$D$2:$D$557,'Infos Relatório'!$B$2,'Faturamento SP2'!$E$2:$E$557,'Infos Relatório'!$B37,'Faturamento SP2'!$Z$2:$Z$557,'Infos Relatório'!BE$1)</f>
        <v>0</v>
      </c>
      <c r="BK37" s="23">
        <f>COUNTIFS('Faturamento SP2'!$D$2:$D$557,'Infos Relatório'!$B$2,'Faturamento SP2'!$E$2:$E$557,'Infos Relatório'!$B37,'Faturamento SP2'!$Z$2:$Z$557,'Infos Relatório'!BK$1)</f>
        <v>0</v>
      </c>
      <c r="BL37" s="14">
        <f>SUMIFS('Faturamento SP2'!$G$2:$G$557,'Faturamento SP2'!$D$2:$D$557,'Infos Relatório'!$B$2,'Faturamento SP2'!$E$2:$E$557,'Infos Relatório'!$B37,'Faturamento SP2'!$Z$2:$Z$557,'Infos Relatório'!BK$1)</f>
        <v>0</v>
      </c>
      <c r="BM37" s="14">
        <f>SUMIFS('Faturamento SP2'!$J$2:$J$557,'Faturamento SP2'!$D$2:$D$557,'Infos Relatório'!$B$2,'Faturamento SP2'!$E$2:$E$557,'Infos Relatório'!$B37,'Faturamento SP2'!$Z$2:$Z$557,'Infos Relatório'!BK$1)</f>
        <v>0</v>
      </c>
      <c r="BN37" s="15">
        <f>SUMIFS('Faturamento SP2'!$O$2:$O$557,'Faturamento SP2'!$D$2:$D$557,'Infos Relatório'!$B$2,'Faturamento SP2'!$E$2:$E$557,'Infos Relatório'!$B37,'Faturamento SP2'!$Z$2:$Z$557,'Infos Relatório'!BK$1,'Faturamento SP2'!$T$2:$T$557,"Sim")+SUMIFS('Faturamento SP2'!$P$2:$P$557,'Faturamento SP2'!$D$2:$D$557,'Infos Relatório'!$B$2,'Faturamento SP2'!$E$2:$E$557,'Infos Relatório'!$B37,'Faturamento SP2'!$Z$2:$Z$557,'Infos Relatório'!BK$1,'Faturamento SP2'!$T$2:$T$557,"Sim")</f>
        <v>0</v>
      </c>
      <c r="BO37" s="27" t="e">
        <f t="shared" si="22"/>
        <v>#DIV/0!</v>
      </c>
      <c r="BP37" s="24">
        <f>SUMIFS('Faturamento SP2'!$H$2:$H$557,'Faturamento SP2'!$D$2:$D$557,'Infos Relatório'!$B$2,'Faturamento SP2'!$E$2:$E$557,'Infos Relatório'!$B37,'Faturamento SP2'!$Z$2:$Z$557,'Infos Relatório'!BK$1)</f>
        <v>0</v>
      </c>
      <c r="BQ37" s="23">
        <f>COUNTIFS('Faturamento SP2'!$D$2:$D$557,'Infos Relatório'!$B$2,'Faturamento SP2'!$E$2:$E$557,'Infos Relatório'!$B37,'Faturamento SP2'!$Z$2:$Z$557,'Infos Relatório'!BQ$1)</f>
        <v>0</v>
      </c>
      <c r="BR37" s="14">
        <f>SUMIFS('Faturamento SP2'!$G$2:$G$557,'Faturamento SP2'!$D$2:$D$557,'Infos Relatório'!$B$2,'Faturamento SP2'!$E$2:$E$557,'Infos Relatório'!$B37,'Faturamento SP2'!$Z$2:$Z$557,'Infos Relatório'!BQ$1)</f>
        <v>0</v>
      </c>
      <c r="BS37" s="14">
        <f>SUMIFS('Faturamento SP2'!$J$2:$J$557,'Faturamento SP2'!$D$2:$D$557,'Infos Relatório'!$B$2,'Faturamento SP2'!$E$2:$E$557,'Infos Relatório'!$B37,'Faturamento SP2'!$Z$2:$Z$557,'Infos Relatório'!BQ$1)</f>
        <v>0</v>
      </c>
      <c r="BT37" s="15">
        <f>SUMIFS('Faturamento SP2'!$O$2:$O$557,'Faturamento SP2'!$D$2:$D$557,'Infos Relatório'!$B$2,'Faturamento SP2'!$E$2:$E$557,'Infos Relatório'!$B37,'Faturamento SP2'!$Z$2:$Z$557,'Infos Relatório'!BQ$1,'Faturamento SP2'!$T$2:$T$557,"Sim")+SUMIFS('Faturamento SP2'!$P$2:$P$557,'Faturamento SP2'!$D$2:$D$557,'Infos Relatório'!$B$2,'Faturamento SP2'!$E$2:$E$557,'Infos Relatório'!$B37,'Faturamento SP2'!$Z$2:$Z$557,'Infos Relatório'!BQ$1,'Faturamento SP2'!$T$2:$T$557,"Sim")</f>
        <v>0</v>
      </c>
      <c r="BU37" s="27" t="e">
        <f t="shared" si="23"/>
        <v>#DIV/0!</v>
      </c>
      <c r="BV37" s="24">
        <f>SUMIFS('Faturamento SP2'!$H$2:$H$557,'Faturamento SP2'!$D$2:$D$557,'Infos Relatório'!$B$2,'Faturamento SP2'!$E$2:$E$557,'Infos Relatório'!$B37,'Faturamento SP2'!$Z$2:$Z$557,'Infos Relatório'!BQ$1)</f>
        <v>0</v>
      </c>
    </row>
    <row r="38" spans="2:74">
      <c r="B38" s="17" t="s">
        <v>272</v>
      </c>
      <c r="C38" s="23">
        <f>COUNTIFS('Faturamento SP2'!$D$2:$D$557,'Infos Relatório'!$B$2,'Faturamento SP2'!$E$2:$E$557,'Infos Relatório'!$B38,'Faturamento SP2'!$Z$2:$Z$557,'Infos Relatório'!C$1)</f>
        <v>0</v>
      </c>
      <c r="D38" s="14">
        <f>SUMIFS('Faturamento SP2'!$G$2:$G$557,'Faturamento SP2'!$D$2:$D$557,'Infos Relatório'!$B$2,'Faturamento SP2'!$E$2:$E$557,'Infos Relatório'!$B38,'Faturamento SP2'!$Z$2:$Z$557,'Infos Relatório'!C$1)</f>
        <v>0</v>
      </c>
      <c r="E38" s="55">
        <f>SUMIFS('Faturamento SP2'!$J$2:$J$557,'Faturamento SP2'!$D$2:$D$557,'Infos Relatório'!$B$2,'Faturamento SP2'!$E$2:$E$557,'Infos Relatório'!$B38,'Faturamento SP2'!$Z$2:$Z$557,'Infos Relatório'!C$1)</f>
        <v>0</v>
      </c>
      <c r="F38" s="15">
        <f>SUMIFS('Faturamento SP2'!$O$2:$O$557,'Faturamento SP2'!$D$2:$D$557,'Infos Relatório'!$B$2,'Faturamento SP2'!$E$2:$E$557,'Infos Relatório'!$B38,'Faturamento SP2'!$Z$2:$Z$557,'Infos Relatório'!C$1,'Faturamento SP2'!$T$2:$T$557,"Sim")+SUMIFS('Faturamento SP2'!$P$2:$P$557,'Faturamento SP2'!$D$2:$D$557,'Infos Relatório'!$B$2,'Faturamento SP2'!$E$2:$E$557,'Infos Relatório'!$B38,'Faturamento SP2'!$Z$2:$Z$557,'Infos Relatório'!C$1,'Faturamento SP2'!$T$2:$T$557,"Sim")</f>
        <v>0</v>
      </c>
      <c r="G38" s="60" t="e">
        <f t="shared" si="12"/>
        <v>#DIV/0!</v>
      </c>
      <c r="H38" s="24">
        <f>SUMIFS('Faturamento SP2'!$H$2:$H$557,'Faturamento SP2'!$D$2:$D$557,'Infos Relatório'!$B$2,'Faturamento SP2'!$E$2:$E$557,'Infos Relatório'!$B38,'Faturamento SP2'!$Z$2:$Z$557,'Infos Relatório'!C$1)</f>
        <v>0</v>
      </c>
      <c r="I38" s="23">
        <f>COUNTIFS('Faturamento SP2'!$D$2:$D$557,'Infos Relatório'!$B$2,'Faturamento SP2'!$E$2:$E$557,'Infos Relatório'!$B38,'Faturamento SP2'!$Z$2:$Z$557,'Infos Relatório'!I$1)</f>
        <v>0</v>
      </c>
      <c r="J38" s="14">
        <f>SUMIFS('Faturamento SP2'!$G$2:$G$557,'Faturamento SP2'!$D$2:$D$557,'Infos Relatório'!$B$2,'Faturamento SP2'!$E$2:$E$557,'Infos Relatório'!$B38,'Faturamento SP2'!$Z$2:$Z$557,'Infos Relatório'!I$1)</f>
        <v>0</v>
      </c>
      <c r="K38" s="55">
        <f>SUMIFS('Faturamento SP2'!$J$2:$J$557,'Faturamento SP2'!$D$2:$D$557,'Infos Relatório'!$B$2,'Faturamento SP2'!$E$2:$E$557,'Infos Relatório'!$B38,'Faturamento SP2'!$Z$2:$Z$557,'Infos Relatório'!I$1)</f>
        <v>0</v>
      </c>
      <c r="L38" s="15">
        <f>SUMIFS('Faturamento SP2'!$O$2:$O$557,'Faturamento SP2'!$D$2:$D$557,'Infos Relatório'!$B$2,'Faturamento SP2'!$E$2:$E$557,'Infos Relatório'!$B38,'Faturamento SP2'!$Z$2:$Z$557,'Infos Relatório'!I$1,'Faturamento SP2'!$T$2:$T$557,"Sim")+SUMIFS('Faturamento SP2'!$P$2:$P$557,'Faturamento SP2'!$D$2:$D$557,'Infos Relatório'!$B$2,'Faturamento SP2'!$E$2:$E$557,'Infos Relatório'!$B38,'Faturamento SP2'!$Z$2:$Z$557,'Infos Relatório'!I$1,'Faturamento SP2'!$T$2:$T$557,"Sim")</f>
        <v>0</v>
      </c>
      <c r="M38" s="27" t="e">
        <f t="shared" si="13"/>
        <v>#DIV/0!</v>
      </c>
      <c r="N38" s="24">
        <f>SUMIFS('Faturamento SP2'!$H$2:$H$557,'Faturamento SP2'!$D$2:$D$557,'Infos Relatório'!$B$2,'Faturamento SP2'!$E$2:$E$557,'Infos Relatório'!$B38,'Faturamento SP2'!$Z$2:$Z$557,'Infos Relatório'!I$1)</f>
        <v>0</v>
      </c>
      <c r="O38" s="23">
        <f>COUNTIFS('Faturamento SP2'!$D$2:$D$557,'Infos Relatório'!$B$2,'Faturamento SP2'!$E$2:$E$557,'Infos Relatório'!$B38,'Faturamento SP2'!$Z$2:$Z$557,'Infos Relatório'!O$1)</f>
        <v>0</v>
      </c>
      <c r="P38" s="14">
        <f>SUMIFS('Faturamento SP2'!$G$2:$G$557,'Faturamento SP2'!$D$2:$D$557,'Infos Relatório'!$B$2,'Faturamento SP2'!$E$2:$E$557,'Infos Relatório'!$B38,'Faturamento SP2'!$Z$2:$Z$557,'Infos Relatório'!O$1)</f>
        <v>0</v>
      </c>
      <c r="Q38" s="14">
        <f>SUMIFS('Faturamento SP2'!$J$2:$J$557,'Faturamento SP2'!$D$2:$D$557,'Infos Relatório'!$B$2,'Faturamento SP2'!$E$2:$E$557,'Infos Relatório'!$B38,'Faturamento SP2'!$Z$2:$Z$557,'Infos Relatório'!O$1)</f>
        <v>0</v>
      </c>
      <c r="R38" s="15">
        <f>SUMIFS('Faturamento SP2'!$O$2:$O$557,'Faturamento SP2'!$D$2:$D$557,'Infos Relatório'!$B$2,'Faturamento SP2'!$E$2:$E$557,'Infos Relatório'!$B38,'Faturamento SP2'!$Z$2:$Z$557,'Infos Relatório'!O$1,'Faturamento SP2'!$T$2:$T$557,"Sim")+SUMIFS('Faturamento SP2'!$P$2:$P$557,'Faturamento SP2'!$D$2:$D$557,'Infos Relatório'!$B$2,'Faturamento SP2'!$E$2:$E$557,'Infos Relatório'!$B38,'Faturamento SP2'!$Z$2:$Z$557,'Infos Relatório'!O$1,'Faturamento SP2'!$T$2:$T$557,"Sim")</f>
        <v>0</v>
      </c>
      <c r="S38" s="27" t="e">
        <f t="shared" si="14"/>
        <v>#DIV/0!</v>
      </c>
      <c r="T38" s="24">
        <f>SUMIFS('Faturamento SP2'!$H$2:$H$557,'Faturamento SP2'!$D$2:$D$557,'Infos Relatório'!$B$2,'Faturamento SP2'!$E$2:$E$557,'Infos Relatório'!$B38,'Faturamento SP2'!$Z$2:$Z$557,'Infos Relatório'!O$1)</f>
        <v>0</v>
      </c>
      <c r="U38" s="23">
        <f>COUNTIFS('Faturamento SP2'!$D$2:$D$557,'Infos Relatório'!$B$2,'Faturamento SP2'!$E$2:$E$557,'Infos Relatório'!$B38,'Faturamento SP2'!$Z$2:$Z$557,'Infos Relatório'!U$1)</f>
        <v>0</v>
      </c>
      <c r="V38" s="14">
        <f>SUMIFS('Faturamento SP2'!$G$2:$G$557,'Faturamento SP2'!$D$2:$D$557,'Infos Relatório'!$B$2,'Faturamento SP2'!$E$2:$E$557,'Infos Relatório'!$B38,'Faturamento SP2'!$Z$2:$Z$557,'Infos Relatório'!U$1)</f>
        <v>0</v>
      </c>
      <c r="W38" s="14">
        <f>SUMIFS('Faturamento SP2'!$J$2:$J$557,'Faturamento SP2'!$D$2:$D$557,'Infos Relatório'!$B$2,'Faturamento SP2'!$E$2:$E$557,'Infos Relatório'!$B38,'Faturamento SP2'!$Z$2:$Z$557,'Infos Relatório'!U$1)</f>
        <v>0</v>
      </c>
      <c r="X38" s="15">
        <f>SUMIFS('Faturamento SP2'!$O$2:$O$557,'Faturamento SP2'!$D$2:$D$557,'Infos Relatório'!$B$2,'Faturamento SP2'!$E$2:$E$557,'Infos Relatório'!$B38,'Faturamento SP2'!$Z$2:$Z$557,'Infos Relatório'!U$1,'Faturamento SP2'!$T$2:$T$557,"Sim")+SUMIFS('Faturamento SP2'!$P$2:$P$557,'Faturamento SP2'!$D$2:$D$557,'Infos Relatório'!$B$2,'Faturamento SP2'!$E$2:$E$557,'Infos Relatório'!$B38,'Faturamento SP2'!$Z$2:$Z$557,'Infos Relatório'!U$1,'Faturamento SP2'!$T$2:$T$557,"Sim")</f>
        <v>0</v>
      </c>
      <c r="Y38" s="27" t="e">
        <f t="shared" si="15"/>
        <v>#DIV/0!</v>
      </c>
      <c r="Z38" s="24">
        <f>SUMIFS('Faturamento SP2'!$H$2:$H$557,'Faturamento SP2'!$D$2:$D$557,'Infos Relatório'!$B$2,'Faturamento SP2'!$E$2:$E$557,'Infos Relatório'!$B38,'Faturamento SP2'!$Z$2:$Z$557,'Infos Relatório'!U$1)</f>
        <v>0</v>
      </c>
      <c r="AA38" s="23">
        <f>COUNTIFS('Faturamento SP2'!$D$2:$D$557,'Infos Relatório'!$B$2,'Faturamento SP2'!$E$2:$E$557,'Infos Relatório'!$B38,'Faturamento SP2'!$Z$2:$Z$557,'Infos Relatório'!AA$1)</f>
        <v>0</v>
      </c>
      <c r="AB38" s="14">
        <f>SUMIFS('Faturamento SP2'!$G$2:$G$557,'Faturamento SP2'!$D$2:$D$557,'Infos Relatório'!$B$2,'Faturamento SP2'!$E$2:$E$557,'Infos Relatório'!$B38,'Faturamento SP2'!$Z$2:$Z$557,'Infos Relatório'!AA$1)</f>
        <v>0</v>
      </c>
      <c r="AC38" s="14">
        <f>SUMIFS('Faturamento SP2'!$J$2:$J$557,'Faturamento SP2'!$D$2:$D$557,'Infos Relatório'!$B$2,'Faturamento SP2'!$E$2:$E$557,'Infos Relatório'!$B38,'Faturamento SP2'!$Z$2:$Z$557,'Infos Relatório'!AA$1)</f>
        <v>0</v>
      </c>
      <c r="AD38" s="15">
        <f>SUMIFS('Faturamento SP2'!$O$2:$O$557,'Faturamento SP2'!$D$2:$D$557,'Infos Relatório'!$B$2,'Faturamento SP2'!$E$2:$E$557,'Infos Relatório'!$B38,'Faturamento SP2'!$Z$2:$Z$557,'Infos Relatório'!AA$1,'Faturamento SP2'!$T$2:$T$557,"Sim")+SUMIFS('Faturamento SP2'!$P$2:$P$557,'Faturamento SP2'!$D$2:$D$557,'Infos Relatório'!$B$2,'Faturamento SP2'!$E$2:$E$557,'Infos Relatório'!$B38,'Faturamento SP2'!$Z$2:$Z$557,'Infos Relatório'!AA$1,'Faturamento SP2'!$T$2:$T$557,"Sim")</f>
        <v>0</v>
      </c>
      <c r="AE38" s="27" t="e">
        <f t="shared" si="16"/>
        <v>#DIV/0!</v>
      </c>
      <c r="AF38" s="24">
        <f>SUMIFS('Faturamento SP2'!$H$2:$H$557,'Faturamento SP2'!$D$2:$D$557,'Infos Relatório'!$B$2,'Faturamento SP2'!$E$2:$E$557,'Infos Relatório'!$B38,'Faturamento SP2'!$Z$2:$Z$557,'Infos Relatório'!AA$1)</f>
        <v>0</v>
      </c>
      <c r="AG38" s="23">
        <f>COUNTIFS('Faturamento SP2'!$D$2:$D$557,'Infos Relatório'!$B$2,'Faturamento SP2'!$E$2:$E$557,'Infos Relatório'!$B38,'Faturamento SP2'!$Z$2:$Z$557,'Infos Relatório'!AG$1)</f>
        <v>0</v>
      </c>
      <c r="AH38" s="14">
        <f>SUMIFS('Faturamento SP2'!$G$2:$G$557,'Faturamento SP2'!$D$2:$D$557,'Infos Relatório'!$B$2,'Faturamento SP2'!$E$2:$E$557,'Infos Relatório'!$B38,'Faturamento SP2'!$Z$2:$Z$557,'Infos Relatório'!AG$1)</f>
        <v>0</v>
      </c>
      <c r="AI38" s="14">
        <f>SUMIFS('Faturamento SP2'!$J$2:$J$557,'Faturamento SP2'!$D$2:$D$557,'Infos Relatório'!$B$2,'Faturamento SP2'!$E$2:$E$557,'Infos Relatório'!$B38,'Faturamento SP2'!$Z$2:$Z$557,'Infos Relatório'!AG$1)</f>
        <v>0</v>
      </c>
      <c r="AJ38" s="15">
        <f>SUMIFS('Faturamento SP2'!$O$2:$O$557,'Faturamento SP2'!$D$2:$D$557,'Infos Relatório'!$B$2,'Faturamento SP2'!$E$2:$E$557,'Infos Relatório'!$B38,'Faturamento SP2'!$Z$2:$Z$557,'Infos Relatório'!AG$1,'Faturamento SP2'!$T$2:$T$557,"Sim")+SUMIFS('Faturamento SP2'!$P$2:$P$557,'Faturamento SP2'!$D$2:$D$557,'Infos Relatório'!$B$2,'Faturamento SP2'!$E$2:$E$557,'Infos Relatório'!$B38,'Faturamento SP2'!$Z$2:$Z$557,'Infos Relatório'!AG$1,'Faturamento SP2'!$T$2:$T$557,"Sim")</f>
        <v>0</v>
      </c>
      <c r="AK38" s="27" t="e">
        <f t="shared" si="17"/>
        <v>#DIV/0!</v>
      </c>
      <c r="AL38" s="24">
        <f>SUMIFS('Faturamento SP2'!$H$2:$H$557,'Faturamento SP2'!$D$2:$D$557,'Infos Relatório'!$B$2,'Faturamento SP2'!$E$2:$E$557,'Infos Relatório'!$B38,'Faturamento SP2'!$Z$2:$Z$557,'Infos Relatório'!AG$1)</f>
        <v>0</v>
      </c>
      <c r="AM38" s="23">
        <f>COUNTIFS('Faturamento SP2'!$D$2:$D$557,'Infos Relatório'!$B$2,'Faturamento SP2'!$E$2:$E$557,'Infos Relatório'!$B38,'Faturamento SP2'!$Z$2:$Z$557,'Infos Relatório'!AM$1)</f>
        <v>0</v>
      </c>
      <c r="AN38" s="14">
        <f>SUMIFS('Faturamento SP2'!$G$2:$G$557,'Faturamento SP2'!$D$2:$D$557,'Infos Relatório'!$B$2,'Faturamento SP2'!$E$2:$E$557,'Infos Relatório'!$B38,'Faturamento SP2'!$Z$2:$Z$557,'Infos Relatório'!AM$1)</f>
        <v>0</v>
      </c>
      <c r="AO38" s="14">
        <f>SUMIFS('Faturamento SP2'!$J$2:$J$557,'Faturamento SP2'!$D$2:$D$557,'Infos Relatório'!$B$2,'Faturamento SP2'!$E$2:$E$557,'Infos Relatório'!$B38,'Faturamento SP2'!$Z$2:$Z$557,'Infos Relatório'!AM$1)</f>
        <v>0</v>
      </c>
      <c r="AP38" s="15">
        <f>SUMIFS('Faturamento SP2'!$O$2:$O$557,'Faturamento SP2'!$D$2:$D$557,'Infos Relatório'!$B$2,'Faturamento SP2'!$E$2:$E$557,'Infos Relatório'!$B38,'Faturamento SP2'!$Z$2:$Z$557,'Infos Relatório'!AM$1,'Faturamento SP2'!$T$2:$T$557,"Sim")+SUMIFS('Faturamento SP2'!$P$2:$P$557,'Faturamento SP2'!$D$2:$D$557,'Infos Relatório'!$B$2,'Faturamento SP2'!$E$2:$E$557,'Infos Relatório'!$B38,'Faturamento SP2'!$Z$2:$Z$557,'Infos Relatório'!AM$1,'Faturamento SP2'!$T$2:$T$557,"Sim")</f>
        <v>0</v>
      </c>
      <c r="AQ38" s="27" t="e">
        <f t="shared" si="18"/>
        <v>#DIV/0!</v>
      </c>
      <c r="AR38" s="24">
        <f>SUMIFS('Faturamento SP2'!$H$2:$H$557,'Faturamento SP2'!$D$2:$D$557,'Infos Relatório'!$B$2,'Faturamento SP2'!$E$2:$E$557,'Infos Relatório'!$B38,'Faturamento SP2'!$Z$2:$Z$557,'Infos Relatório'!AM$1)</f>
        <v>0</v>
      </c>
      <c r="AS38" s="23">
        <f>COUNTIFS('Faturamento SP2'!$D$2:$D$557,'Infos Relatório'!$B$2,'Faturamento SP2'!$E$2:$E$557,'Infos Relatório'!$B38,'Faturamento SP2'!$Z$2:$Z$557,'Infos Relatório'!AS$1)</f>
        <v>0</v>
      </c>
      <c r="AT38" s="14">
        <f>SUMIFS('Faturamento SP2'!$G$2:$G$557,'Faturamento SP2'!$D$2:$D$557,'Infos Relatório'!$B$2,'Faturamento SP2'!$E$2:$E$557,'Infos Relatório'!$B38,'Faturamento SP2'!$Z$2:$Z$557,'Infos Relatório'!AS$1)</f>
        <v>0</v>
      </c>
      <c r="AU38" s="14">
        <f>SUMIFS('Faturamento SP2'!$J$2:$J$557,'Faturamento SP2'!$D$2:$D$557,'Infos Relatório'!$B$2,'Faturamento SP2'!$E$2:$E$557,'Infos Relatório'!$B38,'Faturamento SP2'!$Z$2:$Z$557,'Infos Relatório'!AS$1)</f>
        <v>0</v>
      </c>
      <c r="AV38" s="15">
        <f>SUMIFS('Faturamento SP2'!$O$2:$O$557,'Faturamento SP2'!$D$2:$D$557,'Infos Relatório'!$B$2,'Faturamento SP2'!$E$2:$E$557,'Infos Relatório'!$B38,'Faturamento SP2'!$Z$2:$Z$557,'Infos Relatório'!AS$1,'Faturamento SP2'!$T$2:$T$557,"Sim")+SUMIFS('Faturamento SP2'!$P$2:$P$557,'Faturamento SP2'!$D$2:$D$557,'Infos Relatório'!$B$2,'Faturamento SP2'!$E$2:$E$557,'Infos Relatório'!$B38,'Faturamento SP2'!$Z$2:$Z$557,'Infos Relatório'!AS$1,'Faturamento SP2'!$T$2:$T$557,"Sim")</f>
        <v>0</v>
      </c>
      <c r="AW38" s="27" t="e">
        <f t="shared" si="19"/>
        <v>#DIV/0!</v>
      </c>
      <c r="AX38" s="24">
        <f>SUMIFS('Faturamento SP2'!$H$2:$H$557,'Faturamento SP2'!$D$2:$D$557,'Infos Relatório'!$B$2,'Faturamento SP2'!$E$2:$E$557,'Infos Relatório'!$B38,'Faturamento SP2'!$Z$2:$Z$557,'Infos Relatório'!AS$1)</f>
        <v>0</v>
      </c>
      <c r="AY38" s="23">
        <f>COUNTIFS('Faturamento SP2'!$D$2:$D$557,'Infos Relatório'!$B$2,'Faturamento SP2'!$E$2:$E$557,'Infos Relatório'!$B38,'Faturamento SP2'!$Z$2:$Z$557,'Infos Relatório'!AY$1)</f>
        <v>0</v>
      </c>
      <c r="AZ38" s="14">
        <f>SUMIFS('Faturamento SP2'!$G$2:$G$557,'Faturamento SP2'!$D$2:$D$557,'Infos Relatório'!$B$2,'Faturamento SP2'!$E$2:$E$557,'Infos Relatório'!$B38,'Faturamento SP2'!$Z$2:$Z$557,'Infos Relatório'!AY$1)</f>
        <v>0</v>
      </c>
      <c r="BA38" s="14">
        <f>SUMIFS('Faturamento SP2'!$J$2:$J$557,'Faturamento SP2'!$D$2:$D$557,'Infos Relatório'!$B$2,'Faturamento SP2'!$E$2:$E$557,'Infos Relatório'!$B38,'Faturamento SP2'!$Z$2:$Z$557,'Infos Relatório'!AY$1)</f>
        <v>0</v>
      </c>
      <c r="BB38" s="15">
        <f>SUMIFS('Faturamento SP2'!$O$2:$O$557,'Faturamento SP2'!$D$2:$D$557,'Infos Relatório'!$B$2,'Faturamento SP2'!$E$2:$E$557,'Infos Relatório'!$B38,'Faturamento SP2'!$Z$2:$Z$557,'Infos Relatório'!AY$1,'Faturamento SP2'!$T$2:$T$557,"Sim")+SUMIFS('Faturamento SP2'!$P$2:$P$557,'Faturamento SP2'!$D$2:$D$557,'Infos Relatório'!$B$2,'Faturamento SP2'!$E$2:$E$557,'Infos Relatório'!$B38,'Faturamento SP2'!$Z$2:$Z$557,'Infos Relatório'!AY$1,'Faturamento SP2'!$T$2:$T$557,"Sim")</f>
        <v>0</v>
      </c>
      <c r="BC38" s="27" t="e">
        <f t="shared" si="20"/>
        <v>#DIV/0!</v>
      </c>
      <c r="BD38" s="24">
        <f>SUMIFS('Faturamento SP2'!$H$2:$H$557,'Faturamento SP2'!$D$2:$D$557,'Infos Relatório'!$B$2,'Faturamento SP2'!$E$2:$E$557,'Infos Relatório'!$B38,'Faturamento SP2'!$Z$2:$Z$557,'Infos Relatório'!AY$1)</f>
        <v>0</v>
      </c>
      <c r="BE38" s="23">
        <f>COUNTIFS('Faturamento SP2'!$D$2:$D$557,'Infos Relatório'!$B$2,'Faturamento SP2'!$E$2:$E$557,'Infos Relatório'!$B38,'Faturamento SP2'!$Z$2:$Z$557,'Infos Relatório'!BE$1)</f>
        <v>0</v>
      </c>
      <c r="BF38" s="14">
        <f>SUMIFS('Faturamento SP2'!$G$2:$G$557,'Faturamento SP2'!$D$2:$D$557,'Infos Relatório'!$B$2,'Faturamento SP2'!$E$2:$E$557,'Infos Relatório'!$B38,'Faturamento SP2'!$Z$2:$Z$557,'Infos Relatório'!BE$1)</f>
        <v>0</v>
      </c>
      <c r="BG38" s="14">
        <f>SUMIFS('Faturamento SP2'!$J$2:$J$557,'Faturamento SP2'!$D$2:$D$557,'Infos Relatório'!$B$2,'Faturamento SP2'!$E$2:$E$557,'Infos Relatório'!$B38,'Faturamento SP2'!$Z$2:$Z$557,'Infos Relatório'!BE$1)</f>
        <v>0</v>
      </c>
      <c r="BH38" s="15">
        <f>SUMIFS('Faturamento SP2'!$O$2:$O$557,'Faturamento SP2'!$D$2:$D$557,'Infos Relatório'!$B$2,'Faturamento SP2'!$E$2:$E$557,'Infos Relatório'!$B38,'Faturamento SP2'!$Z$2:$Z$557,'Infos Relatório'!BE$1,'Faturamento SP2'!$T$2:$T$557,"Sim")+SUMIFS('Faturamento SP2'!$P$2:$P$557,'Faturamento SP2'!$D$2:$D$557,'Infos Relatório'!$B$2,'Faturamento SP2'!$E$2:$E$557,'Infos Relatório'!$B38,'Faturamento SP2'!$Z$2:$Z$557,'Infos Relatório'!BE$1,'Faturamento SP2'!$T$2:$T$557,"Sim")</f>
        <v>0</v>
      </c>
      <c r="BI38" s="27" t="e">
        <f t="shared" si="21"/>
        <v>#DIV/0!</v>
      </c>
      <c r="BJ38" s="24">
        <f>SUMIFS('Faturamento SP2'!$H$2:$H$557,'Faturamento SP2'!$D$2:$D$557,'Infos Relatório'!$B$2,'Faturamento SP2'!$E$2:$E$557,'Infos Relatório'!$B38,'Faturamento SP2'!$Z$2:$Z$557,'Infos Relatório'!BE$1)</f>
        <v>0</v>
      </c>
      <c r="BK38" s="23">
        <f>COUNTIFS('Faturamento SP2'!$D$2:$D$557,'Infos Relatório'!$B$2,'Faturamento SP2'!$E$2:$E$557,'Infos Relatório'!$B38,'Faturamento SP2'!$Z$2:$Z$557,'Infos Relatório'!BK$1)</f>
        <v>0</v>
      </c>
      <c r="BL38" s="14">
        <f>SUMIFS('Faturamento SP2'!$G$2:$G$557,'Faturamento SP2'!$D$2:$D$557,'Infos Relatório'!$B$2,'Faturamento SP2'!$E$2:$E$557,'Infos Relatório'!$B38,'Faturamento SP2'!$Z$2:$Z$557,'Infos Relatório'!BK$1)</f>
        <v>0</v>
      </c>
      <c r="BM38" s="14">
        <f>SUMIFS('Faturamento SP2'!$J$2:$J$557,'Faturamento SP2'!$D$2:$D$557,'Infos Relatório'!$B$2,'Faturamento SP2'!$E$2:$E$557,'Infos Relatório'!$B38,'Faturamento SP2'!$Z$2:$Z$557,'Infos Relatório'!BK$1)</f>
        <v>0</v>
      </c>
      <c r="BN38" s="15">
        <f>SUMIFS('Faturamento SP2'!$O$2:$O$557,'Faturamento SP2'!$D$2:$D$557,'Infos Relatório'!$B$2,'Faturamento SP2'!$E$2:$E$557,'Infos Relatório'!$B38,'Faturamento SP2'!$Z$2:$Z$557,'Infos Relatório'!BK$1,'Faturamento SP2'!$T$2:$T$557,"Sim")+SUMIFS('Faturamento SP2'!$P$2:$P$557,'Faturamento SP2'!$D$2:$D$557,'Infos Relatório'!$B$2,'Faturamento SP2'!$E$2:$E$557,'Infos Relatório'!$B38,'Faturamento SP2'!$Z$2:$Z$557,'Infos Relatório'!BK$1,'Faturamento SP2'!$T$2:$T$557,"Sim")</f>
        <v>0</v>
      </c>
      <c r="BO38" s="27" t="e">
        <f t="shared" si="22"/>
        <v>#DIV/0!</v>
      </c>
      <c r="BP38" s="24">
        <f>SUMIFS('Faturamento SP2'!$H$2:$H$557,'Faturamento SP2'!$D$2:$D$557,'Infos Relatório'!$B$2,'Faturamento SP2'!$E$2:$E$557,'Infos Relatório'!$B38,'Faturamento SP2'!$Z$2:$Z$557,'Infos Relatório'!BK$1)</f>
        <v>0</v>
      </c>
      <c r="BQ38" s="23">
        <f>COUNTIFS('Faturamento SP2'!$D$2:$D$557,'Infos Relatório'!$B$2,'Faturamento SP2'!$E$2:$E$557,'Infos Relatório'!$B38,'Faturamento SP2'!$Z$2:$Z$557,'Infos Relatório'!BQ$1)</f>
        <v>0</v>
      </c>
      <c r="BR38" s="14">
        <f>SUMIFS('Faturamento SP2'!$G$2:$G$557,'Faturamento SP2'!$D$2:$D$557,'Infos Relatório'!$B$2,'Faturamento SP2'!$E$2:$E$557,'Infos Relatório'!$B38,'Faturamento SP2'!$Z$2:$Z$557,'Infos Relatório'!BQ$1)</f>
        <v>0</v>
      </c>
      <c r="BS38" s="14">
        <f>SUMIFS('Faturamento SP2'!$J$2:$J$557,'Faturamento SP2'!$D$2:$D$557,'Infos Relatório'!$B$2,'Faturamento SP2'!$E$2:$E$557,'Infos Relatório'!$B38,'Faturamento SP2'!$Z$2:$Z$557,'Infos Relatório'!BQ$1)</f>
        <v>0</v>
      </c>
      <c r="BT38" s="15">
        <f>SUMIFS('Faturamento SP2'!$O$2:$O$557,'Faturamento SP2'!$D$2:$D$557,'Infos Relatório'!$B$2,'Faturamento SP2'!$E$2:$E$557,'Infos Relatório'!$B38,'Faturamento SP2'!$Z$2:$Z$557,'Infos Relatório'!BQ$1,'Faturamento SP2'!$T$2:$T$557,"Sim")+SUMIFS('Faturamento SP2'!$P$2:$P$557,'Faturamento SP2'!$D$2:$D$557,'Infos Relatório'!$B$2,'Faturamento SP2'!$E$2:$E$557,'Infos Relatório'!$B38,'Faturamento SP2'!$Z$2:$Z$557,'Infos Relatório'!BQ$1,'Faturamento SP2'!$T$2:$T$557,"Sim")</f>
        <v>0</v>
      </c>
      <c r="BU38" s="27" t="e">
        <f t="shared" si="23"/>
        <v>#DIV/0!</v>
      </c>
      <c r="BV38" s="24">
        <f>SUMIFS('Faturamento SP2'!$H$2:$H$557,'Faturamento SP2'!$D$2:$D$557,'Infos Relatório'!$B$2,'Faturamento SP2'!$E$2:$E$557,'Infos Relatório'!$B38,'Faturamento SP2'!$Z$2:$Z$557,'Infos Relatório'!BQ$1)</f>
        <v>0</v>
      </c>
    </row>
    <row r="39" spans="2:74">
      <c r="B39" s="17" t="s">
        <v>778</v>
      </c>
      <c r="C39" s="23">
        <f>COUNTIFS('Faturamento SP2'!$D$2:$D$557,'Infos Relatório'!$B$2,'Faturamento SP2'!$E$2:$E$557,'Infos Relatório'!$B39,'Faturamento SP2'!$Z$2:$Z$557,'Infos Relatório'!C$1)</f>
        <v>0</v>
      </c>
      <c r="D39" s="14">
        <f>SUMIFS('Faturamento SP2'!$G$2:$G$557,'Faturamento SP2'!$D$2:$D$557,'Infos Relatório'!$B$2,'Faturamento SP2'!$E$2:$E$557,'Infos Relatório'!$B39,'Faturamento SP2'!$Z$2:$Z$557,'Infos Relatório'!C$1)</f>
        <v>0</v>
      </c>
      <c r="E39" s="55">
        <f>SUMIFS('Faturamento SP2'!$J$2:$J$557,'Faturamento SP2'!$D$2:$D$557,'Infos Relatório'!$B$2,'Faturamento SP2'!$E$2:$E$557,'Infos Relatório'!$B39,'Faturamento SP2'!$Z$2:$Z$557,'Infos Relatório'!C$1)</f>
        <v>0</v>
      </c>
      <c r="F39" s="15">
        <f>SUMIFS('Faturamento SP2'!$O$2:$O$557,'Faturamento SP2'!$D$2:$D$557,'Infos Relatório'!$B$2,'Faturamento SP2'!$E$2:$E$557,'Infos Relatório'!$B39,'Faturamento SP2'!$Z$2:$Z$557,'Infos Relatório'!C$1,'Faturamento SP2'!$T$2:$T$557,"Sim")+SUMIFS('Faturamento SP2'!$P$2:$P$557,'Faturamento SP2'!$D$2:$D$557,'Infos Relatório'!$B$2,'Faturamento SP2'!$E$2:$E$557,'Infos Relatório'!$B39,'Faturamento SP2'!$Z$2:$Z$557,'Infos Relatório'!C$1,'Faturamento SP2'!$T$2:$T$557,"Sim")</f>
        <v>0</v>
      </c>
      <c r="G39" s="60" t="e">
        <f t="shared" si="12"/>
        <v>#DIV/0!</v>
      </c>
      <c r="H39" s="24">
        <f>SUMIFS('Faturamento SP2'!$H$2:$H$557,'Faturamento SP2'!$D$2:$D$557,'Infos Relatório'!$B$2,'Faturamento SP2'!$E$2:$E$557,'Infos Relatório'!$B39,'Faturamento SP2'!$Z$2:$Z$557,'Infos Relatório'!C$1)</f>
        <v>0</v>
      </c>
      <c r="I39" s="23">
        <f>COUNTIFS('Faturamento SP2'!$D$2:$D$557,'Infos Relatório'!$B$2,'Faturamento SP2'!$E$2:$E$557,'Infos Relatório'!$B39,'Faturamento SP2'!$Z$2:$Z$557,'Infos Relatório'!I$1)</f>
        <v>0</v>
      </c>
      <c r="J39" s="14">
        <f>SUMIFS('Faturamento SP2'!$G$2:$G$557,'Faturamento SP2'!$D$2:$D$557,'Infos Relatório'!$B$2,'Faturamento SP2'!$E$2:$E$557,'Infos Relatório'!$B39,'Faturamento SP2'!$Z$2:$Z$557,'Infos Relatório'!I$1)</f>
        <v>0</v>
      </c>
      <c r="K39" s="55">
        <f>SUMIFS('Faturamento SP2'!$J$2:$J$557,'Faturamento SP2'!$D$2:$D$557,'Infos Relatório'!$B$2,'Faturamento SP2'!$E$2:$E$557,'Infos Relatório'!$B39,'Faturamento SP2'!$Z$2:$Z$557,'Infos Relatório'!I$1)</f>
        <v>0</v>
      </c>
      <c r="L39" s="15">
        <f>SUMIFS('Faturamento SP2'!$O$2:$O$557,'Faturamento SP2'!$D$2:$D$557,'Infos Relatório'!$B$2,'Faturamento SP2'!$E$2:$E$557,'Infos Relatório'!$B39,'Faturamento SP2'!$Z$2:$Z$557,'Infos Relatório'!I$1,'Faturamento SP2'!$T$2:$T$557,"Sim")+SUMIFS('Faturamento SP2'!$P$2:$P$557,'Faturamento SP2'!$D$2:$D$557,'Infos Relatório'!$B$2,'Faturamento SP2'!$E$2:$E$557,'Infos Relatório'!$B39,'Faturamento SP2'!$Z$2:$Z$557,'Infos Relatório'!I$1,'Faturamento SP2'!$T$2:$T$557,"Sim")</f>
        <v>0</v>
      </c>
      <c r="M39" s="27" t="e">
        <f t="shared" si="13"/>
        <v>#DIV/0!</v>
      </c>
      <c r="N39" s="24">
        <f>SUMIFS('Faturamento SP2'!$H$2:$H$557,'Faturamento SP2'!$D$2:$D$557,'Infos Relatório'!$B$2,'Faturamento SP2'!$E$2:$E$557,'Infos Relatório'!$B39,'Faturamento SP2'!$Z$2:$Z$557,'Infos Relatório'!I$1)</f>
        <v>0</v>
      </c>
      <c r="O39" s="23">
        <f>COUNTIFS('Faturamento SP2'!$D$2:$D$557,'Infos Relatório'!$B$2,'Faturamento SP2'!$E$2:$E$557,'Infos Relatório'!$B39,'Faturamento SP2'!$Z$2:$Z$557,'Infos Relatório'!O$1)</f>
        <v>0</v>
      </c>
      <c r="P39" s="14">
        <f>SUMIFS('Faturamento SP2'!$G$2:$G$557,'Faturamento SP2'!$D$2:$D$557,'Infos Relatório'!$B$2,'Faturamento SP2'!$E$2:$E$557,'Infos Relatório'!$B39,'Faturamento SP2'!$Z$2:$Z$557,'Infos Relatório'!O$1)</f>
        <v>0</v>
      </c>
      <c r="Q39" s="14">
        <f>SUMIFS('Faturamento SP2'!$J$2:$J$557,'Faturamento SP2'!$D$2:$D$557,'Infos Relatório'!$B$2,'Faturamento SP2'!$E$2:$E$557,'Infos Relatório'!$B39,'Faturamento SP2'!$Z$2:$Z$557,'Infos Relatório'!O$1)</f>
        <v>0</v>
      </c>
      <c r="R39" s="15">
        <f>SUMIFS('Faturamento SP2'!$O$2:$O$557,'Faturamento SP2'!$D$2:$D$557,'Infos Relatório'!$B$2,'Faturamento SP2'!$E$2:$E$557,'Infos Relatório'!$B39,'Faturamento SP2'!$Z$2:$Z$557,'Infos Relatório'!O$1,'Faturamento SP2'!$T$2:$T$557,"Sim")+SUMIFS('Faturamento SP2'!$P$2:$P$557,'Faturamento SP2'!$D$2:$D$557,'Infos Relatório'!$B$2,'Faturamento SP2'!$E$2:$E$557,'Infos Relatório'!$B39,'Faturamento SP2'!$Z$2:$Z$557,'Infos Relatório'!O$1,'Faturamento SP2'!$T$2:$T$557,"Sim")</f>
        <v>0</v>
      </c>
      <c r="S39" s="27" t="e">
        <f t="shared" si="14"/>
        <v>#DIV/0!</v>
      </c>
      <c r="T39" s="24">
        <f>SUMIFS('Faturamento SP2'!$H$2:$H$557,'Faturamento SP2'!$D$2:$D$557,'Infos Relatório'!$B$2,'Faturamento SP2'!$E$2:$E$557,'Infos Relatório'!$B39,'Faturamento SP2'!$Z$2:$Z$557,'Infos Relatório'!O$1)</f>
        <v>0</v>
      </c>
      <c r="U39" s="23">
        <f>COUNTIFS('Faturamento SP2'!$D$2:$D$557,'Infos Relatório'!$B$2,'Faturamento SP2'!$E$2:$E$557,'Infos Relatório'!$B39,'Faturamento SP2'!$Z$2:$Z$557,'Infos Relatório'!U$1)</f>
        <v>0</v>
      </c>
      <c r="V39" s="14">
        <f>SUMIFS('Faturamento SP2'!$G$2:$G$557,'Faturamento SP2'!$D$2:$D$557,'Infos Relatório'!$B$2,'Faturamento SP2'!$E$2:$E$557,'Infos Relatório'!$B39,'Faturamento SP2'!$Z$2:$Z$557,'Infos Relatório'!U$1)</f>
        <v>0</v>
      </c>
      <c r="W39" s="14">
        <f>SUMIFS('Faturamento SP2'!$J$2:$J$557,'Faturamento SP2'!$D$2:$D$557,'Infos Relatório'!$B$2,'Faturamento SP2'!$E$2:$E$557,'Infos Relatório'!$B39,'Faturamento SP2'!$Z$2:$Z$557,'Infos Relatório'!U$1)</f>
        <v>0</v>
      </c>
      <c r="X39" s="15">
        <f>SUMIFS('Faturamento SP2'!$O$2:$O$557,'Faturamento SP2'!$D$2:$D$557,'Infos Relatório'!$B$2,'Faturamento SP2'!$E$2:$E$557,'Infos Relatório'!$B39,'Faturamento SP2'!$Z$2:$Z$557,'Infos Relatório'!U$1,'Faturamento SP2'!$T$2:$T$557,"Sim")+SUMIFS('Faturamento SP2'!$P$2:$P$557,'Faturamento SP2'!$D$2:$D$557,'Infos Relatório'!$B$2,'Faturamento SP2'!$E$2:$E$557,'Infos Relatório'!$B39,'Faturamento SP2'!$Z$2:$Z$557,'Infos Relatório'!U$1,'Faturamento SP2'!$T$2:$T$557,"Sim")</f>
        <v>0</v>
      </c>
      <c r="Y39" s="27" t="e">
        <f t="shared" si="15"/>
        <v>#DIV/0!</v>
      </c>
      <c r="Z39" s="24">
        <f>SUMIFS('Faturamento SP2'!$H$2:$H$557,'Faturamento SP2'!$D$2:$D$557,'Infos Relatório'!$B$2,'Faturamento SP2'!$E$2:$E$557,'Infos Relatório'!$B39,'Faturamento SP2'!$Z$2:$Z$557,'Infos Relatório'!U$1)</f>
        <v>0</v>
      </c>
      <c r="AA39" s="23">
        <f>COUNTIFS('Faturamento SP2'!$D$2:$D$557,'Infos Relatório'!$B$2,'Faturamento SP2'!$E$2:$E$557,'Infos Relatório'!$B39,'Faturamento SP2'!$Z$2:$Z$557,'Infos Relatório'!AA$1)</f>
        <v>0</v>
      </c>
      <c r="AB39" s="14">
        <f>SUMIFS('Faturamento SP2'!$G$2:$G$557,'Faturamento SP2'!$D$2:$D$557,'Infos Relatório'!$B$2,'Faturamento SP2'!$E$2:$E$557,'Infos Relatório'!$B39,'Faturamento SP2'!$Z$2:$Z$557,'Infos Relatório'!AA$1)</f>
        <v>0</v>
      </c>
      <c r="AC39" s="14">
        <f>SUMIFS('Faturamento SP2'!$J$2:$J$557,'Faturamento SP2'!$D$2:$D$557,'Infos Relatório'!$B$2,'Faturamento SP2'!$E$2:$E$557,'Infos Relatório'!$B39,'Faturamento SP2'!$Z$2:$Z$557,'Infos Relatório'!AA$1)</f>
        <v>0</v>
      </c>
      <c r="AD39" s="15">
        <f>SUMIFS('Faturamento SP2'!$O$2:$O$557,'Faturamento SP2'!$D$2:$D$557,'Infos Relatório'!$B$2,'Faturamento SP2'!$E$2:$E$557,'Infos Relatório'!$B39,'Faturamento SP2'!$Z$2:$Z$557,'Infos Relatório'!AA$1,'Faturamento SP2'!$T$2:$T$557,"Sim")+SUMIFS('Faturamento SP2'!$P$2:$P$557,'Faturamento SP2'!$D$2:$D$557,'Infos Relatório'!$B$2,'Faturamento SP2'!$E$2:$E$557,'Infos Relatório'!$B39,'Faturamento SP2'!$Z$2:$Z$557,'Infos Relatório'!AA$1,'Faturamento SP2'!$T$2:$T$557,"Sim")</f>
        <v>0</v>
      </c>
      <c r="AE39" s="27" t="e">
        <f t="shared" si="16"/>
        <v>#DIV/0!</v>
      </c>
      <c r="AF39" s="24">
        <f>SUMIFS('Faturamento SP2'!$H$2:$H$557,'Faturamento SP2'!$D$2:$D$557,'Infos Relatório'!$B$2,'Faturamento SP2'!$E$2:$E$557,'Infos Relatório'!$B39,'Faturamento SP2'!$Z$2:$Z$557,'Infos Relatório'!AA$1)</f>
        <v>0</v>
      </c>
      <c r="AG39" s="23">
        <f>COUNTIFS('Faturamento SP2'!$D$2:$D$557,'Infos Relatório'!$B$2,'Faturamento SP2'!$E$2:$E$557,'Infos Relatório'!$B39,'Faturamento SP2'!$Z$2:$Z$557,'Infos Relatório'!AG$1)</f>
        <v>0</v>
      </c>
      <c r="AH39" s="14">
        <f>SUMIFS('Faturamento SP2'!$G$2:$G$557,'Faturamento SP2'!$D$2:$D$557,'Infos Relatório'!$B$2,'Faturamento SP2'!$E$2:$E$557,'Infos Relatório'!$B39,'Faturamento SP2'!$Z$2:$Z$557,'Infos Relatório'!AG$1)</f>
        <v>0</v>
      </c>
      <c r="AI39" s="14">
        <f>SUMIFS('Faturamento SP2'!$J$2:$J$557,'Faturamento SP2'!$D$2:$D$557,'Infos Relatório'!$B$2,'Faturamento SP2'!$E$2:$E$557,'Infos Relatório'!$B39,'Faturamento SP2'!$Z$2:$Z$557,'Infos Relatório'!AG$1)</f>
        <v>0</v>
      </c>
      <c r="AJ39" s="15">
        <f>SUMIFS('Faturamento SP2'!$O$2:$O$557,'Faturamento SP2'!$D$2:$D$557,'Infos Relatório'!$B$2,'Faturamento SP2'!$E$2:$E$557,'Infos Relatório'!$B39,'Faturamento SP2'!$Z$2:$Z$557,'Infos Relatório'!AG$1,'Faturamento SP2'!$T$2:$T$557,"Sim")+SUMIFS('Faturamento SP2'!$P$2:$P$557,'Faturamento SP2'!$D$2:$D$557,'Infos Relatório'!$B$2,'Faturamento SP2'!$E$2:$E$557,'Infos Relatório'!$B39,'Faturamento SP2'!$Z$2:$Z$557,'Infos Relatório'!AG$1,'Faturamento SP2'!$T$2:$T$557,"Sim")</f>
        <v>0</v>
      </c>
      <c r="AK39" s="27" t="e">
        <f t="shared" si="17"/>
        <v>#DIV/0!</v>
      </c>
      <c r="AL39" s="24">
        <f>SUMIFS('Faturamento SP2'!$H$2:$H$557,'Faturamento SP2'!$D$2:$D$557,'Infos Relatório'!$B$2,'Faturamento SP2'!$E$2:$E$557,'Infos Relatório'!$B39,'Faturamento SP2'!$Z$2:$Z$557,'Infos Relatório'!AG$1)</f>
        <v>0</v>
      </c>
      <c r="AM39" s="23">
        <f>COUNTIFS('Faturamento SP2'!$D$2:$D$557,'Infos Relatório'!$B$2,'Faturamento SP2'!$E$2:$E$557,'Infos Relatório'!$B39,'Faturamento SP2'!$Z$2:$Z$557,'Infos Relatório'!AM$1)</f>
        <v>0</v>
      </c>
      <c r="AN39" s="14">
        <f>SUMIFS('Faturamento SP2'!$G$2:$G$557,'Faturamento SP2'!$D$2:$D$557,'Infos Relatório'!$B$2,'Faturamento SP2'!$E$2:$E$557,'Infos Relatório'!$B39,'Faturamento SP2'!$Z$2:$Z$557,'Infos Relatório'!AM$1)</f>
        <v>0</v>
      </c>
      <c r="AO39" s="14">
        <f>SUMIFS('Faturamento SP2'!$J$2:$J$557,'Faturamento SP2'!$D$2:$D$557,'Infos Relatório'!$B$2,'Faturamento SP2'!$E$2:$E$557,'Infos Relatório'!$B39,'Faturamento SP2'!$Z$2:$Z$557,'Infos Relatório'!AM$1)</f>
        <v>0</v>
      </c>
      <c r="AP39" s="15">
        <f>SUMIFS('Faturamento SP2'!$O$2:$O$557,'Faturamento SP2'!$D$2:$D$557,'Infos Relatório'!$B$2,'Faturamento SP2'!$E$2:$E$557,'Infos Relatório'!$B39,'Faturamento SP2'!$Z$2:$Z$557,'Infos Relatório'!AM$1,'Faturamento SP2'!$T$2:$T$557,"Sim")+SUMIFS('Faturamento SP2'!$P$2:$P$557,'Faturamento SP2'!$D$2:$D$557,'Infos Relatório'!$B$2,'Faturamento SP2'!$E$2:$E$557,'Infos Relatório'!$B39,'Faturamento SP2'!$Z$2:$Z$557,'Infos Relatório'!AM$1,'Faturamento SP2'!$T$2:$T$557,"Sim")</f>
        <v>0</v>
      </c>
      <c r="AQ39" s="27" t="e">
        <f t="shared" si="18"/>
        <v>#DIV/0!</v>
      </c>
      <c r="AR39" s="24">
        <f>SUMIFS('Faturamento SP2'!$H$2:$H$557,'Faturamento SP2'!$D$2:$D$557,'Infos Relatório'!$B$2,'Faturamento SP2'!$E$2:$E$557,'Infos Relatório'!$B39,'Faturamento SP2'!$Z$2:$Z$557,'Infos Relatório'!AM$1)</f>
        <v>0</v>
      </c>
      <c r="AS39" s="23">
        <f>COUNTIFS('Faturamento SP2'!$D$2:$D$557,'Infos Relatório'!$B$2,'Faturamento SP2'!$E$2:$E$557,'Infos Relatório'!$B39,'Faturamento SP2'!$Z$2:$Z$557,'Infos Relatório'!AS$1)</f>
        <v>0</v>
      </c>
      <c r="AT39" s="14">
        <f>SUMIFS('Faturamento SP2'!$G$2:$G$557,'Faturamento SP2'!$D$2:$D$557,'Infos Relatório'!$B$2,'Faturamento SP2'!$E$2:$E$557,'Infos Relatório'!$B39,'Faturamento SP2'!$Z$2:$Z$557,'Infos Relatório'!AS$1)</f>
        <v>0</v>
      </c>
      <c r="AU39" s="14">
        <f>SUMIFS('Faturamento SP2'!$J$2:$J$557,'Faturamento SP2'!$D$2:$D$557,'Infos Relatório'!$B$2,'Faturamento SP2'!$E$2:$E$557,'Infos Relatório'!$B39,'Faturamento SP2'!$Z$2:$Z$557,'Infos Relatório'!AS$1)</f>
        <v>0</v>
      </c>
      <c r="AV39" s="15">
        <f>SUMIFS('Faturamento SP2'!$O$2:$O$557,'Faturamento SP2'!$D$2:$D$557,'Infos Relatório'!$B$2,'Faturamento SP2'!$E$2:$E$557,'Infos Relatório'!$B39,'Faturamento SP2'!$Z$2:$Z$557,'Infos Relatório'!AS$1,'Faturamento SP2'!$T$2:$T$557,"Sim")+SUMIFS('Faturamento SP2'!$P$2:$P$557,'Faturamento SP2'!$D$2:$D$557,'Infos Relatório'!$B$2,'Faturamento SP2'!$E$2:$E$557,'Infos Relatório'!$B39,'Faturamento SP2'!$Z$2:$Z$557,'Infos Relatório'!AS$1,'Faturamento SP2'!$T$2:$T$557,"Sim")</f>
        <v>0</v>
      </c>
      <c r="AW39" s="27" t="e">
        <f t="shared" si="19"/>
        <v>#DIV/0!</v>
      </c>
      <c r="AX39" s="24">
        <f>SUMIFS('Faturamento SP2'!$H$2:$H$557,'Faturamento SP2'!$D$2:$D$557,'Infos Relatório'!$B$2,'Faturamento SP2'!$E$2:$E$557,'Infos Relatório'!$B39,'Faturamento SP2'!$Z$2:$Z$557,'Infos Relatório'!AS$1)</f>
        <v>0</v>
      </c>
      <c r="AY39" s="23">
        <f>COUNTIFS('Faturamento SP2'!$D$2:$D$557,'Infos Relatório'!$B$2,'Faturamento SP2'!$E$2:$E$557,'Infos Relatório'!$B39,'Faturamento SP2'!$Z$2:$Z$557,'Infos Relatório'!AY$1)</f>
        <v>0</v>
      </c>
      <c r="AZ39" s="14">
        <f>SUMIFS('Faturamento SP2'!$G$2:$G$557,'Faturamento SP2'!$D$2:$D$557,'Infos Relatório'!$B$2,'Faturamento SP2'!$E$2:$E$557,'Infos Relatório'!$B39,'Faturamento SP2'!$Z$2:$Z$557,'Infos Relatório'!AY$1)</f>
        <v>0</v>
      </c>
      <c r="BA39" s="14">
        <f>SUMIFS('Faturamento SP2'!$J$2:$J$557,'Faturamento SP2'!$D$2:$D$557,'Infos Relatório'!$B$2,'Faturamento SP2'!$E$2:$E$557,'Infos Relatório'!$B39,'Faturamento SP2'!$Z$2:$Z$557,'Infos Relatório'!AY$1)</f>
        <v>0</v>
      </c>
      <c r="BB39" s="15">
        <f>SUMIFS('Faturamento SP2'!$O$2:$O$557,'Faturamento SP2'!$D$2:$D$557,'Infos Relatório'!$B$2,'Faturamento SP2'!$E$2:$E$557,'Infos Relatório'!$B39,'Faturamento SP2'!$Z$2:$Z$557,'Infos Relatório'!AY$1,'Faturamento SP2'!$T$2:$T$557,"Sim")+SUMIFS('Faturamento SP2'!$P$2:$P$557,'Faturamento SP2'!$D$2:$D$557,'Infos Relatório'!$B$2,'Faturamento SP2'!$E$2:$E$557,'Infos Relatório'!$B39,'Faturamento SP2'!$Z$2:$Z$557,'Infos Relatório'!AY$1,'Faturamento SP2'!$T$2:$T$557,"Sim")</f>
        <v>0</v>
      </c>
      <c r="BC39" s="27" t="e">
        <f t="shared" si="20"/>
        <v>#DIV/0!</v>
      </c>
      <c r="BD39" s="24">
        <f>SUMIFS('Faturamento SP2'!$H$2:$H$557,'Faturamento SP2'!$D$2:$D$557,'Infos Relatório'!$B$2,'Faturamento SP2'!$E$2:$E$557,'Infos Relatório'!$B39,'Faturamento SP2'!$Z$2:$Z$557,'Infos Relatório'!AY$1)</f>
        <v>0</v>
      </c>
      <c r="BE39" s="23">
        <f>COUNTIFS('Faturamento SP2'!$D$2:$D$557,'Infos Relatório'!$B$2,'Faturamento SP2'!$E$2:$E$557,'Infos Relatório'!$B39,'Faturamento SP2'!$Z$2:$Z$557,'Infos Relatório'!BE$1)</f>
        <v>0</v>
      </c>
      <c r="BF39" s="14">
        <f>SUMIFS('Faturamento SP2'!$G$2:$G$557,'Faturamento SP2'!$D$2:$D$557,'Infos Relatório'!$B$2,'Faturamento SP2'!$E$2:$E$557,'Infos Relatório'!$B39,'Faturamento SP2'!$Z$2:$Z$557,'Infos Relatório'!BE$1)</f>
        <v>0</v>
      </c>
      <c r="BG39" s="14">
        <f>SUMIFS('Faturamento SP2'!$J$2:$J$557,'Faturamento SP2'!$D$2:$D$557,'Infos Relatório'!$B$2,'Faturamento SP2'!$E$2:$E$557,'Infos Relatório'!$B39,'Faturamento SP2'!$Z$2:$Z$557,'Infos Relatório'!BE$1)</f>
        <v>0</v>
      </c>
      <c r="BH39" s="15">
        <f>SUMIFS('Faturamento SP2'!$O$2:$O$557,'Faturamento SP2'!$D$2:$D$557,'Infos Relatório'!$B$2,'Faturamento SP2'!$E$2:$E$557,'Infos Relatório'!$B39,'Faturamento SP2'!$Z$2:$Z$557,'Infos Relatório'!BE$1,'Faturamento SP2'!$T$2:$T$557,"Sim")+SUMIFS('Faturamento SP2'!$P$2:$P$557,'Faturamento SP2'!$D$2:$D$557,'Infos Relatório'!$B$2,'Faturamento SP2'!$E$2:$E$557,'Infos Relatório'!$B39,'Faturamento SP2'!$Z$2:$Z$557,'Infos Relatório'!BE$1,'Faturamento SP2'!$T$2:$T$557,"Sim")</f>
        <v>0</v>
      </c>
      <c r="BI39" s="27" t="e">
        <f t="shared" si="21"/>
        <v>#DIV/0!</v>
      </c>
      <c r="BJ39" s="24">
        <f>SUMIFS('Faturamento SP2'!$H$2:$H$557,'Faturamento SP2'!$D$2:$D$557,'Infos Relatório'!$B$2,'Faturamento SP2'!$E$2:$E$557,'Infos Relatório'!$B39,'Faturamento SP2'!$Z$2:$Z$557,'Infos Relatório'!BE$1)</f>
        <v>0</v>
      </c>
      <c r="BK39" s="23">
        <f>COUNTIFS('Faturamento SP2'!$D$2:$D$557,'Infos Relatório'!$B$2,'Faturamento SP2'!$E$2:$E$557,'Infos Relatório'!$B39,'Faturamento SP2'!$Z$2:$Z$557,'Infos Relatório'!BK$1)</f>
        <v>0</v>
      </c>
      <c r="BL39" s="14">
        <f>SUMIFS('Faturamento SP2'!$G$2:$G$557,'Faturamento SP2'!$D$2:$D$557,'Infos Relatório'!$B$2,'Faturamento SP2'!$E$2:$E$557,'Infos Relatório'!$B39,'Faturamento SP2'!$Z$2:$Z$557,'Infos Relatório'!BK$1)</f>
        <v>0</v>
      </c>
      <c r="BM39" s="14">
        <f>SUMIFS('Faturamento SP2'!$J$2:$J$557,'Faturamento SP2'!$D$2:$D$557,'Infos Relatório'!$B$2,'Faturamento SP2'!$E$2:$E$557,'Infos Relatório'!$B39,'Faturamento SP2'!$Z$2:$Z$557,'Infos Relatório'!BK$1)</f>
        <v>0</v>
      </c>
      <c r="BN39" s="15">
        <f>SUMIFS('Faturamento SP2'!$O$2:$O$557,'Faturamento SP2'!$D$2:$D$557,'Infos Relatório'!$B$2,'Faturamento SP2'!$E$2:$E$557,'Infos Relatório'!$B39,'Faturamento SP2'!$Z$2:$Z$557,'Infos Relatório'!BK$1,'Faturamento SP2'!$T$2:$T$557,"Sim")+SUMIFS('Faturamento SP2'!$P$2:$P$557,'Faturamento SP2'!$D$2:$D$557,'Infos Relatório'!$B$2,'Faturamento SP2'!$E$2:$E$557,'Infos Relatório'!$B39,'Faturamento SP2'!$Z$2:$Z$557,'Infos Relatório'!BK$1,'Faturamento SP2'!$T$2:$T$557,"Sim")</f>
        <v>0</v>
      </c>
      <c r="BO39" s="27" t="e">
        <f t="shared" si="22"/>
        <v>#DIV/0!</v>
      </c>
      <c r="BP39" s="24">
        <f>SUMIFS('Faturamento SP2'!$H$2:$H$557,'Faturamento SP2'!$D$2:$D$557,'Infos Relatório'!$B$2,'Faturamento SP2'!$E$2:$E$557,'Infos Relatório'!$B39,'Faturamento SP2'!$Z$2:$Z$557,'Infos Relatório'!BK$1)</f>
        <v>0</v>
      </c>
      <c r="BQ39" s="23">
        <f>COUNTIFS('Faturamento SP2'!$D$2:$D$557,'Infos Relatório'!$B$2,'Faturamento SP2'!$E$2:$E$557,'Infos Relatório'!$B39,'Faturamento SP2'!$Z$2:$Z$557,'Infos Relatório'!BQ$1)</f>
        <v>0</v>
      </c>
      <c r="BR39" s="14">
        <f>SUMIFS('Faturamento SP2'!$G$2:$G$557,'Faturamento SP2'!$D$2:$D$557,'Infos Relatório'!$B$2,'Faturamento SP2'!$E$2:$E$557,'Infos Relatório'!$B39,'Faturamento SP2'!$Z$2:$Z$557,'Infos Relatório'!BQ$1)</f>
        <v>0</v>
      </c>
      <c r="BS39" s="14">
        <f>SUMIFS('Faturamento SP2'!$J$2:$J$557,'Faturamento SP2'!$D$2:$D$557,'Infos Relatório'!$B$2,'Faturamento SP2'!$E$2:$E$557,'Infos Relatório'!$B39,'Faturamento SP2'!$Z$2:$Z$557,'Infos Relatório'!BQ$1)</f>
        <v>0</v>
      </c>
      <c r="BT39" s="15">
        <f>SUMIFS('Faturamento SP2'!$O$2:$O$557,'Faturamento SP2'!$D$2:$D$557,'Infos Relatório'!$B$2,'Faturamento SP2'!$E$2:$E$557,'Infos Relatório'!$B39,'Faturamento SP2'!$Z$2:$Z$557,'Infos Relatório'!BQ$1,'Faturamento SP2'!$T$2:$T$557,"Sim")+SUMIFS('Faturamento SP2'!$P$2:$P$557,'Faturamento SP2'!$D$2:$D$557,'Infos Relatório'!$B$2,'Faturamento SP2'!$E$2:$E$557,'Infos Relatório'!$B39,'Faturamento SP2'!$Z$2:$Z$557,'Infos Relatório'!BQ$1,'Faturamento SP2'!$T$2:$T$557,"Sim")</f>
        <v>0</v>
      </c>
      <c r="BU39" s="27" t="e">
        <f t="shared" si="23"/>
        <v>#DIV/0!</v>
      </c>
      <c r="BV39" s="24">
        <f>SUMIFS('Faturamento SP2'!$H$2:$H$557,'Faturamento SP2'!$D$2:$D$557,'Infos Relatório'!$B$2,'Faturamento SP2'!$E$2:$E$557,'Infos Relatório'!$B39,'Faturamento SP2'!$Z$2:$Z$557,'Infos Relatório'!BQ$1)</f>
        <v>0</v>
      </c>
    </row>
    <row r="40" spans="2:74">
      <c r="B40" s="17" t="s">
        <v>273</v>
      </c>
      <c r="C40" s="23">
        <f>COUNTIFS('Faturamento SP2'!$D$2:$D$557,'Infos Relatório'!$B$2,'Faturamento SP2'!$E$2:$E$557,'Infos Relatório'!$B40,'Faturamento SP2'!$Z$2:$Z$557,'Infos Relatório'!C$1)</f>
        <v>0</v>
      </c>
      <c r="D40" s="14">
        <f>SUMIFS('Faturamento SP2'!$G$2:$G$557,'Faturamento SP2'!$D$2:$D$557,'Infos Relatório'!$B$2,'Faturamento SP2'!$E$2:$E$557,'Infos Relatório'!$B40,'Faturamento SP2'!$Z$2:$Z$557,'Infos Relatório'!C$1)</f>
        <v>0</v>
      </c>
      <c r="E40" s="55">
        <f>SUMIFS('Faturamento SP2'!$J$2:$J$557,'Faturamento SP2'!$D$2:$D$557,'Infos Relatório'!$B$2,'Faturamento SP2'!$E$2:$E$557,'Infos Relatório'!$B40,'Faturamento SP2'!$Z$2:$Z$557,'Infos Relatório'!C$1)</f>
        <v>0</v>
      </c>
      <c r="F40" s="15">
        <f>SUMIFS('Faturamento SP2'!$O$2:$O$557,'Faturamento SP2'!$D$2:$D$557,'Infos Relatório'!$B$2,'Faturamento SP2'!$E$2:$E$557,'Infos Relatório'!$B40,'Faturamento SP2'!$Z$2:$Z$557,'Infos Relatório'!C$1,'Faturamento SP2'!$T$2:$T$557,"Sim")+SUMIFS('Faturamento SP2'!$P$2:$P$557,'Faturamento SP2'!$D$2:$D$557,'Infos Relatório'!$B$2,'Faturamento SP2'!$E$2:$E$557,'Infos Relatório'!$B40,'Faturamento SP2'!$Z$2:$Z$557,'Infos Relatório'!C$1,'Faturamento SP2'!$T$2:$T$557,"Sim")</f>
        <v>0</v>
      </c>
      <c r="G40" s="60" t="e">
        <f t="shared" si="12"/>
        <v>#DIV/0!</v>
      </c>
      <c r="H40" s="24">
        <f>SUMIFS('Faturamento SP2'!$H$2:$H$557,'Faturamento SP2'!$D$2:$D$557,'Infos Relatório'!$B$2,'Faturamento SP2'!$E$2:$E$557,'Infos Relatório'!$B40,'Faturamento SP2'!$Z$2:$Z$557,'Infos Relatório'!C$1)</f>
        <v>0</v>
      </c>
      <c r="I40" s="23">
        <f>COUNTIFS('Faturamento SP2'!$D$2:$D$557,'Infos Relatório'!$B$2,'Faturamento SP2'!$E$2:$E$557,'Infos Relatório'!$B40,'Faturamento SP2'!$Z$2:$Z$557,'Infos Relatório'!I$1)</f>
        <v>0</v>
      </c>
      <c r="J40" s="14">
        <f>SUMIFS('Faturamento SP2'!$G$2:$G$557,'Faturamento SP2'!$D$2:$D$557,'Infos Relatório'!$B$2,'Faturamento SP2'!$E$2:$E$557,'Infos Relatório'!$B40,'Faturamento SP2'!$Z$2:$Z$557,'Infos Relatório'!I$1)</f>
        <v>0</v>
      </c>
      <c r="K40" s="55">
        <f>SUMIFS('Faturamento SP2'!$J$2:$J$557,'Faturamento SP2'!$D$2:$D$557,'Infos Relatório'!$B$2,'Faturamento SP2'!$E$2:$E$557,'Infos Relatório'!$B40,'Faturamento SP2'!$Z$2:$Z$557,'Infos Relatório'!I$1)</f>
        <v>0</v>
      </c>
      <c r="L40" s="15">
        <f>SUMIFS('Faturamento SP2'!$O$2:$O$557,'Faturamento SP2'!$D$2:$D$557,'Infos Relatório'!$B$2,'Faturamento SP2'!$E$2:$E$557,'Infos Relatório'!$B40,'Faturamento SP2'!$Z$2:$Z$557,'Infos Relatório'!I$1,'Faturamento SP2'!$T$2:$T$557,"Sim")+SUMIFS('Faturamento SP2'!$P$2:$P$557,'Faturamento SP2'!$D$2:$D$557,'Infos Relatório'!$B$2,'Faturamento SP2'!$E$2:$E$557,'Infos Relatório'!$B40,'Faturamento SP2'!$Z$2:$Z$557,'Infos Relatório'!I$1,'Faturamento SP2'!$T$2:$T$557,"Sim")</f>
        <v>0</v>
      </c>
      <c r="M40" s="27" t="e">
        <f t="shared" si="13"/>
        <v>#DIV/0!</v>
      </c>
      <c r="N40" s="24">
        <f>SUMIFS('Faturamento SP2'!$H$2:$H$557,'Faturamento SP2'!$D$2:$D$557,'Infos Relatório'!$B$2,'Faturamento SP2'!$E$2:$E$557,'Infos Relatório'!$B40,'Faturamento SP2'!$Z$2:$Z$557,'Infos Relatório'!I$1)</f>
        <v>0</v>
      </c>
      <c r="O40" s="23">
        <f>COUNTIFS('Faturamento SP2'!$D$2:$D$557,'Infos Relatório'!$B$2,'Faturamento SP2'!$E$2:$E$557,'Infos Relatório'!$B40,'Faturamento SP2'!$Z$2:$Z$557,'Infos Relatório'!O$1)</f>
        <v>0</v>
      </c>
      <c r="P40" s="14">
        <f>SUMIFS('Faturamento SP2'!$G$2:$G$557,'Faturamento SP2'!$D$2:$D$557,'Infos Relatório'!$B$2,'Faturamento SP2'!$E$2:$E$557,'Infos Relatório'!$B40,'Faturamento SP2'!$Z$2:$Z$557,'Infos Relatório'!O$1)</f>
        <v>0</v>
      </c>
      <c r="Q40" s="14">
        <f>SUMIFS('Faturamento SP2'!$J$2:$J$557,'Faturamento SP2'!$D$2:$D$557,'Infos Relatório'!$B$2,'Faturamento SP2'!$E$2:$E$557,'Infos Relatório'!$B40,'Faturamento SP2'!$Z$2:$Z$557,'Infos Relatório'!O$1)</f>
        <v>0</v>
      </c>
      <c r="R40" s="15">
        <f>SUMIFS('Faturamento SP2'!$O$2:$O$557,'Faturamento SP2'!$D$2:$D$557,'Infos Relatório'!$B$2,'Faturamento SP2'!$E$2:$E$557,'Infos Relatório'!$B40,'Faturamento SP2'!$Z$2:$Z$557,'Infos Relatório'!O$1,'Faturamento SP2'!$T$2:$T$557,"Sim")+SUMIFS('Faturamento SP2'!$P$2:$P$557,'Faturamento SP2'!$D$2:$D$557,'Infos Relatório'!$B$2,'Faturamento SP2'!$E$2:$E$557,'Infos Relatório'!$B40,'Faturamento SP2'!$Z$2:$Z$557,'Infos Relatório'!O$1,'Faturamento SP2'!$T$2:$T$557,"Sim")</f>
        <v>0</v>
      </c>
      <c r="S40" s="27" t="e">
        <f t="shared" si="14"/>
        <v>#DIV/0!</v>
      </c>
      <c r="T40" s="24">
        <f>SUMIFS('Faturamento SP2'!$H$2:$H$557,'Faturamento SP2'!$D$2:$D$557,'Infos Relatório'!$B$2,'Faturamento SP2'!$E$2:$E$557,'Infos Relatório'!$B40,'Faturamento SP2'!$Z$2:$Z$557,'Infos Relatório'!O$1)</f>
        <v>0</v>
      </c>
      <c r="U40" s="23">
        <f>COUNTIFS('Faturamento SP2'!$D$2:$D$557,'Infos Relatório'!$B$2,'Faturamento SP2'!$E$2:$E$557,'Infos Relatório'!$B40,'Faturamento SP2'!$Z$2:$Z$557,'Infos Relatório'!U$1)</f>
        <v>0</v>
      </c>
      <c r="V40" s="14">
        <f>SUMIFS('Faturamento SP2'!$G$2:$G$557,'Faturamento SP2'!$D$2:$D$557,'Infos Relatório'!$B$2,'Faturamento SP2'!$E$2:$E$557,'Infos Relatório'!$B40,'Faturamento SP2'!$Z$2:$Z$557,'Infos Relatório'!U$1)</f>
        <v>0</v>
      </c>
      <c r="W40" s="14">
        <f>SUMIFS('Faturamento SP2'!$J$2:$J$557,'Faturamento SP2'!$D$2:$D$557,'Infos Relatório'!$B$2,'Faturamento SP2'!$E$2:$E$557,'Infos Relatório'!$B40,'Faturamento SP2'!$Z$2:$Z$557,'Infos Relatório'!U$1)</f>
        <v>0</v>
      </c>
      <c r="X40" s="15">
        <f>SUMIFS('Faturamento SP2'!$O$2:$O$557,'Faturamento SP2'!$D$2:$D$557,'Infos Relatório'!$B$2,'Faturamento SP2'!$E$2:$E$557,'Infos Relatório'!$B40,'Faturamento SP2'!$Z$2:$Z$557,'Infos Relatório'!U$1,'Faturamento SP2'!$T$2:$T$557,"Sim")+SUMIFS('Faturamento SP2'!$P$2:$P$557,'Faturamento SP2'!$D$2:$D$557,'Infos Relatório'!$B$2,'Faturamento SP2'!$E$2:$E$557,'Infos Relatório'!$B40,'Faturamento SP2'!$Z$2:$Z$557,'Infos Relatório'!U$1,'Faturamento SP2'!$T$2:$T$557,"Sim")</f>
        <v>0</v>
      </c>
      <c r="Y40" s="27" t="e">
        <f t="shared" si="15"/>
        <v>#DIV/0!</v>
      </c>
      <c r="Z40" s="24">
        <f>SUMIFS('Faturamento SP2'!$H$2:$H$557,'Faturamento SP2'!$D$2:$D$557,'Infos Relatório'!$B$2,'Faturamento SP2'!$E$2:$E$557,'Infos Relatório'!$B40,'Faturamento SP2'!$Z$2:$Z$557,'Infos Relatório'!U$1)</f>
        <v>0</v>
      </c>
      <c r="AA40" s="23">
        <f>COUNTIFS('Faturamento SP2'!$D$2:$D$557,'Infos Relatório'!$B$2,'Faturamento SP2'!$E$2:$E$557,'Infos Relatório'!$B40,'Faturamento SP2'!$Z$2:$Z$557,'Infos Relatório'!AA$1)</f>
        <v>0</v>
      </c>
      <c r="AB40" s="14">
        <f>SUMIFS('Faturamento SP2'!$G$2:$G$557,'Faturamento SP2'!$D$2:$D$557,'Infos Relatório'!$B$2,'Faturamento SP2'!$E$2:$E$557,'Infos Relatório'!$B40,'Faturamento SP2'!$Z$2:$Z$557,'Infos Relatório'!AA$1)</f>
        <v>0</v>
      </c>
      <c r="AC40" s="14">
        <f>SUMIFS('Faturamento SP2'!$J$2:$J$557,'Faturamento SP2'!$D$2:$D$557,'Infos Relatório'!$B$2,'Faturamento SP2'!$E$2:$E$557,'Infos Relatório'!$B40,'Faturamento SP2'!$Z$2:$Z$557,'Infos Relatório'!AA$1)</f>
        <v>0</v>
      </c>
      <c r="AD40" s="15">
        <f>SUMIFS('Faturamento SP2'!$O$2:$O$557,'Faturamento SP2'!$D$2:$D$557,'Infos Relatório'!$B$2,'Faturamento SP2'!$E$2:$E$557,'Infos Relatório'!$B40,'Faturamento SP2'!$Z$2:$Z$557,'Infos Relatório'!AA$1,'Faturamento SP2'!$T$2:$T$557,"Sim")+SUMIFS('Faturamento SP2'!$P$2:$P$557,'Faturamento SP2'!$D$2:$D$557,'Infos Relatório'!$B$2,'Faturamento SP2'!$E$2:$E$557,'Infos Relatório'!$B40,'Faturamento SP2'!$Z$2:$Z$557,'Infos Relatório'!AA$1,'Faturamento SP2'!$T$2:$T$557,"Sim")</f>
        <v>0</v>
      </c>
      <c r="AE40" s="27" t="e">
        <f t="shared" si="16"/>
        <v>#DIV/0!</v>
      </c>
      <c r="AF40" s="24">
        <f>SUMIFS('Faturamento SP2'!$H$2:$H$557,'Faturamento SP2'!$D$2:$D$557,'Infos Relatório'!$B$2,'Faturamento SP2'!$E$2:$E$557,'Infos Relatório'!$B40,'Faturamento SP2'!$Z$2:$Z$557,'Infos Relatório'!AA$1)</f>
        <v>0</v>
      </c>
      <c r="AG40" s="23">
        <f>COUNTIFS('Faturamento SP2'!$D$2:$D$557,'Infos Relatório'!$B$2,'Faturamento SP2'!$E$2:$E$557,'Infos Relatório'!$B40,'Faturamento SP2'!$Z$2:$Z$557,'Infos Relatório'!AG$1)</f>
        <v>0</v>
      </c>
      <c r="AH40" s="14">
        <f>SUMIFS('Faturamento SP2'!$G$2:$G$557,'Faturamento SP2'!$D$2:$D$557,'Infos Relatório'!$B$2,'Faturamento SP2'!$E$2:$E$557,'Infos Relatório'!$B40,'Faturamento SP2'!$Z$2:$Z$557,'Infos Relatório'!AG$1)</f>
        <v>0</v>
      </c>
      <c r="AI40" s="14">
        <f>SUMIFS('Faturamento SP2'!$J$2:$J$557,'Faturamento SP2'!$D$2:$D$557,'Infos Relatório'!$B$2,'Faturamento SP2'!$E$2:$E$557,'Infos Relatório'!$B40,'Faturamento SP2'!$Z$2:$Z$557,'Infos Relatório'!AG$1)</f>
        <v>0</v>
      </c>
      <c r="AJ40" s="15">
        <f>SUMIFS('Faturamento SP2'!$O$2:$O$557,'Faturamento SP2'!$D$2:$D$557,'Infos Relatório'!$B$2,'Faturamento SP2'!$E$2:$E$557,'Infos Relatório'!$B40,'Faturamento SP2'!$Z$2:$Z$557,'Infos Relatório'!AG$1,'Faturamento SP2'!$T$2:$T$557,"Sim")+SUMIFS('Faturamento SP2'!$P$2:$P$557,'Faturamento SP2'!$D$2:$D$557,'Infos Relatório'!$B$2,'Faturamento SP2'!$E$2:$E$557,'Infos Relatório'!$B40,'Faturamento SP2'!$Z$2:$Z$557,'Infos Relatório'!AG$1,'Faturamento SP2'!$T$2:$T$557,"Sim")</f>
        <v>0</v>
      </c>
      <c r="AK40" s="27" t="e">
        <f t="shared" si="17"/>
        <v>#DIV/0!</v>
      </c>
      <c r="AL40" s="24">
        <f>SUMIFS('Faturamento SP2'!$H$2:$H$557,'Faturamento SP2'!$D$2:$D$557,'Infos Relatório'!$B$2,'Faturamento SP2'!$E$2:$E$557,'Infos Relatório'!$B40,'Faturamento SP2'!$Z$2:$Z$557,'Infos Relatório'!AG$1)</f>
        <v>0</v>
      </c>
      <c r="AM40" s="23">
        <f>COUNTIFS('Faturamento SP2'!$D$2:$D$557,'Infos Relatório'!$B$2,'Faturamento SP2'!$E$2:$E$557,'Infos Relatório'!$B40,'Faturamento SP2'!$Z$2:$Z$557,'Infos Relatório'!AM$1)</f>
        <v>0</v>
      </c>
      <c r="AN40" s="14">
        <f>SUMIFS('Faturamento SP2'!$G$2:$G$557,'Faturamento SP2'!$D$2:$D$557,'Infos Relatório'!$B$2,'Faturamento SP2'!$E$2:$E$557,'Infos Relatório'!$B40,'Faturamento SP2'!$Z$2:$Z$557,'Infos Relatório'!AM$1)</f>
        <v>0</v>
      </c>
      <c r="AO40" s="14">
        <f>SUMIFS('Faturamento SP2'!$J$2:$J$557,'Faturamento SP2'!$D$2:$D$557,'Infos Relatório'!$B$2,'Faturamento SP2'!$E$2:$E$557,'Infos Relatório'!$B40,'Faturamento SP2'!$Z$2:$Z$557,'Infos Relatório'!AM$1)</f>
        <v>0</v>
      </c>
      <c r="AP40" s="15">
        <f>SUMIFS('Faturamento SP2'!$O$2:$O$557,'Faturamento SP2'!$D$2:$D$557,'Infos Relatório'!$B$2,'Faturamento SP2'!$E$2:$E$557,'Infos Relatório'!$B40,'Faturamento SP2'!$Z$2:$Z$557,'Infos Relatório'!AM$1,'Faturamento SP2'!$T$2:$T$557,"Sim")+SUMIFS('Faturamento SP2'!$P$2:$P$557,'Faturamento SP2'!$D$2:$D$557,'Infos Relatório'!$B$2,'Faturamento SP2'!$E$2:$E$557,'Infos Relatório'!$B40,'Faturamento SP2'!$Z$2:$Z$557,'Infos Relatório'!AM$1,'Faturamento SP2'!$T$2:$T$557,"Sim")</f>
        <v>0</v>
      </c>
      <c r="AQ40" s="27" t="e">
        <f t="shared" si="18"/>
        <v>#DIV/0!</v>
      </c>
      <c r="AR40" s="24">
        <f>SUMIFS('Faturamento SP2'!$H$2:$H$557,'Faturamento SP2'!$D$2:$D$557,'Infos Relatório'!$B$2,'Faturamento SP2'!$E$2:$E$557,'Infos Relatório'!$B40,'Faturamento SP2'!$Z$2:$Z$557,'Infos Relatório'!AM$1)</f>
        <v>0</v>
      </c>
      <c r="AS40" s="23">
        <f>COUNTIFS('Faturamento SP2'!$D$2:$D$557,'Infos Relatório'!$B$2,'Faturamento SP2'!$E$2:$E$557,'Infos Relatório'!$B40,'Faturamento SP2'!$Z$2:$Z$557,'Infos Relatório'!AS$1)</f>
        <v>0</v>
      </c>
      <c r="AT40" s="14">
        <f>SUMIFS('Faturamento SP2'!$G$2:$G$557,'Faturamento SP2'!$D$2:$D$557,'Infos Relatório'!$B$2,'Faturamento SP2'!$E$2:$E$557,'Infos Relatório'!$B40,'Faturamento SP2'!$Z$2:$Z$557,'Infos Relatório'!AS$1)</f>
        <v>0</v>
      </c>
      <c r="AU40" s="14">
        <f>SUMIFS('Faturamento SP2'!$J$2:$J$557,'Faturamento SP2'!$D$2:$D$557,'Infos Relatório'!$B$2,'Faturamento SP2'!$E$2:$E$557,'Infos Relatório'!$B40,'Faturamento SP2'!$Z$2:$Z$557,'Infos Relatório'!AS$1)</f>
        <v>0</v>
      </c>
      <c r="AV40" s="15">
        <f>SUMIFS('Faturamento SP2'!$O$2:$O$557,'Faturamento SP2'!$D$2:$D$557,'Infos Relatório'!$B$2,'Faturamento SP2'!$E$2:$E$557,'Infos Relatório'!$B40,'Faturamento SP2'!$Z$2:$Z$557,'Infos Relatório'!AS$1,'Faturamento SP2'!$T$2:$T$557,"Sim")+SUMIFS('Faturamento SP2'!$P$2:$P$557,'Faturamento SP2'!$D$2:$D$557,'Infos Relatório'!$B$2,'Faturamento SP2'!$E$2:$E$557,'Infos Relatório'!$B40,'Faturamento SP2'!$Z$2:$Z$557,'Infos Relatório'!AS$1,'Faturamento SP2'!$T$2:$T$557,"Sim")</f>
        <v>0</v>
      </c>
      <c r="AW40" s="27" t="e">
        <f t="shared" si="19"/>
        <v>#DIV/0!</v>
      </c>
      <c r="AX40" s="24">
        <f>SUMIFS('Faturamento SP2'!$H$2:$H$557,'Faturamento SP2'!$D$2:$D$557,'Infos Relatório'!$B$2,'Faturamento SP2'!$E$2:$E$557,'Infos Relatório'!$B40,'Faturamento SP2'!$Z$2:$Z$557,'Infos Relatório'!AS$1)</f>
        <v>0</v>
      </c>
      <c r="AY40" s="23">
        <f>COUNTIFS('Faturamento SP2'!$D$2:$D$557,'Infos Relatório'!$B$2,'Faturamento SP2'!$E$2:$E$557,'Infos Relatório'!$B40,'Faturamento SP2'!$Z$2:$Z$557,'Infos Relatório'!AY$1)</f>
        <v>0</v>
      </c>
      <c r="AZ40" s="14">
        <f>SUMIFS('Faturamento SP2'!$G$2:$G$557,'Faturamento SP2'!$D$2:$D$557,'Infos Relatório'!$B$2,'Faturamento SP2'!$E$2:$E$557,'Infos Relatório'!$B40,'Faturamento SP2'!$Z$2:$Z$557,'Infos Relatório'!AY$1)</f>
        <v>0</v>
      </c>
      <c r="BA40" s="14">
        <f>SUMIFS('Faturamento SP2'!$J$2:$J$557,'Faturamento SP2'!$D$2:$D$557,'Infos Relatório'!$B$2,'Faturamento SP2'!$E$2:$E$557,'Infos Relatório'!$B40,'Faturamento SP2'!$Z$2:$Z$557,'Infos Relatório'!AY$1)</f>
        <v>0</v>
      </c>
      <c r="BB40" s="15">
        <f>SUMIFS('Faturamento SP2'!$O$2:$O$557,'Faturamento SP2'!$D$2:$D$557,'Infos Relatório'!$B$2,'Faturamento SP2'!$E$2:$E$557,'Infos Relatório'!$B40,'Faturamento SP2'!$Z$2:$Z$557,'Infos Relatório'!AY$1,'Faturamento SP2'!$T$2:$T$557,"Sim")+SUMIFS('Faturamento SP2'!$P$2:$P$557,'Faturamento SP2'!$D$2:$D$557,'Infos Relatório'!$B$2,'Faturamento SP2'!$E$2:$E$557,'Infos Relatório'!$B40,'Faturamento SP2'!$Z$2:$Z$557,'Infos Relatório'!AY$1,'Faturamento SP2'!$T$2:$T$557,"Sim")</f>
        <v>0</v>
      </c>
      <c r="BC40" s="27" t="e">
        <f t="shared" si="20"/>
        <v>#DIV/0!</v>
      </c>
      <c r="BD40" s="24">
        <f>SUMIFS('Faturamento SP2'!$H$2:$H$557,'Faturamento SP2'!$D$2:$D$557,'Infos Relatório'!$B$2,'Faturamento SP2'!$E$2:$E$557,'Infos Relatório'!$B40,'Faturamento SP2'!$Z$2:$Z$557,'Infos Relatório'!AY$1)</f>
        <v>0</v>
      </c>
      <c r="BE40" s="23">
        <f>COUNTIFS('Faturamento SP2'!$D$2:$D$557,'Infos Relatório'!$B$2,'Faturamento SP2'!$E$2:$E$557,'Infos Relatório'!$B40,'Faturamento SP2'!$Z$2:$Z$557,'Infos Relatório'!BE$1)</f>
        <v>0</v>
      </c>
      <c r="BF40" s="14">
        <f>SUMIFS('Faturamento SP2'!$G$2:$G$557,'Faturamento SP2'!$D$2:$D$557,'Infos Relatório'!$B$2,'Faturamento SP2'!$E$2:$E$557,'Infos Relatório'!$B40,'Faturamento SP2'!$Z$2:$Z$557,'Infos Relatório'!BE$1)</f>
        <v>0</v>
      </c>
      <c r="BG40" s="14">
        <f>SUMIFS('Faturamento SP2'!$J$2:$J$557,'Faturamento SP2'!$D$2:$D$557,'Infos Relatório'!$B$2,'Faturamento SP2'!$E$2:$E$557,'Infos Relatório'!$B40,'Faturamento SP2'!$Z$2:$Z$557,'Infos Relatório'!BE$1)</f>
        <v>0</v>
      </c>
      <c r="BH40" s="15">
        <f>SUMIFS('Faturamento SP2'!$O$2:$O$557,'Faturamento SP2'!$D$2:$D$557,'Infos Relatório'!$B$2,'Faturamento SP2'!$E$2:$E$557,'Infos Relatório'!$B40,'Faturamento SP2'!$Z$2:$Z$557,'Infos Relatório'!BE$1,'Faturamento SP2'!$T$2:$T$557,"Sim")+SUMIFS('Faturamento SP2'!$P$2:$P$557,'Faturamento SP2'!$D$2:$D$557,'Infos Relatório'!$B$2,'Faturamento SP2'!$E$2:$E$557,'Infos Relatório'!$B40,'Faturamento SP2'!$Z$2:$Z$557,'Infos Relatório'!BE$1,'Faturamento SP2'!$T$2:$T$557,"Sim")</f>
        <v>0</v>
      </c>
      <c r="BI40" s="27" t="e">
        <f t="shared" si="21"/>
        <v>#DIV/0!</v>
      </c>
      <c r="BJ40" s="24">
        <f>SUMIFS('Faturamento SP2'!$H$2:$H$557,'Faturamento SP2'!$D$2:$D$557,'Infos Relatório'!$B$2,'Faturamento SP2'!$E$2:$E$557,'Infos Relatório'!$B40,'Faturamento SP2'!$Z$2:$Z$557,'Infos Relatório'!BE$1)</f>
        <v>0</v>
      </c>
      <c r="BK40" s="23">
        <f>COUNTIFS('Faturamento SP2'!$D$2:$D$557,'Infos Relatório'!$B$2,'Faturamento SP2'!$E$2:$E$557,'Infos Relatório'!$B40,'Faturamento SP2'!$Z$2:$Z$557,'Infos Relatório'!BK$1)</f>
        <v>0</v>
      </c>
      <c r="BL40" s="14">
        <f>SUMIFS('Faturamento SP2'!$G$2:$G$557,'Faturamento SP2'!$D$2:$D$557,'Infos Relatório'!$B$2,'Faturamento SP2'!$E$2:$E$557,'Infos Relatório'!$B40,'Faturamento SP2'!$Z$2:$Z$557,'Infos Relatório'!BK$1)</f>
        <v>0</v>
      </c>
      <c r="BM40" s="14">
        <f>SUMIFS('Faturamento SP2'!$J$2:$J$557,'Faturamento SP2'!$D$2:$D$557,'Infos Relatório'!$B$2,'Faturamento SP2'!$E$2:$E$557,'Infos Relatório'!$B40,'Faturamento SP2'!$Z$2:$Z$557,'Infos Relatório'!BK$1)</f>
        <v>0</v>
      </c>
      <c r="BN40" s="15">
        <f>SUMIFS('Faturamento SP2'!$O$2:$O$557,'Faturamento SP2'!$D$2:$D$557,'Infos Relatório'!$B$2,'Faturamento SP2'!$E$2:$E$557,'Infos Relatório'!$B40,'Faturamento SP2'!$Z$2:$Z$557,'Infos Relatório'!BK$1,'Faturamento SP2'!$T$2:$T$557,"Sim")+SUMIFS('Faturamento SP2'!$P$2:$P$557,'Faturamento SP2'!$D$2:$D$557,'Infos Relatório'!$B$2,'Faturamento SP2'!$E$2:$E$557,'Infos Relatório'!$B40,'Faturamento SP2'!$Z$2:$Z$557,'Infos Relatório'!BK$1,'Faturamento SP2'!$T$2:$T$557,"Sim")</f>
        <v>0</v>
      </c>
      <c r="BO40" s="27" t="e">
        <f t="shared" si="22"/>
        <v>#DIV/0!</v>
      </c>
      <c r="BP40" s="24">
        <f>SUMIFS('Faturamento SP2'!$H$2:$H$557,'Faturamento SP2'!$D$2:$D$557,'Infos Relatório'!$B$2,'Faturamento SP2'!$E$2:$E$557,'Infos Relatório'!$B40,'Faturamento SP2'!$Z$2:$Z$557,'Infos Relatório'!BK$1)</f>
        <v>0</v>
      </c>
      <c r="BQ40" s="23">
        <f>COUNTIFS('Faturamento SP2'!$D$2:$D$557,'Infos Relatório'!$B$2,'Faturamento SP2'!$E$2:$E$557,'Infos Relatório'!$B40,'Faturamento SP2'!$Z$2:$Z$557,'Infos Relatório'!BQ$1)</f>
        <v>0</v>
      </c>
      <c r="BR40" s="14">
        <f>SUMIFS('Faturamento SP2'!$G$2:$G$557,'Faturamento SP2'!$D$2:$D$557,'Infos Relatório'!$B$2,'Faturamento SP2'!$E$2:$E$557,'Infos Relatório'!$B40,'Faturamento SP2'!$Z$2:$Z$557,'Infos Relatório'!BQ$1)</f>
        <v>0</v>
      </c>
      <c r="BS40" s="14">
        <f>SUMIFS('Faturamento SP2'!$J$2:$J$557,'Faturamento SP2'!$D$2:$D$557,'Infos Relatório'!$B$2,'Faturamento SP2'!$E$2:$E$557,'Infos Relatório'!$B40,'Faturamento SP2'!$Z$2:$Z$557,'Infos Relatório'!BQ$1)</f>
        <v>0</v>
      </c>
      <c r="BT40" s="15">
        <f>SUMIFS('Faturamento SP2'!$O$2:$O$557,'Faturamento SP2'!$D$2:$D$557,'Infos Relatório'!$B$2,'Faturamento SP2'!$E$2:$E$557,'Infos Relatório'!$B40,'Faturamento SP2'!$Z$2:$Z$557,'Infos Relatório'!BQ$1,'Faturamento SP2'!$T$2:$T$557,"Sim")+SUMIFS('Faturamento SP2'!$P$2:$P$557,'Faturamento SP2'!$D$2:$D$557,'Infos Relatório'!$B$2,'Faturamento SP2'!$E$2:$E$557,'Infos Relatório'!$B40,'Faturamento SP2'!$Z$2:$Z$557,'Infos Relatório'!BQ$1,'Faturamento SP2'!$T$2:$T$557,"Sim")</f>
        <v>0</v>
      </c>
      <c r="BU40" s="27" t="e">
        <f t="shared" si="23"/>
        <v>#DIV/0!</v>
      </c>
      <c r="BV40" s="24">
        <f>SUMIFS('Faturamento SP2'!$H$2:$H$557,'Faturamento SP2'!$D$2:$D$557,'Infos Relatório'!$B$2,'Faturamento SP2'!$E$2:$E$557,'Infos Relatório'!$B40,'Faturamento SP2'!$Z$2:$Z$557,'Infos Relatório'!BQ$1)</f>
        <v>0</v>
      </c>
    </row>
    <row r="41" spans="2:74">
      <c r="B41" s="17" t="s">
        <v>274</v>
      </c>
      <c r="C41" s="23">
        <f>COUNTIFS('Faturamento SP2'!$D$2:$D$557,'Infos Relatório'!$B$2,'Faturamento SP2'!$E$2:$E$557,'Infos Relatório'!$B41,'Faturamento SP2'!$Z$2:$Z$557,'Infos Relatório'!C$1)</f>
        <v>0</v>
      </c>
      <c r="D41" s="14">
        <f>SUMIFS('Faturamento SP2'!$G$2:$G$557,'Faturamento SP2'!$D$2:$D$557,'Infos Relatório'!$B$2,'Faturamento SP2'!$E$2:$E$557,'Infos Relatório'!$B41,'Faturamento SP2'!$Z$2:$Z$557,'Infos Relatório'!C$1)</f>
        <v>0</v>
      </c>
      <c r="E41" s="55">
        <f>SUMIFS('Faturamento SP2'!$J$2:$J$557,'Faturamento SP2'!$D$2:$D$557,'Infos Relatório'!$B$2,'Faturamento SP2'!$E$2:$E$557,'Infos Relatório'!$B41,'Faturamento SP2'!$Z$2:$Z$557,'Infos Relatório'!C$1)</f>
        <v>0</v>
      </c>
      <c r="F41" s="15">
        <f>SUMIFS('Faturamento SP2'!$O$2:$O$557,'Faturamento SP2'!$D$2:$D$557,'Infos Relatório'!$B$2,'Faturamento SP2'!$E$2:$E$557,'Infos Relatório'!$B41,'Faturamento SP2'!$Z$2:$Z$557,'Infos Relatório'!C$1,'Faturamento SP2'!$T$2:$T$557,"Sim")+SUMIFS('Faturamento SP2'!$P$2:$P$557,'Faturamento SP2'!$D$2:$D$557,'Infos Relatório'!$B$2,'Faturamento SP2'!$E$2:$E$557,'Infos Relatório'!$B41,'Faturamento SP2'!$Z$2:$Z$557,'Infos Relatório'!C$1,'Faturamento SP2'!$T$2:$T$557,"Sim")</f>
        <v>0</v>
      </c>
      <c r="G41" s="60" t="e">
        <f t="shared" si="12"/>
        <v>#DIV/0!</v>
      </c>
      <c r="H41" s="24">
        <f>SUMIFS('Faturamento SP2'!$H$2:$H$557,'Faturamento SP2'!$D$2:$D$557,'Infos Relatório'!$B$2,'Faturamento SP2'!$E$2:$E$557,'Infos Relatório'!$B41,'Faturamento SP2'!$Z$2:$Z$557,'Infos Relatório'!C$1)</f>
        <v>0</v>
      </c>
      <c r="I41" s="23">
        <f>COUNTIFS('Faturamento SP2'!$D$2:$D$557,'Infos Relatório'!$B$2,'Faturamento SP2'!$E$2:$E$557,'Infos Relatório'!$B41,'Faturamento SP2'!$Z$2:$Z$557,'Infos Relatório'!I$1)</f>
        <v>0</v>
      </c>
      <c r="J41" s="14">
        <f>SUMIFS('Faturamento SP2'!$G$2:$G$557,'Faturamento SP2'!$D$2:$D$557,'Infos Relatório'!$B$2,'Faturamento SP2'!$E$2:$E$557,'Infos Relatório'!$B41,'Faturamento SP2'!$Z$2:$Z$557,'Infos Relatório'!I$1)</f>
        <v>0</v>
      </c>
      <c r="K41" s="55">
        <f>SUMIFS('Faturamento SP2'!$J$2:$J$557,'Faturamento SP2'!$D$2:$D$557,'Infos Relatório'!$B$2,'Faturamento SP2'!$E$2:$E$557,'Infos Relatório'!$B41,'Faturamento SP2'!$Z$2:$Z$557,'Infos Relatório'!I$1)</f>
        <v>0</v>
      </c>
      <c r="L41" s="15">
        <f>SUMIFS('Faturamento SP2'!$O$2:$O$557,'Faturamento SP2'!$D$2:$D$557,'Infos Relatório'!$B$2,'Faturamento SP2'!$E$2:$E$557,'Infos Relatório'!$B41,'Faturamento SP2'!$Z$2:$Z$557,'Infos Relatório'!I$1,'Faturamento SP2'!$T$2:$T$557,"Sim")+SUMIFS('Faturamento SP2'!$P$2:$P$557,'Faturamento SP2'!$D$2:$D$557,'Infos Relatório'!$B$2,'Faturamento SP2'!$E$2:$E$557,'Infos Relatório'!$B41,'Faturamento SP2'!$Z$2:$Z$557,'Infos Relatório'!I$1,'Faturamento SP2'!$T$2:$T$557,"Sim")</f>
        <v>0</v>
      </c>
      <c r="M41" s="27" t="e">
        <f t="shared" si="13"/>
        <v>#DIV/0!</v>
      </c>
      <c r="N41" s="24">
        <f>SUMIFS('Faturamento SP2'!$H$2:$H$557,'Faturamento SP2'!$D$2:$D$557,'Infos Relatório'!$B$2,'Faturamento SP2'!$E$2:$E$557,'Infos Relatório'!$B41,'Faturamento SP2'!$Z$2:$Z$557,'Infos Relatório'!I$1)</f>
        <v>0</v>
      </c>
      <c r="O41" s="23">
        <f>COUNTIFS('Faturamento SP2'!$D$2:$D$557,'Infos Relatório'!$B$2,'Faturamento SP2'!$E$2:$E$557,'Infos Relatório'!$B41,'Faturamento SP2'!$Z$2:$Z$557,'Infos Relatório'!O$1)</f>
        <v>0</v>
      </c>
      <c r="P41" s="14">
        <f>SUMIFS('Faturamento SP2'!$G$2:$G$557,'Faturamento SP2'!$D$2:$D$557,'Infos Relatório'!$B$2,'Faturamento SP2'!$E$2:$E$557,'Infos Relatório'!$B41,'Faturamento SP2'!$Z$2:$Z$557,'Infos Relatório'!O$1)</f>
        <v>0</v>
      </c>
      <c r="Q41" s="14">
        <f>SUMIFS('Faturamento SP2'!$J$2:$J$557,'Faturamento SP2'!$D$2:$D$557,'Infos Relatório'!$B$2,'Faturamento SP2'!$E$2:$E$557,'Infos Relatório'!$B41,'Faturamento SP2'!$Z$2:$Z$557,'Infos Relatório'!O$1)</f>
        <v>0</v>
      </c>
      <c r="R41" s="15">
        <f>SUMIFS('Faturamento SP2'!$O$2:$O$557,'Faturamento SP2'!$D$2:$D$557,'Infos Relatório'!$B$2,'Faturamento SP2'!$E$2:$E$557,'Infos Relatório'!$B41,'Faturamento SP2'!$Z$2:$Z$557,'Infos Relatório'!O$1,'Faturamento SP2'!$T$2:$T$557,"Sim")+SUMIFS('Faturamento SP2'!$P$2:$P$557,'Faturamento SP2'!$D$2:$D$557,'Infos Relatório'!$B$2,'Faturamento SP2'!$E$2:$E$557,'Infos Relatório'!$B41,'Faturamento SP2'!$Z$2:$Z$557,'Infos Relatório'!O$1,'Faturamento SP2'!$T$2:$T$557,"Sim")</f>
        <v>0</v>
      </c>
      <c r="S41" s="27" t="e">
        <f t="shared" si="14"/>
        <v>#DIV/0!</v>
      </c>
      <c r="T41" s="24">
        <f>SUMIFS('Faturamento SP2'!$H$2:$H$557,'Faturamento SP2'!$D$2:$D$557,'Infos Relatório'!$B$2,'Faturamento SP2'!$E$2:$E$557,'Infos Relatório'!$B41,'Faturamento SP2'!$Z$2:$Z$557,'Infos Relatório'!O$1)</f>
        <v>0</v>
      </c>
      <c r="U41" s="23">
        <f>COUNTIFS('Faturamento SP2'!$D$2:$D$557,'Infos Relatório'!$B$2,'Faturamento SP2'!$E$2:$E$557,'Infos Relatório'!$B41,'Faturamento SP2'!$Z$2:$Z$557,'Infos Relatório'!U$1)</f>
        <v>0</v>
      </c>
      <c r="V41" s="14">
        <f>SUMIFS('Faturamento SP2'!$G$2:$G$557,'Faturamento SP2'!$D$2:$D$557,'Infos Relatório'!$B$2,'Faturamento SP2'!$E$2:$E$557,'Infos Relatório'!$B41,'Faturamento SP2'!$Z$2:$Z$557,'Infos Relatório'!U$1)</f>
        <v>0</v>
      </c>
      <c r="W41" s="14">
        <f>SUMIFS('Faturamento SP2'!$J$2:$J$557,'Faturamento SP2'!$D$2:$D$557,'Infos Relatório'!$B$2,'Faturamento SP2'!$E$2:$E$557,'Infos Relatório'!$B41,'Faturamento SP2'!$Z$2:$Z$557,'Infos Relatório'!U$1)</f>
        <v>0</v>
      </c>
      <c r="X41" s="15">
        <f>SUMIFS('Faturamento SP2'!$O$2:$O$557,'Faturamento SP2'!$D$2:$D$557,'Infos Relatório'!$B$2,'Faturamento SP2'!$E$2:$E$557,'Infos Relatório'!$B41,'Faturamento SP2'!$Z$2:$Z$557,'Infos Relatório'!U$1,'Faturamento SP2'!$T$2:$T$557,"Sim")+SUMIFS('Faturamento SP2'!$P$2:$P$557,'Faturamento SP2'!$D$2:$D$557,'Infos Relatório'!$B$2,'Faturamento SP2'!$E$2:$E$557,'Infos Relatório'!$B41,'Faturamento SP2'!$Z$2:$Z$557,'Infos Relatório'!U$1,'Faturamento SP2'!$T$2:$T$557,"Sim")</f>
        <v>0</v>
      </c>
      <c r="Y41" s="27" t="e">
        <f t="shared" si="15"/>
        <v>#DIV/0!</v>
      </c>
      <c r="Z41" s="24">
        <f>SUMIFS('Faturamento SP2'!$H$2:$H$557,'Faturamento SP2'!$D$2:$D$557,'Infos Relatório'!$B$2,'Faturamento SP2'!$E$2:$E$557,'Infos Relatório'!$B41,'Faturamento SP2'!$Z$2:$Z$557,'Infos Relatório'!U$1)</f>
        <v>0</v>
      </c>
      <c r="AA41" s="23">
        <f>COUNTIFS('Faturamento SP2'!$D$2:$D$557,'Infos Relatório'!$B$2,'Faturamento SP2'!$E$2:$E$557,'Infos Relatório'!$B41,'Faturamento SP2'!$Z$2:$Z$557,'Infos Relatório'!AA$1)</f>
        <v>0</v>
      </c>
      <c r="AB41" s="14">
        <f>SUMIFS('Faturamento SP2'!$G$2:$G$557,'Faturamento SP2'!$D$2:$D$557,'Infos Relatório'!$B$2,'Faturamento SP2'!$E$2:$E$557,'Infos Relatório'!$B41,'Faturamento SP2'!$Z$2:$Z$557,'Infos Relatório'!AA$1)</f>
        <v>0</v>
      </c>
      <c r="AC41" s="14">
        <f>SUMIFS('Faturamento SP2'!$J$2:$J$557,'Faturamento SP2'!$D$2:$D$557,'Infos Relatório'!$B$2,'Faturamento SP2'!$E$2:$E$557,'Infos Relatório'!$B41,'Faturamento SP2'!$Z$2:$Z$557,'Infos Relatório'!AA$1)</f>
        <v>0</v>
      </c>
      <c r="AD41" s="15">
        <f>SUMIFS('Faturamento SP2'!$O$2:$O$557,'Faturamento SP2'!$D$2:$D$557,'Infos Relatório'!$B$2,'Faturamento SP2'!$E$2:$E$557,'Infos Relatório'!$B41,'Faturamento SP2'!$Z$2:$Z$557,'Infos Relatório'!AA$1,'Faturamento SP2'!$T$2:$T$557,"Sim")+SUMIFS('Faturamento SP2'!$P$2:$P$557,'Faturamento SP2'!$D$2:$D$557,'Infos Relatório'!$B$2,'Faturamento SP2'!$E$2:$E$557,'Infos Relatório'!$B41,'Faturamento SP2'!$Z$2:$Z$557,'Infos Relatório'!AA$1,'Faturamento SP2'!$T$2:$T$557,"Sim")</f>
        <v>0</v>
      </c>
      <c r="AE41" s="27" t="e">
        <f t="shared" si="16"/>
        <v>#DIV/0!</v>
      </c>
      <c r="AF41" s="24">
        <f>SUMIFS('Faturamento SP2'!$H$2:$H$557,'Faturamento SP2'!$D$2:$D$557,'Infos Relatório'!$B$2,'Faturamento SP2'!$E$2:$E$557,'Infos Relatório'!$B41,'Faturamento SP2'!$Z$2:$Z$557,'Infos Relatório'!AA$1)</f>
        <v>0</v>
      </c>
      <c r="AG41" s="23">
        <f>COUNTIFS('Faturamento SP2'!$D$2:$D$557,'Infos Relatório'!$B$2,'Faturamento SP2'!$E$2:$E$557,'Infos Relatório'!$B41,'Faturamento SP2'!$Z$2:$Z$557,'Infos Relatório'!AG$1)</f>
        <v>0</v>
      </c>
      <c r="AH41" s="14">
        <f>SUMIFS('Faturamento SP2'!$G$2:$G$557,'Faturamento SP2'!$D$2:$D$557,'Infos Relatório'!$B$2,'Faturamento SP2'!$E$2:$E$557,'Infos Relatório'!$B41,'Faturamento SP2'!$Z$2:$Z$557,'Infos Relatório'!AG$1)</f>
        <v>0</v>
      </c>
      <c r="AI41" s="14">
        <f>SUMIFS('Faturamento SP2'!$J$2:$J$557,'Faturamento SP2'!$D$2:$D$557,'Infos Relatório'!$B$2,'Faturamento SP2'!$E$2:$E$557,'Infos Relatório'!$B41,'Faturamento SP2'!$Z$2:$Z$557,'Infos Relatório'!AG$1)</f>
        <v>0</v>
      </c>
      <c r="AJ41" s="15">
        <f>SUMIFS('Faturamento SP2'!$O$2:$O$557,'Faturamento SP2'!$D$2:$D$557,'Infos Relatório'!$B$2,'Faturamento SP2'!$E$2:$E$557,'Infos Relatório'!$B41,'Faturamento SP2'!$Z$2:$Z$557,'Infos Relatório'!AG$1,'Faturamento SP2'!$T$2:$T$557,"Sim")+SUMIFS('Faturamento SP2'!$P$2:$P$557,'Faturamento SP2'!$D$2:$D$557,'Infos Relatório'!$B$2,'Faturamento SP2'!$E$2:$E$557,'Infos Relatório'!$B41,'Faturamento SP2'!$Z$2:$Z$557,'Infos Relatório'!AG$1,'Faturamento SP2'!$T$2:$T$557,"Sim")</f>
        <v>0</v>
      </c>
      <c r="AK41" s="27" t="e">
        <f t="shared" si="17"/>
        <v>#DIV/0!</v>
      </c>
      <c r="AL41" s="24">
        <f>SUMIFS('Faturamento SP2'!$H$2:$H$557,'Faturamento SP2'!$D$2:$D$557,'Infos Relatório'!$B$2,'Faturamento SP2'!$E$2:$E$557,'Infos Relatório'!$B41,'Faturamento SP2'!$Z$2:$Z$557,'Infos Relatório'!AG$1)</f>
        <v>0</v>
      </c>
      <c r="AM41" s="23">
        <f>COUNTIFS('Faturamento SP2'!$D$2:$D$557,'Infos Relatório'!$B$2,'Faturamento SP2'!$E$2:$E$557,'Infos Relatório'!$B41,'Faturamento SP2'!$Z$2:$Z$557,'Infos Relatório'!AM$1)</f>
        <v>0</v>
      </c>
      <c r="AN41" s="14">
        <f>SUMIFS('Faturamento SP2'!$G$2:$G$557,'Faturamento SP2'!$D$2:$D$557,'Infos Relatório'!$B$2,'Faturamento SP2'!$E$2:$E$557,'Infos Relatório'!$B41,'Faturamento SP2'!$Z$2:$Z$557,'Infos Relatório'!AM$1)</f>
        <v>0</v>
      </c>
      <c r="AO41" s="14">
        <f>SUMIFS('Faturamento SP2'!$J$2:$J$557,'Faturamento SP2'!$D$2:$D$557,'Infos Relatório'!$B$2,'Faturamento SP2'!$E$2:$E$557,'Infos Relatório'!$B41,'Faturamento SP2'!$Z$2:$Z$557,'Infos Relatório'!AM$1)</f>
        <v>0</v>
      </c>
      <c r="AP41" s="15">
        <f>SUMIFS('Faturamento SP2'!$O$2:$O$557,'Faturamento SP2'!$D$2:$D$557,'Infos Relatório'!$B$2,'Faturamento SP2'!$E$2:$E$557,'Infos Relatório'!$B41,'Faturamento SP2'!$Z$2:$Z$557,'Infos Relatório'!AM$1,'Faturamento SP2'!$T$2:$T$557,"Sim")+SUMIFS('Faturamento SP2'!$P$2:$P$557,'Faturamento SP2'!$D$2:$D$557,'Infos Relatório'!$B$2,'Faturamento SP2'!$E$2:$E$557,'Infos Relatório'!$B41,'Faturamento SP2'!$Z$2:$Z$557,'Infos Relatório'!AM$1,'Faturamento SP2'!$T$2:$T$557,"Sim")</f>
        <v>0</v>
      </c>
      <c r="AQ41" s="27" t="e">
        <f t="shared" si="18"/>
        <v>#DIV/0!</v>
      </c>
      <c r="AR41" s="24">
        <f>SUMIFS('Faturamento SP2'!$H$2:$H$557,'Faturamento SP2'!$D$2:$D$557,'Infos Relatório'!$B$2,'Faturamento SP2'!$E$2:$E$557,'Infos Relatório'!$B41,'Faturamento SP2'!$Z$2:$Z$557,'Infos Relatório'!AM$1)</f>
        <v>0</v>
      </c>
      <c r="AS41" s="23">
        <f>COUNTIFS('Faturamento SP2'!$D$2:$D$557,'Infos Relatório'!$B$2,'Faturamento SP2'!$E$2:$E$557,'Infos Relatório'!$B41,'Faturamento SP2'!$Z$2:$Z$557,'Infos Relatório'!AS$1)</f>
        <v>0</v>
      </c>
      <c r="AT41" s="14">
        <f>SUMIFS('Faturamento SP2'!$G$2:$G$557,'Faturamento SP2'!$D$2:$D$557,'Infos Relatório'!$B$2,'Faturamento SP2'!$E$2:$E$557,'Infos Relatório'!$B41,'Faturamento SP2'!$Z$2:$Z$557,'Infos Relatório'!AS$1)</f>
        <v>0</v>
      </c>
      <c r="AU41" s="14">
        <f>SUMIFS('Faturamento SP2'!$J$2:$J$557,'Faturamento SP2'!$D$2:$D$557,'Infos Relatório'!$B$2,'Faturamento SP2'!$E$2:$E$557,'Infos Relatório'!$B41,'Faturamento SP2'!$Z$2:$Z$557,'Infos Relatório'!AS$1)</f>
        <v>0</v>
      </c>
      <c r="AV41" s="15">
        <f>SUMIFS('Faturamento SP2'!$O$2:$O$557,'Faturamento SP2'!$D$2:$D$557,'Infos Relatório'!$B$2,'Faturamento SP2'!$E$2:$E$557,'Infos Relatório'!$B41,'Faturamento SP2'!$Z$2:$Z$557,'Infos Relatório'!AS$1,'Faturamento SP2'!$T$2:$T$557,"Sim")+SUMIFS('Faturamento SP2'!$P$2:$P$557,'Faturamento SP2'!$D$2:$D$557,'Infos Relatório'!$B$2,'Faturamento SP2'!$E$2:$E$557,'Infos Relatório'!$B41,'Faturamento SP2'!$Z$2:$Z$557,'Infos Relatório'!AS$1,'Faturamento SP2'!$T$2:$T$557,"Sim")</f>
        <v>0</v>
      </c>
      <c r="AW41" s="27" t="e">
        <f t="shared" si="19"/>
        <v>#DIV/0!</v>
      </c>
      <c r="AX41" s="24">
        <f>SUMIFS('Faturamento SP2'!$H$2:$H$557,'Faturamento SP2'!$D$2:$D$557,'Infos Relatório'!$B$2,'Faturamento SP2'!$E$2:$E$557,'Infos Relatório'!$B41,'Faturamento SP2'!$Z$2:$Z$557,'Infos Relatório'!AS$1)</f>
        <v>0</v>
      </c>
      <c r="AY41" s="23">
        <f>COUNTIFS('Faturamento SP2'!$D$2:$D$557,'Infos Relatório'!$B$2,'Faturamento SP2'!$E$2:$E$557,'Infos Relatório'!$B41,'Faturamento SP2'!$Z$2:$Z$557,'Infos Relatório'!AY$1)</f>
        <v>0</v>
      </c>
      <c r="AZ41" s="14">
        <f>SUMIFS('Faturamento SP2'!$G$2:$G$557,'Faturamento SP2'!$D$2:$D$557,'Infos Relatório'!$B$2,'Faturamento SP2'!$E$2:$E$557,'Infos Relatório'!$B41,'Faturamento SP2'!$Z$2:$Z$557,'Infos Relatório'!AY$1)</f>
        <v>0</v>
      </c>
      <c r="BA41" s="14">
        <f>SUMIFS('Faturamento SP2'!$J$2:$J$557,'Faturamento SP2'!$D$2:$D$557,'Infos Relatório'!$B$2,'Faturamento SP2'!$E$2:$E$557,'Infos Relatório'!$B41,'Faturamento SP2'!$Z$2:$Z$557,'Infos Relatório'!AY$1)</f>
        <v>0</v>
      </c>
      <c r="BB41" s="15">
        <f>SUMIFS('Faturamento SP2'!$O$2:$O$557,'Faturamento SP2'!$D$2:$D$557,'Infos Relatório'!$B$2,'Faturamento SP2'!$E$2:$E$557,'Infos Relatório'!$B41,'Faturamento SP2'!$Z$2:$Z$557,'Infos Relatório'!AY$1,'Faturamento SP2'!$T$2:$T$557,"Sim")+SUMIFS('Faturamento SP2'!$P$2:$P$557,'Faturamento SP2'!$D$2:$D$557,'Infos Relatório'!$B$2,'Faturamento SP2'!$E$2:$E$557,'Infos Relatório'!$B41,'Faturamento SP2'!$Z$2:$Z$557,'Infos Relatório'!AY$1,'Faturamento SP2'!$T$2:$T$557,"Sim")</f>
        <v>0</v>
      </c>
      <c r="BC41" s="27" t="e">
        <f t="shared" si="20"/>
        <v>#DIV/0!</v>
      </c>
      <c r="BD41" s="24">
        <f>SUMIFS('Faturamento SP2'!$H$2:$H$557,'Faturamento SP2'!$D$2:$D$557,'Infos Relatório'!$B$2,'Faturamento SP2'!$E$2:$E$557,'Infos Relatório'!$B41,'Faturamento SP2'!$Z$2:$Z$557,'Infos Relatório'!AY$1)</f>
        <v>0</v>
      </c>
      <c r="BE41" s="23">
        <f>COUNTIFS('Faturamento SP2'!$D$2:$D$557,'Infos Relatório'!$B$2,'Faturamento SP2'!$E$2:$E$557,'Infos Relatório'!$B41,'Faturamento SP2'!$Z$2:$Z$557,'Infos Relatório'!BE$1)</f>
        <v>0</v>
      </c>
      <c r="BF41" s="14">
        <f>SUMIFS('Faturamento SP2'!$G$2:$G$557,'Faturamento SP2'!$D$2:$D$557,'Infos Relatório'!$B$2,'Faturamento SP2'!$E$2:$E$557,'Infos Relatório'!$B41,'Faturamento SP2'!$Z$2:$Z$557,'Infos Relatório'!BE$1)</f>
        <v>0</v>
      </c>
      <c r="BG41" s="14">
        <f>SUMIFS('Faturamento SP2'!$J$2:$J$557,'Faturamento SP2'!$D$2:$D$557,'Infos Relatório'!$B$2,'Faturamento SP2'!$E$2:$E$557,'Infos Relatório'!$B41,'Faturamento SP2'!$Z$2:$Z$557,'Infos Relatório'!BE$1)</f>
        <v>0</v>
      </c>
      <c r="BH41" s="15">
        <f>SUMIFS('Faturamento SP2'!$O$2:$O$557,'Faturamento SP2'!$D$2:$D$557,'Infos Relatório'!$B$2,'Faturamento SP2'!$E$2:$E$557,'Infos Relatório'!$B41,'Faturamento SP2'!$Z$2:$Z$557,'Infos Relatório'!BE$1,'Faturamento SP2'!$T$2:$T$557,"Sim")+SUMIFS('Faturamento SP2'!$P$2:$P$557,'Faturamento SP2'!$D$2:$D$557,'Infos Relatório'!$B$2,'Faturamento SP2'!$E$2:$E$557,'Infos Relatório'!$B41,'Faturamento SP2'!$Z$2:$Z$557,'Infos Relatório'!BE$1,'Faturamento SP2'!$T$2:$T$557,"Sim")</f>
        <v>0</v>
      </c>
      <c r="BI41" s="27" t="e">
        <f t="shared" si="21"/>
        <v>#DIV/0!</v>
      </c>
      <c r="BJ41" s="24">
        <f>SUMIFS('Faturamento SP2'!$H$2:$H$557,'Faturamento SP2'!$D$2:$D$557,'Infos Relatório'!$B$2,'Faturamento SP2'!$E$2:$E$557,'Infos Relatório'!$B41,'Faturamento SP2'!$Z$2:$Z$557,'Infos Relatório'!BE$1)</f>
        <v>0</v>
      </c>
      <c r="BK41" s="23">
        <f>COUNTIFS('Faturamento SP2'!$D$2:$D$557,'Infos Relatório'!$B$2,'Faturamento SP2'!$E$2:$E$557,'Infos Relatório'!$B41,'Faturamento SP2'!$Z$2:$Z$557,'Infos Relatório'!BK$1)</f>
        <v>0</v>
      </c>
      <c r="BL41" s="14">
        <f>SUMIFS('Faturamento SP2'!$G$2:$G$557,'Faturamento SP2'!$D$2:$D$557,'Infos Relatório'!$B$2,'Faturamento SP2'!$E$2:$E$557,'Infos Relatório'!$B41,'Faturamento SP2'!$Z$2:$Z$557,'Infos Relatório'!BK$1)</f>
        <v>0</v>
      </c>
      <c r="BM41" s="14">
        <f>SUMIFS('Faturamento SP2'!$J$2:$J$557,'Faturamento SP2'!$D$2:$D$557,'Infos Relatório'!$B$2,'Faturamento SP2'!$E$2:$E$557,'Infos Relatório'!$B41,'Faturamento SP2'!$Z$2:$Z$557,'Infos Relatório'!BK$1)</f>
        <v>0</v>
      </c>
      <c r="BN41" s="15">
        <f>SUMIFS('Faturamento SP2'!$O$2:$O$557,'Faturamento SP2'!$D$2:$D$557,'Infos Relatório'!$B$2,'Faturamento SP2'!$E$2:$E$557,'Infos Relatório'!$B41,'Faturamento SP2'!$Z$2:$Z$557,'Infos Relatório'!BK$1,'Faturamento SP2'!$T$2:$T$557,"Sim")+SUMIFS('Faturamento SP2'!$P$2:$P$557,'Faturamento SP2'!$D$2:$D$557,'Infos Relatório'!$B$2,'Faturamento SP2'!$E$2:$E$557,'Infos Relatório'!$B41,'Faturamento SP2'!$Z$2:$Z$557,'Infos Relatório'!BK$1,'Faturamento SP2'!$T$2:$T$557,"Sim")</f>
        <v>0</v>
      </c>
      <c r="BO41" s="27" t="e">
        <f t="shared" si="22"/>
        <v>#DIV/0!</v>
      </c>
      <c r="BP41" s="24">
        <f>SUMIFS('Faturamento SP2'!$H$2:$H$557,'Faturamento SP2'!$D$2:$D$557,'Infos Relatório'!$B$2,'Faturamento SP2'!$E$2:$E$557,'Infos Relatório'!$B41,'Faturamento SP2'!$Z$2:$Z$557,'Infos Relatório'!BK$1)</f>
        <v>0</v>
      </c>
      <c r="BQ41" s="23">
        <f>COUNTIFS('Faturamento SP2'!$D$2:$D$557,'Infos Relatório'!$B$2,'Faturamento SP2'!$E$2:$E$557,'Infos Relatório'!$B41,'Faturamento SP2'!$Z$2:$Z$557,'Infos Relatório'!BQ$1)</f>
        <v>0</v>
      </c>
      <c r="BR41" s="14">
        <f>SUMIFS('Faturamento SP2'!$G$2:$G$557,'Faturamento SP2'!$D$2:$D$557,'Infos Relatório'!$B$2,'Faturamento SP2'!$E$2:$E$557,'Infos Relatório'!$B41,'Faturamento SP2'!$Z$2:$Z$557,'Infos Relatório'!BQ$1)</f>
        <v>0</v>
      </c>
      <c r="BS41" s="14">
        <f>SUMIFS('Faturamento SP2'!$J$2:$J$557,'Faturamento SP2'!$D$2:$D$557,'Infos Relatório'!$B$2,'Faturamento SP2'!$E$2:$E$557,'Infos Relatório'!$B41,'Faturamento SP2'!$Z$2:$Z$557,'Infos Relatório'!BQ$1)</f>
        <v>0</v>
      </c>
      <c r="BT41" s="15">
        <f>SUMIFS('Faturamento SP2'!$O$2:$O$557,'Faturamento SP2'!$D$2:$D$557,'Infos Relatório'!$B$2,'Faturamento SP2'!$E$2:$E$557,'Infos Relatório'!$B41,'Faturamento SP2'!$Z$2:$Z$557,'Infos Relatório'!BQ$1,'Faturamento SP2'!$T$2:$T$557,"Sim")+SUMIFS('Faturamento SP2'!$P$2:$P$557,'Faturamento SP2'!$D$2:$D$557,'Infos Relatório'!$B$2,'Faturamento SP2'!$E$2:$E$557,'Infos Relatório'!$B41,'Faturamento SP2'!$Z$2:$Z$557,'Infos Relatório'!BQ$1,'Faturamento SP2'!$T$2:$T$557,"Sim")</f>
        <v>0</v>
      </c>
      <c r="BU41" s="27" t="e">
        <f t="shared" si="23"/>
        <v>#DIV/0!</v>
      </c>
      <c r="BV41" s="24">
        <f>SUMIFS('Faturamento SP2'!$H$2:$H$557,'Faturamento SP2'!$D$2:$D$557,'Infos Relatório'!$B$2,'Faturamento SP2'!$E$2:$E$557,'Infos Relatório'!$B41,'Faturamento SP2'!$Z$2:$Z$557,'Infos Relatório'!BQ$1)</f>
        <v>0</v>
      </c>
    </row>
    <row r="42" spans="2:74">
      <c r="B42" s="17" t="s">
        <v>779</v>
      </c>
      <c r="C42" s="23">
        <f>COUNTIFS('Faturamento SP2'!$D$2:$D$557,'Infos Relatório'!$B$2,'Faturamento SP2'!$E$2:$E$557,'Infos Relatório'!$B42,'Faturamento SP2'!$Z$2:$Z$557,'Infos Relatório'!C$1)</f>
        <v>0</v>
      </c>
      <c r="D42" s="14">
        <f>SUMIFS('Faturamento SP2'!$G$2:$G$557,'Faturamento SP2'!$D$2:$D$557,'Infos Relatório'!$B$2,'Faturamento SP2'!$E$2:$E$557,'Infos Relatório'!$B42,'Faturamento SP2'!$Z$2:$Z$557,'Infos Relatório'!C$1)</f>
        <v>0</v>
      </c>
      <c r="E42" s="55">
        <f>SUMIFS('Faturamento SP2'!$J$2:$J$557,'Faturamento SP2'!$D$2:$D$557,'Infos Relatório'!$B$2,'Faturamento SP2'!$E$2:$E$557,'Infos Relatório'!$B42,'Faturamento SP2'!$Z$2:$Z$557,'Infos Relatório'!C$1)</f>
        <v>0</v>
      </c>
      <c r="F42" s="15">
        <f>SUMIFS('Faturamento SP2'!$O$2:$O$557,'Faturamento SP2'!$D$2:$D$557,'Infos Relatório'!$B$2,'Faturamento SP2'!$E$2:$E$557,'Infos Relatório'!$B42,'Faturamento SP2'!$Z$2:$Z$557,'Infos Relatório'!C$1,'Faturamento SP2'!$T$2:$T$557,"Sim")+SUMIFS('Faturamento SP2'!$P$2:$P$557,'Faturamento SP2'!$D$2:$D$557,'Infos Relatório'!$B$2,'Faturamento SP2'!$E$2:$E$557,'Infos Relatório'!$B42,'Faturamento SP2'!$Z$2:$Z$557,'Infos Relatório'!C$1,'Faturamento SP2'!$T$2:$T$557,"Sim")</f>
        <v>0</v>
      </c>
      <c r="G42" s="60" t="e">
        <f t="shared" si="12"/>
        <v>#DIV/0!</v>
      </c>
      <c r="H42" s="24">
        <f>SUMIFS('Faturamento SP2'!$H$2:$H$557,'Faturamento SP2'!$D$2:$D$557,'Infos Relatório'!$B$2,'Faturamento SP2'!$E$2:$E$557,'Infos Relatório'!$B42,'Faturamento SP2'!$Z$2:$Z$557,'Infos Relatório'!C$1)</f>
        <v>0</v>
      </c>
      <c r="I42" s="23">
        <f>COUNTIFS('Faturamento SP2'!$D$2:$D$557,'Infos Relatório'!$B$2,'Faturamento SP2'!$E$2:$E$557,'Infos Relatório'!$B42,'Faturamento SP2'!$Z$2:$Z$557,'Infos Relatório'!I$1)</f>
        <v>0</v>
      </c>
      <c r="J42" s="14">
        <f>SUMIFS('Faturamento SP2'!$G$2:$G$557,'Faturamento SP2'!$D$2:$D$557,'Infos Relatório'!$B$2,'Faturamento SP2'!$E$2:$E$557,'Infos Relatório'!$B42,'Faturamento SP2'!$Z$2:$Z$557,'Infos Relatório'!I$1)</f>
        <v>0</v>
      </c>
      <c r="K42" s="55">
        <f>SUMIFS('Faturamento SP2'!$J$2:$J$557,'Faturamento SP2'!$D$2:$D$557,'Infos Relatório'!$B$2,'Faturamento SP2'!$E$2:$E$557,'Infos Relatório'!$B42,'Faturamento SP2'!$Z$2:$Z$557,'Infos Relatório'!I$1)</f>
        <v>0</v>
      </c>
      <c r="L42" s="15">
        <f>SUMIFS('Faturamento SP2'!$O$2:$O$557,'Faturamento SP2'!$D$2:$D$557,'Infos Relatório'!$B$2,'Faturamento SP2'!$E$2:$E$557,'Infos Relatório'!$B42,'Faturamento SP2'!$Z$2:$Z$557,'Infos Relatório'!I$1,'Faturamento SP2'!$T$2:$T$557,"Sim")+SUMIFS('Faturamento SP2'!$P$2:$P$557,'Faturamento SP2'!$D$2:$D$557,'Infos Relatório'!$B$2,'Faturamento SP2'!$E$2:$E$557,'Infos Relatório'!$B42,'Faturamento SP2'!$Z$2:$Z$557,'Infos Relatório'!I$1,'Faturamento SP2'!$T$2:$T$557,"Sim")</f>
        <v>0</v>
      </c>
      <c r="M42" s="27" t="e">
        <f t="shared" si="13"/>
        <v>#DIV/0!</v>
      </c>
      <c r="N42" s="24">
        <f>SUMIFS('Faturamento SP2'!$H$2:$H$557,'Faturamento SP2'!$D$2:$D$557,'Infos Relatório'!$B$2,'Faturamento SP2'!$E$2:$E$557,'Infos Relatório'!$B42,'Faturamento SP2'!$Z$2:$Z$557,'Infos Relatório'!I$1)</f>
        <v>0</v>
      </c>
      <c r="O42" s="23">
        <f>COUNTIFS('Faturamento SP2'!$D$2:$D$557,'Infos Relatório'!$B$2,'Faturamento SP2'!$E$2:$E$557,'Infos Relatório'!$B42,'Faturamento SP2'!$Z$2:$Z$557,'Infos Relatório'!O$1)</f>
        <v>0</v>
      </c>
      <c r="P42" s="14">
        <f>SUMIFS('Faturamento SP2'!$G$2:$G$557,'Faturamento SP2'!$D$2:$D$557,'Infos Relatório'!$B$2,'Faturamento SP2'!$E$2:$E$557,'Infos Relatório'!$B42,'Faturamento SP2'!$Z$2:$Z$557,'Infos Relatório'!O$1)</f>
        <v>0</v>
      </c>
      <c r="Q42" s="14">
        <f>SUMIFS('Faturamento SP2'!$J$2:$J$557,'Faturamento SP2'!$D$2:$D$557,'Infos Relatório'!$B$2,'Faturamento SP2'!$E$2:$E$557,'Infos Relatório'!$B42,'Faturamento SP2'!$Z$2:$Z$557,'Infos Relatório'!O$1)</f>
        <v>0</v>
      </c>
      <c r="R42" s="15">
        <f>SUMIFS('Faturamento SP2'!$O$2:$O$557,'Faturamento SP2'!$D$2:$D$557,'Infos Relatório'!$B$2,'Faturamento SP2'!$E$2:$E$557,'Infos Relatório'!$B42,'Faturamento SP2'!$Z$2:$Z$557,'Infos Relatório'!O$1,'Faturamento SP2'!$T$2:$T$557,"Sim")+SUMIFS('Faturamento SP2'!$P$2:$P$557,'Faturamento SP2'!$D$2:$D$557,'Infos Relatório'!$B$2,'Faturamento SP2'!$E$2:$E$557,'Infos Relatório'!$B42,'Faturamento SP2'!$Z$2:$Z$557,'Infos Relatório'!O$1,'Faturamento SP2'!$T$2:$T$557,"Sim")</f>
        <v>0</v>
      </c>
      <c r="S42" s="27" t="e">
        <f t="shared" si="14"/>
        <v>#DIV/0!</v>
      </c>
      <c r="T42" s="24">
        <f>SUMIFS('Faturamento SP2'!$H$2:$H$557,'Faturamento SP2'!$D$2:$D$557,'Infos Relatório'!$B$2,'Faturamento SP2'!$E$2:$E$557,'Infos Relatório'!$B42,'Faturamento SP2'!$Z$2:$Z$557,'Infos Relatório'!O$1)</f>
        <v>0</v>
      </c>
      <c r="U42" s="23">
        <f>COUNTIFS('Faturamento SP2'!$D$2:$D$557,'Infos Relatório'!$B$2,'Faturamento SP2'!$E$2:$E$557,'Infos Relatório'!$B42,'Faturamento SP2'!$Z$2:$Z$557,'Infos Relatório'!U$1)</f>
        <v>0</v>
      </c>
      <c r="V42" s="14">
        <f>SUMIFS('Faturamento SP2'!$G$2:$G$557,'Faturamento SP2'!$D$2:$D$557,'Infos Relatório'!$B$2,'Faturamento SP2'!$E$2:$E$557,'Infos Relatório'!$B42,'Faturamento SP2'!$Z$2:$Z$557,'Infos Relatório'!U$1)</f>
        <v>0</v>
      </c>
      <c r="W42" s="14">
        <f>SUMIFS('Faturamento SP2'!$J$2:$J$557,'Faturamento SP2'!$D$2:$D$557,'Infos Relatório'!$B$2,'Faturamento SP2'!$E$2:$E$557,'Infos Relatório'!$B42,'Faturamento SP2'!$Z$2:$Z$557,'Infos Relatório'!U$1)</f>
        <v>0</v>
      </c>
      <c r="X42" s="15">
        <f>SUMIFS('Faturamento SP2'!$O$2:$O$557,'Faturamento SP2'!$D$2:$D$557,'Infos Relatório'!$B$2,'Faturamento SP2'!$E$2:$E$557,'Infos Relatório'!$B42,'Faturamento SP2'!$Z$2:$Z$557,'Infos Relatório'!U$1,'Faturamento SP2'!$T$2:$T$557,"Sim")+SUMIFS('Faturamento SP2'!$P$2:$P$557,'Faturamento SP2'!$D$2:$D$557,'Infos Relatório'!$B$2,'Faturamento SP2'!$E$2:$E$557,'Infos Relatório'!$B42,'Faturamento SP2'!$Z$2:$Z$557,'Infos Relatório'!U$1,'Faturamento SP2'!$T$2:$T$557,"Sim")</f>
        <v>0</v>
      </c>
      <c r="Y42" s="27" t="e">
        <f t="shared" si="15"/>
        <v>#DIV/0!</v>
      </c>
      <c r="Z42" s="24">
        <f>SUMIFS('Faturamento SP2'!$H$2:$H$557,'Faturamento SP2'!$D$2:$D$557,'Infos Relatório'!$B$2,'Faturamento SP2'!$E$2:$E$557,'Infos Relatório'!$B42,'Faturamento SP2'!$Z$2:$Z$557,'Infos Relatório'!U$1)</f>
        <v>0</v>
      </c>
      <c r="AA42" s="23">
        <f>COUNTIFS('Faturamento SP2'!$D$2:$D$557,'Infos Relatório'!$B$2,'Faturamento SP2'!$E$2:$E$557,'Infos Relatório'!$B42,'Faturamento SP2'!$Z$2:$Z$557,'Infos Relatório'!AA$1)</f>
        <v>0</v>
      </c>
      <c r="AB42" s="14">
        <f>SUMIFS('Faturamento SP2'!$G$2:$G$557,'Faturamento SP2'!$D$2:$D$557,'Infos Relatório'!$B$2,'Faturamento SP2'!$E$2:$E$557,'Infos Relatório'!$B42,'Faturamento SP2'!$Z$2:$Z$557,'Infos Relatório'!AA$1)</f>
        <v>0</v>
      </c>
      <c r="AC42" s="14">
        <f>SUMIFS('Faturamento SP2'!$J$2:$J$557,'Faturamento SP2'!$D$2:$D$557,'Infos Relatório'!$B$2,'Faturamento SP2'!$E$2:$E$557,'Infos Relatório'!$B42,'Faturamento SP2'!$Z$2:$Z$557,'Infos Relatório'!AA$1)</f>
        <v>0</v>
      </c>
      <c r="AD42" s="15">
        <f>SUMIFS('Faturamento SP2'!$O$2:$O$557,'Faturamento SP2'!$D$2:$D$557,'Infos Relatório'!$B$2,'Faturamento SP2'!$E$2:$E$557,'Infos Relatório'!$B42,'Faturamento SP2'!$Z$2:$Z$557,'Infos Relatório'!AA$1,'Faturamento SP2'!$T$2:$T$557,"Sim")+SUMIFS('Faturamento SP2'!$P$2:$P$557,'Faturamento SP2'!$D$2:$D$557,'Infos Relatório'!$B$2,'Faturamento SP2'!$E$2:$E$557,'Infos Relatório'!$B42,'Faturamento SP2'!$Z$2:$Z$557,'Infos Relatório'!AA$1,'Faturamento SP2'!$T$2:$T$557,"Sim")</f>
        <v>0</v>
      </c>
      <c r="AE42" s="27" t="e">
        <f t="shared" si="16"/>
        <v>#DIV/0!</v>
      </c>
      <c r="AF42" s="24">
        <f>SUMIFS('Faturamento SP2'!$H$2:$H$557,'Faturamento SP2'!$D$2:$D$557,'Infos Relatório'!$B$2,'Faturamento SP2'!$E$2:$E$557,'Infos Relatório'!$B42,'Faturamento SP2'!$Z$2:$Z$557,'Infos Relatório'!AA$1)</f>
        <v>0</v>
      </c>
      <c r="AG42" s="23">
        <f>COUNTIFS('Faturamento SP2'!$D$2:$D$557,'Infos Relatório'!$B$2,'Faturamento SP2'!$E$2:$E$557,'Infos Relatório'!$B42,'Faturamento SP2'!$Z$2:$Z$557,'Infos Relatório'!AG$1)</f>
        <v>0</v>
      </c>
      <c r="AH42" s="14">
        <f>SUMIFS('Faturamento SP2'!$G$2:$G$557,'Faturamento SP2'!$D$2:$D$557,'Infos Relatório'!$B$2,'Faturamento SP2'!$E$2:$E$557,'Infos Relatório'!$B42,'Faturamento SP2'!$Z$2:$Z$557,'Infos Relatório'!AG$1)</f>
        <v>0</v>
      </c>
      <c r="AI42" s="14">
        <f>SUMIFS('Faturamento SP2'!$J$2:$J$557,'Faturamento SP2'!$D$2:$D$557,'Infos Relatório'!$B$2,'Faturamento SP2'!$E$2:$E$557,'Infos Relatório'!$B42,'Faturamento SP2'!$Z$2:$Z$557,'Infos Relatório'!AG$1)</f>
        <v>0</v>
      </c>
      <c r="AJ42" s="15">
        <f>SUMIFS('Faturamento SP2'!$O$2:$O$557,'Faturamento SP2'!$D$2:$D$557,'Infos Relatório'!$B$2,'Faturamento SP2'!$E$2:$E$557,'Infos Relatório'!$B42,'Faturamento SP2'!$Z$2:$Z$557,'Infos Relatório'!AG$1,'Faturamento SP2'!$T$2:$T$557,"Sim")+SUMIFS('Faturamento SP2'!$P$2:$P$557,'Faturamento SP2'!$D$2:$D$557,'Infos Relatório'!$B$2,'Faturamento SP2'!$E$2:$E$557,'Infos Relatório'!$B42,'Faturamento SP2'!$Z$2:$Z$557,'Infos Relatório'!AG$1,'Faturamento SP2'!$T$2:$T$557,"Sim")</f>
        <v>0</v>
      </c>
      <c r="AK42" s="27" t="e">
        <f t="shared" si="17"/>
        <v>#DIV/0!</v>
      </c>
      <c r="AL42" s="24">
        <f>SUMIFS('Faturamento SP2'!$H$2:$H$557,'Faturamento SP2'!$D$2:$D$557,'Infos Relatório'!$B$2,'Faturamento SP2'!$E$2:$E$557,'Infos Relatório'!$B42,'Faturamento SP2'!$Z$2:$Z$557,'Infos Relatório'!AG$1)</f>
        <v>0</v>
      </c>
      <c r="AM42" s="23">
        <f>COUNTIFS('Faturamento SP2'!$D$2:$D$557,'Infos Relatório'!$B$2,'Faturamento SP2'!$E$2:$E$557,'Infos Relatório'!$B42,'Faturamento SP2'!$Z$2:$Z$557,'Infos Relatório'!AM$1)</f>
        <v>0</v>
      </c>
      <c r="AN42" s="14">
        <f>SUMIFS('Faturamento SP2'!$G$2:$G$557,'Faturamento SP2'!$D$2:$D$557,'Infos Relatório'!$B$2,'Faturamento SP2'!$E$2:$E$557,'Infos Relatório'!$B42,'Faturamento SP2'!$Z$2:$Z$557,'Infos Relatório'!AM$1)</f>
        <v>0</v>
      </c>
      <c r="AO42" s="14">
        <f>SUMIFS('Faturamento SP2'!$J$2:$J$557,'Faturamento SP2'!$D$2:$D$557,'Infos Relatório'!$B$2,'Faturamento SP2'!$E$2:$E$557,'Infos Relatório'!$B42,'Faturamento SP2'!$Z$2:$Z$557,'Infos Relatório'!AM$1)</f>
        <v>0</v>
      </c>
      <c r="AP42" s="15">
        <f>SUMIFS('Faturamento SP2'!$O$2:$O$557,'Faturamento SP2'!$D$2:$D$557,'Infos Relatório'!$B$2,'Faturamento SP2'!$E$2:$E$557,'Infos Relatório'!$B42,'Faturamento SP2'!$Z$2:$Z$557,'Infos Relatório'!AM$1,'Faturamento SP2'!$T$2:$T$557,"Sim")+SUMIFS('Faturamento SP2'!$P$2:$P$557,'Faturamento SP2'!$D$2:$D$557,'Infos Relatório'!$B$2,'Faturamento SP2'!$E$2:$E$557,'Infos Relatório'!$B42,'Faturamento SP2'!$Z$2:$Z$557,'Infos Relatório'!AM$1,'Faturamento SP2'!$T$2:$T$557,"Sim")</f>
        <v>0</v>
      </c>
      <c r="AQ42" s="27" t="e">
        <f t="shared" si="18"/>
        <v>#DIV/0!</v>
      </c>
      <c r="AR42" s="24">
        <f>SUMIFS('Faturamento SP2'!$H$2:$H$557,'Faturamento SP2'!$D$2:$D$557,'Infos Relatório'!$B$2,'Faturamento SP2'!$E$2:$E$557,'Infos Relatório'!$B42,'Faturamento SP2'!$Z$2:$Z$557,'Infos Relatório'!AM$1)</f>
        <v>0</v>
      </c>
      <c r="AS42" s="23">
        <f>COUNTIFS('Faturamento SP2'!$D$2:$D$557,'Infos Relatório'!$B$2,'Faturamento SP2'!$E$2:$E$557,'Infos Relatório'!$B42,'Faturamento SP2'!$Z$2:$Z$557,'Infos Relatório'!AS$1)</f>
        <v>0</v>
      </c>
      <c r="AT42" s="14">
        <f>SUMIFS('Faturamento SP2'!$G$2:$G$557,'Faturamento SP2'!$D$2:$D$557,'Infos Relatório'!$B$2,'Faturamento SP2'!$E$2:$E$557,'Infos Relatório'!$B42,'Faturamento SP2'!$Z$2:$Z$557,'Infos Relatório'!AS$1)</f>
        <v>0</v>
      </c>
      <c r="AU42" s="14">
        <f>SUMIFS('Faturamento SP2'!$J$2:$J$557,'Faturamento SP2'!$D$2:$D$557,'Infos Relatório'!$B$2,'Faturamento SP2'!$E$2:$E$557,'Infos Relatório'!$B42,'Faturamento SP2'!$Z$2:$Z$557,'Infos Relatório'!AS$1)</f>
        <v>0</v>
      </c>
      <c r="AV42" s="15">
        <f>SUMIFS('Faturamento SP2'!$O$2:$O$557,'Faturamento SP2'!$D$2:$D$557,'Infos Relatório'!$B$2,'Faturamento SP2'!$E$2:$E$557,'Infos Relatório'!$B42,'Faturamento SP2'!$Z$2:$Z$557,'Infos Relatório'!AS$1,'Faturamento SP2'!$T$2:$T$557,"Sim")+SUMIFS('Faturamento SP2'!$P$2:$P$557,'Faturamento SP2'!$D$2:$D$557,'Infos Relatório'!$B$2,'Faturamento SP2'!$E$2:$E$557,'Infos Relatório'!$B42,'Faturamento SP2'!$Z$2:$Z$557,'Infos Relatório'!AS$1,'Faturamento SP2'!$T$2:$T$557,"Sim")</f>
        <v>0</v>
      </c>
      <c r="AW42" s="27" t="e">
        <f t="shared" si="19"/>
        <v>#DIV/0!</v>
      </c>
      <c r="AX42" s="24">
        <f>SUMIFS('Faturamento SP2'!$H$2:$H$557,'Faturamento SP2'!$D$2:$D$557,'Infos Relatório'!$B$2,'Faturamento SP2'!$E$2:$E$557,'Infos Relatório'!$B42,'Faturamento SP2'!$Z$2:$Z$557,'Infos Relatório'!AS$1)</f>
        <v>0</v>
      </c>
      <c r="AY42" s="23">
        <f>COUNTIFS('Faturamento SP2'!$D$2:$D$557,'Infos Relatório'!$B$2,'Faturamento SP2'!$E$2:$E$557,'Infos Relatório'!$B42,'Faturamento SP2'!$Z$2:$Z$557,'Infos Relatório'!AY$1)</f>
        <v>0</v>
      </c>
      <c r="AZ42" s="14">
        <f>SUMIFS('Faturamento SP2'!$G$2:$G$557,'Faturamento SP2'!$D$2:$D$557,'Infos Relatório'!$B$2,'Faturamento SP2'!$E$2:$E$557,'Infos Relatório'!$B42,'Faturamento SP2'!$Z$2:$Z$557,'Infos Relatório'!AY$1)</f>
        <v>0</v>
      </c>
      <c r="BA42" s="14">
        <f>SUMIFS('Faturamento SP2'!$J$2:$J$557,'Faturamento SP2'!$D$2:$D$557,'Infos Relatório'!$B$2,'Faturamento SP2'!$E$2:$E$557,'Infos Relatório'!$B42,'Faturamento SP2'!$Z$2:$Z$557,'Infos Relatório'!AY$1)</f>
        <v>0</v>
      </c>
      <c r="BB42" s="15">
        <f>SUMIFS('Faturamento SP2'!$O$2:$O$557,'Faturamento SP2'!$D$2:$D$557,'Infos Relatório'!$B$2,'Faturamento SP2'!$E$2:$E$557,'Infos Relatório'!$B42,'Faturamento SP2'!$Z$2:$Z$557,'Infos Relatório'!AY$1,'Faturamento SP2'!$T$2:$T$557,"Sim")+SUMIFS('Faturamento SP2'!$P$2:$P$557,'Faturamento SP2'!$D$2:$D$557,'Infos Relatório'!$B$2,'Faturamento SP2'!$E$2:$E$557,'Infos Relatório'!$B42,'Faturamento SP2'!$Z$2:$Z$557,'Infos Relatório'!AY$1,'Faturamento SP2'!$T$2:$T$557,"Sim")</f>
        <v>0</v>
      </c>
      <c r="BC42" s="27" t="e">
        <f t="shared" si="20"/>
        <v>#DIV/0!</v>
      </c>
      <c r="BD42" s="24">
        <f>SUMIFS('Faturamento SP2'!$H$2:$H$557,'Faturamento SP2'!$D$2:$D$557,'Infos Relatório'!$B$2,'Faturamento SP2'!$E$2:$E$557,'Infos Relatório'!$B42,'Faturamento SP2'!$Z$2:$Z$557,'Infos Relatório'!AY$1)</f>
        <v>0</v>
      </c>
      <c r="BE42" s="23">
        <f>COUNTIFS('Faturamento SP2'!$D$2:$D$557,'Infos Relatório'!$B$2,'Faturamento SP2'!$E$2:$E$557,'Infos Relatório'!$B42,'Faturamento SP2'!$Z$2:$Z$557,'Infos Relatório'!BE$1)</f>
        <v>0</v>
      </c>
      <c r="BF42" s="14">
        <f>SUMIFS('Faturamento SP2'!$G$2:$G$557,'Faturamento SP2'!$D$2:$D$557,'Infos Relatório'!$B$2,'Faturamento SP2'!$E$2:$E$557,'Infos Relatório'!$B42,'Faturamento SP2'!$Z$2:$Z$557,'Infos Relatório'!BE$1)</f>
        <v>0</v>
      </c>
      <c r="BG42" s="14">
        <f>SUMIFS('Faturamento SP2'!$J$2:$J$557,'Faturamento SP2'!$D$2:$D$557,'Infos Relatório'!$B$2,'Faturamento SP2'!$E$2:$E$557,'Infos Relatório'!$B42,'Faturamento SP2'!$Z$2:$Z$557,'Infos Relatório'!BE$1)</f>
        <v>0</v>
      </c>
      <c r="BH42" s="15">
        <f>SUMIFS('Faturamento SP2'!$O$2:$O$557,'Faturamento SP2'!$D$2:$D$557,'Infos Relatório'!$B$2,'Faturamento SP2'!$E$2:$E$557,'Infos Relatório'!$B42,'Faturamento SP2'!$Z$2:$Z$557,'Infos Relatório'!BE$1,'Faturamento SP2'!$T$2:$T$557,"Sim")+SUMIFS('Faturamento SP2'!$P$2:$P$557,'Faturamento SP2'!$D$2:$D$557,'Infos Relatório'!$B$2,'Faturamento SP2'!$E$2:$E$557,'Infos Relatório'!$B42,'Faturamento SP2'!$Z$2:$Z$557,'Infos Relatório'!BE$1,'Faturamento SP2'!$T$2:$T$557,"Sim")</f>
        <v>0</v>
      </c>
      <c r="BI42" s="27" t="e">
        <f t="shared" si="21"/>
        <v>#DIV/0!</v>
      </c>
      <c r="BJ42" s="24">
        <f>SUMIFS('Faturamento SP2'!$H$2:$H$557,'Faturamento SP2'!$D$2:$D$557,'Infos Relatório'!$B$2,'Faturamento SP2'!$E$2:$E$557,'Infos Relatório'!$B42,'Faturamento SP2'!$Z$2:$Z$557,'Infos Relatório'!BE$1)</f>
        <v>0</v>
      </c>
      <c r="BK42" s="23">
        <f>COUNTIFS('Faturamento SP2'!$D$2:$D$557,'Infos Relatório'!$B$2,'Faturamento SP2'!$E$2:$E$557,'Infos Relatório'!$B42,'Faturamento SP2'!$Z$2:$Z$557,'Infos Relatório'!BK$1)</f>
        <v>0</v>
      </c>
      <c r="BL42" s="14">
        <f>SUMIFS('Faturamento SP2'!$G$2:$G$557,'Faturamento SP2'!$D$2:$D$557,'Infos Relatório'!$B$2,'Faturamento SP2'!$E$2:$E$557,'Infos Relatório'!$B42,'Faturamento SP2'!$Z$2:$Z$557,'Infos Relatório'!BK$1)</f>
        <v>0</v>
      </c>
      <c r="BM42" s="14">
        <f>SUMIFS('Faturamento SP2'!$J$2:$J$557,'Faturamento SP2'!$D$2:$D$557,'Infos Relatório'!$B$2,'Faturamento SP2'!$E$2:$E$557,'Infos Relatório'!$B42,'Faturamento SP2'!$Z$2:$Z$557,'Infos Relatório'!BK$1)</f>
        <v>0</v>
      </c>
      <c r="BN42" s="15">
        <f>SUMIFS('Faturamento SP2'!$O$2:$O$557,'Faturamento SP2'!$D$2:$D$557,'Infos Relatório'!$B$2,'Faturamento SP2'!$E$2:$E$557,'Infos Relatório'!$B42,'Faturamento SP2'!$Z$2:$Z$557,'Infos Relatório'!BK$1,'Faturamento SP2'!$T$2:$T$557,"Sim")+SUMIFS('Faturamento SP2'!$P$2:$P$557,'Faturamento SP2'!$D$2:$D$557,'Infos Relatório'!$B$2,'Faturamento SP2'!$E$2:$E$557,'Infos Relatório'!$B42,'Faturamento SP2'!$Z$2:$Z$557,'Infos Relatório'!BK$1,'Faturamento SP2'!$T$2:$T$557,"Sim")</f>
        <v>0</v>
      </c>
      <c r="BO42" s="27" t="e">
        <f t="shared" si="22"/>
        <v>#DIV/0!</v>
      </c>
      <c r="BP42" s="24">
        <f>SUMIFS('Faturamento SP2'!$H$2:$H$557,'Faturamento SP2'!$D$2:$D$557,'Infos Relatório'!$B$2,'Faturamento SP2'!$E$2:$E$557,'Infos Relatório'!$B42,'Faturamento SP2'!$Z$2:$Z$557,'Infos Relatório'!BK$1)</f>
        <v>0</v>
      </c>
      <c r="BQ42" s="23">
        <f>COUNTIFS('Faturamento SP2'!$D$2:$D$557,'Infos Relatório'!$B$2,'Faturamento SP2'!$E$2:$E$557,'Infos Relatório'!$B42,'Faturamento SP2'!$Z$2:$Z$557,'Infos Relatório'!BQ$1)</f>
        <v>0</v>
      </c>
      <c r="BR42" s="14">
        <f>SUMIFS('Faturamento SP2'!$G$2:$G$557,'Faturamento SP2'!$D$2:$D$557,'Infos Relatório'!$B$2,'Faturamento SP2'!$E$2:$E$557,'Infos Relatório'!$B42,'Faturamento SP2'!$Z$2:$Z$557,'Infos Relatório'!BQ$1)</f>
        <v>0</v>
      </c>
      <c r="BS42" s="14">
        <f>SUMIFS('Faturamento SP2'!$J$2:$J$557,'Faturamento SP2'!$D$2:$D$557,'Infos Relatório'!$B$2,'Faturamento SP2'!$E$2:$E$557,'Infos Relatório'!$B42,'Faturamento SP2'!$Z$2:$Z$557,'Infos Relatório'!BQ$1)</f>
        <v>0</v>
      </c>
      <c r="BT42" s="15">
        <f>SUMIFS('Faturamento SP2'!$O$2:$O$557,'Faturamento SP2'!$D$2:$D$557,'Infos Relatório'!$B$2,'Faturamento SP2'!$E$2:$E$557,'Infos Relatório'!$B42,'Faturamento SP2'!$Z$2:$Z$557,'Infos Relatório'!BQ$1,'Faturamento SP2'!$T$2:$T$557,"Sim")+SUMIFS('Faturamento SP2'!$P$2:$P$557,'Faturamento SP2'!$D$2:$D$557,'Infos Relatório'!$B$2,'Faturamento SP2'!$E$2:$E$557,'Infos Relatório'!$B42,'Faturamento SP2'!$Z$2:$Z$557,'Infos Relatório'!BQ$1,'Faturamento SP2'!$T$2:$T$557,"Sim")</f>
        <v>0</v>
      </c>
      <c r="BU42" s="27" t="e">
        <f t="shared" si="23"/>
        <v>#DIV/0!</v>
      </c>
      <c r="BV42" s="24">
        <f>SUMIFS('Faturamento SP2'!$H$2:$H$557,'Faturamento SP2'!$D$2:$D$557,'Infos Relatório'!$B$2,'Faturamento SP2'!$E$2:$E$557,'Infos Relatório'!$B42,'Faturamento SP2'!$Z$2:$Z$557,'Infos Relatório'!BQ$1)</f>
        <v>0</v>
      </c>
    </row>
    <row r="43" spans="2:74">
      <c r="B43" s="17" t="s">
        <v>275</v>
      </c>
      <c r="C43" s="23">
        <f>COUNTIFS('Faturamento SP2'!$D$2:$D$557,'Infos Relatório'!$B$2,'Faturamento SP2'!$E$2:$E$557,'Infos Relatório'!$B43,'Faturamento SP2'!$Z$2:$Z$557,'Infos Relatório'!C$1)</f>
        <v>0</v>
      </c>
      <c r="D43" s="14">
        <f>SUMIFS('Faturamento SP2'!$G$2:$G$557,'Faturamento SP2'!$D$2:$D$557,'Infos Relatório'!$B$2,'Faturamento SP2'!$E$2:$E$557,'Infos Relatório'!$B43,'Faturamento SP2'!$Z$2:$Z$557,'Infos Relatório'!C$1)</f>
        <v>0</v>
      </c>
      <c r="E43" s="55">
        <f>SUMIFS('Faturamento SP2'!$J$2:$J$557,'Faturamento SP2'!$D$2:$D$557,'Infos Relatório'!$B$2,'Faturamento SP2'!$E$2:$E$557,'Infos Relatório'!$B43,'Faturamento SP2'!$Z$2:$Z$557,'Infos Relatório'!C$1)</f>
        <v>0</v>
      </c>
      <c r="F43" s="15">
        <f>SUMIFS('Faturamento SP2'!$O$2:$O$557,'Faturamento SP2'!$D$2:$D$557,'Infos Relatório'!$B$2,'Faturamento SP2'!$E$2:$E$557,'Infos Relatório'!$B43,'Faturamento SP2'!$Z$2:$Z$557,'Infos Relatório'!C$1,'Faturamento SP2'!$T$2:$T$557,"Sim")+SUMIFS('Faturamento SP2'!$P$2:$P$557,'Faturamento SP2'!$D$2:$D$557,'Infos Relatório'!$B$2,'Faturamento SP2'!$E$2:$E$557,'Infos Relatório'!$B43,'Faturamento SP2'!$Z$2:$Z$557,'Infos Relatório'!C$1,'Faturamento SP2'!$T$2:$T$557,"Sim")</f>
        <v>0</v>
      </c>
      <c r="G43" s="60" t="e">
        <f t="shared" si="12"/>
        <v>#DIV/0!</v>
      </c>
      <c r="H43" s="24">
        <f>SUMIFS('Faturamento SP2'!$H$2:$H$557,'Faturamento SP2'!$D$2:$D$557,'Infos Relatório'!$B$2,'Faturamento SP2'!$E$2:$E$557,'Infos Relatório'!$B43,'Faturamento SP2'!$Z$2:$Z$557,'Infos Relatório'!C$1)</f>
        <v>0</v>
      </c>
      <c r="I43" s="23">
        <f>COUNTIFS('Faturamento SP2'!$D$2:$D$557,'Infos Relatório'!$B$2,'Faturamento SP2'!$E$2:$E$557,'Infos Relatório'!$B43,'Faturamento SP2'!$Z$2:$Z$557,'Infos Relatório'!I$1)</f>
        <v>0</v>
      </c>
      <c r="J43" s="14">
        <f>SUMIFS('Faturamento SP2'!$G$2:$G$557,'Faturamento SP2'!$D$2:$D$557,'Infos Relatório'!$B$2,'Faturamento SP2'!$E$2:$E$557,'Infos Relatório'!$B43,'Faturamento SP2'!$Z$2:$Z$557,'Infos Relatório'!I$1)</f>
        <v>0</v>
      </c>
      <c r="K43" s="55">
        <f>SUMIFS('Faturamento SP2'!$J$2:$J$557,'Faturamento SP2'!$D$2:$D$557,'Infos Relatório'!$B$2,'Faturamento SP2'!$E$2:$E$557,'Infos Relatório'!$B43,'Faturamento SP2'!$Z$2:$Z$557,'Infos Relatório'!I$1)</f>
        <v>0</v>
      </c>
      <c r="L43" s="15">
        <f>SUMIFS('Faturamento SP2'!$O$2:$O$557,'Faturamento SP2'!$D$2:$D$557,'Infos Relatório'!$B$2,'Faturamento SP2'!$E$2:$E$557,'Infos Relatório'!$B43,'Faturamento SP2'!$Z$2:$Z$557,'Infos Relatório'!I$1,'Faturamento SP2'!$T$2:$T$557,"Sim")+SUMIFS('Faturamento SP2'!$P$2:$P$557,'Faturamento SP2'!$D$2:$D$557,'Infos Relatório'!$B$2,'Faturamento SP2'!$E$2:$E$557,'Infos Relatório'!$B43,'Faturamento SP2'!$Z$2:$Z$557,'Infos Relatório'!I$1,'Faturamento SP2'!$T$2:$T$557,"Sim")</f>
        <v>0</v>
      </c>
      <c r="M43" s="27" t="e">
        <f t="shared" si="13"/>
        <v>#DIV/0!</v>
      </c>
      <c r="N43" s="24">
        <f>SUMIFS('Faturamento SP2'!$H$2:$H$557,'Faturamento SP2'!$D$2:$D$557,'Infos Relatório'!$B$2,'Faturamento SP2'!$E$2:$E$557,'Infos Relatório'!$B43,'Faturamento SP2'!$Z$2:$Z$557,'Infos Relatório'!I$1)</f>
        <v>0</v>
      </c>
      <c r="O43" s="23">
        <f>COUNTIFS('Faturamento SP2'!$D$2:$D$557,'Infos Relatório'!$B$2,'Faturamento SP2'!$E$2:$E$557,'Infos Relatório'!$B43,'Faturamento SP2'!$Z$2:$Z$557,'Infos Relatório'!O$1)</f>
        <v>0</v>
      </c>
      <c r="P43" s="14">
        <f>SUMIFS('Faturamento SP2'!$G$2:$G$557,'Faturamento SP2'!$D$2:$D$557,'Infos Relatório'!$B$2,'Faturamento SP2'!$E$2:$E$557,'Infos Relatório'!$B43,'Faturamento SP2'!$Z$2:$Z$557,'Infos Relatório'!O$1)</f>
        <v>0</v>
      </c>
      <c r="Q43" s="14">
        <f>SUMIFS('Faturamento SP2'!$J$2:$J$557,'Faturamento SP2'!$D$2:$D$557,'Infos Relatório'!$B$2,'Faturamento SP2'!$E$2:$E$557,'Infos Relatório'!$B43,'Faturamento SP2'!$Z$2:$Z$557,'Infos Relatório'!O$1)</f>
        <v>0</v>
      </c>
      <c r="R43" s="15">
        <f>SUMIFS('Faturamento SP2'!$O$2:$O$557,'Faturamento SP2'!$D$2:$D$557,'Infos Relatório'!$B$2,'Faturamento SP2'!$E$2:$E$557,'Infos Relatório'!$B43,'Faturamento SP2'!$Z$2:$Z$557,'Infos Relatório'!O$1,'Faturamento SP2'!$T$2:$T$557,"Sim")+SUMIFS('Faturamento SP2'!$P$2:$P$557,'Faturamento SP2'!$D$2:$D$557,'Infos Relatório'!$B$2,'Faturamento SP2'!$E$2:$E$557,'Infos Relatório'!$B43,'Faturamento SP2'!$Z$2:$Z$557,'Infos Relatório'!O$1,'Faturamento SP2'!$T$2:$T$557,"Sim")</f>
        <v>0</v>
      </c>
      <c r="S43" s="27" t="e">
        <f t="shared" si="14"/>
        <v>#DIV/0!</v>
      </c>
      <c r="T43" s="24">
        <f>SUMIFS('Faturamento SP2'!$H$2:$H$557,'Faturamento SP2'!$D$2:$D$557,'Infos Relatório'!$B$2,'Faturamento SP2'!$E$2:$E$557,'Infos Relatório'!$B43,'Faturamento SP2'!$Z$2:$Z$557,'Infos Relatório'!O$1)</f>
        <v>0</v>
      </c>
      <c r="U43" s="23">
        <f>COUNTIFS('Faturamento SP2'!$D$2:$D$557,'Infos Relatório'!$B$2,'Faturamento SP2'!$E$2:$E$557,'Infos Relatório'!$B43,'Faturamento SP2'!$Z$2:$Z$557,'Infos Relatório'!U$1)</f>
        <v>0</v>
      </c>
      <c r="V43" s="14">
        <f>SUMIFS('Faturamento SP2'!$G$2:$G$557,'Faturamento SP2'!$D$2:$D$557,'Infos Relatório'!$B$2,'Faturamento SP2'!$E$2:$E$557,'Infos Relatório'!$B43,'Faturamento SP2'!$Z$2:$Z$557,'Infos Relatório'!U$1)</f>
        <v>0</v>
      </c>
      <c r="W43" s="14">
        <f>SUMIFS('Faturamento SP2'!$J$2:$J$557,'Faturamento SP2'!$D$2:$D$557,'Infos Relatório'!$B$2,'Faturamento SP2'!$E$2:$E$557,'Infos Relatório'!$B43,'Faturamento SP2'!$Z$2:$Z$557,'Infos Relatório'!U$1)</f>
        <v>0</v>
      </c>
      <c r="X43" s="15">
        <f>SUMIFS('Faturamento SP2'!$O$2:$O$557,'Faturamento SP2'!$D$2:$D$557,'Infos Relatório'!$B$2,'Faturamento SP2'!$E$2:$E$557,'Infos Relatório'!$B43,'Faturamento SP2'!$Z$2:$Z$557,'Infos Relatório'!U$1,'Faturamento SP2'!$T$2:$T$557,"Sim")+SUMIFS('Faturamento SP2'!$P$2:$P$557,'Faturamento SP2'!$D$2:$D$557,'Infos Relatório'!$B$2,'Faturamento SP2'!$E$2:$E$557,'Infos Relatório'!$B43,'Faturamento SP2'!$Z$2:$Z$557,'Infos Relatório'!U$1,'Faturamento SP2'!$T$2:$T$557,"Sim")</f>
        <v>0</v>
      </c>
      <c r="Y43" s="27" t="e">
        <f t="shared" si="15"/>
        <v>#DIV/0!</v>
      </c>
      <c r="Z43" s="24">
        <f>SUMIFS('Faturamento SP2'!$H$2:$H$557,'Faturamento SP2'!$D$2:$D$557,'Infos Relatório'!$B$2,'Faturamento SP2'!$E$2:$E$557,'Infos Relatório'!$B43,'Faturamento SP2'!$Z$2:$Z$557,'Infos Relatório'!U$1)</f>
        <v>0</v>
      </c>
      <c r="AA43" s="23">
        <f>COUNTIFS('Faturamento SP2'!$D$2:$D$557,'Infos Relatório'!$B$2,'Faturamento SP2'!$E$2:$E$557,'Infos Relatório'!$B43,'Faturamento SP2'!$Z$2:$Z$557,'Infos Relatório'!AA$1)</f>
        <v>0</v>
      </c>
      <c r="AB43" s="14">
        <f>SUMIFS('Faturamento SP2'!$G$2:$G$557,'Faturamento SP2'!$D$2:$D$557,'Infos Relatório'!$B$2,'Faturamento SP2'!$E$2:$E$557,'Infos Relatório'!$B43,'Faturamento SP2'!$Z$2:$Z$557,'Infos Relatório'!AA$1)</f>
        <v>0</v>
      </c>
      <c r="AC43" s="14">
        <f>SUMIFS('Faturamento SP2'!$J$2:$J$557,'Faturamento SP2'!$D$2:$D$557,'Infos Relatório'!$B$2,'Faturamento SP2'!$E$2:$E$557,'Infos Relatório'!$B43,'Faturamento SP2'!$Z$2:$Z$557,'Infos Relatório'!AA$1)</f>
        <v>0</v>
      </c>
      <c r="AD43" s="15">
        <f>SUMIFS('Faturamento SP2'!$O$2:$O$557,'Faturamento SP2'!$D$2:$D$557,'Infos Relatório'!$B$2,'Faturamento SP2'!$E$2:$E$557,'Infos Relatório'!$B43,'Faturamento SP2'!$Z$2:$Z$557,'Infos Relatório'!AA$1,'Faturamento SP2'!$T$2:$T$557,"Sim")+SUMIFS('Faturamento SP2'!$P$2:$P$557,'Faturamento SP2'!$D$2:$D$557,'Infos Relatório'!$B$2,'Faturamento SP2'!$E$2:$E$557,'Infos Relatório'!$B43,'Faturamento SP2'!$Z$2:$Z$557,'Infos Relatório'!AA$1,'Faturamento SP2'!$T$2:$T$557,"Sim")</f>
        <v>0</v>
      </c>
      <c r="AE43" s="27" t="e">
        <f t="shared" si="16"/>
        <v>#DIV/0!</v>
      </c>
      <c r="AF43" s="24">
        <f>SUMIFS('Faturamento SP2'!$H$2:$H$557,'Faturamento SP2'!$D$2:$D$557,'Infos Relatório'!$B$2,'Faturamento SP2'!$E$2:$E$557,'Infos Relatório'!$B43,'Faturamento SP2'!$Z$2:$Z$557,'Infos Relatório'!AA$1)</f>
        <v>0</v>
      </c>
      <c r="AG43" s="23">
        <f>COUNTIFS('Faturamento SP2'!$D$2:$D$557,'Infos Relatório'!$B$2,'Faturamento SP2'!$E$2:$E$557,'Infos Relatório'!$B43,'Faturamento SP2'!$Z$2:$Z$557,'Infos Relatório'!AG$1)</f>
        <v>0</v>
      </c>
      <c r="AH43" s="14">
        <f>SUMIFS('Faturamento SP2'!$G$2:$G$557,'Faturamento SP2'!$D$2:$D$557,'Infos Relatório'!$B$2,'Faturamento SP2'!$E$2:$E$557,'Infos Relatório'!$B43,'Faturamento SP2'!$Z$2:$Z$557,'Infos Relatório'!AG$1)</f>
        <v>0</v>
      </c>
      <c r="AI43" s="14">
        <f>SUMIFS('Faturamento SP2'!$J$2:$J$557,'Faturamento SP2'!$D$2:$D$557,'Infos Relatório'!$B$2,'Faturamento SP2'!$E$2:$E$557,'Infos Relatório'!$B43,'Faturamento SP2'!$Z$2:$Z$557,'Infos Relatório'!AG$1)</f>
        <v>0</v>
      </c>
      <c r="AJ43" s="15">
        <f>SUMIFS('Faturamento SP2'!$O$2:$O$557,'Faturamento SP2'!$D$2:$D$557,'Infos Relatório'!$B$2,'Faturamento SP2'!$E$2:$E$557,'Infos Relatório'!$B43,'Faturamento SP2'!$Z$2:$Z$557,'Infos Relatório'!AG$1,'Faturamento SP2'!$T$2:$T$557,"Sim")+SUMIFS('Faturamento SP2'!$P$2:$P$557,'Faturamento SP2'!$D$2:$D$557,'Infos Relatório'!$B$2,'Faturamento SP2'!$E$2:$E$557,'Infos Relatório'!$B43,'Faturamento SP2'!$Z$2:$Z$557,'Infos Relatório'!AG$1,'Faturamento SP2'!$T$2:$T$557,"Sim")</f>
        <v>0</v>
      </c>
      <c r="AK43" s="27" t="e">
        <f t="shared" si="17"/>
        <v>#DIV/0!</v>
      </c>
      <c r="AL43" s="24">
        <f>SUMIFS('Faturamento SP2'!$H$2:$H$557,'Faturamento SP2'!$D$2:$D$557,'Infos Relatório'!$B$2,'Faturamento SP2'!$E$2:$E$557,'Infos Relatório'!$B43,'Faturamento SP2'!$Z$2:$Z$557,'Infos Relatório'!AG$1)</f>
        <v>0</v>
      </c>
      <c r="AM43" s="23">
        <f>COUNTIFS('Faturamento SP2'!$D$2:$D$557,'Infos Relatório'!$B$2,'Faturamento SP2'!$E$2:$E$557,'Infos Relatório'!$B43,'Faturamento SP2'!$Z$2:$Z$557,'Infos Relatório'!AM$1)</f>
        <v>0</v>
      </c>
      <c r="AN43" s="14">
        <f>SUMIFS('Faturamento SP2'!$G$2:$G$557,'Faturamento SP2'!$D$2:$D$557,'Infos Relatório'!$B$2,'Faturamento SP2'!$E$2:$E$557,'Infos Relatório'!$B43,'Faturamento SP2'!$Z$2:$Z$557,'Infos Relatório'!AM$1)</f>
        <v>0</v>
      </c>
      <c r="AO43" s="14">
        <f>SUMIFS('Faturamento SP2'!$J$2:$J$557,'Faturamento SP2'!$D$2:$D$557,'Infos Relatório'!$B$2,'Faturamento SP2'!$E$2:$E$557,'Infos Relatório'!$B43,'Faturamento SP2'!$Z$2:$Z$557,'Infos Relatório'!AM$1)</f>
        <v>0</v>
      </c>
      <c r="AP43" s="15">
        <f>SUMIFS('Faturamento SP2'!$O$2:$O$557,'Faturamento SP2'!$D$2:$D$557,'Infos Relatório'!$B$2,'Faturamento SP2'!$E$2:$E$557,'Infos Relatório'!$B43,'Faturamento SP2'!$Z$2:$Z$557,'Infos Relatório'!AM$1,'Faturamento SP2'!$T$2:$T$557,"Sim")+SUMIFS('Faturamento SP2'!$P$2:$P$557,'Faturamento SP2'!$D$2:$D$557,'Infos Relatório'!$B$2,'Faturamento SP2'!$E$2:$E$557,'Infos Relatório'!$B43,'Faturamento SP2'!$Z$2:$Z$557,'Infos Relatório'!AM$1,'Faturamento SP2'!$T$2:$T$557,"Sim")</f>
        <v>0</v>
      </c>
      <c r="AQ43" s="27" t="e">
        <f t="shared" si="18"/>
        <v>#DIV/0!</v>
      </c>
      <c r="AR43" s="24">
        <f>SUMIFS('Faturamento SP2'!$H$2:$H$557,'Faturamento SP2'!$D$2:$D$557,'Infos Relatório'!$B$2,'Faturamento SP2'!$E$2:$E$557,'Infos Relatório'!$B43,'Faturamento SP2'!$Z$2:$Z$557,'Infos Relatório'!AM$1)</f>
        <v>0</v>
      </c>
      <c r="AS43" s="23">
        <f>COUNTIFS('Faturamento SP2'!$D$2:$D$557,'Infos Relatório'!$B$2,'Faturamento SP2'!$E$2:$E$557,'Infos Relatório'!$B43,'Faturamento SP2'!$Z$2:$Z$557,'Infos Relatório'!AS$1)</f>
        <v>0</v>
      </c>
      <c r="AT43" s="14">
        <f>SUMIFS('Faturamento SP2'!$G$2:$G$557,'Faturamento SP2'!$D$2:$D$557,'Infos Relatório'!$B$2,'Faturamento SP2'!$E$2:$E$557,'Infos Relatório'!$B43,'Faturamento SP2'!$Z$2:$Z$557,'Infos Relatório'!AS$1)</f>
        <v>0</v>
      </c>
      <c r="AU43" s="14">
        <f>SUMIFS('Faturamento SP2'!$J$2:$J$557,'Faturamento SP2'!$D$2:$D$557,'Infos Relatório'!$B$2,'Faturamento SP2'!$E$2:$E$557,'Infos Relatório'!$B43,'Faturamento SP2'!$Z$2:$Z$557,'Infos Relatório'!AS$1)</f>
        <v>0</v>
      </c>
      <c r="AV43" s="15">
        <f>SUMIFS('Faturamento SP2'!$O$2:$O$557,'Faturamento SP2'!$D$2:$D$557,'Infos Relatório'!$B$2,'Faturamento SP2'!$E$2:$E$557,'Infos Relatório'!$B43,'Faturamento SP2'!$Z$2:$Z$557,'Infos Relatório'!AS$1,'Faturamento SP2'!$T$2:$T$557,"Sim")+SUMIFS('Faturamento SP2'!$P$2:$P$557,'Faturamento SP2'!$D$2:$D$557,'Infos Relatório'!$B$2,'Faturamento SP2'!$E$2:$E$557,'Infos Relatório'!$B43,'Faturamento SP2'!$Z$2:$Z$557,'Infos Relatório'!AS$1,'Faturamento SP2'!$T$2:$T$557,"Sim")</f>
        <v>0</v>
      </c>
      <c r="AW43" s="27" t="e">
        <f t="shared" si="19"/>
        <v>#DIV/0!</v>
      </c>
      <c r="AX43" s="24">
        <f>SUMIFS('Faturamento SP2'!$H$2:$H$557,'Faturamento SP2'!$D$2:$D$557,'Infos Relatório'!$B$2,'Faturamento SP2'!$E$2:$E$557,'Infos Relatório'!$B43,'Faturamento SP2'!$Z$2:$Z$557,'Infos Relatório'!AS$1)</f>
        <v>0</v>
      </c>
      <c r="AY43" s="23">
        <f>COUNTIFS('Faturamento SP2'!$D$2:$D$557,'Infos Relatório'!$B$2,'Faturamento SP2'!$E$2:$E$557,'Infos Relatório'!$B43,'Faturamento SP2'!$Z$2:$Z$557,'Infos Relatório'!AY$1)</f>
        <v>0</v>
      </c>
      <c r="AZ43" s="14">
        <f>SUMIFS('Faturamento SP2'!$G$2:$G$557,'Faturamento SP2'!$D$2:$D$557,'Infos Relatório'!$B$2,'Faturamento SP2'!$E$2:$E$557,'Infos Relatório'!$B43,'Faturamento SP2'!$Z$2:$Z$557,'Infos Relatório'!AY$1)</f>
        <v>0</v>
      </c>
      <c r="BA43" s="14">
        <f>SUMIFS('Faturamento SP2'!$J$2:$J$557,'Faturamento SP2'!$D$2:$D$557,'Infos Relatório'!$B$2,'Faturamento SP2'!$E$2:$E$557,'Infos Relatório'!$B43,'Faturamento SP2'!$Z$2:$Z$557,'Infos Relatório'!AY$1)</f>
        <v>0</v>
      </c>
      <c r="BB43" s="15">
        <f>SUMIFS('Faturamento SP2'!$O$2:$O$557,'Faturamento SP2'!$D$2:$D$557,'Infos Relatório'!$B$2,'Faturamento SP2'!$E$2:$E$557,'Infos Relatório'!$B43,'Faturamento SP2'!$Z$2:$Z$557,'Infos Relatório'!AY$1,'Faturamento SP2'!$T$2:$T$557,"Sim")+SUMIFS('Faturamento SP2'!$P$2:$P$557,'Faturamento SP2'!$D$2:$D$557,'Infos Relatório'!$B$2,'Faturamento SP2'!$E$2:$E$557,'Infos Relatório'!$B43,'Faturamento SP2'!$Z$2:$Z$557,'Infos Relatório'!AY$1,'Faturamento SP2'!$T$2:$T$557,"Sim")</f>
        <v>0</v>
      </c>
      <c r="BC43" s="27" t="e">
        <f t="shared" si="20"/>
        <v>#DIV/0!</v>
      </c>
      <c r="BD43" s="24">
        <f>SUMIFS('Faturamento SP2'!$H$2:$H$557,'Faturamento SP2'!$D$2:$D$557,'Infos Relatório'!$B$2,'Faturamento SP2'!$E$2:$E$557,'Infos Relatório'!$B43,'Faturamento SP2'!$Z$2:$Z$557,'Infos Relatório'!AY$1)</f>
        <v>0</v>
      </c>
      <c r="BE43" s="23">
        <f>COUNTIFS('Faturamento SP2'!$D$2:$D$557,'Infos Relatório'!$B$2,'Faturamento SP2'!$E$2:$E$557,'Infos Relatório'!$B43,'Faturamento SP2'!$Z$2:$Z$557,'Infos Relatório'!BE$1)</f>
        <v>0</v>
      </c>
      <c r="BF43" s="14">
        <f>SUMIFS('Faturamento SP2'!$G$2:$G$557,'Faturamento SP2'!$D$2:$D$557,'Infos Relatório'!$B$2,'Faturamento SP2'!$E$2:$E$557,'Infos Relatório'!$B43,'Faturamento SP2'!$Z$2:$Z$557,'Infos Relatório'!BE$1)</f>
        <v>0</v>
      </c>
      <c r="BG43" s="14">
        <f>SUMIFS('Faturamento SP2'!$J$2:$J$557,'Faturamento SP2'!$D$2:$D$557,'Infos Relatório'!$B$2,'Faturamento SP2'!$E$2:$E$557,'Infos Relatório'!$B43,'Faturamento SP2'!$Z$2:$Z$557,'Infos Relatório'!BE$1)</f>
        <v>0</v>
      </c>
      <c r="BH43" s="15">
        <f>SUMIFS('Faturamento SP2'!$O$2:$O$557,'Faturamento SP2'!$D$2:$D$557,'Infos Relatório'!$B$2,'Faturamento SP2'!$E$2:$E$557,'Infos Relatório'!$B43,'Faturamento SP2'!$Z$2:$Z$557,'Infos Relatório'!BE$1,'Faturamento SP2'!$T$2:$T$557,"Sim")+SUMIFS('Faturamento SP2'!$P$2:$P$557,'Faturamento SP2'!$D$2:$D$557,'Infos Relatório'!$B$2,'Faturamento SP2'!$E$2:$E$557,'Infos Relatório'!$B43,'Faturamento SP2'!$Z$2:$Z$557,'Infos Relatório'!BE$1,'Faturamento SP2'!$T$2:$T$557,"Sim")</f>
        <v>0</v>
      </c>
      <c r="BI43" s="27" t="e">
        <f t="shared" si="21"/>
        <v>#DIV/0!</v>
      </c>
      <c r="BJ43" s="24">
        <f>SUMIFS('Faturamento SP2'!$H$2:$H$557,'Faturamento SP2'!$D$2:$D$557,'Infos Relatório'!$B$2,'Faturamento SP2'!$E$2:$E$557,'Infos Relatório'!$B43,'Faturamento SP2'!$Z$2:$Z$557,'Infos Relatório'!BE$1)</f>
        <v>0</v>
      </c>
      <c r="BK43" s="23">
        <f>COUNTIFS('Faturamento SP2'!$D$2:$D$557,'Infos Relatório'!$B$2,'Faturamento SP2'!$E$2:$E$557,'Infos Relatório'!$B43,'Faturamento SP2'!$Z$2:$Z$557,'Infos Relatório'!BK$1)</f>
        <v>0</v>
      </c>
      <c r="BL43" s="14">
        <f>SUMIFS('Faturamento SP2'!$G$2:$G$557,'Faturamento SP2'!$D$2:$D$557,'Infos Relatório'!$B$2,'Faturamento SP2'!$E$2:$E$557,'Infos Relatório'!$B43,'Faturamento SP2'!$Z$2:$Z$557,'Infos Relatório'!BK$1)</f>
        <v>0</v>
      </c>
      <c r="BM43" s="14">
        <f>SUMIFS('Faturamento SP2'!$J$2:$J$557,'Faturamento SP2'!$D$2:$D$557,'Infos Relatório'!$B$2,'Faturamento SP2'!$E$2:$E$557,'Infos Relatório'!$B43,'Faturamento SP2'!$Z$2:$Z$557,'Infos Relatório'!BK$1)</f>
        <v>0</v>
      </c>
      <c r="BN43" s="15">
        <f>SUMIFS('Faturamento SP2'!$O$2:$O$557,'Faturamento SP2'!$D$2:$D$557,'Infos Relatório'!$B$2,'Faturamento SP2'!$E$2:$E$557,'Infos Relatório'!$B43,'Faturamento SP2'!$Z$2:$Z$557,'Infos Relatório'!BK$1,'Faturamento SP2'!$T$2:$T$557,"Sim")+SUMIFS('Faturamento SP2'!$P$2:$P$557,'Faturamento SP2'!$D$2:$D$557,'Infos Relatório'!$B$2,'Faturamento SP2'!$E$2:$E$557,'Infos Relatório'!$B43,'Faturamento SP2'!$Z$2:$Z$557,'Infos Relatório'!BK$1,'Faturamento SP2'!$T$2:$T$557,"Sim")</f>
        <v>0</v>
      </c>
      <c r="BO43" s="27" t="e">
        <f t="shared" si="22"/>
        <v>#DIV/0!</v>
      </c>
      <c r="BP43" s="24">
        <f>SUMIFS('Faturamento SP2'!$H$2:$H$557,'Faturamento SP2'!$D$2:$D$557,'Infos Relatório'!$B$2,'Faturamento SP2'!$E$2:$E$557,'Infos Relatório'!$B43,'Faturamento SP2'!$Z$2:$Z$557,'Infos Relatório'!BK$1)</f>
        <v>0</v>
      </c>
      <c r="BQ43" s="23">
        <f>COUNTIFS('Faturamento SP2'!$D$2:$D$557,'Infos Relatório'!$B$2,'Faturamento SP2'!$E$2:$E$557,'Infos Relatório'!$B43,'Faturamento SP2'!$Z$2:$Z$557,'Infos Relatório'!BQ$1)</f>
        <v>0</v>
      </c>
      <c r="BR43" s="14">
        <f>SUMIFS('Faturamento SP2'!$G$2:$G$557,'Faturamento SP2'!$D$2:$D$557,'Infos Relatório'!$B$2,'Faturamento SP2'!$E$2:$E$557,'Infos Relatório'!$B43,'Faturamento SP2'!$Z$2:$Z$557,'Infos Relatório'!BQ$1)</f>
        <v>0</v>
      </c>
      <c r="BS43" s="14">
        <f>SUMIFS('Faturamento SP2'!$J$2:$J$557,'Faturamento SP2'!$D$2:$D$557,'Infos Relatório'!$B$2,'Faturamento SP2'!$E$2:$E$557,'Infos Relatório'!$B43,'Faturamento SP2'!$Z$2:$Z$557,'Infos Relatório'!BQ$1)</f>
        <v>0</v>
      </c>
      <c r="BT43" s="15">
        <f>SUMIFS('Faturamento SP2'!$O$2:$O$557,'Faturamento SP2'!$D$2:$D$557,'Infos Relatório'!$B$2,'Faturamento SP2'!$E$2:$E$557,'Infos Relatório'!$B43,'Faturamento SP2'!$Z$2:$Z$557,'Infos Relatório'!BQ$1,'Faturamento SP2'!$T$2:$T$557,"Sim")+SUMIFS('Faturamento SP2'!$P$2:$P$557,'Faturamento SP2'!$D$2:$D$557,'Infos Relatório'!$B$2,'Faturamento SP2'!$E$2:$E$557,'Infos Relatório'!$B43,'Faturamento SP2'!$Z$2:$Z$557,'Infos Relatório'!BQ$1,'Faturamento SP2'!$T$2:$T$557,"Sim")</f>
        <v>0</v>
      </c>
      <c r="BU43" s="27" t="e">
        <f t="shared" si="23"/>
        <v>#DIV/0!</v>
      </c>
      <c r="BV43" s="24">
        <f>SUMIFS('Faturamento SP2'!$H$2:$H$557,'Faturamento SP2'!$D$2:$D$557,'Infos Relatório'!$B$2,'Faturamento SP2'!$E$2:$E$557,'Infos Relatório'!$B43,'Faturamento SP2'!$Z$2:$Z$557,'Infos Relatório'!BQ$1)</f>
        <v>0</v>
      </c>
    </row>
    <row r="44" spans="2:74">
      <c r="B44" s="17" t="s">
        <v>276</v>
      </c>
      <c r="C44" s="23">
        <f>COUNTIFS('Faturamento SP2'!$D$2:$D$557,'Infos Relatório'!$B$2,'Faturamento SP2'!$E$2:$E$557,'Infos Relatório'!$B44,'Faturamento SP2'!$Z$2:$Z$557,'Infos Relatório'!C$1)</f>
        <v>0</v>
      </c>
      <c r="D44" s="14">
        <f>SUMIFS('Faturamento SP2'!$G$2:$G$557,'Faturamento SP2'!$D$2:$D$557,'Infos Relatório'!$B$2,'Faturamento SP2'!$E$2:$E$557,'Infos Relatório'!$B44,'Faturamento SP2'!$Z$2:$Z$557,'Infos Relatório'!C$1)</f>
        <v>0</v>
      </c>
      <c r="E44" s="55">
        <f>SUMIFS('Faturamento SP2'!$J$2:$J$557,'Faturamento SP2'!$D$2:$D$557,'Infos Relatório'!$B$2,'Faturamento SP2'!$E$2:$E$557,'Infos Relatório'!$B44,'Faturamento SP2'!$Z$2:$Z$557,'Infos Relatório'!C$1)</f>
        <v>0</v>
      </c>
      <c r="F44" s="15">
        <f>SUMIFS('Faturamento SP2'!$O$2:$O$557,'Faturamento SP2'!$D$2:$D$557,'Infos Relatório'!$B$2,'Faturamento SP2'!$E$2:$E$557,'Infos Relatório'!$B44,'Faturamento SP2'!$Z$2:$Z$557,'Infos Relatório'!C$1,'Faturamento SP2'!$T$2:$T$557,"Sim")+SUMIFS('Faturamento SP2'!$P$2:$P$557,'Faturamento SP2'!$D$2:$D$557,'Infos Relatório'!$B$2,'Faturamento SP2'!$E$2:$E$557,'Infos Relatório'!$B44,'Faturamento SP2'!$Z$2:$Z$557,'Infos Relatório'!C$1,'Faturamento SP2'!$T$2:$T$557,"Sim")</f>
        <v>0</v>
      </c>
      <c r="G44" s="60" t="e">
        <f t="shared" si="12"/>
        <v>#DIV/0!</v>
      </c>
      <c r="H44" s="24">
        <f>SUMIFS('Faturamento SP2'!$H$2:$H$557,'Faturamento SP2'!$D$2:$D$557,'Infos Relatório'!$B$2,'Faturamento SP2'!$E$2:$E$557,'Infos Relatório'!$B44,'Faturamento SP2'!$Z$2:$Z$557,'Infos Relatório'!C$1)</f>
        <v>0</v>
      </c>
      <c r="I44" s="23">
        <f>COUNTIFS('Faturamento SP2'!$D$2:$D$557,'Infos Relatório'!$B$2,'Faturamento SP2'!$E$2:$E$557,'Infos Relatório'!$B44,'Faturamento SP2'!$Z$2:$Z$557,'Infos Relatório'!I$1)</f>
        <v>0</v>
      </c>
      <c r="J44" s="14">
        <f>SUMIFS('Faturamento SP2'!$G$2:$G$557,'Faturamento SP2'!$D$2:$D$557,'Infos Relatório'!$B$2,'Faturamento SP2'!$E$2:$E$557,'Infos Relatório'!$B44,'Faturamento SP2'!$Z$2:$Z$557,'Infos Relatório'!I$1)</f>
        <v>0</v>
      </c>
      <c r="K44" s="55">
        <f>SUMIFS('Faturamento SP2'!$J$2:$J$557,'Faturamento SP2'!$D$2:$D$557,'Infos Relatório'!$B$2,'Faturamento SP2'!$E$2:$E$557,'Infos Relatório'!$B44,'Faturamento SP2'!$Z$2:$Z$557,'Infos Relatório'!I$1)</f>
        <v>0</v>
      </c>
      <c r="L44" s="15">
        <f>SUMIFS('Faturamento SP2'!$O$2:$O$557,'Faturamento SP2'!$D$2:$D$557,'Infos Relatório'!$B$2,'Faturamento SP2'!$E$2:$E$557,'Infos Relatório'!$B44,'Faturamento SP2'!$Z$2:$Z$557,'Infos Relatório'!I$1,'Faturamento SP2'!$T$2:$T$557,"Sim")+SUMIFS('Faturamento SP2'!$P$2:$P$557,'Faturamento SP2'!$D$2:$D$557,'Infos Relatório'!$B$2,'Faturamento SP2'!$E$2:$E$557,'Infos Relatório'!$B44,'Faturamento SP2'!$Z$2:$Z$557,'Infos Relatório'!I$1,'Faturamento SP2'!$T$2:$T$557,"Sim")</f>
        <v>0</v>
      </c>
      <c r="M44" s="27" t="e">
        <f t="shared" si="13"/>
        <v>#DIV/0!</v>
      </c>
      <c r="N44" s="24">
        <f>SUMIFS('Faturamento SP2'!$H$2:$H$557,'Faturamento SP2'!$D$2:$D$557,'Infos Relatório'!$B$2,'Faturamento SP2'!$E$2:$E$557,'Infos Relatório'!$B44,'Faturamento SP2'!$Z$2:$Z$557,'Infos Relatório'!I$1)</f>
        <v>0</v>
      </c>
      <c r="O44" s="23">
        <f>COUNTIFS('Faturamento SP2'!$D$2:$D$557,'Infos Relatório'!$B$2,'Faturamento SP2'!$E$2:$E$557,'Infos Relatório'!$B44,'Faturamento SP2'!$Z$2:$Z$557,'Infos Relatório'!O$1)</f>
        <v>0</v>
      </c>
      <c r="P44" s="14">
        <f>SUMIFS('Faturamento SP2'!$G$2:$G$557,'Faturamento SP2'!$D$2:$D$557,'Infos Relatório'!$B$2,'Faturamento SP2'!$E$2:$E$557,'Infos Relatório'!$B44,'Faturamento SP2'!$Z$2:$Z$557,'Infos Relatório'!O$1)</f>
        <v>0</v>
      </c>
      <c r="Q44" s="14">
        <f>SUMIFS('Faturamento SP2'!$J$2:$J$557,'Faturamento SP2'!$D$2:$D$557,'Infos Relatório'!$B$2,'Faturamento SP2'!$E$2:$E$557,'Infos Relatório'!$B44,'Faturamento SP2'!$Z$2:$Z$557,'Infos Relatório'!O$1)</f>
        <v>0</v>
      </c>
      <c r="R44" s="15">
        <f>SUMIFS('Faturamento SP2'!$O$2:$O$557,'Faturamento SP2'!$D$2:$D$557,'Infos Relatório'!$B$2,'Faturamento SP2'!$E$2:$E$557,'Infos Relatório'!$B44,'Faturamento SP2'!$Z$2:$Z$557,'Infos Relatório'!O$1,'Faturamento SP2'!$T$2:$T$557,"Sim")+SUMIFS('Faturamento SP2'!$P$2:$P$557,'Faturamento SP2'!$D$2:$D$557,'Infos Relatório'!$B$2,'Faturamento SP2'!$E$2:$E$557,'Infos Relatório'!$B44,'Faturamento SP2'!$Z$2:$Z$557,'Infos Relatório'!O$1,'Faturamento SP2'!$T$2:$T$557,"Sim")</f>
        <v>0</v>
      </c>
      <c r="S44" s="27" t="e">
        <f t="shared" si="14"/>
        <v>#DIV/0!</v>
      </c>
      <c r="T44" s="24">
        <f>SUMIFS('Faturamento SP2'!$H$2:$H$557,'Faturamento SP2'!$D$2:$D$557,'Infos Relatório'!$B$2,'Faturamento SP2'!$E$2:$E$557,'Infos Relatório'!$B44,'Faturamento SP2'!$Z$2:$Z$557,'Infos Relatório'!O$1)</f>
        <v>0</v>
      </c>
      <c r="U44" s="23">
        <f>COUNTIFS('Faturamento SP2'!$D$2:$D$557,'Infos Relatório'!$B$2,'Faturamento SP2'!$E$2:$E$557,'Infos Relatório'!$B44,'Faturamento SP2'!$Z$2:$Z$557,'Infos Relatório'!U$1)</f>
        <v>0</v>
      </c>
      <c r="V44" s="14">
        <f>SUMIFS('Faturamento SP2'!$G$2:$G$557,'Faturamento SP2'!$D$2:$D$557,'Infos Relatório'!$B$2,'Faturamento SP2'!$E$2:$E$557,'Infos Relatório'!$B44,'Faturamento SP2'!$Z$2:$Z$557,'Infos Relatório'!U$1)</f>
        <v>0</v>
      </c>
      <c r="W44" s="14">
        <f>SUMIFS('Faturamento SP2'!$J$2:$J$557,'Faturamento SP2'!$D$2:$D$557,'Infos Relatório'!$B$2,'Faturamento SP2'!$E$2:$E$557,'Infos Relatório'!$B44,'Faturamento SP2'!$Z$2:$Z$557,'Infos Relatório'!U$1)</f>
        <v>0</v>
      </c>
      <c r="X44" s="15">
        <f>SUMIFS('Faturamento SP2'!$O$2:$O$557,'Faturamento SP2'!$D$2:$D$557,'Infos Relatório'!$B$2,'Faturamento SP2'!$E$2:$E$557,'Infos Relatório'!$B44,'Faturamento SP2'!$Z$2:$Z$557,'Infos Relatório'!U$1,'Faturamento SP2'!$T$2:$T$557,"Sim")+SUMIFS('Faturamento SP2'!$P$2:$P$557,'Faturamento SP2'!$D$2:$D$557,'Infos Relatório'!$B$2,'Faturamento SP2'!$E$2:$E$557,'Infos Relatório'!$B44,'Faturamento SP2'!$Z$2:$Z$557,'Infos Relatório'!U$1,'Faturamento SP2'!$T$2:$T$557,"Sim")</f>
        <v>0</v>
      </c>
      <c r="Y44" s="27" t="e">
        <f t="shared" si="15"/>
        <v>#DIV/0!</v>
      </c>
      <c r="Z44" s="24">
        <f>SUMIFS('Faturamento SP2'!$H$2:$H$557,'Faturamento SP2'!$D$2:$D$557,'Infos Relatório'!$B$2,'Faturamento SP2'!$E$2:$E$557,'Infos Relatório'!$B44,'Faturamento SP2'!$Z$2:$Z$557,'Infos Relatório'!U$1)</f>
        <v>0</v>
      </c>
      <c r="AA44" s="23">
        <f>COUNTIFS('Faturamento SP2'!$D$2:$D$557,'Infos Relatório'!$B$2,'Faturamento SP2'!$E$2:$E$557,'Infos Relatório'!$B44,'Faturamento SP2'!$Z$2:$Z$557,'Infos Relatório'!AA$1)</f>
        <v>0</v>
      </c>
      <c r="AB44" s="14">
        <f>SUMIFS('Faturamento SP2'!$G$2:$G$557,'Faturamento SP2'!$D$2:$D$557,'Infos Relatório'!$B$2,'Faturamento SP2'!$E$2:$E$557,'Infos Relatório'!$B44,'Faturamento SP2'!$Z$2:$Z$557,'Infos Relatório'!AA$1)</f>
        <v>0</v>
      </c>
      <c r="AC44" s="14">
        <f>SUMIFS('Faturamento SP2'!$J$2:$J$557,'Faturamento SP2'!$D$2:$D$557,'Infos Relatório'!$B$2,'Faturamento SP2'!$E$2:$E$557,'Infos Relatório'!$B44,'Faturamento SP2'!$Z$2:$Z$557,'Infos Relatório'!AA$1)</f>
        <v>0</v>
      </c>
      <c r="AD44" s="15">
        <f>SUMIFS('Faturamento SP2'!$O$2:$O$557,'Faturamento SP2'!$D$2:$D$557,'Infos Relatório'!$B$2,'Faturamento SP2'!$E$2:$E$557,'Infos Relatório'!$B44,'Faturamento SP2'!$Z$2:$Z$557,'Infos Relatório'!AA$1,'Faturamento SP2'!$T$2:$T$557,"Sim")+SUMIFS('Faturamento SP2'!$P$2:$P$557,'Faturamento SP2'!$D$2:$D$557,'Infos Relatório'!$B$2,'Faturamento SP2'!$E$2:$E$557,'Infos Relatório'!$B44,'Faturamento SP2'!$Z$2:$Z$557,'Infos Relatório'!AA$1,'Faturamento SP2'!$T$2:$T$557,"Sim")</f>
        <v>0</v>
      </c>
      <c r="AE44" s="27" t="e">
        <f t="shared" si="16"/>
        <v>#DIV/0!</v>
      </c>
      <c r="AF44" s="24">
        <f>SUMIFS('Faturamento SP2'!$H$2:$H$557,'Faturamento SP2'!$D$2:$D$557,'Infos Relatório'!$B$2,'Faturamento SP2'!$E$2:$E$557,'Infos Relatório'!$B44,'Faturamento SP2'!$Z$2:$Z$557,'Infos Relatório'!AA$1)</f>
        <v>0</v>
      </c>
      <c r="AG44" s="23">
        <f>COUNTIFS('Faturamento SP2'!$D$2:$D$557,'Infos Relatório'!$B$2,'Faturamento SP2'!$E$2:$E$557,'Infos Relatório'!$B44,'Faturamento SP2'!$Z$2:$Z$557,'Infos Relatório'!AG$1)</f>
        <v>0</v>
      </c>
      <c r="AH44" s="14">
        <f>SUMIFS('Faturamento SP2'!$G$2:$G$557,'Faturamento SP2'!$D$2:$D$557,'Infos Relatório'!$B$2,'Faturamento SP2'!$E$2:$E$557,'Infos Relatório'!$B44,'Faturamento SP2'!$Z$2:$Z$557,'Infos Relatório'!AG$1)</f>
        <v>0</v>
      </c>
      <c r="AI44" s="14">
        <f>SUMIFS('Faturamento SP2'!$J$2:$J$557,'Faturamento SP2'!$D$2:$D$557,'Infos Relatório'!$B$2,'Faturamento SP2'!$E$2:$E$557,'Infos Relatório'!$B44,'Faturamento SP2'!$Z$2:$Z$557,'Infos Relatório'!AG$1)</f>
        <v>0</v>
      </c>
      <c r="AJ44" s="15">
        <f>SUMIFS('Faturamento SP2'!$O$2:$O$557,'Faturamento SP2'!$D$2:$D$557,'Infos Relatório'!$B$2,'Faturamento SP2'!$E$2:$E$557,'Infos Relatório'!$B44,'Faturamento SP2'!$Z$2:$Z$557,'Infos Relatório'!AG$1,'Faturamento SP2'!$T$2:$T$557,"Sim")+SUMIFS('Faturamento SP2'!$P$2:$P$557,'Faturamento SP2'!$D$2:$D$557,'Infos Relatório'!$B$2,'Faturamento SP2'!$E$2:$E$557,'Infos Relatório'!$B44,'Faturamento SP2'!$Z$2:$Z$557,'Infos Relatório'!AG$1,'Faturamento SP2'!$T$2:$T$557,"Sim")</f>
        <v>0</v>
      </c>
      <c r="AK44" s="27" t="e">
        <f t="shared" si="17"/>
        <v>#DIV/0!</v>
      </c>
      <c r="AL44" s="24">
        <f>SUMIFS('Faturamento SP2'!$H$2:$H$557,'Faturamento SP2'!$D$2:$D$557,'Infos Relatório'!$B$2,'Faturamento SP2'!$E$2:$E$557,'Infos Relatório'!$B44,'Faturamento SP2'!$Z$2:$Z$557,'Infos Relatório'!AG$1)</f>
        <v>0</v>
      </c>
      <c r="AM44" s="23">
        <f>COUNTIFS('Faturamento SP2'!$D$2:$D$557,'Infos Relatório'!$B$2,'Faturamento SP2'!$E$2:$E$557,'Infos Relatório'!$B44,'Faturamento SP2'!$Z$2:$Z$557,'Infos Relatório'!AM$1)</f>
        <v>0</v>
      </c>
      <c r="AN44" s="14">
        <f>SUMIFS('Faturamento SP2'!$G$2:$G$557,'Faturamento SP2'!$D$2:$D$557,'Infos Relatório'!$B$2,'Faturamento SP2'!$E$2:$E$557,'Infos Relatório'!$B44,'Faturamento SP2'!$Z$2:$Z$557,'Infos Relatório'!AM$1)</f>
        <v>0</v>
      </c>
      <c r="AO44" s="14">
        <f>SUMIFS('Faturamento SP2'!$J$2:$J$557,'Faturamento SP2'!$D$2:$D$557,'Infos Relatório'!$B$2,'Faturamento SP2'!$E$2:$E$557,'Infos Relatório'!$B44,'Faturamento SP2'!$Z$2:$Z$557,'Infos Relatório'!AM$1)</f>
        <v>0</v>
      </c>
      <c r="AP44" s="15">
        <f>SUMIFS('Faturamento SP2'!$O$2:$O$557,'Faturamento SP2'!$D$2:$D$557,'Infos Relatório'!$B$2,'Faturamento SP2'!$E$2:$E$557,'Infos Relatório'!$B44,'Faturamento SP2'!$Z$2:$Z$557,'Infos Relatório'!AM$1,'Faturamento SP2'!$T$2:$T$557,"Sim")+SUMIFS('Faturamento SP2'!$P$2:$P$557,'Faturamento SP2'!$D$2:$D$557,'Infos Relatório'!$B$2,'Faturamento SP2'!$E$2:$E$557,'Infos Relatório'!$B44,'Faturamento SP2'!$Z$2:$Z$557,'Infos Relatório'!AM$1,'Faturamento SP2'!$T$2:$T$557,"Sim")</f>
        <v>0</v>
      </c>
      <c r="AQ44" s="27" t="e">
        <f t="shared" si="18"/>
        <v>#DIV/0!</v>
      </c>
      <c r="AR44" s="24">
        <f>SUMIFS('Faturamento SP2'!$H$2:$H$557,'Faturamento SP2'!$D$2:$D$557,'Infos Relatório'!$B$2,'Faturamento SP2'!$E$2:$E$557,'Infos Relatório'!$B44,'Faturamento SP2'!$Z$2:$Z$557,'Infos Relatório'!AM$1)</f>
        <v>0</v>
      </c>
      <c r="AS44" s="23">
        <f>COUNTIFS('Faturamento SP2'!$D$2:$D$557,'Infos Relatório'!$B$2,'Faturamento SP2'!$E$2:$E$557,'Infos Relatório'!$B44,'Faturamento SP2'!$Z$2:$Z$557,'Infos Relatório'!AS$1)</f>
        <v>0</v>
      </c>
      <c r="AT44" s="14">
        <f>SUMIFS('Faturamento SP2'!$G$2:$G$557,'Faturamento SP2'!$D$2:$D$557,'Infos Relatório'!$B$2,'Faturamento SP2'!$E$2:$E$557,'Infos Relatório'!$B44,'Faturamento SP2'!$Z$2:$Z$557,'Infos Relatório'!AS$1)</f>
        <v>0</v>
      </c>
      <c r="AU44" s="14">
        <f>SUMIFS('Faturamento SP2'!$J$2:$J$557,'Faturamento SP2'!$D$2:$D$557,'Infos Relatório'!$B$2,'Faturamento SP2'!$E$2:$E$557,'Infos Relatório'!$B44,'Faturamento SP2'!$Z$2:$Z$557,'Infos Relatório'!AS$1)</f>
        <v>0</v>
      </c>
      <c r="AV44" s="15">
        <f>SUMIFS('Faturamento SP2'!$O$2:$O$557,'Faturamento SP2'!$D$2:$D$557,'Infos Relatório'!$B$2,'Faturamento SP2'!$E$2:$E$557,'Infos Relatório'!$B44,'Faturamento SP2'!$Z$2:$Z$557,'Infos Relatório'!AS$1,'Faturamento SP2'!$T$2:$T$557,"Sim")+SUMIFS('Faturamento SP2'!$P$2:$P$557,'Faturamento SP2'!$D$2:$D$557,'Infos Relatório'!$B$2,'Faturamento SP2'!$E$2:$E$557,'Infos Relatório'!$B44,'Faturamento SP2'!$Z$2:$Z$557,'Infos Relatório'!AS$1,'Faturamento SP2'!$T$2:$T$557,"Sim")</f>
        <v>0</v>
      </c>
      <c r="AW44" s="27" t="e">
        <f t="shared" si="19"/>
        <v>#DIV/0!</v>
      </c>
      <c r="AX44" s="24">
        <f>SUMIFS('Faturamento SP2'!$H$2:$H$557,'Faturamento SP2'!$D$2:$D$557,'Infos Relatório'!$B$2,'Faturamento SP2'!$E$2:$E$557,'Infos Relatório'!$B44,'Faturamento SP2'!$Z$2:$Z$557,'Infos Relatório'!AS$1)</f>
        <v>0</v>
      </c>
      <c r="AY44" s="23">
        <f>COUNTIFS('Faturamento SP2'!$D$2:$D$557,'Infos Relatório'!$B$2,'Faturamento SP2'!$E$2:$E$557,'Infos Relatório'!$B44,'Faturamento SP2'!$Z$2:$Z$557,'Infos Relatório'!AY$1)</f>
        <v>0</v>
      </c>
      <c r="AZ44" s="14">
        <f>SUMIFS('Faturamento SP2'!$G$2:$G$557,'Faturamento SP2'!$D$2:$D$557,'Infos Relatório'!$B$2,'Faturamento SP2'!$E$2:$E$557,'Infos Relatório'!$B44,'Faturamento SP2'!$Z$2:$Z$557,'Infos Relatório'!AY$1)</f>
        <v>0</v>
      </c>
      <c r="BA44" s="14">
        <f>SUMIFS('Faturamento SP2'!$J$2:$J$557,'Faturamento SP2'!$D$2:$D$557,'Infos Relatório'!$B$2,'Faturamento SP2'!$E$2:$E$557,'Infos Relatório'!$B44,'Faturamento SP2'!$Z$2:$Z$557,'Infos Relatório'!AY$1)</f>
        <v>0</v>
      </c>
      <c r="BB44" s="15">
        <f>SUMIFS('Faturamento SP2'!$O$2:$O$557,'Faturamento SP2'!$D$2:$D$557,'Infos Relatório'!$B$2,'Faturamento SP2'!$E$2:$E$557,'Infos Relatório'!$B44,'Faturamento SP2'!$Z$2:$Z$557,'Infos Relatório'!AY$1,'Faturamento SP2'!$T$2:$T$557,"Sim")+SUMIFS('Faturamento SP2'!$P$2:$P$557,'Faturamento SP2'!$D$2:$D$557,'Infos Relatório'!$B$2,'Faturamento SP2'!$E$2:$E$557,'Infos Relatório'!$B44,'Faturamento SP2'!$Z$2:$Z$557,'Infos Relatório'!AY$1,'Faturamento SP2'!$T$2:$T$557,"Sim")</f>
        <v>0</v>
      </c>
      <c r="BC44" s="27" t="e">
        <f t="shared" si="20"/>
        <v>#DIV/0!</v>
      </c>
      <c r="BD44" s="24">
        <f>SUMIFS('Faturamento SP2'!$H$2:$H$557,'Faturamento SP2'!$D$2:$D$557,'Infos Relatório'!$B$2,'Faturamento SP2'!$E$2:$E$557,'Infos Relatório'!$B44,'Faturamento SP2'!$Z$2:$Z$557,'Infos Relatório'!AY$1)</f>
        <v>0</v>
      </c>
      <c r="BE44" s="23">
        <f>COUNTIFS('Faturamento SP2'!$D$2:$D$557,'Infos Relatório'!$B$2,'Faturamento SP2'!$E$2:$E$557,'Infos Relatório'!$B44,'Faturamento SP2'!$Z$2:$Z$557,'Infos Relatório'!BE$1)</f>
        <v>0</v>
      </c>
      <c r="BF44" s="14">
        <f>SUMIFS('Faturamento SP2'!$G$2:$G$557,'Faturamento SP2'!$D$2:$D$557,'Infos Relatório'!$B$2,'Faturamento SP2'!$E$2:$E$557,'Infos Relatório'!$B44,'Faturamento SP2'!$Z$2:$Z$557,'Infos Relatório'!BE$1)</f>
        <v>0</v>
      </c>
      <c r="BG44" s="14">
        <f>SUMIFS('Faturamento SP2'!$J$2:$J$557,'Faturamento SP2'!$D$2:$D$557,'Infos Relatório'!$B$2,'Faturamento SP2'!$E$2:$E$557,'Infos Relatório'!$B44,'Faturamento SP2'!$Z$2:$Z$557,'Infos Relatório'!BE$1)</f>
        <v>0</v>
      </c>
      <c r="BH44" s="15">
        <f>SUMIFS('Faturamento SP2'!$O$2:$O$557,'Faturamento SP2'!$D$2:$D$557,'Infos Relatório'!$B$2,'Faturamento SP2'!$E$2:$E$557,'Infos Relatório'!$B44,'Faturamento SP2'!$Z$2:$Z$557,'Infos Relatório'!BE$1,'Faturamento SP2'!$T$2:$T$557,"Sim")+SUMIFS('Faturamento SP2'!$P$2:$P$557,'Faturamento SP2'!$D$2:$D$557,'Infos Relatório'!$B$2,'Faturamento SP2'!$E$2:$E$557,'Infos Relatório'!$B44,'Faturamento SP2'!$Z$2:$Z$557,'Infos Relatório'!BE$1,'Faturamento SP2'!$T$2:$T$557,"Sim")</f>
        <v>0</v>
      </c>
      <c r="BI44" s="27" t="e">
        <f t="shared" si="21"/>
        <v>#DIV/0!</v>
      </c>
      <c r="BJ44" s="24">
        <f>SUMIFS('Faturamento SP2'!$H$2:$H$557,'Faturamento SP2'!$D$2:$D$557,'Infos Relatório'!$B$2,'Faturamento SP2'!$E$2:$E$557,'Infos Relatório'!$B44,'Faturamento SP2'!$Z$2:$Z$557,'Infos Relatório'!BE$1)</f>
        <v>0</v>
      </c>
      <c r="BK44" s="23">
        <f>COUNTIFS('Faturamento SP2'!$D$2:$D$557,'Infos Relatório'!$B$2,'Faturamento SP2'!$E$2:$E$557,'Infos Relatório'!$B44,'Faturamento SP2'!$Z$2:$Z$557,'Infos Relatório'!BK$1)</f>
        <v>0</v>
      </c>
      <c r="BL44" s="14">
        <f>SUMIFS('Faturamento SP2'!$G$2:$G$557,'Faturamento SP2'!$D$2:$D$557,'Infos Relatório'!$B$2,'Faturamento SP2'!$E$2:$E$557,'Infos Relatório'!$B44,'Faturamento SP2'!$Z$2:$Z$557,'Infos Relatório'!BK$1)</f>
        <v>0</v>
      </c>
      <c r="BM44" s="14">
        <f>SUMIFS('Faturamento SP2'!$J$2:$J$557,'Faturamento SP2'!$D$2:$D$557,'Infos Relatório'!$B$2,'Faturamento SP2'!$E$2:$E$557,'Infos Relatório'!$B44,'Faturamento SP2'!$Z$2:$Z$557,'Infos Relatório'!BK$1)</f>
        <v>0</v>
      </c>
      <c r="BN44" s="15">
        <f>SUMIFS('Faturamento SP2'!$O$2:$O$557,'Faturamento SP2'!$D$2:$D$557,'Infos Relatório'!$B$2,'Faturamento SP2'!$E$2:$E$557,'Infos Relatório'!$B44,'Faturamento SP2'!$Z$2:$Z$557,'Infos Relatório'!BK$1,'Faturamento SP2'!$T$2:$T$557,"Sim")+SUMIFS('Faturamento SP2'!$P$2:$P$557,'Faturamento SP2'!$D$2:$D$557,'Infos Relatório'!$B$2,'Faturamento SP2'!$E$2:$E$557,'Infos Relatório'!$B44,'Faturamento SP2'!$Z$2:$Z$557,'Infos Relatório'!BK$1,'Faturamento SP2'!$T$2:$T$557,"Sim")</f>
        <v>0</v>
      </c>
      <c r="BO44" s="27" t="e">
        <f t="shared" si="22"/>
        <v>#DIV/0!</v>
      </c>
      <c r="BP44" s="24">
        <f>SUMIFS('Faturamento SP2'!$H$2:$H$557,'Faturamento SP2'!$D$2:$D$557,'Infos Relatório'!$B$2,'Faturamento SP2'!$E$2:$E$557,'Infos Relatório'!$B44,'Faturamento SP2'!$Z$2:$Z$557,'Infos Relatório'!BK$1)</f>
        <v>0</v>
      </c>
      <c r="BQ44" s="23">
        <f>COUNTIFS('Faturamento SP2'!$D$2:$D$557,'Infos Relatório'!$B$2,'Faturamento SP2'!$E$2:$E$557,'Infos Relatório'!$B44,'Faturamento SP2'!$Z$2:$Z$557,'Infos Relatório'!BQ$1)</f>
        <v>0</v>
      </c>
      <c r="BR44" s="14">
        <f>SUMIFS('Faturamento SP2'!$G$2:$G$557,'Faturamento SP2'!$D$2:$D$557,'Infos Relatório'!$B$2,'Faturamento SP2'!$E$2:$E$557,'Infos Relatório'!$B44,'Faturamento SP2'!$Z$2:$Z$557,'Infos Relatório'!BQ$1)</f>
        <v>0</v>
      </c>
      <c r="BS44" s="14">
        <f>SUMIFS('Faturamento SP2'!$J$2:$J$557,'Faturamento SP2'!$D$2:$D$557,'Infos Relatório'!$B$2,'Faturamento SP2'!$E$2:$E$557,'Infos Relatório'!$B44,'Faturamento SP2'!$Z$2:$Z$557,'Infos Relatório'!BQ$1)</f>
        <v>0</v>
      </c>
      <c r="BT44" s="15">
        <f>SUMIFS('Faturamento SP2'!$O$2:$O$557,'Faturamento SP2'!$D$2:$D$557,'Infos Relatório'!$B$2,'Faturamento SP2'!$E$2:$E$557,'Infos Relatório'!$B44,'Faturamento SP2'!$Z$2:$Z$557,'Infos Relatório'!BQ$1,'Faturamento SP2'!$T$2:$T$557,"Sim")+SUMIFS('Faturamento SP2'!$P$2:$P$557,'Faturamento SP2'!$D$2:$D$557,'Infos Relatório'!$B$2,'Faturamento SP2'!$E$2:$E$557,'Infos Relatório'!$B44,'Faturamento SP2'!$Z$2:$Z$557,'Infos Relatório'!BQ$1,'Faturamento SP2'!$T$2:$T$557,"Sim")</f>
        <v>0</v>
      </c>
      <c r="BU44" s="27" t="e">
        <f t="shared" si="23"/>
        <v>#DIV/0!</v>
      </c>
      <c r="BV44" s="24">
        <f>SUMIFS('Faturamento SP2'!$H$2:$H$557,'Faturamento SP2'!$D$2:$D$557,'Infos Relatório'!$B$2,'Faturamento SP2'!$E$2:$E$557,'Infos Relatório'!$B44,'Faturamento SP2'!$Z$2:$Z$557,'Infos Relatório'!BQ$1)</f>
        <v>0</v>
      </c>
    </row>
    <row r="45" spans="2:74">
      <c r="B45" s="17" t="s">
        <v>176</v>
      </c>
      <c r="C45" s="23">
        <f>COUNTIFS('Faturamento SP2'!$D$2:$D$557,'Infos Relatório'!$B$2,'Faturamento SP2'!$E$2:$E$557,'Infos Relatório'!$B45,'Faturamento SP2'!$Z$2:$Z$557,'Infos Relatório'!C$1)</f>
        <v>0</v>
      </c>
      <c r="D45" s="14">
        <f>SUMIFS('Faturamento SP2'!$G$2:$G$557,'Faturamento SP2'!$D$2:$D$557,'Infos Relatório'!$B$2,'Faturamento SP2'!$E$2:$E$557,'Infos Relatório'!$B45,'Faturamento SP2'!$Z$2:$Z$557,'Infos Relatório'!C$1)</f>
        <v>0</v>
      </c>
      <c r="E45" s="55">
        <f>SUMIFS('Faturamento SP2'!$J$2:$J$557,'Faturamento SP2'!$D$2:$D$557,'Infos Relatório'!$B$2,'Faturamento SP2'!$E$2:$E$557,'Infos Relatório'!$B45,'Faturamento SP2'!$Z$2:$Z$557,'Infos Relatório'!C$1)</f>
        <v>0</v>
      </c>
      <c r="F45" s="15">
        <f>SUMIFS('Faturamento SP2'!$O$2:$O$557,'Faturamento SP2'!$D$2:$D$557,'Infos Relatório'!$B$2,'Faturamento SP2'!$E$2:$E$557,'Infos Relatório'!$B45,'Faturamento SP2'!$Z$2:$Z$557,'Infos Relatório'!C$1,'Faturamento SP2'!$T$2:$T$557,"Sim")+SUMIFS('Faturamento SP2'!$P$2:$P$557,'Faturamento SP2'!$D$2:$D$557,'Infos Relatório'!$B$2,'Faturamento SP2'!$E$2:$E$557,'Infos Relatório'!$B45,'Faturamento SP2'!$Z$2:$Z$557,'Infos Relatório'!C$1,'Faturamento SP2'!$T$2:$T$557,"Sim")</f>
        <v>0</v>
      </c>
      <c r="G45" s="60" t="e">
        <f t="shared" si="12"/>
        <v>#DIV/0!</v>
      </c>
      <c r="H45" s="24">
        <f>SUMIFS('Faturamento SP2'!$H$2:$H$557,'Faturamento SP2'!$D$2:$D$557,'Infos Relatório'!$B$2,'Faturamento SP2'!$E$2:$E$557,'Infos Relatório'!$B45,'Faturamento SP2'!$Z$2:$Z$557,'Infos Relatório'!C$1)</f>
        <v>0</v>
      </c>
      <c r="I45" s="23">
        <f>COUNTIFS('Faturamento SP2'!$D$2:$D$557,'Infos Relatório'!$B$2,'Faturamento SP2'!$E$2:$E$557,'Infos Relatório'!$B45,'Faturamento SP2'!$Z$2:$Z$557,'Infos Relatório'!I$1)</f>
        <v>0</v>
      </c>
      <c r="J45" s="14">
        <f>SUMIFS('Faturamento SP2'!$G$2:$G$557,'Faturamento SP2'!$D$2:$D$557,'Infos Relatório'!$B$2,'Faturamento SP2'!$E$2:$E$557,'Infos Relatório'!$B45,'Faturamento SP2'!$Z$2:$Z$557,'Infos Relatório'!I$1)</f>
        <v>0</v>
      </c>
      <c r="K45" s="55">
        <f>SUMIFS('Faturamento SP2'!$J$2:$J$557,'Faturamento SP2'!$D$2:$D$557,'Infos Relatório'!$B$2,'Faturamento SP2'!$E$2:$E$557,'Infos Relatório'!$B45,'Faturamento SP2'!$Z$2:$Z$557,'Infos Relatório'!I$1)</f>
        <v>0</v>
      </c>
      <c r="L45" s="15">
        <f>SUMIFS('Faturamento SP2'!$O$2:$O$557,'Faturamento SP2'!$D$2:$D$557,'Infos Relatório'!$B$2,'Faturamento SP2'!$E$2:$E$557,'Infos Relatório'!$B45,'Faturamento SP2'!$Z$2:$Z$557,'Infos Relatório'!I$1,'Faturamento SP2'!$T$2:$T$557,"Sim")+SUMIFS('Faturamento SP2'!$P$2:$P$557,'Faturamento SP2'!$D$2:$D$557,'Infos Relatório'!$B$2,'Faturamento SP2'!$E$2:$E$557,'Infos Relatório'!$B45,'Faturamento SP2'!$Z$2:$Z$557,'Infos Relatório'!I$1,'Faturamento SP2'!$T$2:$T$557,"Sim")</f>
        <v>0</v>
      </c>
      <c r="M45" s="27" t="e">
        <f t="shared" si="13"/>
        <v>#DIV/0!</v>
      </c>
      <c r="N45" s="24">
        <f>SUMIFS('Faturamento SP2'!$H$2:$H$557,'Faturamento SP2'!$D$2:$D$557,'Infos Relatório'!$B$2,'Faturamento SP2'!$E$2:$E$557,'Infos Relatório'!$B45,'Faturamento SP2'!$Z$2:$Z$557,'Infos Relatório'!I$1)</f>
        <v>0</v>
      </c>
      <c r="O45" s="23">
        <f>COUNTIFS('Faturamento SP2'!$D$2:$D$557,'Infos Relatório'!$B$2,'Faturamento SP2'!$E$2:$E$557,'Infos Relatório'!$B45,'Faturamento SP2'!$Z$2:$Z$557,'Infos Relatório'!O$1)</f>
        <v>0</v>
      </c>
      <c r="P45" s="14">
        <f>SUMIFS('Faturamento SP2'!$G$2:$G$557,'Faturamento SP2'!$D$2:$D$557,'Infos Relatório'!$B$2,'Faturamento SP2'!$E$2:$E$557,'Infos Relatório'!$B45,'Faturamento SP2'!$Z$2:$Z$557,'Infos Relatório'!O$1)</f>
        <v>0</v>
      </c>
      <c r="Q45" s="14">
        <f>SUMIFS('Faturamento SP2'!$J$2:$J$557,'Faturamento SP2'!$D$2:$D$557,'Infos Relatório'!$B$2,'Faturamento SP2'!$E$2:$E$557,'Infos Relatório'!$B45,'Faturamento SP2'!$Z$2:$Z$557,'Infos Relatório'!O$1)</f>
        <v>0</v>
      </c>
      <c r="R45" s="15">
        <f>SUMIFS('Faturamento SP2'!$O$2:$O$557,'Faturamento SP2'!$D$2:$D$557,'Infos Relatório'!$B$2,'Faturamento SP2'!$E$2:$E$557,'Infos Relatório'!$B45,'Faturamento SP2'!$Z$2:$Z$557,'Infos Relatório'!O$1,'Faturamento SP2'!$T$2:$T$557,"Sim")+SUMIFS('Faturamento SP2'!$P$2:$P$557,'Faturamento SP2'!$D$2:$D$557,'Infos Relatório'!$B$2,'Faturamento SP2'!$E$2:$E$557,'Infos Relatório'!$B45,'Faturamento SP2'!$Z$2:$Z$557,'Infos Relatório'!O$1,'Faturamento SP2'!$T$2:$T$557,"Sim")</f>
        <v>0</v>
      </c>
      <c r="S45" s="27" t="e">
        <f t="shared" si="14"/>
        <v>#DIV/0!</v>
      </c>
      <c r="T45" s="24">
        <f>SUMIFS('Faturamento SP2'!$H$2:$H$557,'Faturamento SP2'!$D$2:$D$557,'Infos Relatório'!$B$2,'Faturamento SP2'!$E$2:$E$557,'Infos Relatório'!$B45,'Faturamento SP2'!$Z$2:$Z$557,'Infos Relatório'!O$1)</f>
        <v>0</v>
      </c>
      <c r="U45" s="23">
        <f>COUNTIFS('Faturamento SP2'!$D$2:$D$557,'Infos Relatório'!$B$2,'Faturamento SP2'!$E$2:$E$557,'Infos Relatório'!$B45,'Faturamento SP2'!$Z$2:$Z$557,'Infos Relatório'!U$1)</f>
        <v>0</v>
      </c>
      <c r="V45" s="14">
        <f>SUMIFS('Faturamento SP2'!$G$2:$G$557,'Faturamento SP2'!$D$2:$D$557,'Infos Relatório'!$B$2,'Faturamento SP2'!$E$2:$E$557,'Infos Relatório'!$B45,'Faturamento SP2'!$Z$2:$Z$557,'Infos Relatório'!U$1)</f>
        <v>0</v>
      </c>
      <c r="W45" s="14">
        <f>SUMIFS('Faturamento SP2'!$J$2:$J$557,'Faturamento SP2'!$D$2:$D$557,'Infos Relatório'!$B$2,'Faturamento SP2'!$E$2:$E$557,'Infos Relatório'!$B45,'Faturamento SP2'!$Z$2:$Z$557,'Infos Relatório'!U$1)</f>
        <v>0</v>
      </c>
      <c r="X45" s="15">
        <f>SUMIFS('Faturamento SP2'!$O$2:$O$557,'Faturamento SP2'!$D$2:$D$557,'Infos Relatório'!$B$2,'Faturamento SP2'!$E$2:$E$557,'Infos Relatório'!$B45,'Faturamento SP2'!$Z$2:$Z$557,'Infos Relatório'!U$1,'Faturamento SP2'!$T$2:$T$557,"Sim")+SUMIFS('Faturamento SP2'!$P$2:$P$557,'Faturamento SP2'!$D$2:$D$557,'Infos Relatório'!$B$2,'Faturamento SP2'!$E$2:$E$557,'Infos Relatório'!$B45,'Faturamento SP2'!$Z$2:$Z$557,'Infos Relatório'!U$1,'Faturamento SP2'!$T$2:$T$557,"Sim")</f>
        <v>0</v>
      </c>
      <c r="Y45" s="27" t="e">
        <f t="shared" si="15"/>
        <v>#DIV/0!</v>
      </c>
      <c r="Z45" s="24">
        <f>SUMIFS('Faturamento SP2'!$H$2:$H$557,'Faturamento SP2'!$D$2:$D$557,'Infos Relatório'!$B$2,'Faturamento SP2'!$E$2:$E$557,'Infos Relatório'!$B45,'Faturamento SP2'!$Z$2:$Z$557,'Infos Relatório'!U$1)</f>
        <v>0</v>
      </c>
      <c r="AA45" s="23">
        <f>COUNTIFS('Faturamento SP2'!$D$2:$D$557,'Infos Relatório'!$B$2,'Faturamento SP2'!$E$2:$E$557,'Infos Relatório'!$B45,'Faturamento SP2'!$Z$2:$Z$557,'Infos Relatório'!AA$1)</f>
        <v>0</v>
      </c>
      <c r="AB45" s="14">
        <f>SUMIFS('Faturamento SP2'!$G$2:$G$557,'Faturamento SP2'!$D$2:$D$557,'Infos Relatório'!$B$2,'Faturamento SP2'!$E$2:$E$557,'Infos Relatório'!$B45,'Faturamento SP2'!$Z$2:$Z$557,'Infos Relatório'!AA$1)</f>
        <v>0</v>
      </c>
      <c r="AC45" s="14">
        <f>SUMIFS('Faturamento SP2'!$J$2:$J$557,'Faturamento SP2'!$D$2:$D$557,'Infos Relatório'!$B$2,'Faturamento SP2'!$E$2:$E$557,'Infos Relatório'!$B45,'Faturamento SP2'!$Z$2:$Z$557,'Infos Relatório'!AA$1)</f>
        <v>0</v>
      </c>
      <c r="AD45" s="15">
        <f>SUMIFS('Faturamento SP2'!$O$2:$O$557,'Faturamento SP2'!$D$2:$D$557,'Infos Relatório'!$B$2,'Faturamento SP2'!$E$2:$E$557,'Infos Relatório'!$B45,'Faturamento SP2'!$Z$2:$Z$557,'Infos Relatório'!AA$1,'Faturamento SP2'!$T$2:$T$557,"Sim")+SUMIFS('Faturamento SP2'!$P$2:$P$557,'Faturamento SP2'!$D$2:$D$557,'Infos Relatório'!$B$2,'Faturamento SP2'!$E$2:$E$557,'Infos Relatório'!$B45,'Faturamento SP2'!$Z$2:$Z$557,'Infos Relatório'!AA$1,'Faturamento SP2'!$T$2:$T$557,"Sim")</f>
        <v>0</v>
      </c>
      <c r="AE45" s="27" t="e">
        <f t="shared" si="16"/>
        <v>#DIV/0!</v>
      </c>
      <c r="AF45" s="24">
        <f>SUMIFS('Faturamento SP2'!$H$2:$H$557,'Faturamento SP2'!$D$2:$D$557,'Infos Relatório'!$B$2,'Faturamento SP2'!$E$2:$E$557,'Infos Relatório'!$B45,'Faturamento SP2'!$Z$2:$Z$557,'Infos Relatório'!AA$1)</f>
        <v>0</v>
      </c>
      <c r="AG45" s="23">
        <f>COUNTIFS('Faturamento SP2'!$D$2:$D$557,'Infos Relatório'!$B$2,'Faturamento SP2'!$E$2:$E$557,'Infos Relatório'!$B45,'Faturamento SP2'!$Z$2:$Z$557,'Infos Relatório'!AG$1)</f>
        <v>0</v>
      </c>
      <c r="AH45" s="14">
        <f>SUMIFS('Faturamento SP2'!$G$2:$G$557,'Faturamento SP2'!$D$2:$D$557,'Infos Relatório'!$B$2,'Faturamento SP2'!$E$2:$E$557,'Infos Relatório'!$B45,'Faturamento SP2'!$Z$2:$Z$557,'Infos Relatório'!AG$1)</f>
        <v>0</v>
      </c>
      <c r="AI45" s="14">
        <f>SUMIFS('Faturamento SP2'!$J$2:$J$557,'Faturamento SP2'!$D$2:$D$557,'Infos Relatório'!$B$2,'Faturamento SP2'!$E$2:$E$557,'Infos Relatório'!$B45,'Faturamento SP2'!$Z$2:$Z$557,'Infos Relatório'!AG$1)</f>
        <v>0</v>
      </c>
      <c r="AJ45" s="15">
        <f>SUMIFS('Faturamento SP2'!$O$2:$O$557,'Faturamento SP2'!$D$2:$D$557,'Infos Relatório'!$B$2,'Faturamento SP2'!$E$2:$E$557,'Infos Relatório'!$B45,'Faturamento SP2'!$Z$2:$Z$557,'Infos Relatório'!AG$1,'Faturamento SP2'!$T$2:$T$557,"Sim")+SUMIFS('Faturamento SP2'!$P$2:$P$557,'Faturamento SP2'!$D$2:$D$557,'Infos Relatório'!$B$2,'Faturamento SP2'!$E$2:$E$557,'Infos Relatório'!$B45,'Faturamento SP2'!$Z$2:$Z$557,'Infos Relatório'!AG$1,'Faturamento SP2'!$T$2:$T$557,"Sim")</f>
        <v>0</v>
      </c>
      <c r="AK45" s="27" t="e">
        <f t="shared" si="17"/>
        <v>#DIV/0!</v>
      </c>
      <c r="AL45" s="24">
        <f>SUMIFS('Faturamento SP2'!$H$2:$H$557,'Faturamento SP2'!$D$2:$D$557,'Infos Relatório'!$B$2,'Faturamento SP2'!$E$2:$E$557,'Infos Relatório'!$B45,'Faturamento SP2'!$Z$2:$Z$557,'Infos Relatório'!AG$1)</f>
        <v>0</v>
      </c>
      <c r="AM45" s="23">
        <f>COUNTIFS('Faturamento SP2'!$D$2:$D$557,'Infos Relatório'!$B$2,'Faturamento SP2'!$E$2:$E$557,'Infos Relatório'!$B45,'Faturamento SP2'!$Z$2:$Z$557,'Infos Relatório'!AM$1)</f>
        <v>0</v>
      </c>
      <c r="AN45" s="14">
        <f>SUMIFS('Faturamento SP2'!$G$2:$G$557,'Faturamento SP2'!$D$2:$D$557,'Infos Relatório'!$B$2,'Faturamento SP2'!$E$2:$E$557,'Infos Relatório'!$B45,'Faturamento SP2'!$Z$2:$Z$557,'Infos Relatório'!AM$1)</f>
        <v>0</v>
      </c>
      <c r="AO45" s="14">
        <f>SUMIFS('Faturamento SP2'!$J$2:$J$557,'Faturamento SP2'!$D$2:$D$557,'Infos Relatório'!$B$2,'Faturamento SP2'!$E$2:$E$557,'Infos Relatório'!$B45,'Faturamento SP2'!$Z$2:$Z$557,'Infos Relatório'!AM$1)</f>
        <v>0</v>
      </c>
      <c r="AP45" s="15">
        <f>SUMIFS('Faturamento SP2'!$O$2:$O$557,'Faturamento SP2'!$D$2:$D$557,'Infos Relatório'!$B$2,'Faturamento SP2'!$E$2:$E$557,'Infos Relatório'!$B45,'Faturamento SP2'!$Z$2:$Z$557,'Infos Relatório'!AM$1,'Faturamento SP2'!$T$2:$T$557,"Sim")+SUMIFS('Faturamento SP2'!$P$2:$P$557,'Faturamento SP2'!$D$2:$D$557,'Infos Relatório'!$B$2,'Faturamento SP2'!$E$2:$E$557,'Infos Relatório'!$B45,'Faturamento SP2'!$Z$2:$Z$557,'Infos Relatório'!AM$1,'Faturamento SP2'!$T$2:$T$557,"Sim")</f>
        <v>0</v>
      </c>
      <c r="AQ45" s="27" t="e">
        <f t="shared" si="18"/>
        <v>#DIV/0!</v>
      </c>
      <c r="AR45" s="24">
        <f>SUMIFS('Faturamento SP2'!$H$2:$H$557,'Faturamento SP2'!$D$2:$D$557,'Infos Relatório'!$B$2,'Faturamento SP2'!$E$2:$E$557,'Infos Relatório'!$B45,'Faturamento SP2'!$Z$2:$Z$557,'Infos Relatório'!AM$1)</f>
        <v>0</v>
      </c>
      <c r="AS45" s="23">
        <f>COUNTIFS('Faturamento SP2'!$D$2:$D$557,'Infos Relatório'!$B$2,'Faturamento SP2'!$E$2:$E$557,'Infos Relatório'!$B45,'Faturamento SP2'!$Z$2:$Z$557,'Infos Relatório'!AS$1)</f>
        <v>0</v>
      </c>
      <c r="AT45" s="14">
        <f>SUMIFS('Faturamento SP2'!$G$2:$G$557,'Faturamento SP2'!$D$2:$D$557,'Infos Relatório'!$B$2,'Faturamento SP2'!$E$2:$E$557,'Infos Relatório'!$B45,'Faturamento SP2'!$Z$2:$Z$557,'Infos Relatório'!AS$1)</f>
        <v>0</v>
      </c>
      <c r="AU45" s="14">
        <f>SUMIFS('Faturamento SP2'!$J$2:$J$557,'Faturamento SP2'!$D$2:$D$557,'Infos Relatório'!$B$2,'Faturamento SP2'!$E$2:$E$557,'Infos Relatório'!$B45,'Faturamento SP2'!$Z$2:$Z$557,'Infos Relatório'!AS$1)</f>
        <v>0</v>
      </c>
      <c r="AV45" s="15">
        <f>SUMIFS('Faturamento SP2'!$O$2:$O$557,'Faturamento SP2'!$D$2:$D$557,'Infos Relatório'!$B$2,'Faturamento SP2'!$E$2:$E$557,'Infos Relatório'!$B45,'Faturamento SP2'!$Z$2:$Z$557,'Infos Relatório'!AS$1,'Faturamento SP2'!$T$2:$T$557,"Sim")+SUMIFS('Faturamento SP2'!$P$2:$P$557,'Faturamento SP2'!$D$2:$D$557,'Infos Relatório'!$B$2,'Faturamento SP2'!$E$2:$E$557,'Infos Relatório'!$B45,'Faturamento SP2'!$Z$2:$Z$557,'Infos Relatório'!AS$1,'Faturamento SP2'!$T$2:$T$557,"Sim")</f>
        <v>0</v>
      </c>
      <c r="AW45" s="27" t="e">
        <f t="shared" si="19"/>
        <v>#DIV/0!</v>
      </c>
      <c r="AX45" s="24">
        <f>SUMIFS('Faturamento SP2'!$H$2:$H$557,'Faturamento SP2'!$D$2:$D$557,'Infos Relatório'!$B$2,'Faturamento SP2'!$E$2:$E$557,'Infos Relatório'!$B45,'Faturamento SP2'!$Z$2:$Z$557,'Infos Relatório'!AS$1)</f>
        <v>0</v>
      </c>
      <c r="AY45" s="23">
        <f>COUNTIFS('Faturamento SP2'!$D$2:$D$557,'Infos Relatório'!$B$2,'Faturamento SP2'!$E$2:$E$557,'Infos Relatório'!$B45,'Faturamento SP2'!$Z$2:$Z$557,'Infos Relatório'!AY$1)</f>
        <v>0</v>
      </c>
      <c r="AZ45" s="14">
        <f>SUMIFS('Faturamento SP2'!$G$2:$G$557,'Faturamento SP2'!$D$2:$D$557,'Infos Relatório'!$B$2,'Faturamento SP2'!$E$2:$E$557,'Infos Relatório'!$B45,'Faturamento SP2'!$Z$2:$Z$557,'Infos Relatório'!AY$1)</f>
        <v>0</v>
      </c>
      <c r="BA45" s="14">
        <f>SUMIFS('Faturamento SP2'!$J$2:$J$557,'Faturamento SP2'!$D$2:$D$557,'Infos Relatório'!$B$2,'Faturamento SP2'!$E$2:$E$557,'Infos Relatório'!$B45,'Faturamento SP2'!$Z$2:$Z$557,'Infos Relatório'!AY$1)</f>
        <v>0</v>
      </c>
      <c r="BB45" s="15">
        <f>SUMIFS('Faturamento SP2'!$O$2:$O$557,'Faturamento SP2'!$D$2:$D$557,'Infos Relatório'!$B$2,'Faturamento SP2'!$E$2:$E$557,'Infos Relatório'!$B45,'Faturamento SP2'!$Z$2:$Z$557,'Infos Relatório'!AY$1,'Faturamento SP2'!$T$2:$T$557,"Sim")+SUMIFS('Faturamento SP2'!$P$2:$P$557,'Faturamento SP2'!$D$2:$D$557,'Infos Relatório'!$B$2,'Faturamento SP2'!$E$2:$E$557,'Infos Relatório'!$B45,'Faturamento SP2'!$Z$2:$Z$557,'Infos Relatório'!AY$1,'Faturamento SP2'!$T$2:$T$557,"Sim")</f>
        <v>0</v>
      </c>
      <c r="BC45" s="27" t="e">
        <f t="shared" si="20"/>
        <v>#DIV/0!</v>
      </c>
      <c r="BD45" s="24">
        <f>SUMIFS('Faturamento SP2'!$H$2:$H$557,'Faturamento SP2'!$D$2:$D$557,'Infos Relatório'!$B$2,'Faturamento SP2'!$E$2:$E$557,'Infos Relatório'!$B45,'Faturamento SP2'!$Z$2:$Z$557,'Infos Relatório'!AY$1)</f>
        <v>0</v>
      </c>
      <c r="BE45" s="23">
        <f>COUNTIFS('Faturamento SP2'!$D$2:$D$557,'Infos Relatório'!$B$2,'Faturamento SP2'!$E$2:$E$557,'Infos Relatório'!$B45,'Faturamento SP2'!$Z$2:$Z$557,'Infos Relatório'!BE$1)</f>
        <v>0</v>
      </c>
      <c r="BF45" s="14">
        <f>SUMIFS('Faturamento SP2'!$G$2:$G$557,'Faturamento SP2'!$D$2:$D$557,'Infos Relatório'!$B$2,'Faturamento SP2'!$E$2:$E$557,'Infos Relatório'!$B45,'Faturamento SP2'!$Z$2:$Z$557,'Infos Relatório'!BE$1)</f>
        <v>0</v>
      </c>
      <c r="BG45" s="14">
        <f>SUMIFS('Faturamento SP2'!$J$2:$J$557,'Faturamento SP2'!$D$2:$D$557,'Infos Relatório'!$B$2,'Faturamento SP2'!$E$2:$E$557,'Infos Relatório'!$B45,'Faturamento SP2'!$Z$2:$Z$557,'Infos Relatório'!BE$1)</f>
        <v>0</v>
      </c>
      <c r="BH45" s="15">
        <f>SUMIFS('Faturamento SP2'!$O$2:$O$557,'Faturamento SP2'!$D$2:$D$557,'Infos Relatório'!$B$2,'Faturamento SP2'!$E$2:$E$557,'Infos Relatório'!$B45,'Faturamento SP2'!$Z$2:$Z$557,'Infos Relatório'!BE$1,'Faturamento SP2'!$T$2:$T$557,"Sim")+SUMIFS('Faturamento SP2'!$P$2:$P$557,'Faturamento SP2'!$D$2:$D$557,'Infos Relatório'!$B$2,'Faturamento SP2'!$E$2:$E$557,'Infos Relatório'!$B45,'Faturamento SP2'!$Z$2:$Z$557,'Infos Relatório'!BE$1,'Faturamento SP2'!$T$2:$T$557,"Sim")</f>
        <v>0</v>
      </c>
      <c r="BI45" s="27" t="e">
        <f t="shared" si="21"/>
        <v>#DIV/0!</v>
      </c>
      <c r="BJ45" s="24">
        <f>SUMIFS('Faturamento SP2'!$H$2:$H$557,'Faturamento SP2'!$D$2:$D$557,'Infos Relatório'!$B$2,'Faturamento SP2'!$E$2:$E$557,'Infos Relatório'!$B45,'Faturamento SP2'!$Z$2:$Z$557,'Infos Relatório'!BE$1)</f>
        <v>0</v>
      </c>
      <c r="BK45" s="23">
        <f>COUNTIFS('Faturamento SP2'!$D$2:$D$557,'Infos Relatório'!$B$2,'Faturamento SP2'!$E$2:$E$557,'Infos Relatório'!$B45,'Faturamento SP2'!$Z$2:$Z$557,'Infos Relatório'!BK$1)</f>
        <v>0</v>
      </c>
      <c r="BL45" s="14">
        <f>SUMIFS('Faturamento SP2'!$G$2:$G$557,'Faturamento SP2'!$D$2:$D$557,'Infos Relatório'!$B$2,'Faturamento SP2'!$E$2:$E$557,'Infos Relatório'!$B45,'Faturamento SP2'!$Z$2:$Z$557,'Infos Relatório'!BK$1)</f>
        <v>0</v>
      </c>
      <c r="BM45" s="14">
        <f>SUMIFS('Faturamento SP2'!$J$2:$J$557,'Faturamento SP2'!$D$2:$D$557,'Infos Relatório'!$B$2,'Faturamento SP2'!$E$2:$E$557,'Infos Relatório'!$B45,'Faturamento SP2'!$Z$2:$Z$557,'Infos Relatório'!BK$1)</f>
        <v>0</v>
      </c>
      <c r="BN45" s="15">
        <f>SUMIFS('Faturamento SP2'!$O$2:$O$557,'Faturamento SP2'!$D$2:$D$557,'Infos Relatório'!$B$2,'Faturamento SP2'!$E$2:$E$557,'Infos Relatório'!$B45,'Faturamento SP2'!$Z$2:$Z$557,'Infos Relatório'!BK$1,'Faturamento SP2'!$T$2:$T$557,"Sim")+SUMIFS('Faturamento SP2'!$P$2:$P$557,'Faturamento SP2'!$D$2:$D$557,'Infos Relatório'!$B$2,'Faturamento SP2'!$E$2:$E$557,'Infos Relatório'!$B45,'Faturamento SP2'!$Z$2:$Z$557,'Infos Relatório'!BK$1,'Faturamento SP2'!$T$2:$T$557,"Sim")</f>
        <v>0</v>
      </c>
      <c r="BO45" s="27" t="e">
        <f t="shared" si="22"/>
        <v>#DIV/0!</v>
      </c>
      <c r="BP45" s="24">
        <f>SUMIFS('Faturamento SP2'!$H$2:$H$557,'Faturamento SP2'!$D$2:$D$557,'Infos Relatório'!$B$2,'Faturamento SP2'!$E$2:$E$557,'Infos Relatório'!$B45,'Faturamento SP2'!$Z$2:$Z$557,'Infos Relatório'!BK$1)</f>
        <v>0</v>
      </c>
      <c r="BQ45" s="23">
        <f>COUNTIFS('Faturamento SP2'!$D$2:$D$557,'Infos Relatório'!$B$2,'Faturamento SP2'!$E$2:$E$557,'Infos Relatório'!$B45,'Faturamento SP2'!$Z$2:$Z$557,'Infos Relatório'!BQ$1)</f>
        <v>0</v>
      </c>
      <c r="BR45" s="14">
        <f>SUMIFS('Faturamento SP2'!$G$2:$G$557,'Faturamento SP2'!$D$2:$D$557,'Infos Relatório'!$B$2,'Faturamento SP2'!$E$2:$E$557,'Infos Relatório'!$B45,'Faturamento SP2'!$Z$2:$Z$557,'Infos Relatório'!BQ$1)</f>
        <v>0</v>
      </c>
      <c r="BS45" s="14">
        <f>SUMIFS('Faturamento SP2'!$J$2:$J$557,'Faturamento SP2'!$D$2:$D$557,'Infos Relatório'!$B$2,'Faturamento SP2'!$E$2:$E$557,'Infos Relatório'!$B45,'Faturamento SP2'!$Z$2:$Z$557,'Infos Relatório'!BQ$1)</f>
        <v>0</v>
      </c>
      <c r="BT45" s="15">
        <f>SUMIFS('Faturamento SP2'!$O$2:$O$557,'Faturamento SP2'!$D$2:$D$557,'Infos Relatório'!$B$2,'Faturamento SP2'!$E$2:$E$557,'Infos Relatório'!$B45,'Faturamento SP2'!$Z$2:$Z$557,'Infos Relatório'!BQ$1,'Faturamento SP2'!$T$2:$T$557,"Sim")+SUMIFS('Faturamento SP2'!$P$2:$P$557,'Faturamento SP2'!$D$2:$D$557,'Infos Relatório'!$B$2,'Faturamento SP2'!$E$2:$E$557,'Infos Relatório'!$B45,'Faturamento SP2'!$Z$2:$Z$557,'Infos Relatório'!BQ$1,'Faturamento SP2'!$T$2:$T$557,"Sim")</f>
        <v>0</v>
      </c>
      <c r="BU45" s="27" t="e">
        <f t="shared" si="23"/>
        <v>#DIV/0!</v>
      </c>
      <c r="BV45" s="24">
        <f>SUMIFS('Faturamento SP2'!$H$2:$H$557,'Faturamento SP2'!$D$2:$D$557,'Infos Relatório'!$B$2,'Faturamento SP2'!$E$2:$E$557,'Infos Relatório'!$B45,'Faturamento SP2'!$Z$2:$Z$557,'Infos Relatório'!BQ$1)</f>
        <v>0</v>
      </c>
    </row>
    <row r="46" spans="2:74">
      <c r="B46" s="17" t="s">
        <v>199</v>
      </c>
      <c r="C46" s="23">
        <f>COUNTIFS('Faturamento SP2'!$D$2:$D$557,'Infos Relatório'!$B$2,'Faturamento SP2'!$E$2:$E$557,'Infos Relatório'!$B46,'Faturamento SP2'!$Z$2:$Z$557,'Infos Relatório'!C$1)</f>
        <v>0</v>
      </c>
      <c r="D46" s="14">
        <f>SUMIFS('Faturamento SP2'!$G$2:$G$557,'Faturamento SP2'!$D$2:$D$557,'Infos Relatório'!$B$2,'Faturamento SP2'!$E$2:$E$557,'Infos Relatório'!$B46,'Faturamento SP2'!$Z$2:$Z$557,'Infos Relatório'!C$1)</f>
        <v>0</v>
      </c>
      <c r="E46" s="55">
        <f>SUMIFS('Faturamento SP2'!$J$2:$J$557,'Faturamento SP2'!$D$2:$D$557,'Infos Relatório'!$B$2,'Faturamento SP2'!$E$2:$E$557,'Infos Relatório'!$B46,'Faturamento SP2'!$Z$2:$Z$557,'Infos Relatório'!C$1)</f>
        <v>0</v>
      </c>
      <c r="F46" s="15">
        <f>SUMIFS('Faturamento SP2'!$O$2:$O$557,'Faturamento SP2'!$D$2:$D$557,'Infos Relatório'!$B$2,'Faturamento SP2'!$E$2:$E$557,'Infos Relatório'!$B46,'Faturamento SP2'!$Z$2:$Z$557,'Infos Relatório'!C$1,'Faturamento SP2'!$T$2:$T$557,"Sim")+SUMIFS('Faturamento SP2'!$P$2:$P$557,'Faturamento SP2'!$D$2:$D$557,'Infos Relatório'!$B$2,'Faturamento SP2'!$E$2:$E$557,'Infos Relatório'!$B46,'Faturamento SP2'!$Z$2:$Z$557,'Infos Relatório'!C$1,'Faturamento SP2'!$T$2:$T$557,"Sim")</f>
        <v>0</v>
      </c>
      <c r="G46" s="60" t="e">
        <f t="shared" si="12"/>
        <v>#DIV/0!</v>
      </c>
      <c r="H46" s="24">
        <f>SUMIFS('Faturamento SP2'!$H$2:$H$557,'Faturamento SP2'!$D$2:$D$557,'Infos Relatório'!$B$2,'Faturamento SP2'!$E$2:$E$557,'Infos Relatório'!$B46,'Faturamento SP2'!$Z$2:$Z$557,'Infos Relatório'!C$1)</f>
        <v>0</v>
      </c>
      <c r="I46" s="23">
        <f>COUNTIFS('Faturamento SP2'!$D$2:$D$557,'Infos Relatório'!$B$2,'Faturamento SP2'!$E$2:$E$557,'Infos Relatório'!$B46,'Faturamento SP2'!$Z$2:$Z$557,'Infos Relatório'!I$1)</f>
        <v>0</v>
      </c>
      <c r="J46" s="14">
        <f>SUMIFS('Faturamento SP2'!$G$2:$G$557,'Faturamento SP2'!$D$2:$D$557,'Infos Relatório'!$B$2,'Faturamento SP2'!$E$2:$E$557,'Infos Relatório'!$B46,'Faturamento SP2'!$Z$2:$Z$557,'Infos Relatório'!I$1)</f>
        <v>0</v>
      </c>
      <c r="K46" s="55">
        <f>SUMIFS('Faturamento SP2'!$J$2:$J$557,'Faturamento SP2'!$D$2:$D$557,'Infos Relatório'!$B$2,'Faturamento SP2'!$E$2:$E$557,'Infos Relatório'!$B46,'Faturamento SP2'!$Z$2:$Z$557,'Infos Relatório'!I$1)</f>
        <v>0</v>
      </c>
      <c r="L46" s="15">
        <f>SUMIFS('Faturamento SP2'!$O$2:$O$557,'Faturamento SP2'!$D$2:$D$557,'Infos Relatório'!$B$2,'Faturamento SP2'!$E$2:$E$557,'Infos Relatório'!$B46,'Faturamento SP2'!$Z$2:$Z$557,'Infos Relatório'!I$1,'Faturamento SP2'!$T$2:$T$557,"Sim")+SUMIFS('Faturamento SP2'!$P$2:$P$557,'Faturamento SP2'!$D$2:$D$557,'Infos Relatório'!$B$2,'Faturamento SP2'!$E$2:$E$557,'Infos Relatório'!$B46,'Faturamento SP2'!$Z$2:$Z$557,'Infos Relatório'!I$1,'Faturamento SP2'!$T$2:$T$557,"Sim")</f>
        <v>0</v>
      </c>
      <c r="M46" s="27" t="e">
        <f t="shared" si="13"/>
        <v>#DIV/0!</v>
      </c>
      <c r="N46" s="24">
        <f>SUMIFS('Faturamento SP2'!$H$2:$H$557,'Faturamento SP2'!$D$2:$D$557,'Infos Relatório'!$B$2,'Faturamento SP2'!$E$2:$E$557,'Infos Relatório'!$B46,'Faturamento SP2'!$Z$2:$Z$557,'Infos Relatório'!I$1)</f>
        <v>0</v>
      </c>
      <c r="O46" s="23">
        <f>COUNTIFS('Faturamento SP2'!$D$2:$D$557,'Infos Relatório'!$B$2,'Faturamento SP2'!$E$2:$E$557,'Infos Relatório'!$B46,'Faturamento SP2'!$Z$2:$Z$557,'Infos Relatório'!O$1)</f>
        <v>0</v>
      </c>
      <c r="P46" s="14">
        <f>SUMIFS('Faturamento SP2'!$G$2:$G$557,'Faturamento SP2'!$D$2:$D$557,'Infos Relatório'!$B$2,'Faturamento SP2'!$E$2:$E$557,'Infos Relatório'!$B46,'Faturamento SP2'!$Z$2:$Z$557,'Infos Relatório'!O$1)</f>
        <v>0</v>
      </c>
      <c r="Q46" s="14">
        <f>SUMIFS('Faturamento SP2'!$J$2:$J$557,'Faturamento SP2'!$D$2:$D$557,'Infos Relatório'!$B$2,'Faturamento SP2'!$E$2:$E$557,'Infos Relatório'!$B46,'Faturamento SP2'!$Z$2:$Z$557,'Infos Relatório'!O$1)</f>
        <v>0</v>
      </c>
      <c r="R46" s="15">
        <f>SUMIFS('Faturamento SP2'!$O$2:$O$557,'Faturamento SP2'!$D$2:$D$557,'Infos Relatório'!$B$2,'Faturamento SP2'!$E$2:$E$557,'Infos Relatório'!$B46,'Faturamento SP2'!$Z$2:$Z$557,'Infos Relatório'!O$1,'Faturamento SP2'!$T$2:$T$557,"Sim")+SUMIFS('Faturamento SP2'!$P$2:$P$557,'Faturamento SP2'!$D$2:$D$557,'Infos Relatório'!$B$2,'Faturamento SP2'!$E$2:$E$557,'Infos Relatório'!$B46,'Faturamento SP2'!$Z$2:$Z$557,'Infos Relatório'!O$1,'Faturamento SP2'!$T$2:$T$557,"Sim")</f>
        <v>0</v>
      </c>
      <c r="S46" s="27" t="e">
        <f t="shared" si="14"/>
        <v>#DIV/0!</v>
      </c>
      <c r="T46" s="24">
        <f>SUMIFS('Faturamento SP2'!$H$2:$H$557,'Faturamento SP2'!$D$2:$D$557,'Infos Relatório'!$B$2,'Faturamento SP2'!$E$2:$E$557,'Infos Relatório'!$B46,'Faturamento SP2'!$Z$2:$Z$557,'Infos Relatório'!O$1)</f>
        <v>0</v>
      </c>
      <c r="U46" s="23">
        <f>COUNTIFS('Faturamento SP2'!$D$2:$D$557,'Infos Relatório'!$B$2,'Faturamento SP2'!$E$2:$E$557,'Infos Relatório'!$B46,'Faturamento SP2'!$Z$2:$Z$557,'Infos Relatório'!U$1)</f>
        <v>0</v>
      </c>
      <c r="V46" s="14">
        <f>SUMIFS('Faturamento SP2'!$G$2:$G$557,'Faturamento SP2'!$D$2:$D$557,'Infos Relatório'!$B$2,'Faturamento SP2'!$E$2:$E$557,'Infos Relatório'!$B46,'Faturamento SP2'!$Z$2:$Z$557,'Infos Relatório'!U$1)</f>
        <v>0</v>
      </c>
      <c r="W46" s="14">
        <f>SUMIFS('Faturamento SP2'!$J$2:$J$557,'Faturamento SP2'!$D$2:$D$557,'Infos Relatório'!$B$2,'Faturamento SP2'!$E$2:$E$557,'Infos Relatório'!$B46,'Faturamento SP2'!$Z$2:$Z$557,'Infos Relatório'!U$1)</f>
        <v>0</v>
      </c>
      <c r="X46" s="15">
        <f>SUMIFS('Faturamento SP2'!$O$2:$O$557,'Faturamento SP2'!$D$2:$D$557,'Infos Relatório'!$B$2,'Faturamento SP2'!$E$2:$E$557,'Infos Relatório'!$B46,'Faturamento SP2'!$Z$2:$Z$557,'Infos Relatório'!U$1,'Faturamento SP2'!$T$2:$T$557,"Sim")+SUMIFS('Faturamento SP2'!$P$2:$P$557,'Faturamento SP2'!$D$2:$D$557,'Infos Relatório'!$B$2,'Faturamento SP2'!$E$2:$E$557,'Infos Relatório'!$B46,'Faturamento SP2'!$Z$2:$Z$557,'Infos Relatório'!U$1,'Faturamento SP2'!$T$2:$T$557,"Sim")</f>
        <v>0</v>
      </c>
      <c r="Y46" s="27" t="e">
        <f t="shared" si="15"/>
        <v>#DIV/0!</v>
      </c>
      <c r="Z46" s="24">
        <f>SUMIFS('Faturamento SP2'!$H$2:$H$557,'Faturamento SP2'!$D$2:$D$557,'Infos Relatório'!$B$2,'Faturamento SP2'!$E$2:$E$557,'Infos Relatório'!$B46,'Faturamento SP2'!$Z$2:$Z$557,'Infos Relatório'!U$1)</f>
        <v>0</v>
      </c>
      <c r="AA46" s="23">
        <f>COUNTIFS('Faturamento SP2'!$D$2:$D$557,'Infos Relatório'!$B$2,'Faturamento SP2'!$E$2:$E$557,'Infos Relatório'!$B46,'Faturamento SP2'!$Z$2:$Z$557,'Infos Relatório'!AA$1)</f>
        <v>0</v>
      </c>
      <c r="AB46" s="14">
        <f>SUMIFS('Faturamento SP2'!$G$2:$G$557,'Faturamento SP2'!$D$2:$D$557,'Infos Relatório'!$B$2,'Faturamento SP2'!$E$2:$E$557,'Infos Relatório'!$B46,'Faturamento SP2'!$Z$2:$Z$557,'Infos Relatório'!AA$1)</f>
        <v>0</v>
      </c>
      <c r="AC46" s="14">
        <f>SUMIFS('Faturamento SP2'!$J$2:$J$557,'Faturamento SP2'!$D$2:$D$557,'Infos Relatório'!$B$2,'Faturamento SP2'!$E$2:$E$557,'Infos Relatório'!$B46,'Faturamento SP2'!$Z$2:$Z$557,'Infos Relatório'!AA$1)</f>
        <v>0</v>
      </c>
      <c r="AD46" s="15">
        <f>SUMIFS('Faturamento SP2'!$O$2:$O$557,'Faturamento SP2'!$D$2:$D$557,'Infos Relatório'!$B$2,'Faturamento SP2'!$E$2:$E$557,'Infos Relatório'!$B46,'Faturamento SP2'!$Z$2:$Z$557,'Infos Relatório'!AA$1,'Faturamento SP2'!$T$2:$T$557,"Sim")+SUMIFS('Faturamento SP2'!$P$2:$P$557,'Faturamento SP2'!$D$2:$D$557,'Infos Relatório'!$B$2,'Faturamento SP2'!$E$2:$E$557,'Infos Relatório'!$B46,'Faturamento SP2'!$Z$2:$Z$557,'Infos Relatório'!AA$1,'Faturamento SP2'!$T$2:$T$557,"Sim")</f>
        <v>0</v>
      </c>
      <c r="AE46" s="27" t="e">
        <f t="shared" si="16"/>
        <v>#DIV/0!</v>
      </c>
      <c r="AF46" s="24">
        <f>SUMIFS('Faturamento SP2'!$H$2:$H$557,'Faturamento SP2'!$D$2:$D$557,'Infos Relatório'!$B$2,'Faturamento SP2'!$E$2:$E$557,'Infos Relatório'!$B46,'Faturamento SP2'!$Z$2:$Z$557,'Infos Relatório'!AA$1)</f>
        <v>0</v>
      </c>
      <c r="AG46" s="23">
        <f>COUNTIFS('Faturamento SP2'!$D$2:$D$557,'Infos Relatório'!$B$2,'Faturamento SP2'!$E$2:$E$557,'Infos Relatório'!$B46,'Faturamento SP2'!$Z$2:$Z$557,'Infos Relatório'!AG$1)</f>
        <v>0</v>
      </c>
      <c r="AH46" s="14">
        <f>SUMIFS('Faturamento SP2'!$G$2:$G$557,'Faturamento SP2'!$D$2:$D$557,'Infos Relatório'!$B$2,'Faturamento SP2'!$E$2:$E$557,'Infos Relatório'!$B46,'Faturamento SP2'!$Z$2:$Z$557,'Infos Relatório'!AG$1)</f>
        <v>0</v>
      </c>
      <c r="AI46" s="14">
        <f>SUMIFS('Faturamento SP2'!$J$2:$J$557,'Faturamento SP2'!$D$2:$D$557,'Infos Relatório'!$B$2,'Faturamento SP2'!$E$2:$E$557,'Infos Relatório'!$B46,'Faturamento SP2'!$Z$2:$Z$557,'Infos Relatório'!AG$1)</f>
        <v>0</v>
      </c>
      <c r="AJ46" s="15">
        <f>SUMIFS('Faturamento SP2'!$O$2:$O$557,'Faturamento SP2'!$D$2:$D$557,'Infos Relatório'!$B$2,'Faturamento SP2'!$E$2:$E$557,'Infos Relatório'!$B46,'Faturamento SP2'!$Z$2:$Z$557,'Infos Relatório'!AG$1,'Faturamento SP2'!$T$2:$T$557,"Sim")+SUMIFS('Faturamento SP2'!$P$2:$P$557,'Faturamento SP2'!$D$2:$D$557,'Infos Relatório'!$B$2,'Faturamento SP2'!$E$2:$E$557,'Infos Relatório'!$B46,'Faturamento SP2'!$Z$2:$Z$557,'Infos Relatório'!AG$1,'Faturamento SP2'!$T$2:$T$557,"Sim")</f>
        <v>0</v>
      </c>
      <c r="AK46" s="27" t="e">
        <f t="shared" si="17"/>
        <v>#DIV/0!</v>
      </c>
      <c r="AL46" s="24">
        <f>SUMIFS('Faturamento SP2'!$H$2:$H$557,'Faturamento SP2'!$D$2:$D$557,'Infos Relatório'!$B$2,'Faturamento SP2'!$E$2:$E$557,'Infos Relatório'!$B46,'Faturamento SP2'!$Z$2:$Z$557,'Infos Relatório'!AG$1)</f>
        <v>0</v>
      </c>
      <c r="AM46" s="23">
        <f>COUNTIFS('Faturamento SP2'!$D$2:$D$557,'Infos Relatório'!$B$2,'Faturamento SP2'!$E$2:$E$557,'Infos Relatório'!$B46,'Faturamento SP2'!$Z$2:$Z$557,'Infos Relatório'!AM$1)</f>
        <v>0</v>
      </c>
      <c r="AN46" s="14">
        <f>SUMIFS('Faturamento SP2'!$G$2:$G$557,'Faturamento SP2'!$D$2:$D$557,'Infos Relatório'!$B$2,'Faturamento SP2'!$E$2:$E$557,'Infos Relatório'!$B46,'Faturamento SP2'!$Z$2:$Z$557,'Infos Relatório'!AM$1)</f>
        <v>0</v>
      </c>
      <c r="AO46" s="14">
        <f>SUMIFS('Faturamento SP2'!$J$2:$J$557,'Faturamento SP2'!$D$2:$D$557,'Infos Relatório'!$B$2,'Faturamento SP2'!$E$2:$E$557,'Infos Relatório'!$B46,'Faturamento SP2'!$Z$2:$Z$557,'Infos Relatório'!AM$1)</f>
        <v>0</v>
      </c>
      <c r="AP46" s="15">
        <f>SUMIFS('Faturamento SP2'!$O$2:$O$557,'Faturamento SP2'!$D$2:$D$557,'Infos Relatório'!$B$2,'Faturamento SP2'!$E$2:$E$557,'Infos Relatório'!$B46,'Faturamento SP2'!$Z$2:$Z$557,'Infos Relatório'!AM$1,'Faturamento SP2'!$T$2:$T$557,"Sim")+SUMIFS('Faturamento SP2'!$P$2:$P$557,'Faturamento SP2'!$D$2:$D$557,'Infos Relatório'!$B$2,'Faturamento SP2'!$E$2:$E$557,'Infos Relatório'!$B46,'Faturamento SP2'!$Z$2:$Z$557,'Infos Relatório'!AM$1,'Faturamento SP2'!$T$2:$T$557,"Sim")</f>
        <v>0</v>
      </c>
      <c r="AQ46" s="27" t="e">
        <f t="shared" si="18"/>
        <v>#DIV/0!</v>
      </c>
      <c r="AR46" s="24">
        <f>SUMIFS('Faturamento SP2'!$H$2:$H$557,'Faturamento SP2'!$D$2:$D$557,'Infos Relatório'!$B$2,'Faturamento SP2'!$E$2:$E$557,'Infos Relatório'!$B46,'Faturamento SP2'!$Z$2:$Z$557,'Infos Relatório'!AM$1)</f>
        <v>0</v>
      </c>
      <c r="AS46" s="23">
        <f>COUNTIFS('Faturamento SP2'!$D$2:$D$557,'Infos Relatório'!$B$2,'Faturamento SP2'!$E$2:$E$557,'Infos Relatório'!$B46,'Faturamento SP2'!$Z$2:$Z$557,'Infos Relatório'!AS$1)</f>
        <v>0</v>
      </c>
      <c r="AT46" s="14">
        <f>SUMIFS('Faturamento SP2'!$G$2:$G$557,'Faturamento SP2'!$D$2:$D$557,'Infos Relatório'!$B$2,'Faturamento SP2'!$E$2:$E$557,'Infos Relatório'!$B46,'Faturamento SP2'!$Z$2:$Z$557,'Infos Relatório'!AS$1)</f>
        <v>0</v>
      </c>
      <c r="AU46" s="14">
        <f>SUMIFS('Faturamento SP2'!$J$2:$J$557,'Faturamento SP2'!$D$2:$D$557,'Infos Relatório'!$B$2,'Faturamento SP2'!$E$2:$E$557,'Infos Relatório'!$B46,'Faturamento SP2'!$Z$2:$Z$557,'Infos Relatório'!AS$1)</f>
        <v>0</v>
      </c>
      <c r="AV46" s="15">
        <f>SUMIFS('Faturamento SP2'!$O$2:$O$557,'Faturamento SP2'!$D$2:$D$557,'Infos Relatório'!$B$2,'Faturamento SP2'!$E$2:$E$557,'Infos Relatório'!$B46,'Faturamento SP2'!$Z$2:$Z$557,'Infos Relatório'!AS$1,'Faturamento SP2'!$T$2:$T$557,"Sim")+SUMIFS('Faturamento SP2'!$P$2:$P$557,'Faturamento SP2'!$D$2:$D$557,'Infos Relatório'!$B$2,'Faturamento SP2'!$E$2:$E$557,'Infos Relatório'!$B46,'Faturamento SP2'!$Z$2:$Z$557,'Infos Relatório'!AS$1,'Faturamento SP2'!$T$2:$T$557,"Sim")</f>
        <v>0</v>
      </c>
      <c r="AW46" s="27" t="e">
        <f t="shared" si="19"/>
        <v>#DIV/0!</v>
      </c>
      <c r="AX46" s="24">
        <f>SUMIFS('Faturamento SP2'!$H$2:$H$557,'Faturamento SP2'!$D$2:$D$557,'Infos Relatório'!$B$2,'Faturamento SP2'!$E$2:$E$557,'Infos Relatório'!$B46,'Faturamento SP2'!$Z$2:$Z$557,'Infos Relatório'!AS$1)</f>
        <v>0</v>
      </c>
      <c r="AY46" s="23">
        <f>COUNTIFS('Faturamento SP2'!$D$2:$D$557,'Infos Relatório'!$B$2,'Faturamento SP2'!$E$2:$E$557,'Infos Relatório'!$B46,'Faturamento SP2'!$Z$2:$Z$557,'Infos Relatório'!AY$1)</f>
        <v>0</v>
      </c>
      <c r="AZ46" s="14">
        <f>SUMIFS('Faturamento SP2'!$G$2:$G$557,'Faturamento SP2'!$D$2:$D$557,'Infos Relatório'!$B$2,'Faturamento SP2'!$E$2:$E$557,'Infos Relatório'!$B46,'Faturamento SP2'!$Z$2:$Z$557,'Infos Relatório'!AY$1)</f>
        <v>0</v>
      </c>
      <c r="BA46" s="14">
        <f>SUMIFS('Faturamento SP2'!$J$2:$J$557,'Faturamento SP2'!$D$2:$D$557,'Infos Relatório'!$B$2,'Faturamento SP2'!$E$2:$E$557,'Infos Relatório'!$B46,'Faturamento SP2'!$Z$2:$Z$557,'Infos Relatório'!AY$1)</f>
        <v>0</v>
      </c>
      <c r="BB46" s="15">
        <f>SUMIFS('Faturamento SP2'!$O$2:$O$557,'Faturamento SP2'!$D$2:$D$557,'Infos Relatório'!$B$2,'Faturamento SP2'!$E$2:$E$557,'Infos Relatório'!$B46,'Faturamento SP2'!$Z$2:$Z$557,'Infos Relatório'!AY$1,'Faturamento SP2'!$T$2:$T$557,"Sim")+SUMIFS('Faturamento SP2'!$P$2:$P$557,'Faturamento SP2'!$D$2:$D$557,'Infos Relatório'!$B$2,'Faturamento SP2'!$E$2:$E$557,'Infos Relatório'!$B46,'Faturamento SP2'!$Z$2:$Z$557,'Infos Relatório'!AY$1,'Faturamento SP2'!$T$2:$T$557,"Sim")</f>
        <v>0</v>
      </c>
      <c r="BC46" s="27" t="e">
        <f t="shared" si="20"/>
        <v>#DIV/0!</v>
      </c>
      <c r="BD46" s="24">
        <f>SUMIFS('Faturamento SP2'!$H$2:$H$557,'Faturamento SP2'!$D$2:$D$557,'Infos Relatório'!$B$2,'Faturamento SP2'!$E$2:$E$557,'Infos Relatório'!$B46,'Faturamento SP2'!$Z$2:$Z$557,'Infos Relatório'!AY$1)</f>
        <v>0</v>
      </c>
      <c r="BE46" s="23">
        <f>COUNTIFS('Faturamento SP2'!$D$2:$D$557,'Infos Relatório'!$B$2,'Faturamento SP2'!$E$2:$E$557,'Infos Relatório'!$B46,'Faturamento SP2'!$Z$2:$Z$557,'Infos Relatório'!BE$1)</f>
        <v>0</v>
      </c>
      <c r="BF46" s="14">
        <f>SUMIFS('Faturamento SP2'!$G$2:$G$557,'Faturamento SP2'!$D$2:$D$557,'Infos Relatório'!$B$2,'Faturamento SP2'!$E$2:$E$557,'Infos Relatório'!$B46,'Faturamento SP2'!$Z$2:$Z$557,'Infos Relatório'!BE$1)</f>
        <v>0</v>
      </c>
      <c r="BG46" s="14">
        <f>SUMIFS('Faturamento SP2'!$J$2:$J$557,'Faturamento SP2'!$D$2:$D$557,'Infos Relatório'!$B$2,'Faturamento SP2'!$E$2:$E$557,'Infos Relatório'!$B46,'Faturamento SP2'!$Z$2:$Z$557,'Infos Relatório'!BE$1)</f>
        <v>0</v>
      </c>
      <c r="BH46" s="15">
        <f>SUMIFS('Faturamento SP2'!$O$2:$O$557,'Faturamento SP2'!$D$2:$D$557,'Infos Relatório'!$B$2,'Faturamento SP2'!$E$2:$E$557,'Infos Relatório'!$B46,'Faturamento SP2'!$Z$2:$Z$557,'Infos Relatório'!BE$1,'Faturamento SP2'!$T$2:$T$557,"Sim")+SUMIFS('Faturamento SP2'!$P$2:$P$557,'Faturamento SP2'!$D$2:$D$557,'Infos Relatório'!$B$2,'Faturamento SP2'!$E$2:$E$557,'Infos Relatório'!$B46,'Faturamento SP2'!$Z$2:$Z$557,'Infos Relatório'!BE$1,'Faturamento SP2'!$T$2:$T$557,"Sim")</f>
        <v>0</v>
      </c>
      <c r="BI46" s="27" t="e">
        <f t="shared" si="21"/>
        <v>#DIV/0!</v>
      </c>
      <c r="BJ46" s="24">
        <f>SUMIFS('Faturamento SP2'!$H$2:$H$557,'Faturamento SP2'!$D$2:$D$557,'Infos Relatório'!$B$2,'Faturamento SP2'!$E$2:$E$557,'Infos Relatório'!$B46,'Faturamento SP2'!$Z$2:$Z$557,'Infos Relatório'!BE$1)</f>
        <v>0</v>
      </c>
      <c r="BK46" s="23">
        <f>COUNTIFS('Faturamento SP2'!$D$2:$D$557,'Infos Relatório'!$B$2,'Faturamento SP2'!$E$2:$E$557,'Infos Relatório'!$B46,'Faturamento SP2'!$Z$2:$Z$557,'Infos Relatório'!BK$1)</f>
        <v>0</v>
      </c>
      <c r="BL46" s="14">
        <f>SUMIFS('Faturamento SP2'!$G$2:$G$557,'Faturamento SP2'!$D$2:$D$557,'Infos Relatório'!$B$2,'Faturamento SP2'!$E$2:$E$557,'Infos Relatório'!$B46,'Faturamento SP2'!$Z$2:$Z$557,'Infos Relatório'!BK$1)</f>
        <v>0</v>
      </c>
      <c r="BM46" s="14">
        <f>SUMIFS('Faturamento SP2'!$J$2:$J$557,'Faturamento SP2'!$D$2:$D$557,'Infos Relatório'!$B$2,'Faturamento SP2'!$E$2:$E$557,'Infos Relatório'!$B46,'Faturamento SP2'!$Z$2:$Z$557,'Infos Relatório'!BK$1)</f>
        <v>0</v>
      </c>
      <c r="BN46" s="15">
        <f>SUMIFS('Faturamento SP2'!$O$2:$O$557,'Faturamento SP2'!$D$2:$D$557,'Infos Relatório'!$B$2,'Faturamento SP2'!$E$2:$E$557,'Infos Relatório'!$B46,'Faturamento SP2'!$Z$2:$Z$557,'Infos Relatório'!BK$1,'Faturamento SP2'!$T$2:$T$557,"Sim")+SUMIFS('Faturamento SP2'!$P$2:$P$557,'Faturamento SP2'!$D$2:$D$557,'Infos Relatório'!$B$2,'Faturamento SP2'!$E$2:$E$557,'Infos Relatório'!$B46,'Faturamento SP2'!$Z$2:$Z$557,'Infos Relatório'!BK$1,'Faturamento SP2'!$T$2:$T$557,"Sim")</f>
        <v>0</v>
      </c>
      <c r="BO46" s="27" t="e">
        <f t="shared" si="22"/>
        <v>#DIV/0!</v>
      </c>
      <c r="BP46" s="24">
        <f>SUMIFS('Faturamento SP2'!$H$2:$H$557,'Faturamento SP2'!$D$2:$D$557,'Infos Relatório'!$B$2,'Faturamento SP2'!$E$2:$E$557,'Infos Relatório'!$B46,'Faturamento SP2'!$Z$2:$Z$557,'Infos Relatório'!BK$1)</f>
        <v>0</v>
      </c>
      <c r="BQ46" s="23">
        <f>COUNTIFS('Faturamento SP2'!$D$2:$D$557,'Infos Relatório'!$B$2,'Faturamento SP2'!$E$2:$E$557,'Infos Relatório'!$B46,'Faturamento SP2'!$Z$2:$Z$557,'Infos Relatório'!BQ$1)</f>
        <v>0</v>
      </c>
      <c r="BR46" s="14">
        <f>SUMIFS('Faturamento SP2'!$G$2:$G$557,'Faturamento SP2'!$D$2:$D$557,'Infos Relatório'!$B$2,'Faturamento SP2'!$E$2:$E$557,'Infos Relatório'!$B46,'Faturamento SP2'!$Z$2:$Z$557,'Infos Relatório'!BQ$1)</f>
        <v>0</v>
      </c>
      <c r="BS46" s="14">
        <f>SUMIFS('Faturamento SP2'!$J$2:$J$557,'Faturamento SP2'!$D$2:$D$557,'Infos Relatório'!$B$2,'Faturamento SP2'!$E$2:$E$557,'Infos Relatório'!$B46,'Faturamento SP2'!$Z$2:$Z$557,'Infos Relatório'!BQ$1)</f>
        <v>0</v>
      </c>
      <c r="BT46" s="15">
        <f>SUMIFS('Faturamento SP2'!$O$2:$O$557,'Faturamento SP2'!$D$2:$D$557,'Infos Relatório'!$B$2,'Faturamento SP2'!$E$2:$E$557,'Infos Relatório'!$B46,'Faturamento SP2'!$Z$2:$Z$557,'Infos Relatório'!BQ$1,'Faturamento SP2'!$T$2:$T$557,"Sim")+SUMIFS('Faturamento SP2'!$P$2:$P$557,'Faturamento SP2'!$D$2:$D$557,'Infos Relatório'!$B$2,'Faturamento SP2'!$E$2:$E$557,'Infos Relatório'!$B46,'Faturamento SP2'!$Z$2:$Z$557,'Infos Relatório'!BQ$1,'Faturamento SP2'!$T$2:$T$557,"Sim")</f>
        <v>0</v>
      </c>
      <c r="BU46" s="27" t="e">
        <f t="shared" si="23"/>
        <v>#DIV/0!</v>
      </c>
      <c r="BV46" s="24">
        <f>SUMIFS('Faturamento SP2'!$H$2:$H$557,'Faturamento SP2'!$D$2:$D$557,'Infos Relatório'!$B$2,'Faturamento SP2'!$E$2:$E$557,'Infos Relatório'!$B46,'Faturamento SP2'!$Z$2:$Z$557,'Infos Relatório'!BQ$1)</f>
        <v>0</v>
      </c>
    </row>
    <row r="47" spans="2:74">
      <c r="B47" s="17" t="s">
        <v>188</v>
      </c>
      <c r="C47" s="23">
        <f>COUNTIFS('Faturamento SP2'!$D$2:$D$557,'Infos Relatório'!$B$2,'Faturamento SP2'!$E$2:$E$557,'Infos Relatório'!$B47,'Faturamento SP2'!$Z$2:$Z$557,'Infos Relatório'!C$1)</f>
        <v>0</v>
      </c>
      <c r="D47" s="14">
        <f>SUMIFS('Faturamento SP2'!$G$2:$G$557,'Faturamento SP2'!$D$2:$D$557,'Infos Relatório'!$B$2,'Faturamento SP2'!$E$2:$E$557,'Infos Relatório'!$B47,'Faturamento SP2'!$Z$2:$Z$557,'Infos Relatório'!C$1)</f>
        <v>0</v>
      </c>
      <c r="E47" s="55">
        <f>SUMIFS('Faturamento SP2'!$J$2:$J$557,'Faturamento SP2'!$D$2:$D$557,'Infos Relatório'!$B$2,'Faturamento SP2'!$E$2:$E$557,'Infos Relatório'!$B47,'Faturamento SP2'!$Z$2:$Z$557,'Infos Relatório'!C$1)</f>
        <v>0</v>
      </c>
      <c r="F47" s="15">
        <f>SUMIFS('Faturamento SP2'!$O$2:$O$557,'Faturamento SP2'!$D$2:$D$557,'Infos Relatório'!$B$2,'Faturamento SP2'!$E$2:$E$557,'Infos Relatório'!$B47,'Faturamento SP2'!$Z$2:$Z$557,'Infos Relatório'!C$1,'Faturamento SP2'!$T$2:$T$557,"Sim")+SUMIFS('Faturamento SP2'!$P$2:$P$557,'Faturamento SP2'!$D$2:$D$557,'Infos Relatório'!$B$2,'Faturamento SP2'!$E$2:$E$557,'Infos Relatório'!$B47,'Faturamento SP2'!$Z$2:$Z$557,'Infos Relatório'!C$1,'Faturamento SP2'!$T$2:$T$557,"Sim")</f>
        <v>0</v>
      </c>
      <c r="G47" s="60" t="e">
        <f t="shared" si="12"/>
        <v>#DIV/0!</v>
      </c>
      <c r="H47" s="24">
        <f>SUMIFS('Faturamento SP2'!$H$2:$H$557,'Faturamento SP2'!$D$2:$D$557,'Infos Relatório'!$B$2,'Faturamento SP2'!$E$2:$E$557,'Infos Relatório'!$B47,'Faturamento SP2'!$Z$2:$Z$557,'Infos Relatório'!C$1)</f>
        <v>0</v>
      </c>
      <c r="I47" s="23">
        <f>COUNTIFS('Faturamento SP2'!$D$2:$D$557,'Infos Relatório'!$B$2,'Faturamento SP2'!$E$2:$E$557,'Infos Relatório'!$B47,'Faturamento SP2'!$Z$2:$Z$557,'Infos Relatório'!I$1)</f>
        <v>0</v>
      </c>
      <c r="J47" s="14">
        <f>SUMIFS('Faturamento SP2'!$G$2:$G$557,'Faturamento SP2'!$D$2:$D$557,'Infos Relatório'!$B$2,'Faturamento SP2'!$E$2:$E$557,'Infos Relatório'!$B47,'Faturamento SP2'!$Z$2:$Z$557,'Infos Relatório'!I$1)</f>
        <v>0</v>
      </c>
      <c r="K47" s="55">
        <f>SUMIFS('Faturamento SP2'!$J$2:$J$557,'Faturamento SP2'!$D$2:$D$557,'Infos Relatório'!$B$2,'Faturamento SP2'!$E$2:$E$557,'Infos Relatório'!$B47,'Faturamento SP2'!$Z$2:$Z$557,'Infos Relatório'!I$1)</f>
        <v>0</v>
      </c>
      <c r="L47" s="15">
        <f>SUMIFS('Faturamento SP2'!$O$2:$O$557,'Faturamento SP2'!$D$2:$D$557,'Infos Relatório'!$B$2,'Faturamento SP2'!$E$2:$E$557,'Infos Relatório'!$B47,'Faturamento SP2'!$Z$2:$Z$557,'Infos Relatório'!I$1,'Faturamento SP2'!$T$2:$T$557,"Sim")+SUMIFS('Faturamento SP2'!$P$2:$P$557,'Faturamento SP2'!$D$2:$D$557,'Infos Relatório'!$B$2,'Faturamento SP2'!$E$2:$E$557,'Infos Relatório'!$B47,'Faturamento SP2'!$Z$2:$Z$557,'Infos Relatório'!I$1,'Faturamento SP2'!$T$2:$T$557,"Sim")</f>
        <v>0</v>
      </c>
      <c r="M47" s="27" t="e">
        <f t="shared" si="13"/>
        <v>#DIV/0!</v>
      </c>
      <c r="N47" s="24">
        <f>SUMIFS('Faturamento SP2'!$H$2:$H$557,'Faturamento SP2'!$D$2:$D$557,'Infos Relatório'!$B$2,'Faturamento SP2'!$E$2:$E$557,'Infos Relatório'!$B47,'Faturamento SP2'!$Z$2:$Z$557,'Infos Relatório'!I$1)</f>
        <v>0</v>
      </c>
      <c r="O47" s="23">
        <f>COUNTIFS('Faturamento SP2'!$D$2:$D$557,'Infos Relatório'!$B$2,'Faturamento SP2'!$E$2:$E$557,'Infos Relatório'!$B47,'Faturamento SP2'!$Z$2:$Z$557,'Infos Relatório'!O$1)</f>
        <v>0</v>
      </c>
      <c r="P47" s="14">
        <f>SUMIFS('Faturamento SP2'!$G$2:$G$557,'Faturamento SP2'!$D$2:$D$557,'Infos Relatório'!$B$2,'Faturamento SP2'!$E$2:$E$557,'Infos Relatório'!$B47,'Faturamento SP2'!$Z$2:$Z$557,'Infos Relatório'!O$1)</f>
        <v>0</v>
      </c>
      <c r="Q47" s="14">
        <f>SUMIFS('Faturamento SP2'!$J$2:$J$557,'Faturamento SP2'!$D$2:$D$557,'Infos Relatório'!$B$2,'Faturamento SP2'!$E$2:$E$557,'Infos Relatório'!$B47,'Faturamento SP2'!$Z$2:$Z$557,'Infos Relatório'!O$1)</f>
        <v>0</v>
      </c>
      <c r="R47" s="15">
        <f>SUMIFS('Faturamento SP2'!$O$2:$O$557,'Faturamento SP2'!$D$2:$D$557,'Infos Relatório'!$B$2,'Faturamento SP2'!$E$2:$E$557,'Infos Relatório'!$B47,'Faturamento SP2'!$Z$2:$Z$557,'Infos Relatório'!O$1,'Faturamento SP2'!$T$2:$T$557,"Sim")+SUMIFS('Faturamento SP2'!$P$2:$P$557,'Faturamento SP2'!$D$2:$D$557,'Infos Relatório'!$B$2,'Faturamento SP2'!$E$2:$E$557,'Infos Relatório'!$B47,'Faturamento SP2'!$Z$2:$Z$557,'Infos Relatório'!O$1,'Faturamento SP2'!$T$2:$T$557,"Sim")</f>
        <v>0</v>
      </c>
      <c r="S47" s="27" t="e">
        <f t="shared" si="14"/>
        <v>#DIV/0!</v>
      </c>
      <c r="T47" s="24">
        <f>SUMIFS('Faturamento SP2'!$H$2:$H$557,'Faturamento SP2'!$D$2:$D$557,'Infos Relatório'!$B$2,'Faturamento SP2'!$E$2:$E$557,'Infos Relatório'!$B47,'Faturamento SP2'!$Z$2:$Z$557,'Infos Relatório'!O$1)</f>
        <v>0</v>
      </c>
      <c r="U47" s="23">
        <f>COUNTIFS('Faturamento SP2'!$D$2:$D$557,'Infos Relatório'!$B$2,'Faturamento SP2'!$E$2:$E$557,'Infos Relatório'!$B47,'Faturamento SP2'!$Z$2:$Z$557,'Infos Relatório'!U$1)</f>
        <v>0</v>
      </c>
      <c r="V47" s="14">
        <f>SUMIFS('Faturamento SP2'!$G$2:$G$557,'Faturamento SP2'!$D$2:$D$557,'Infos Relatório'!$B$2,'Faturamento SP2'!$E$2:$E$557,'Infos Relatório'!$B47,'Faturamento SP2'!$Z$2:$Z$557,'Infos Relatório'!U$1)</f>
        <v>0</v>
      </c>
      <c r="W47" s="14">
        <f>SUMIFS('Faturamento SP2'!$J$2:$J$557,'Faturamento SP2'!$D$2:$D$557,'Infos Relatório'!$B$2,'Faturamento SP2'!$E$2:$E$557,'Infos Relatório'!$B47,'Faturamento SP2'!$Z$2:$Z$557,'Infos Relatório'!U$1)</f>
        <v>0</v>
      </c>
      <c r="X47" s="15">
        <f>SUMIFS('Faturamento SP2'!$O$2:$O$557,'Faturamento SP2'!$D$2:$D$557,'Infos Relatório'!$B$2,'Faturamento SP2'!$E$2:$E$557,'Infos Relatório'!$B47,'Faturamento SP2'!$Z$2:$Z$557,'Infos Relatório'!U$1,'Faturamento SP2'!$T$2:$T$557,"Sim")+SUMIFS('Faturamento SP2'!$P$2:$P$557,'Faturamento SP2'!$D$2:$D$557,'Infos Relatório'!$B$2,'Faturamento SP2'!$E$2:$E$557,'Infos Relatório'!$B47,'Faturamento SP2'!$Z$2:$Z$557,'Infos Relatório'!U$1,'Faturamento SP2'!$T$2:$T$557,"Sim")</f>
        <v>0</v>
      </c>
      <c r="Y47" s="27" t="e">
        <f t="shared" si="15"/>
        <v>#DIV/0!</v>
      </c>
      <c r="Z47" s="24">
        <f>SUMIFS('Faturamento SP2'!$H$2:$H$557,'Faturamento SP2'!$D$2:$D$557,'Infos Relatório'!$B$2,'Faturamento SP2'!$E$2:$E$557,'Infos Relatório'!$B47,'Faturamento SP2'!$Z$2:$Z$557,'Infos Relatório'!U$1)</f>
        <v>0</v>
      </c>
      <c r="AA47" s="23">
        <f>COUNTIFS('Faturamento SP2'!$D$2:$D$557,'Infos Relatório'!$B$2,'Faturamento SP2'!$E$2:$E$557,'Infos Relatório'!$B47,'Faturamento SP2'!$Z$2:$Z$557,'Infos Relatório'!AA$1)</f>
        <v>0</v>
      </c>
      <c r="AB47" s="14">
        <f>SUMIFS('Faturamento SP2'!$G$2:$G$557,'Faturamento SP2'!$D$2:$D$557,'Infos Relatório'!$B$2,'Faturamento SP2'!$E$2:$E$557,'Infos Relatório'!$B47,'Faturamento SP2'!$Z$2:$Z$557,'Infos Relatório'!AA$1)</f>
        <v>0</v>
      </c>
      <c r="AC47" s="14">
        <f>SUMIFS('Faturamento SP2'!$J$2:$J$557,'Faturamento SP2'!$D$2:$D$557,'Infos Relatório'!$B$2,'Faturamento SP2'!$E$2:$E$557,'Infos Relatório'!$B47,'Faturamento SP2'!$Z$2:$Z$557,'Infos Relatório'!AA$1)</f>
        <v>0</v>
      </c>
      <c r="AD47" s="15">
        <f>SUMIFS('Faturamento SP2'!$O$2:$O$557,'Faturamento SP2'!$D$2:$D$557,'Infos Relatório'!$B$2,'Faturamento SP2'!$E$2:$E$557,'Infos Relatório'!$B47,'Faturamento SP2'!$Z$2:$Z$557,'Infos Relatório'!AA$1,'Faturamento SP2'!$T$2:$T$557,"Sim")+SUMIFS('Faturamento SP2'!$P$2:$P$557,'Faturamento SP2'!$D$2:$D$557,'Infos Relatório'!$B$2,'Faturamento SP2'!$E$2:$E$557,'Infos Relatório'!$B47,'Faturamento SP2'!$Z$2:$Z$557,'Infos Relatório'!AA$1,'Faturamento SP2'!$T$2:$T$557,"Sim")</f>
        <v>0</v>
      </c>
      <c r="AE47" s="27" t="e">
        <f t="shared" si="16"/>
        <v>#DIV/0!</v>
      </c>
      <c r="AF47" s="24">
        <f>SUMIFS('Faturamento SP2'!$H$2:$H$557,'Faturamento SP2'!$D$2:$D$557,'Infos Relatório'!$B$2,'Faturamento SP2'!$E$2:$E$557,'Infos Relatório'!$B47,'Faturamento SP2'!$Z$2:$Z$557,'Infos Relatório'!AA$1)</f>
        <v>0</v>
      </c>
      <c r="AG47" s="23">
        <f>COUNTIFS('Faturamento SP2'!$D$2:$D$557,'Infos Relatório'!$B$2,'Faturamento SP2'!$E$2:$E$557,'Infos Relatório'!$B47,'Faturamento SP2'!$Z$2:$Z$557,'Infos Relatório'!AG$1)</f>
        <v>0</v>
      </c>
      <c r="AH47" s="14">
        <f>SUMIFS('Faturamento SP2'!$G$2:$G$557,'Faturamento SP2'!$D$2:$D$557,'Infos Relatório'!$B$2,'Faturamento SP2'!$E$2:$E$557,'Infos Relatório'!$B47,'Faturamento SP2'!$Z$2:$Z$557,'Infos Relatório'!AG$1)</f>
        <v>0</v>
      </c>
      <c r="AI47" s="14">
        <f>SUMIFS('Faturamento SP2'!$J$2:$J$557,'Faturamento SP2'!$D$2:$D$557,'Infos Relatório'!$B$2,'Faturamento SP2'!$E$2:$E$557,'Infos Relatório'!$B47,'Faturamento SP2'!$Z$2:$Z$557,'Infos Relatório'!AG$1)</f>
        <v>0</v>
      </c>
      <c r="AJ47" s="15">
        <f>SUMIFS('Faturamento SP2'!$O$2:$O$557,'Faturamento SP2'!$D$2:$D$557,'Infos Relatório'!$B$2,'Faturamento SP2'!$E$2:$E$557,'Infos Relatório'!$B47,'Faturamento SP2'!$Z$2:$Z$557,'Infos Relatório'!AG$1,'Faturamento SP2'!$T$2:$T$557,"Sim")+SUMIFS('Faturamento SP2'!$P$2:$P$557,'Faturamento SP2'!$D$2:$D$557,'Infos Relatório'!$B$2,'Faturamento SP2'!$E$2:$E$557,'Infos Relatório'!$B47,'Faturamento SP2'!$Z$2:$Z$557,'Infos Relatório'!AG$1,'Faturamento SP2'!$T$2:$T$557,"Sim")</f>
        <v>0</v>
      </c>
      <c r="AK47" s="27" t="e">
        <f t="shared" si="17"/>
        <v>#DIV/0!</v>
      </c>
      <c r="AL47" s="24">
        <f>SUMIFS('Faturamento SP2'!$H$2:$H$557,'Faturamento SP2'!$D$2:$D$557,'Infos Relatório'!$B$2,'Faturamento SP2'!$E$2:$E$557,'Infos Relatório'!$B47,'Faturamento SP2'!$Z$2:$Z$557,'Infos Relatório'!AG$1)</f>
        <v>0</v>
      </c>
      <c r="AM47" s="23">
        <f>COUNTIFS('Faturamento SP2'!$D$2:$D$557,'Infos Relatório'!$B$2,'Faturamento SP2'!$E$2:$E$557,'Infos Relatório'!$B47,'Faturamento SP2'!$Z$2:$Z$557,'Infos Relatório'!AM$1)</f>
        <v>0</v>
      </c>
      <c r="AN47" s="14">
        <f>SUMIFS('Faturamento SP2'!$G$2:$G$557,'Faturamento SP2'!$D$2:$D$557,'Infos Relatório'!$B$2,'Faturamento SP2'!$E$2:$E$557,'Infos Relatório'!$B47,'Faturamento SP2'!$Z$2:$Z$557,'Infos Relatório'!AM$1)</f>
        <v>0</v>
      </c>
      <c r="AO47" s="14">
        <f>SUMIFS('Faturamento SP2'!$J$2:$J$557,'Faturamento SP2'!$D$2:$D$557,'Infos Relatório'!$B$2,'Faturamento SP2'!$E$2:$E$557,'Infos Relatório'!$B47,'Faturamento SP2'!$Z$2:$Z$557,'Infos Relatório'!AM$1)</f>
        <v>0</v>
      </c>
      <c r="AP47" s="15">
        <f>SUMIFS('Faturamento SP2'!$O$2:$O$557,'Faturamento SP2'!$D$2:$D$557,'Infos Relatório'!$B$2,'Faturamento SP2'!$E$2:$E$557,'Infos Relatório'!$B47,'Faturamento SP2'!$Z$2:$Z$557,'Infos Relatório'!AM$1,'Faturamento SP2'!$T$2:$T$557,"Sim")+SUMIFS('Faturamento SP2'!$P$2:$P$557,'Faturamento SP2'!$D$2:$D$557,'Infos Relatório'!$B$2,'Faturamento SP2'!$E$2:$E$557,'Infos Relatório'!$B47,'Faturamento SP2'!$Z$2:$Z$557,'Infos Relatório'!AM$1,'Faturamento SP2'!$T$2:$T$557,"Sim")</f>
        <v>0</v>
      </c>
      <c r="AQ47" s="27" t="e">
        <f t="shared" si="18"/>
        <v>#DIV/0!</v>
      </c>
      <c r="AR47" s="24">
        <f>SUMIFS('Faturamento SP2'!$H$2:$H$557,'Faturamento SP2'!$D$2:$D$557,'Infos Relatório'!$B$2,'Faturamento SP2'!$E$2:$E$557,'Infos Relatório'!$B47,'Faturamento SP2'!$Z$2:$Z$557,'Infos Relatório'!AM$1)</f>
        <v>0</v>
      </c>
      <c r="AS47" s="23">
        <f>COUNTIFS('Faturamento SP2'!$D$2:$D$557,'Infos Relatório'!$B$2,'Faturamento SP2'!$E$2:$E$557,'Infos Relatório'!$B47,'Faturamento SP2'!$Z$2:$Z$557,'Infos Relatório'!AS$1)</f>
        <v>0</v>
      </c>
      <c r="AT47" s="14">
        <f>SUMIFS('Faturamento SP2'!$G$2:$G$557,'Faturamento SP2'!$D$2:$D$557,'Infos Relatório'!$B$2,'Faturamento SP2'!$E$2:$E$557,'Infos Relatório'!$B47,'Faturamento SP2'!$Z$2:$Z$557,'Infos Relatório'!AS$1)</f>
        <v>0</v>
      </c>
      <c r="AU47" s="14">
        <f>SUMIFS('Faturamento SP2'!$J$2:$J$557,'Faturamento SP2'!$D$2:$D$557,'Infos Relatório'!$B$2,'Faturamento SP2'!$E$2:$E$557,'Infos Relatório'!$B47,'Faturamento SP2'!$Z$2:$Z$557,'Infos Relatório'!AS$1)</f>
        <v>0</v>
      </c>
      <c r="AV47" s="15">
        <f>SUMIFS('Faturamento SP2'!$O$2:$O$557,'Faturamento SP2'!$D$2:$D$557,'Infos Relatório'!$B$2,'Faturamento SP2'!$E$2:$E$557,'Infos Relatório'!$B47,'Faturamento SP2'!$Z$2:$Z$557,'Infos Relatório'!AS$1,'Faturamento SP2'!$T$2:$T$557,"Sim")+SUMIFS('Faturamento SP2'!$P$2:$P$557,'Faturamento SP2'!$D$2:$D$557,'Infos Relatório'!$B$2,'Faturamento SP2'!$E$2:$E$557,'Infos Relatório'!$B47,'Faturamento SP2'!$Z$2:$Z$557,'Infos Relatório'!AS$1,'Faturamento SP2'!$T$2:$T$557,"Sim")</f>
        <v>0</v>
      </c>
      <c r="AW47" s="27" t="e">
        <f t="shared" si="19"/>
        <v>#DIV/0!</v>
      </c>
      <c r="AX47" s="24">
        <f>SUMIFS('Faturamento SP2'!$H$2:$H$557,'Faturamento SP2'!$D$2:$D$557,'Infos Relatório'!$B$2,'Faturamento SP2'!$E$2:$E$557,'Infos Relatório'!$B47,'Faturamento SP2'!$Z$2:$Z$557,'Infos Relatório'!AS$1)</f>
        <v>0</v>
      </c>
      <c r="AY47" s="23">
        <f>COUNTIFS('Faturamento SP2'!$D$2:$D$557,'Infos Relatório'!$B$2,'Faturamento SP2'!$E$2:$E$557,'Infos Relatório'!$B47,'Faturamento SP2'!$Z$2:$Z$557,'Infos Relatório'!AY$1)</f>
        <v>0</v>
      </c>
      <c r="AZ47" s="14">
        <f>SUMIFS('Faturamento SP2'!$G$2:$G$557,'Faturamento SP2'!$D$2:$D$557,'Infos Relatório'!$B$2,'Faturamento SP2'!$E$2:$E$557,'Infos Relatório'!$B47,'Faturamento SP2'!$Z$2:$Z$557,'Infos Relatório'!AY$1)</f>
        <v>0</v>
      </c>
      <c r="BA47" s="14">
        <f>SUMIFS('Faturamento SP2'!$J$2:$J$557,'Faturamento SP2'!$D$2:$D$557,'Infos Relatório'!$B$2,'Faturamento SP2'!$E$2:$E$557,'Infos Relatório'!$B47,'Faturamento SP2'!$Z$2:$Z$557,'Infos Relatório'!AY$1)</f>
        <v>0</v>
      </c>
      <c r="BB47" s="15">
        <f>SUMIFS('Faturamento SP2'!$O$2:$O$557,'Faturamento SP2'!$D$2:$D$557,'Infos Relatório'!$B$2,'Faturamento SP2'!$E$2:$E$557,'Infos Relatório'!$B47,'Faturamento SP2'!$Z$2:$Z$557,'Infos Relatório'!AY$1,'Faturamento SP2'!$T$2:$T$557,"Sim")+SUMIFS('Faturamento SP2'!$P$2:$P$557,'Faturamento SP2'!$D$2:$D$557,'Infos Relatório'!$B$2,'Faturamento SP2'!$E$2:$E$557,'Infos Relatório'!$B47,'Faturamento SP2'!$Z$2:$Z$557,'Infos Relatório'!AY$1,'Faturamento SP2'!$T$2:$T$557,"Sim")</f>
        <v>0</v>
      </c>
      <c r="BC47" s="27" t="e">
        <f t="shared" si="20"/>
        <v>#DIV/0!</v>
      </c>
      <c r="BD47" s="24">
        <f>SUMIFS('Faturamento SP2'!$H$2:$H$557,'Faturamento SP2'!$D$2:$D$557,'Infos Relatório'!$B$2,'Faturamento SP2'!$E$2:$E$557,'Infos Relatório'!$B47,'Faturamento SP2'!$Z$2:$Z$557,'Infos Relatório'!AY$1)</f>
        <v>0</v>
      </c>
      <c r="BE47" s="23">
        <f>COUNTIFS('Faturamento SP2'!$D$2:$D$557,'Infos Relatório'!$B$2,'Faturamento SP2'!$E$2:$E$557,'Infos Relatório'!$B47,'Faturamento SP2'!$Z$2:$Z$557,'Infos Relatório'!BE$1)</f>
        <v>0</v>
      </c>
      <c r="BF47" s="14">
        <f>SUMIFS('Faturamento SP2'!$G$2:$G$557,'Faturamento SP2'!$D$2:$D$557,'Infos Relatório'!$B$2,'Faturamento SP2'!$E$2:$E$557,'Infos Relatório'!$B47,'Faturamento SP2'!$Z$2:$Z$557,'Infos Relatório'!BE$1)</f>
        <v>0</v>
      </c>
      <c r="BG47" s="14">
        <f>SUMIFS('Faturamento SP2'!$J$2:$J$557,'Faturamento SP2'!$D$2:$D$557,'Infos Relatório'!$B$2,'Faturamento SP2'!$E$2:$E$557,'Infos Relatório'!$B47,'Faturamento SP2'!$Z$2:$Z$557,'Infos Relatório'!BE$1)</f>
        <v>0</v>
      </c>
      <c r="BH47" s="15">
        <f>SUMIFS('Faturamento SP2'!$O$2:$O$557,'Faturamento SP2'!$D$2:$D$557,'Infos Relatório'!$B$2,'Faturamento SP2'!$E$2:$E$557,'Infos Relatório'!$B47,'Faturamento SP2'!$Z$2:$Z$557,'Infos Relatório'!BE$1,'Faturamento SP2'!$T$2:$T$557,"Sim")+SUMIFS('Faturamento SP2'!$P$2:$P$557,'Faturamento SP2'!$D$2:$D$557,'Infos Relatório'!$B$2,'Faturamento SP2'!$E$2:$E$557,'Infos Relatório'!$B47,'Faturamento SP2'!$Z$2:$Z$557,'Infos Relatório'!BE$1,'Faturamento SP2'!$T$2:$T$557,"Sim")</f>
        <v>0</v>
      </c>
      <c r="BI47" s="27" t="e">
        <f t="shared" si="21"/>
        <v>#DIV/0!</v>
      </c>
      <c r="BJ47" s="24">
        <f>SUMIFS('Faturamento SP2'!$H$2:$H$557,'Faturamento SP2'!$D$2:$D$557,'Infos Relatório'!$B$2,'Faturamento SP2'!$E$2:$E$557,'Infos Relatório'!$B47,'Faturamento SP2'!$Z$2:$Z$557,'Infos Relatório'!BE$1)</f>
        <v>0</v>
      </c>
      <c r="BK47" s="23">
        <f>COUNTIFS('Faturamento SP2'!$D$2:$D$557,'Infos Relatório'!$B$2,'Faturamento SP2'!$E$2:$E$557,'Infos Relatório'!$B47,'Faturamento SP2'!$Z$2:$Z$557,'Infos Relatório'!BK$1)</f>
        <v>0</v>
      </c>
      <c r="BL47" s="14">
        <f>SUMIFS('Faturamento SP2'!$G$2:$G$557,'Faturamento SP2'!$D$2:$D$557,'Infos Relatório'!$B$2,'Faturamento SP2'!$E$2:$E$557,'Infos Relatório'!$B47,'Faturamento SP2'!$Z$2:$Z$557,'Infos Relatório'!BK$1)</f>
        <v>0</v>
      </c>
      <c r="BM47" s="14">
        <f>SUMIFS('Faturamento SP2'!$J$2:$J$557,'Faturamento SP2'!$D$2:$D$557,'Infos Relatório'!$B$2,'Faturamento SP2'!$E$2:$E$557,'Infos Relatório'!$B47,'Faturamento SP2'!$Z$2:$Z$557,'Infos Relatório'!BK$1)</f>
        <v>0</v>
      </c>
      <c r="BN47" s="15">
        <f>SUMIFS('Faturamento SP2'!$O$2:$O$557,'Faturamento SP2'!$D$2:$D$557,'Infos Relatório'!$B$2,'Faturamento SP2'!$E$2:$E$557,'Infos Relatório'!$B47,'Faturamento SP2'!$Z$2:$Z$557,'Infos Relatório'!BK$1,'Faturamento SP2'!$T$2:$T$557,"Sim")+SUMIFS('Faturamento SP2'!$P$2:$P$557,'Faturamento SP2'!$D$2:$D$557,'Infos Relatório'!$B$2,'Faturamento SP2'!$E$2:$E$557,'Infos Relatório'!$B47,'Faturamento SP2'!$Z$2:$Z$557,'Infos Relatório'!BK$1,'Faturamento SP2'!$T$2:$T$557,"Sim")</f>
        <v>0</v>
      </c>
      <c r="BO47" s="27" t="e">
        <f t="shared" si="22"/>
        <v>#DIV/0!</v>
      </c>
      <c r="BP47" s="24">
        <f>SUMIFS('Faturamento SP2'!$H$2:$H$557,'Faturamento SP2'!$D$2:$D$557,'Infos Relatório'!$B$2,'Faturamento SP2'!$E$2:$E$557,'Infos Relatório'!$B47,'Faturamento SP2'!$Z$2:$Z$557,'Infos Relatório'!BK$1)</f>
        <v>0</v>
      </c>
      <c r="BQ47" s="23">
        <f>COUNTIFS('Faturamento SP2'!$D$2:$D$557,'Infos Relatório'!$B$2,'Faturamento SP2'!$E$2:$E$557,'Infos Relatório'!$B47,'Faturamento SP2'!$Z$2:$Z$557,'Infos Relatório'!BQ$1)</f>
        <v>0</v>
      </c>
      <c r="BR47" s="14">
        <f>SUMIFS('Faturamento SP2'!$G$2:$G$557,'Faturamento SP2'!$D$2:$D$557,'Infos Relatório'!$B$2,'Faturamento SP2'!$E$2:$E$557,'Infos Relatório'!$B47,'Faturamento SP2'!$Z$2:$Z$557,'Infos Relatório'!BQ$1)</f>
        <v>0</v>
      </c>
      <c r="BS47" s="14">
        <f>SUMIFS('Faturamento SP2'!$J$2:$J$557,'Faturamento SP2'!$D$2:$D$557,'Infos Relatório'!$B$2,'Faturamento SP2'!$E$2:$E$557,'Infos Relatório'!$B47,'Faturamento SP2'!$Z$2:$Z$557,'Infos Relatório'!BQ$1)</f>
        <v>0</v>
      </c>
      <c r="BT47" s="15">
        <f>SUMIFS('Faturamento SP2'!$O$2:$O$557,'Faturamento SP2'!$D$2:$D$557,'Infos Relatório'!$B$2,'Faturamento SP2'!$E$2:$E$557,'Infos Relatório'!$B47,'Faturamento SP2'!$Z$2:$Z$557,'Infos Relatório'!BQ$1,'Faturamento SP2'!$T$2:$T$557,"Sim")+SUMIFS('Faturamento SP2'!$P$2:$P$557,'Faturamento SP2'!$D$2:$D$557,'Infos Relatório'!$B$2,'Faturamento SP2'!$E$2:$E$557,'Infos Relatório'!$B47,'Faturamento SP2'!$Z$2:$Z$557,'Infos Relatório'!BQ$1,'Faturamento SP2'!$T$2:$T$557,"Sim")</f>
        <v>0</v>
      </c>
      <c r="BU47" s="27" t="e">
        <f t="shared" si="23"/>
        <v>#DIV/0!</v>
      </c>
      <c r="BV47" s="24">
        <f>SUMIFS('Faturamento SP2'!$H$2:$H$557,'Faturamento SP2'!$D$2:$D$557,'Infos Relatório'!$B$2,'Faturamento SP2'!$E$2:$E$557,'Infos Relatório'!$B47,'Faturamento SP2'!$Z$2:$Z$557,'Infos Relatório'!BQ$1)</f>
        <v>0</v>
      </c>
    </row>
    <row r="48" spans="2:74">
      <c r="B48" s="17" t="s">
        <v>278</v>
      </c>
      <c r="C48" s="23">
        <f>COUNTIFS('Faturamento SP2'!$D$2:$D$557,'Infos Relatório'!$B$2,'Faturamento SP2'!$E$2:$E$557,'Infos Relatório'!$B48,'Faturamento SP2'!$Z$2:$Z$557,'Infos Relatório'!C$1)</f>
        <v>0</v>
      </c>
      <c r="D48" s="14">
        <f>SUMIFS('Faturamento SP2'!$G$2:$G$557,'Faturamento SP2'!$D$2:$D$557,'Infos Relatório'!$B$2,'Faturamento SP2'!$E$2:$E$557,'Infos Relatório'!$B48,'Faturamento SP2'!$Z$2:$Z$557,'Infos Relatório'!C$1)</f>
        <v>0</v>
      </c>
      <c r="E48" s="55">
        <f>SUMIFS('Faturamento SP2'!$J$2:$J$557,'Faturamento SP2'!$D$2:$D$557,'Infos Relatório'!$B$2,'Faturamento SP2'!$E$2:$E$557,'Infos Relatório'!$B48,'Faturamento SP2'!$Z$2:$Z$557,'Infos Relatório'!C$1)</f>
        <v>0</v>
      </c>
      <c r="F48" s="15">
        <f>SUMIFS('Faturamento SP2'!$O$2:$O$557,'Faturamento SP2'!$D$2:$D$557,'Infos Relatório'!$B$2,'Faturamento SP2'!$E$2:$E$557,'Infos Relatório'!$B48,'Faturamento SP2'!$Z$2:$Z$557,'Infos Relatório'!C$1,'Faturamento SP2'!$T$2:$T$557,"Sim")+SUMIFS('Faturamento SP2'!$P$2:$P$557,'Faturamento SP2'!$D$2:$D$557,'Infos Relatório'!$B$2,'Faturamento SP2'!$E$2:$E$557,'Infos Relatório'!$B48,'Faturamento SP2'!$Z$2:$Z$557,'Infos Relatório'!C$1,'Faturamento SP2'!$T$2:$T$557,"Sim")</f>
        <v>0</v>
      </c>
      <c r="G48" s="60" t="e">
        <f t="shared" si="12"/>
        <v>#DIV/0!</v>
      </c>
      <c r="H48" s="24">
        <f>SUMIFS('Faturamento SP2'!$H$2:$H$557,'Faturamento SP2'!$D$2:$D$557,'Infos Relatório'!$B$2,'Faturamento SP2'!$E$2:$E$557,'Infos Relatório'!$B48,'Faturamento SP2'!$Z$2:$Z$557,'Infos Relatório'!C$1)</f>
        <v>0</v>
      </c>
      <c r="I48" s="23">
        <f>COUNTIFS('Faturamento SP2'!$D$2:$D$557,'Infos Relatório'!$B$2,'Faturamento SP2'!$E$2:$E$557,'Infos Relatório'!$B48,'Faturamento SP2'!$Z$2:$Z$557,'Infos Relatório'!I$1)</f>
        <v>0</v>
      </c>
      <c r="J48" s="14">
        <f>SUMIFS('Faturamento SP2'!$G$2:$G$557,'Faturamento SP2'!$D$2:$D$557,'Infos Relatório'!$B$2,'Faturamento SP2'!$E$2:$E$557,'Infos Relatório'!$B48,'Faturamento SP2'!$Z$2:$Z$557,'Infos Relatório'!I$1)</f>
        <v>0</v>
      </c>
      <c r="K48" s="55">
        <f>SUMIFS('Faturamento SP2'!$J$2:$J$557,'Faturamento SP2'!$D$2:$D$557,'Infos Relatório'!$B$2,'Faturamento SP2'!$E$2:$E$557,'Infos Relatório'!$B48,'Faturamento SP2'!$Z$2:$Z$557,'Infos Relatório'!I$1)</f>
        <v>0</v>
      </c>
      <c r="L48" s="15">
        <f>SUMIFS('Faturamento SP2'!$O$2:$O$557,'Faturamento SP2'!$D$2:$D$557,'Infos Relatório'!$B$2,'Faturamento SP2'!$E$2:$E$557,'Infos Relatório'!$B48,'Faturamento SP2'!$Z$2:$Z$557,'Infos Relatório'!I$1,'Faturamento SP2'!$T$2:$T$557,"Sim")+SUMIFS('Faturamento SP2'!$P$2:$P$557,'Faturamento SP2'!$D$2:$D$557,'Infos Relatório'!$B$2,'Faturamento SP2'!$E$2:$E$557,'Infos Relatório'!$B48,'Faturamento SP2'!$Z$2:$Z$557,'Infos Relatório'!I$1,'Faturamento SP2'!$T$2:$T$557,"Sim")</f>
        <v>0</v>
      </c>
      <c r="M48" s="27" t="e">
        <f t="shared" si="13"/>
        <v>#DIV/0!</v>
      </c>
      <c r="N48" s="24">
        <f>SUMIFS('Faturamento SP2'!$H$2:$H$557,'Faturamento SP2'!$D$2:$D$557,'Infos Relatório'!$B$2,'Faturamento SP2'!$E$2:$E$557,'Infos Relatório'!$B48,'Faturamento SP2'!$Z$2:$Z$557,'Infos Relatório'!I$1)</f>
        <v>0</v>
      </c>
      <c r="O48" s="23">
        <f>COUNTIFS('Faturamento SP2'!$D$2:$D$557,'Infos Relatório'!$B$2,'Faturamento SP2'!$E$2:$E$557,'Infos Relatório'!$B48,'Faturamento SP2'!$Z$2:$Z$557,'Infos Relatório'!O$1)</f>
        <v>0</v>
      </c>
      <c r="P48" s="14">
        <f>SUMIFS('Faturamento SP2'!$G$2:$G$557,'Faturamento SP2'!$D$2:$D$557,'Infos Relatório'!$B$2,'Faturamento SP2'!$E$2:$E$557,'Infos Relatório'!$B48,'Faturamento SP2'!$Z$2:$Z$557,'Infos Relatório'!O$1)</f>
        <v>0</v>
      </c>
      <c r="Q48" s="14">
        <f>SUMIFS('Faturamento SP2'!$J$2:$J$557,'Faturamento SP2'!$D$2:$D$557,'Infos Relatório'!$B$2,'Faturamento SP2'!$E$2:$E$557,'Infos Relatório'!$B48,'Faturamento SP2'!$Z$2:$Z$557,'Infos Relatório'!O$1)</f>
        <v>0</v>
      </c>
      <c r="R48" s="15">
        <f>SUMIFS('Faturamento SP2'!$O$2:$O$557,'Faturamento SP2'!$D$2:$D$557,'Infos Relatório'!$B$2,'Faturamento SP2'!$E$2:$E$557,'Infos Relatório'!$B48,'Faturamento SP2'!$Z$2:$Z$557,'Infos Relatório'!O$1,'Faturamento SP2'!$T$2:$T$557,"Sim")+SUMIFS('Faturamento SP2'!$P$2:$P$557,'Faturamento SP2'!$D$2:$D$557,'Infos Relatório'!$B$2,'Faturamento SP2'!$E$2:$E$557,'Infos Relatório'!$B48,'Faturamento SP2'!$Z$2:$Z$557,'Infos Relatório'!O$1,'Faturamento SP2'!$T$2:$T$557,"Sim")</f>
        <v>0</v>
      </c>
      <c r="S48" s="27" t="e">
        <f t="shared" si="14"/>
        <v>#DIV/0!</v>
      </c>
      <c r="T48" s="24">
        <f>SUMIFS('Faturamento SP2'!$H$2:$H$557,'Faturamento SP2'!$D$2:$D$557,'Infos Relatório'!$B$2,'Faturamento SP2'!$E$2:$E$557,'Infos Relatório'!$B48,'Faturamento SP2'!$Z$2:$Z$557,'Infos Relatório'!O$1)</f>
        <v>0</v>
      </c>
      <c r="U48" s="23">
        <f>COUNTIFS('Faturamento SP2'!$D$2:$D$557,'Infos Relatório'!$B$2,'Faturamento SP2'!$E$2:$E$557,'Infos Relatório'!$B48,'Faturamento SP2'!$Z$2:$Z$557,'Infos Relatório'!U$1)</f>
        <v>0</v>
      </c>
      <c r="V48" s="14">
        <f>SUMIFS('Faturamento SP2'!$G$2:$G$557,'Faturamento SP2'!$D$2:$D$557,'Infos Relatório'!$B$2,'Faturamento SP2'!$E$2:$E$557,'Infos Relatório'!$B48,'Faturamento SP2'!$Z$2:$Z$557,'Infos Relatório'!U$1)</f>
        <v>0</v>
      </c>
      <c r="W48" s="14">
        <f>SUMIFS('Faturamento SP2'!$J$2:$J$557,'Faturamento SP2'!$D$2:$D$557,'Infos Relatório'!$B$2,'Faturamento SP2'!$E$2:$E$557,'Infos Relatório'!$B48,'Faturamento SP2'!$Z$2:$Z$557,'Infos Relatório'!U$1)</f>
        <v>0</v>
      </c>
      <c r="X48" s="15">
        <f>SUMIFS('Faturamento SP2'!$O$2:$O$557,'Faturamento SP2'!$D$2:$D$557,'Infos Relatório'!$B$2,'Faturamento SP2'!$E$2:$E$557,'Infos Relatório'!$B48,'Faturamento SP2'!$Z$2:$Z$557,'Infos Relatório'!U$1,'Faturamento SP2'!$T$2:$T$557,"Sim")+SUMIFS('Faturamento SP2'!$P$2:$P$557,'Faturamento SP2'!$D$2:$D$557,'Infos Relatório'!$B$2,'Faturamento SP2'!$E$2:$E$557,'Infos Relatório'!$B48,'Faturamento SP2'!$Z$2:$Z$557,'Infos Relatório'!U$1,'Faturamento SP2'!$T$2:$T$557,"Sim")</f>
        <v>0</v>
      </c>
      <c r="Y48" s="27" t="e">
        <f t="shared" si="15"/>
        <v>#DIV/0!</v>
      </c>
      <c r="Z48" s="24">
        <f>SUMIFS('Faturamento SP2'!$H$2:$H$557,'Faturamento SP2'!$D$2:$D$557,'Infos Relatório'!$B$2,'Faturamento SP2'!$E$2:$E$557,'Infos Relatório'!$B48,'Faturamento SP2'!$Z$2:$Z$557,'Infos Relatório'!U$1)</f>
        <v>0</v>
      </c>
      <c r="AA48" s="23">
        <f>COUNTIFS('Faturamento SP2'!$D$2:$D$557,'Infos Relatório'!$B$2,'Faturamento SP2'!$E$2:$E$557,'Infos Relatório'!$B48,'Faturamento SP2'!$Z$2:$Z$557,'Infos Relatório'!AA$1)</f>
        <v>0</v>
      </c>
      <c r="AB48" s="14">
        <f>SUMIFS('Faturamento SP2'!$G$2:$G$557,'Faturamento SP2'!$D$2:$D$557,'Infos Relatório'!$B$2,'Faturamento SP2'!$E$2:$E$557,'Infos Relatório'!$B48,'Faturamento SP2'!$Z$2:$Z$557,'Infos Relatório'!AA$1)</f>
        <v>0</v>
      </c>
      <c r="AC48" s="14">
        <f>SUMIFS('Faturamento SP2'!$J$2:$J$557,'Faturamento SP2'!$D$2:$D$557,'Infos Relatório'!$B$2,'Faturamento SP2'!$E$2:$E$557,'Infos Relatório'!$B48,'Faturamento SP2'!$Z$2:$Z$557,'Infos Relatório'!AA$1)</f>
        <v>0</v>
      </c>
      <c r="AD48" s="15">
        <f>SUMIFS('Faturamento SP2'!$O$2:$O$557,'Faturamento SP2'!$D$2:$D$557,'Infos Relatório'!$B$2,'Faturamento SP2'!$E$2:$E$557,'Infos Relatório'!$B48,'Faturamento SP2'!$Z$2:$Z$557,'Infos Relatório'!AA$1,'Faturamento SP2'!$T$2:$T$557,"Sim")+SUMIFS('Faturamento SP2'!$P$2:$P$557,'Faturamento SP2'!$D$2:$D$557,'Infos Relatório'!$B$2,'Faturamento SP2'!$E$2:$E$557,'Infos Relatório'!$B48,'Faturamento SP2'!$Z$2:$Z$557,'Infos Relatório'!AA$1,'Faturamento SP2'!$T$2:$T$557,"Sim")</f>
        <v>0</v>
      </c>
      <c r="AE48" s="27" t="e">
        <f t="shared" si="16"/>
        <v>#DIV/0!</v>
      </c>
      <c r="AF48" s="24">
        <f>SUMIFS('Faturamento SP2'!$H$2:$H$557,'Faturamento SP2'!$D$2:$D$557,'Infos Relatório'!$B$2,'Faturamento SP2'!$E$2:$E$557,'Infos Relatório'!$B48,'Faturamento SP2'!$Z$2:$Z$557,'Infos Relatório'!AA$1)</f>
        <v>0</v>
      </c>
      <c r="AG48" s="23">
        <f>COUNTIFS('Faturamento SP2'!$D$2:$D$557,'Infos Relatório'!$B$2,'Faturamento SP2'!$E$2:$E$557,'Infos Relatório'!$B48,'Faturamento SP2'!$Z$2:$Z$557,'Infos Relatório'!AG$1)</f>
        <v>0</v>
      </c>
      <c r="AH48" s="14">
        <f>SUMIFS('Faturamento SP2'!$G$2:$G$557,'Faturamento SP2'!$D$2:$D$557,'Infos Relatório'!$B$2,'Faturamento SP2'!$E$2:$E$557,'Infos Relatório'!$B48,'Faturamento SP2'!$Z$2:$Z$557,'Infos Relatório'!AG$1)</f>
        <v>0</v>
      </c>
      <c r="AI48" s="14">
        <f>SUMIFS('Faturamento SP2'!$J$2:$J$557,'Faturamento SP2'!$D$2:$D$557,'Infos Relatório'!$B$2,'Faturamento SP2'!$E$2:$E$557,'Infos Relatório'!$B48,'Faturamento SP2'!$Z$2:$Z$557,'Infos Relatório'!AG$1)</f>
        <v>0</v>
      </c>
      <c r="AJ48" s="15">
        <f>SUMIFS('Faturamento SP2'!$O$2:$O$557,'Faturamento SP2'!$D$2:$D$557,'Infos Relatório'!$B$2,'Faturamento SP2'!$E$2:$E$557,'Infos Relatório'!$B48,'Faturamento SP2'!$Z$2:$Z$557,'Infos Relatório'!AG$1,'Faturamento SP2'!$T$2:$T$557,"Sim")+SUMIFS('Faturamento SP2'!$P$2:$P$557,'Faturamento SP2'!$D$2:$D$557,'Infos Relatório'!$B$2,'Faturamento SP2'!$E$2:$E$557,'Infos Relatório'!$B48,'Faturamento SP2'!$Z$2:$Z$557,'Infos Relatório'!AG$1,'Faturamento SP2'!$T$2:$T$557,"Sim")</f>
        <v>0</v>
      </c>
      <c r="AK48" s="27" t="e">
        <f t="shared" si="17"/>
        <v>#DIV/0!</v>
      </c>
      <c r="AL48" s="24">
        <f>SUMIFS('Faturamento SP2'!$H$2:$H$557,'Faturamento SP2'!$D$2:$D$557,'Infos Relatório'!$B$2,'Faturamento SP2'!$E$2:$E$557,'Infos Relatório'!$B48,'Faturamento SP2'!$Z$2:$Z$557,'Infos Relatório'!AG$1)</f>
        <v>0</v>
      </c>
      <c r="AM48" s="23">
        <f>COUNTIFS('Faturamento SP2'!$D$2:$D$557,'Infos Relatório'!$B$2,'Faturamento SP2'!$E$2:$E$557,'Infos Relatório'!$B48,'Faturamento SP2'!$Z$2:$Z$557,'Infos Relatório'!AM$1)</f>
        <v>0</v>
      </c>
      <c r="AN48" s="14">
        <f>SUMIFS('Faturamento SP2'!$G$2:$G$557,'Faturamento SP2'!$D$2:$D$557,'Infos Relatório'!$B$2,'Faturamento SP2'!$E$2:$E$557,'Infos Relatório'!$B48,'Faturamento SP2'!$Z$2:$Z$557,'Infos Relatório'!AM$1)</f>
        <v>0</v>
      </c>
      <c r="AO48" s="14">
        <f>SUMIFS('Faturamento SP2'!$J$2:$J$557,'Faturamento SP2'!$D$2:$D$557,'Infos Relatório'!$B$2,'Faturamento SP2'!$E$2:$E$557,'Infos Relatório'!$B48,'Faturamento SP2'!$Z$2:$Z$557,'Infos Relatório'!AM$1)</f>
        <v>0</v>
      </c>
      <c r="AP48" s="15">
        <f>SUMIFS('Faturamento SP2'!$O$2:$O$557,'Faturamento SP2'!$D$2:$D$557,'Infos Relatório'!$B$2,'Faturamento SP2'!$E$2:$E$557,'Infos Relatório'!$B48,'Faturamento SP2'!$Z$2:$Z$557,'Infos Relatório'!AM$1,'Faturamento SP2'!$T$2:$T$557,"Sim")+SUMIFS('Faturamento SP2'!$P$2:$P$557,'Faturamento SP2'!$D$2:$D$557,'Infos Relatório'!$B$2,'Faturamento SP2'!$E$2:$E$557,'Infos Relatório'!$B48,'Faturamento SP2'!$Z$2:$Z$557,'Infos Relatório'!AM$1,'Faturamento SP2'!$T$2:$T$557,"Sim")</f>
        <v>0</v>
      </c>
      <c r="AQ48" s="27" t="e">
        <f t="shared" si="18"/>
        <v>#DIV/0!</v>
      </c>
      <c r="AR48" s="24">
        <f>SUMIFS('Faturamento SP2'!$H$2:$H$557,'Faturamento SP2'!$D$2:$D$557,'Infos Relatório'!$B$2,'Faturamento SP2'!$E$2:$E$557,'Infos Relatório'!$B48,'Faturamento SP2'!$Z$2:$Z$557,'Infos Relatório'!AM$1)</f>
        <v>0</v>
      </c>
      <c r="AS48" s="23">
        <f>COUNTIFS('Faturamento SP2'!$D$2:$D$557,'Infos Relatório'!$B$2,'Faturamento SP2'!$E$2:$E$557,'Infos Relatório'!$B48,'Faturamento SP2'!$Z$2:$Z$557,'Infos Relatório'!AS$1)</f>
        <v>0</v>
      </c>
      <c r="AT48" s="14">
        <f>SUMIFS('Faturamento SP2'!$G$2:$G$557,'Faturamento SP2'!$D$2:$D$557,'Infos Relatório'!$B$2,'Faturamento SP2'!$E$2:$E$557,'Infos Relatório'!$B48,'Faturamento SP2'!$Z$2:$Z$557,'Infos Relatório'!AS$1)</f>
        <v>0</v>
      </c>
      <c r="AU48" s="14">
        <f>SUMIFS('Faturamento SP2'!$J$2:$J$557,'Faturamento SP2'!$D$2:$D$557,'Infos Relatório'!$B$2,'Faturamento SP2'!$E$2:$E$557,'Infos Relatório'!$B48,'Faturamento SP2'!$Z$2:$Z$557,'Infos Relatório'!AS$1)</f>
        <v>0</v>
      </c>
      <c r="AV48" s="15">
        <f>SUMIFS('Faturamento SP2'!$O$2:$O$557,'Faturamento SP2'!$D$2:$D$557,'Infos Relatório'!$B$2,'Faturamento SP2'!$E$2:$E$557,'Infos Relatório'!$B48,'Faturamento SP2'!$Z$2:$Z$557,'Infos Relatório'!AS$1,'Faturamento SP2'!$T$2:$T$557,"Sim")+SUMIFS('Faturamento SP2'!$P$2:$P$557,'Faturamento SP2'!$D$2:$D$557,'Infos Relatório'!$B$2,'Faturamento SP2'!$E$2:$E$557,'Infos Relatório'!$B48,'Faturamento SP2'!$Z$2:$Z$557,'Infos Relatório'!AS$1,'Faturamento SP2'!$T$2:$T$557,"Sim")</f>
        <v>0</v>
      </c>
      <c r="AW48" s="27" t="e">
        <f t="shared" si="19"/>
        <v>#DIV/0!</v>
      </c>
      <c r="AX48" s="24">
        <f>SUMIFS('Faturamento SP2'!$H$2:$H$557,'Faturamento SP2'!$D$2:$D$557,'Infos Relatório'!$B$2,'Faturamento SP2'!$E$2:$E$557,'Infos Relatório'!$B48,'Faturamento SP2'!$Z$2:$Z$557,'Infos Relatório'!AS$1)</f>
        <v>0</v>
      </c>
      <c r="AY48" s="23">
        <f>COUNTIFS('Faturamento SP2'!$D$2:$D$557,'Infos Relatório'!$B$2,'Faturamento SP2'!$E$2:$E$557,'Infos Relatório'!$B48,'Faturamento SP2'!$Z$2:$Z$557,'Infos Relatório'!AY$1)</f>
        <v>0</v>
      </c>
      <c r="AZ48" s="14">
        <f>SUMIFS('Faturamento SP2'!$G$2:$G$557,'Faturamento SP2'!$D$2:$D$557,'Infos Relatório'!$B$2,'Faturamento SP2'!$E$2:$E$557,'Infos Relatório'!$B48,'Faturamento SP2'!$Z$2:$Z$557,'Infos Relatório'!AY$1)</f>
        <v>0</v>
      </c>
      <c r="BA48" s="14">
        <f>SUMIFS('Faturamento SP2'!$J$2:$J$557,'Faturamento SP2'!$D$2:$D$557,'Infos Relatório'!$B$2,'Faturamento SP2'!$E$2:$E$557,'Infos Relatório'!$B48,'Faturamento SP2'!$Z$2:$Z$557,'Infos Relatório'!AY$1)</f>
        <v>0</v>
      </c>
      <c r="BB48" s="15">
        <f>SUMIFS('Faturamento SP2'!$O$2:$O$557,'Faturamento SP2'!$D$2:$D$557,'Infos Relatório'!$B$2,'Faturamento SP2'!$E$2:$E$557,'Infos Relatório'!$B48,'Faturamento SP2'!$Z$2:$Z$557,'Infos Relatório'!AY$1,'Faturamento SP2'!$T$2:$T$557,"Sim")+SUMIFS('Faturamento SP2'!$P$2:$P$557,'Faturamento SP2'!$D$2:$D$557,'Infos Relatório'!$B$2,'Faturamento SP2'!$E$2:$E$557,'Infos Relatório'!$B48,'Faturamento SP2'!$Z$2:$Z$557,'Infos Relatório'!AY$1,'Faturamento SP2'!$T$2:$T$557,"Sim")</f>
        <v>0</v>
      </c>
      <c r="BC48" s="27" t="e">
        <f t="shared" si="20"/>
        <v>#DIV/0!</v>
      </c>
      <c r="BD48" s="24">
        <f>SUMIFS('Faturamento SP2'!$H$2:$H$557,'Faturamento SP2'!$D$2:$D$557,'Infos Relatório'!$B$2,'Faturamento SP2'!$E$2:$E$557,'Infos Relatório'!$B48,'Faturamento SP2'!$Z$2:$Z$557,'Infos Relatório'!AY$1)</f>
        <v>0</v>
      </c>
      <c r="BE48" s="23">
        <f>COUNTIFS('Faturamento SP2'!$D$2:$D$557,'Infos Relatório'!$B$2,'Faturamento SP2'!$E$2:$E$557,'Infos Relatório'!$B48,'Faturamento SP2'!$Z$2:$Z$557,'Infos Relatório'!BE$1)</f>
        <v>0</v>
      </c>
      <c r="BF48" s="14">
        <f>SUMIFS('Faturamento SP2'!$G$2:$G$557,'Faturamento SP2'!$D$2:$D$557,'Infos Relatório'!$B$2,'Faturamento SP2'!$E$2:$E$557,'Infos Relatório'!$B48,'Faturamento SP2'!$Z$2:$Z$557,'Infos Relatório'!BE$1)</f>
        <v>0</v>
      </c>
      <c r="BG48" s="14">
        <f>SUMIFS('Faturamento SP2'!$J$2:$J$557,'Faturamento SP2'!$D$2:$D$557,'Infos Relatório'!$B$2,'Faturamento SP2'!$E$2:$E$557,'Infos Relatório'!$B48,'Faturamento SP2'!$Z$2:$Z$557,'Infos Relatório'!BE$1)</f>
        <v>0</v>
      </c>
      <c r="BH48" s="15">
        <f>SUMIFS('Faturamento SP2'!$O$2:$O$557,'Faturamento SP2'!$D$2:$D$557,'Infos Relatório'!$B$2,'Faturamento SP2'!$E$2:$E$557,'Infos Relatório'!$B48,'Faturamento SP2'!$Z$2:$Z$557,'Infos Relatório'!BE$1,'Faturamento SP2'!$T$2:$T$557,"Sim")+SUMIFS('Faturamento SP2'!$P$2:$P$557,'Faturamento SP2'!$D$2:$D$557,'Infos Relatório'!$B$2,'Faturamento SP2'!$E$2:$E$557,'Infos Relatório'!$B48,'Faturamento SP2'!$Z$2:$Z$557,'Infos Relatório'!BE$1,'Faturamento SP2'!$T$2:$T$557,"Sim")</f>
        <v>0</v>
      </c>
      <c r="BI48" s="27" t="e">
        <f t="shared" si="21"/>
        <v>#DIV/0!</v>
      </c>
      <c r="BJ48" s="24">
        <f>SUMIFS('Faturamento SP2'!$H$2:$H$557,'Faturamento SP2'!$D$2:$D$557,'Infos Relatório'!$B$2,'Faturamento SP2'!$E$2:$E$557,'Infos Relatório'!$B48,'Faturamento SP2'!$Z$2:$Z$557,'Infos Relatório'!BE$1)</f>
        <v>0</v>
      </c>
      <c r="BK48" s="23">
        <f>COUNTIFS('Faturamento SP2'!$D$2:$D$557,'Infos Relatório'!$B$2,'Faturamento SP2'!$E$2:$E$557,'Infos Relatório'!$B48,'Faturamento SP2'!$Z$2:$Z$557,'Infos Relatório'!BK$1)</f>
        <v>0</v>
      </c>
      <c r="BL48" s="14">
        <f>SUMIFS('Faturamento SP2'!$G$2:$G$557,'Faturamento SP2'!$D$2:$D$557,'Infos Relatório'!$B$2,'Faturamento SP2'!$E$2:$E$557,'Infos Relatório'!$B48,'Faturamento SP2'!$Z$2:$Z$557,'Infos Relatório'!BK$1)</f>
        <v>0</v>
      </c>
      <c r="BM48" s="14">
        <f>SUMIFS('Faturamento SP2'!$J$2:$J$557,'Faturamento SP2'!$D$2:$D$557,'Infos Relatório'!$B$2,'Faturamento SP2'!$E$2:$E$557,'Infos Relatório'!$B48,'Faturamento SP2'!$Z$2:$Z$557,'Infos Relatório'!BK$1)</f>
        <v>0</v>
      </c>
      <c r="BN48" s="15">
        <f>SUMIFS('Faturamento SP2'!$O$2:$O$557,'Faturamento SP2'!$D$2:$D$557,'Infos Relatório'!$B$2,'Faturamento SP2'!$E$2:$E$557,'Infos Relatório'!$B48,'Faturamento SP2'!$Z$2:$Z$557,'Infos Relatório'!BK$1,'Faturamento SP2'!$T$2:$T$557,"Sim")+SUMIFS('Faturamento SP2'!$P$2:$P$557,'Faturamento SP2'!$D$2:$D$557,'Infos Relatório'!$B$2,'Faturamento SP2'!$E$2:$E$557,'Infos Relatório'!$B48,'Faturamento SP2'!$Z$2:$Z$557,'Infos Relatório'!BK$1,'Faturamento SP2'!$T$2:$T$557,"Sim")</f>
        <v>0</v>
      </c>
      <c r="BO48" s="27" t="e">
        <f t="shared" si="22"/>
        <v>#DIV/0!</v>
      </c>
      <c r="BP48" s="24">
        <f>SUMIFS('Faturamento SP2'!$H$2:$H$557,'Faturamento SP2'!$D$2:$D$557,'Infos Relatório'!$B$2,'Faturamento SP2'!$E$2:$E$557,'Infos Relatório'!$B48,'Faturamento SP2'!$Z$2:$Z$557,'Infos Relatório'!BK$1)</f>
        <v>0</v>
      </c>
      <c r="BQ48" s="23">
        <f>COUNTIFS('Faturamento SP2'!$D$2:$D$557,'Infos Relatório'!$B$2,'Faturamento SP2'!$E$2:$E$557,'Infos Relatório'!$B48,'Faturamento SP2'!$Z$2:$Z$557,'Infos Relatório'!BQ$1)</f>
        <v>0</v>
      </c>
      <c r="BR48" s="14">
        <f>SUMIFS('Faturamento SP2'!$G$2:$G$557,'Faturamento SP2'!$D$2:$D$557,'Infos Relatório'!$B$2,'Faturamento SP2'!$E$2:$E$557,'Infos Relatório'!$B48,'Faturamento SP2'!$Z$2:$Z$557,'Infos Relatório'!BQ$1)</f>
        <v>0</v>
      </c>
      <c r="BS48" s="14">
        <f>SUMIFS('Faturamento SP2'!$J$2:$J$557,'Faturamento SP2'!$D$2:$D$557,'Infos Relatório'!$B$2,'Faturamento SP2'!$E$2:$E$557,'Infos Relatório'!$B48,'Faturamento SP2'!$Z$2:$Z$557,'Infos Relatório'!BQ$1)</f>
        <v>0</v>
      </c>
      <c r="BT48" s="15">
        <f>SUMIFS('Faturamento SP2'!$O$2:$O$557,'Faturamento SP2'!$D$2:$D$557,'Infos Relatório'!$B$2,'Faturamento SP2'!$E$2:$E$557,'Infos Relatório'!$B48,'Faturamento SP2'!$Z$2:$Z$557,'Infos Relatório'!BQ$1,'Faturamento SP2'!$T$2:$T$557,"Sim")+SUMIFS('Faturamento SP2'!$P$2:$P$557,'Faturamento SP2'!$D$2:$D$557,'Infos Relatório'!$B$2,'Faturamento SP2'!$E$2:$E$557,'Infos Relatório'!$B48,'Faturamento SP2'!$Z$2:$Z$557,'Infos Relatório'!BQ$1,'Faturamento SP2'!$T$2:$T$557,"Sim")</f>
        <v>0</v>
      </c>
      <c r="BU48" s="27" t="e">
        <f t="shared" si="23"/>
        <v>#DIV/0!</v>
      </c>
      <c r="BV48" s="24">
        <f>SUMIFS('Faturamento SP2'!$H$2:$H$557,'Faturamento SP2'!$D$2:$D$557,'Infos Relatório'!$B$2,'Faturamento SP2'!$E$2:$E$557,'Infos Relatório'!$B48,'Faturamento SP2'!$Z$2:$Z$557,'Infos Relatório'!BQ$1)</f>
        <v>0</v>
      </c>
    </row>
    <row r="49" spans="2:74">
      <c r="B49" s="17" t="s">
        <v>279</v>
      </c>
      <c r="C49" s="23">
        <f>COUNTIFS('Faturamento SP2'!$D$2:$D$557,'Infos Relatório'!$B$2,'Faturamento SP2'!$E$2:$E$557,'Infos Relatório'!$B49,'Faturamento SP2'!$Z$2:$Z$557,'Infos Relatório'!C$1)</f>
        <v>0</v>
      </c>
      <c r="D49" s="14">
        <f>SUMIFS('Faturamento SP2'!$G$2:$G$557,'Faturamento SP2'!$D$2:$D$557,'Infos Relatório'!$B$2,'Faturamento SP2'!$E$2:$E$557,'Infos Relatório'!$B49,'Faturamento SP2'!$Z$2:$Z$557,'Infos Relatório'!C$1)</f>
        <v>0</v>
      </c>
      <c r="E49" s="55">
        <f>SUMIFS('Faturamento SP2'!$J$2:$J$557,'Faturamento SP2'!$D$2:$D$557,'Infos Relatório'!$B$2,'Faturamento SP2'!$E$2:$E$557,'Infos Relatório'!$B49,'Faturamento SP2'!$Z$2:$Z$557,'Infos Relatório'!C$1)</f>
        <v>0</v>
      </c>
      <c r="F49" s="15">
        <f>SUMIFS('Faturamento SP2'!$O$2:$O$557,'Faturamento SP2'!$D$2:$D$557,'Infos Relatório'!$B$2,'Faturamento SP2'!$E$2:$E$557,'Infos Relatório'!$B49,'Faturamento SP2'!$Z$2:$Z$557,'Infos Relatório'!C$1,'Faturamento SP2'!$T$2:$T$557,"Sim")+SUMIFS('Faturamento SP2'!$P$2:$P$557,'Faturamento SP2'!$D$2:$D$557,'Infos Relatório'!$B$2,'Faturamento SP2'!$E$2:$E$557,'Infos Relatório'!$B49,'Faturamento SP2'!$Z$2:$Z$557,'Infos Relatório'!C$1,'Faturamento SP2'!$T$2:$T$557,"Sim")</f>
        <v>0</v>
      </c>
      <c r="G49" s="60" t="e">
        <f t="shared" si="12"/>
        <v>#DIV/0!</v>
      </c>
      <c r="H49" s="24">
        <f>SUMIFS('Faturamento SP2'!$H$2:$H$557,'Faturamento SP2'!$D$2:$D$557,'Infos Relatório'!$B$2,'Faturamento SP2'!$E$2:$E$557,'Infos Relatório'!$B49,'Faturamento SP2'!$Z$2:$Z$557,'Infos Relatório'!C$1)</f>
        <v>0</v>
      </c>
      <c r="I49" s="23">
        <f>COUNTIFS('Faturamento SP2'!$D$2:$D$557,'Infos Relatório'!$B$2,'Faturamento SP2'!$E$2:$E$557,'Infos Relatório'!$B49,'Faturamento SP2'!$Z$2:$Z$557,'Infos Relatório'!I$1)</f>
        <v>0</v>
      </c>
      <c r="J49" s="14">
        <f>SUMIFS('Faturamento SP2'!$G$2:$G$557,'Faturamento SP2'!$D$2:$D$557,'Infos Relatório'!$B$2,'Faturamento SP2'!$E$2:$E$557,'Infos Relatório'!$B49,'Faturamento SP2'!$Z$2:$Z$557,'Infos Relatório'!I$1)</f>
        <v>0</v>
      </c>
      <c r="K49" s="55">
        <f>SUMIFS('Faturamento SP2'!$J$2:$J$557,'Faturamento SP2'!$D$2:$D$557,'Infos Relatório'!$B$2,'Faturamento SP2'!$E$2:$E$557,'Infos Relatório'!$B49,'Faturamento SP2'!$Z$2:$Z$557,'Infos Relatório'!I$1)</f>
        <v>0</v>
      </c>
      <c r="L49" s="15">
        <f>SUMIFS('Faturamento SP2'!$O$2:$O$557,'Faturamento SP2'!$D$2:$D$557,'Infos Relatório'!$B$2,'Faturamento SP2'!$E$2:$E$557,'Infos Relatório'!$B49,'Faturamento SP2'!$Z$2:$Z$557,'Infos Relatório'!I$1,'Faturamento SP2'!$T$2:$T$557,"Sim")+SUMIFS('Faturamento SP2'!$P$2:$P$557,'Faturamento SP2'!$D$2:$D$557,'Infos Relatório'!$B$2,'Faturamento SP2'!$E$2:$E$557,'Infos Relatório'!$B49,'Faturamento SP2'!$Z$2:$Z$557,'Infos Relatório'!I$1,'Faturamento SP2'!$T$2:$T$557,"Sim")</f>
        <v>0</v>
      </c>
      <c r="M49" s="27" t="e">
        <f t="shared" si="13"/>
        <v>#DIV/0!</v>
      </c>
      <c r="N49" s="24">
        <f>SUMIFS('Faturamento SP2'!$H$2:$H$557,'Faturamento SP2'!$D$2:$D$557,'Infos Relatório'!$B$2,'Faturamento SP2'!$E$2:$E$557,'Infos Relatório'!$B49,'Faturamento SP2'!$Z$2:$Z$557,'Infos Relatório'!I$1)</f>
        <v>0</v>
      </c>
      <c r="O49" s="23">
        <f>COUNTIFS('Faturamento SP2'!$D$2:$D$557,'Infos Relatório'!$B$2,'Faturamento SP2'!$E$2:$E$557,'Infos Relatório'!$B49,'Faturamento SP2'!$Z$2:$Z$557,'Infos Relatório'!O$1)</f>
        <v>0</v>
      </c>
      <c r="P49" s="14">
        <f>SUMIFS('Faturamento SP2'!$G$2:$G$557,'Faturamento SP2'!$D$2:$D$557,'Infos Relatório'!$B$2,'Faturamento SP2'!$E$2:$E$557,'Infos Relatório'!$B49,'Faturamento SP2'!$Z$2:$Z$557,'Infos Relatório'!O$1)</f>
        <v>0</v>
      </c>
      <c r="Q49" s="14">
        <f>SUMIFS('Faturamento SP2'!$J$2:$J$557,'Faturamento SP2'!$D$2:$D$557,'Infos Relatório'!$B$2,'Faturamento SP2'!$E$2:$E$557,'Infos Relatório'!$B49,'Faturamento SP2'!$Z$2:$Z$557,'Infos Relatório'!O$1)</f>
        <v>0</v>
      </c>
      <c r="R49" s="15">
        <f>SUMIFS('Faturamento SP2'!$O$2:$O$557,'Faturamento SP2'!$D$2:$D$557,'Infos Relatório'!$B$2,'Faturamento SP2'!$E$2:$E$557,'Infos Relatório'!$B49,'Faturamento SP2'!$Z$2:$Z$557,'Infos Relatório'!O$1,'Faturamento SP2'!$T$2:$T$557,"Sim")+SUMIFS('Faturamento SP2'!$P$2:$P$557,'Faturamento SP2'!$D$2:$D$557,'Infos Relatório'!$B$2,'Faturamento SP2'!$E$2:$E$557,'Infos Relatório'!$B49,'Faturamento SP2'!$Z$2:$Z$557,'Infos Relatório'!O$1,'Faturamento SP2'!$T$2:$T$557,"Sim")</f>
        <v>0</v>
      </c>
      <c r="S49" s="27" t="e">
        <f t="shared" si="14"/>
        <v>#DIV/0!</v>
      </c>
      <c r="T49" s="24">
        <f>SUMIFS('Faturamento SP2'!$H$2:$H$557,'Faturamento SP2'!$D$2:$D$557,'Infos Relatório'!$B$2,'Faturamento SP2'!$E$2:$E$557,'Infos Relatório'!$B49,'Faturamento SP2'!$Z$2:$Z$557,'Infos Relatório'!O$1)</f>
        <v>0</v>
      </c>
      <c r="U49" s="23">
        <f>COUNTIFS('Faturamento SP2'!$D$2:$D$557,'Infos Relatório'!$B$2,'Faturamento SP2'!$E$2:$E$557,'Infos Relatório'!$B49,'Faturamento SP2'!$Z$2:$Z$557,'Infos Relatório'!U$1)</f>
        <v>0</v>
      </c>
      <c r="V49" s="14">
        <f>SUMIFS('Faturamento SP2'!$G$2:$G$557,'Faturamento SP2'!$D$2:$D$557,'Infos Relatório'!$B$2,'Faturamento SP2'!$E$2:$E$557,'Infos Relatório'!$B49,'Faturamento SP2'!$Z$2:$Z$557,'Infos Relatório'!U$1)</f>
        <v>0</v>
      </c>
      <c r="W49" s="14">
        <f>SUMIFS('Faturamento SP2'!$J$2:$J$557,'Faturamento SP2'!$D$2:$D$557,'Infos Relatório'!$B$2,'Faturamento SP2'!$E$2:$E$557,'Infos Relatório'!$B49,'Faturamento SP2'!$Z$2:$Z$557,'Infos Relatório'!U$1)</f>
        <v>0</v>
      </c>
      <c r="X49" s="15">
        <f>SUMIFS('Faturamento SP2'!$O$2:$O$557,'Faturamento SP2'!$D$2:$D$557,'Infos Relatório'!$B$2,'Faturamento SP2'!$E$2:$E$557,'Infos Relatório'!$B49,'Faturamento SP2'!$Z$2:$Z$557,'Infos Relatório'!U$1,'Faturamento SP2'!$T$2:$T$557,"Sim")+SUMIFS('Faturamento SP2'!$P$2:$P$557,'Faturamento SP2'!$D$2:$D$557,'Infos Relatório'!$B$2,'Faturamento SP2'!$E$2:$E$557,'Infos Relatório'!$B49,'Faturamento SP2'!$Z$2:$Z$557,'Infos Relatório'!U$1,'Faturamento SP2'!$T$2:$T$557,"Sim")</f>
        <v>0</v>
      </c>
      <c r="Y49" s="27" t="e">
        <f t="shared" si="15"/>
        <v>#DIV/0!</v>
      </c>
      <c r="Z49" s="24">
        <f>SUMIFS('Faturamento SP2'!$H$2:$H$557,'Faturamento SP2'!$D$2:$D$557,'Infos Relatório'!$B$2,'Faturamento SP2'!$E$2:$E$557,'Infos Relatório'!$B49,'Faturamento SP2'!$Z$2:$Z$557,'Infos Relatório'!U$1)</f>
        <v>0</v>
      </c>
      <c r="AA49" s="23">
        <f>COUNTIFS('Faturamento SP2'!$D$2:$D$557,'Infos Relatório'!$B$2,'Faturamento SP2'!$E$2:$E$557,'Infos Relatório'!$B49,'Faturamento SP2'!$Z$2:$Z$557,'Infos Relatório'!AA$1)</f>
        <v>0</v>
      </c>
      <c r="AB49" s="14">
        <f>SUMIFS('Faturamento SP2'!$G$2:$G$557,'Faturamento SP2'!$D$2:$D$557,'Infos Relatório'!$B$2,'Faturamento SP2'!$E$2:$E$557,'Infos Relatório'!$B49,'Faturamento SP2'!$Z$2:$Z$557,'Infos Relatório'!AA$1)</f>
        <v>0</v>
      </c>
      <c r="AC49" s="14">
        <f>SUMIFS('Faturamento SP2'!$J$2:$J$557,'Faturamento SP2'!$D$2:$D$557,'Infos Relatório'!$B$2,'Faturamento SP2'!$E$2:$E$557,'Infos Relatório'!$B49,'Faturamento SP2'!$Z$2:$Z$557,'Infos Relatório'!AA$1)</f>
        <v>0</v>
      </c>
      <c r="AD49" s="15">
        <f>SUMIFS('Faturamento SP2'!$O$2:$O$557,'Faturamento SP2'!$D$2:$D$557,'Infos Relatório'!$B$2,'Faturamento SP2'!$E$2:$E$557,'Infos Relatório'!$B49,'Faturamento SP2'!$Z$2:$Z$557,'Infos Relatório'!AA$1,'Faturamento SP2'!$T$2:$T$557,"Sim")+SUMIFS('Faturamento SP2'!$P$2:$P$557,'Faturamento SP2'!$D$2:$D$557,'Infos Relatório'!$B$2,'Faturamento SP2'!$E$2:$E$557,'Infos Relatório'!$B49,'Faturamento SP2'!$Z$2:$Z$557,'Infos Relatório'!AA$1,'Faturamento SP2'!$T$2:$T$557,"Sim")</f>
        <v>0</v>
      </c>
      <c r="AE49" s="27" t="e">
        <f t="shared" si="16"/>
        <v>#DIV/0!</v>
      </c>
      <c r="AF49" s="24">
        <f>SUMIFS('Faturamento SP2'!$H$2:$H$557,'Faturamento SP2'!$D$2:$D$557,'Infos Relatório'!$B$2,'Faturamento SP2'!$E$2:$E$557,'Infos Relatório'!$B49,'Faturamento SP2'!$Z$2:$Z$557,'Infos Relatório'!AA$1)</f>
        <v>0</v>
      </c>
      <c r="AG49" s="23">
        <f>COUNTIFS('Faturamento SP2'!$D$2:$D$557,'Infos Relatório'!$B$2,'Faturamento SP2'!$E$2:$E$557,'Infos Relatório'!$B49,'Faturamento SP2'!$Z$2:$Z$557,'Infos Relatório'!AG$1)</f>
        <v>0</v>
      </c>
      <c r="AH49" s="14">
        <f>SUMIFS('Faturamento SP2'!$G$2:$G$557,'Faturamento SP2'!$D$2:$D$557,'Infos Relatório'!$B$2,'Faturamento SP2'!$E$2:$E$557,'Infos Relatório'!$B49,'Faturamento SP2'!$Z$2:$Z$557,'Infos Relatório'!AG$1)</f>
        <v>0</v>
      </c>
      <c r="AI49" s="14">
        <f>SUMIFS('Faturamento SP2'!$J$2:$J$557,'Faturamento SP2'!$D$2:$D$557,'Infos Relatório'!$B$2,'Faturamento SP2'!$E$2:$E$557,'Infos Relatório'!$B49,'Faturamento SP2'!$Z$2:$Z$557,'Infos Relatório'!AG$1)</f>
        <v>0</v>
      </c>
      <c r="AJ49" s="15">
        <f>SUMIFS('Faturamento SP2'!$O$2:$O$557,'Faturamento SP2'!$D$2:$D$557,'Infos Relatório'!$B$2,'Faturamento SP2'!$E$2:$E$557,'Infos Relatório'!$B49,'Faturamento SP2'!$Z$2:$Z$557,'Infos Relatório'!AG$1,'Faturamento SP2'!$T$2:$T$557,"Sim")+SUMIFS('Faturamento SP2'!$P$2:$P$557,'Faturamento SP2'!$D$2:$D$557,'Infos Relatório'!$B$2,'Faturamento SP2'!$E$2:$E$557,'Infos Relatório'!$B49,'Faturamento SP2'!$Z$2:$Z$557,'Infos Relatório'!AG$1,'Faturamento SP2'!$T$2:$T$557,"Sim")</f>
        <v>0</v>
      </c>
      <c r="AK49" s="27" t="e">
        <f t="shared" si="17"/>
        <v>#DIV/0!</v>
      </c>
      <c r="AL49" s="24">
        <f>SUMIFS('Faturamento SP2'!$H$2:$H$557,'Faturamento SP2'!$D$2:$D$557,'Infos Relatório'!$B$2,'Faturamento SP2'!$E$2:$E$557,'Infos Relatório'!$B49,'Faturamento SP2'!$Z$2:$Z$557,'Infos Relatório'!AG$1)</f>
        <v>0</v>
      </c>
      <c r="AM49" s="23">
        <f>COUNTIFS('Faturamento SP2'!$D$2:$D$557,'Infos Relatório'!$B$2,'Faturamento SP2'!$E$2:$E$557,'Infos Relatório'!$B49,'Faturamento SP2'!$Z$2:$Z$557,'Infos Relatório'!AM$1)</f>
        <v>0</v>
      </c>
      <c r="AN49" s="14">
        <f>SUMIFS('Faturamento SP2'!$G$2:$G$557,'Faturamento SP2'!$D$2:$D$557,'Infos Relatório'!$B$2,'Faturamento SP2'!$E$2:$E$557,'Infos Relatório'!$B49,'Faturamento SP2'!$Z$2:$Z$557,'Infos Relatório'!AM$1)</f>
        <v>0</v>
      </c>
      <c r="AO49" s="14">
        <f>SUMIFS('Faturamento SP2'!$J$2:$J$557,'Faturamento SP2'!$D$2:$D$557,'Infos Relatório'!$B$2,'Faturamento SP2'!$E$2:$E$557,'Infos Relatório'!$B49,'Faturamento SP2'!$Z$2:$Z$557,'Infos Relatório'!AM$1)</f>
        <v>0</v>
      </c>
      <c r="AP49" s="15">
        <f>SUMIFS('Faturamento SP2'!$O$2:$O$557,'Faturamento SP2'!$D$2:$D$557,'Infos Relatório'!$B$2,'Faturamento SP2'!$E$2:$E$557,'Infos Relatório'!$B49,'Faturamento SP2'!$Z$2:$Z$557,'Infos Relatório'!AM$1,'Faturamento SP2'!$T$2:$T$557,"Sim")+SUMIFS('Faturamento SP2'!$P$2:$P$557,'Faturamento SP2'!$D$2:$D$557,'Infos Relatório'!$B$2,'Faturamento SP2'!$E$2:$E$557,'Infos Relatório'!$B49,'Faturamento SP2'!$Z$2:$Z$557,'Infos Relatório'!AM$1,'Faturamento SP2'!$T$2:$T$557,"Sim")</f>
        <v>0</v>
      </c>
      <c r="AQ49" s="27" t="e">
        <f t="shared" si="18"/>
        <v>#DIV/0!</v>
      </c>
      <c r="AR49" s="24">
        <f>SUMIFS('Faturamento SP2'!$H$2:$H$557,'Faturamento SP2'!$D$2:$D$557,'Infos Relatório'!$B$2,'Faturamento SP2'!$E$2:$E$557,'Infos Relatório'!$B49,'Faturamento SP2'!$Z$2:$Z$557,'Infos Relatório'!AM$1)</f>
        <v>0</v>
      </c>
      <c r="AS49" s="23">
        <f>COUNTIFS('Faturamento SP2'!$D$2:$D$557,'Infos Relatório'!$B$2,'Faturamento SP2'!$E$2:$E$557,'Infos Relatório'!$B49,'Faturamento SP2'!$Z$2:$Z$557,'Infos Relatório'!AS$1)</f>
        <v>0</v>
      </c>
      <c r="AT49" s="14">
        <f>SUMIFS('Faturamento SP2'!$G$2:$G$557,'Faturamento SP2'!$D$2:$D$557,'Infos Relatório'!$B$2,'Faturamento SP2'!$E$2:$E$557,'Infos Relatório'!$B49,'Faturamento SP2'!$Z$2:$Z$557,'Infos Relatório'!AS$1)</f>
        <v>0</v>
      </c>
      <c r="AU49" s="14">
        <f>SUMIFS('Faturamento SP2'!$J$2:$J$557,'Faturamento SP2'!$D$2:$D$557,'Infos Relatório'!$B$2,'Faturamento SP2'!$E$2:$E$557,'Infos Relatório'!$B49,'Faturamento SP2'!$Z$2:$Z$557,'Infos Relatório'!AS$1)</f>
        <v>0</v>
      </c>
      <c r="AV49" s="15">
        <f>SUMIFS('Faturamento SP2'!$O$2:$O$557,'Faturamento SP2'!$D$2:$D$557,'Infos Relatório'!$B$2,'Faturamento SP2'!$E$2:$E$557,'Infos Relatório'!$B49,'Faturamento SP2'!$Z$2:$Z$557,'Infos Relatório'!AS$1,'Faturamento SP2'!$T$2:$T$557,"Sim")+SUMIFS('Faturamento SP2'!$P$2:$P$557,'Faturamento SP2'!$D$2:$D$557,'Infos Relatório'!$B$2,'Faturamento SP2'!$E$2:$E$557,'Infos Relatório'!$B49,'Faturamento SP2'!$Z$2:$Z$557,'Infos Relatório'!AS$1,'Faturamento SP2'!$T$2:$T$557,"Sim")</f>
        <v>0</v>
      </c>
      <c r="AW49" s="27" t="e">
        <f t="shared" si="19"/>
        <v>#DIV/0!</v>
      </c>
      <c r="AX49" s="24">
        <f>SUMIFS('Faturamento SP2'!$H$2:$H$557,'Faturamento SP2'!$D$2:$D$557,'Infos Relatório'!$B$2,'Faturamento SP2'!$E$2:$E$557,'Infos Relatório'!$B49,'Faturamento SP2'!$Z$2:$Z$557,'Infos Relatório'!AS$1)</f>
        <v>0</v>
      </c>
      <c r="AY49" s="23">
        <f>COUNTIFS('Faturamento SP2'!$D$2:$D$557,'Infos Relatório'!$B$2,'Faturamento SP2'!$E$2:$E$557,'Infos Relatório'!$B49,'Faturamento SP2'!$Z$2:$Z$557,'Infos Relatório'!AY$1)</f>
        <v>0</v>
      </c>
      <c r="AZ49" s="14">
        <f>SUMIFS('Faturamento SP2'!$G$2:$G$557,'Faturamento SP2'!$D$2:$D$557,'Infos Relatório'!$B$2,'Faturamento SP2'!$E$2:$E$557,'Infos Relatório'!$B49,'Faturamento SP2'!$Z$2:$Z$557,'Infos Relatório'!AY$1)</f>
        <v>0</v>
      </c>
      <c r="BA49" s="14">
        <f>SUMIFS('Faturamento SP2'!$J$2:$J$557,'Faturamento SP2'!$D$2:$D$557,'Infos Relatório'!$B$2,'Faturamento SP2'!$E$2:$E$557,'Infos Relatório'!$B49,'Faturamento SP2'!$Z$2:$Z$557,'Infos Relatório'!AY$1)</f>
        <v>0</v>
      </c>
      <c r="BB49" s="15">
        <f>SUMIFS('Faturamento SP2'!$O$2:$O$557,'Faturamento SP2'!$D$2:$D$557,'Infos Relatório'!$B$2,'Faturamento SP2'!$E$2:$E$557,'Infos Relatório'!$B49,'Faturamento SP2'!$Z$2:$Z$557,'Infos Relatório'!AY$1,'Faturamento SP2'!$T$2:$T$557,"Sim")+SUMIFS('Faturamento SP2'!$P$2:$P$557,'Faturamento SP2'!$D$2:$D$557,'Infos Relatório'!$B$2,'Faturamento SP2'!$E$2:$E$557,'Infos Relatório'!$B49,'Faturamento SP2'!$Z$2:$Z$557,'Infos Relatório'!AY$1,'Faturamento SP2'!$T$2:$T$557,"Sim")</f>
        <v>0</v>
      </c>
      <c r="BC49" s="27" t="e">
        <f t="shared" si="20"/>
        <v>#DIV/0!</v>
      </c>
      <c r="BD49" s="24">
        <f>SUMIFS('Faturamento SP2'!$H$2:$H$557,'Faturamento SP2'!$D$2:$D$557,'Infos Relatório'!$B$2,'Faturamento SP2'!$E$2:$E$557,'Infos Relatório'!$B49,'Faturamento SP2'!$Z$2:$Z$557,'Infos Relatório'!AY$1)</f>
        <v>0</v>
      </c>
      <c r="BE49" s="23">
        <f>COUNTIFS('Faturamento SP2'!$D$2:$D$557,'Infos Relatório'!$B$2,'Faturamento SP2'!$E$2:$E$557,'Infos Relatório'!$B49,'Faturamento SP2'!$Z$2:$Z$557,'Infos Relatório'!BE$1)</f>
        <v>0</v>
      </c>
      <c r="BF49" s="14">
        <f>SUMIFS('Faturamento SP2'!$G$2:$G$557,'Faturamento SP2'!$D$2:$D$557,'Infos Relatório'!$B$2,'Faturamento SP2'!$E$2:$E$557,'Infos Relatório'!$B49,'Faturamento SP2'!$Z$2:$Z$557,'Infos Relatório'!BE$1)</f>
        <v>0</v>
      </c>
      <c r="BG49" s="14">
        <f>SUMIFS('Faturamento SP2'!$J$2:$J$557,'Faturamento SP2'!$D$2:$D$557,'Infos Relatório'!$B$2,'Faturamento SP2'!$E$2:$E$557,'Infos Relatório'!$B49,'Faturamento SP2'!$Z$2:$Z$557,'Infos Relatório'!BE$1)</f>
        <v>0</v>
      </c>
      <c r="BH49" s="15">
        <f>SUMIFS('Faturamento SP2'!$O$2:$O$557,'Faturamento SP2'!$D$2:$D$557,'Infos Relatório'!$B$2,'Faturamento SP2'!$E$2:$E$557,'Infos Relatório'!$B49,'Faturamento SP2'!$Z$2:$Z$557,'Infos Relatório'!BE$1,'Faturamento SP2'!$T$2:$T$557,"Sim")+SUMIFS('Faturamento SP2'!$P$2:$P$557,'Faturamento SP2'!$D$2:$D$557,'Infos Relatório'!$B$2,'Faturamento SP2'!$E$2:$E$557,'Infos Relatório'!$B49,'Faturamento SP2'!$Z$2:$Z$557,'Infos Relatório'!BE$1,'Faturamento SP2'!$T$2:$T$557,"Sim")</f>
        <v>0</v>
      </c>
      <c r="BI49" s="27" t="e">
        <f t="shared" si="21"/>
        <v>#DIV/0!</v>
      </c>
      <c r="BJ49" s="24">
        <f>SUMIFS('Faturamento SP2'!$H$2:$H$557,'Faturamento SP2'!$D$2:$D$557,'Infos Relatório'!$B$2,'Faturamento SP2'!$E$2:$E$557,'Infos Relatório'!$B49,'Faturamento SP2'!$Z$2:$Z$557,'Infos Relatório'!BE$1)</f>
        <v>0</v>
      </c>
      <c r="BK49" s="23">
        <f>COUNTIFS('Faturamento SP2'!$D$2:$D$557,'Infos Relatório'!$B$2,'Faturamento SP2'!$E$2:$E$557,'Infos Relatório'!$B49,'Faturamento SP2'!$Z$2:$Z$557,'Infos Relatório'!BK$1)</f>
        <v>0</v>
      </c>
      <c r="BL49" s="14">
        <f>SUMIFS('Faturamento SP2'!$G$2:$G$557,'Faturamento SP2'!$D$2:$D$557,'Infos Relatório'!$B$2,'Faturamento SP2'!$E$2:$E$557,'Infos Relatório'!$B49,'Faturamento SP2'!$Z$2:$Z$557,'Infos Relatório'!BK$1)</f>
        <v>0</v>
      </c>
      <c r="BM49" s="14">
        <f>SUMIFS('Faturamento SP2'!$J$2:$J$557,'Faturamento SP2'!$D$2:$D$557,'Infos Relatório'!$B$2,'Faturamento SP2'!$E$2:$E$557,'Infos Relatório'!$B49,'Faturamento SP2'!$Z$2:$Z$557,'Infos Relatório'!BK$1)</f>
        <v>0</v>
      </c>
      <c r="BN49" s="15">
        <f>SUMIFS('Faturamento SP2'!$O$2:$O$557,'Faturamento SP2'!$D$2:$D$557,'Infos Relatório'!$B$2,'Faturamento SP2'!$E$2:$E$557,'Infos Relatório'!$B49,'Faturamento SP2'!$Z$2:$Z$557,'Infos Relatório'!BK$1,'Faturamento SP2'!$T$2:$T$557,"Sim")+SUMIFS('Faturamento SP2'!$P$2:$P$557,'Faturamento SP2'!$D$2:$D$557,'Infos Relatório'!$B$2,'Faturamento SP2'!$E$2:$E$557,'Infos Relatório'!$B49,'Faturamento SP2'!$Z$2:$Z$557,'Infos Relatório'!BK$1,'Faturamento SP2'!$T$2:$T$557,"Sim")</f>
        <v>0</v>
      </c>
      <c r="BO49" s="27" t="e">
        <f t="shared" si="22"/>
        <v>#DIV/0!</v>
      </c>
      <c r="BP49" s="24">
        <f>SUMIFS('Faturamento SP2'!$H$2:$H$557,'Faturamento SP2'!$D$2:$D$557,'Infos Relatório'!$B$2,'Faturamento SP2'!$E$2:$E$557,'Infos Relatório'!$B49,'Faturamento SP2'!$Z$2:$Z$557,'Infos Relatório'!BK$1)</f>
        <v>0</v>
      </c>
      <c r="BQ49" s="23">
        <f>COUNTIFS('Faturamento SP2'!$D$2:$D$557,'Infos Relatório'!$B$2,'Faturamento SP2'!$E$2:$E$557,'Infos Relatório'!$B49,'Faturamento SP2'!$Z$2:$Z$557,'Infos Relatório'!BQ$1)</f>
        <v>0</v>
      </c>
      <c r="BR49" s="14">
        <f>SUMIFS('Faturamento SP2'!$G$2:$G$557,'Faturamento SP2'!$D$2:$D$557,'Infos Relatório'!$B$2,'Faturamento SP2'!$E$2:$E$557,'Infos Relatório'!$B49,'Faturamento SP2'!$Z$2:$Z$557,'Infos Relatório'!BQ$1)</f>
        <v>0</v>
      </c>
      <c r="BS49" s="14">
        <f>SUMIFS('Faturamento SP2'!$J$2:$J$557,'Faturamento SP2'!$D$2:$D$557,'Infos Relatório'!$B$2,'Faturamento SP2'!$E$2:$E$557,'Infos Relatório'!$B49,'Faturamento SP2'!$Z$2:$Z$557,'Infos Relatório'!BQ$1)</f>
        <v>0</v>
      </c>
      <c r="BT49" s="15">
        <f>SUMIFS('Faturamento SP2'!$O$2:$O$557,'Faturamento SP2'!$D$2:$D$557,'Infos Relatório'!$B$2,'Faturamento SP2'!$E$2:$E$557,'Infos Relatório'!$B49,'Faturamento SP2'!$Z$2:$Z$557,'Infos Relatório'!BQ$1,'Faturamento SP2'!$T$2:$T$557,"Sim")+SUMIFS('Faturamento SP2'!$P$2:$P$557,'Faturamento SP2'!$D$2:$D$557,'Infos Relatório'!$B$2,'Faturamento SP2'!$E$2:$E$557,'Infos Relatório'!$B49,'Faturamento SP2'!$Z$2:$Z$557,'Infos Relatório'!BQ$1,'Faturamento SP2'!$T$2:$T$557,"Sim")</f>
        <v>0</v>
      </c>
      <c r="BU49" s="27" t="e">
        <f t="shared" si="23"/>
        <v>#DIV/0!</v>
      </c>
      <c r="BV49" s="24">
        <f>SUMIFS('Faturamento SP2'!$H$2:$H$557,'Faturamento SP2'!$D$2:$D$557,'Infos Relatório'!$B$2,'Faturamento SP2'!$E$2:$E$557,'Infos Relatório'!$B49,'Faturamento SP2'!$Z$2:$Z$557,'Infos Relatório'!BQ$1)</f>
        <v>0</v>
      </c>
    </row>
    <row r="50" spans="2:74">
      <c r="B50" s="17" t="s">
        <v>183</v>
      </c>
      <c r="C50" s="23">
        <f>COUNTIFS('Faturamento SP2'!$D$2:$D$557,'Infos Relatório'!$B$2,'Faturamento SP2'!$E$2:$E$557,'Infos Relatório'!$B50,'Faturamento SP2'!$Z$2:$Z$557,'Infos Relatório'!C$1)</f>
        <v>0</v>
      </c>
      <c r="D50" s="14">
        <f>SUMIFS('Faturamento SP2'!$G$2:$G$557,'Faturamento SP2'!$D$2:$D$557,'Infos Relatório'!$B$2,'Faturamento SP2'!$E$2:$E$557,'Infos Relatório'!$B50,'Faturamento SP2'!$Z$2:$Z$557,'Infos Relatório'!C$1)</f>
        <v>0</v>
      </c>
      <c r="E50" s="55">
        <f>SUMIFS('Faturamento SP2'!$J$2:$J$557,'Faturamento SP2'!$D$2:$D$557,'Infos Relatório'!$B$2,'Faturamento SP2'!$E$2:$E$557,'Infos Relatório'!$B50,'Faturamento SP2'!$Z$2:$Z$557,'Infos Relatório'!C$1)</f>
        <v>0</v>
      </c>
      <c r="F50" s="15">
        <f>SUMIFS('Faturamento SP2'!$O$2:$O$557,'Faturamento SP2'!$D$2:$D$557,'Infos Relatório'!$B$2,'Faturamento SP2'!$E$2:$E$557,'Infos Relatório'!$B50,'Faturamento SP2'!$Z$2:$Z$557,'Infos Relatório'!C$1,'Faturamento SP2'!$T$2:$T$557,"Sim")+SUMIFS('Faturamento SP2'!$P$2:$P$557,'Faturamento SP2'!$D$2:$D$557,'Infos Relatório'!$B$2,'Faturamento SP2'!$E$2:$E$557,'Infos Relatório'!$B50,'Faturamento SP2'!$Z$2:$Z$557,'Infos Relatório'!C$1,'Faturamento SP2'!$T$2:$T$557,"Sim")</f>
        <v>0</v>
      </c>
      <c r="G50" s="60" t="e">
        <f t="shared" si="12"/>
        <v>#DIV/0!</v>
      </c>
      <c r="H50" s="24">
        <f>SUMIFS('Faturamento SP2'!$H$2:$H$557,'Faturamento SP2'!$D$2:$D$557,'Infos Relatório'!$B$2,'Faturamento SP2'!$E$2:$E$557,'Infos Relatório'!$B50,'Faturamento SP2'!$Z$2:$Z$557,'Infos Relatório'!C$1)</f>
        <v>0</v>
      </c>
      <c r="I50" s="23">
        <f>COUNTIFS('Faturamento SP2'!$D$2:$D$557,'Infos Relatório'!$B$2,'Faturamento SP2'!$E$2:$E$557,'Infos Relatório'!$B50,'Faturamento SP2'!$Z$2:$Z$557,'Infos Relatório'!I$1)</f>
        <v>0</v>
      </c>
      <c r="J50" s="14">
        <f>SUMIFS('Faturamento SP2'!$G$2:$G$557,'Faturamento SP2'!$D$2:$D$557,'Infos Relatório'!$B$2,'Faturamento SP2'!$E$2:$E$557,'Infos Relatório'!$B50,'Faturamento SP2'!$Z$2:$Z$557,'Infos Relatório'!I$1)</f>
        <v>0</v>
      </c>
      <c r="K50" s="55">
        <f>SUMIFS('Faturamento SP2'!$J$2:$J$557,'Faturamento SP2'!$D$2:$D$557,'Infos Relatório'!$B$2,'Faturamento SP2'!$E$2:$E$557,'Infos Relatório'!$B50,'Faturamento SP2'!$Z$2:$Z$557,'Infos Relatório'!I$1)</f>
        <v>0</v>
      </c>
      <c r="L50" s="15">
        <f>SUMIFS('Faturamento SP2'!$O$2:$O$557,'Faturamento SP2'!$D$2:$D$557,'Infos Relatório'!$B$2,'Faturamento SP2'!$E$2:$E$557,'Infos Relatório'!$B50,'Faturamento SP2'!$Z$2:$Z$557,'Infos Relatório'!I$1,'Faturamento SP2'!$T$2:$T$557,"Sim")+SUMIFS('Faturamento SP2'!$P$2:$P$557,'Faturamento SP2'!$D$2:$D$557,'Infos Relatório'!$B$2,'Faturamento SP2'!$E$2:$E$557,'Infos Relatório'!$B50,'Faturamento SP2'!$Z$2:$Z$557,'Infos Relatório'!I$1,'Faturamento SP2'!$T$2:$T$557,"Sim")</f>
        <v>0</v>
      </c>
      <c r="M50" s="27" t="e">
        <f t="shared" si="13"/>
        <v>#DIV/0!</v>
      </c>
      <c r="N50" s="24">
        <f>SUMIFS('Faturamento SP2'!$H$2:$H$557,'Faturamento SP2'!$D$2:$D$557,'Infos Relatório'!$B$2,'Faturamento SP2'!$E$2:$E$557,'Infos Relatório'!$B50,'Faturamento SP2'!$Z$2:$Z$557,'Infos Relatório'!I$1)</f>
        <v>0</v>
      </c>
      <c r="O50" s="23">
        <f>COUNTIFS('Faturamento SP2'!$D$2:$D$557,'Infos Relatório'!$B$2,'Faturamento SP2'!$E$2:$E$557,'Infos Relatório'!$B50,'Faturamento SP2'!$Z$2:$Z$557,'Infos Relatório'!O$1)</f>
        <v>0</v>
      </c>
      <c r="P50" s="14">
        <f>SUMIFS('Faturamento SP2'!$G$2:$G$557,'Faturamento SP2'!$D$2:$D$557,'Infos Relatório'!$B$2,'Faturamento SP2'!$E$2:$E$557,'Infos Relatório'!$B50,'Faturamento SP2'!$Z$2:$Z$557,'Infos Relatório'!O$1)</f>
        <v>0</v>
      </c>
      <c r="Q50" s="14">
        <f>SUMIFS('Faturamento SP2'!$J$2:$J$557,'Faturamento SP2'!$D$2:$D$557,'Infos Relatório'!$B$2,'Faturamento SP2'!$E$2:$E$557,'Infos Relatório'!$B50,'Faturamento SP2'!$Z$2:$Z$557,'Infos Relatório'!O$1)</f>
        <v>0</v>
      </c>
      <c r="R50" s="15">
        <f>SUMIFS('Faturamento SP2'!$O$2:$O$557,'Faturamento SP2'!$D$2:$D$557,'Infos Relatório'!$B$2,'Faturamento SP2'!$E$2:$E$557,'Infos Relatório'!$B50,'Faturamento SP2'!$Z$2:$Z$557,'Infos Relatório'!O$1,'Faturamento SP2'!$T$2:$T$557,"Sim")+SUMIFS('Faturamento SP2'!$P$2:$P$557,'Faturamento SP2'!$D$2:$D$557,'Infos Relatório'!$B$2,'Faturamento SP2'!$E$2:$E$557,'Infos Relatório'!$B50,'Faturamento SP2'!$Z$2:$Z$557,'Infos Relatório'!O$1,'Faturamento SP2'!$T$2:$T$557,"Sim")</f>
        <v>0</v>
      </c>
      <c r="S50" s="27" t="e">
        <f t="shared" si="14"/>
        <v>#DIV/0!</v>
      </c>
      <c r="T50" s="24">
        <f>SUMIFS('Faturamento SP2'!$H$2:$H$557,'Faturamento SP2'!$D$2:$D$557,'Infos Relatório'!$B$2,'Faturamento SP2'!$E$2:$E$557,'Infos Relatório'!$B50,'Faturamento SP2'!$Z$2:$Z$557,'Infos Relatório'!O$1)</f>
        <v>0</v>
      </c>
      <c r="U50" s="23">
        <f>COUNTIFS('Faturamento SP2'!$D$2:$D$557,'Infos Relatório'!$B$2,'Faturamento SP2'!$E$2:$E$557,'Infos Relatório'!$B50,'Faturamento SP2'!$Z$2:$Z$557,'Infos Relatório'!U$1)</f>
        <v>0</v>
      </c>
      <c r="V50" s="14">
        <f>SUMIFS('Faturamento SP2'!$G$2:$G$557,'Faturamento SP2'!$D$2:$D$557,'Infos Relatório'!$B$2,'Faturamento SP2'!$E$2:$E$557,'Infos Relatório'!$B50,'Faturamento SP2'!$Z$2:$Z$557,'Infos Relatório'!U$1)</f>
        <v>0</v>
      </c>
      <c r="W50" s="14">
        <f>SUMIFS('Faturamento SP2'!$J$2:$J$557,'Faturamento SP2'!$D$2:$D$557,'Infos Relatório'!$B$2,'Faturamento SP2'!$E$2:$E$557,'Infos Relatório'!$B50,'Faturamento SP2'!$Z$2:$Z$557,'Infos Relatório'!U$1)</f>
        <v>0</v>
      </c>
      <c r="X50" s="15">
        <f>SUMIFS('Faturamento SP2'!$O$2:$O$557,'Faturamento SP2'!$D$2:$D$557,'Infos Relatório'!$B$2,'Faturamento SP2'!$E$2:$E$557,'Infos Relatório'!$B50,'Faturamento SP2'!$Z$2:$Z$557,'Infos Relatório'!U$1,'Faturamento SP2'!$T$2:$T$557,"Sim")+SUMIFS('Faturamento SP2'!$P$2:$P$557,'Faturamento SP2'!$D$2:$D$557,'Infos Relatório'!$B$2,'Faturamento SP2'!$E$2:$E$557,'Infos Relatório'!$B50,'Faturamento SP2'!$Z$2:$Z$557,'Infos Relatório'!U$1,'Faturamento SP2'!$T$2:$T$557,"Sim")</f>
        <v>0</v>
      </c>
      <c r="Y50" s="27" t="e">
        <f t="shared" si="15"/>
        <v>#DIV/0!</v>
      </c>
      <c r="Z50" s="24">
        <f>SUMIFS('Faturamento SP2'!$H$2:$H$557,'Faturamento SP2'!$D$2:$D$557,'Infos Relatório'!$B$2,'Faturamento SP2'!$E$2:$E$557,'Infos Relatório'!$B50,'Faturamento SP2'!$Z$2:$Z$557,'Infos Relatório'!U$1)</f>
        <v>0</v>
      </c>
      <c r="AA50" s="23">
        <f>COUNTIFS('Faturamento SP2'!$D$2:$D$557,'Infos Relatório'!$B$2,'Faturamento SP2'!$E$2:$E$557,'Infos Relatório'!$B50,'Faturamento SP2'!$Z$2:$Z$557,'Infos Relatório'!AA$1)</f>
        <v>0</v>
      </c>
      <c r="AB50" s="14">
        <f>SUMIFS('Faturamento SP2'!$G$2:$G$557,'Faturamento SP2'!$D$2:$D$557,'Infos Relatório'!$B$2,'Faturamento SP2'!$E$2:$E$557,'Infos Relatório'!$B50,'Faturamento SP2'!$Z$2:$Z$557,'Infos Relatório'!AA$1)</f>
        <v>0</v>
      </c>
      <c r="AC50" s="14">
        <f>SUMIFS('Faturamento SP2'!$J$2:$J$557,'Faturamento SP2'!$D$2:$D$557,'Infos Relatório'!$B$2,'Faturamento SP2'!$E$2:$E$557,'Infos Relatório'!$B50,'Faturamento SP2'!$Z$2:$Z$557,'Infos Relatório'!AA$1)</f>
        <v>0</v>
      </c>
      <c r="AD50" s="15">
        <f>SUMIFS('Faturamento SP2'!$O$2:$O$557,'Faturamento SP2'!$D$2:$D$557,'Infos Relatório'!$B$2,'Faturamento SP2'!$E$2:$E$557,'Infos Relatório'!$B50,'Faturamento SP2'!$Z$2:$Z$557,'Infos Relatório'!AA$1,'Faturamento SP2'!$T$2:$T$557,"Sim")+SUMIFS('Faturamento SP2'!$P$2:$P$557,'Faturamento SP2'!$D$2:$D$557,'Infos Relatório'!$B$2,'Faturamento SP2'!$E$2:$E$557,'Infos Relatório'!$B50,'Faturamento SP2'!$Z$2:$Z$557,'Infos Relatório'!AA$1,'Faturamento SP2'!$T$2:$T$557,"Sim")</f>
        <v>0</v>
      </c>
      <c r="AE50" s="27" t="e">
        <f t="shared" si="16"/>
        <v>#DIV/0!</v>
      </c>
      <c r="AF50" s="24">
        <f>SUMIFS('Faturamento SP2'!$H$2:$H$557,'Faturamento SP2'!$D$2:$D$557,'Infos Relatório'!$B$2,'Faturamento SP2'!$E$2:$E$557,'Infos Relatório'!$B50,'Faturamento SP2'!$Z$2:$Z$557,'Infos Relatório'!AA$1)</f>
        <v>0</v>
      </c>
      <c r="AG50" s="23">
        <f>COUNTIFS('Faturamento SP2'!$D$2:$D$557,'Infos Relatório'!$B$2,'Faturamento SP2'!$E$2:$E$557,'Infos Relatório'!$B50,'Faturamento SP2'!$Z$2:$Z$557,'Infos Relatório'!AG$1)</f>
        <v>0</v>
      </c>
      <c r="AH50" s="14">
        <f>SUMIFS('Faturamento SP2'!$G$2:$G$557,'Faturamento SP2'!$D$2:$D$557,'Infos Relatório'!$B$2,'Faturamento SP2'!$E$2:$E$557,'Infos Relatório'!$B50,'Faturamento SP2'!$Z$2:$Z$557,'Infos Relatório'!AG$1)</f>
        <v>0</v>
      </c>
      <c r="AI50" s="14">
        <f>SUMIFS('Faturamento SP2'!$J$2:$J$557,'Faturamento SP2'!$D$2:$D$557,'Infos Relatório'!$B$2,'Faturamento SP2'!$E$2:$E$557,'Infos Relatório'!$B50,'Faturamento SP2'!$Z$2:$Z$557,'Infos Relatório'!AG$1)</f>
        <v>0</v>
      </c>
      <c r="AJ50" s="15">
        <f>SUMIFS('Faturamento SP2'!$O$2:$O$557,'Faturamento SP2'!$D$2:$D$557,'Infos Relatório'!$B$2,'Faturamento SP2'!$E$2:$E$557,'Infos Relatório'!$B50,'Faturamento SP2'!$Z$2:$Z$557,'Infos Relatório'!AG$1,'Faturamento SP2'!$T$2:$T$557,"Sim")+SUMIFS('Faturamento SP2'!$P$2:$P$557,'Faturamento SP2'!$D$2:$D$557,'Infos Relatório'!$B$2,'Faturamento SP2'!$E$2:$E$557,'Infos Relatório'!$B50,'Faturamento SP2'!$Z$2:$Z$557,'Infos Relatório'!AG$1,'Faturamento SP2'!$T$2:$T$557,"Sim")</f>
        <v>0</v>
      </c>
      <c r="AK50" s="27" t="e">
        <f t="shared" si="17"/>
        <v>#DIV/0!</v>
      </c>
      <c r="AL50" s="24">
        <f>SUMIFS('Faturamento SP2'!$H$2:$H$557,'Faturamento SP2'!$D$2:$D$557,'Infos Relatório'!$B$2,'Faturamento SP2'!$E$2:$E$557,'Infos Relatório'!$B50,'Faturamento SP2'!$Z$2:$Z$557,'Infos Relatório'!AG$1)</f>
        <v>0</v>
      </c>
      <c r="AM50" s="23">
        <f>COUNTIFS('Faturamento SP2'!$D$2:$D$557,'Infos Relatório'!$B$2,'Faturamento SP2'!$E$2:$E$557,'Infos Relatório'!$B50,'Faturamento SP2'!$Z$2:$Z$557,'Infos Relatório'!AM$1)</f>
        <v>0</v>
      </c>
      <c r="AN50" s="14">
        <f>SUMIFS('Faturamento SP2'!$G$2:$G$557,'Faturamento SP2'!$D$2:$D$557,'Infos Relatório'!$B$2,'Faturamento SP2'!$E$2:$E$557,'Infos Relatório'!$B50,'Faturamento SP2'!$Z$2:$Z$557,'Infos Relatório'!AM$1)</f>
        <v>0</v>
      </c>
      <c r="AO50" s="14">
        <f>SUMIFS('Faturamento SP2'!$J$2:$J$557,'Faturamento SP2'!$D$2:$D$557,'Infos Relatório'!$B$2,'Faturamento SP2'!$E$2:$E$557,'Infos Relatório'!$B50,'Faturamento SP2'!$Z$2:$Z$557,'Infos Relatório'!AM$1)</f>
        <v>0</v>
      </c>
      <c r="AP50" s="15">
        <f>SUMIFS('Faturamento SP2'!$O$2:$O$557,'Faturamento SP2'!$D$2:$D$557,'Infos Relatório'!$B$2,'Faturamento SP2'!$E$2:$E$557,'Infos Relatório'!$B50,'Faturamento SP2'!$Z$2:$Z$557,'Infos Relatório'!AM$1,'Faturamento SP2'!$T$2:$T$557,"Sim")+SUMIFS('Faturamento SP2'!$P$2:$P$557,'Faturamento SP2'!$D$2:$D$557,'Infos Relatório'!$B$2,'Faturamento SP2'!$E$2:$E$557,'Infos Relatório'!$B50,'Faturamento SP2'!$Z$2:$Z$557,'Infos Relatório'!AM$1,'Faturamento SP2'!$T$2:$T$557,"Sim")</f>
        <v>0</v>
      </c>
      <c r="AQ50" s="27" t="e">
        <f t="shared" si="18"/>
        <v>#DIV/0!</v>
      </c>
      <c r="AR50" s="24">
        <f>SUMIFS('Faturamento SP2'!$H$2:$H$557,'Faturamento SP2'!$D$2:$D$557,'Infos Relatório'!$B$2,'Faturamento SP2'!$E$2:$E$557,'Infos Relatório'!$B50,'Faturamento SP2'!$Z$2:$Z$557,'Infos Relatório'!AM$1)</f>
        <v>0</v>
      </c>
      <c r="AS50" s="23">
        <f>COUNTIFS('Faturamento SP2'!$D$2:$D$557,'Infos Relatório'!$B$2,'Faturamento SP2'!$E$2:$E$557,'Infos Relatório'!$B50,'Faturamento SP2'!$Z$2:$Z$557,'Infos Relatório'!AS$1)</f>
        <v>0</v>
      </c>
      <c r="AT50" s="14">
        <f>SUMIFS('Faturamento SP2'!$G$2:$G$557,'Faturamento SP2'!$D$2:$D$557,'Infos Relatório'!$B$2,'Faturamento SP2'!$E$2:$E$557,'Infos Relatório'!$B50,'Faturamento SP2'!$Z$2:$Z$557,'Infos Relatório'!AS$1)</f>
        <v>0</v>
      </c>
      <c r="AU50" s="14">
        <f>SUMIFS('Faturamento SP2'!$J$2:$J$557,'Faturamento SP2'!$D$2:$D$557,'Infos Relatório'!$B$2,'Faturamento SP2'!$E$2:$E$557,'Infos Relatório'!$B50,'Faturamento SP2'!$Z$2:$Z$557,'Infos Relatório'!AS$1)</f>
        <v>0</v>
      </c>
      <c r="AV50" s="15">
        <f>SUMIFS('Faturamento SP2'!$O$2:$O$557,'Faturamento SP2'!$D$2:$D$557,'Infos Relatório'!$B$2,'Faturamento SP2'!$E$2:$E$557,'Infos Relatório'!$B50,'Faturamento SP2'!$Z$2:$Z$557,'Infos Relatório'!AS$1,'Faturamento SP2'!$T$2:$T$557,"Sim")+SUMIFS('Faturamento SP2'!$P$2:$P$557,'Faturamento SP2'!$D$2:$D$557,'Infos Relatório'!$B$2,'Faturamento SP2'!$E$2:$E$557,'Infos Relatório'!$B50,'Faturamento SP2'!$Z$2:$Z$557,'Infos Relatório'!AS$1,'Faturamento SP2'!$T$2:$T$557,"Sim")</f>
        <v>0</v>
      </c>
      <c r="AW50" s="27" t="e">
        <f t="shared" si="19"/>
        <v>#DIV/0!</v>
      </c>
      <c r="AX50" s="24">
        <f>SUMIFS('Faturamento SP2'!$H$2:$H$557,'Faturamento SP2'!$D$2:$D$557,'Infos Relatório'!$B$2,'Faturamento SP2'!$E$2:$E$557,'Infos Relatório'!$B50,'Faturamento SP2'!$Z$2:$Z$557,'Infos Relatório'!AS$1)</f>
        <v>0</v>
      </c>
      <c r="AY50" s="23">
        <f>COUNTIFS('Faturamento SP2'!$D$2:$D$557,'Infos Relatório'!$B$2,'Faturamento SP2'!$E$2:$E$557,'Infos Relatório'!$B50,'Faturamento SP2'!$Z$2:$Z$557,'Infos Relatório'!AY$1)</f>
        <v>0</v>
      </c>
      <c r="AZ50" s="14">
        <f>SUMIFS('Faturamento SP2'!$G$2:$G$557,'Faturamento SP2'!$D$2:$D$557,'Infos Relatório'!$B$2,'Faturamento SP2'!$E$2:$E$557,'Infos Relatório'!$B50,'Faturamento SP2'!$Z$2:$Z$557,'Infos Relatório'!AY$1)</f>
        <v>0</v>
      </c>
      <c r="BA50" s="14">
        <f>SUMIFS('Faturamento SP2'!$J$2:$J$557,'Faturamento SP2'!$D$2:$D$557,'Infos Relatório'!$B$2,'Faturamento SP2'!$E$2:$E$557,'Infos Relatório'!$B50,'Faturamento SP2'!$Z$2:$Z$557,'Infos Relatório'!AY$1)</f>
        <v>0</v>
      </c>
      <c r="BB50" s="15">
        <f>SUMIFS('Faturamento SP2'!$O$2:$O$557,'Faturamento SP2'!$D$2:$D$557,'Infos Relatório'!$B$2,'Faturamento SP2'!$E$2:$E$557,'Infos Relatório'!$B50,'Faturamento SP2'!$Z$2:$Z$557,'Infos Relatório'!AY$1,'Faturamento SP2'!$T$2:$T$557,"Sim")+SUMIFS('Faturamento SP2'!$P$2:$P$557,'Faturamento SP2'!$D$2:$D$557,'Infos Relatório'!$B$2,'Faturamento SP2'!$E$2:$E$557,'Infos Relatório'!$B50,'Faturamento SP2'!$Z$2:$Z$557,'Infos Relatório'!AY$1,'Faturamento SP2'!$T$2:$T$557,"Sim")</f>
        <v>0</v>
      </c>
      <c r="BC50" s="27" t="e">
        <f t="shared" si="20"/>
        <v>#DIV/0!</v>
      </c>
      <c r="BD50" s="24">
        <f>SUMIFS('Faturamento SP2'!$H$2:$H$557,'Faturamento SP2'!$D$2:$D$557,'Infos Relatório'!$B$2,'Faturamento SP2'!$E$2:$E$557,'Infos Relatório'!$B50,'Faturamento SP2'!$Z$2:$Z$557,'Infos Relatório'!AY$1)</f>
        <v>0</v>
      </c>
      <c r="BE50" s="23">
        <f>COUNTIFS('Faturamento SP2'!$D$2:$D$557,'Infos Relatório'!$B$2,'Faturamento SP2'!$E$2:$E$557,'Infos Relatório'!$B50,'Faturamento SP2'!$Z$2:$Z$557,'Infos Relatório'!BE$1)</f>
        <v>0</v>
      </c>
      <c r="BF50" s="14">
        <f>SUMIFS('Faturamento SP2'!$G$2:$G$557,'Faturamento SP2'!$D$2:$D$557,'Infos Relatório'!$B$2,'Faturamento SP2'!$E$2:$E$557,'Infos Relatório'!$B50,'Faturamento SP2'!$Z$2:$Z$557,'Infos Relatório'!BE$1)</f>
        <v>0</v>
      </c>
      <c r="BG50" s="14">
        <f>SUMIFS('Faturamento SP2'!$J$2:$J$557,'Faturamento SP2'!$D$2:$D$557,'Infos Relatório'!$B$2,'Faturamento SP2'!$E$2:$E$557,'Infos Relatório'!$B50,'Faturamento SP2'!$Z$2:$Z$557,'Infos Relatório'!BE$1)</f>
        <v>0</v>
      </c>
      <c r="BH50" s="15">
        <f>SUMIFS('Faturamento SP2'!$O$2:$O$557,'Faturamento SP2'!$D$2:$D$557,'Infos Relatório'!$B$2,'Faturamento SP2'!$E$2:$E$557,'Infos Relatório'!$B50,'Faturamento SP2'!$Z$2:$Z$557,'Infos Relatório'!BE$1,'Faturamento SP2'!$T$2:$T$557,"Sim")+SUMIFS('Faturamento SP2'!$P$2:$P$557,'Faturamento SP2'!$D$2:$D$557,'Infos Relatório'!$B$2,'Faturamento SP2'!$E$2:$E$557,'Infos Relatório'!$B50,'Faturamento SP2'!$Z$2:$Z$557,'Infos Relatório'!BE$1,'Faturamento SP2'!$T$2:$T$557,"Sim")</f>
        <v>0</v>
      </c>
      <c r="BI50" s="27" t="e">
        <f t="shared" si="21"/>
        <v>#DIV/0!</v>
      </c>
      <c r="BJ50" s="24">
        <f>SUMIFS('Faturamento SP2'!$H$2:$H$557,'Faturamento SP2'!$D$2:$D$557,'Infos Relatório'!$B$2,'Faturamento SP2'!$E$2:$E$557,'Infos Relatório'!$B50,'Faturamento SP2'!$Z$2:$Z$557,'Infos Relatório'!BE$1)</f>
        <v>0</v>
      </c>
      <c r="BK50" s="23">
        <f>COUNTIFS('Faturamento SP2'!$D$2:$D$557,'Infos Relatório'!$B$2,'Faturamento SP2'!$E$2:$E$557,'Infos Relatório'!$B50,'Faturamento SP2'!$Z$2:$Z$557,'Infos Relatório'!BK$1)</f>
        <v>0</v>
      </c>
      <c r="BL50" s="14">
        <f>SUMIFS('Faturamento SP2'!$G$2:$G$557,'Faturamento SP2'!$D$2:$D$557,'Infos Relatório'!$B$2,'Faturamento SP2'!$E$2:$E$557,'Infos Relatório'!$B50,'Faturamento SP2'!$Z$2:$Z$557,'Infos Relatório'!BK$1)</f>
        <v>0</v>
      </c>
      <c r="BM50" s="14">
        <f>SUMIFS('Faturamento SP2'!$J$2:$J$557,'Faturamento SP2'!$D$2:$D$557,'Infos Relatório'!$B$2,'Faturamento SP2'!$E$2:$E$557,'Infos Relatório'!$B50,'Faturamento SP2'!$Z$2:$Z$557,'Infos Relatório'!BK$1)</f>
        <v>0</v>
      </c>
      <c r="BN50" s="15">
        <f>SUMIFS('Faturamento SP2'!$O$2:$O$557,'Faturamento SP2'!$D$2:$D$557,'Infos Relatório'!$B$2,'Faturamento SP2'!$E$2:$E$557,'Infos Relatório'!$B50,'Faturamento SP2'!$Z$2:$Z$557,'Infos Relatório'!BK$1,'Faturamento SP2'!$T$2:$T$557,"Sim")+SUMIFS('Faturamento SP2'!$P$2:$P$557,'Faturamento SP2'!$D$2:$D$557,'Infos Relatório'!$B$2,'Faturamento SP2'!$E$2:$E$557,'Infos Relatório'!$B50,'Faturamento SP2'!$Z$2:$Z$557,'Infos Relatório'!BK$1,'Faturamento SP2'!$T$2:$T$557,"Sim")</f>
        <v>0</v>
      </c>
      <c r="BO50" s="27" t="e">
        <f t="shared" si="22"/>
        <v>#DIV/0!</v>
      </c>
      <c r="BP50" s="24">
        <f>SUMIFS('Faturamento SP2'!$H$2:$H$557,'Faturamento SP2'!$D$2:$D$557,'Infos Relatório'!$B$2,'Faturamento SP2'!$E$2:$E$557,'Infos Relatório'!$B50,'Faturamento SP2'!$Z$2:$Z$557,'Infos Relatório'!BK$1)</f>
        <v>0</v>
      </c>
      <c r="BQ50" s="23">
        <f>COUNTIFS('Faturamento SP2'!$D$2:$D$557,'Infos Relatório'!$B$2,'Faturamento SP2'!$E$2:$E$557,'Infos Relatório'!$B50,'Faturamento SP2'!$Z$2:$Z$557,'Infos Relatório'!BQ$1)</f>
        <v>0</v>
      </c>
      <c r="BR50" s="14">
        <f>SUMIFS('Faturamento SP2'!$G$2:$G$557,'Faturamento SP2'!$D$2:$D$557,'Infos Relatório'!$B$2,'Faturamento SP2'!$E$2:$E$557,'Infos Relatório'!$B50,'Faturamento SP2'!$Z$2:$Z$557,'Infos Relatório'!BQ$1)</f>
        <v>0</v>
      </c>
      <c r="BS50" s="14">
        <f>SUMIFS('Faturamento SP2'!$J$2:$J$557,'Faturamento SP2'!$D$2:$D$557,'Infos Relatório'!$B$2,'Faturamento SP2'!$E$2:$E$557,'Infos Relatório'!$B50,'Faturamento SP2'!$Z$2:$Z$557,'Infos Relatório'!BQ$1)</f>
        <v>0</v>
      </c>
      <c r="BT50" s="15">
        <f>SUMIFS('Faturamento SP2'!$O$2:$O$557,'Faturamento SP2'!$D$2:$D$557,'Infos Relatório'!$B$2,'Faturamento SP2'!$E$2:$E$557,'Infos Relatório'!$B50,'Faturamento SP2'!$Z$2:$Z$557,'Infos Relatório'!BQ$1,'Faturamento SP2'!$T$2:$T$557,"Sim")+SUMIFS('Faturamento SP2'!$P$2:$P$557,'Faturamento SP2'!$D$2:$D$557,'Infos Relatório'!$B$2,'Faturamento SP2'!$E$2:$E$557,'Infos Relatório'!$B50,'Faturamento SP2'!$Z$2:$Z$557,'Infos Relatório'!BQ$1,'Faturamento SP2'!$T$2:$T$557,"Sim")</f>
        <v>0</v>
      </c>
      <c r="BU50" s="27" t="e">
        <f t="shared" si="23"/>
        <v>#DIV/0!</v>
      </c>
      <c r="BV50" s="24">
        <f>SUMIFS('Faturamento SP2'!$H$2:$H$557,'Faturamento SP2'!$D$2:$D$557,'Infos Relatório'!$B$2,'Faturamento SP2'!$E$2:$E$557,'Infos Relatório'!$B50,'Faturamento SP2'!$Z$2:$Z$557,'Infos Relatório'!BQ$1)</f>
        <v>0</v>
      </c>
    </row>
    <row r="51" spans="2:74">
      <c r="B51" s="17" t="s">
        <v>258</v>
      </c>
      <c r="C51" s="23">
        <f>COUNTIFS('Faturamento SP2'!$D$2:$D$557,'Infos Relatório'!$B$2,'Faturamento SP2'!$E$2:$E$557,'Infos Relatório'!$B51,'Faturamento SP2'!$Z$2:$Z$557,'Infos Relatório'!C$1)</f>
        <v>0</v>
      </c>
      <c r="D51" s="14">
        <f>SUMIFS('Faturamento SP2'!$G$2:$G$557,'Faturamento SP2'!$D$2:$D$557,'Infos Relatório'!$B$2,'Faturamento SP2'!$E$2:$E$557,'Infos Relatório'!$B51,'Faturamento SP2'!$Z$2:$Z$557,'Infos Relatório'!C$1)</f>
        <v>0</v>
      </c>
      <c r="E51" s="55">
        <f>SUMIFS('Faturamento SP2'!$J$2:$J$557,'Faturamento SP2'!$D$2:$D$557,'Infos Relatório'!$B$2,'Faturamento SP2'!$E$2:$E$557,'Infos Relatório'!$B51,'Faturamento SP2'!$Z$2:$Z$557,'Infos Relatório'!C$1)</f>
        <v>0</v>
      </c>
      <c r="F51" s="15">
        <f>SUMIFS('Faturamento SP2'!$O$2:$O$557,'Faturamento SP2'!$D$2:$D$557,'Infos Relatório'!$B$2,'Faturamento SP2'!$E$2:$E$557,'Infos Relatório'!$B51,'Faturamento SP2'!$Z$2:$Z$557,'Infos Relatório'!C$1,'Faturamento SP2'!$T$2:$T$557,"Sim")+SUMIFS('Faturamento SP2'!$P$2:$P$557,'Faturamento SP2'!$D$2:$D$557,'Infos Relatório'!$B$2,'Faturamento SP2'!$E$2:$E$557,'Infos Relatório'!$B51,'Faturamento SP2'!$Z$2:$Z$557,'Infos Relatório'!C$1,'Faturamento SP2'!$T$2:$T$557,"Sim")</f>
        <v>0</v>
      </c>
      <c r="G51" s="60" t="e">
        <f t="shared" si="12"/>
        <v>#DIV/0!</v>
      </c>
      <c r="H51" s="24">
        <f>SUMIFS('Faturamento SP2'!$H$2:$H$557,'Faturamento SP2'!$D$2:$D$557,'Infos Relatório'!$B$2,'Faturamento SP2'!$E$2:$E$557,'Infos Relatório'!$B51,'Faturamento SP2'!$Z$2:$Z$557,'Infos Relatório'!C$1)</f>
        <v>0</v>
      </c>
      <c r="I51" s="23">
        <f>COUNTIFS('Faturamento SP2'!$D$2:$D$557,'Infos Relatório'!$B$2,'Faturamento SP2'!$E$2:$E$557,'Infos Relatório'!$B51,'Faturamento SP2'!$Z$2:$Z$557,'Infos Relatório'!I$1)</f>
        <v>0</v>
      </c>
      <c r="J51" s="14">
        <f>SUMIFS('Faturamento SP2'!$G$2:$G$557,'Faturamento SP2'!$D$2:$D$557,'Infos Relatório'!$B$2,'Faturamento SP2'!$E$2:$E$557,'Infos Relatório'!$B51,'Faturamento SP2'!$Z$2:$Z$557,'Infos Relatório'!I$1)</f>
        <v>0</v>
      </c>
      <c r="K51" s="55">
        <f>SUMIFS('Faturamento SP2'!$J$2:$J$557,'Faturamento SP2'!$D$2:$D$557,'Infos Relatório'!$B$2,'Faturamento SP2'!$E$2:$E$557,'Infos Relatório'!$B51,'Faturamento SP2'!$Z$2:$Z$557,'Infos Relatório'!I$1)</f>
        <v>0</v>
      </c>
      <c r="L51" s="15">
        <f>SUMIFS('Faturamento SP2'!$O$2:$O$557,'Faturamento SP2'!$D$2:$D$557,'Infos Relatório'!$B$2,'Faturamento SP2'!$E$2:$E$557,'Infos Relatório'!$B51,'Faturamento SP2'!$Z$2:$Z$557,'Infos Relatório'!I$1,'Faturamento SP2'!$T$2:$T$557,"Sim")+SUMIFS('Faturamento SP2'!$P$2:$P$557,'Faturamento SP2'!$D$2:$D$557,'Infos Relatório'!$B$2,'Faturamento SP2'!$E$2:$E$557,'Infos Relatório'!$B51,'Faturamento SP2'!$Z$2:$Z$557,'Infos Relatório'!I$1,'Faturamento SP2'!$T$2:$T$557,"Sim")</f>
        <v>0</v>
      </c>
      <c r="M51" s="27" t="e">
        <f t="shared" si="13"/>
        <v>#DIV/0!</v>
      </c>
      <c r="N51" s="24">
        <f>SUMIFS('Faturamento SP2'!$H$2:$H$557,'Faturamento SP2'!$D$2:$D$557,'Infos Relatório'!$B$2,'Faturamento SP2'!$E$2:$E$557,'Infos Relatório'!$B51,'Faturamento SP2'!$Z$2:$Z$557,'Infos Relatório'!I$1)</f>
        <v>0</v>
      </c>
      <c r="O51" s="23">
        <f>COUNTIFS('Faturamento SP2'!$D$2:$D$557,'Infos Relatório'!$B$2,'Faturamento SP2'!$E$2:$E$557,'Infos Relatório'!$B51,'Faturamento SP2'!$Z$2:$Z$557,'Infos Relatório'!O$1)</f>
        <v>0</v>
      </c>
      <c r="P51" s="14">
        <f>SUMIFS('Faturamento SP2'!$G$2:$G$557,'Faturamento SP2'!$D$2:$D$557,'Infos Relatório'!$B$2,'Faturamento SP2'!$E$2:$E$557,'Infos Relatório'!$B51,'Faturamento SP2'!$Z$2:$Z$557,'Infos Relatório'!O$1)</f>
        <v>0</v>
      </c>
      <c r="Q51" s="14">
        <f>SUMIFS('Faturamento SP2'!$J$2:$J$557,'Faturamento SP2'!$D$2:$D$557,'Infos Relatório'!$B$2,'Faturamento SP2'!$E$2:$E$557,'Infos Relatório'!$B51,'Faturamento SP2'!$Z$2:$Z$557,'Infos Relatório'!O$1)</f>
        <v>0</v>
      </c>
      <c r="R51" s="15">
        <f>SUMIFS('Faturamento SP2'!$O$2:$O$557,'Faturamento SP2'!$D$2:$D$557,'Infos Relatório'!$B$2,'Faturamento SP2'!$E$2:$E$557,'Infos Relatório'!$B51,'Faturamento SP2'!$Z$2:$Z$557,'Infos Relatório'!O$1,'Faturamento SP2'!$T$2:$T$557,"Sim")+SUMIFS('Faturamento SP2'!$P$2:$P$557,'Faturamento SP2'!$D$2:$D$557,'Infos Relatório'!$B$2,'Faturamento SP2'!$E$2:$E$557,'Infos Relatório'!$B51,'Faturamento SP2'!$Z$2:$Z$557,'Infos Relatório'!O$1,'Faturamento SP2'!$T$2:$T$557,"Sim")</f>
        <v>0</v>
      </c>
      <c r="S51" s="27" t="e">
        <f t="shared" si="14"/>
        <v>#DIV/0!</v>
      </c>
      <c r="T51" s="24">
        <f>SUMIFS('Faturamento SP2'!$H$2:$H$557,'Faturamento SP2'!$D$2:$D$557,'Infos Relatório'!$B$2,'Faturamento SP2'!$E$2:$E$557,'Infos Relatório'!$B51,'Faturamento SP2'!$Z$2:$Z$557,'Infos Relatório'!O$1)</f>
        <v>0</v>
      </c>
      <c r="U51" s="23">
        <f>COUNTIFS('Faturamento SP2'!$D$2:$D$557,'Infos Relatório'!$B$2,'Faturamento SP2'!$E$2:$E$557,'Infos Relatório'!$B51,'Faturamento SP2'!$Z$2:$Z$557,'Infos Relatório'!U$1)</f>
        <v>0</v>
      </c>
      <c r="V51" s="14">
        <f>SUMIFS('Faturamento SP2'!$G$2:$G$557,'Faturamento SP2'!$D$2:$D$557,'Infos Relatório'!$B$2,'Faturamento SP2'!$E$2:$E$557,'Infos Relatório'!$B51,'Faturamento SP2'!$Z$2:$Z$557,'Infos Relatório'!U$1)</f>
        <v>0</v>
      </c>
      <c r="W51" s="14">
        <f>SUMIFS('Faturamento SP2'!$J$2:$J$557,'Faturamento SP2'!$D$2:$D$557,'Infos Relatório'!$B$2,'Faturamento SP2'!$E$2:$E$557,'Infos Relatório'!$B51,'Faturamento SP2'!$Z$2:$Z$557,'Infos Relatório'!U$1)</f>
        <v>0</v>
      </c>
      <c r="X51" s="15">
        <f>SUMIFS('Faturamento SP2'!$O$2:$O$557,'Faturamento SP2'!$D$2:$D$557,'Infos Relatório'!$B$2,'Faturamento SP2'!$E$2:$E$557,'Infos Relatório'!$B51,'Faturamento SP2'!$Z$2:$Z$557,'Infos Relatório'!U$1,'Faturamento SP2'!$T$2:$T$557,"Sim")+SUMIFS('Faturamento SP2'!$P$2:$P$557,'Faturamento SP2'!$D$2:$D$557,'Infos Relatório'!$B$2,'Faturamento SP2'!$E$2:$E$557,'Infos Relatório'!$B51,'Faturamento SP2'!$Z$2:$Z$557,'Infos Relatório'!U$1,'Faturamento SP2'!$T$2:$T$557,"Sim")</f>
        <v>0</v>
      </c>
      <c r="Y51" s="27" t="e">
        <f t="shared" si="15"/>
        <v>#DIV/0!</v>
      </c>
      <c r="Z51" s="24">
        <f>SUMIFS('Faturamento SP2'!$H$2:$H$557,'Faturamento SP2'!$D$2:$D$557,'Infos Relatório'!$B$2,'Faturamento SP2'!$E$2:$E$557,'Infos Relatório'!$B51,'Faturamento SP2'!$Z$2:$Z$557,'Infos Relatório'!U$1)</f>
        <v>0</v>
      </c>
      <c r="AA51" s="23">
        <f>COUNTIFS('Faturamento SP2'!$D$2:$D$557,'Infos Relatório'!$B$2,'Faturamento SP2'!$E$2:$E$557,'Infos Relatório'!$B51,'Faturamento SP2'!$Z$2:$Z$557,'Infos Relatório'!AA$1)</f>
        <v>0</v>
      </c>
      <c r="AB51" s="14">
        <f>SUMIFS('Faturamento SP2'!$G$2:$G$557,'Faturamento SP2'!$D$2:$D$557,'Infos Relatório'!$B$2,'Faturamento SP2'!$E$2:$E$557,'Infos Relatório'!$B51,'Faturamento SP2'!$Z$2:$Z$557,'Infos Relatório'!AA$1)</f>
        <v>0</v>
      </c>
      <c r="AC51" s="14">
        <f>SUMIFS('Faturamento SP2'!$J$2:$J$557,'Faturamento SP2'!$D$2:$D$557,'Infos Relatório'!$B$2,'Faturamento SP2'!$E$2:$E$557,'Infos Relatório'!$B51,'Faturamento SP2'!$Z$2:$Z$557,'Infos Relatório'!AA$1)</f>
        <v>0</v>
      </c>
      <c r="AD51" s="15">
        <f>SUMIFS('Faturamento SP2'!$O$2:$O$557,'Faturamento SP2'!$D$2:$D$557,'Infos Relatório'!$B$2,'Faturamento SP2'!$E$2:$E$557,'Infos Relatório'!$B51,'Faturamento SP2'!$Z$2:$Z$557,'Infos Relatório'!AA$1,'Faturamento SP2'!$T$2:$T$557,"Sim")+SUMIFS('Faturamento SP2'!$P$2:$P$557,'Faturamento SP2'!$D$2:$D$557,'Infos Relatório'!$B$2,'Faturamento SP2'!$E$2:$E$557,'Infos Relatório'!$B51,'Faturamento SP2'!$Z$2:$Z$557,'Infos Relatório'!AA$1,'Faturamento SP2'!$T$2:$T$557,"Sim")</f>
        <v>0</v>
      </c>
      <c r="AE51" s="27" t="e">
        <f t="shared" si="16"/>
        <v>#DIV/0!</v>
      </c>
      <c r="AF51" s="24">
        <f>SUMIFS('Faturamento SP2'!$H$2:$H$557,'Faturamento SP2'!$D$2:$D$557,'Infos Relatório'!$B$2,'Faturamento SP2'!$E$2:$E$557,'Infos Relatório'!$B51,'Faturamento SP2'!$Z$2:$Z$557,'Infos Relatório'!AA$1)</f>
        <v>0</v>
      </c>
      <c r="AG51" s="23">
        <f>COUNTIFS('Faturamento SP2'!$D$2:$D$557,'Infos Relatório'!$B$2,'Faturamento SP2'!$E$2:$E$557,'Infos Relatório'!$B51,'Faturamento SP2'!$Z$2:$Z$557,'Infos Relatório'!AG$1)</f>
        <v>0</v>
      </c>
      <c r="AH51" s="14">
        <f>SUMIFS('Faturamento SP2'!$G$2:$G$557,'Faturamento SP2'!$D$2:$D$557,'Infos Relatório'!$B$2,'Faturamento SP2'!$E$2:$E$557,'Infos Relatório'!$B51,'Faturamento SP2'!$Z$2:$Z$557,'Infos Relatório'!AG$1)</f>
        <v>0</v>
      </c>
      <c r="AI51" s="14">
        <f>SUMIFS('Faturamento SP2'!$J$2:$J$557,'Faturamento SP2'!$D$2:$D$557,'Infos Relatório'!$B$2,'Faturamento SP2'!$E$2:$E$557,'Infos Relatório'!$B51,'Faturamento SP2'!$Z$2:$Z$557,'Infos Relatório'!AG$1)</f>
        <v>0</v>
      </c>
      <c r="AJ51" s="15">
        <f>SUMIFS('Faturamento SP2'!$O$2:$O$557,'Faturamento SP2'!$D$2:$D$557,'Infos Relatório'!$B$2,'Faturamento SP2'!$E$2:$E$557,'Infos Relatório'!$B51,'Faturamento SP2'!$Z$2:$Z$557,'Infos Relatório'!AG$1,'Faturamento SP2'!$T$2:$T$557,"Sim")+SUMIFS('Faturamento SP2'!$P$2:$P$557,'Faturamento SP2'!$D$2:$D$557,'Infos Relatório'!$B$2,'Faturamento SP2'!$E$2:$E$557,'Infos Relatório'!$B51,'Faturamento SP2'!$Z$2:$Z$557,'Infos Relatório'!AG$1,'Faturamento SP2'!$T$2:$T$557,"Sim")</f>
        <v>0</v>
      </c>
      <c r="AK51" s="27" t="e">
        <f t="shared" si="17"/>
        <v>#DIV/0!</v>
      </c>
      <c r="AL51" s="24">
        <f>SUMIFS('Faturamento SP2'!$H$2:$H$557,'Faturamento SP2'!$D$2:$D$557,'Infos Relatório'!$B$2,'Faturamento SP2'!$E$2:$E$557,'Infos Relatório'!$B51,'Faturamento SP2'!$Z$2:$Z$557,'Infos Relatório'!AG$1)</f>
        <v>0</v>
      </c>
      <c r="AM51" s="23">
        <f>COUNTIFS('Faturamento SP2'!$D$2:$D$557,'Infos Relatório'!$B$2,'Faturamento SP2'!$E$2:$E$557,'Infos Relatório'!$B51,'Faturamento SP2'!$Z$2:$Z$557,'Infos Relatório'!AM$1)</f>
        <v>0</v>
      </c>
      <c r="AN51" s="14">
        <f>SUMIFS('Faturamento SP2'!$G$2:$G$557,'Faturamento SP2'!$D$2:$D$557,'Infos Relatório'!$B$2,'Faturamento SP2'!$E$2:$E$557,'Infos Relatório'!$B51,'Faturamento SP2'!$Z$2:$Z$557,'Infos Relatório'!AM$1)</f>
        <v>0</v>
      </c>
      <c r="AO51" s="14">
        <f>SUMIFS('Faturamento SP2'!$J$2:$J$557,'Faturamento SP2'!$D$2:$D$557,'Infos Relatório'!$B$2,'Faturamento SP2'!$E$2:$E$557,'Infos Relatório'!$B51,'Faturamento SP2'!$Z$2:$Z$557,'Infos Relatório'!AM$1)</f>
        <v>0</v>
      </c>
      <c r="AP51" s="15">
        <f>SUMIFS('Faturamento SP2'!$O$2:$O$557,'Faturamento SP2'!$D$2:$D$557,'Infos Relatório'!$B$2,'Faturamento SP2'!$E$2:$E$557,'Infos Relatório'!$B51,'Faturamento SP2'!$Z$2:$Z$557,'Infos Relatório'!AM$1,'Faturamento SP2'!$T$2:$T$557,"Sim")+SUMIFS('Faturamento SP2'!$P$2:$P$557,'Faturamento SP2'!$D$2:$D$557,'Infos Relatório'!$B$2,'Faturamento SP2'!$E$2:$E$557,'Infos Relatório'!$B51,'Faturamento SP2'!$Z$2:$Z$557,'Infos Relatório'!AM$1,'Faturamento SP2'!$T$2:$T$557,"Sim")</f>
        <v>0</v>
      </c>
      <c r="AQ51" s="27" t="e">
        <f t="shared" si="18"/>
        <v>#DIV/0!</v>
      </c>
      <c r="AR51" s="24">
        <f>SUMIFS('Faturamento SP2'!$H$2:$H$557,'Faturamento SP2'!$D$2:$D$557,'Infos Relatório'!$B$2,'Faturamento SP2'!$E$2:$E$557,'Infos Relatório'!$B51,'Faturamento SP2'!$Z$2:$Z$557,'Infos Relatório'!AM$1)</f>
        <v>0</v>
      </c>
      <c r="AS51" s="23">
        <f>COUNTIFS('Faturamento SP2'!$D$2:$D$557,'Infos Relatório'!$B$2,'Faturamento SP2'!$E$2:$E$557,'Infos Relatório'!$B51,'Faturamento SP2'!$Z$2:$Z$557,'Infos Relatório'!AS$1)</f>
        <v>0</v>
      </c>
      <c r="AT51" s="14">
        <f>SUMIFS('Faturamento SP2'!$G$2:$G$557,'Faturamento SP2'!$D$2:$D$557,'Infos Relatório'!$B$2,'Faturamento SP2'!$E$2:$E$557,'Infos Relatório'!$B51,'Faturamento SP2'!$Z$2:$Z$557,'Infos Relatório'!AS$1)</f>
        <v>0</v>
      </c>
      <c r="AU51" s="14">
        <f>SUMIFS('Faturamento SP2'!$J$2:$J$557,'Faturamento SP2'!$D$2:$D$557,'Infos Relatório'!$B$2,'Faturamento SP2'!$E$2:$E$557,'Infos Relatório'!$B51,'Faturamento SP2'!$Z$2:$Z$557,'Infos Relatório'!AS$1)</f>
        <v>0</v>
      </c>
      <c r="AV51" s="15">
        <f>SUMIFS('Faturamento SP2'!$O$2:$O$557,'Faturamento SP2'!$D$2:$D$557,'Infos Relatório'!$B$2,'Faturamento SP2'!$E$2:$E$557,'Infos Relatório'!$B51,'Faturamento SP2'!$Z$2:$Z$557,'Infos Relatório'!AS$1,'Faturamento SP2'!$T$2:$T$557,"Sim")+SUMIFS('Faturamento SP2'!$P$2:$P$557,'Faturamento SP2'!$D$2:$D$557,'Infos Relatório'!$B$2,'Faturamento SP2'!$E$2:$E$557,'Infos Relatório'!$B51,'Faturamento SP2'!$Z$2:$Z$557,'Infos Relatório'!AS$1,'Faturamento SP2'!$T$2:$T$557,"Sim")</f>
        <v>0</v>
      </c>
      <c r="AW51" s="27" t="e">
        <f t="shared" si="19"/>
        <v>#DIV/0!</v>
      </c>
      <c r="AX51" s="24">
        <f>SUMIFS('Faturamento SP2'!$H$2:$H$557,'Faturamento SP2'!$D$2:$D$557,'Infos Relatório'!$B$2,'Faturamento SP2'!$E$2:$E$557,'Infos Relatório'!$B51,'Faturamento SP2'!$Z$2:$Z$557,'Infos Relatório'!AS$1)</f>
        <v>0</v>
      </c>
      <c r="AY51" s="23">
        <f>COUNTIFS('Faturamento SP2'!$D$2:$D$557,'Infos Relatório'!$B$2,'Faturamento SP2'!$E$2:$E$557,'Infos Relatório'!$B51,'Faturamento SP2'!$Z$2:$Z$557,'Infos Relatório'!AY$1)</f>
        <v>0</v>
      </c>
      <c r="AZ51" s="14">
        <f>SUMIFS('Faturamento SP2'!$G$2:$G$557,'Faturamento SP2'!$D$2:$D$557,'Infos Relatório'!$B$2,'Faturamento SP2'!$E$2:$E$557,'Infos Relatório'!$B51,'Faturamento SP2'!$Z$2:$Z$557,'Infos Relatório'!AY$1)</f>
        <v>0</v>
      </c>
      <c r="BA51" s="14">
        <f>SUMIFS('Faturamento SP2'!$J$2:$J$557,'Faturamento SP2'!$D$2:$D$557,'Infos Relatório'!$B$2,'Faturamento SP2'!$E$2:$E$557,'Infos Relatório'!$B51,'Faturamento SP2'!$Z$2:$Z$557,'Infos Relatório'!AY$1)</f>
        <v>0</v>
      </c>
      <c r="BB51" s="15">
        <f>SUMIFS('Faturamento SP2'!$O$2:$O$557,'Faturamento SP2'!$D$2:$D$557,'Infos Relatório'!$B$2,'Faturamento SP2'!$E$2:$E$557,'Infos Relatório'!$B51,'Faturamento SP2'!$Z$2:$Z$557,'Infos Relatório'!AY$1,'Faturamento SP2'!$T$2:$T$557,"Sim")+SUMIFS('Faturamento SP2'!$P$2:$P$557,'Faturamento SP2'!$D$2:$D$557,'Infos Relatório'!$B$2,'Faturamento SP2'!$E$2:$E$557,'Infos Relatório'!$B51,'Faturamento SP2'!$Z$2:$Z$557,'Infos Relatório'!AY$1,'Faturamento SP2'!$T$2:$T$557,"Sim")</f>
        <v>0</v>
      </c>
      <c r="BC51" s="27" t="e">
        <f t="shared" si="20"/>
        <v>#DIV/0!</v>
      </c>
      <c r="BD51" s="24">
        <f>SUMIFS('Faturamento SP2'!$H$2:$H$557,'Faturamento SP2'!$D$2:$D$557,'Infos Relatório'!$B$2,'Faturamento SP2'!$E$2:$E$557,'Infos Relatório'!$B51,'Faturamento SP2'!$Z$2:$Z$557,'Infos Relatório'!AY$1)</f>
        <v>0</v>
      </c>
      <c r="BE51" s="23">
        <f>COUNTIFS('Faturamento SP2'!$D$2:$D$557,'Infos Relatório'!$B$2,'Faturamento SP2'!$E$2:$E$557,'Infos Relatório'!$B51,'Faturamento SP2'!$Z$2:$Z$557,'Infos Relatório'!BE$1)</f>
        <v>0</v>
      </c>
      <c r="BF51" s="14">
        <f>SUMIFS('Faturamento SP2'!$G$2:$G$557,'Faturamento SP2'!$D$2:$D$557,'Infos Relatório'!$B$2,'Faturamento SP2'!$E$2:$E$557,'Infos Relatório'!$B51,'Faturamento SP2'!$Z$2:$Z$557,'Infos Relatório'!BE$1)</f>
        <v>0</v>
      </c>
      <c r="BG51" s="14">
        <f>SUMIFS('Faturamento SP2'!$J$2:$J$557,'Faturamento SP2'!$D$2:$D$557,'Infos Relatório'!$B$2,'Faturamento SP2'!$E$2:$E$557,'Infos Relatório'!$B51,'Faturamento SP2'!$Z$2:$Z$557,'Infos Relatório'!BE$1)</f>
        <v>0</v>
      </c>
      <c r="BH51" s="15">
        <f>SUMIFS('Faturamento SP2'!$O$2:$O$557,'Faturamento SP2'!$D$2:$D$557,'Infos Relatório'!$B$2,'Faturamento SP2'!$E$2:$E$557,'Infos Relatório'!$B51,'Faturamento SP2'!$Z$2:$Z$557,'Infos Relatório'!BE$1,'Faturamento SP2'!$T$2:$T$557,"Sim")+SUMIFS('Faturamento SP2'!$P$2:$P$557,'Faturamento SP2'!$D$2:$D$557,'Infos Relatório'!$B$2,'Faturamento SP2'!$E$2:$E$557,'Infos Relatório'!$B51,'Faturamento SP2'!$Z$2:$Z$557,'Infos Relatório'!BE$1,'Faturamento SP2'!$T$2:$T$557,"Sim")</f>
        <v>0</v>
      </c>
      <c r="BI51" s="27" t="e">
        <f t="shared" si="21"/>
        <v>#DIV/0!</v>
      </c>
      <c r="BJ51" s="24">
        <f>SUMIFS('Faturamento SP2'!$H$2:$H$557,'Faturamento SP2'!$D$2:$D$557,'Infos Relatório'!$B$2,'Faturamento SP2'!$E$2:$E$557,'Infos Relatório'!$B51,'Faturamento SP2'!$Z$2:$Z$557,'Infos Relatório'!BE$1)</f>
        <v>0</v>
      </c>
      <c r="BK51" s="23">
        <f>COUNTIFS('Faturamento SP2'!$D$2:$D$557,'Infos Relatório'!$B$2,'Faturamento SP2'!$E$2:$E$557,'Infos Relatório'!$B51,'Faturamento SP2'!$Z$2:$Z$557,'Infos Relatório'!BK$1)</f>
        <v>0</v>
      </c>
      <c r="BL51" s="14">
        <f>SUMIFS('Faturamento SP2'!$G$2:$G$557,'Faturamento SP2'!$D$2:$D$557,'Infos Relatório'!$B$2,'Faturamento SP2'!$E$2:$E$557,'Infos Relatório'!$B51,'Faturamento SP2'!$Z$2:$Z$557,'Infos Relatório'!BK$1)</f>
        <v>0</v>
      </c>
      <c r="BM51" s="14">
        <f>SUMIFS('Faturamento SP2'!$J$2:$J$557,'Faturamento SP2'!$D$2:$D$557,'Infos Relatório'!$B$2,'Faturamento SP2'!$E$2:$E$557,'Infos Relatório'!$B51,'Faturamento SP2'!$Z$2:$Z$557,'Infos Relatório'!BK$1)</f>
        <v>0</v>
      </c>
      <c r="BN51" s="15">
        <f>SUMIFS('Faturamento SP2'!$O$2:$O$557,'Faturamento SP2'!$D$2:$D$557,'Infos Relatório'!$B$2,'Faturamento SP2'!$E$2:$E$557,'Infos Relatório'!$B51,'Faturamento SP2'!$Z$2:$Z$557,'Infos Relatório'!BK$1,'Faturamento SP2'!$T$2:$T$557,"Sim")+SUMIFS('Faturamento SP2'!$P$2:$P$557,'Faturamento SP2'!$D$2:$D$557,'Infos Relatório'!$B$2,'Faturamento SP2'!$E$2:$E$557,'Infos Relatório'!$B51,'Faturamento SP2'!$Z$2:$Z$557,'Infos Relatório'!BK$1,'Faturamento SP2'!$T$2:$T$557,"Sim")</f>
        <v>0</v>
      </c>
      <c r="BO51" s="27" t="e">
        <f t="shared" si="22"/>
        <v>#DIV/0!</v>
      </c>
      <c r="BP51" s="24">
        <f>SUMIFS('Faturamento SP2'!$H$2:$H$557,'Faturamento SP2'!$D$2:$D$557,'Infos Relatório'!$B$2,'Faturamento SP2'!$E$2:$E$557,'Infos Relatório'!$B51,'Faturamento SP2'!$Z$2:$Z$557,'Infos Relatório'!BK$1)</f>
        <v>0</v>
      </c>
      <c r="BQ51" s="23">
        <f>COUNTIFS('Faturamento SP2'!$D$2:$D$557,'Infos Relatório'!$B$2,'Faturamento SP2'!$E$2:$E$557,'Infos Relatório'!$B51,'Faturamento SP2'!$Z$2:$Z$557,'Infos Relatório'!BQ$1)</f>
        <v>0</v>
      </c>
      <c r="BR51" s="14">
        <f>SUMIFS('Faturamento SP2'!$G$2:$G$557,'Faturamento SP2'!$D$2:$D$557,'Infos Relatório'!$B$2,'Faturamento SP2'!$E$2:$E$557,'Infos Relatório'!$B51,'Faturamento SP2'!$Z$2:$Z$557,'Infos Relatório'!BQ$1)</f>
        <v>0</v>
      </c>
      <c r="BS51" s="14">
        <f>SUMIFS('Faturamento SP2'!$J$2:$J$557,'Faturamento SP2'!$D$2:$D$557,'Infos Relatório'!$B$2,'Faturamento SP2'!$E$2:$E$557,'Infos Relatório'!$B51,'Faturamento SP2'!$Z$2:$Z$557,'Infos Relatório'!BQ$1)</f>
        <v>0</v>
      </c>
      <c r="BT51" s="15">
        <f>SUMIFS('Faturamento SP2'!$O$2:$O$557,'Faturamento SP2'!$D$2:$D$557,'Infos Relatório'!$B$2,'Faturamento SP2'!$E$2:$E$557,'Infos Relatório'!$B51,'Faturamento SP2'!$Z$2:$Z$557,'Infos Relatório'!BQ$1,'Faturamento SP2'!$T$2:$T$557,"Sim")+SUMIFS('Faturamento SP2'!$P$2:$P$557,'Faturamento SP2'!$D$2:$D$557,'Infos Relatório'!$B$2,'Faturamento SP2'!$E$2:$E$557,'Infos Relatório'!$B51,'Faturamento SP2'!$Z$2:$Z$557,'Infos Relatório'!BQ$1,'Faturamento SP2'!$T$2:$T$557,"Sim")</f>
        <v>0</v>
      </c>
      <c r="BU51" s="27" t="e">
        <f t="shared" si="23"/>
        <v>#DIV/0!</v>
      </c>
      <c r="BV51" s="24">
        <f>SUMIFS('Faturamento SP2'!$H$2:$H$557,'Faturamento SP2'!$D$2:$D$557,'Infos Relatório'!$B$2,'Faturamento SP2'!$E$2:$E$557,'Infos Relatório'!$B51,'Faturamento SP2'!$Z$2:$Z$557,'Infos Relatório'!BQ$1)</f>
        <v>0</v>
      </c>
    </row>
    <row r="52" spans="2:74">
      <c r="B52" s="17" t="s">
        <v>280</v>
      </c>
      <c r="C52" s="23">
        <f>COUNTIFS('Faturamento SP2'!$D$2:$D$557,'Infos Relatório'!$B$2,'Faturamento SP2'!$E$2:$E$557,'Infos Relatório'!$B52,'Faturamento SP2'!$Z$2:$Z$557,'Infos Relatório'!C$1)</f>
        <v>0</v>
      </c>
      <c r="D52" s="14">
        <f>SUMIFS('Faturamento SP2'!$G$2:$G$557,'Faturamento SP2'!$D$2:$D$557,'Infos Relatório'!$B$2,'Faturamento SP2'!$E$2:$E$557,'Infos Relatório'!$B52,'Faturamento SP2'!$Z$2:$Z$557,'Infos Relatório'!C$1)</f>
        <v>0</v>
      </c>
      <c r="E52" s="55">
        <f>SUMIFS('Faturamento SP2'!$J$2:$J$557,'Faturamento SP2'!$D$2:$D$557,'Infos Relatório'!$B$2,'Faturamento SP2'!$E$2:$E$557,'Infos Relatório'!$B52,'Faturamento SP2'!$Z$2:$Z$557,'Infos Relatório'!C$1)</f>
        <v>0</v>
      </c>
      <c r="F52" s="15">
        <f>SUMIFS('Faturamento SP2'!$O$2:$O$557,'Faturamento SP2'!$D$2:$D$557,'Infos Relatório'!$B$2,'Faturamento SP2'!$E$2:$E$557,'Infos Relatório'!$B52,'Faturamento SP2'!$Z$2:$Z$557,'Infos Relatório'!C$1,'Faturamento SP2'!$T$2:$T$557,"Sim")+SUMIFS('Faturamento SP2'!$P$2:$P$557,'Faturamento SP2'!$D$2:$D$557,'Infos Relatório'!$B$2,'Faturamento SP2'!$E$2:$E$557,'Infos Relatório'!$B52,'Faturamento SP2'!$Z$2:$Z$557,'Infos Relatório'!C$1,'Faturamento SP2'!$T$2:$T$557,"Sim")</f>
        <v>0</v>
      </c>
      <c r="G52" s="60" t="e">
        <f t="shared" si="12"/>
        <v>#DIV/0!</v>
      </c>
      <c r="H52" s="24">
        <f>SUMIFS('Faturamento SP2'!$H$2:$H$557,'Faturamento SP2'!$D$2:$D$557,'Infos Relatório'!$B$2,'Faturamento SP2'!$E$2:$E$557,'Infos Relatório'!$B52,'Faturamento SP2'!$Z$2:$Z$557,'Infos Relatório'!C$1)</f>
        <v>0</v>
      </c>
      <c r="I52" s="23">
        <f>COUNTIFS('Faturamento SP2'!$D$2:$D$557,'Infos Relatório'!$B$2,'Faturamento SP2'!$E$2:$E$557,'Infos Relatório'!$B52,'Faturamento SP2'!$Z$2:$Z$557,'Infos Relatório'!I$1)</f>
        <v>0</v>
      </c>
      <c r="J52" s="14">
        <f>SUMIFS('Faturamento SP2'!$G$2:$G$557,'Faturamento SP2'!$D$2:$D$557,'Infos Relatório'!$B$2,'Faturamento SP2'!$E$2:$E$557,'Infos Relatório'!$B52,'Faturamento SP2'!$Z$2:$Z$557,'Infos Relatório'!I$1)</f>
        <v>0</v>
      </c>
      <c r="K52" s="55">
        <f>SUMIFS('Faturamento SP2'!$J$2:$J$557,'Faturamento SP2'!$D$2:$D$557,'Infos Relatório'!$B$2,'Faturamento SP2'!$E$2:$E$557,'Infos Relatório'!$B52,'Faturamento SP2'!$Z$2:$Z$557,'Infos Relatório'!I$1)</f>
        <v>0</v>
      </c>
      <c r="L52" s="15">
        <f>SUMIFS('Faturamento SP2'!$O$2:$O$557,'Faturamento SP2'!$D$2:$D$557,'Infos Relatório'!$B$2,'Faturamento SP2'!$E$2:$E$557,'Infos Relatório'!$B52,'Faturamento SP2'!$Z$2:$Z$557,'Infos Relatório'!I$1,'Faturamento SP2'!$T$2:$T$557,"Sim")+SUMIFS('Faturamento SP2'!$P$2:$P$557,'Faturamento SP2'!$D$2:$D$557,'Infos Relatório'!$B$2,'Faturamento SP2'!$E$2:$E$557,'Infos Relatório'!$B52,'Faturamento SP2'!$Z$2:$Z$557,'Infos Relatório'!I$1,'Faturamento SP2'!$T$2:$T$557,"Sim")</f>
        <v>0</v>
      </c>
      <c r="M52" s="27" t="e">
        <f t="shared" si="13"/>
        <v>#DIV/0!</v>
      </c>
      <c r="N52" s="24">
        <f>SUMIFS('Faturamento SP2'!$H$2:$H$557,'Faturamento SP2'!$D$2:$D$557,'Infos Relatório'!$B$2,'Faturamento SP2'!$E$2:$E$557,'Infos Relatório'!$B52,'Faturamento SP2'!$Z$2:$Z$557,'Infos Relatório'!I$1)</f>
        <v>0</v>
      </c>
      <c r="O52" s="23">
        <f>COUNTIFS('Faturamento SP2'!$D$2:$D$557,'Infos Relatório'!$B$2,'Faturamento SP2'!$E$2:$E$557,'Infos Relatório'!$B52,'Faturamento SP2'!$Z$2:$Z$557,'Infos Relatório'!O$1)</f>
        <v>0</v>
      </c>
      <c r="P52" s="14">
        <f>SUMIFS('Faturamento SP2'!$G$2:$G$557,'Faturamento SP2'!$D$2:$D$557,'Infos Relatório'!$B$2,'Faturamento SP2'!$E$2:$E$557,'Infos Relatório'!$B52,'Faturamento SP2'!$Z$2:$Z$557,'Infos Relatório'!O$1)</f>
        <v>0</v>
      </c>
      <c r="Q52" s="14">
        <f>SUMIFS('Faturamento SP2'!$J$2:$J$557,'Faturamento SP2'!$D$2:$D$557,'Infos Relatório'!$B$2,'Faturamento SP2'!$E$2:$E$557,'Infos Relatório'!$B52,'Faturamento SP2'!$Z$2:$Z$557,'Infos Relatório'!O$1)</f>
        <v>0</v>
      </c>
      <c r="R52" s="15">
        <f>SUMIFS('Faturamento SP2'!$O$2:$O$557,'Faturamento SP2'!$D$2:$D$557,'Infos Relatório'!$B$2,'Faturamento SP2'!$E$2:$E$557,'Infos Relatório'!$B52,'Faturamento SP2'!$Z$2:$Z$557,'Infos Relatório'!O$1,'Faturamento SP2'!$T$2:$T$557,"Sim")+SUMIFS('Faturamento SP2'!$P$2:$P$557,'Faturamento SP2'!$D$2:$D$557,'Infos Relatório'!$B$2,'Faturamento SP2'!$E$2:$E$557,'Infos Relatório'!$B52,'Faturamento SP2'!$Z$2:$Z$557,'Infos Relatório'!O$1,'Faturamento SP2'!$T$2:$T$557,"Sim")</f>
        <v>0</v>
      </c>
      <c r="S52" s="27" t="e">
        <f t="shared" si="14"/>
        <v>#DIV/0!</v>
      </c>
      <c r="T52" s="24">
        <f>SUMIFS('Faturamento SP2'!$H$2:$H$557,'Faturamento SP2'!$D$2:$D$557,'Infos Relatório'!$B$2,'Faturamento SP2'!$E$2:$E$557,'Infos Relatório'!$B52,'Faturamento SP2'!$Z$2:$Z$557,'Infos Relatório'!O$1)</f>
        <v>0</v>
      </c>
      <c r="U52" s="23">
        <f>COUNTIFS('Faturamento SP2'!$D$2:$D$557,'Infos Relatório'!$B$2,'Faturamento SP2'!$E$2:$E$557,'Infos Relatório'!$B52,'Faturamento SP2'!$Z$2:$Z$557,'Infos Relatório'!U$1)</f>
        <v>0</v>
      </c>
      <c r="V52" s="14">
        <f>SUMIFS('Faturamento SP2'!$G$2:$G$557,'Faturamento SP2'!$D$2:$D$557,'Infos Relatório'!$B$2,'Faturamento SP2'!$E$2:$E$557,'Infos Relatório'!$B52,'Faturamento SP2'!$Z$2:$Z$557,'Infos Relatório'!U$1)</f>
        <v>0</v>
      </c>
      <c r="W52" s="14">
        <f>SUMIFS('Faturamento SP2'!$J$2:$J$557,'Faturamento SP2'!$D$2:$D$557,'Infos Relatório'!$B$2,'Faturamento SP2'!$E$2:$E$557,'Infos Relatório'!$B52,'Faturamento SP2'!$Z$2:$Z$557,'Infos Relatório'!U$1)</f>
        <v>0</v>
      </c>
      <c r="X52" s="15">
        <f>SUMIFS('Faturamento SP2'!$O$2:$O$557,'Faturamento SP2'!$D$2:$D$557,'Infos Relatório'!$B$2,'Faturamento SP2'!$E$2:$E$557,'Infos Relatório'!$B52,'Faturamento SP2'!$Z$2:$Z$557,'Infos Relatório'!U$1,'Faturamento SP2'!$T$2:$T$557,"Sim")+SUMIFS('Faturamento SP2'!$P$2:$P$557,'Faturamento SP2'!$D$2:$D$557,'Infos Relatório'!$B$2,'Faturamento SP2'!$E$2:$E$557,'Infos Relatório'!$B52,'Faturamento SP2'!$Z$2:$Z$557,'Infos Relatório'!U$1,'Faturamento SP2'!$T$2:$T$557,"Sim")</f>
        <v>0</v>
      </c>
      <c r="Y52" s="27" t="e">
        <f t="shared" si="15"/>
        <v>#DIV/0!</v>
      </c>
      <c r="Z52" s="24">
        <f>SUMIFS('Faturamento SP2'!$H$2:$H$557,'Faturamento SP2'!$D$2:$D$557,'Infos Relatório'!$B$2,'Faturamento SP2'!$E$2:$E$557,'Infos Relatório'!$B52,'Faturamento SP2'!$Z$2:$Z$557,'Infos Relatório'!U$1)</f>
        <v>0</v>
      </c>
      <c r="AA52" s="23">
        <f>COUNTIFS('Faturamento SP2'!$D$2:$D$557,'Infos Relatório'!$B$2,'Faturamento SP2'!$E$2:$E$557,'Infos Relatório'!$B52,'Faturamento SP2'!$Z$2:$Z$557,'Infos Relatório'!AA$1)</f>
        <v>0</v>
      </c>
      <c r="AB52" s="14">
        <f>SUMIFS('Faturamento SP2'!$G$2:$G$557,'Faturamento SP2'!$D$2:$D$557,'Infos Relatório'!$B$2,'Faturamento SP2'!$E$2:$E$557,'Infos Relatório'!$B52,'Faturamento SP2'!$Z$2:$Z$557,'Infos Relatório'!AA$1)</f>
        <v>0</v>
      </c>
      <c r="AC52" s="14">
        <f>SUMIFS('Faturamento SP2'!$J$2:$J$557,'Faturamento SP2'!$D$2:$D$557,'Infos Relatório'!$B$2,'Faturamento SP2'!$E$2:$E$557,'Infos Relatório'!$B52,'Faturamento SP2'!$Z$2:$Z$557,'Infos Relatório'!AA$1)</f>
        <v>0</v>
      </c>
      <c r="AD52" s="15">
        <f>SUMIFS('Faturamento SP2'!$O$2:$O$557,'Faturamento SP2'!$D$2:$D$557,'Infos Relatório'!$B$2,'Faturamento SP2'!$E$2:$E$557,'Infos Relatório'!$B52,'Faturamento SP2'!$Z$2:$Z$557,'Infos Relatório'!AA$1,'Faturamento SP2'!$T$2:$T$557,"Sim")+SUMIFS('Faturamento SP2'!$P$2:$P$557,'Faturamento SP2'!$D$2:$D$557,'Infos Relatório'!$B$2,'Faturamento SP2'!$E$2:$E$557,'Infos Relatório'!$B52,'Faturamento SP2'!$Z$2:$Z$557,'Infos Relatório'!AA$1,'Faturamento SP2'!$T$2:$T$557,"Sim")</f>
        <v>0</v>
      </c>
      <c r="AE52" s="27" t="e">
        <f t="shared" si="16"/>
        <v>#DIV/0!</v>
      </c>
      <c r="AF52" s="24">
        <f>SUMIFS('Faturamento SP2'!$H$2:$H$557,'Faturamento SP2'!$D$2:$D$557,'Infos Relatório'!$B$2,'Faturamento SP2'!$E$2:$E$557,'Infos Relatório'!$B52,'Faturamento SP2'!$Z$2:$Z$557,'Infos Relatório'!AA$1)</f>
        <v>0</v>
      </c>
      <c r="AG52" s="23">
        <f>COUNTIFS('Faturamento SP2'!$D$2:$D$557,'Infos Relatório'!$B$2,'Faturamento SP2'!$E$2:$E$557,'Infos Relatório'!$B52,'Faturamento SP2'!$Z$2:$Z$557,'Infos Relatório'!AG$1)</f>
        <v>0</v>
      </c>
      <c r="AH52" s="14">
        <f>SUMIFS('Faturamento SP2'!$G$2:$G$557,'Faturamento SP2'!$D$2:$D$557,'Infos Relatório'!$B$2,'Faturamento SP2'!$E$2:$E$557,'Infos Relatório'!$B52,'Faturamento SP2'!$Z$2:$Z$557,'Infos Relatório'!AG$1)</f>
        <v>0</v>
      </c>
      <c r="AI52" s="14">
        <f>SUMIFS('Faturamento SP2'!$J$2:$J$557,'Faturamento SP2'!$D$2:$D$557,'Infos Relatório'!$B$2,'Faturamento SP2'!$E$2:$E$557,'Infos Relatório'!$B52,'Faturamento SP2'!$Z$2:$Z$557,'Infos Relatório'!AG$1)</f>
        <v>0</v>
      </c>
      <c r="AJ52" s="15">
        <f>SUMIFS('Faturamento SP2'!$O$2:$O$557,'Faturamento SP2'!$D$2:$D$557,'Infos Relatório'!$B$2,'Faturamento SP2'!$E$2:$E$557,'Infos Relatório'!$B52,'Faturamento SP2'!$Z$2:$Z$557,'Infos Relatório'!AG$1,'Faturamento SP2'!$T$2:$T$557,"Sim")+SUMIFS('Faturamento SP2'!$P$2:$P$557,'Faturamento SP2'!$D$2:$D$557,'Infos Relatório'!$B$2,'Faturamento SP2'!$E$2:$E$557,'Infos Relatório'!$B52,'Faturamento SP2'!$Z$2:$Z$557,'Infos Relatório'!AG$1,'Faturamento SP2'!$T$2:$T$557,"Sim")</f>
        <v>0</v>
      </c>
      <c r="AK52" s="27" t="e">
        <f t="shared" si="17"/>
        <v>#DIV/0!</v>
      </c>
      <c r="AL52" s="24">
        <f>SUMIFS('Faturamento SP2'!$H$2:$H$557,'Faturamento SP2'!$D$2:$D$557,'Infos Relatório'!$B$2,'Faturamento SP2'!$E$2:$E$557,'Infos Relatório'!$B52,'Faturamento SP2'!$Z$2:$Z$557,'Infos Relatório'!AG$1)</f>
        <v>0</v>
      </c>
      <c r="AM52" s="23">
        <f>COUNTIFS('Faturamento SP2'!$D$2:$D$557,'Infos Relatório'!$B$2,'Faturamento SP2'!$E$2:$E$557,'Infos Relatório'!$B52,'Faturamento SP2'!$Z$2:$Z$557,'Infos Relatório'!AM$1)</f>
        <v>0</v>
      </c>
      <c r="AN52" s="14">
        <f>SUMIFS('Faturamento SP2'!$G$2:$G$557,'Faturamento SP2'!$D$2:$D$557,'Infos Relatório'!$B$2,'Faturamento SP2'!$E$2:$E$557,'Infos Relatório'!$B52,'Faturamento SP2'!$Z$2:$Z$557,'Infos Relatório'!AM$1)</f>
        <v>0</v>
      </c>
      <c r="AO52" s="14">
        <f>SUMIFS('Faturamento SP2'!$J$2:$J$557,'Faturamento SP2'!$D$2:$D$557,'Infos Relatório'!$B$2,'Faturamento SP2'!$E$2:$E$557,'Infos Relatório'!$B52,'Faturamento SP2'!$Z$2:$Z$557,'Infos Relatório'!AM$1)</f>
        <v>0</v>
      </c>
      <c r="AP52" s="15">
        <f>SUMIFS('Faturamento SP2'!$O$2:$O$557,'Faturamento SP2'!$D$2:$D$557,'Infos Relatório'!$B$2,'Faturamento SP2'!$E$2:$E$557,'Infos Relatório'!$B52,'Faturamento SP2'!$Z$2:$Z$557,'Infos Relatório'!AM$1,'Faturamento SP2'!$T$2:$T$557,"Sim")+SUMIFS('Faturamento SP2'!$P$2:$P$557,'Faturamento SP2'!$D$2:$D$557,'Infos Relatório'!$B$2,'Faturamento SP2'!$E$2:$E$557,'Infos Relatório'!$B52,'Faturamento SP2'!$Z$2:$Z$557,'Infos Relatório'!AM$1,'Faturamento SP2'!$T$2:$T$557,"Sim")</f>
        <v>0</v>
      </c>
      <c r="AQ52" s="27" t="e">
        <f t="shared" si="18"/>
        <v>#DIV/0!</v>
      </c>
      <c r="AR52" s="24">
        <f>SUMIFS('Faturamento SP2'!$H$2:$H$557,'Faturamento SP2'!$D$2:$D$557,'Infos Relatório'!$B$2,'Faturamento SP2'!$E$2:$E$557,'Infos Relatório'!$B52,'Faturamento SP2'!$Z$2:$Z$557,'Infos Relatório'!AM$1)</f>
        <v>0</v>
      </c>
      <c r="AS52" s="23">
        <f>COUNTIFS('Faturamento SP2'!$D$2:$D$557,'Infos Relatório'!$B$2,'Faturamento SP2'!$E$2:$E$557,'Infos Relatório'!$B52,'Faturamento SP2'!$Z$2:$Z$557,'Infos Relatório'!AS$1)</f>
        <v>0</v>
      </c>
      <c r="AT52" s="14">
        <f>SUMIFS('Faturamento SP2'!$G$2:$G$557,'Faturamento SP2'!$D$2:$D$557,'Infos Relatório'!$B$2,'Faturamento SP2'!$E$2:$E$557,'Infos Relatório'!$B52,'Faturamento SP2'!$Z$2:$Z$557,'Infos Relatório'!AS$1)</f>
        <v>0</v>
      </c>
      <c r="AU52" s="14">
        <f>SUMIFS('Faturamento SP2'!$J$2:$J$557,'Faturamento SP2'!$D$2:$D$557,'Infos Relatório'!$B$2,'Faturamento SP2'!$E$2:$E$557,'Infos Relatório'!$B52,'Faturamento SP2'!$Z$2:$Z$557,'Infos Relatório'!AS$1)</f>
        <v>0</v>
      </c>
      <c r="AV52" s="15">
        <f>SUMIFS('Faturamento SP2'!$O$2:$O$557,'Faturamento SP2'!$D$2:$D$557,'Infos Relatório'!$B$2,'Faturamento SP2'!$E$2:$E$557,'Infos Relatório'!$B52,'Faturamento SP2'!$Z$2:$Z$557,'Infos Relatório'!AS$1,'Faturamento SP2'!$T$2:$T$557,"Sim")+SUMIFS('Faturamento SP2'!$P$2:$P$557,'Faturamento SP2'!$D$2:$D$557,'Infos Relatório'!$B$2,'Faturamento SP2'!$E$2:$E$557,'Infos Relatório'!$B52,'Faturamento SP2'!$Z$2:$Z$557,'Infos Relatório'!AS$1,'Faturamento SP2'!$T$2:$T$557,"Sim")</f>
        <v>0</v>
      </c>
      <c r="AW52" s="27" t="e">
        <f t="shared" si="19"/>
        <v>#DIV/0!</v>
      </c>
      <c r="AX52" s="24">
        <f>SUMIFS('Faturamento SP2'!$H$2:$H$557,'Faturamento SP2'!$D$2:$D$557,'Infos Relatório'!$B$2,'Faturamento SP2'!$E$2:$E$557,'Infos Relatório'!$B52,'Faturamento SP2'!$Z$2:$Z$557,'Infos Relatório'!AS$1)</f>
        <v>0</v>
      </c>
      <c r="AY52" s="23">
        <f>COUNTIFS('Faturamento SP2'!$D$2:$D$557,'Infos Relatório'!$B$2,'Faturamento SP2'!$E$2:$E$557,'Infos Relatório'!$B52,'Faturamento SP2'!$Z$2:$Z$557,'Infos Relatório'!AY$1)</f>
        <v>0</v>
      </c>
      <c r="AZ52" s="14">
        <f>SUMIFS('Faturamento SP2'!$G$2:$G$557,'Faturamento SP2'!$D$2:$D$557,'Infos Relatório'!$B$2,'Faturamento SP2'!$E$2:$E$557,'Infos Relatório'!$B52,'Faturamento SP2'!$Z$2:$Z$557,'Infos Relatório'!AY$1)</f>
        <v>0</v>
      </c>
      <c r="BA52" s="14">
        <f>SUMIFS('Faturamento SP2'!$J$2:$J$557,'Faturamento SP2'!$D$2:$D$557,'Infos Relatório'!$B$2,'Faturamento SP2'!$E$2:$E$557,'Infos Relatório'!$B52,'Faturamento SP2'!$Z$2:$Z$557,'Infos Relatório'!AY$1)</f>
        <v>0</v>
      </c>
      <c r="BB52" s="15">
        <f>SUMIFS('Faturamento SP2'!$O$2:$O$557,'Faturamento SP2'!$D$2:$D$557,'Infos Relatório'!$B$2,'Faturamento SP2'!$E$2:$E$557,'Infos Relatório'!$B52,'Faturamento SP2'!$Z$2:$Z$557,'Infos Relatório'!AY$1,'Faturamento SP2'!$T$2:$T$557,"Sim")+SUMIFS('Faturamento SP2'!$P$2:$P$557,'Faturamento SP2'!$D$2:$D$557,'Infos Relatório'!$B$2,'Faturamento SP2'!$E$2:$E$557,'Infos Relatório'!$B52,'Faturamento SP2'!$Z$2:$Z$557,'Infos Relatório'!AY$1,'Faturamento SP2'!$T$2:$T$557,"Sim")</f>
        <v>0</v>
      </c>
      <c r="BC52" s="27" t="e">
        <f t="shared" si="20"/>
        <v>#DIV/0!</v>
      </c>
      <c r="BD52" s="24">
        <f>SUMIFS('Faturamento SP2'!$H$2:$H$557,'Faturamento SP2'!$D$2:$D$557,'Infos Relatório'!$B$2,'Faturamento SP2'!$E$2:$E$557,'Infos Relatório'!$B52,'Faturamento SP2'!$Z$2:$Z$557,'Infos Relatório'!AY$1)</f>
        <v>0</v>
      </c>
      <c r="BE52" s="23">
        <f>COUNTIFS('Faturamento SP2'!$D$2:$D$557,'Infos Relatório'!$B$2,'Faturamento SP2'!$E$2:$E$557,'Infos Relatório'!$B52,'Faturamento SP2'!$Z$2:$Z$557,'Infos Relatório'!BE$1)</f>
        <v>0</v>
      </c>
      <c r="BF52" s="14">
        <f>SUMIFS('Faturamento SP2'!$G$2:$G$557,'Faturamento SP2'!$D$2:$D$557,'Infos Relatório'!$B$2,'Faturamento SP2'!$E$2:$E$557,'Infos Relatório'!$B52,'Faturamento SP2'!$Z$2:$Z$557,'Infos Relatório'!BE$1)</f>
        <v>0</v>
      </c>
      <c r="BG52" s="14">
        <f>SUMIFS('Faturamento SP2'!$J$2:$J$557,'Faturamento SP2'!$D$2:$D$557,'Infos Relatório'!$B$2,'Faturamento SP2'!$E$2:$E$557,'Infos Relatório'!$B52,'Faturamento SP2'!$Z$2:$Z$557,'Infos Relatório'!BE$1)</f>
        <v>0</v>
      </c>
      <c r="BH52" s="15">
        <f>SUMIFS('Faturamento SP2'!$O$2:$O$557,'Faturamento SP2'!$D$2:$D$557,'Infos Relatório'!$B$2,'Faturamento SP2'!$E$2:$E$557,'Infos Relatório'!$B52,'Faturamento SP2'!$Z$2:$Z$557,'Infos Relatório'!BE$1,'Faturamento SP2'!$T$2:$T$557,"Sim")+SUMIFS('Faturamento SP2'!$P$2:$P$557,'Faturamento SP2'!$D$2:$D$557,'Infos Relatório'!$B$2,'Faturamento SP2'!$E$2:$E$557,'Infos Relatório'!$B52,'Faturamento SP2'!$Z$2:$Z$557,'Infos Relatório'!BE$1,'Faturamento SP2'!$T$2:$T$557,"Sim")</f>
        <v>0</v>
      </c>
      <c r="BI52" s="27" t="e">
        <f t="shared" si="21"/>
        <v>#DIV/0!</v>
      </c>
      <c r="BJ52" s="24">
        <f>SUMIFS('Faturamento SP2'!$H$2:$H$557,'Faturamento SP2'!$D$2:$D$557,'Infos Relatório'!$B$2,'Faturamento SP2'!$E$2:$E$557,'Infos Relatório'!$B52,'Faturamento SP2'!$Z$2:$Z$557,'Infos Relatório'!BE$1)</f>
        <v>0</v>
      </c>
      <c r="BK52" s="23">
        <f>COUNTIFS('Faturamento SP2'!$D$2:$D$557,'Infos Relatório'!$B$2,'Faturamento SP2'!$E$2:$E$557,'Infos Relatório'!$B52,'Faturamento SP2'!$Z$2:$Z$557,'Infos Relatório'!BK$1)</f>
        <v>0</v>
      </c>
      <c r="BL52" s="14">
        <f>SUMIFS('Faturamento SP2'!$G$2:$G$557,'Faturamento SP2'!$D$2:$D$557,'Infos Relatório'!$B$2,'Faturamento SP2'!$E$2:$E$557,'Infos Relatório'!$B52,'Faturamento SP2'!$Z$2:$Z$557,'Infos Relatório'!BK$1)</f>
        <v>0</v>
      </c>
      <c r="BM52" s="14">
        <f>SUMIFS('Faturamento SP2'!$J$2:$J$557,'Faturamento SP2'!$D$2:$D$557,'Infos Relatório'!$B$2,'Faturamento SP2'!$E$2:$E$557,'Infos Relatório'!$B52,'Faturamento SP2'!$Z$2:$Z$557,'Infos Relatório'!BK$1)</f>
        <v>0</v>
      </c>
      <c r="BN52" s="15">
        <f>SUMIFS('Faturamento SP2'!$O$2:$O$557,'Faturamento SP2'!$D$2:$D$557,'Infos Relatório'!$B$2,'Faturamento SP2'!$E$2:$E$557,'Infos Relatório'!$B52,'Faturamento SP2'!$Z$2:$Z$557,'Infos Relatório'!BK$1,'Faturamento SP2'!$T$2:$T$557,"Sim")+SUMIFS('Faturamento SP2'!$P$2:$P$557,'Faturamento SP2'!$D$2:$D$557,'Infos Relatório'!$B$2,'Faturamento SP2'!$E$2:$E$557,'Infos Relatório'!$B52,'Faturamento SP2'!$Z$2:$Z$557,'Infos Relatório'!BK$1,'Faturamento SP2'!$T$2:$T$557,"Sim")</f>
        <v>0</v>
      </c>
      <c r="BO52" s="27" t="e">
        <f t="shared" si="22"/>
        <v>#DIV/0!</v>
      </c>
      <c r="BP52" s="24">
        <f>SUMIFS('Faturamento SP2'!$H$2:$H$557,'Faturamento SP2'!$D$2:$D$557,'Infos Relatório'!$B$2,'Faturamento SP2'!$E$2:$E$557,'Infos Relatório'!$B52,'Faturamento SP2'!$Z$2:$Z$557,'Infos Relatório'!BK$1)</f>
        <v>0</v>
      </c>
      <c r="BQ52" s="23">
        <f>COUNTIFS('Faturamento SP2'!$D$2:$D$557,'Infos Relatório'!$B$2,'Faturamento SP2'!$E$2:$E$557,'Infos Relatório'!$B52,'Faturamento SP2'!$Z$2:$Z$557,'Infos Relatório'!BQ$1)</f>
        <v>0</v>
      </c>
      <c r="BR52" s="14">
        <f>SUMIFS('Faturamento SP2'!$G$2:$G$557,'Faturamento SP2'!$D$2:$D$557,'Infos Relatório'!$B$2,'Faturamento SP2'!$E$2:$E$557,'Infos Relatório'!$B52,'Faturamento SP2'!$Z$2:$Z$557,'Infos Relatório'!BQ$1)</f>
        <v>0</v>
      </c>
      <c r="BS52" s="14">
        <f>SUMIFS('Faturamento SP2'!$J$2:$J$557,'Faturamento SP2'!$D$2:$D$557,'Infos Relatório'!$B$2,'Faturamento SP2'!$E$2:$E$557,'Infos Relatório'!$B52,'Faturamento SP2'!$Z$2:$Z$557,'Infos Relatório'!BQ$1)</f>
        <v>0</v>
      </c>
      <c r="BT52" s="15">
        <f>SUMIFS('Faturamento SP2'!$O$2:$O$557,'Faturamento SP2'!$D$2:$D$557,'Infos Relatório'!$B$2,'Faturamento SP2'!$E$2:$E$557,'Infos Relatório'!$B52,'Faturamento SP2'!$Z$2:$Z$557,'Infos Relatório'!BQ$1,'Faturamento SP2'!$T$2:$T$557,"Sim")+SUMIFS('Faturamento SP2'!$P$2:$P$557,'Faturamento SP2'!$D$2:$D$557,'Infos Relatório'!$B$2,'Faturamento SP2'!$E$2:$E$557,'Infos Relatório'!$B52,'Faturamento SP2'!$Z$2:$Z$557,'Infos Relatório'!BQ$1,'Faturamento SP2'!$T$2:$T$557,"Sim")</f>
        <v>0</v>
      </c>
      <c r="BU52" s="27" t="e">
        <f t="shared" si="23"/>
        <v>#DIV/0!</v>
      </c>
      <c r="BV52" s="24">
        <f>SUMIFS('Faturamento SP2'!$H$2:$H$557,'Faturamento SP2'!$D$2:$D$557,'Infos Relatório'!$B$2,'Faturamento SP2'!$E$2:$E$557,'Infos Relatório'!$B52,'Faturamento SP2'!$Z$2:$Z$557,'Infos Relatório'!BQ$1)</f>
        <v>0</v>
      </c>
    </row>
    <row r="53" spans="2:74">
      <c r="B53" s="17" t="s">
        <v>282</v>
      </c>
      <c r="C53" s="23">
        <f>COUNTIFS('Faturamento SP2'!$D$2:$D$557,'Infos Relatório'!$B$2,'Faturamento SP2'!$E$2:$E$557,'Infos Relatório'!$B53,'Faturamento SP2'!$Z$2:$Z$557,'Infos Relatório'!C$1)</f>
        <v>0</v>
      </c>
      <c r="D53" s="14">
        <f>SUMIFS('Faturamento SP2'!$G$2:$G$557,'Faturamento SP2'!$D$2:$D$557,'Infos Relatório'!$B$2,'Faturamento SP2'!$E$2:$E$557,'Infos Relatório'!$B53,'Faturamento SP2'!$Z$2:$Z$557,'Infos Relatório'!C$1)</f>
        <v>0</v>
      </c>
      <c r="E53" s="55">
        <f>SUMIFS('Faturamento SP2'!$J$2:$J$557,'Faturamento SP2'!$D$2:$D$557,'Infos Relatório'!$B$2,'Faturamento SP2'!$E$2:$E$557,'Infos Relatório'!$B53,'Faturamento SP2'!$Z$2:$Z$557,'Infos Relatório'!C$1)</f>
        <v>0</v>
      </c>
      <c r="F53" s="15">
        <f>SUMIFS('Faturamento SP2'!$O$2:$O$557,'Faturamento SP2'!$D$2:$D$557,'Infos Relatório'!$B$2,'Faturamento SP2'!$E$2:$E$557,'Infos Relatório'!$B53,'Faturamento SP2'!$Z$2:$Z$557,'Infos Relatório'!C$1,'Faturamento SP2'!$T$2:$T$557,"Sim")+SUMIFS('Faturamento SP2'!$P$2:$P$557,'Faturamento SP2'!$D$2:$D$557,'Infos Relatório'!$B$2,'Faturamento SP2'!$E$2:$E$557,'Infos Relatório'!$B53,'Faturamento SP2'!$Z$2:$Z$557,'Infos Relatório'!C$1,'Faturamento SP2'!$T$2:$T$557,"Sim")</f>
        <v>0</v>
      </c>
      <c r="G53" s="60" t="e">
        <f t="shared" si="12"/>
        <v>#DIV/0!</v>
      </c>
      <c r="H53" s="24">
        <f>SUMIFS('Faturamento SP2'!$H$2:$H$557,'Faturamento SP2'!$D$2:$D$557,'Infos Relatório'!$B$2,'Faturamento SP2'!$E$2:$E$557,'Infos Relatório'!$B53,'Faturamento SP2'!$Z$2:$Z$557,'Infos Relatório'!C$1)</f>
        <v>0</v>
      </c>
      <c r="I53" s="23">
        <f>COUNTIFS('Faturamento SP2'!$D$2:$D$557,'Infos Relatório'!$B$2,'Faturamento SP2'!$E$2:$E$557,'Infos Relatório'!$B53,'Faturamento SP2'!$Z$2:$Z$557,'Infos Relatório'!I$1)</f>
        <v>0</v>
      </c>
      <c r="J53" s="14">
        <f>SUMIFS('Faturamento SP2'!$G$2:$G$557,'Faturamento SP2'!$D$2:$D$557,'Infos Relatório'!$B$2,'Faturamento SP2'!$E$2:$E$557,'Infos Relatório'!$B53,'Faturamento SP2'!$Z$2:$Z$557,'Infos Relatório'!I$1)</f>
        <v>0</v>
      </c>
      <c r="K53" s="55">
        <f>SUMIFS('Faturamento SP2'!$J$2:$J$557,'Faturamento SP2'!$D$2:$D$557,'Infos Relatório'!$B$2,'Faturamento SP2'!$E$2:$E$557,'Infos Relatório'!$B53,'Faturamento SP2'!$Z$2:$Z$557,'Infos Relatório'!I$1)</f>
        <v>0</v>
      </c>
      <c r="L53" s="15">
        <f>SUMIFS('Faturamento SP2'!$O$2:$O$557,'Faturamento SP2'!$D$2:$D$557,'Infos Relatório'!$B$2,'Faturamento SP2'!$E$2:$E$557,'Infos Relatório'!$B53,'Faturamento SP2'!$Z$2:$Z$557,'Infos Relatório'!I$1,'Faturamento SP2'!$T$2:$T$557,"Sim")+SUMIFS('Faturamento SP2'!$P$2:$P$557,'Faturamento SP2'!$D$2:$D$557,'Infos Relatório'!$B$2,'Faturamento SP2'!$E$2:$E$557,'Infos Relatório'!$B53,'Faturamento SP2'!$Z$2:$Z$557,'Infos Relatório'!I$1,'Faturamento SP2'!$T$2:$T$557,"Sim")</f>
        <v>0</v>
      </c>
      <c r="M53" s="27" t="e">
        <f t="shared" si="13"/>
        <v>#DIV/0!</v>
      </c>
      <c r="N53" s="24">
        <f>SUMIFS('Faturamento SP2'!$H$2:$H$557,'Faturamento SP2'!$D$2:$D$557,'Infos Relatório'!$B$2,'Faturamento SP2'!$E$2:$E$557,'Infos Relatório'!$B53,'Faturamento SP2'!$Z$2:$Z$557,'Infos Relatório'!I$1)</f>
        <v>0</v>
      </c>
      <c r="O53" s="23">
        <f>COUNTIFS('Faturamento SP2'!$D$2:$D$557,'Infos Relatório'!$B$2,'Faturamento SP2'!$E$2:$E$557,'Infos Relatório'!$B53,'Faturamento SP2'!$Z$2:$Z$557,'Infos Relatório'!O$1)</f>
        <v>0</v>
      </c>
      <c r="P53" s="14">
        <f>SUMIFS('Faturamento SP2'!$G$2:$G$557,'Faturamento SP2'!$D$2:$D$557,'Infos Relatório'!$B$2,'Faturamento SP2'!$E$2:$E$557,'Infos Relatório'!$B53,'Faturamento SP2'!$Z$2:$Z$557,'Infos Relatório'!O$1)</f>
        <v>0</v>
      </c>
      <c r="Q53" s="14">
        <f>SUMIFS('Faturamento SP2'!$J$2:$J$557,'Faturamento SP2'!$D$2:$D$557,'Infos Relatório'!$B$2,'Faturamento SP2'!$E$2:$E$557,'Infos Relatório'!$B53,'Faturamento SP2'!$Z$2:$Z$557,'Infos Relatório'!O$1)</f>
        <v>0</v>
      </c>
      <c r="R53" s="15">
        <f>SUMIFS('Faturamento SP2'!$O$2:$O$557,'Faturamento SP2'!$D$2:$D$557,'Infos Relatório'!$B$2,'Faturamento SP2'!$E$2:$E$557,'Infos Relatório'!$B53,'Faturamento SP2'!$Z$2:$Z$557,'Infos Relatório'!O$1,'Faturamento SP2'!$T$2:$T$557,"Sim")+SUMIFS('Faturamento SP2'!$P$2:$P$557,'Faturamento SP2'!$D$2:$D$557,'Infos Relatório'!$B$2,'Faturamento SP2'!$E$2:$E$557,'Infos Relatório'!$B53,'Faturamento SP2'!$Z$2:$Z$557,'Infos Relatório'!O$1,'Faturamento SP2'!$T$2:$T$557,"Sim")</f>
        <v>0</v>
      </c>
      <c r="S53" s="27" t="e">
        <f t="shared" si="14"/>
        <v>#DIV/0!</v>
      </c>
      <c r="T53" s="24">
        <f>SUMIFS('Faturamento SP2'!$H$2:$H$557,'Faturamento SP2'!$D$2:$D$557,'Infos Relatório'!$B$2,'Faturamento SP2'!$E$2:$E$557,'Infos Relatório'!$B53,'Faturamento SP2'!$Z$2:$Z$557,'Infos Relatório'!O$1)</f>
        <v>0</v>
      </c>
      <c r="U53" s="23">
        <f>COUNTIFS('Faturamento SP2'!$D$2:$D$557,'Infos Relatório'!$B$2,'Faturamento SP2'!$E$2:$E$557,'Infos Relatório'!$B53,'Faturamento SP2'!$Z$2:$Z$557,'Infos Relatório'!U$1)</f>
        <v>0</v>
      </c>
      <c r="V53" s="14">
        <f>SUMIFS('Faturamento SP2'!$G$2:$G$557,'Faturamento SP2'!$D$2:$D$557,'Infos Relatório'!$B$2,'Faturamento SP2'!$E$2:$E$557,'Infos Relatório'!$B53,'Faturamento SP2'!$Z$2:$Z$557,'Infos Relatório'!U$1)</f>
        <v>0</v>
      </c>
      <c r="W53" s="14">
        <f>SUMIFS('Faturamento SP2'!$J$2:$J$557,'Faturamento SP2'!$D$2:$D$557,'Infos Relatório'!$B$2,'Faturamento SP2'!$E$2:$E$557,'Infos Relatório'!$B53,'Faturamento SP2'!$Z$2:$Z$557,'Infos Relatório'!U$1)</f>
        <v>0</v>
      </c>
      <c r="X53" s="15">
        <f>SUMIFS('Faturamento SP2'!$O$2:$O$557,'Faturamento SP2'!$D$2:$D$557,'Infos Relatório'!$B$2,'Faturamento SP2'!$E$2:$E$557,'Infos Relatório'!$B53,'Faturamento SP2'!$Z$2:$Z$557,'Infos Relatório'!U$1,'Faturamento SP2'!$T$2:$T$557,"Sim")+SUMIFS('Faturamento SP2'!$P$2:$P$557,'Faturamento SP2'!$D$2:$D$557,'Infos Relatório'!$B$2,'Faturamento SP2'!$E$2:$E$557,'Infos Relatório'!$B53,'Faturamento SP2'!$Z$2:$Z$557,'Infos Relatório'!U$1,'Faturamento SP2'!$T$2:$T$557,"Sim")</f>
        <v>0</v>
      </c>
      <c r="Y53" s="27" t="e">
        <f t="shared" si="15"/>
        <v>#DIV/0!</v>
      </c>
      <c r="Z53" s="24">
        <f>SUMIFS('Faturamento SP2'!$H$2:$H$557,'Faturamento SP2'!$D$2:$D$557,'Infos Relatório'!$B$2,'Faturamento SP2'!$E$2:$E$557,'Infos Relatório'!$B53,'Faturamento SP2'!$Z$2:$Z$557,'Infos Relatório'!U$1)</f>
        <v>0</v>
      </c>
      <c r="AA53" s="23">
        <f>COUNTIFS('Faturamento SP2'!$D$2:$D$557,'Infos Relatório'!$B$2,'Faturamento SP2'!$E$2:$E$557,'Infos Relatório'!$B53,'Faturamento SP2'!$Z$2:$Z$557,'Infos Relatório'!AA$1)</f>
        <v>0</v>
      </c>
      <c r="AB53" s="14">
        <f>SUMIFS('Faturamento SP2'!$G$2:$G$557,'Faturamento SP2'!$D$2:$D$557,'Infos Relatório'!$B$2,'Faturamento SP2'!$E$2:$E$557,'Infos Relatório'!$B53,'Faturamento SP2'!$Z$2:$Z$557,'Infos Relatório'!AA$1)</f>
        <v>0</v>
      </c>
      <c r="AC53" s="14">
        <f>SUMIFS('Faturamento SP2'!$J$2:$J$557,'Faturamento SP2'!$D$2:$D$557,'Infos Relatório'!$B$2,'Faturamento SP2'!$E$2:$E$557,'Infos Relatório'!$B53,'Faturamento SP2'!$Z$2:$Z$557,'Infos Relatório'!AA$1)</f>
        <v>0</v>
      </c>
      <c r="AD53" s="15">
        <f>SUMIFS('Faturamento SP2'!$O$2:$O$557,'Faturamento SP2'!$D$2:$D$557,'Infos Relatório'!$B$2,'Faturamento SP2'!$E$2:$E$557,'Infos Relatório'!$B53,'Faturamento SP2'!$Z$2:$Z$557,'Infos Relatório'!AA$1,'Faturamento SP2'!$T$2:$T$557,"Sim")+SUMIFS('Faturamento SP2'!$P$2:$P$557,'Faturamento SP2'!$D$2:$D$557,'Infos Relatório'!$B$2,'Faturamento SP2'!$E$2:$E$557,'Infos Relatório'!$B53,'Faturamento SP2'!$Z$2:$Z$557,'Infos Relatório'!AA$1,'Faturamento SP2'!$T$2:$T$557,"Sim")</f>
        <v>0</v>
      </c>
      <c r="AE53" s="27" t="e">
        <f t="shared" si="16"/>
        <v>#DIV/0!</v>
      </c>
      <c r="AF53" s="24">
        <f>SUMIFS('Faturamento SP2'!$H$2:$H$557,'Faturamento SP2'!$D$2:$D$557,'Infos Relatório'!$B$2,'Faturamento SP2'!$E$2:$E$557,'Infos Relatório'!$B53,'Faturamento SP2'!$Z$2:$Z$557,'Infos Relatório'!AA$1)</f>
        <v>0</v>
      </c>
      <c r="AG53" s="23">
        <f>COUNTIFS('Faturamento SP2'!$D$2:$D$557,'Infos Relatório'!$B$2,'Faturamento SP2'!$E$2:$E$557,'Infos Relatório'!$B53,'Faturamento SP2'!$Z$2:$Z$557,'Infos Relatório'!AG$1)</f>
        <v>0</v>
      </c>
      <c r="AH53" s="14">
        <f>SUMIFS('Faturamento SP2'!$G$2:$G$557,'Faturamento SP2'!$D$2:$D$557,'Infos Relatório'!$B$2,'Faturamento SP2'!$E$2:$E$557,'Infos Relatório'!$B53,'Faturamento SP2'!$Z$2:$Z$557,'Infos Relatório'!AG$1)</f>
        <v>0</v>
      </c>
      <c r="AI53" s="14">
        <f>SUMIFS('Faturamento SP2'!$J$2:$J$557,'Faturamento SP2'!$D$2:$D$557,'Infos Relatório'!$B$2,'Faturamento SP2'!$E$2:$E$557,'Infos Relatório'!$B53,'Faturamento SP2'!$Z$2:$Z$557,'Infos Relatório'!AG$1)</f>
        <v>0</v>
      </c>
      <c r="AJ53" s="15">
        <f>SUMIFS('Faturamento SP2'!$O$2:$O$557,'Faturamento SP2'!$D$2:$D$557,'Infos Relatório'!$B$2,'Faturamento SP2'!$E$2:$E$557,'Infos Relatório'!$B53,'Faturamento SP2'!$Z$2:$Z$557,'Infos Relatório'!AG$1,'Faturamento SP2'!$T$2:$T$557,"Sim")+SUMIFS('Faturamento SP2'!$P$2:$P$557,'Faturamento SP2'!$D$2:$D$557,'Infos Relatório'!$B$2,'Faturamento SP2'!$E$2:$E$557,'Infos Relatório'!$B53,'Faturamento SP2'!$Z$2:$Z$557,'Infos Relatório'!AG$1,'Faturamento SP2'!$T$2:$T$557,"Sim")</f>
        <v>0</v>
      </c>
      <c r="AK53" s="27" t="e">
        <f t="shared" si="17"/>
        <v>#DIV/0!</v>
      </c>
      <c r="AL53" s="24">
        <f>SUMIFS('Faturamento SP2'!$H$2:$H$557,'Faturamento SP2'!$D$2:$D$557,'Infos Relatório'!$B$2,'Faturamento SP2'!$E$2:$E$557,'Infos Relatório'!$B53,'Faturamento SP2'!$Z$2:$Z$557,'Infos Relatório'!AG$1)</f>
        <v>0</v>
      </c>
      <c r="AM53" s="23">
        <f>COUNTIFS('Faturamento SP2'!$D$2:$D$557,'Infos Relatório'!$B$2,'Faturamento SP2'!$E$2:$E$557,'Infos Relatório'!$B53,'Faturamento SP2'!$Z$2:$Z$557,'Infos Relatório'!AM$1)</f>
        <v>0</v>
      </c>
      <c r="AN53" s="14">
        <f>SUMIFS('Faturamento SP2'!$G$2:$G$557,'Faturamento SP2'!$D$2:$D$557,'Infos Relatório'!$B$2,'Faturamento SP2'!$E$2:$E$557,'Infos Relatório'!$B53,'Faturamento SP2'!$Z$2:$Z$557,'Infos Relatório'!AM$1)</f>
        <v>0</v>
      </c>
      <c r="AO53" s="14">
        <f>SUMIFS('Faturamento SP2'!$J$2:$J$557,'Faturamento SP2'!$D$2:$D$557,'Infos Relatório'!$B$2,'Faturamento SP2'!$E$2:$E$557,'Infos Relatório'!$B53,'Faturamento SP2'!$Z$2:$Z$557,'Infos Relatório'!AM$1)</f>
        <v>0</v>
      </c>
      <c r="AP53" s="15">
        <f>SUMIFS('Faturamento SP2'!$O$2:$O$557,'Faturamento SP2'!$D$2:$D$557,'Infos Relatório'!$B$2,'Faturamento SP2'!$E$2:$E$557,'Infos Relatório'!$B53,'Faturamento SP2'!$Z$2:$Z$557,'Infos Relatório'!AM$1,'Faturamento SP2'!$T$2:$T$557,"Sim")+SUMIFS('Faturamento SP2'!$P$2:$P$557,'Faturamento SP2'!$D$2:$D$557,'Infos Relatório'!$B$2,'Faturamento SP2'!$E$2:$E$557,'Infos Relatório'!$B53,'Faturamento SP2'!$Z$2:$Z$557,'Infos Relatório'!AM$1,'Faturamento SP2'!$T$2:$T$557,"Sim")</f>
        <v>0</v>
      </c>
      <c r="AQ53" s="27" t="e">
        <f t="shared" si="18"/>
        <v>#DIV/0!</v>
      </c>
      <c r="AR53" s="24">
        <f>SUMIFS('Faturamento SP2'!$H$2:$H$557,'Faturamento SP2'!$D$2:$D$557,'Infos Relatório'!$B$2,'Faturamento SP2'!$E$2:$E$557,'Infos Relatório'!$B53,'Faturamento SP2'!$Z$2:$Z$557,'Infos Relatório'!AM$1)</f>
        <v>0</v>
      </c>
      <c r="AS53" s="23">
        <f>COUNTIFS('Faturamento SP2'!$D$2:$D$557,'Infos Relatório'!$B$2,'Faturamento SP2'!$E$2:$E$557,'Infos Relatório'!$B53,'Faturamento SP2'!$Z$2:$Z$557,'Infos Relatório'!AS$1)</f>
        <v>0</v>
      </c>
      <c r="AT53" s="14">
        <f>SUMIFS('Faturamento SP2'!$G$2:$G$557,'Faturamento SP2'!$D$2:$D$557,'Infos Relatório'!$B$2,'Faturamento SP2'!$E$2:$E$557,'Infos Relatório'!$B53,'Faturamento SP2'!$Z$2:$Z$557,'Infos Relatório'!AS$1)</f>
        <v>0</v>
      </c>
      <c r="AU53" s="14">
        <f>SUMIFS('Faturamento SP2'!$J$2:$J$557,'Faturamento SP2'!$D$2:$D$557,'Infos Relatório'!$B$2,'Faturamento SP2'!$E$2:$E$557,'Infos Relatório'!$B53,'Faturamento SP2'!$Z$2:$Z$557,'Infos Relatório'!AS$1)</f>
        <v>0</v>
      </c>
      <c r="AV53" s="15">
        <f>SUMIFS('Faturamento SP2'!$O$2:$O$557,'Faturamento SP2'!$D$2:$D$557,'Infos Relatório'!$B$2,'Faturamento SP2'!$E$2:$E$557,'Infos Relatório'!$B53,'Faturamento SP2'!$Z$2:$Z$557,'Infos Relatório'!AS$1,'Faturamento SP2'!$T$2:$T$557,"Sim")+SUMIFS('Faturamento SP2'!$P$2:$P$557,'Faturamento SP2'!$D$2:$D$557,'Infos Relatório'!$B$2,'Faturamento SP2'!$E$2:$E$557,'Infos Relatório'!$B53,'Faturamento SP2'!$Z$2:$Z$557,'Infos Relatório'!AS$1,'Faturamento SP2'!$T$2:$T$557,"Sim")</f>
        <v>0</v>
      </c>
      <c r="AW53" s="27" t="e">
        <f t="shared" si="19"/>
        <v>#DIV/0!</v>
      </c>
      <c r="AX53" s="24">
        <f>SUMIFS('Faturamento SP2'!$H$2:$H$557,'Faturamento SP2'!$D$2:$D$557,'Infos Relatório'!$B$2,'Faturamento SP2'!$E$2:$E$557,'Infos Relatório'!$B53,'Faturamento SP2'!$Z$2:$Z$557,'Infos Relatório'!AS$1)</f>
        <v>0</v>
      </c>
      <c r="AY53" s="23">
        <f>COUNTIFS('Faturamento SP2'!$D$2:$D$557,'Infos Relatório'!$B$2,'Faturamento SP2'!$E$2:$E$557,'Infos Relatório'!$B53,'Faturamento SP2'!$Z$2:$Z$557,'Infos Relatório'!AY$1)</f>
        <v>0</v>
      </c>
      <c r="AZ53" s="14">
        <f>SUMIFS('Faturamento SP2'!$G$2:$G$557,'Faturamento SP2'!$D$2:$D$557,'Infos Relatório'!$B$2,'Faturamento SP2'!$E$2:$E$557,'Infos Relatório'!$B53,'Faturamento SP2'!$Z$2:$Z$557,'Infos Relatório'!AY$1)</f>
        <v>0</v>
      </c>
      <c r="BA53" s="14">
        <f>SUMIFS('Faturamento SP2'!$J$2:$J$557,'Faturamento SP2'!$D$2:$D$557,'Infos Relatório'!$B$2,'Faturamento SP2'!$E$2:$E$557,'Infos Relatório'!$B53,'Faturamento SP2'!$Z$2:$Z$557,'Infos Relatório'!AY$1)</f>
        <v>0</v>
      </c>
      <c r="BB53" s="15">
        <f>SUMIFS('Faturamento SP2'!$O$2:$O$557,'Faturamento SP2'!$D$2:$D$557,'Infos Relatório'!$B$2,'Faturamento SP2'!$E$2:$E$557,'Infos Relatório'!$B53,'Faturamento SP2'!$Z$2:$Z$557,'Infos Relatório'!AY$1,'Faturamento SP2'!$T$2:$T$557,"Sim")+SUMIFS('Faturamento SP2'!$P$2:$P$557,'Faturamento SP2'!$D$2:$D$557,'Infos Relatório'!$B$2,'Faturamento SP2'!$E$2:$E$557,'Infos Relatório'!$B53,'Faturamento SP2'!$Z$2:$Z$557,'Infos Relatório'!AY$1,'Faturamento SP2'!$T$2:$T$557,"Sim")</f>
        <v>0</v>
      </c>
      <c r="BC53" s="27" t="e">
        <f t="shared" si="20"/>
        <v>#DIV/0!</v>
      </c>
      <c r="BD53" s="24">
        <f>SUMIFS('Faturamento SP2'!$H$2:$H$557,'Faturamento SP2'!$D$2:$D$557,'Infos Relatório'!$B$2,'Faturamento SP2'!$E$2:$E$557,'Infos Relatório'!$B53,'Faturamento SP2'!$Z$2:$Z$557,'Infos Relatório'!AY$1)</f>
        <v>0</v>
      </c>
      <c r="BE53" s="23">
        <f>COUNTIFS('Faturamento SP2'!$D$2:$D$557,'Infos Relatório'!$B$2,'Faturamento SP2'!$E$2:$E$557,'Infos Relatório'!$B53,'Faturamento SP2'!$Z$2:$Z$557,'Infos Relatório'!BE$1)</f>
        <v>0</v>
      </c>
      <c r="BF53" s="14">
        <f>SUMIFS('Faturamento SP2'!$G$2:$G$557,'Faturamento SP2'!$D$2:$D$557,'Infos Relatório'!$B$2,'Faturamento SP2'!$E$2:$E$557,'Infos Relatório'!$B53,'Faturamento SP2'!$Z$2:$Z$557,'Infos Relatório'!BE$1)</f>
        <v>0</v>
      </c>
      <c r="BG53" s="14">
        <f>SUMIFS('Faturamento SP2'!$J$2:$J$557,'Faturamento SP2'!$D$2:$D$557,'Infos Relatório'!$B$2,'Faturamento SP2'!$E$2:$E$557,'Infos Relatório'!$B53,'Faturamento SP2'!$Z$2:$Z$557,'Infos Relatório'!BE$1)</f>
        <v>0</v>
      </c>
      <c r="BH53" s="15">
        <f>SUMIFS('Faturamento SP2'!$O$2:$O$557,'Faturamento SP2'!$D$2:$D$557,'Infos Relatório'!$B$2,'Faturamento SP2'!$E$2:$E$557,'Infos Relatório'!$B53,'Faturamento SP2'!$Z$2:$Z$557,'Infos Relatório'!BE$1,'Faturamento SP2'!$T$2:$T$557,"Sim")+SUMIFS('Faturamento SP2'!$P$2:$P$557,'Faturamento SP2'!$D$2:$D$557,'Infos Relatório'!$B$2,'Faturamento SP2'!$E$2:$E$557,'Infos Relatório'!$B53,'Faturamento SP2'!$Z$2:$Z$557,'Infos Relatório'!BE$1,'Faturamento SP2'!$T$2:$T$557,"Sim")</f>
        <v>0</v>
      </c>
      <c r="BI53" s="27" t="e">
        <f t="shared" si="21"/>
        <v>#DIV/0!</v>
      </c>
      <c r="BJ53" s="24">
        <f>SUMIFS('Faturamento SP2'!$H$2:$H$557,'Faturamento SP2'!$D$2:$D$557,'Infos Relatório'!$B$2,'Faturamento SP2'!$E$2:$E$557,'Infos Relatório'!$B53,'Faturamento SP2'!$Z$2:$Z$557,'Infos Relatório'!BE$1)</f>
        <v>0</v>
      </c>
      <c r="BK53" s="23">
        <f>COUNTIFS('Faturamento SP2'!$D$2:$D$557,'Infos Relatório'!$B$2,'Faturamento SP2'!$E$2:$E$557,'Infos Relatório'!$B53,'Faturamento SP2'!$Z$2:$Z$557,'Infos Relatório'!BK$1)</f>
        <v>0</v>
      </c>
      <c r="BL53" s="14">
        <f>SUMIFS('Faturamento SP2'!$G$2:$G$557,'Faturamento SP2'!$D$2:$D$557,'Infos Relatório'!$B$2,'Faturamento SP2'!$E$2:$E$557,'Infos Relatório'!$B53,'Faturamento SP2'!$Z$2:$Z$557,'Infos Relatório'!BK$1)</f>
        <v>0</v>
      </c>
      <c r="BM53" s="14">
        <f>SUMIFS('Faturamento SP2'!$J$2:$J$557,'Faturamento SP2'!$D$2:$D$557,'Infos Relatório'!$B$2,'Faturamento SP2'!$E$2:$E$557,'Infos Relatório'!$B53,'Faturamento SP2'!$Z$2:$Z$557,'Infos Relatório'!BK$1)</f>
        <v>0</v>
      </c>
      <c r="BN53" s="15">
        <f>SUMIFS('Faturamento SP2'!$O$2:$O$557,'Faturamento SP2'!$D$2:$D$557,'Infos Relatório'!$B$2,'Faturamento SP2'!$E$2:$E$557,'Infos Relatório'!$B53,'Faturamento SP2'!$Z$2:$Z$557,'Infos Relatório'!BK$1,'Faturamento SP2'!$T$2:$T$557,"Sim")+SUMIFS('Faturamento SP2'!$P$2:$P$557,'Faturamento SP2'!$D$2:$D$557,'Infos Relatório'!$B$2,'Faturamento SP2'!$E$2:$E$557,'Infos Relatório'!$B53,'Faturamento SP2'!$Z$2:$Z$557,'Infos Relatório'!BK$1,'Faturamento SP2'!$T$2:$T$557,"Sim")</f>
        <v>0</v>
      </c>
      <c r="BO53" s="27" t="e">
        <f t="shared" si="22"/>
        <v>#DIV/0!</v>
      </c>
      <c r="BP53" s="24">
        <f>SUMIFS('Faturamento SP2'!$H$2:$H$557,'Faturamento SP2'!$D$2:$D$557,'Infos Relatório'!$B$2,'Faturamento SP2'!$E$2:$E$557,'Infos Relatório'!$B53,'Faturamento SP2'!$Z$2:$Z$557,'Infos Relatório'!BK$1)</f>
        <v>0</v>
      </c>
      <c r="BQ53" s="23">
        <f>COUNTIFS('Faturamento SP2'!$D$2:$D$557,'Infos Relatório'!$B$2,'Faturamento SP2'!$E$2:$E$557,'Infos Relatório'!$B53,'Faturamento SP2'!$Z$2:$Z$557,'Infos Relatório'!BQ$1)</f>
        <v>0</v>
      </c>
      <c r="BR53" s="14">
        <f>SUMIFS('Faturamento SP2'!$G$2:$G$557,'Faturamento SP2'!$D$2:$D$557,'Infos Relatório'!$B$2,'Faturamento SP2'!$E$2:$E$557,'Infos Relatório'!$B53,'Faturamento SP2'!$Z$2:$Z$557,'Infos Relatório'!BQ$1)</f>
        <v>0</v>
      </c>
      <c r="BS53" s="14">
        <f>SUMIFS('Faturamento SP2'!$J$2:$J$557,'Faturamento SP2'!$D$2:$D$557,'Infos Relatório'!$B$2,'Faturamento SP2'!$E$2:$E$557,'Infos Relatório'!$B53,'Faturamento SP2'!$Z$2:$Z$557,'Infos Relatório'!BQ$1)</f>
        <v>0</v>
      </c>
      <c r="BT53" s="15">
        <f>SUMIFS('Faturamento SP2'!$O$2:$O$557,'Faturamento SP2'!$D$2:$D$557,'Infos Relatório'!$B$2,'Faturamento SP2'!$E$2:$E$557,'Infos Relatório'!$B53,'Faturamento SP2'!$Z$2:$Z$557,'Infos Relatório'!BQ$1,'Faturamento SP2'!$T$2:$T$557,"Sim")+SUMIFS('Faturamento SP2'!$P$2:$P$557,'Faturamento SP2'!$D$2:$D$557,'Infos Relatório'!$B$2,'Faturamento SP2'!$E$2:$E$557,'Infos Relatório'!$B53,'Faturamento SP2'!$Z$2:$Z$557,'Infos Relatório'!BQ$1,'Faturamento SP2'!$T$2:$T$557,"Sim")</f>
        <v>0</v>
      </c>
      <c r="BU53" s="27" t="e">
        <f t="shared" si="23"/>
        <v>#DIV/0!</v>
      </c>
      <c r="BV53" s="24">
        <f>SUMIFS('Faturamento SP2'!$H$2:$H$557,'Faturamento SP2'!$D$2:$D$557,'Infos Relatório'!$B$2,'Faturamento SP2'!$E$2:$E$557,'Infos Relatório'!$B53,'Faturamento SP2'!$Z$2:$Z$557,'Infos Relatório'!BQ$1)</f>
        <v>0</v>
      </c>
    </row>
    <row r="54" spans="2:74">
      <c r="B54" s="17" t="s">
        <v>283</v>
      </c>
      <c r="C54" s="23">
        <f>COUNTIFS('Faturamento SP2'!$D$2:$D$557,'Infos Relatório'!$B$2,'Faturamento SP2'!$E$2:$E$557,'Infos Relatório'!$B54,'Faturamento SP2'!$Z$2:$Z$557,'Infos Relatório'!C$1)</f>
        <v>0</v>
      </c>
      <c r="D54" s="14">
        <f>SUMIFS('Faturamento SP2'!$G$2:$G$557,'Faturamento SP2'!$D$2:$D$557,'Infos Relatório'!$B$2,'Faturamento SP2'!$E$2:$E$557,'Infos Relatório'!$B54,'Faturamento SP2'!$Z$2:$Z$557,'Infos Relatório'!C$1)</f>
        <v>0</v>
      </c>
      <c r="E54" s="55">
        <f>SUMIFS('Faturamento SP2'!$J$2:$J$557,'Faturamento SP2'!$D$2:$D$557,'Infos Relatório'!$B$2,'Faturamento SP2'!$E$2:$E$557,'Infos Relatório'!$B54,'Faturamento SP2'!$Z$2:$Z$557,'Infos Relatório'!C$1)</f>
        <v>0</v>
      </c>
      <c r="F54" s="15">
        <f>SUMIFS('Faturamento SP2'!$O$2:$O$557,'Faturamento SP2'!$D$2:$D$557,'Infos Relatório'!$B$2,'Faturamento SP2'!$E$2:$E$557,'Infos Relatório'!$B54,'Faturamento SP2'!$Z$2:$Z$557,'Infos Relatório'!C$1,'Faturamento SP2'!$T$2:$T$557,"Sim")+SUMIFS('Faturamento SP2'!$P$2:$P$557,'Faturamento SP2'!$D$2:$D$557,'Infos Relatório'!$B$2,'Faturamento SP2'!$E$2:$E$557,'Infos Relatório'!$B54,'Faturamento SP2'!$Z$2:$Z$557,'Infos Relatório'!C$1,'Faturamento SP2'!$T$2:$T$557,"Sim")</f>
        <v>0</v>
      </c>
      <c r="G54" s="60" t="e">
        <f t="shared" si="12"/>
        <v>#DIV/0!</v>
      </c>
      <c r="H54" s="24">
        <f>SUMIFS('Faturamento SP2'!$H$2:$H$557,'Faturamento SP2'!$D$2:$D$557,'Infos Relatório'!$B$2,'Faturamento SP2'!$E$2:$E$557,'Infos Relatório'!$B54,'Faturamento SP2'!$Z$2:$Z$557,'Infos Relatório'!C$1)</f>
        <v>0</v>
      </c>
      <c r="I54" s="23">
        <f>COUNTIFS('Faturamento SP2'!$D$2:$D$557,'Infos Relatório'!$B$2,'Faturamento SP2'!$E$2:$E$557,'Infos Relatório'!$B54,'Faturamento SP2'!$Z$2:$Z$557,'Infos Relatório'!I$1)</f>
        <v>0</v>
      </c>
      <c r="J54" s="14">
        <f>SUMIFS('Faturamento SP2'!$G$2:$G$557,'Faturamento SP2'!$D$2:$D$557,'Infos Relatório'!$B$2,'Faturamento SP2'!$E$2:$E$557,'Infos Relatório'!$B54,'Faturamento SP2'!$Z$2:$Z$557,'Infos Relatório'!I$1)</f>
        <v>0</v>
      </c>
      <c r="K54" s="55">
        <f>SUMIFS('Faturamento SP2'!$J$2:$J$557,'Faturamento SP2'!$D$2:$D$557,'Infos Relatório'!$B$2,'Faturamento SP2'!$E$2:$E$557,'Infos Relatório'!$B54,'Faturamento SP2'!$Z$2:$Z$557,'Infos Relatório'!I$1)</f>
        <v>0</v>
      </c>
      <c r="L54" s="15">
        <f>SUMIFS('Faturamento SP2'!$O$2:$O$557,'Faturamento SP2'!$D$2:$D$557,'Infos Relatório'!$B$2,'Faturamento SP2'!$E$2:$E$557,'Infos Relatório'!$B54,'Faturamento SP2'!$Z$2:$Z$557,'Infos Relatório'!I$1,'Faturamento SP2'!$T$2:$T$557,"Sim")+SUMIFS('Faturamento SP2'!$P$2:$P$557,'Faturamento SP2'!$D$2:$D$557,'Infos Relatório'!$B$2,'Faturamento SP2'!$E$2:$E$557,'Infos Relatório'!$B54,'Faturamento SP2'!$Z$2:$Z$557,'Infos Relatório'!I$1,'Faturamento SP2'!$T$2:$T$557,"Sim")</f>
        <v>0</v>
      </c>
      <c r="M54" s="27" t="e">
        <f t="shared" si="13"/>
        <v>#DIV/0!</v>
      </c>
      <c r="N54" s="24">
        <f>SUMIFS('Faturamento SP2'!$H$2:$H$557,'Faturamento SP2'!$D$2:$D$557,'Infos Relatório'!$B$2,'Faturamento SP2'!$E$2:$E$557,'Infos Relatório'!$B54,'Faturamento SP2'!$Z$2:$Z$557,'Infos Relatório'!I$1)</f>
        <v>0</v>
      </c>
      <c r="O54" s="23">
        <f>COUNTIFS('Faturamento SP2'!$D$2:$D$557,'Infos Relatório'!$B$2,'Faturamento SP2'!$E$2:$E$557,'Infos Relatório'!$B54,'Faturamento SP2'!$Z$2:$Z$557,'Infos Relatório'!O$1)</f>
        <v>0</v>
      </c>
      <c r="P54" s="14">
        <f>SUMIFS('Faturamento SP2'!$G$2:$G$557,'Faturamento SP2'!$D$2:$D$557,'Infos Relatório'!$B$2,'Faturamento SP2'!$E$2:$E$557,'Infos Relatório'!$B54,'Faturamento SP2'!$Z$2:$Z$557,'Infos Relatório'!O$1)</f>
        <v>0</v>
      </c>
      <c r="Q54" s="14">
        <f>SUMIFS('Faturamento SP2'!$J$2:$J$557,'Faturamento SP2'!$D$2:$D$557,'Infos Relatório'!$B$2,'Faturamento SP2'!$E$2:$E$557,'Infos Relatório'!$B54,'Faturamento SP2'!$Z$2:$Z$557,'Infos Relatório'!O$1)</f>
        <v>0</v>
      </c>
      <c r="R54" s="15">
        <f>SUMIFS('Faturamento SP2'!$O$2:$O$557,'Faturamento SP2'!$D$2:$D$557,'Infos Relatório'!$B$2,'Faturamento SP2'!$E$2:$E$557,'Infos Relatório'!$B54,'Faturamento SP2'!$Z$2:$Z$557,'Infos Relatório'!O$1,'Faturamento SP2'!$T$2:$T$557,"Sim")+SUMIFS('Faturamento SP2'!$P$2:$P$557,'Faturamento SP2'!$D$2:$D$557,'Infos Relatório'!$B$2,'Faturamento SP2'!$E$2:$E$557,'Infos Relatório'!$B54,'Faturamento SP2'!$Z$2:$Z$557,'Infos Relatório'!O$1,'Faturamento SP2'!$T$2:$T$557,"Sim")</f>
        <v>0</v>
      </c>
      <c r="S54" s="27" t="e">
        <f t="shared" si="14"/>
        <v>#DIV/0!</v>
      </c>
      <c r="T54" s="24">
        <f>SUMIFS('Faturamento SP2'!$H$2:$H$557,'Faturamento SP2'!$D$2:$D$557,'Infos Relatório'!$B$2,'Faturamento SP2'!$E$2:$E$557,'Infos Relatório'!$B54,'Faturamento SP2'!$Z$2:$Z$557,'Infos Relatório'!O$1)</f>
        <v>0</v>
      </c>
      <c r="U54" s="23">
        <f>COUNTIFS('Faturamento SP2'!$D$2:$D$557,'Infos Relatório'!$B$2,'Faturamento SP2'!$E$2:$E$557,'Infos Relatório'!$B54,'Faturamento SP2'!$Z$2:$Z$557,'Infos Relatório'!U$1)</f>
        <v>0</v>
      </c>
      <c r="V54" s="14">
        <f>SUMIFS('Faturamento SP2'!$G$2:$G$557,'Faturamento SP2'!$D$2:$D$557,'Infos Relatório'!$B$2,'Faturamento SP2'!$E$2:$E$557,'Infos Relatório'!$B54,'Faturamento SP2'!$Z$2:$Z$557,'Infos Relatório'!U$1)</f>
        <v>0</v>
      </c>
      <c r="W54" s="14">
        <f>SUMIFS('Faturamento SP2'!$J$2:$J$557,'Faturamento SP2'!$D$2:$D$557,'Infos Relatório'!$B$2,'Faturamento SP2'!$E$2:$E$557,'Infos Relatório'!$B54,'Faturamento SP2'!$Z$2:$Z$557,'Infos Relatório'!U$1)</f>
        <v>0</v>
      </c>
      <c r="X54" s="15">
        <f>SUMIFS('Faturamento SP2'!$O$2:$O$557,'Faturamento SP2'!$D$2:$D$557,'Infos Relatório'!$B$2,'Faturamento SP2'!$E$2:$E$557,'Infos Relatório'!$B54,'Faturamento SP2'!$Z$2:$Z$557,'Infos Relatório'!U$1,'Faturamento SP2'!$T$2:$T$557,"Sim")+SUMIFS('Faturamento SP2'!$P$2:$P$557,'Faturamento SP2'!$D$2:$D$557,'Infos Relatório'!$B$2,'Faturamento SP2'!$E$2:$E$557,'Infos Relatório'!$B54,'Faturamento SP2'!$Z$2:$Z$557,'Infos Relatório'!U$1,'Faturamento SP2'!$T$2:$T$557,"Sim")</f>
        <v>0</v>
      </c>
      <c r="Y54" s="27" t="e">
        <f t="shared" si="15"/>
        <v>#DIV/0!</v>
      </c>
      <c r="Z54" s="24">
        <f>SUMIFS('Faturamento SP2'!$H$2:$H$557,'Faturamento SP2'!$D$2:$D$557,'Infos Relatório'!$B$2,'Faturamento SP2'!$E$2:$E$557,'Infos Relatório'!$B54,'Faturamento SP2'!$Z$2:$Z$557,'Infos Relatório'!U$1)</f>
        <v>0</v>
      </c>
      <c r="AA54" s="23">
        <f>COUNTIFS('Faturamento SP2'!$D$2:$D$557,'Infos Relatório'!$B$2,'Faturamento SP2'!$E$2:$E$557,'Infos Relatório'!$B54,'Faturamento SP2'!$Z$2:$Z$557,'Infos Relatório'!AA$1)</f>
        <v>0</v>
      </c>
      <c r="AB54" s="14">
        <f>SUMIFS('Faturamento SP2'!$G$2:$G$557,'Faturamento SP2'!$D$2:$D$557,'Infos Relatório'!$B$2,'Faturamento SP2'!$E$2:$E$557,'Infos Relatório'!$B54,'Faturamento SP2'!$Z$2:$Z$557,'Infos Relatório'!AA$1)</f>
        <v>0</v>
      </c>
      <c r="AC54" s="14">
        <f>SUMIFS('Faturamento SP2'!$J$2:$J$557,'Faturamento SP2'!$D$2:$D$557,'Infos Relatório'!$B$2,'Faturamento SP2'!$E$2:$E$557,'Infos Relatório'!$B54,'Faturamento SP2'!$Z$2:$Z$557,'Infos Relatório'!AA$1)</f>
        <v>0</v>
      </c>
      <c r="AD54" s="15">
        <f>SUMIFS('Faturamento SP2'!$O$2:$O$557,'Faturamento SP2'!$D$2:$D$557,'Infos Relatório'!$B$2,'Faturamento SP2'!$E$2:$E$557,'Infos Relatório'!$B54,'Faturamento SP2'!$Z$2:$Z$557,'Infos Relatório'!AA$1,'Faturamento SP2'!$T$2:$T$557,"Sim")+SUMIFS('Faturamento SP2'!$P$2:$P$557,'Faturamento SP2'!$D$2:$D$557,'Infos Relatório'!$B$2,'Faturamento SP2'!$E$2:$E$557,'Infos Relatório'!$B54,'Faturamento SP2'!$Z$2:$Z$557,'Infos Relatório'!AA$1,'Faturamento SP2'!$T$2:$T$557,"Sim")</f>
        <v>0</v>
      </c>
      <c r="AE54" s="27" t="e">
        <f t="shared" si="16"/>
        <v>#DIV/0!</v>
      </c>
      <c r="AF54" s="24">
        <f>SUMIFS('Faturamento SP2'!$H$2:$H$557,'Faturamento SP2'!$D$2:$D$557,'Infos Relatório'!$B$2,'Faturamento SP2'!$E$2:$E$557,'Infos Relatório'!$B54,'Faturamento SP2'!$Z$2:$Z$557,'Infos Relatório'!AA$1)</f>
        <v>0</v>
      </c>
      <c r="AG54" s="23">
        <f>COUNTIFS('Faturamento SP2'!$D$2:$D$557,'Infos Relatório'!$B$2,'Faturamento SP2'!$E$2:$E$557,'Infos Relatório'!$B54,'Faturamento SP2'!$Z$2:$Z$557,'Infos Relatório'!AG$1)</f>
        <v>0</v>
      </c>
      <c r="AH54" s="14">
        <f>SUMIFS('Faturamento SP2'!$G$2:$G$557,'Faturamento SP2'!$D$2:$D$557,'Infos Relatório'!$B$2,'Faturamento SP2'!$E$2:$E$557,'Infos Relatório'!$B54,'Faturamento SP2'!$Z$2:$Z$557,'Infos Relatório'!AG$1)</f>
        <v>0</v>
      </c>
      <c r="AI54" s="14">
        <f>SUMIFS('Faturamento SP2'!$J$2:$J$557,'Faturamento SP2'!$D$2:$D$557,'Infos Relatório'!$B$2,'Faturamento SP2'!$E$2:$E$557,'Infos Relatório'!$B54,'Faturamento SP2'!$Z$2:$Z$557,'Infos Relatório'!AG$1)</f>
        <v>0</v>
      </c>
      <c r="AJ54" s="15">
        <f>SUMIFS('Faturamento SP2'!$O$2:$O$557,'Faturamento SP2'!$D$2:$D$557,'Infos Relatório'!$B$2,'Faturamento SP2'!$E$2:$E$557,'Infos Relatório'!$B54,'Faturamento SP2'!$Z$2:$Z$557,'Infos Relatório'!AG$1,'Faturamento SP2'!$T$2:$T$557,"Sim")+SUMIFS('Faturamento SP2'!$P$2:$P$557,'Faturamento SP2'!$D$2:$D$557,'Infos Relatório'!$B$2,'Faturamento SP2'!$E$2:$E$557,'Infos Relatório'!$B54,'Faturamento SP2'!$Z$2:$Z$557,'Infos Relatório'!AG$1,'Faturamento SP2'!$T$2:$T$557,"Sim")</f>
        <v>0</v>
      </c>
      <c r="AK54" s="27" t="e">
        <f t="shared" si="17"/>
        <v>#DIV/0!</v>
      </c>
      <c r="AL54" s="24">
        <f>SUMIFS('Faturamento SP2'!$H$2:$H$557,'Faturamento SP2'!$D$2:$D$557,'Infos Relatório'!$B$2,'Faturamento SP2'!$E$2:$E$557,'Infos Relatório'!$B54,'Faturamento SP2'!$Z$2:$Z$557,'Infos Relatório'!AG$1)</f>
        <v>0</v>
      </c>
      <c r="AM54" s="23">
        <f>COUNTIFS('Faturamento SP2'!$D$2:$D$557,'Infos Relatório'!$B$2,'Faturamento SP2'!$E$2:$E$557,'Infos Relatório'!$B54,'Faturamento SP2'!$Z$2:$Z$557,'Infos Relatório'!AM$1)</f>
        <v>0</v>
      </c>
      <c r="AN54" s="14">
        <f>SUMIFS('Faturamento SP2'!$G$2:$G$557,'Faturamento SP2'!$D$2:$D$557,'Infos Relatório'!$B$2,'Faturamento SP2'!$E$2:$E$557,'Infos Relatório'!$B54,'Faturamento SP2'!$Z$2:$Z$557,'Infos Relatório'!AM$1)</f>
        <v>0</v>
      </c>
      <c r="AO54" s="14">
        <f>SUMIFS('Faturamento SP2'!$J$2:$J$557,'Faturamento SP2'!$D$2:$D$557,'Infos Relatório'!$B$2,'Faturamento SP2'!$E$2:$E$557,'Infos Relatório'!$B54,'Faturamento SP2'!$Z$2:$Z$557,'Infos Relatório'!AM$1)</f>
        <v>0</v>
      </c>
      <c r="AP54" s="15">
        <f>SUMIFS('Faturamento SP2'!$O$2:$O$557,'Faturamento SP2'!$D$2:$D$557,'Infos Relatório'!$B$2,'Faturamento SP2'!$E$2:$E$557,'Infos Relatório'!$B54,'Faturamento SP2'!$Z$2:$Z$557,'Infos Relatório'!AM$1,'Faturamento SP2'!$T$2:$T$557,"Sim")+SUMIFS('Faturamento SP2'!$P$2:$P$557,'Faturamento SP2'!$D$2:$D$557,'Infos Relatório'!$B$2,'Faturamento SP2'!$E$2:$E$557,'Infos Relatório'!$B54,'Faturamento SP2'!$Z$2:$Z$557,'Infos Relatório'!AM$1,'Faturamento SP2'!$T$2:$T$557,"Sim")</f>
        <v>0</v>
      </c>
      <c r="AQ54" s="27" t="e">
        <f t="shared" si="18"/>
        <v>#DIV/0!</v>
      </c>
      <c r="AR54" s="24">
        <f>SUMIFS('Faturamento SP2'!$H$2:$H$557,'Faturamento SP2'!$D$2:$D$557,'Infos Relatório'!$B$2,'Faturamento SP2'!$E$2:$E$557,'Infos Relatório'!$B54,'Faturamento SP2'!$Z$2:$Z$557,'Infos Relatório'!AM$1)</f>
        <v>0</v>
      </c>
      <c r="AS54" s="23">
        <f>COUNTIFS('Faturamento SP2'!$D$2:$D$557,'Infos Relatório'!$B$2,'Faturamento SP2'!$E$2:$E$557,'Infos Relatório'!$B54,'Faturamento SP2'!$Z$2:$Z$557,'Infos Relatório'!AS$1)</f>
        <v>0</v>
      </c>
      <c r="AT54" s="14">
        <f>SUMIFS('Faturamento SP2'!$G$2:$G$557,'Faturamento SP2'!$D$2:$D$557,'Infos Relatório'!$B$2,'Faturamento SP2'!$E$2:$E$557,'Infos Relatório'!$B54,'Faturamento SP2'!$Z$2:$Z$557,'Infos Relatório'!AS$1)</f>
        <v>0</v>
      </c>
      <c r="AU54" s="14">
        <f>SUMIFS('Faturamento SP2'!$J$2:$J$557,'Faturamento SP2'!$D$2:$D$557,'Infos Relatório'!$B$2,'Faturamento SP2'!$E$2:$E$557,'Infos Relatório'!$B54,'Faturamento SP2'!$Z$2:$Z$557,'Infos Relatório'!AS$1)</f>
        <v>0</v>
      </c>
      <c r="AV54" s="15">
        <f>SUMIFS('Faturamento SP2'!$O$2:$O$557,'Faturamento SP2'!$D$2:$D$557,'Infos Relatório'!$B$2,'Faturamento SP2'!$E$2:$E$557,'Infos Relatório'!$B54,'Faturamento SP2'!$Z$2:$Z$557,'Infos Relatório'!AS$1,'Faturamento SP2'!$T$2:$T$557,"Sim")+SUMIFS('Faturamento SP2'!$P$2:$P$557,'Faturamento SP2'!$D$2:$D$557,'Infos Relatório'!$B$2,'Faturamento SP2'!$E$2:$E$557,'Infos Relatório'!$B54,'Faturamento SP2'!$Z$2:$Z$557,'Infos Relatório'!AS$1,'Faturamento SP2'!$T$2:$T$557,"Sim")</f>
        <v>0</v>
      </c>
      <c r="AW54" s="27" t="e">
        <f t="shared" si="19"/>
        <v>#DIV/0!</v>
      </c>
      <c r="AX54" s="24">
        <f>SUMIFS('Faturamento SP2'!$H$2:$H$557,'Faturamento SP2'!$D$2:$D$557,'Infos Relatório'!$B$2,'Faturamento SP2'!$E$2:$E$557,'Infos Relatório'!$B54,'Faturamento SP2'!$Z$2:$Z$557,'Infos Relatório'!AS$1)</f>
        <v>0</v>
      </c>
      <c r="AY54" s="23">
        <f>COUNTIFS('Faturamento SP2'!$D$2:$D$557,'Infos Relatório'!$B$2,'Faturamento SP2'!$E$2:$E$557,'Infos Relatório'!$B54,'Faturamento SP2'!$Z$2:$Z$557,'Infos Relatório'!AY$1)</f>
        <v>0</v>
      </c>
      <c r="AZ54" s="14">
        <f>SUMIFS('Faturamento SP2'!$G$2:$G$557,'Faturamento SP2'!$D$2:$D$557,'Infos Relatório'!$B$2,'Faturamento SP2'!$E$2:$E$557,'Infos Relatório'!$B54,'Faturamento SP2'!$Z$2:$Z$557,'Infos Relatório'!AY$1)</f>
        <v>0</v>
      </c>
      <c r="BA54" s="14">
        <f>SUMIFS('Faturamento SP2'!$J$2:$J$557,'Faturamento SP2'!$D$2:$D$557,'Infos Relatório'!$B$2,'Faturamento SP2'!$E$2:$E$557,'Infos Relatório'!$B54,'Faturamento SP2'!$Z$2:$Z$557,'Infos Relatório'!AY$1)</f>
        <v>0</v>
      </c>
      <c r="BB54" s="15">
        <f>SUMIFS('Faturamento SP2'!$O$2:$O$557,'Faturamento SP2'!$D$2:$D$557,'Infos Relatório'!$B$2,'Faturamento SP2'!$E$2:$E$557,'Infos Relatório'!$B54,'Faturamento SP2'!$Z$2:$Z$557,'Infos Relatório'!AY$1,'Faturamento SP2'!$T$2:$T$557,"Sim")+SUMIFS('Faturamento SP2'!$P$2:$P$557,'Faturamento SP2'!$D$2:$D$557,'Infos Relatório'!$B$2,'Faturamento SP2'!$E$2:$E$557,'Infos Relatório'!$B54,'Faturamento SP2'!$Z$2:$Z$557,'Infos Relatório'!AY$1,'Faturamento SP2'!$T$2:$T$557,"Sim")</f>
        <v>0</v>
      </c>
      <c r="BC54" s="27" t="e">
        <f t="shared" si="20"/>
        <v>#DIV/0!</v>
      </c>
      <c r="BD54" s="24">
        <f>SUMIFS('Faturamento SP2'!$H$2:$H$557,'Faturamento SP2'!$D$2:$D$557,'Infos Relatório'!$B$2,'Faturamento SP2'!$E$2:$E$557,'Infos Relatório'!$B54,'Faturamento SP2'!$Z$2:$Z$557,'Infos Relatório'!AY$1)</f>
        <v>0</v>
      </c>
      <c r="BE54" s="23">
        <f>COUNTIFS('Faturamento SP2'!$D$2:$D$557,'Infos Relatório'!$B$2,'Faturamento SP2'!$E$2:$E$557,'Infos Relatório'!$B54,'Faturamento SP2'!$Z$2:$Z$557,'Infos Relatório'!BE$1)</f>
        <v>0</v>
      </c>
      <c r="BF54" s="14">
        <f>SUMIFS('Faturamento SP2'!$G$2:$G$557,'Faturamento SP2'!$D$2:$D$557,'Infos Relatório'!$B$2,'Faturamento SP2'!$E$2:$E$557,'Infos Relatório'!$B54,'Faturamento SP2'!$Z$2:$Z$557,'Infos Relatório'!BE$1)</f>
        <v>0</v>
      </c>
      <c r="BG54" s="14">
        <f>SUMIFS('Faturamento SP2'!$J$2:$J$557,'Faturamento SP2'!$D$2:$D$557,'Infos Relatório'!$B$2,'Faturamento SP2'!$E$2:$E$557,'Infos Relatório'!$B54,'Faturamento SP2'!$Z$2:$Z$557,'Infos Relatório'!BE$1)</f>
        <v>0</v>
      </c>
      <c r="BH54" s="15">
        <f>SUMIFS('Faturamento SP2'!$O$2:$O$557,'Faturamento SP2'!$D$2:$D$557,'Infos Relatório'!$B$2,'Faturamento SP2'!$E$2:$E$557,'Infos Relatório'!$B54,'Faturamento SP2'!$Z$2:$Z$557,'Infos Relatório'!BE$1,'Faturamento SP2'!$T$2:$T$557,"Sim")+SUMIFS('Faturamento SP2'!$P$2:$P$557,'Faturamento SP2'!$D$2:$D$557,'Infos Relatório'!$B$2,'Faturamento SP2'!$E$2:$E$557,'Infos Relatório'!$B54,'Faturamento SP2'!$Z$2:$Z$557,'Infos Relatório'!BE$1,'Faturamento SP2'!$T$2:$T$557,"Sim")</f>
        <v>0</v>
      </c>
      <c r="BI54" s="27" t="e">
        <f t="shared" si="21"/>
        <v>#DIV/0!</v>
      </c>
      <c r="BJ54" s="24">
        <f>SUMIFS('Faturamento SP2'!$H$2:$H$557,'Faturamento SP2'!$D$2:$D$557,'Infos Relatório'!$B$2,'Faturamento SP2'!$E$2:$E$557,'Infos Relatório'!$B54,'Faturamento SP2'!$Z$2:$Z$557,'Infos Relatório'!BE$1)</f>
        <v>0</v>
      </c>
      <c r="BK54" s="23">
        <f>COUNTIFS('Faturamento SP2'!$D$2:$D$557,'Infos Relatório'!$B$2,'Faturamento SP2'!$E$2:$E$557,'Infos Relatório'!$B54,'Faturamento SP2'!$Z$2:$Z$557,'Infos Relatório'!BK$1)</f>
        <v>0</v>
      </c>
      <c r="BL54" s="14">
        <f>SUMIFS('Faturamento SP2'!$G$2:$G$557,'Faturamento SP2'!$D$2:$D$557,'Infos Relatório'!$B$2,'Faturamento SP2'!$E$2:$E$557,'Infos Relatório'!$B54,'Faturamento SP2'!$Z$2:$Z$557,'Infos Relatório'!BK$1)</f>
        <v>0</v>
      </c>
      <c r="BM54" s="14">
        <f>SUMIFS('Faturamento SP2'!$J$2:$J$557,'Faturamento SP2'!$D$2:$D$557,'Infos Relatório'!$B$2,'Faturamento SP2'!$E$2:$E$557,'Infos Relatório'!$B54,'Faturamento SP2'!$Z$2:$Z$557,'Infos Relatório'!BK$1)</f>
        <v>0</v>
      </c>
      <c r="BN54" s="15">
        <f>SUMIFS('Faturamento SP2'!$O$2:$O$557,'Faturamento SP2'!$D$2:$D$557,'Infos Relatório'!$B$2,'Faturamento SP2'!$E$2:$E$557,'Infos Relatório'!$B54,'Faturamento SP2'!$Z$2:$Z$557,'Infos Relatório'!BK$1,'Faturamento SP2'!$T$2:$T$557,"Sim")+SUMIFS('Faturamento SP2'!$P$2:$P$557,'Faturamento SP2'!$D$2:$D$557,'Infos Relatório'!$B$2,'Faturamento SP2'!$E$2:$E$557,'Infos Relatório'!$B54,'Faturamento SP2'!$Z$2:$Z$557,'Infos Relatório'!BK$1,'Faturamento SP2'!$T$2:$T$557,"Sim")</f>
        <v>0</v>
      </c>
      <c r="BO54" s="27" t="e">
        <f t="shared" si="22"/>
        <v>#DIV/0!</v>
      </c>
      <c r="BP54" s="24">
        <f>SUMIFS('Faturamento SP2'!$H$2:$H$557,'Faturamento SP2'!$D$2:$D$557,'Infos Relatório'!$B$2,'Faturamento SP2'!$E$2:$E$557,'Infos Relatório'!$B54,'Faturamento SP2'!$Z$2:$Z$557,'Infos Relatório'!BK$1)</f>
        <v>0</v>
      </c>
      <c r="BQ54" s="23">
        <f>COUNTIFS('Faturamento SP2'!$D$2:$D$557,'Infos Relatório'!$B$2,'Faturamento SP2'!$E$2:$E$557,'Infos Relatório'!$B54,'Faturamento SP2'!$Z$2:$Z$557,'Infos Relatório'!BQ$1)</f>
        <v>0</v>
      </c>
      <c r="BR54" s="14">
        <f>SUMIFS('Faturamento SP2'!$G$2:$G$557,'Faturamento SP2'!$D$2:$D$557,'Infos Relatório'!$B$2,'Faturamento SP2'!$E$2:$E$557,'Infos Relatório'!$B54,'Faturamento SP2'!$Z$2:$Z$557,'Infos Relatório'!BQ$1)</f>
        <v>0</v>
      </c>
      <c r="BS54" s="14">
        <f>SUMIFS('Faturamento SP2'!$J$2:$J$557,'Faturamento SP2'!$D$2:$D$557,'Infos Relatório'!$B$2,'Faturamento SP2'!$E$2:$E$557,'Infos Relatório'!$B54,'Faturamento SP2'!$Z$2:$Z$557,'Infos Relatório'!BQ$1)</f>
        <v>0</v>
      </c>
      <c r="BT54" s="15">
        <f>SUMIFS('Faturamento SP2'!$O$2:$O$557,'Faturamento SP2'!$D$2:$D$557,'Infos Relatório'!$B$2,'Faturamento SP2'!$E$2:$E$557,'Infos Relatório'!$B54,'Faturamento SP2'!$Z$2:$Z$557,'Infos Relatório'!BQ$1,'Faturamento SP2'!$T$2:$T$557,"Sim")+SUMIFS('Faturamento SP2'!$P$2:$P$557,'Faturamento SP2'!$D$2:$D$557,'Infos Relatório'!$B$2,'Faturamento SP2'!$E$2:$E$557,'Infos Relatório'!$B54,'Faturamento SP2'!$Z$2:$Z$557,'Infos Relatório'!BQ$1,'Faturamento SP2'!$T$2:$T$557,"Sim")</f>
        <v>0</v>
      </c>
      <c r="BU54" s="27" t="e">
        <f t="shared" si="23"/>
        <v>#DIV/0!</v>
      </c>
      <c r="BV54" s="24">
        <f>SUMIFS('Faturamento SP2'!$H$2:$H$557,'Faturamento SP2'!$D$2:$D$557,'Infos Relatório'!$B$2,'Faturamento SP2'!$E$2:$E$557,'Infos Relatório'!$B54,'Faturamento SP2'!$Z$2:$Z$557,'Infos Relatório'!BQ$1)</f>
        <v>0</v>
      </c>
    </row>
    <row r="55" spans="2:74">
      <c r="B55" s="17" t="s">
        <v>284</v>
      </c>
      <c r="C55" s="23">
        <f>COUNTIFS('Faturamento SP2'!$D$2:$D$557,'Infos Relatório'!$B$2,'Faturamento SP2'!$E$2:$E$557,'Infos Relatório'!$B55,'Faturamento SP2'!$Z$2:$Z$557,'Infos Relatório'!C$1)</f>
        <v>0</v>
      </c>
      <c r="D55" s="14">
        <f>SUMIFS('Faturamento SP2'!$G$2:$G$557,'Faturamento SP2'!$D$2:$D$557,'Infos Relatório'!$B$2,'Faturamento SP2'!$E$2:$E$557,'Infos Relatório'!$B55,'Faturamento SP2'!$Z$2:$Z$557,'Infos Relatório'!C$1)</f>
        <v>0</v>
      </c>
      <c r="E55" s="55">
        <f>SUMIFS('Faturamento SP2'!$J$2:$J$557,'Faturamento SP2'!$D$2:$D$557,'Infos Relatório'!$B$2,'Faturamento SP2'!$E$2:$E$557,'Infos Relatório'!$B55,'Faturamento SP2'!$Z$2:$Z$557,'Infos Relatório'!C$1)</f>
        <v>0</v>
      </c>
      <c r="F55" s="15">
        <f>SUMIFS('Faturamento SP2'!$O$2:$O$557,'Faturamento SP2'!$D$2:$D$557,'Infos Relatório'!$B$2,'Faturamento SP2'!$E$2:$E$557,'Infos Relatório'!$B55,'Faturamento SP2'!$Z$2:$Z$557,'Infos Relatório'!C$1,'Faturamento SP2'!$T$2:$T$557,"Sim")+SUMIFS('Faturamento SP2'!$P$2:$P$557,'Faturamento SP2'!$D$2:$D$557,'Infos Relatório'!$B$2,'Faturamento SP2'!$E$2:$E$557,'Infos Relatório'!$B55,'Faturamento SP2'!$Z$2:$Z$557,'Infos Relatório'!C$1,'Faturamento SP2'!$T$2:$T$557,"Sim")</f>
        <v>0</v>
      </c>
      <c r="G55" s="60" t="e">
        <f t="shared" si="12"/>
        <v>#DIV/0!</v>
      </c>
      <c r="H55" s="24">
        <f>SUMIFS('Faturamento SP2'!$H$2:$H$557,'Faturamento SP2'!$D$2:$D$557,'Infos Relatório'!$B$2,'Faturamento SP2'!$E$2:$E$557,'Infos Relatório'!$B55,'Faturamento SP2'!$Z$2:$Z$557,'Infos Relatório'!C$1)</f>
        <v>0</v>
      </c>
      <c r="I55" s="23">
        <f>COUNTIFS('Faturamento SP2'!$D$2:$D$557,'Infos Relatório'!$B$2,'Faturamento SP2'!$E$2:$E$557,'Infos Relatório'!$B55,'Faturamento SP2'!$Z$2:$Z$557,'Infos Relatório'!I$1)</f>
        <v>0</v>
      </c>
      <c r="J55" s="14">
        <f>SUMIFS('Faturamento SP2'!$G$2:$G$557,'Faturamento SP2'!$D$2:$D$557,'Infos Relatório'!$B$2,'Faturamento SP2'!$E$2:$E$557,'Infos Relatório'!$B55,'Faturamento SP2'!$Z$2:$Z$557,'Infos Relatório'!I$1)</f>
        <v>0</v>
      </c>
      <c r="K55" s="55">
        <f>SUMIFS('Faturamento SP2'!$J$2:$J$557,'Faturamento SP2'!$D$2:$D$557,'Infos Relatório'!$B$2,'Faturamento SP2'!$E$2:$E$557,'Infos Relatório'!$B55,'Faturamento SP2'!$Z$2:$Z$557,'Infos Relatório'!I$1)</f>
        <v>0</v>
      </c>
      <c r="L55" s="15">
        <f>SUMIFS('Faturamento SP2'!$O$2:$O$557,'Faturamento SP2'!$D$2:$D$557,'Infos Relatório'!$B$2,'Faturamento SP2'!$E$2:$E$557,'Infos Relatório'!$B55,'Faturamento SP2'!$Z$2:$Z$557,'Infos Relatório'!I$1,'Faturamento SP2'!$T$2:$T$557,"Sim")+SUMIFS('Faturamento SP2'!$P$2:$P$557,'Faturamento SP2'!$D$2:$D$557,'Infos Relatório'!$B$2,'Faturamento SP2'!$E$2:$E$557,'Infos Relatório'!$B55,'Faturamento SP2'!$Z$2:$Z$557,'Infos Relatório'!I$1,'Faturamento SP2'!$T$2:$T$557,"Sim")</f>
        <v>0</v>
      </c>
      <c r="M55" s="27" t="e">
        <f t="shared" si="13"/>
        <v>#DIV/0!</v>
      </c>
      <c r="N55" s="24">
        <f>SUMIFS('Faturamento SP2'!$H$2:$H$557,'Faturamento SP2'!$D$2:$D$557,'Infos Relatório'!$B$2,'Faturamento SP2'!$E$2:$E$557,'Infos Relatório'!$B55,'Faturamento SP2'!$Z$2:$Z$557,'Infos Relatório'!I$1)</f>
        <v>0</v>
      </c>
      <c r="O55" s="23">
        <f>COUNTIFS('Faturamento SP2'!$D$2:$D$557,'Infos Relatório'!$B$2,'Faturamento SP2'!$E$2:$E$557,'Infos Relatório'!$B55,'Faturamento SP2'!$Z$2:$Z$557,'Infos Relatório'!O$1)</f>
        <v>0</v>
      </c>
      <c r="P55" s="14">
        <f>SUMIFS('Faturamento SP2'!$G$2:$G$557,'Faturamento SP2'!$D$2:$D$557,'Infos Relatório'!$B$2,'Faturamento SP2'!$E$2:$E$557,'Infos Relatório'!$B55,'Faturamento SP2'!$Z$2:$Z$557,'Infos Relatório'!O$1)</f>
        <v>0</v>
      </c>
      <c r="Q55" s="14">
        <f>SUMIFS('Faturamento SP2'!$J$2:$J$557,'Faturamento SP2'!$D$2:$D$557,'Infos Relatório'!$B$2,'Faturamento SP2'!$E$2:$E$557,'Infos Relatório'!$B55,'Faturamento SP2'!$Z$2:$Z$557,'Infos Relatório'!O$1)</f>
        <v>0</v>
      </c>
      <c r="R55" s="15">
        <f>SUMIFS('Faturamento SP2'!$O$2:$O$557,'Faturamento SP2'!$D$2:$D$557,'Infos Relatório'!$B$2,'Faturamento SP2'!$E$2:$E$557,'Infos Relatório'!$B55,'Faturamento SP2'!$Z$2:$Z$557,'Infos Relatório'!O$1,'Faturamento SP2'!$T$2:$T$557,"Sim")+SUMIFS('Faturamento SP2'!$P$2:$P$557,'Faturamento SP2'!$D$2:$D$557,'Infos Relatório'!$B$2,'Faturamento SP2'!$E$2:$E$557,'Infos Relatório'!$B55,'Faturamento SP2'!$Z$2:$Z$557,'Infos Relatório'!O$1,'Faturamento SP2'!$T$2:$T$557,"Sim")</f>
        <v>0</v>
      </c>
      <c r="S55" s="27" t="e">
        <f t="shared" si="14"/>
        <v>#DIV/0!</v>
      </c>
      <c r="T55" s="24">
        <f>SUMIFS('Faturamento SP2'!$H$2:$H$557,'Faturamento SP2'!$D$2:$D$557,'Infos Relatório'!$B$2,'Faturamento SP2'!$E$2:$E$557,'Infos Relatório'!$B55,'Faturamento SP2'!$Z$2:$Z$557,'Infos Relatório'!O$1)</f>
        <v>0</v>
      </c>
      <c r="U55" s="23">
        <f>COUNTIFS('Faturamento SP2'!$D$2:$D$557,'Infos Relatório'!$B$2,'Faturamento SP2'!$E$2:$E$557,'Infos Relatório'!$B55,'Faturamento SP2'!$Z$2:$Z$557,'Infos Relatório'!U$1)</f>
        <v>0</v>
      </c>
      <c r="V55" s="14">
        <f>SUMIFS('Faturamento SP2'!$G$2:$G$557,'Faturamento SP2'!$D$2:$D$557,'Infos Relatório'!$B$2,'Faturamento SP2'!$E$2:$E$557,'Infos Relatório'!$B55,'Faturamento SP2'!$Z$2:$Z$557,'Infos Relatório'!U$1)</f>
        <v>0</v>
      </c>
      <c r="W55" s="14">
        <f>SUMIFS('Faturamento SP2'!$J$2:$J$557,'Faturamento SP2'!$D$2:$D$557,'Infos Relatório'!$B$2,'Faturamento SP2'!$E$2:$E$557,'Infos Relatório'!$B55,'Faturamento SP2'!$Z$2:$Z$557,'Infos Relatório'!U$1)</f>
        <v>0</v>
      </c>
      <c r="X55" s="15">
        <f>SUMIFS('Faturamento SP2'!$O$2:$O$557,'Faturamento SP2'!$D$2:$D$557,'Infos Relatório'!$B$2,'Faturamento SP2'!$E$2:$E$557,'Infos Relatório'!$B55,'Faturamento SP2'!$Z$2:$Z$557,'Infos Relatório'!U$1,'Faturamento SP2'!$T$2:$T$557,"Sim")+SUMIFS('Faturamento SP2'!$P$2:$P$557,'Faturamento SP2'!$D$2:$D$557,'Infos Relatório'!$B$2,'Faturamento SP2'!$E$2:$E$557,'Infos Relatório'!$B55,'Faturamento SP2'!$Z$2:$Z$557,'Infos Relatório'!U$1,'Faturamento SP2'!$T$2:$T$557,"Sim")</f>
        <v>0</v>
      </c>
      <c r="Y55" s="27" t="e">
        <f t="shared" si="15"/>
        <v>#DIV/0!</v>
      </c>
      <c r="Z55" s="24">
        <f>SUMIFS('Faturamento SP2'!$H$2:$H$557,'Faturamento SP2'!$D$2:$D$557,'Infos Relatório'!$B$2,'Faturamento SP2'!$E$2:$E$557,'Infos Relatório'!$B55,'Faturamento SP2'!$Z$2:$Z$557,'Infos Relatório'!U$1)</f>
        <v>0</v>
      </c>
      <c r="AA55" s="23">
        <f>COUNTIFS('Faturamento SP2'!$D$2:$D$557,'Infos Relatório'!$B$2,'Faturamento SP2'!$E$2:$E$557,'Infos Relatório'!$B55,'Faturamento SP2'!$Z$2:$Z$557,'Infos Relatório'!AA$1)</f>
        <v>0</v>
      </c>
      <c r="AB55" s="14">
        <f>SUMIFS('Faturamento SP2'!$G$2:$G$557,'Faturamento SP2'!$D$2:$D$557,'Infos Relatório'!$B$2,'Faturamento SP2'!$E$2:$E$557,'Infos Relatório'!$B55,'Faturamento SP2'!$Z$2:$Z$557,'Infos Relatório'!AA$1)</f>
        <v>0</v>
      </c>
      <c r="AC55" s="14">
        <f>SUMIFS('Faturamento SP2'!$J$2:$J$557,'Faturamento SP2'!$D$2:$D$557,'Infos Relatório'!$B$2,'Faturamento SP2'!$E$2:$E$557,'Infos Relatório'!$B55,'Faturamento SP2'!$Z$2:$Z$557,'Infos Relatório'!AA$1)</f>
        <v>0</v>
      </c>
      <c r="AD55" s="15">
        <f>SUMIFS('Faturamento SP2'!$O$2:$O$557,'Faturamento SP2'!$D$2:$D$557,'Infos Relatório'!$B$2,'Faturamento SP2'!$E$2:$E$557,'Infos Relatório'!$B55,'Faturamento SP2'!$Z$2:$Z$557,'Infos Relatório'!AA$1,'Faturamento SP2'!$T$2:$T$557,"Sim")+SUMIFS('Faturamento SP2'!$P$2:$P$557,'Faturamento SP2'!$D$2:$D$557,'Infos Relatório'!$B$2,'Faturamento SP2'!$E$2:$E$557,'Infos Relatório'!$B55,'Faturamento SP2'!$Z$2:$Z$557,'Infos Relatório'!AA$1,'Faturamento SP2'!$T$2:$T$557,"Sim")</f>
        <v>0</v>
      </c>
      <c r="AE55" s="27" t="e">
        <f t="shared" si="16"/>
        <v>#DIV/0!</v>
      </c>
      <c r="AF55" s="24">
        <f>SUMIFS('Faturamento SP2'!$H$2:$H$557,'Faturamento SP2'!$D$2:$D$557,'Infos Relatório'!$B$2,'Faturamento SP2'!$E$2:$E$557,'Infos Relatório'!$B55,'Faturamento SP2'!$Z$2:$Z$557,'Infos Relatório'!AA$1)</f>
        <v>0</v>
      </c>
      <c r="AG55" s="23">
        <f>COUNTIFS('Faturamento SP2'!$D$2:$D$557,'Infos Relatório'!$B$2,'Faturamento SP2'!$E$2:$E$557,'Infos Relatório'!$B55,'Faturamento SP2'!$Z$2:$Z$557,'Infos Relatório'!AG$1)</f>
        <v>0</v>
      </c>
      <c r="AH55" s="14">
        <f>SUMIFS('Faturamento SP2'!$G$2:$G$557,'Faturamento SP2'!$D$2:$D$557,'Infos Relatório'!$B$2,'Faturamento SP2'!$E$2:$E$557,'Infos Relatório'!$B55,'Faturamento SP2'!$Z$2:$Z$557,'Infos Relatório'!AG$1)</f>
        <v>0</v>
      </c>
      <c r="AI55" s="14">
        <f>SUMIFS('Faturamento SP2'!$J$2:$J$557,'Faturamento SP2'!$D$2:$D$557,'Infos Relatório'!$B$2,'Faturamento SP2'!$E$2:$E$557,'Infos Relatório'!$B55,'Faturamento SP2'!$Z$2:$Z$557,'Infos Relatório'!AG$1)</f>
        <v>0</v>
      </c>
      <c r="AJ55" s="15">
        <f>SUMIFS('Faturamento SP2'!$O$2:$O$557,'Faturamento SP2'!$D$2:$D$557,'Infos Relatório'!$B$2,'Faturamento SP2'!$E$2:$E$557,'Infos Relatório'!$B55,'Faturamento SP2'!$Z$2:$Z$557,'Infos Relatório'!AG$1,'Faturamento SP2'!$T$2:$T$557,"Sim")+SUMIFS('Faturamento SP2'!$P$2:$P$557,'Faturamento SP2'!$D$2:$D$557,'Infos Relatório'!$B$2,'Faturamento SP2'!$E$2:$E$557,'Infos Relatório'!$B55,'Faturamento SP2'!$Z$2:$Z$557,'Infos Relatório'!AG$1,'Faturamento SP2'!$T$2:$T$557,"Sim")</f>
        <v>0</v>
      </c>
      <c r="AK55" s="27" t="e">
        <f t="shared" si="17"/>
        <v>#DIV/0!</v>
      </c>
      <c r="AL55" s="24">
        <f>SUMIFS('Faturamento SP2'!$H$2:$H$557,'Faturamento SP2'!$D$2:$D$557,'Infos Relatório'!$B$2,'Faturamento SP2'!$E$2:$E$557,'Infos Relatório'!$B55,'Faturamento SP2'!$Z$2:$Z$557,'Infos Relatório'!AG$1)</f>
        <v>0</v>
      </c>
      <c r="AM55" s="23">
        <f>COUNTIFS('Faturamento SP2'!$D$2:$D$557,'Infos Relatório'!$B$2,'Faturamento SP2'!$E$2:$E$557,'Infos Relatório'!$B55,'Faturamento SP2'!$Z$2:$Z$557,'Infos Relatório'!AM$1)</f>
        <v>0</v>
      </c>
      <c r="AN55" s="14">
        <f>SUMIFS('Faturamento SP2'!$G$2:$G$557,'Faturamento SP2'!$D$2:$D$557,'Infos Relatório'!$B$2,'Faturamento SP2'!$E$2:$E$557,'Infos Relatório'!$B55,'Faturamento SP2'!$Z$2:$Z$557,'Infos Relatório'!AM$1)</f>
        <v>0</v>
      </c>
      <c r="AO55" s="14">
        <f>SUMIFS('Faturamento SP2'!$J$2:$J$557,'Faturamento SP2'!$D$2:$D$557,'Infos Relatório'!$B$2,'Faturamento SP2'!$E$2:$E$557,'Infos Relatório'!$B55,'Faturamento SP2'!$Z$2:$Z$557,'Infos Relatório'!AM$1)</f>
        <v>0</v>
      </c>
      <c r="AP55" s="15">
        <f>SUMIFS('Faturamento SP2'!$O$2:$O$557,'Faturamento SP2'!$D$2:$D$557,'Infos Relatório'!$B$2,'Faturamento SP2'!$E$2:$E$557,'Infos Relatório'!$B55,'Faturamento SP2'!$Z$2:$Z$557,'Infos Relatório'!AM$1,'Faturamento SP2'!$T$2:$T$557,"Sim")+SUMIFS('Faturamento SP2'!$P$2:$P$557,'Faturamento SP2'!$D$2:$D$557,'Infos Relatório'!$B$2,'Faturamento SP2'!$E$2:$E$557,'Infos Relatório'!$B55,'Faturamento SP2'!$Z$2:$Z$557,'Infos Relatório'!AM$1,'Faturamento SP2'!$T$2:$T$557,"Sim")</f>
        <v>0</v>
      </c>
      <c r="AQ55" s="27" t="e">
        <f t="shared" si="18"/>
        <v>#DIV/0!</v>
      </c>
      <c r="AR55" s="24">
        <f>SUMIFS('Faturamento SP2'!$H$2:$H$557,'Faturamento SP2'!$D$2:$D$557,'Infos Relatório'!$B$2,'Faturamento SP2'!$E$2:$E$557,'Infos Relatório'!$B55,'Faturamento SP2'!$Z$2:$Z$557,'Infos Relatório'!AM$1)</f>
        <v>0</v>
      </c>
      <c r="AS55" s="23">
        <f>COUNTIFS('Faturamento SP2'!$D$2:$D$557,'Infos Relatório'!$B$2,'Faturamento SP2'!$E$2:$E$557,'Infos Relatório'!$B55,'Faturamento SP2'!$Z$2:$Z$557,'Infos Relatório'!AS$1)</f>
        <v>0</v>
      </c>
      <c r="AT55" s="14">
        <f>SUMIFS('Faturamento SP2'!$G$2:$G$557,'Faturamento SP2'!$D$2:$D$557,'Infos Relatório'!$B$2,'Faturamento SP2'!$E$2:$E$557,'Infos Relatório'!$B55,'Faturamento SP2'!$Z$2:$Z$557,'Infos Relatório'!AS$1)</f>
        <v>0</v>
      </c>
      <c r="AU55" s="14">
        <f>SUMIFS('Faturamento SP2'!$J$2:$J$557,'Faturamento SP2'!$D$2:$D$557,'Infos Relatório'!$B$2,'Faturamento SP2'!$E$2:$E$557,'Infos Relatório'!$B55,'Faturamento SP2'!$Z$2:$Z$557,'Infos Relatório'!AS$1)</f>
        <v>0</v>
      </c>
      <c r="AV55" s="15">
        <f>SUMIFS('Faturamento SP2'!$O$2:$O$557,'Faturamento SP2'!$D$2:$D$557,'Infos Relatório'!$B$2,'Faturamento SP2'!$E$2:$E$557,'Infos Relatório'!$B55,'Faturamento SP2'!$Z$2:$Z$557,'Infos Relatório'!AS$1,'Faturamento SP2'!$T$2:$T$557,"Sim")+SUMIFS('Faturamento SP2'!$P$2:$P$557,'Faturamento SP2'!$D$2:$D$557,'Infos Relatório'!$B$2,'Faturamento SP2'!$E$2:$E$557,'Infos Relatório'!$B55,'Faturamento SP2'!$Z$2:$Z$557,'Infos Relatório'!AS$1,'Faturamento SP2'!$T$2:$T$557,"Sim")</f>
        <v>0</v>
      </c>
      <c r="AW55" s="27" t="e">
        <f t="shared" si="19"/>
        <v>#DIV/0!</v>
      </c>
      <c r="AX55" s="24">
        <f>SUMIFS('Faturamento SP2'!$H$2:$H$557,'Faturamento SP2'!$D$2:$D$557,'Infos Relatório'!$B$2,'Faturamento SP2'!$E$2:$E$557,'Infos Relatório'!$B55,'Faturamento SP2'!$Z$2:$Z$557,'Infos Relatório'!AS$1)</f>
        <v>0</v>
      </c>
      <c r="AY55" s="23">
        <f>COUNTIFS('Faturamento SP2'!$D$2:$D$557,'Infos Relatório'!$B$2,'Faturamento SP2'!$E$2:$E$557,'Infos Relatório'!$B55,'Faturamento SP2'!$Z$2:$Z$557,'Infos Relatório'!AY$1)</f>
        <v>0</v>
      </c>
      <c r="AZ55" s="14">
        <f>SUMIFS('Faturamento SP2'!$G$2:$G$557,'Faturamento SP2'!$D$2:$D$557,'Infos Relatório'!$B$2,'Faturamento SP2'!$E$2:$E$557,'Infos Relatório'!$B55,'Faturamento SP2'!$Z$2:$Z$557,'Infos Relatório'!AY$1)</f>
        <v>0</v>
      </c>
      <c r="BA55" s="14">
        <f>SUMIFS('Faturamento SP2'!$J$2:$J$557,'Faturamento SP2'!$D$2:$D$557,'Infos Relatório'!$B$2,'Faturamento SP2'!$E$2:$E$557,'Infos Relatório'!$B55,'Faturamento SP2'!$Z$2:$Z$557,'Infos Relatório'!AY$1)</f>
        <v>0</v>
      </c>
      <c r="BB55" s="15">
        <f>SUMIFS('Faturamento SP2'!$O$2:$O$557,'Faturamento SP2'!$D$2:$D$557,'Infos Relatório'!$B$2,'Faturamento SP2'!$E$2:$E$557,'Infos Relatório'!$B55,'Faturamento SP2'!$Z$2:$Z$557,'Infos Relatório'!AY$1,'Faturamento SP2'!$T$2:$T$557,"Sim")+SUMIFS('Faturamento SP2'!$P$2:$P$557,'Faturamento SP2'!$D$2:$D$557,'Infos Relatório'!$B$2,'Faturamento SP2'!$E$2:$E$557,'Infos Relatório'!$B55,'Faturamento SP2'!$Z$2:$Z$557,'Infos Relatório'!AY$1,'Faturamento SP2'!$T$2:$T$557,"Sim")</f>
        <v>0</v>
      </c>
      <c r="BC55" s="27" t="e">
        <f t="shared" si="20"/>
        <v>#DIV/0!</v>
      </c>
      <c r="BD55" s="24">
        <f>SUMIFS('Faturamento SP2'!$H$2:$H$557,'Faturamento SP2'!$D$2:$D$557,'Infos Relatório'!$B$2,'Faturamento SP2'!$E$2:$E$557,'Infos Relatório'!$B55,'Faturamento SP2'!$Z$2:$Z$557,'Infos Relatório'!AY$1)</f>
        <v>0</v>
      </c>
      <c r="BE55" s="23">
        <f>COUNTIFS('Faturamento SP2'!$D$2:$D$557,'Infos Relatório'!$B$2,'Faturamento SP2'!$E$2:$E$557,'Infos Relatório'!$B55,'Faturamento SP2'!$Z$2:$Z$557,'Infos Relatório'!BE$1)</f>
        <v>0</v>
      </c>
      <c r="BF55" s="14">
        <f>SUMIFS('Faturamento SP2'!$G$2:$G$557,'Faturamento SP2'!$D$2:$D$557,'Infos Relatório'!$B$2,'Faturamento SP2'!$E$2:$E$557,'Infos Relatório'!$B55,'Faturamento SP2'!$Z$2:$Z$557,'Infos Relatório'!BE$1)</f>
        <v>0</v>
      </c>
      <c r="BG55" s="14">
        <f>SUMIFS('Faturamento SP2'!$J$2:$J$557,'Faturamento SP2'!$D$2:$D$557,'Infos Relatório'!$B$2,'Faturamento SP2'!$E$2:$E$557,'Infos Relatório'!$B55,'Faturamento SP2'!$Z$2:$Z$557,'Infos Relatório'!BE$1)</f>
        <v>0</v>
      </c>
      <c r="BH55" s="15">
        <f>SUMIFS('Faturamento SP2'!$O$2:$O$557,'Faturamento SP2'!$D$2:$D$557,'Infos Relatório'!$B$2,'Faturamento SP2'!$E$2:$E$557,'Infos Relatório'!$B55,'Faturamento SP2'!$Z$2:$Z$557,'Infos Relatório'!BE$1,'Faturamento SP2'!$T$2:$T$557,"Sim")+SUMIFS('Faturamento SP2'!$P$2:$P$557,'Faturamento SP2'!$D$2:$D$557,'Infos Relatório'!$B$2,'Faturamento SP2'!$E$2:$E$557,'Infos Relatório'!$B55,'Faturamento SP2'!$Z$2:$Z$557,'Infos Relatório'!BE$1,'Faturamento SP2'!$T$2:$T$557,"Sim")</f>
        <v>0</v>
      </c>
      <c r="BI55" s="27" t="e">
        <f t="shared" si="21"/>
        <v>#DIV/0!</v>
      </c>
      <c r="BJ55" s="24">
        <f>SUMIFS('Faturamento SP2'!$H$2:$H$557,'Faturamento SP2'!$D$2:$D$557,'Infos Relatório'!$B$2,'Faturamento SP2'!$E$2:$E$557,'Infos Relatório'!$B55,'Faturamento SP2'!$Z$2:$Z$557,'Infos Relatório'!BE$1)</f>
        <v>0</v>
      </c>
      <c r="BK55" s="23">
        <f>COUNTIFS('Faturamento SP2'!$D$2:$D$557,'Infos Relatório'!$B$2,'Faturamento SP2'!$E$2:$E$557,'Infos Relatório'!$B55,'Faturamento SP2'!$Z$2:$Z$557,'Infos Relatório'!BK$1)</f>
        <v>0</v>
      </c>
      <c r="BL55" s="14">
        <f>SUMIFS('Faturamento SP2'!$G$2:$G$557,'Faturamento SP2'!$D$2:$D$557,'Infos Relatório'!$B$2,'Faturamento SP2'!$E$2:$E$557,'Infos Relatório'!$B55,'Faturamento SP2'!$Z$2:$Z$557,'Infos Relatório'!BK$1)</f>
        <v>0</v>
      </c>
      <c r="BM55" s="14">
        <f>SUMIFS('Faturamento SP2'!$J$2:$J$557,'Faturamento SP2'!$D$2:$D$557,'Infos Relatório'!$B$2,'Faturamento SP2'!$E$2:$E$557,'Infos Relatório'!$B55,'Faturamento SP2'!$Z$2:$Z$557,'Infos Relatório'!BK$1)</f>
        <v>0</v>
      </c>
      <c r="BN55" s="15">
        <f>SUMIFS('Faturamento SP2'!$O$2:$O$557,'Faturamento SP2'!$D$2:$D$557,'Infos Relatório'!$B$2,'Faturamento SP2'!$E$2:$E$557,'Infos Relatório'!$B55,'Faturamento SP2'!$Z$2:$Z$557,'Infos Relatório'!BK$1,'Faturamento SP2'!$T$2:$T$557,"Sim")+SUMIFS('Faturamento SP2'!$P$2:$P$557,'Faturamento SP2'!$D$2:$D$557,'Infos Relatório'!$B$2,'Faturamento SP2'!$E$2:$E$557,'Infos Relatório'!$B55,'Faturamento SP2'!$Z$2:$Z$557,'Infos Relatório'!BK$1,'Faturamento SP2'!$T$2:$T$557,"Sim")</f>
        <v>0</v>
      </c>
      <c r="BO55" s="27" t="e">
        <f t="shared" si="22"/>
        <v>#DIV/0!</v>
      </c>
      <c r="BP55" s="24">
        <f>SUMIFS('Faturamento SP2'!$H$2:$H$557,'Faturamento SP2'!$D$2:$D$557,'Infos Relatório'!$B$2,'Faturamento SP2'!$E$2:$E$557,'Infos Relatório'!$B55,'Faturamento SP2'!$Z$2:$Z$557,'Infos Relatório'!BK$1)</f>
        <v>0</v>
      </c>
      <c r="BQ55" s="23">
        <f>COUNTIFS('Faturamento SP2'!$D$2:$D$557,'Infos Relatório'!$B$2,'Faturamento SP2'!$E$2:$E$557,'Infos Relatório'!$B55,'Faturamento SP2'!$Z$2:$Z$557,'Infos Relatório'!BQ$1)</f>
        <v>0</v>
      </c>
      <c r="BR55" s="14">
        <f>SUMIFS('Faturamento SP2'!$G$2:$G$557,'Faturamento SP2'!$D$2:$D$557,'Infos Relatório'!$B$2,'Faturamento SP2'!$E$2:$E$557,'Infos Relatório'!$B55,'Faturamento SP2'!$Z$2:$Z$557,'Infos Relatório'!BQ$1)</f>
        <v>0</v>
      </c>
      <c r="BS55" s="14">
        <f>SUMIFS('Faturamento SP2'!$J$2:$J$557,'Faturamento SP2'!$D$2:$D$557,'Infos Relatório'!$B$2,'Faturamento SP2'!$E$2:$E$557,'Infos Relatório'!$B55,'Faturamento SP2'!$Z$2:$Z$557,'Infos Relatório'!BQ$1)</f>
        <v>0</v>
      </c>
      <c r="BT55" s="15">
        <f>SUMIFS('Faturamento SP2'!$O$2:$O$557,'Faturamento SP2'!$D$2:$D$557,'Infos Relatório'!$B$2,'Faturamento SP2'!$E$2:$E$557,'Infos Relatório'!$B55,'Faturamento SP2'!$Z$2:$Z$557,'Infos Relatório'!BQ$1,'Faturamento SP2'!$T$2:$T$557,"Sim")+SUMIFS('Faturamento SP2'!$P$2:$P$557,'Faturamento SP2'!$D$2:$D$557,'Infos Relatório'!$B$2,'Faturamento SP2'!$E$2:$E$557,'Infos Relatório'!$B55,'Faturamento SP2'!$Z$2:$Z$557,'Infos Relatório'!BQ$1,'Faturamento SP2'!$T$2:$T$557,"Sim")</f>
        <v>0</v>
      </c>
      <c r="BU55" s="27" t="e">
        <f t="shared" si="23"/>
        <v>#DIV/0!</v>
      </c>
      <c r="BV55" s="24">
        <f>SUMIFS('Faturamento SP2'!$H$2:$H$557,'Faturamento SP2'!$D$2:$D$557,'Infos Relatório'!$B$2,'Faturamento SP2'!$E$2:$E$557,'Infos Relatório'!$B55,'Faturamento SP2'!$Z$2:$Z$557,'Infos Relatório'!BQ$1)</f>
        <v>0</v>
      </c>
    </row>
    <row r="56" spans="2:74">
      <c r="B56" s="17" t="s">
        <v>285</v>
      </c>
      <c r="C56" s="23">
        <f>COUNTIFS('Faturamento SP2'!$D$2:$D$557,'Infos Relatório'!$B$2,'Faturamento SP2'!$E$2:$E$557,'Infos Relatório'!$B56,'Faturamento SP2'!$Z$2:$Z$557,'Infos Relatório'!C$1)</f>
        <v>0</v>
      </c>
      <c r="D56" s="14">
        <f>SUMIFS('Faturamento SP2'!$G$2:$G$557,'Faturamento SP2'!$D$2:$D$557,'Infos Relatório'!$B$2,'Faturamento SP2'!$E$2:$E$557,'Infos Relatório'!$B56,'Faturamento SP2'!$Z$2:$Z$557,'Infos Relatório'!C$1)</f>
        <v>0</v>
      </c>
      <c r="E56" s="55">
        <f>SUMIFS('Faturamento SP2'!$J$2:$J$557,'Faturamento SP2'!$D$2:$D$557,'Infos Relatório'!$B$2,'Faturamento SP2'!$E$2:$E$557,'Infos Relatório'!$B56,'Faturamento SP2'!$Z$2:$Z$557,'Infos Relatório'!C$1)</f>
        <v>0</v>
      </c>
      <c r="F56" s="15">
        <f>SUMIFS('Faturamento SP2'!$O$2:$O$557,'Faturamento SP2'!$D$2:$D$557,'Infos Relatório'!$B$2,'Faturamento SP2'!$E$2:$E$557,'Infos Relatório'!$B56,'Faturamento SP2'!$Z$2:$Z$557,'Infos Relatório'!C$1,'Faturamento SP2'!$T$2:$T$557,"Sim")+SUMIFS('Faturamento SP2'!$P$2:$P$557,'Faturamento SP2'!$D$2:$D$557,'Infos Relatório'!$B$2,'Faturamento SP2'!$E$2:$E$557,'Infos Relatório'!$B56,'Faturamento SP2'!$Z$2:$Z$557,'Infos Relatório'!C$1,'Faturamento SP2'!$T$2:$T$557,"Sim")</f>
        <v>0</v>
      </c>
      <c r="G56" s="60" t="e">
        <f t="shared" si="12"/>
        <v>#DIV/0!</v>
      </c>
      <c r="H56" s="24">
        <f>SUMIFS('Faturamento SP2'!$H$2:$H$557,'Faturamento SP2'!$D$2:$D$557,'Infos Relatório'!$B$2,'Faturamento SP2'!$E$2:$E$557,'Infos Relatório'!$B56,'Faturamento SP2'!$Z$2:$Z$557,'Infos Relatório'!C$1)</f>
        <v>0</v>
      </c>
      <c r="I56" s="23">
        <f>COUNTIFS('Faturamento SP2'!$D$2:$D$557,'Infos Relatório'!$B$2,'Faturamento SP2'!$E$2:$E$557,'Infos Relatório'!$B56,'Faturamento SP2'!$Z$2:$Z$557,'Infos Relatório'!I$1)</f>
        <v>0</v>
      </c>
      <c r="J56" s="14">
        <f>SUMIFS('Faturamento SP2'!$G$2:$G$557,'Faturamento SP2'!$D$2:$D$557,'Infos Relatório'!$B$2,'Faturamento SP2'!$E$2:$E$557,'Infos Relatório'!$B56,'Faturamento SP2'!$Z$2:$Z$557,'Infos Relatório'!I$1)</f>
        <v>0</v>
      </c>
      <c r="K56" s="55">
        <f>SUMIFS('Faturamento SP2'!$J$2:$J$557,'Faturamento SP2'!$D$2:$D$557,'Infos Relatório'!$B$2,'Faturamento SP2'!$E$2:$E$557,'Infos Relatório'!$B56,'Faturamento SP2'!$Z$2:$Z$557,'Infos Relatório'!I$1)</f>
        <v>0</v>
      </c>
      <c r="L56" s="15">
        <f>SUMIFS('Faturamento SP2'!$O$2:$O$557,'Faturamento SP2'!$D$2:$D$557,'Infos Relatório'!$B$2,'Faturamento SP2'!$E$2:$E$557,'Infos Relatório'!$B56,'Faturamento SP2'!$Z$2:$Z$557,'Infos Relatório'!I$1,'Faturamento SP2'!$T$2:$T$557,"Sim")+SUMIFS('Faturamento SP2'!$P$2:$P$557,'Faturamento SP2'!$D$2:$D$557,'Infos Relatório'!$B$2,'Faturamento SP2'!$E$2:$E$557,'Infos Relatório'!$B56,'Faturamento SP2'!$Z$2:$Z$557,'Infos Relatório'!I$1,'Faturamento SP2'!$T$2:$T$557,"Sim")</f>
        <v>0</v>
      </c>
      <c r="M56" s="27" t="e">
        <f t="shared" si="13"/>
        <v>#DIV/0!</v>
      </c>
      <c r="N56" s="24">
        <f>SUMIFS('Faturamento SP2'!$H$2:$H$557,'Faturamento SP2'!$D$2:$D$557,'Infos Relatório'!$B$2,'Faturamento SP2'!$E$2:$E$557,'Infos Relatório'!$B56,'Faturamento SP2'!$Z$2:$Z$557,'Infos Relatório'!I$1)</f>
        <v>0</v>
      </c>
      <c r="O56" s="23">
        <f>COUNTIFS('Faturamento SP2'!$D$2:$D$557,'Infos Relatório'!$B$2,'Faturamento SP2'!$E$2:$E$557,'Infos Relatório'!$B56,'Faturamento SP2'!$Z$2:$Z$557,'Infos Relatório'!O$1)</f>
        <v>0</v>
      </c>
      <c r="P56" s="14">
        <f>SUMIFS('Faturamento SP2'!$G$2:$G$557,'Faturamento SP2'!$D$2:$D$557,'Infos Relatório'!$B$2,'Faturamento SP2'!$E$2:$E$557,'Infos Relatório'!$B56,'Faturamento SP2'!$Z$2:$Z$557,'Infos Relatório'!O$1)</f>
        <v>0</v>
      </c>
      <c r="Q56" s="14">
        <f>SUMIFS('Faturamento SP2'!$J$2:$J$557,'Faturamento SP2'!$D$2:$D$557,'Infos Relatório'!$B$2,'Faturamento SP2'!$E$2:$E$557,'Infos Relatório'!$B56,'Faturamento SP2'!$Z$2:$Z$557,'Infos Relatório'!O$1)</f>
        <v>0</v>
      </c>
      <c r="R56" s="15">
        <f>SUMIFS('Faturamento SP2'!$O$2:$O$557,'Faturamento SP2'!$D$2:$D$557,'Infos Relatório'!$B$2,'Faturamento SP2'!$E$2:$E$557,'Infos Relatório'!$B56,'Faturamento SP2'!$Z$2:$Z$557,'Infos Relatório'!O$1,'Faturamento SP2'!$T$2:$T$557,"Sim")+SUMIFS('Faturamento SP2'!$P$2:$P$557,'Faturamento SP2'!$D$2:$D$557,'Infos Relatório'!$B$2,'Faturamento SP2'!$E$2:$E$557,'Infos Relatório'!$B56,'Faturamento SP2'!$Z$2:$Z$557,'Infos Relatório'!O$1,'Faturamento SP2'!$T$2:$T$557,"Sim")</f>
        <v>0</v>
      </c>
      <c r="S56" s="27" t="e">
        <f t="shared" si="14"/>
        <v>#DIV/0!</v>
      </c>
      <c r="T56" s="24">
        <f>SUMIFS('Faturamento SP2'!$H$2:$H$557,'Faturamento SP2'!$D$2:$D$557,'Infos Relatório'!$B$2,'Faturamento SP2'!$E$2:$E$557,'Infos Relatório'!$B56,'Faturamento SP2'!$Z$2:$Z$557,'Infos Relatório'!O$1)</f>
        <v>0</v>
      </c>
      <c r="U56" s="23">
        <f>COUNTIFS('Faturamento SP2'!$D$2:$D$557,'Infos Relatório'!$B$2,'Faturamento SP2'!$E$2:$E$557,'Infos Relatório'!$B56,'Faturamento SP2'!$Z$2:$Z$557,'Infos Relatório'!U$1)</f>
        <v>0</v>
      </c>
      <c r="V56" s="14">
        <f>SUMIFS('Faturamento SP2'!$G$2:$G$557,'Faturamento SP2'!$D$2:$D$557,'Infos Relatório'!$B$2,'Faturamento SP2'!$E$2:$E$557,'Infos Relatório'!$B56,'Faturamento SP2'!$Z$2:$Z$557,'Infos Relatório'!U$1)</f>
        <v>0</v>
      </c>
      <c r="W56" s="14">
        <f>SUMIFS('Faturamento SP2'!$J$2:$J$557,'Faturamento SP2'!$D$2:$D$557,'Infos Relatório'!$B$2,'Faturamento SP2'!$E$2:$E$557,'Infos Relatório'!$B56,'Faturamento SP2'!$Z$2:$Z$557,'Infos Relatório'!U$1)</f>
        <v>0</v>
      </c>
      <c r="X56" s="15">
        <f>SUMIFS('Faturamento SP2'!$O$2:$O$557,'Faturamento SP2'!$D$2:$D$557,'Infos Relatório'!$B$2,'Faturamento SP2'!$E$2:$E$557,'Infos Relatório'!$B56,'Faturamento SP2'!$Z$2:$Z$557,'Infos Relatório'!U$1,'Faturamento SP2'!$T$2:$T$557,"Sim")+SUMIFS('Faturamento SP2'!$P$2:$P$557,'Faturamento SP2'!$D$2:$D$557,'Infos Relatório'!$B$2,'Faturamento SP2'!$E$2:$E$557,'Infos Relatório'!$B56,'Faturamento SP2'!$Z$2:$Z$557,'Infos Relatório'!U$1,'Faturamento SP2'!$T$2:$T$557,"Sim")</f>
        <v>0</v>
      </c>
      <c r="Y56" s="27" t="e">
        <f t="shared" si="15"/>
        <v>#DIV/0!</v>
      </c>
      <c r="Z56" s="24">
        <f>SUMIFS('Faturamento SP2'!$H$2:$H$557,'Faturamento SP2'!$D$2:$D$557,'Infos Relatório'!$B$2,'Faturamento SP2'!$E$2:$E$557,'Infos Relatório'!$B56,'Faturamento SP2'!$Z$2:$Z$557,'Infos Relatório'!U$1)</f>
        <v>0</v>
      </c>
      <c r="AA56" s="23">
        <f>COUNTIFS('Faturamento SP2'!$D$2:$D$557,'Infos Relatório'!$B$2,'Faturamento SP2'!$E$2:$E$557,'Infos Relatório'!$B56,'Faturamento SP2'!$Z$2:$Z$557,'Infos Relatório'!AA$1)</f>
        <v>0</v>
      </c>
      <c r="AB56" s="14">
        <f>SUMIFS('Faturamento SP2'!$G$2:$G$557,'Faturamento SP2'!$D$2:$D$557,'Infos Relatório'!$B$2,'Faturamento SP2'!$E$2:$E$557,'Infos Relatório'!$B56,'Faturamento SP2'!$Z$2:$Z$557,'Infos Relatório'!AA$1)</f>
        <v>0</v>
      </c>
      <c r="AC56" s="14">
        <f>SUMIFS('Faturamento SP2'!$J$2:$J$557,'Faturamento SP2'!$D$2:$D$557,'Infos Relatório'!$B$2,'Faturamento SP2'!$E$2:$E$557,'Infos Relatório'!$B56,'Faturamento SP2'!$Z$2:$Z$557,'Infos Relatório'!AA$1)</f>
        <v>0</v>
      </c>
      <c r="AD56" s="15">
        <f>SUMIFS('Faturamento SP2'!$O$2:$O$557,'Faturamento SP2'!$D$2:$D$557,'Infos Relatório'!$B$2,'Faturamento SP2'!$E$2:$E$557,'Infos Relatório'!$B56,'Faturamento SP2'!$Z$2:$Z$557,'Infos Relatório'!AA$1,'Faturamento SP2'!$T$2:$T$557,"Sim")+SUMIFS('Faturamento SP2'!$P$2:$P$557,'Faturamento SP2'!$D$2:$D$557,'Infos Relatório'!$B$2,'Faturamento SP2'!$E$2:$E$557,'Infos Relatório'!$B56,'Faturamento SP2'!$Z$2:$Z$557,'Infos Relatório'!AA$1,'Faturamento SP2'!$T$2:$T$557,"Sim")</f>
        <v>0</v>
      </c>
      <c r="AE56" s="27" t="e">
        <f t="shared" si="16"/>
        <v>#DIV/0!</v>
      </c>
      <c r="AF56" s="24">
        <f>SUMIFS('Faturamento SP2'!$H$2:$H$557,'Faturamento SP2'!$D$2:$D$557,'Infos Relatório'!$B$2,'Faturamento SP2'!$E$2:$E$557,'Infos Relatório'!$B56,'Faturamento SP2'!$Z$2:$Z$557,'Infos Relatório'!AA$1)</f>
        <v>0</v>
      </c>
      <c r="AG56" s="23">
        <f>COUNTIFS('Faturamento SP2'!$D$2:$D$557,'Infos Relatório'!$B$2,'Faturamento SP2'!$E$2:$E$557,'Infos Relatório'!$B56,'Faturamento SP2'!$Z$2:$Z$557,'Infos Relatório'!AG$1)</f>
        <v>0</v>
      </c>
      <c r="AH56" s="14">
        <f>SUMIFS('Faturamento SP2'!$G$2:$G$557,'Faturamento SP2'!$D$2:$D$557,'Infos Relatório'!$B$2,'Faturamento SP2'!$E$2:$E$557,'Infos Relatório'!$B56,'Faturamento SP2'!$Z$2:$Z$557,'Infos Relatório'!AG$1)</f>
        <v>0</v>
      </c>
      <c r="AI56" s="14">
        <f>SUMIFS('Faturamento SP2'!$J$2:$J$557,'Faturamento SP2'!$D$2:$D$557,'Infos Relatório'!$B$2,'Faturamento SP2'!$E$2:$E$557,'Infos Relatório'!$B56,'Faturamento SP2'!$Z$2:$Z$557,'Infos Relatório'!AG$1)</f>
        <v>0</v>
      </c>
      <c r="AJ56" s="15">
        <f>SUMIFS('Faturamento SP2'!$O$2:$O$557,'Faturamento SP2'!$D$2:$D$557,'Infos Relatório'!$B$2,'Faturamento SP2'!$E$2:$E$557,'Infos Relatório'!$B56,'Faturamento SP2'!$Z$2:$Z$557,'Infos Relatório'!AG$1,'Faturamento SP2'!$T$2:$T$557,"Sim")+SUMIFS('Faturamento SP2'!$P$2:$P$557,'Faturamento SP2'!$D$2:$D$557,'Infos Relatório'!$B$2,'Faturamento SP2'!$E$2:$E$557,'Infos Relatório'!$B56,'Faturamento SP2'!$Z$2:$Z$557,'Infos Relatório'!AG$1,'Faturamento SP2'!$T$2:$T$557,"Sim")</f>
        <v>0</v>
      </c>
      <c r="AK56" s="27" t="e">
        <f t="shared" si="17"/>
        <v>#DIV/0!</v>
      </c>
      <c r="AL56" s="24">
        <f>SUMIFS('Faturamento SP2'!$H$2:$H$557,'Faturamento SP2'!$D$2:$D$557,'Infos Relatório'!$B$2,'Faturamento SP2'!$E$2:$E$557,'Infos Relatório'!$B56,'Faturamento SP2'!$Z$2:$Z$557,'Infos Relatório'!AG$1)</f>
        <v>0</v>
      </c>
      <c r="AM56" s="23">
        <f>COUNTIFS('Faturamento SP2'!$D$2:$D$557,'Infos Relatório'!$B$2,'Faturamento SP2'!$E$2:$E$557,'Infos Relatório'!$B56,'Faturamento SP2'!$Z$2:$Z$557,'Infos Relatório'!AM$1)</f>
        <v>0</v>
      </c>
      <c r="AN56" s="14">
        <f>SUMIFS('Faturamento SP2'!$G$2:$G$557,'Faturamento SP2'!$D$2:$D$557,'Infos Relatório'!$B$2,'Faturamento SP2'!$E$2:$E$557,'Infos Relatório'!$B56,'Faturamento SP2'!$Z$2:$Z$557,'Infos Relatório'!AM$1)</f>
        <v>0</v>
      </c>
      <c r="AO56" s="14">
        <f>SUMIFS('Faturamento SP2'!$J$2:$J$557,'Faturamento SP2'!$D$2:$D$557,'Infos Relatório'!$B$2,'Faturamento SP2'!$E$2:$E$557,'Infos Relatório'!$B56,'Faturamento SP2'!$Z$2:$Z$557,'Infos Relatório'!AM$1)</f>
        <v>0</v>
      </c>
      <c r="AP56" s="15">
        <f>SUMIFS('Faturamento SP2'!$O$2:$O$557,'Faturamento SP2'!$D$2:$D$557,'Infos Relatório'!$B$2,'Faturamento SP2'!$E$2:$E$557,'Infos Relatório'!$B56,'Faturamento SP2'!$Z$2:$Z$557,'Infos Relatório'!AM$1,'Faturamento SP2'!$T$2:$T$557,"Sim")+SUMIFS('Faturamento SP2'!$P$2:$P$557,'Faturamento SP2'!$D$2:$D$557,'Infos Relatório'!$B$2,'Faturamento SP2'!$E$2:$E$557,'Infos Relatório'!$B56,'Faturamento SP2'!$Z$2:$Z$557,'Infos Relatório'!AM$1,'Faturamento SP2'!$T$2:$T$557,"Sim")</f>
        <v>0</v>
      </c>
      <c r="AQ56" s="27" t="e">
        <f t="shared" si="18"/>
        <v>#DIV/0!</v>
      </c>
      <c r="AR56" s="24">
        <f>SUMIFS('Faturamento SP2'!$H$2:$H$557,'Faturamento SP2'!$D$2:$D$557,'Infos Relatório'!$B$2,'Faturamento SP2'!$E$2:$E$557,'Infos Relatório'!$B56,'Faturamento SP2'!$Z$2:$Z$557,'Infos Relatório'!AM$1)</f>
        <v>0</v>
      </c>
      <c r="AS56" s="23">
        <f>COUNTIFS('Faturamento SP2'!$D$2:$D$557,'Infos Relatório'!$B$2,'Faturamento SP2'!$E$2:$E$557,'Infos Relatório'!$B56,'Faturamento SP2'!$Z$2:$Z$557,'Infos Relatório'!AS$1)</f>
        <v>0</v>
      </c>
      <c r="AT56" s="14">
        <f>SUMIFS('Faturamento SP2'!$G$2:$G$557,'Faturamento SP2'!$D$2:$D$557,'Infos Relatório'!$B$2,'Faturamento SP2'!$E$2:$E$557,'Infos Relatório'!$B56,'Faturamento SP2'!$Z$2:$Z$557,'Infos Relatório'!AS$1)</f>
        <v>0</v>
      </c>
      <c r="AU56" s="14">
        <f>SUMIFS('Faturamento SP2'!$J$2:$J$557,'Faturamento SP2'!$D$2:$D$557,'Infos Relatório'!$B$2,'Faturamento SP2'!$E$2:$E$557,'Infos Relatório'!$B56,'Faturamento SP2'!$Z$2:$Z$557,'Infos Relatório'!AS$1)</f>
        <v>0</v>
      </c>
      <c r="AV56" s="15">
        <f>SUMIFS('Faturamento SP2'!$O$2:$O$557,'Faturamento SP2'!$D$2:$D$557,'Infos Relatório'!$B$2,'Faturamento SP2'!$E$2:$E$557,'Infos Relatório'!$B56,'Faturamento SP2'!$Z$2:$Z$557,'Infos Relatório'!AS$1,'Faturamento SP2'!$T$2:$T$557,"Sim")+SUMIFS('Faturamento SP2'!$P$2:$P$557,'Faturamento SP2'!$D$2:$D$557,'Infos Relatório'!$B$2,'Faturamento SP2'!$E$2:$E$557,'Infos Relatório'!$B56,'Faturamento SP2'!$Z$2:$Z$557,'Infos Relatório'!AS$1,'Faturamento SP2'!$T$2:$T$557,"Sim")</f>
        <v>0</v>
      </c>
      <c r="AW56" s="27" t="e">
        <f t="shared" si="19"/>
        <v>#DIV/0!</v>
      </c>
      <c r="AX56" s="24">
        <f>SUMIFS('Faturamento SP2'!$H$2:$H$557,'Faturamento SP2'!$D$2:$D$557,'Infos Relatório'!$B$2,'Faturamento SP2'!$E$2:$E$557,'Infos Relatório'!$B56,'Faturamento SP2'!$Z$2:$Z$557,'Infos Relatório'!AS$1)</f>
        <v>0</v>
      </c>
      <c r="AY56" s="23">
        <f>COUNTIFS('Faturamento SP2'!$D$2:$D$557,'Infos Relatório'!$B$2,'Faturamento SP2'!$E$2:$E$557,'Infos Relatório'!$B56,'Faturamento SP2'!$Z$2:$Z$557,'Infos Relatório'!AY$1)</f>
        <v>0</v>
      </c>
      <c r="AZ56" s="14">
        <f>SUMIFS('Faturamento SP2'!$G$2:$G$557,'Faturamento SP2'!$D$2:$D$557,'Infos Relatório'!$B$2,'Faturamento SP2'!$E$2:$E$557,'Infos Relatório'!$B56,'Faturamento SP2'!$Z$2:$Z$557,'Infos Relatório'!AY$1)</f>
        <v>0</v>
      </c>
      <c r="BA56" s="14">
        <f>SUMIFS('Faturamento SP2'!$J$2:$J$557,'Faturamento SP2'!$D$2:$D$557,'Infos Relatório'!$B$2,'Faturamento SP2'!$E$2:$E$557,'Infos Relatório'!$B56,'Faturamento SP2'!$Z$2:$Z$557,'Infos Relatório'!AY$1)</f>
        <v>0</v>
      </c>
      <c r="BB56" s="15">
        <f>SUMIFS('Faturamento SP2'!$O$2:$O$557,'Faturamento SP2'!$D$2:$D$557,'Infos Relatório'!$B$2,'Faturamento SP2'!$E$2:$E$557,'Infos Relatório'!$B56,'Faturamento SP2'!$Z$2:$Z$557,'Infos Relatório'!AY$1,'Faturamento SP2'!$T$2:$T$557,"Sim")+SUMIFS('Faturamento SP2'!$P$2:$P$557,'Faturamento SP2'!$D$2:$D$557,'Infos Relatório'!$B$2,'Faturamento SP2'!$E$2:$E$557,'Infos Relatório'!$B56,'Faturamento SP2'!$Z$2:$Z$557,'Infos Relatório'!AY$1,'Faturamento SP2'!$T$2:$T$557,"Sim")</f>
        <v>0</v>
      </c>
      <c r="BC56" s="27" t="e">
        <f t="shared" si="20"/>
        <v>#DIV/0!</v>
      </c>
      <c r="BD56" s="24">
        <f>SUMIFS('Faturamento SP2'!$H$2:$H$557,'Faturamento SP2'!$D$2:$D$557,'Infos Relatório'!$B$2,'Faturamento SP2'!$E$2:$E$557,'Infos Relatório'!$B56,'Faturamento SP2'!$Z$2:$Z$557,'Infos Relatório'!AY$1)</f>
        <v>0</v>
      </c>
      <c r="BE56" s="23">
        <f>COUNTIFS('Faturamento SP2'!$D$2:$D$557,'Infos Relatório'!$B$2,'Faturamento SP2'!$E$2:$E$557,'Infos Relatório'!$B56,'Faturamento SP2'!$Z$2:$Z$557,'Infos Relatório'!BE$1)</f>
        <v>0</v>
      </c>
      <c r="BF56" s="14">
        <f>SUMIFS('Faturamento SP2'!$G$2:$G$557,'Faturamento SP2'!$D$2:$D$557,'Infos Relatório'!$B$2,'Faturamento SP2'!$E$2:$E$557,'Infos Relatório'!$B56,'Faturamento SP2'!$Z$2:$Z$557,'Infos Relatório'!BE$1)</f>
        <v>0</v>
      </c>
      <c r="BG56" s="14">
        <f>SUMIFS('Faturamento SP2'!$J$2:$J$557,'Faturamento SP2'!$D$2:$D$557,'Infos Relatório'!$B$2,'Faturamento SP2'!$E$2:$E$557,'Infos Relatório'!$B56,'Faturamento SP2'!$Z$2:$Z$557,'Infos Relatório'!BE$1)</f>
        <v>0</v>
      </c>
      <c r="BH56" s="15">
        <f>SUMIFS('Faturamento SP2'!$O$2:$O$557,'Faturamento SP2'!$D$2:$D$557,'Infos Relatório'!$B$2,'Faturamento SP2'!$E$2:$E$557,'Infos Relatório'!$B56,'Faturamento SP2'!$Z$2:$Z$557,'Infos Relatório'!BE$1,'Faturamento SP2'!$T$2:$T$557,"Sim")+SUMIFS('Faturamento SP2'!$P$2:$P$557,'Faturamento SP2'!$D$2:$D$557,'Infos Relatório'!$B$2,'Faturamento SP2'!$E$2:$E$557,'Infos Relatório'!$B56,'Faturamento SP2'!$Z$2:$Z$557,'Infos Relatório'!BE$1,'Faturamento SP2'!$T$2:$T$557,"Sim")</f>
        <v>0</v>
      </c>
      <c r="BI56" s="27" t="e">
        <f t="shared" si="21"/>
        <v>#DIV/0!</v>
      </c>
      <c r="BJ56" s="24">
        <f>SUMIFS('Faturamento SP2'!$H$2:$H$557,'Faturamento SP2'!$D$2:$D$557,'Infos Relatório'!$B$2,'Faturamento SP2'!$E$2:$E$557,'Infos Relatório'!$B56,'Faturamento SP2'!$Z$2:$Z$557,'Infos Relatório'!BE$1)</f>
        <v>0</v>
      </c>
      <c r="BK56" s="23">
        <f>COUNTIFS('Faturamento SP2'!$D$2:$D$557,'Infos Relatório'!$B$2,'Faturamento SP2'!$E$2:$E$557,'Infos Relatório'!$B56,'Faturamento SP2'!$Z$2:$Z$557,'Infos Relatório'!BK$1)</f>
        <v>0</v>
      </c>
      <c r="BL56" s="14">
        <f>SUMIFS('Faturamento SP2'!$G$2:$G$557,'Faturamento SP2'!$D$2:$D$557,'Infos Relatório'!$B$2,'Faturamento SP2'!$E$2:$E$557,'Infos Relatório'!$B56,'Faturamento SP2'!$Z$2:$Z$557,'Infos Relatório'!BK$1)</f>
        <v>0</v>
      </c>
      <c r="BM56" s="14">
        <f>SUMIFS('Faturamento SP2'!$J$2:$J$557,'Faturamento SP2'!$D$2:$D$557,'Infos Relatório'!$B$2,'Faturamento SP2'!$E$2:$E$557,'Infos Relatório'!$B56,'Faturamento SP2'!$Z$2:$Z$557,'Infos Relatório'!BK$1)</f>
        <v>0</v>
      </c>
      <c r="BN56" s="15">
        <f>SUMIFS('Faturamento SP2'!$O$2:$O$557,'Faturamento SP2'!$D$2:$D$557,'Infos Relatório'!$B$2,'Faturamento SP2'!$E$2:$E$557,'Infos Relatório'!$B56,'Faturamento SP2'!$Z$2:$Z$557,'Infos Relatório'!BK$1,'Faturamento SP2'!$T$2:$T$557,"Sim")+SUMIFS('Faturamento SP2'!$P$2:$P$557,'Faturamento SP2'!$D$2:$D$557,'Infos Relatório'!$B$2,'Faturamento SP2'!$E$2:$E$557,'Infos Relatório'!$B56,'Faturamento SP2'!$Z$2:$Z$557,'Infos Relatório'!BK$1,'Faturamento SP2'!$T$2:$T$557,"Sim")</f>
        <v>0</v>
      </c>
      <c r="BO56" s="27" t="e">
        <f t="shared" si="22"/>
        <v>#DIV/0!</v>
      </c>
      <c r="BP56" s="24">
        <f>SUMIFS('Faturamento SP2'!$H$2:$H$557,'Faturamento SP2'!$D$2:$D$557,'Infos Relatório'!$B$2,'Faturamento SP2'!$E$2:$E$557,'Infos Relatório'!$B56,'Faturamento SP2'!$Z$2:$Z$557,'Infos Relatório'!BK$1)</f>
        <v>0</v>
      </c>
      <c r="BQ56" s="23">
        <f>COUNTIFS('Faturamento SP2'!$D$2:$D$557,'Infos Relatório'!$B$2,'Faturamento SP2'!$E$2:$E$557,'Infos Relatório'!$B56,'Faturamento SP2'!$Z$2:$Z$557,'Infos Relatório'!BQ$1)</f>
        <v>0</v>
      </c>
      <c r="BR56" s="14">
        <f>SUMIFS('Faturamento SP2'!$G$2:$G$557,'Faturamento SP2'!$D$2:$D$557,'Infos Relatório'!$B$2,'Faturamento SP2'!$E$2:$E$557,'Infos Relatório'!$B56,'Faturamento SP2'!$Z$2:$Z$557,'Infos Relatório'!BQ$1)</f>
        <v>0</v>
      </c>
      <c r="BS56" s="14">
        <f>SUMIFS('Faturamento SP2'!$J$2:$J$557,'Faturamento SP2'!$D$2:$D$557,'Infos Relatório'!$B$2,'Faturamento SP2'!$E$2:$E$557,'Infos Relatório'!$B56,'Faturamento SP2'!$Z$2:$Z$557,'Infos Relatório'!BQ$1)</f>
        <v>0</v>
      </c>
      <c r="BT56" s="15">
        <f>SUMIFS('Faturamento SP2'!$O$2:$O$557,'Faturamento SP2'!$D$2:$D$557,'Infos Relatório'!$B$2,'Faturamento SP2'!$E$2:$E$557,'Infos Relatório'!$B56,'Faturamento SP2'!$Z$2:$Z$557,'Infos Relatório'!BQ$1,'Faturamento SP2'!$T$2:$T$557,"Sim")+SUMIFS('Faturamento SP2'!$P$2:$P$557,'Faturamento SP2'!$D$2:$D$557,'Infos Relatório'!$B$2,'Faturamento SP2'!$E$2:$E$557,'Infos Relatório'!$B56,'Faturamento SP2'!$Z$2:$Z$557,'Infos Relatório'!BQ$1,'Faturamento SP2'!$T$2:$T$557,"Sim")</f>
        <v>0</v>
      </c>
      <c r="BU56" s="27" t="e">
        <f t="shared" si="23"/>
        <v>#DIV/0!</v>
      </c>
      <c r="BV56" s="24">
        <f>SUMIFS('Faturamento SP2'!$H$2:$H$557,'Faturamento SP2'!$D$2:$D$557,'Infos Relatório'!$B$2,'Faturamento SP2'!$E$2:$E$557,'Infos Relatório'!$B56,'Faturamento SP2'!$Z$2:$Z$557,'Infos Relatório'!BQ$1)</f>
        <v>0</v>
      </c>
    </row>
    <row r="57" spans="2:74">
      <c r="B57" s="17" t="s">
        <v>286</v>
      </c>
      <c r="C57" s="23">
        <f>COUNTIFS('Faturamento SP2'!$D$2:$D$557,'Infos Relatório'!$B$2,'Faturamento SP2'!$E$2:$E$557,'Infos Relatório'!$B57,'Faturamento SP2'!$Z$2:$Z$557,'Infos Relatório'!C$1)</f>
        <v>0</v>
      </c>
      <c r="D57" s="14">
        <f>SUMIFS('Faturamento SP2'!$G$2:$G$557,'Faturamento SP2'!$D$2:$D$557,'Infos Relatório'!$B$2,'Faturamento SP2'!$E$2:$E$557,'Infos Relatório'!$B57,'Faturamento SP2'!$Z$2:$Z$557,'Infos Relatório'!C$1)</f>
        <v>0</v>
      </c>
      <c r="E57" s="55">
        <f>SUMIFS('Faturamento SP2'!$J$2:$J$557,'Faturamento SP2'!$D$2:$D$557,'Infos Relatório'!$B$2,'Faturamento SP2'!$E$2:$E$557,'Infos Relatório'!$B57,'Faturamento SP2'!$Z$2:$Z$557,'Infos Relatório'!C$1)</f>
        <v>0</v>
      </c>
      <c r="F57" s="15">
        <f>SUMIFS('Faturamento SP2'!$O$2:$O$557,'Faturamento SP2'!$D$2:$D$557,'Infos Relatório'!$B$2,'Faturamento SP2'!$E$2:$E$557,'Infos Relatório'!$B57,'Faturamento SP2'!$Z$2:$Z$557,'Infos Relatório'!C$1,'Faturamento SP2'!$T$2:$T$557,"Sim")+SUMIFS('Faturamento SP2'!$P$2:$P$557,'Faturamento SP2'!$D$2:$D$557,'Infos Relatório'!$B$2,'Faturamento SP2'!$E$2:$E$557,'Infos Relatório'!$B57,'Faturamento SP2'!$Z$2:$Z$557,'Infos Relatório'!C$1,'Faturamento SP2'!$T$2:$T$557,"Sim")</f>
        <v>0</v>
      </c>
      <c r="G57" s="60" t="e">
        <f t="shared" si="12"/>
        <v>#DIV/0!</v>
      </c>
      <c r="H57" s="24">
        <f>SUMIFS('Faturamento SP2'!$H$2:$H$557,'Faturamento SP2'!$D$2:$D$557,'Infos Relatório'!$B$2,'Faturamento SP2'!$E$2:$E$557,'Infos Relatório'!$B57,'Faturamento SP2'!$Z$2:$Z$557,'Infos Relatório'!C$1)</f>
        <v>0</v>
      </c>
      <c r="I57" s="23">
        <f>COUNTIFS('Faturamento SP2'!$D$2:$D$557,'Infos Relatório'!$B$2,'Faturamento SP2'!$E$2:$E$557,'Infos Relatório'!$B57,'Faturamento SP2'!$Z$2:$Z$557,'Infos Relatório'!I$1)</f>
        <v>0</v>
      </c>
      <c r="J57" s="14">
        <f>SUMIFS('Faturamento SP2'!$G$2:$G$557,'Faturamento SP2'!$D$2:$D$557,'Infos Relatório'!$B$2,'Faturamento SP2'!$E$2:$E$557,'Infos Relatório'!$B57,'Faturamento SP2'!$Z$2:$Z$557,'Infos Relatório'!I$1)</f>
        <v>0</v>
      </c>
      <c r="K57" s="55">
        <f>SUMIFS('Faturamento SP2'!$J$2:$J$557,'Faturamento SP2'!$D$2:$D$557,'Infos Relatório'!$B$2,'Faturamento SP2'!$E$2:$E$557,'Infos Relatório'!$B57,'Faturamento SP2'!$Z$2:$Z$557,'Infos Relatório'!I$1)</f>
        <v>0</v>
      </c>
      <c r="L57" s="15">
        <f>SUMIFS('Faturamento SP2'!$O$2:$O$557,'Faturamento SP2'!$D$2:$D$557,'Infos Relatório'!$B$2,'Faturamento SP2'!$E$2:$E$557,'Infos Relatório'!$B57,'Faturamento SP2'!$Z$2:$Z$557,'Infos Relatório'!I$1,'Faturamento SP2'!$T$2:$T$557,"Sim")+SUMIFS('Faturamento SP2'!$P$2:$P$557,'Faturamento SP2'!$D$2:$D$557,'Infos Relatório'!$B$2,'Faturamento SP2'!$E$2:$E$557,'Infos Relatório'!$B57,'Faturamento SP2'!$Z$2:$Z$557,'Infos Relatório'!I$1,'Faturamento SP2'!$T$2:$T$557,"Sim")</f>
        <v>0</v>
      </c>
      <c r="M57" s="27" t="e">
        <f t="shared" si="13"/>
        <v>#DIV/0!</v>
      </c>
      <c r="N57" s="24">
        <f>SUMIFS('Faturamento SP2'!$H$2:$H$557,'Faturamento SP2'!$D$2:$D$557,'Infos Relatório'!$B$2,'Faturamento SP2'!$E$2:$E$557,'Infos Relatório'!$B57,'Faturamento SP2'!$Z$2:$Z$557,'Infos Relatório'!I$1)</f>
        <v>0</v>
      </c>
      <c r="O57" s="23">
        <f>COUNTIFS('Faturamento SP2'!$D$2:$D$557,'Infos Relatório'!$B$2,'Faturamento SP2'!$E$2:$E$557,'Infos Relatório'!$B57,'Faturamento SP2'!$Z$2:$Z$557,'Infos Relatório'!O$1)</f>
        <v>0</v>
      </c>
      <c r="P57" s="14">
        <f>SUMIFS('Faturamento SP2'!$G$2:$G$557,'Faturamento SP2'!$D$2:$D$557,'Infos Relatório'!$B$2,'Faturamento SP2'!$E$2:$E$557,'Infos Relatório'!$B57,'Faturamento SP2'!$Z$2:$Z$557,'Infos Relatório'!O$1)</f>
        <v>0</v>
      </c>
      <c r="Q57" s="14">
        <f>SUMIFS('Faturamento SP2'!$J$2:$J$557,'Faturamento SP2'!$D$2:$D$557,'Infos Relatório'!$B$2,'Faturamento SP2'!$E$2:$E$557,'Infos Relatório'!$B57,'Faturamento SP2'!$Z$2:$Z$557,'Infos Relatório'!O$1)</f>
        <v>0</v>
      </c>
      <c r="R57" s="15">
        <f>SUMIFS('Faturamento SP2'!$O$2:$O$557,'Faturamento SP2'!$D$2:$D$557,'Infos Relatório'!$B$2,'Faturamento SP2'!$E$2:$E$557,'Infos Relatório'!$B57,'Faturamento SP2'!$Z$2:$Z$557,'Infos Relatório'!O$1,'Faturamento SP2'!$T$2:$T$557,"Sim")+SUMIFS('Faturamento SP2'!$P$2:$P$557,'Faturamento SP2'!$D$2:$D$557,'Infos Relatório'!$B$2,'Faturamento SP2'!$E$2:$E$557,'Infos Relatório'!$B57,'Faturamento SP2'!$Z$2:$Z$557,'Infos Relatório'!O$1,'Faturamento SP2'!$T$2:$T$557,"Sim")</f>
        <v>0</v>
      </c>
      <c r="S57" s="27" t="e">
        <f t="shared" si="14"/>
        <v>#DIV/0!</v>
      </c>
      <c r="T57" s="24">
        <f>SUMIFS('Faturamento SP2'!$H$2:$H$557,'Faturamento SP2'!$D$2:$D$557,'Infos Relatório'!$B$2,'Faturamento SP2'!$E$2:$E$557,'Infos Relatório'!$B57,'Faturamento SP2'!$Z$2:$Z$557,'Infos Relatório'!O$1)</f>
        <v>0</v>
      </c>
      <c r="U57" s="23">
        <f>COUNTIFS('Faturamento SP2'!$D$2:$D$557,'Infos Relatório'!$B$2,'Faturamento SP2'!$E$2:$E$557,'Infos Relatório'!$B57,'Faturamento SP2'!$Z$2:$Z$557,'Infos Relatório'!U$1)</f>
        <v>0</v>
      </c>
      <c r="V57" s="14">
        <f>SUMIFS('Faturamento SP2'!$G$2:$G$557,'Faturamento SP2'!$D$2:$D$557,'Infos Relatório'!$B$2,'Faturamento SP2'!$E$2:$E$557,'Infos Relatório'!$B57,'Faturamento SP2'!$Z$2:$Z$557,'Infos Relatório'!U$1)</f>
        <v>0</v>
      </c>
      <c r="W57" s="14">
        <f>SUMIFS('Faturamento SP2'!$J$2:$J$557,'Faturamento SP2'!$D$2:$D$557,'Infos Relatório'!$B$2,'Faturamento SP2'!$E$2:$E$557,'Infos Relatório'!$B57,'Faturamento SP2'!$Z$2:$Z$557,'Infos Relatório'!U$1)</f>
        <v>0</v>
      </c>
      <c r="X57" s="15">
        <f>SUMIFS('Faturamento SP2'!$O$2:$O$557,'Faturamento SP2'!$D$2:$D$557,'Infos Relatório'!$B$2,'Faturamento SP2'!$E$2:$E$557,'Infos Relatório'!$B57,'Faturamento SP2'!$Z$2:$Z$557,'Infos Relatório'!U$1,'Faturamento SP2'!$T$2:$T$557,"Sim")+SUMIFS('Faturamento SP2'!$P$2:$P$557,'Faturamento SP2'!$D$2:$D$557,'Infos Relatório'!$B$2,'Faturamento SP2'!$E$2:$E$557,'Infos Relatório'!$B57,'Faturamento SP2'!$Z$2:$Z$557,'Infos Relatório'!U$1,'Faturamento SP2'!$T$2:$T$557,"Sim")</f>
        <v>0</v>
      </c>
      <c r="Y57" s="27" t="e">
        <f t="shared" si="15"/>
        <v>#DIV/0!</v>
      </c>
      <c r="Z57" s="24">
        <f>SUMIFS('Faturamento SP2'!$H$2:$H$557,'Faturamento SP2'!$D$2:$D$557,'Infos Relatório'!$B$2,'Faturamento SP2'!$E$2:$E$557,'Infos Relatório'!$B57,'Faturamento SP2'!$Z$2:$Z$557,'Infos Relatório'!U$1)</f>
        <v>0</v>
      </c>
      <c r="AA57" s="23">
        <f>COUNTIFS('Faturamento SP2'!$D$2:$D$557,'Infos Relatório'!$B$2,'Faturamento SP2'!$E$2:$E$557,'Infos Relatório'!$B57,'Faturamento SP2'!$Z$2:$Z$557,'Infos Relatório'!AA$1)</f>
        <v>0</v>
      </c>
      <c r="AB57" s="14">
        <f>SUMIFS('Faturamento SP2'!$G$2:$G$557,'Faturamento SP2'!$D$2:$D$557,'Infos Relatório'!$B$2,'Faturamento SP2'!$E$2:$E$557,'Infos Relatório'!$B57,'Faturamento SP2'!$Z$2:$Z$557,'Infos Relatório'!AA$1)</f>
        <v>0</v>
      </c>
      <c r="AC57" s="14">
        <f>SUMIFS('Faturamento SP2'!$J$2:$J$557,'Faturamento SP2'!$D$2:$D$557,'Infos Relatório'!$B$2,'Faturamento SP2'!$E$2:$E$557,'Infos Relatório'!$B57,'Faturamento SP2'!$Z$2:$Z$557,'Infos Relatório'!AA$1)</f>
        <v>0</v>
      </c>
      <c r="AD57" s="15">
        <f>SUMIFS('Faturamento SP2'!$O$2:$O$557,'Faturamento SP2'!$D$2:$D$557,'Infos Relatório'!$B$2,'Faturamento SP2'!$E$2:$E$557,'Infos Relatório'!$B57,'Faturamento SP2'!$Z$2:$Z$557,'Infos Relatório'!AA$1,'Faturamento SP2'!$T$2:$T$557,"Sim")+SUMIFS('Faturamento SP2'!$P$2:$P$557,'Faturamento SP2'!$D$2:$D$557,'Infos Relatório'!$B$2,'Faturamento SP2'!$E$2:$E$557,'Infos Relatório'!$B57,'Faturamento SP2'!$Z$2:$Z$557,'Infos Relatório'!AA$1,'Faturamento SP2'!$T$2:$T$557,"Sim")</f>
        <v>0</v>
      </c>
      <c r="AE57" s="27" t="e">
        <f t="shared" si="16"/>
        <v>#DIV/0!</v>
      </c>
      <c r="AF57" s="24">
        <f>SUMIFS('Faturamento SP2'!$H$2:$H$557,'Faturamento SP2'!$D$2:$D$557,'Infos Relatório'!$B$2,'Faturamento SP2'!$E$2:$E$557,'Infos Relatório'!$B57,'Faturamento SP2'!$Z$2:$Z$557,'Infos Relatório'!AA$1)</f>
        <v>0</v>
      </c>
      <c r="AG57" s="23">
        <f>COUNTIFS('Faturamento SP2'!$D$2:$D$557,'Infos Relatório'!$B$2,'Faturamento SP2'!$E$2:$E$557,'Infos Relatório'!$B57,'Faturamento SP2'!$Z$2:$Z$557,'Infos Relatório'!AG$1)</f>
        <v>0</v>
      </c>
      <c r="AH57" s="14">
        <f>SUMIFS('Faturamento SP2'!$G$2:$G$557,'Faturamento SP2'!$D$2:$D$557,'Infos Relatório'!$B$2,'Faturamento SP2'!$E$2:$E$557,'Infos Relatório'!$B57,'Faturamento SP2'!$Z$2:$Z$557,'Infos Relatório'!AG$1)</f>
        <v>0</v>
      </c>
      <c r="AI57" s="14">
        <f>SUMIFS('Faturamento SP2'!$J$2:$J$557,'Faturamento SP2'!$D$2:$D$557,'Infos Relatório'!$B$2,'Faturamento SP2'!$E$2:$E$557,'Infos Relatório'!$B57,'Faturamento SP2'!$Z$2:$Z$557,'Infos Relatório'!AG$1)</f>
        <v>0</v>
      </c>
      <c r="AJ57" s="15">
        <f>SUMIFS('Faturamento SP2'!$O$2:$O$557,'Faturamento SP2'!$D$2:$D$557,'Infos Relatório'!$B$2,'Faturamento SP2'!$E$2:$E$557,'Infos Relatório'!$B57,'Faturamento SP2'!$Z$2:$Z$557,'Infos Relatório'!AG$1,'Faturamento SP2'!$T$2:$T$557,"Sim")+SUMIFS('Faturamento SP2'!$P$2:$P$557,'Faturamento SP2'!$D$2:$D$557,'Infos Relatório'!$B$2,'Faturamento SP2'!$E$2:$E$557,'Infos Relatório'!$B57,'Faturamento SP2'!$Z$2:$Z$557,'Infos Relatório'!AG$1,'Faturamento SP2'!$T$2:$T$557,"Sim")</f>
        <v>0</v>
      </c>
      <c r="AK57" s="27" t="e">
        <f t="shared" si="17"/>
        <v>#DIV/0!</v>
      </c>
      <c r="AL57" s="24">
        <f>SUMIFS('Faturamento SP2'!$H$2:$H$557,'Faturamento SP2'!$D$2:$D$557,'Infos Relatório'!$B$2,'Faturamento SP2'!$E$2:$E$557,'Infos Relatório'!$B57,'Faturamento SP2'!$Z$2:$Z$557,'Infos Relatório'!AG$1)</f>
        <v>0</v>
      </c>
      <c r="AM57" s="23">
        <f>COUNTIFS('Faturamento SP2'!$D$2:$D$557,'Infos Relatório'!$B$2,'Faturamento SP2'!$E$2:$E$557,'Infos Relatório'!$B57,'Faturamento SP2'!$Z$2:$Z$557,'Infos Relatório'!AM$1)</f>
        <v>0</v>
      </c>
      <c r="AN57" s="14">
        <f>SUMIFS('Faturamento SP2'!$G$2:$G$557,'Faturamento SP2'!$D$2:$D$557,'Infos Relatório'!$B$2,'Faturamento SP2'!$E$2:$E$557,'Infos Relatório'!$B57,'Faturamento SP2'!$Z$2:$Z$557,'Infos Relatório'!AM$1)</f>
        <v>0</v>
      </c>
      <c r="AO57" s="14">
        <f>SUMIFS('Faturamento SP2'!$J$2:$J$557,'Faturamento SP2'!$D$2:$D$557,'Infos Relatório'!$B$2,'Faturamento SP2'!$E$2:$E$557,'Infos Relatório'!$B57,'Faturamento SP2'!$Z$2:$Z$557,'Infos Relatório'!AM$1)</f>
        <v>0</v>
      </c>
      <c r="AP57" s="15">
        <f>SUMIFS('Faturamento SP2'!$O$2:$O$557,'Faturamento SP2'!$D$2:$D$557,'Infos Relatório'!$B$2,'Faturamento SP2'!$E$2:$E$557,'Infos Relatório'!$B57,'Faturamento SP2'!$Z$2:$Z$557,'Infos Relatório'!AM$1,'Faturamento SP2'!$T$2:$T$557,"Sim")+SUMIFS('Faturamento SP2'!$P$2:$P$557,'Faturamento SP2'!$D$2:$D$557,'Infos Relatório'!$B$2,'Faturamento SP2'!$E$2:$E$557,'Infos Relatório'!$B57,'Faturamento SP2'!$Z$2:$Z$557,'Infos Relatório'!AM$1,'Faturamento SP2'!$T$2:$T$557,"Sim")</f>
        <v>0</v>
      </c>
      <c r="AQ57" s="27" t="e">
        <f t="shared" si="18"/>
        <v>#DIV/0!</v>
      </c>
      <c r="AR57" s="24">
        <f>SUMIFS('Faturamento SP2'!$H$2:$H$557,'Faturamento SP2'!$D$2:$D$557,'Infos Relatório'!$B$2,'Faturamento SP2'!$E$2:$E$557,'Infos Relatório'!$B57,'Faturamento SP2'!$Z$2:$Z$557,'Infos Relatório'!AM$1)</f>
        <v>0</v>
      </c>
      <c r="AS57" s="23">
        <f>COUNTIFS('Faturamento SP2'!$D$2:$D$557,'Infos Relatório'!$B$2,'Faturamento SP2'!$E$2:$E$557,'Infos Relatório'!$B57,'Faturamento SP2'!$Z$2:$Z$557,'Infos Relatório'!AS$1)</f>
        <v>0</v>
      </c>
      <c r="AT57" s="14">
        <f>SUMIFS('Faturamento SP2'!$G$2:$G$557,'Faturamento SP2'!$D$2:$D$557,'Infos Relatório'!$B$2,'Faturamento SP2'!$E$2:$E$557,'Infos Relatório'!$B57,'Faturamento SP2'!$Z$2:$Z$557,'Infos Relatório'!AS$1)</f>
        <v>0</v>
      </c>
      <c r="AU57" s="14">
        <f>SUMIFS('Faturamento SP2'!$J$2:$J$557,'Faturamento SP2'!$D$2:$D$557,'Infos Relatório'!$B$2,'Faturamento SP2'!$E$2:$E$557,'Infos Relatório'!$B57,'Faturamento SP2'!$Z$2:$Z$557,'Infos Relatório'!AS$1)</f>
        <v>0</v>
      </c>
      <c r="AV57" s="15">
        <f>SUMIFS('Faturamento SP2'!$O$2:$O$557,'Faturamento SP2'!$D$2:$D$557,'Infos Relatório'!$B$2,'Faturamento SP2'!$E$2:$E$557,'Infos Relatório'!$B57,'Faturamento SP2'!$Z$2:$Z$557,'Infos Relatório'!AS$1,'Faturamento SP2'!$T$2:$T$557,"Sim")+SUMIFS('Faturamento SP2'!$P$2:$P$557,'Faturamento SP2'!$D$2:$D$557,'Infos Relatório'!$B$2,'Faturamento SP2'!$E$2:$E$557,'Infos Relatório'!$B57,'Faturamento SP2'!$Z$2:$Z$557,'Infos Relatório'!AS$1,'Faturamento SP2'!$T$2:$T$557,"Sim")</f>
        <v>0</v>
      </c>
      <c r="AW57" s="27" t="e">
        <f t="shared" si="19"/>
        <v>#DIV/0!</v>
      </c>
      <c r="AX57" s="24">
        <f>SUMIFS('Faturamento SP2'!$H$2:$H$557,'Faturamento SP2'!$D$2:$D$557,'Infos Relatório'!$B$2,'Faturamento SP2'!$E$2:$E$557,'Infos Relatório'!$B57,'Faturamento SP2'!$Z$2:$Z$557,'Infos Relatório'!AS$1)</f>
        <v>0</v>
      </c>
      <c r="AY57" s="23">
        <f>COUNTIFS('Faturamento SP2'!$D$2:$D$557,'Infos Relatório'!$B$2,'Faturamento SP2'!$E$2:$E$557,'Infos Relatório'!$B57,'Faturamento SP2'!$Z$2:$Z$557,'Infos Relatório'!AY$1)</f>
        <v>0</v>
      </c>
      <c r="AZ57" s="14">
        <f>SUMIFS('Faturamento SP2'!$G$2:$G$557,'Faturamento SP2'!$D$2:$D$557,'Infos Relatório'!$B$2,'Faturamento SP2'!$E$2:$E$557,'Infos Relatório'!$B57,'Faturamento SP2'!$Z$2:$Z$557,'Infos Relatório'!AY$1)</f>
        <v>0</v>
      </c>
      <c r="BA57" s="14">
        <f>SUMIFS('Faturamento SP2'!$J$2:$J$557,'Faturamento SP2'!$D$2:$D$557,'Infos Relatório'!$B$2,'Faturamento SP2'!$E$2:$E$557,'Infos Relatório'!$B57,'Faturamento SP2'!$Z$2:$Z$557,'Infos Relatório'!AY$1)</f>
        <v>0</v>
      </c>
      <c r="BB57" s="15">
        <f>SUMIFS('Faturamento SP2'!$O$2:$O$557,'Faturamento SP2'!$D$2:$D$557,'Infos Relatório'!$B$2,'Faturamento SP2'!$E$2:$E$557,'Infos Relatório'!$B57,'Faturamento SP2'!$Z$2:$Z$557,'Infos Relatório'!AY$1,'Faturamento SP2'!$T$2:$T$557,"Sim")+SUMIFS('Faturamento SP2'!$P$2:$P$557,'Faturamento SP2'!$D$2:$D$557,'Infos Relatório'!$B$2,'Faturamento SP2'!$E$2:$E$557,'Infos Relatório'!$B57,'Faturamento SP2'!$Z$2:$Z$557,'Infos Relatório'!AY$1,'Faturamento SP2'!$T$2:$T$557,"Sim")</f>
        <v>0</v>
      </c>
      <c r="BC57" s="27" t="e">
        <f t="shared" si="20"/>
        <v>#DIV/0!</v>
      </c>
      <c r="BD57" s="24">
        <f>SUMIFS('Faturamento SP2'!$H$2:$H$557,'Faturamento SP2'!$D$2:$D$557,'Infos Relatório'!$B$2,'Faturamento SP2'!$E$2:$E$557,'Infos Relatório'!$B57,'Faturamento SP2'!$Z$2:$Z$557,'Infos Relatório'!AY$1)</f>
        <v>0</v>
      </c>
      <c r="BE57" s="23">
        <f>COUNTIFS('Faturamento SP2'!$D$2:$D$557,'Infos Relatório'!$B$2,'Faturamento SP2'!$E$2:$E$557,'Infos Relatório'!$B57,'Faturamento SP2'!$Z$2:$Z$557,'Infos Relatório'!BE$1)</f>
        <v>0</v>
      </c>
      <c r="BF57" s="14">
        <f>SUMIFS('Faturamento SP2'!$G$2:$G$557,'Faturamento SP2'!$D$2:$D$557,'Infos Relatório'!$B$2,'Faturamento SP2'!$E$2:$E$557,'Infos Relatório'!$B57,'Faturamento SP2'!$Z$2:$Z$557,'Infos Relatório'!BE$1)</f>
        <v>0</v>
      </c>
      <c r="BG57" s="14">
        <f>SUMIFS('Faturamento SP2'!$J$2:$J$557,'Faturamento SP2'!$D$2:$D$557,'Infos Relatório'!$B$2,'Faturamento SP2'!$E$2:$E$557,'Infos Relatório'!$B57,'Faturamento SP2'!$Z$2:$Z$557,'Infos Relatório'!BE$1)</f>
        <v>0</v>
      </c>
      <c r="BH57" s="15">
        <f>SUMIFS('Faturamento SP2'!$O$2:$O$557,'Faturamento SP2'!$D$2:$D$557,'Infos Relatório'!$B$2,'Faturamento SP2'!$E$2:$E$557,'Infos Relatório'!$B57,'Faturamento SP2'!$Z$2:$Z$557,'Infos Relatório'!BE$1,'Faturamento SP2'!$T$2:$T$557,"Sim")+SUMIFS('Faturamento SP2'!$P$2:$P$557,'Faturamento SP2'!$D$2:$D$557,'Infos Relatório'!$B$2,'Faturamento SP2'!$E$2:$E$557,'Infos Relatório'!$B57,'Faturamento SP2'!$Z$2:$Z$557,'Infos Relatório'!BE$1,'Faturamento SP2'!$T$2:$T$557,"Sim")</f>
        <v>0</v>
      </c>
      <c r="BI57" s="27" t="e">
        <f t="shared" si="21"/>
        <v>#DIV/0!</v>
      </c>
      <c r="BJ57" s="24">
        <f>SUMIFS('Faturamento SP2'!$H$2:$H$557,'Faturamento SP2'!$D$2:$D$557,'Infos Relatório'!$B$2,'Faturamento SP2'!$E$2:$E$557,'Infos Relatório'!$B57,'Faturamento SP2'!$Z$2:$Z$557,'Infos Relatório'!BE$1)</f>
        <v>0</v>
      </c>
      <c r="BK57" s="23">
        <f>COUNTIFS('Faturamento SP2'!$D$2:$D$557,'Infos Relatório'!$B$2,'Faturamento SP2'!$E$2:$E$557,'Infos Relatório'!$B57,'Faturamento SP2'!$Z$2:$Z$557,'Infos Relatório'!BK$1)</f>
        <v>0</v>
      </c>
      <c r="BL57" s="14">
        <f>SUMIFS('Faturamento SP2'!$G$2:$G$557,'Faturamento SP2'!$D$2:$D$557,'Infos Relatório'!$B$2,'Faturamento SP2'!$E$2:$E$557,'Infos Relatório'!$B57,'Faturamento SP2'!$Z$2:$Z$557,'Infos Relatório'!BK$1)</f>
        <v>0</v>
      </c>
      <c r="BM57" s="14">
        <f>SUMIFS('Faturamento SP2'!$J$2:$J$557,'Faturamento SP2'!$D$2:$D$557,'Infos Relatório'!$B$2,'Faturamento SP2'!$E$2:$E$557,'Infos Relatório'!$B57,'Faturamento SP2'!$Z$2:$Z$557,'Infos Relatório'!BK$1)</f>
        <v>0</v>
      </c>
      <c r="BN57" s="15">
        <f>SUMIFS('Faturamento SP2'!$O$2:$O$557,'Faturamento SP2'!$D$2:$D$557,'Infos Relatório'!$B$2,'Faturamento SP2'!$E$2:$E$557,'Infos Relatório'!$B57,'Faturamento SP2'!$Z$2:$Z$557,'Infos Relatório'!BK$1,'Faturamento SP2'!$T$2:$T$557,"Sim")+SUMIFS('Faturamento SP2'!$P$2:$P$557,'Faturamento SP2'!$D$2:$D$557,'Infos Relatório'!$B$2,'Faturamento SP2'!$E$2:$E$557,'Infos Relatório'!$B57,'Faturamento SP2'!$Z$2:$Z$557,'Infos Relatório'!BK$1,'Faturamento SP2'!$T$2:$T$557,"Sim")</f>
        <v>0</v>
      </c>
      <c r="BO57" s="27" t="e">
        <f t="shared" si="22"/>
        <v>#DIV/0!</v>
      </c>
      <c r="BP57" s="24">
        <f>SUMIFS('Faturamento SP2'!$H$2:$H$557,'Faturamento SP2'!$D$2:$D$557,'Infos Relatório'!$B$2,'Faturamento SP2'!$E$2:$E$557,'Infos Relatório'!$B57,'Faturamento SP2'!$Z$2:$Z$557,'Infos Relatório'!BK$1)</f>
        <v>0</v>
      </c>
      <c r="BQ57" s="23">
        <f>COUNTIFS('Faturamento SP2'!$D$2:$D$557,'Infos Relatório'!$B$2,'Faturamento SP2'!$E$2:$E$557,'Infos Relatório'!$B57,'Faturamento SP2'!$Z$2:$Z$557,'Infos Relatório'!BQ$1)</f>
        <v>0</v>
      </c>
      <c r="BR57" s="14">
        <f>SUMIFS('Faturamento SP2'!$G$2:$G$557,'Faturamento SP2'!$D$2:$D$557,'Infos Relatório'!$B$2,'Faturamento SP2'!$E$2:$E$557,'Infos Relatório'!$B57,'Faturamento SP2'!$Z$2:$Z$557,'Infos Relatório'!BQ$1)</f>
        <v>0</v>
      </c>
      <c r="BS57" s="14">
        <f>SUMIFS('Faturamento SP2'!$J$2:$J$557,'Faturamento SP2'!$D$2:$D$557,'Infos Relatório'!$B$2,'Faturamento SP2'!$E$2:$E$557,'Infos Relatório'!$B57,'Faturamento SP2'!$Z$2:$Z$557,'Infos Relatório'!BQ$1)</f>
        <v>0</v>
      </c>
      <c r="BT57" s="15">
        <f>SUMIFS('Faturamento SP2'!$O$2:$O$557,'Faturamento SP2'!$D$2:$D$557,'Infos Relatório'!$B$2,'Faturamento SP2'!$E$2:$E$557,'Infos Relatório'!$B57,'Faturamento SP2'!$Z$2:$Z$557,'Infos Relatório'!BQ$1,'Faturamento SP2'!$T$2:$T$557,"Sim")+SUMIFS('Faturamento SP2'!$P$2:$P$557,'Faturamento SP2'!$D$2:$D$557,'Infos Relatório'!$B$2,'Faturamento SP2'!$E$2:$E$557,'Infos Relatório'!$B57,'Faturamento SP2'!$Z$2:$Z$557,'Infos Relatório'!BQ$1,'Faturamento SP2'!$T$2:$T$557,"Sim")</f>
        <v>0</v>
      </c>
      <c r="BU57" s="27" t="e">
        <f t="shared" si="23"/>
        <v>#DIV/0!</v>
      </c>
      <c r="BV57" s="24">
        <f>SUMIFS('Faturamento SP2'!$H$2:$H$557,'Faturamento SP2'!$D$2:$D$557,'Infos Relatório'!$B$2,'Faturamento SP2'!$E$2:$E$557,'Infos Relatório'!$B57,'Faturamento SP2'!$Z$2:$Z$557,'Infos Relatório'!BQ$1)</f>
        <v>0</v>
      </c>
    </row>
    <row r="58" spans="2:74">
      <c r="B58" s="17" t="s">
        <v>210</v>
      </c>
      <c r="C58" s="23">
        <f>COUNTIFS('Faturamento SP2'!$D$2:$D$557,'Infos Relatório'!$B$2,'Faturamento SP2'!$E$2:$E$557,'Infos Relatório'!$B58,'Faturamento SP2'!$Z$2:$Z$557,'Infos Relatório'!C$1)</f>
        <v>0</v>
      </c>
      <c r="D58" s="14">
        <f>SUMIFS('Faturamento SP2'!$G$2:$G$557,'Faturamento SP2'!$D$2:$D$557,'Infos Relatório'!$B$2,'Faturamento SP2'!$E$2:$E$557,'Infos Relatório'!$B58,'Faturamento SP2'!$Z$2:$Z$557,'Infos Relatório'!C$1)</f>
        <v>0</v>
      </c>
      <c r="E58" s="55">
        <f>SUMIFS('Faturamento SP2'!$J$2:$J$557,'Faturamento SP2'!$D$2:$D$557,'Infos Relatório'!$B$2,'Faturamento SP2'!$E$2:$E$557,'Infos Relatório'!$B58,'Faturamento SP2'!$Z$2:$Z$557,'Infos Relatório'!C$1)</f>
        <v>0</v>
      </c>
      <c r="F58" s="15">
        <f>SUMIFS('Faturamento SP2'!$O$2:$O$557,'Faturamento SP2'!$D$2:$D$557,'Infos Relatório'!$B$2,'Faturamento SP2'!$E$2:$E$557,'Infos Relatório'!$B58,'Faturamento SP2'!$Z$2:$Z$557,'Infos Relatório'!C$1,'Faturamento SP2'!$T$2:$T$557,"Sim")+SUMIFS('Faturamento SP2'!$P$2:$P$557,'Faturamento SP2'!$D$2:$D$557,'Infos Relatório'!$B$2,'Faturamento SP2'!$E$2:$E$557,'Infos Relatório'!$B58,'Faturamento SP2'!$Z$2:$Z$557,'Infos Relatório'!C$1,'Faturamento SP2'!$T$2:$T$557,"Sim")</f>
        <v>0</v>
      </c>
      <c r="G58" s="60" t="e">
        <f t="shared" si="12"/>
        <v>#DIV/0!</v>
      </c>
      <c r="H58" s="24">
        <f>SUMIFS('Faturamento SP2'!$H$2:$H$557,'Faturamento SP2'!$D$2:$D$557,'Infos Relatório'!$B$2,'Faturamento SP2'!$E$2:$E$557,'Infos Relatório'!$B58,'Faturamento SP2'!$Z$2:$Z$557,'Infos Relatório'!C$1)</f>
        <v>0</v>
      </c>
      <c r="I58" s="23">
        <f>COUNTIFS('Faturamento SP2'!$D$2:$D$557,'Infos Relatório'!$B$2,'Faturamento SP2'!$E$2:$E$557,'Infos Relatório'!$B58,'Faturamento SP2'!$Z$2:$Z$557,'Infos Relatório'!I$1)</f>
        <v>0</v>
      </c>
      <c r="J58" s="14">
        <f>SUMIFS('Faturamento SP2'!$G$2:$G$557,'Faturamento SP2'!$D$2:$D$557,'Infos Relatório'!$B$2,'Faturamento SP2'!$E$2:$E$557,'Infos Relatório'!$B58,'Faturamento SP2'!$Z$2:$Z$557,'Infos Relatório'!I$1)</f>
        <v>0</v>
      </c>
      <c r="K58" s="55">
        <f>SUMIFS('Faturamento SP2'!$J$2:$J$557,'Faturamento SP2'!$D$2:$D$557,'Infos Relatório'!$B$2,'Faturamento SP2'!$E$2:$E$557,'Infos Relatório'!$B58,'Faturamento SP2'!$Z$2:$Z$557,'Infos Relatório'!I$1)</f>
        <v>0</v>
      </c>
      <c r="L58" s="15">
        <f>SUMIFS('Faturamento SP2'!$O$2:$O$557,'Faturamento SP2'!$D$2:$D$557,'Infos Relatório'!$B$2,'Faturamento SP2'!$E$2:$E$557,'Infos Relatório'!$B58,'Faturamento SP2'!$Z$2:$Z$557,'Infos Relatório'!I$1,'Faturamento SP2'!$T$2:$T$557,"Sim")+SUMIFS('Faturamento SP2'!$P$2:$P$557,'Faturamento SP2'!$D$2:$D$557,'Infos Relatório'!$B$2,'Faturamento SP2'!$E$2:$E$557,'Infos Relatório'!$B58,'Faturamento SP2'!$Z$2:$Z$557,'Infos Relatório'!I$1,'Faturamento SP2'!$T$2:$T$557,"Sim")</f>
        <v>0</v>
      </c>
      <c r="M58" s="27" t="e">
        <f t="shared" si="13"/>
        <v>#DIV/0!</v>
      </c>
      <c r="N58" s="24">
        <f>SUMIFS('Faturamento SP2'!$H$2:$H$557,'Faturamento SP2'!$D$2:$D$557,'Infos Relatório'!$B$2,'Faturamento SP2'!$E$2:$E$557,'Infos Relatório'!$B58,'Faturamento SP2'!$Z$2:$Z$557,'Infos Relatório'!I$1)</f>
        <v>0</v>
      </c>
      <c r="O58" s="23">
        <f>COUNTIFS('Faturamento SP2'!$D$2:$D$557,'Infos Relatório'!$B$2,'Faturamento SP2'!$E$2:$E$557,'Infos Relatório'!$B58,'Faturamento SP2'!$Z$2:$Z$557,'Infos Relatório'!O$1)</f>
        <v>0</v>
      </c>
      <c r="P58" s="14">
        <f>SUMIFS('Faturamento SP2'!$G$2:$G$557,'Faturamento SP2'!$D$2:$D$557,'Infos Relatório'!$B$2,'Faturamento SP2'!$E$2:$E$557,'Infos Relatório'!$B58,'Faturamento SP2'!$Z$2:$Z$557,'Infos Relatório'!O$1)</f>
        <v>0</v>
      </c>
      <c r="Q58" s="14">
        <f>SUMIFS('Faturamento SP2'!$J$2:$J$557,'Faturamento SP2'!$D$2:$D$557,'Infos Relatório'!$B$2,'Faturamento SP2'!$E$2:$E$557,'Infos Relatório'!$B58,'Faturamento SP2'!$Z$2:$Z$557,'Infos Relatório'!O$1)</f>
        <v>0</v>
      </c>
      <c r="R58" s="15">
        <f>SUMIFS('Faturamento SP2'!$O$2:$O$557,'Faturamento SP2'!$D$2:$D$557,'Infos Relatório'!$B$2,'Faturamento SP2'!$E$2:$E$557,'Infos Relatório'!$B58,'Faturamento SP2'!$Z$2:$Z$557,'Infos Relatório'!O$1,'Faturamento SP2'!$T$2:$T$557,"Sim")+SUMIFS('Faturamento SP2'!$P$2:$P$557,'Faturamento SP2'!$D$2:$D$557,'Infos Relatório'!$B$2,'Faturamento SP2'!$E$2:$E$557,'Infos Relatório'!$B58,'Faturamento SP2'!$Z$2:$Z$557,'Infos Relatório'!O$1,'Faturamento SP2'!$T$2:$T$557,"Sim")</f>
        <v>0</v>
      </c>
      <c r="S58" s="27" t="e">
        <f t="shared" si="14"/>
        <v>#DIV/0!</v>
      </c>
      <c r="T58" s="24">
        <f>SUMIFS('Faturamento SP2'!$H$2:$H$557,'Faturamento SP2'!$D$2:$D$557,'Infos Relatório'!$B$2,'Faturamento SP2'!$E$2:$E$557,'Infos Relatório'!$B58,'Faturamento SP2'!$Z$2:$Z$557,'Infos Relatório'!O$1)</f>
        <v>0</v>
      </c>
      <c r="U58" s="23">
        <f>COUNTIFS('Faturamento SP2'!$D$2:$D$557,'Infos Relatório'!$B$2,'Faturamento SP2'!$E$2:$E$557,'Infos Relatório'!$B58,'Faturamento SP2'!$Z$2:$Z$557,'Infos Relatório'!U$1)</f>
        <v>0</v>
      </c>
      <c r="V58" s="14">
        <f>SUMIFS('Faturamento SP2'!$G$2:$G$557,'Faturamento SP2'!$D$2:$D$557,'Infos Relatório'!$B$2,'Faturamento SP2'!$E$2:$E$557,'Infos Relatório'!$B58,'Faturamento SP2'!$Z$2:$Z$557,'Infos Relatório'!U$1)</f>
        <v>0</v>
      </c>
      <c r="W58" s="14">
        <f>SUMIFS('Faturamento SP2'!$J$2:$J$557,'Faturamento SP2'!$D$2:$D$557,'Infos Relatório'!$B$2,'Faturamento SP2'!$E$2:$E$557,'Infos Relatório'!$B58,'Faturamento SP2'!$Z$2:$Z$557,'Infos Relatório'!U$1)</f>
        <v>0</v>
      </c>
      <c r="X58" s="15">
        <f>SUMIFS('Faturamento SP2'!$O$2:$O$557,'Faturamento SP2'!$D$2:$D$557,'Infos Relatório'!$B$2,'Faturamento SP2'!$E$2:$E$557,'Infos Relatório'!$B58,'Faturamento SP2'!$Z$2:$Z$557,'Infos Relatório'!U$1,'Faturamento SP2'!$T$2:$T$557,"Sim")+SUMIFS('Faturamento SP2'!$P$2:$P$557,'Faturamento SP2'!$D$2:$D$557,'Infos Relatório'!$B$2,'Faturamento SP2'!$E$2:$E$557,'Infos Relatório'!$B58,'Faturamento SP2'!$Z$2:$Z$557,'Infos Relatório'!U$1,'Faturamento SP2'!$T$2:$T$557,"Sim")</f>
        <v>0</v>
      </c>
      <c r="Y58" s="27" t="e">
        <f t="shared" si="15"/>
        <v>#DIV/0!</v>
      </c>
      <c r="Z58" s="24">
        <f>SUMIFS('Faturamento SP2'!$H$2:$H$557,'Faturamento SP2'!$D$2:$D$557,'Infos Relatório'!$B$2,'Faturamento SP2'!$E$2:$E$557,'Infos Relatório'!$B58,'Faturamento SP2'!$Z$2:$Z$557,'Infos Relatório'!U$1)</f>
        <v>0</v>
      </c>
      <c r="AA58" s="23">
        <f>COUNTIFS('Faturamento SP2'!$D$2:$D$557,'Infos Relatório'!$B$2,'Faturamento SP2'!$E$2:$E$557,'Infos Relatório'!$B58,'Faturamento SP2'!$Z$2:$Z$557,'Infos Relatório'!AA$1)</f>
        <v>0</v>
      </c>
      <c r="AB58" s="14">
        <f>SUMIFS('Faturamento SP2'!$G$2:$G$557,'Faturamento SP2'!$D$2:$D$557,'Infos Relatório'!$B$2,'Faturamento SP2'!$E$2:$E$557,'Infos Relatório'!$B58,'Faturamento SP2'!$Z$2:$Z$557,'Infos Relatório'!AA$1)</f>
        <v>0</v>
      </c>
      <c r="AC58" s="14">
        <f>SUMIFS('Faturamento SP2'!$J$2:$J$557,'Faturamento SP2'!$D$2:$D$557,'Infos Relatório'!$B$2,'Faturamento SP2'!$E$2:$E$557,'Infos Relatório'!$B58,'Faturamento SP2'!$Z$2:$Z$557,'Infos Relatório'!AA$1)</f>
        <v>0</v>
      </c>
      <c r="AD58" s="15">
        <f>SUMIFS('Faturamento SP2'!$O$2:$O$557,'Faturamento SP2'!$D$2:$D$557,'Infos Relatório'!$B$2,'Faturamento SP2'!$E$2:$E$557,'Infos Relatório'!$B58,'Faturamento SP2'!$Z$2:$Z$557,'Infos Relatório'!AA$1,'Faturamento SP2'!$T$2:$T$557,"Sim")+SUMIFS('Faturamento SP2'!$P$2:$P$557,'Faturamento SP2'!$D$2:$D$557,'Infos Relatório'!$B$2,'Faturamento SP2'!$E$2:$E$557,'Infos Relatório'!$B58,'Faturamento SP2'!$Z$2:$Z$557,'Infos Relatório'!AA$1,'Faturamento SP2'!$T$2:$T$557,"Sim")</f>
        <v>0</v>
      </c>
      <c r="AE58" s="27" t="e">
        <f t="shared" si="16"/>
        <v>#DIV/0!</v>
      </c>
      <c r="AF58" s="24">
        <f>SUMIFS('Faturamento SP2'!$H$2:$H$557,'Faturamento SP2'!$D$2:$D$557,'Infos Relatório'!$B$2,'Faturamento SP2'!$E$2:$E$557,'Infos Relatório'!$B58,'Faturamento SP2'!$Z$2:$Z$557,'Infos Relatório'!AA$1)</f>
        <v>0</v>
      </c>
      <c r="AG58" s="23">
        <f>COUNTIFS('Faturamento SP2'!$D$2:$D$557,'Infos Relatório'!$B$2,'Faturamento SP2'!$E$2:$E$557,'Infos Relatório'!$B58,'Faturamento SP2'!$Z$2:$Z$557,'Infos Relatório'!AG$1)</f>
        <v>0</v>
      </c>
      <c r="AH58" s="14">
        <f>SUMIFS('Faturamento SP2'!$G$2:$G$557,'Faturamento SP2'!$D$2:$D$557,'Infos Relatório'!$B$2,'Faturamento SP2'!$E$2:$E$557,'Infos Relatório'!$B58,'Faturamento SP2'!$Z$2:$Z$557,'Infos Relatório'!AG$1)</f>
        <v>0</v>
      </c>
      <c r="AI58" s="14">
        <f>SUMIFS('Faturamento SP2'!$J$2:$J$557,'Faturamento SP2'!$D$2:$D$557,'Infos Relatório'!$B$2,'Faturamento SP2'!$E$2:$E$557,'Infos Relatório'!$B58,'Faturamento SP2'!$Z$2:$Z$557,'Infos Relatório'!AG$1)</f>
        <v>0</v>
      </c>
      <c r="AJ58" s="15">
        <f>SUMIFS('Faturamento SP2'!$O$2:$O$557,'Faturamento SP2'!$D$2:$D$557,'Infos Relatório'!$B$2,'Faturamento SP2'!$E$2:$E$557,'Infos Relatório'!$B58,'Faturamento SP2'!$Z$2:$Z$557,'Infos Relatório'!AG$1,'Faturamento SP2'!$T$2:$T$557,"Sim")+SUMIFS('Faturamento SP2'!$P$2:$P$557,'Faturamento SP2'!$D$2:$D$557,'Infos Relatório'!$B$2,'Faturamento SP2'!$E$2:$E$557,'Infos Relatório'!$B58,'Faturamento SP2'!$Z$2:$Z$557,'Infos Relatório'!AG$1,'Faturamento SP2'!$T$2:$T$557,"Sim")</f>
        <v>0</v>
      </c>
      <c r="AK58" s="27" t="e">
        <f t="shared" si="17"/>
        <v>#DIV/0!</v>
      </c>
      <c r="AL58" s="24">
        <f>SUMIFS('Faturamento SP2'!$H$2:$H$557,'Faturamento SP2'!$D$2:$D$557,'Infos Relatório'!$B$2,'Faturamento SP2'!$E$2:$E$557,'Infos Relatório'!$B58,'Faturamento SP2'!$Z$2:$Z$557,'Infos Relatório'!AG$1)</f>
        <v>0</v>
      </c>
      <c r="AM58" s="23">
        <f>COUNTIFS('Faturamento SP2'!$D$2:$D$557,'Infos Relatório'!$B$2,'Faturamento SP2'!$E$2:$E$557,'Infos Relatório'!$B58,'Faturamento SP2'!$Z$2:$Z$557,'Infos Relatório'!AM$1)</f>
        <v>0</v>
      </c>
      <c r="AN58" s="14">
        <f>SUMIFS('Faturamento SP2'!$G$2:$G$557,'Faturamento SP2'!$D$2:$D$557,'Infos Relatório'!$B$2,'Faturamento SP2'!$E$2:$E$557,'Infos Relatório'!$B58,'Faturamento SP2'!$Z$2:$Z$557,'Infos Relatório'!AM$1)</f>
        <v>0</v>
      </c>
      <c r="AO58" s="14">
        <f>SUMIFS('Faturamento SP2'!$J$2:$J$557,'Faturamento SP2'!$D$2:$D$557,'Infos Relatório'!$B$2,'Faturamento SP2'!$E$2:$E$557,'Infos Relatório'!$B58,'Faturamento SP2'!$Z$2:$Z$557,'Infos Relatório'!AM$1)</f>
        <v>0</v>
      </c>
      <c r="AP58" s="15">
        <f>SUMIFS('Faturamento SP2'!$O$2:$O$557,'Faturamento SP2'!$D$2:$D$557,'Infos Relatório'!$B$2,'Faturamento SP2'!$E$2:$E$557,'Infos Relatório'!$B58,'Faturamento SP2'!$Z$2:$Z$557,'Infos Relatório'!AM$1,'Faturamento SP2'!$T$2:$T$557,"Sim")+SUMIFS('Faturamento SP2'!$P$2:$P$557,'Faturamento SP2'!$D$2:$D$557,'Infos Relatório'!$B$2,'Faturamento SP2'!$E$2:$E$557,'Infos Relatório'!$B58,'Faturamento SP2'!$Z$2:$Z$557,'Infos Relatório'!AM$1,'Faturamento SP2'!$T$2:$T$557,"Sim")</f>
        <v>0</v>
      </c>
      <c r="AQ58" s="27" t="e">
        <f t="shared" si="18"/>
        <v>#DIV/0!</v>
      </c>
      <c r="AR58" s="24">
        <f>SUMIFS('Faturamento SP2'!$H$2:$H$557,'Faturamento SP2'!$D$2:$D$557,'Infos Relatório'!$B$2,'Faturamento SP2'!$E$2:$E$557,'Infos Relatório'!$B58,'Faturamento SP2'!$Z$2:$Z$557,'Infos Relatório'!AM$1)</f>
        <v>0</v>
      </c>
      <c r="AS58" s="23">
        <f>COUNTIFS('Faturamento SP2'!$D$2:$D$557,'Infos Relatório'!$B$2,'Faturamento SP2'!$E$2:$E$557,'Infos Relatório'!$B58,'Faturamento SP2'!$Z$2:$Z$557,'Infos Relatório'!AS$1)</f>
        <v>0</v>
      </c>
      <c r="AT58" s="14">
        <f>SUMIFS('Faturamento SP2'!$G$2:$G$557,'Faturamento SP2'!$D$2:$D$557,'Infos Relatório'!$B$2,'Faturamento SP2'!$E$2:$E$557,'Infos Relatório'!$B58,'Faturamento SP2'!$Z$2:$Z$557,'Infos Relatório'!AS$1)</f>
        <v>0</v>
      </c>
      <c r="AU58" s="14">
        <f>SUMIFS('Faturamento SP2'!$J$2:$J$557,'Faturamento SP2'!$D$2:$D$557,'Infos Relatório'!$B$2,'Faturamento SP2'!$E$2:$E$557,'Infos Relatório'!$B58,'Faturamento SP2'!$Z$2:$Z$557,'Infos Relatório'!AS$1)</f>
        <v>0</v>
      </c>
      <c r="AV58" s="15">
        <f>SUMIFS('Faturamento SP2'!$O$2:$O$557,'Faturamento SP2'!$D$2:$D$557,'Infos Relatório'!$B$2,'Faturamento SP2'!$E$2:$E$557,'Infos Relatório'!$B58,'Faturamento SP2'!$Z$2:$Z$557,'Infos Relatório'!AS$1,'Faturamento SP2'!$T$2:$T$557,"Sim")+SUMIFS('Faturamento SP2'!$P$2:$P$557,'Faturamento SP2'!$D$2:$D$557,'Infos Relatório'!$B$2,'Faturamento SP2'!$E$2:$E$557,'Infos Relatório'!$B58,'Faturamento SP2'!$Z$2:$Z$557,'Infos Relatório'!AS$1,'Faturamento SP2'!$T$2:$T$557,"Sim")</f>
        <v>0</v>
      </c>
      <c r="AW58" s="27" t="e">
        <f t="shared" si="19"/>
        <v>#DIV/0!</v>
      </c>
      <c r="AX58" s="24">
        <f>SUMIFS('Faturamento SP2'!$H$2:$H$557,'Faturamento SP2'!$D$2:$D$557,'Infos Relatório'!$B$2,'Faturamento SP2'!$E$2:$E$557,'Infos Relatório'!$B58,'Faturamento SP2'!$Z$2:$Z$557,'Infos Relatório'!AS$1)</f>
        <v>0</v>
      </c>
      <c r="AY58" s="23">
        <f>COUNTIFS('Faturamento SP2'!$D$2:$D$557,'Infos Relatório'!$B$2,'Faturamento SP2'!$E$2:$E$557,'Infos Relatório'!$B58,'Faturamento SP2'!$Z$2:$Z$557,'Infos Relatório'!AY$1)</f>
        <v>0</v>
      </c>
      <c r="AZ58" s="14">
        <f>SUMIFS('Faturamento SP2'!$G$2:$G$557,'Faturamento SP2'!$D$2:$D$557,'Infos Relatório'!$B$2,'Faturamento SP2'!$E$2:$E$557,'Infos Relatório'!$B58,'Faturamento SP2'!$Z$2:$Z$557,'Infos Relatório'!AY$1)</f>
        <v>0</v>
      </c>
      <c r="BA58" s="14">
        <f>SUMIFS('Faturamento SP2'!$J$2:$J$557,'Faturamento SP2'!$D$2:$D$557,'Infos Relatório'!$B$2,'Faturamento SP2'!$E$2:$E$557,'Infos Relatório'!$B58,'Faturamento SP2'!$Z$2:$Z$557,'Infos Relatório'!AY$1)</f>
        <v>0</v>
      </c>
      <c r="BB58" s="15">
        <f>SUMIFS('Faturamento SP2'!$O$2:$O$557,'Faturamento SP2'!$D$2:$D$557,'Infos Relatório'!$B$2,'Faturamento SP2'!$E$2:$E$557,'Infos Relatório'!$B58,'Faturamento SP2'!$Z$2:$Z$557,'Infos Relatório'!AY$1,'Faturamento SP2'!$T$2:$T$557,"Sim")+SUMIFS('Faturamento SP2'!$P$2:$P$557,'Faturamento SP2'!$D$2:$D$557,'Infos Relatório'!$B$2,'Faturamento SP2'!$E$2:$E$557,'Infos Relatório'!$B58,'Faturamento SP2'!$Z$2:$Z$557,'Infos Relatório'!AY$1,'Faturamento SP2'!$T$2:$T$557,"Sim")</f>
        <v>0</v>
      </c>
      <c r="BC58" s="27" t="e">
        <f t="shared" si="20"/>
        <v>#DIV/0!</v>
      </c>
      <c r="BD58" s="24">
        <f>SUMIFS('Faturamento SP2'!$H$2:$H$557,'Faturamento SP2'!$D$2:$D$557,'Infos Relatório'!$B$2,'Faturamento SP2'!$E$2:$E$557,'Infos Relatório'!$B58,'Faturamento SP2'!$Z$2:$Z$557,'Infos Relatório'!AY$1)</f>
        <v>0</v>
      </c>
      <c r="BE58" s="23">
        <f>COUNTIFS('Faturamento SP2'!$D$2:$D$557,'Infos Relatório'!$B$2,'Faturamento SP2'!$E$2:$E$557,'Infos Relatório'!$B58,'Faturamento SP2'!$Z$2:$Z$557,'Infos Relatório'!BE$1)</f>
        <v>0</v>
      </c>
      <c r="BF58" s="14">
        <f>SUMIFS('Faturamento SP2'!$G$2:$G$557,'Faturamento SP2'!$D$2:$D$557,'Infos Relatório'!$B$2,'Faturamento SP2'!$E$2:$E$557,'Infos Relatório'!$B58,'Faturamento SP2'!$Z$2:$Z$557,'Infos Relatório'!BE$1)</f>
        <v>0</v>
      </c>
      <c r="BG58" s="14">
        <f>SUMIFS('Faturamento SP2'!$J$2:$J$557,'Faturamento SP2'!$D$2:$D$557,'Infos Relatório'!$B$2,'Faturamento SP2'!$E$2:$E$557,'Infos Relatório'!$B58,'Faturamento SP2'!$Z$2:$Z$557,'Infos Relatório'!BE$1)</f>
        <v>0</v>
      </c>
      <c r="BH58" s="15">
        <f>SUMIFS('Faturamento SP2'!$O$2:$O$557,'Faturamento SP2'!$D$2:$D$557,'Infos Relatório'!$B$2,'Faturamento SP2'!$E$2:$E$557,'Infos Relatório'!$B58,'Faturamento SP2'!$Z$2:$Z$557,'Infos Relatório'!BE$1,'Faturamento SP2'!$T$2:$T$557,"Sim")+SUMIFS('Faturamento SP2'!$P$2:$P$557,'Faturamento SP2'!$D$2:$D$557,'Infos Relatório'!$B$2,'Faturamento SP2'!$E$2:$E$557,'Infos Relatório'!$B58,'Faturamento SP2'!$Z$2:$Z$557,'Infos Relatório'!BE$1,'Faturamento SP2'!$T$2:$T$557,"Sim")</f>
        <v>0</v>
      </c>
      <c r="BI58" s="27" t="e">
        <f t="shared" si="21"/>
        <v>#DIV/0!</v>
      </c>
      <c r="BJ58" s="24">
        <f>SUMIFS('Faturamento SP2'!$H$2:$H$557,'Faturamento SP2'!$D$2:$D$557,'Infos Relatório'!$B$2,'Faturamento SP2'!$E$2:$E$557,'Infos Relatório'!$B58,'Faturamento SP2'!$Z$2:$Z$557,'Infos Relatório'!BE$1)</f>
        <v>0</v>
      </c>
      <c r="BK58" s="23">
        <f>COUNTIFS('Faturamento SP2'!$D$2:$D$557,'Infos Relatório'!$B$2,'Faturamento SP2'!$E$2:$E$557,'Infos Relatório'!$B58,'Faturamento SP2'!$Z$2:$Z$557,'Infos Relatório'!BK$1)</f>
        <v>0</v>
      </c>
      <c r="BL58" s="14">
        <f>SUMIFS('Faturamento SP2'!$G$2:$G$557,'Faturamento SP2'!$D$2:$D$557,'Infos Relatório'!$B$2,'Faturamento SP2'!$E$2:$E$557,'Infos Relatório'!$B58,'Faturamento SP2'!$Z$2:$Z$557,'Infos Relatório'!BK$1)</f>
        <v>0</v>
      </c>
      <c r="BM58" s="14">
        <f>SUMIFS('Faturamento SP2'!$J$2:$J$557,'Faturamento SP2'!$D$2:$D$557,'Infos Relatório'!$B$2,'Faturamento SP2'!$E$2:$E$557,'Infos Relatório'!$B58,'Faturamento SP2'!$Z$2:$Z$557,'Infos Relatório'!BK$1)</f>
        <v>0</v>
      </c>
      <c r="BN58" s="15">
        <f>SUMIFS('Faturamento SP2'!$O$2:$O$557,'Faturamento SP2'!$D$2:$D$557,'Infos Relatório'!$B$2,'Faturamento SP2'!$E$2:$E$557,'Infos Relatório'!$B58,'Faturamento SP2'!$Z$2:$Z$557,'Infos Relatório'!BK$1,'Faturamento SP2'!$T$2:$T$557,"Sim")+SUMIFS('Faturamento SP2'!$P$2:$P$557,'Faturamento SP2'!$D$2:$D$557,'Infos Relatório'!$B$2,'Faturamento SP2'!$E$2:$E$557,'Infos Relatório'!$B58,'Faturamento SP2'!$Z$2:$Z$557,'Infos Relatório'!BK$1,'Faturamento SP2'!$T$2:$T$557,"Sim")</f>
        <v>0</v>
      </c>
      <c r="BO58" s="27" t="e">
        <f t="shared" si="22"/>
        <v>#DIV/0!</v>
      </c>
      <c r="BP58" s="24">
        <f>SUMIFS('Faturamento SP2'!$H$2:$H$557,'Faturamento SP2'!$D$2:$D$557,'Infos Relatório'!$B$2,'Faturamento SP2'!$E$2:$E$557,'Infos Relatório'!$B58,'Faturamento SP2'!$Z$2:$Z$557,'Infos Relatório'!BK$1)</f>
        <v>0</v>
      </c>
      <c r="BQ58" s="23">
        <f>COUNTIFS('Faturamento SP2'!$D$2:$D$557,'Infos Relatório'!$B$2,'Faturamento SP2'!$E$2:$E$557,'Infos Relatório'!$B58,'Faturamento SP2'!$Z$2:$Z$557,'Infos Relatório'!BQ$1)</f>
        <v>0</v>
      </c>
      <c r="BR58" s="14">
        <f>SUMIFS('Faturamento SP2'!$G$2:$G$557,'Faturamento SP2'!$D$2:$D$557,'Infos Relatório'!$B$2,'Faturamento SP2'!$E$2:$E$557,'Infos Relatório'!$B58,'Faturamento SP2'!$Z$2:$Z$557,'Infos Relatório'!BQ$1)</f>
        <v>0</v>
      </c>
      <c r="BS58" s="14">
        <f>SUMIFS('Faturamento SP2'!$J$2:$J$557,'Faturamento SP2'!$D$2:$D$557,'Infos Relatório'!$B$2,'Faturamento SP2'!$E$2:$E$557,'Infos Relatório'!$B58,'Faturamento SP2'!$Z$2:$Z$557,'Infos Relatório'!BQ$1)</f>
        <v>0</v>
      </c>
      <c r="BT58" s="15">
        <f>SUMIFS('Faturamento SP2'!$O$2:$O$557,'Faturamento SP2'!$D$2:$D$557,'Infos Relatório'!$B$2,'Faturamento SP2'!$E$2:$E$557,'Infos Relatório'!$B58,'Faturamento SP2'!$Z$2:$Z$557,'Infos Relatório'!BQ$1,'Faturamento SP2'!$T$2:$T$557,"Sim")+SUMIFS('Faturamento SP2'!$P$2:$P$557,'Faturamento SP2'!$D$2:$D$557,'Infos Relatório'!$B$2,'Faturamento SP2'!$E$2:$E$557,'Infos Relatório'!$B58,'Faturamento SP2'!$Z$2:$Z$557,'Infos Relatório'!BQ$1,'Faturamento SP2'!$T$2:$T$557,"Sim")</f>
        <v>0</v>
      </c>
      <c r="BU58" s="27" t="e">
        <f t="shared" si="23"/>
        <v>#DIV/0!</v>
      </c>
      <c r="BV58" s="24">
        <f>SUMIFS('Faturamento SP2'!$H$2:$H$557,'Faturamento SP2'!$D$2:$D$557,'Infos Relatório'!$B$2,'Faturamento SP2'!$E$2:$E$557,'Infos Relatório'!$B58,'Faturamento SP2'!$Z$2:$Z$557,'Infos Relatório'!BQ$1)</f>
        <v>0</v>
      </c>
    </row>
    <row r="59" spans="2:74">
      <c r="B59" s="17" t="s">
        <v>780</v>
      </c>
      <c r="C59" s="23">
        <f>COUNTIFS('Faturamento SP2'!$D$2:$D$557,'Infos Relatório'!$B$2,'Faturamento SP2'!$E$2:$E$557,'Infos Relatório'!$B59,'Faturamento SP2'!$Z$2:$Z$557,'Infos Relatório'!C$1)</f>
        <v>0</v>
      </c>
      <c r="D59" s="14">
        <f>SUMIFS('Faturamento SP2'!$G$2:$G$557,'Faturamento SP2'!$D$2:$D$557,'Infos Relatório'!$B$2,'Faturamento SP2'!$E$2:$E$557,'Infos Relatório'!$B59,'Faturamento SP2'!$Z$2:$Z$557,'Infos Relatório'!C$1)</f>
        <v>0</v>
      </c>
      <c r="E59" s="55">
        <f>SUMIFS('Faturamento SP2'!$J$2:$J$557,'Faturamento SP2'!$D$2:$D$557,'Infos Relatório'!$B$2,'Faturamento SP2'!$E$2:$E$557,'Infos Relatório'!$B59,'Faturamento SP2'!$Z$2:$Z$557,'Infos Relatório'!C$1)</f>
        <v>0</v>
      </c>
      <c r="F59" s="15">
        <f>SUMIFS('Faturamento SP2'!$O$2:$O$557,'Faturamento SP2'!$D$2:$D$557,'Infos Relatório'!$B$2,'Faturamento SP2'!$E$2:$E$557,'Infos Relatório'!$B59,'Faturamento SP2'!$Z$2:$Z$557,'Infos Relatório'!C$1,'Faturamento SP2'!$T$2:$T$557,"Sim")+SUMIFS('Faturamento SP2'!$P$2:$P$557,'Faturamento SP2'!$D$2:$D$557,'Infos Relatório'!$B$2,'Faturamento SP2'!$E$2:$E$557,'Infos Relatório'!$B59,'Faturamento SP2'!$Z$2:$Z$557,'Infos Relatório'!C$1,'Faturamento SP2'!$T$2:$T$557,"Sim")</f>
        <v>0</v>
      </c>
      <c r="G59" s="60" t="e">
        <f t="shared" si="12"/>
        <v>#DIV/0!</v>
      </c>
      <c r="H59" s="24">
        <f>SUMIFS('Faturamento SP2'!$H$2:$H$557,'Faturamento SP2'!$D$2:$D$557,'Infos Relatório'!$B$2,'Faturamento SP2'!$E$2:$E$557,'Infos Relatório'!$B59,'Faturamento SP2'!$Z$2:$Z$557,'Infos Relatório'!C$1)</f>
        <v>0</v>
      </c>
      <c r="I59" s="23">
        <f>COUNTIFS('Faturamento SP2'!$D$2:$D$557,'Infos Relatório'!$B$2,'Faturamento SP2'!$E$2:$E$557,'Infos Relatório'!$B59,'Faturamento SP2'!$Z$2:$Z$557,'Infos Relatório'!I$1)</f>
        <v>0</v>
      </c>
      <c r="J59" s="14">
        <f>SUMIFS('Faturamento SP2'!$G$2:$G$557,'Faturamento SP2'!$D$2:$D$557,'Infos Relatório'!$B$2,'Faturamento SP2'!$E$2:$E$557,'Infos Relatório'!$B59,'Faturamento SP2'!$Z$2:$Z$557,'Infos Relatório'!I$1)</f>
        <v>0</v>
      </c>
      <c r="K59" s="55">
        <f>SUMIFS('Faturamento SP2'!$J$2:$J$557,'Faturamento SP2'!$D$2:$D$557,'Infos Relatório'!$B$2,'Faturamento SP2'!$E$2:$E$557,'Infos Relatório'!$B59,'Faturamento SP2'!$Z$2:$Z$557,'Infos Relatório'!I$1)</f>
        <v>0</v>
      </c>
      <c r="L59" s="15">
        <f>SUMIFS('Faturamento SP2'!$O$2:$O$557,'Faturamento SP2'!$D$2:$D$557,'Infos Relatório'!$B$2,'Faturamento SP2'!$E$2:$E$557,'Infos Relatório'!$B59,'Faturamento SP2'!$Z$2:$Z$557,'Infos Relatório'!I$1,'Faturamento SP2'!$T$2:$T$557,"Sim")+SUMIFS('Faturamento SP2'!$P$2:$P$557,'Faturamento SP2'!$D$2:$D$557,'Infos Relatório'!$B$2,'Faturamento SP2'!$E$2:$E$557,'Infos Relatório'!$B59,'Faturamento SP2'!$Z$2:$Z$557,'Infos Relatório'!I$1,'Faturamento SP2'!$T$2:$T$557,"Sim")</f>
        <v>0</v>
      </c>
      <c r="M59" s="27" t="e">
        <f t="shared" si="13"/>
        <v>#DIV/0!</v>
      </c>
      <c r="N59" s="24">
        <f>SUMIFS('Faturamento SP2'!$H$2:$H$557,'Faturamento SP2'!$D$2:$D$557,'Infos Relatório'!$B$2,'Faturamento SP2'!$E$2:$E$557,'Infos Relatório'!$B59,'Faturamento SP2'!$Z$2:$Z$557,'Infos Relatório'!I$1)</f>
        <v>0</v>
      </c>
      <c r="O59" s="23">
        <f>COUNTIFS('Faturamento SP2'!$D$2:$D$557,'Infos Relatório'!$B$2,'Faturamento SP2'!$E$2:$E$557,'Infos Relatório'!$B59,'Faturamento SP2'!$Z$2:$Z$557,'Infos Relatório'!O$1)</f>
        <v>0</v>
      </c>
      <c r="P59" s="14">
        <f>SUMIFS('Faturamento SP2'!$G$2:$G$557,'Faturamento SP2'!$D$2:$D$557,'Infos Relatório'!$B$2,'Faturamento SP2'!$E$2:$E$557,'Infos Relatório'!$B59,'Faturamento SP2'!$Z$2:$Z$557,'Infos Relatório'!O$1)</f>
        <v>0</v>
      </c>
      <c r="Q59" s="14">
        <f>SUMIFS('Faturamento SP2'!$J$2:$J$557,'Faturamento SP2'!$D$2:$D$557,'Infos Relatório'!$B$2,'Faturamento SP2'!$E$2:$E$557,'Infos Relatório'!$B59,'Faturamento SP2'!$Z$2:$Z$557,'Infos Relatório'!O$1)</f>
        <v>0</v>
      </c>
      <c r="R59" s="15">
        <f>SUMIFS('Faturamento SP2'!$O$2:$O$557,'Faturamento SP2'!$D$2:$D$557,'Infos Relatório'!$B$2,'Faturamento SP2'!$E$2:$E$557,'Infos Relatório'!$B59,'Faturamento SP2'!$Z$2:$Z$557,'Infos Relatório'!O$1,'Faturamento SP2'!$T$2:$T$557,"Sim")+SUMIFS('Faturamento SP2'!$P$2:$P$557,'Faturamento SP2'!$D$2:$D$557,'Infos Relatório'!$B$2,'Faturamento SP2'!$E$2:$E$557,'Infos Relatório'!$B59,'Faturamento SP2'!$Z$2:$Z$557,'Infos Relatório'!O$1,'Faturamento SP2'!$T$2:$T$557,"Sim")</f>
        <v>0</v>
      </c>
      <c r="S59" s="27" t="e">
        <f t="shared" si="14"/>
        <v>#DIV/0!</v>
      </c>
      <c r="T59" s="24">
        <f>SUMIFS('Faturamento SP2'!$H$2:$H$557,'Faturamento SP2'!$D$2:$D$557,'Infos Relatório'!$B$2,'Faturamento SP2'!$E$2:$E$557,'Infos Relatório'!$B59,'Faturamento SP2'!$Z$2:$Z$557,'Infos Relatório'!O$1)</f>
        <v>0</v>
      </c>
      <c r="U59" s="23">
        <f>COUNTIFS('Faturamento SP2'!$D$2:$D$557,'Infos Relatório'!$B$2,'Faturamento SP2'!$E$2:$E$557,'Infos Relatório'!$B59,'Faturamento SP2'!$Z$2:$Z$557,'Infos Relatório'!U$1)</f>
        <v>0</v>
      </c>
      <c r="V59" s="14">
        <f>SUMIFS('Faturamento SP2'!$G$2:$G$557,'Faturamento SP2'!$D$2:$D$557,'Infos Relatório'!$B$2,'Faturamento SP2'!$E$2:$E$557,'Infos Relatório'!$B59,'Faturamento SP2'!$Z$2:$Z$557,'Infos Relatório'!U$1)</f>
        <v>0</v>
      </c>
      <c r="W59" s="14">
        <f>SUMIFS('Faturamento SP2'!$J$2:$J$557,'Faturamento SP2'!$D$2:$D$557,'Infos Relatório'!$B$2,'Faturamento SP2'!$E$2:$E$557,'Infos Relatório'!$B59,'Faturamento SP2'!$Z$2:$Z$557,'Infos Relatório'!U$1)</f>
        <v>0</v>
      </c>
      <c r="X59" s="15">
        <f>SUMIFS('Faturamento SP2'!$O$2:$O$557,'Faturamento SP2'!$D$2:$D$557,'Infos Relatório'!$B$2,'Faturamento SP2'!$E$2:$E$557,'Infos Relatório'!$B59,'Faturamento SP2'!$Z$2:$Z$557,'Infos Relatório'!U$1,'Faturamento SP2'!$T$2:$T$557,"Sim")+SUMIFS('Faturamento SP2'!$P$2:$P$557,'Faturamento SP2'!$D$2:$D$557,'Infos Relatório'!$B$2,'Faturamento SP2'!$E$2:$E$557,'Infos Relatório'!$B59,'Faturamento SP2'!$Z$2:$Z$557,'Infos Relatório'!U$1,'Faturamento SP2'!$T$2:$T$557,"Sim")</f>
        <v>0</v>
      </c>
      <c r="Y59" s="27" t="e">
        <f t="shared" si="15"/>
        <v>#DIV/0!</v>
      </c>
      <c r="Z59" s="24">
        <f>SUMIFS('Faturamento SP2'!$H$2:$H$557,'Faturamento SP2'!$D$2:$D$557,'Infos Relatório'!$B$2,'Faturamento SP2'!$E$2:$E$557,'Infos Relatório'!$B59,'Faturamento SP2'!$Z$2:$Z$557,'Infos Relatório'!U$1)</f>
        <v>0</v>
      </c>
      <c r="AA59" s="23">
        <f>COUNTIFS('Faturamento SP2'!$D$2:$D$557,'Infos Relatório'!$B$2,'Faturamento SP2'!$E$2:$E$557,'Infos Relatório'!$B59,'Faturamento SP2'!$Z$2:$Z$557,'Infos Relatório'!AA$1)</f>
        <v>0</v>
      </c>
      <c r="AB59" s="14">
        <f>SUMIFS('Faturamento SP2'!$G$2:$G$557,'Faturamento SP2'!$D$2:$D$557,'Infos Relatório'!$B$2,'Faturamento SP2'!$E$2:$E$557,'Infos Relatório'!$B59,'Faturamento SP2'!$Z$2:$Z$557,'Infos Relatório'!AA$1)</f>
        <v>0</v>
      </c>
      <c r="AC59" s="14">
        <f>SUMIFS('Faturamento SP2'!$J$2:$J$557,'Faturamento SP2'!$D$2:$D$557,'Infos Relatório'!$B$2,'Faturamento SP2'!$E$2:$E$557,'Infos Relatório'!$B59,'Faturamento SP2'!$Z$2:$Z$557,'Infos Relatório'!AA$1)</f>
        <v>0</v>
      </c>
      <c r="AD59" s="15">
        <f>SUMIFS('Faturamento SP2'!$O$2:$O$557,'Faturamento SP2'!$D$2:$D$557,'Infos Relatório'!$B$2,'Faturamento SP2'!$E$2:$E$557,'Infos Relatório'!$B59,'Faturamento SP2'!$Z$2:$Z$557,'Infos Relatório'!AA$1,'Faturamento SP2'!$T$2:$T$557,"Sim")+SUMIFS('Faturamento SP2'!$P$2:$P$557,'Faturamento SP2'!$D$2:$D$557,'Infos Relatório'!$B$2,'Faturamento SP2'!$E$2:$E$557,'Infos Relatório'!$B59,'Faturamento SP2'!$Z$2:$Z$557,'Infos Relatório'!AA$1,'Faturamento SP2'!$T$2:$T$557,"Sim")</f>
        <v>0</v>
      </c>
      <c r="AE59" s="27" t="e">
        <f t="shared" si="16"/>
        <v>#DIV/0!</v>
      </c>
      <c r="AF59" s="24">
        <f>SUMIFS('Faturamento SP2'!$H$2:$H$557,'Faturamento SP2'!$D$2:$D$557,'Infos Relatório'!$B$2,'Faturamento SP2'!$E$2:$E$557,'Infos Relatório'!$B59,'Faturamento SP2'!$Z$2:$Z$557,'Infos Relatório'!AA$1)</f>
        <v>0</v>
      </c>
      <c r="AG59" s="23">
        <f>COUNTIFS('Faturamento SP2'!$D$2:$D$557,'Infos Relatório'!$B$2,'Faturamento SP2'!$E$2:$E$557,'Infos Relatório'!$B59,'Faturamento SP2'!$Z$2:$Z$557,'Infos Relatório'!AG$1)</f>
        <v>0</v>
      </c>
      <c r="AH59" s="14">
        <f>SUMIFS('Faturamento SP2'!$G$2:$G$557,'Faturamento SP2'!$D$2:$D$557,'Infos Relatório'!$B$2,'Faturamento SP2'!$E$2:$E$557,'Infos Relatório'!$B59,'Faturamento SP2'!$Z$2:$Z$557,'Infos Relatório'!AG$1)</f>
        <v>0</v>
      </c>
      <c r="AI59" s="14">
        <f>SUMIFS('Faturamento SP2'!$J$2:$J$557,'Faturamento SP2'!$D$2:$D$557,'Infos Relatório'!$B$2,'Faturamento SP2'!$E$2:$E$557,'Infos Relatório'!$B59,'Faturamento SP2'!$Z$2:$Z$557,'Infos Relatório'!AG$1)</f>
        <v>0</v>
      </c>
      <c r="AJ59" s="15">
        <f>SUMIFS('Faturamento SP2'!$O$2:$O$557,'Faturamento SP2'!$D$2:$D$557,'Infos Relatório'!$B$2,'Faturamento SP2'!$E$2:$E$557,'Infos Relatório'!$B59,'Faturamento SP2'!$Z$2:$Z$557,'Infos Relatório'!AG$1,'Faturamento SP2'!$T$2:$T$557,"Sim")+SUMIFS('Faturamento SP2'!$P$2:$P$557,'Faturamento SP2'!$D$2:$D$557,'Infos Relatório'!$B$2,'Faturamento SP2'!$E$2:$E$557,'Infos Relatório'!$B59,'Faturamento SP2'!$Z$2:$Z$557,'Infos Relatório'!AG$1,'Faturamento SP2'!$T$2:$T$557,"Sim")</f>
        <v>0</v>
      </c>
      <c r="AK59" s="27" t="e">
        <f t="shared" si="17"/>
        <v>#DIV/0!</v>
      </c>
      <c r="AL59" s="24">
        <f>SUMIFS('Faturamento SP2'!$H$2:$H$557,'Faturamento SP2'!$D$2:$D$557,'Infos Relatório'!$B$2,'Faturamento SP2'!$E$2:$E$557,'Infos Relatório'!$B59,'Faturamento SP2'!$Z$2:$Z$557,'Infos Relatório'!AG$1)</f>
        <v>0</v>
      </c>
      <c r="AM59" s="23">
        <f>COUNTIFS('Faturamento SP2'!$D$2:$D$557,'Infos Relatório'!$B$2,'Faturamento SP2'!$E$2:$E$557,'Infos Relatório'!$B59,'Faturamento SP2'!$Z$2:$Z$557,'Infos Relatório'!AM$1)</f>
        <v>0</v>
      </c>
      <c r="AN59" s="14">
        <f>SUMIFS('Faturamento SP2'!$G$2:$G$557,'Faturamento SP2'!$D$2:$D$557,'Infos Relatório'!$B$2,'Faturamento SP2'!$E$2:$E$557,'Infos Relatório'!$B59,'Faturamento SP2'!$Z$2:$Z$557,'Infos Relatório'!AM$1)</f>
        <v>0</v>
      </c>
      <c r="AO59" s="14">
        <f>SUMIFS('Faturamento SP2'!$J$2:$J$557,'Faturamento SP2'!$D$2:$D$557,'Infos Relatório'!$B$2,'Faturamento SP2'!$E$2:$E$557,'Infos Relatório'!$B59,'Faturamento SP2'!$Z$2:$Z$557,'Infos Relatório'!AM$1)</f>
        <v>0</v>
      </c>
      <c r="AP59" s="15">
        <f>SUMIFS('Faturamento SP2'!$O$2:$O$557,'Faturamento SP2'!$D$2:$D$557,'Infos Relatório'!$B$2,'Faturamento SP2'!$E$2:$E$557,'Infos Relatório'!$B59,'Faturamento SP2'!$Z$2:$Z$557,'Infos Relatório'!AM$1,'Faturamento SP2'!$T$2:$T$557,"Sim")+SUMIFS('Faturamento SP2'!$P$2:$P$557,'Faturamento SP2'!$D$2:$D$557,'Infos Relatório'!$B$2,'Faturamento SP2'!$E$2:$E$557,'Infos Relatório'!$B59,'Faturamento SP2'!$Z$2:$Z$557,'Infos Relatório'!AM$1,'Faturamento SP2'!$T$2:$T$557,"Sim")</f>
        <v>0</v>
      </c>
      <c r="AQ59" s="27" t="e">
        <f t="shared" si="18"/>
        <v>#DIV/0!</v>
      </c>
      <c r="AR59" s="24">
        <f>SUMIFS('Faturamento SP2'!$H$2:$H$557,'Faturamento SP2'!$D$2:$D$557,'Infos Relatório'!$B$2,'Faturamento SP2'!$E$2:$E$557,'Infos Relatório'!$B59,'Faturamento SP2'!$Z$2:$Z$557,'Infos Relatório'!AM$1)</f>
        <v>0</v>
      </c>
      <c r="AS59" s="23">
        <f>COUNTIFS('Faturamento SP2'!$D$2:$D$557,'Infos Relatório'!$B$2,'Faturamento SP2'!$E$2:$E$557,'Infos Relatório'!$B59,'Faturamento SP2'!$Z$2:$Z$557,'Infos Relatório'!AS$1)</f>
        <v>0</v>
      </c>
      <c r="AT59" s="14">
        <f>SUMIFS('Faturamento SP2'!$G$2:$G$557,'Faturamento SP2'!$D$2:$D$557,'Infos Relatório'!$B$2,'Faturamento SP2'!$E$2:$E$557,'Infos Relatório'!$B59,'Faturamento SP2'!$Z$2:$Z$557,'Infos Relatório'!AS$1)</f>
        <v>0</v>
      </c>
      <c r="AU59" s="14">
        <f>SUMIFS('Faturamento SP2'!$J$2:$J$557,'Faturamento SP2'!$D$2:$D$557,'Infos Relatório'!$B$2,'Faturamento SP2'!$E$2:$E$557,'Infos Relatório'!$B59,'Faturamento SP2'!$Z$2:$Z$557,'Infos Relatório'!AS$1)</f>
        <v>0</v>
      </c>
      <c r="AV59" s="15">
        <f>SUMIFS('Faturamento SP2'!$O$2:$O$557,'Faturamento SP2'!$D$2:$D$557,'Infos Relatório'!$B$2,'Faturamento SP2'!$E$2:$E$557,'Infos Relatório'!$B59,'Faturamento SP2'!$Z$2:$Z$557,'Infos Relatório'!AS$1,'Faturamento SP2'!$T$2:$T$557,"Sim")+SUMIFS('Faturamento SP2'!$P$2:$P$557,'Faturamento SP2'!$D$2:$D$557,'Infos Relatório'!$B$2,'Faturamento SP2'!$E$2:$E$557,'Infos Relatório'!$B59,'Faturamento SP2'!$Z$2:$Z$557,'Infos Relatório'!AS$1,'Faturamento SP2'!$T$2:$T$557,"Sim")</f>
        <v>0</v>
      </c>
      <c r="AW59" s="27" t="e">
        <f t="shared" si="19"/>
        <v>#DIV/0!</v>
      </c>
      <c r="AX59" s="24">
        <f>SUMIFS('Faturamento SP2'!$H$2:$H$557,'Faturamento SP2'!$D$2:$D$557,'Infos Relatório'!$B$2,'Faturamento SP2'!$E$2:$E$557,'Infos Relatório'!$B59,'Faturamento SP2'!$Z$2:$Z$557,'Infos Relatório'!AS$1)</f>
        <v>0</v>
      </c>
      <c r="AY59" s="23">
        <f>COUNTIFS('Faturamento SP2'!$D$2:$D$557,'Infos Relatório'!$B$2,'Faturamento SP2'!$E$2:$E$557,'Infos Relatório'!$B59,'Faturamento SP2'!$Z$2:$Z$557,'Infos Relatório'!AY$1)</f>
        <v>0</v>
      </c>
      <c r="AZ59" s="14">
        <f>SUMIFS('Faturamento SP2'!$G$2:$G$557,'Faturamento SP2'!$D$2:$D$557,'Infos Relatório'!$B$2,'Faturamento SP2'!$E$2:$E$557,'Infos Relatório'!$B59,'Faturamento SP2'!$Z$2:$Z$557,'Infos Relatório'!AY$1)</f>
        <v>0</v>
      </c>
      <c r="BA59" s="14">
        <f>SUMIFS('Faturamento SP2'!$J$2:$J$557,'Faturamento SP2'!$D$2:$D$557,'Infos Relatório'!$B$2,'Faturamento SP2'!$E$2:$E$557,'Infos Relatório'!$B59,'Faturamento SP2'!$Z$2:$Z$557,'Infos Relatório'!AY$1)</f>
        <v>0</v>
      </c>
      <c r="BB59" s="15">
        <f>SUMIFS('Faturamento SP2'!$O$2:$O$557,'Faturamento SP2'!$D$2:$D$557,'Infos Relatório'!$B$2,'Faturamento SP2'!$E$2:$E$557,'Infos Relatório'!$B59,'Faturamento SP2'!$Z$2:$Z$557,'Infos Relatório'!AY$1,'Faturamento SP2'!$T$2:$T$557,"Sim")+SUMIFS('Faturamento SP2'!$P$2:$P$557,'Faturamento SP2'!$D$2:$D$557,'Infos Relatório'!$B$2,'Faturamento SP2'!$E$2:$E$557,'Infos Relatório'!$B59,'Faturamento SP2'!$Z$2:$Z$557,'Infos Relatório'!AY$1,'Faturamento SP2'!$T$2:$T$557,"Sim")</f>
        <v>0</v>
      </c>
      <c r="BC59" s="27" t="e">
        <f t="shared" si="20"/>
        <v>#DIV/0!</v>
      </c>
      <c r="BD59" s="24">
        <f>SUMIFS('Faturamento SP2'!$H$2:$H$557,'Faturamento SP2'!$D$2:$D$557,'Infos Relatório'!$B$2,'Faturamento SP2'!$E$2:$E$557,'Infos Relatório'!$B59,'Faturamento SP2'!$Z$2:$Z$557,'Infos Relatório'!AY$1)</f>
        <v>0</v>
      </c>
      <c r="BE59" s="23">
        <f>COUNTIFS('Faturamento SP2'!$D$2:$D$557,'Infos Relatório'!$B$2,'Faturamento SP2'!$E$2:$E$557,'Infos Relatório'!$B59,'Faturamento SP2'!$Z$2:$Z$557,'Infos Relatório'!BE$1)</f>
        <v>0</v>
      </c>
      <c r="BF59" s="14">
        <f>SUMIFS('Faturamento SP2'!$G$2:$G$557,'Faturamento SP2'!$D$2:$D$557,'Infos Relatório'!$B$2,'Faturamento SP2'!$E$2:$E$557,'Infos Relatório'!$B59,'Faturamento SP2'!$Z$2:$Z$557,'Infos Relatório'!BE$1)</f>
        <v>0</v>
      </c>
      <c r="BG59" s="14">
        <f>SUMIFS('Faturamento SP2'!$J$2:$J$557,'Faturamento SP2'!$D$2:$D$557,'Infos Relatório'!$B$2,'Faturamento SP2'!$E$2:$E$557,'Infos Relatório'!$B59,'Faturamento SP2'!$Z$2:$Z$557,'Infos Relatório'!BE$1)</f>
        <v>0</v>
      </c>
      <c r="BH59" s="15">
        <f>SUMIFS('Faturamento SP2'!$O$2:$O$557,'Faturamento SP2'!$D$2:$D$557,'Infos Relatório'!$B$2,'Faturamento SP2'!$E$2:$E$557,'Infos Relatório'!$B59,'Faturamento SP2'!$Z$2:$Z$557,'Infos Relatório'!BE$1,'Faturamento SP2'!$T$2:$T$557,"Sim")+SUMIFS('Faturamento SP2'!$P$2:$P$557,'Faturamento SP2'!$D$2:$D$557,'Infos Relatório'!$B$2,'Faturamento SP2'!$E$2:$E$557,'Infos Relatório'!$B59,'Faturamento SP2'!$Z$2:$Z$557,'Infos Relatório'!BE$1,'Faturamento SP2'!$T$2:$T$557,"Sim")</f>
        <v>0</v>
      </c>
      <c r="BI59" s="27" t="e">
        <f t="shared" si="21"/>
        <v>#DIV/0!</v>
      </c>
      <c r="BJ59" s="24">
        <f>SUMIFS('Faturamento SP2'!$H$2:$H$557,'Faturamento SP2'!$D$2:$D$557,'Infos Relatório'!$B$2,'Faturamento SP2'!$E$2:$E$557,'Infos Relatório'!$B59,'Faturamento SP2'!$Z$2:$Z$557,'Infos Relatório'!BE$1)</f>
        <v>0</v>
      </c>
      <c r="BK59" s="23">
        <f>COUNTIFS('Faturamento SP2'!$D$2:$D$557,'Infos Relatório'!$B$2,'Faturamento SP2'!$E$2:$E$557,'Infos Relatório'!$B59,'Faturamento SP2'!$Z$2:$Z$557,'Infos Relatório'!BK$1)</f>
        <v>0</v>
      </c>
      <c r="BL59" s="14">
        <f>SUMIFS('Faturamento SP2'!$G$2:$G$557,'Faturamento SP2'!$D$2:$D$557,'Infos Relatório'!$B$2,'Faturamento SP2'!$E$2:$E$557,'Infos Relatório'!$B59,'Faturamento SP2'!$Z$2:$Z$557,'Infos Relatório'!BK$1)</f>
        <v>0</v>
      </c>
      <c r="BM59" s="14">
        <f>SUMIFS('Faturamento SP2'!$J$2:$J$557,'Faturamento SP2'!$D$2:$D$557,'Infos Relatório'!$B$2,'Faturamento SP2'!$E$2:$E$557,'Infos Relatório'!$B59,'Faturamento SP2'!$Z$2:$Z$557,'Infos Relatório'!BK$1)</f>
        <v>0</v>
      </c>
      <c r="BN59" s="15">
        <f>SUMIFS('Faturamento SP2'!$O$2:$O$557,'Faturamento SP2'!$D$2:$D$557,'Infos Relatório'!$B$2,'Faturamento SP2'!$E$2:$E$557,'Infos Relatório'!$B59,'Faturamento SP2'!$Z$2:$Z$557,'Infos Relatório'!BK$1,'Faturamento SP2'!$T$2:$T$557,"Sim")+SUMIFS('Faturamento SP2'!$P$2:$P$557,'Faturamento SP2'!$D$2:$D$557,'Infos Relatório'!$B$2,'Faturamento SP2'!$E$2:$E$557,'Infos Relatório'!$B59,'Faturamento SP2'!$Z$2:$Z$557,'Infos Relatório'!BK$1,'Faturamento SP2'!$T$2:$T$557,"Sim")</f>
        <v>0</v>
      </c>
      <c r="BO59" s="27" t="e">
        <f t="shared" si="22"/>
        <v>#DIV/0!</v>
      </c>
      <c r="BP59" s="24">
        <f>SUMIFS('Faturamento SP2'!$H$2:$H$557,'Faturamento SP2'!$D$2:$D$557,'Infos Relatório'!$B$2,'Faturamento SP2'!$E$2:$E$557,'Infos Relatório'!$B59,'Faturamento SP2'!$Z$2:$Z$557,'Infos Relatório'!BK$1)</f>
        <v>0</v>
      </c>
      <c r="BQ59" s="23">
        <f>COUNTIFS('Faturamento SP2'!$D$2:$D$557,'Infos Relatório'!$B$2,'Faturamento SP2'!$E$2:$E$557,'Infos Relatório'!$B59,'Faturamento SP2'!$Z$2:$Z$557,'Infos Relatório'!BQ$1)</f>
        <v>0</v>
      </c>
      <c r="BR59" s="14">
        <f>SUMIFS('Faturamento SP2'!$G$2:$G$557,'Faturamento SP2'!$D$2:$D$557,'Infos Relatório'!$B$2,'Faturamento SP2'!$E$2:$E$557,'Infos Relatório'!$B59,'Faturamento SP2'!$Z$2:$Z$557,'Infos Relatório'!BQ$1)</f>
        <v>0</v>
      </c>
      <c r="BS59" s="14">
        <f>SUMIFS('Faturamento SP2'!$J$2:$J$557,'Faturamento SP2'!$D$2:$D$557,'Infos Relatório'!$B$2,'Faturamento SP2'!$E$2:$E$557,'Infos Relatório'!$B59,'Faturamento SP2'!$Z$2:$Z$557,'Infos Relatório'!BQ$1)</f>
        <v>0</v>
      </c>
      <c r="BT59" s="15">
        <f>SUMIFS('Faturamento SP2'!$O$2:$O$557,'Faturamento SP2'!$D$2:$D$557,'Infos Relatório'!$B$2,'Faturamento SP2'!$E$2:$E$557,'Infos Relatório'!$B59,'Faturamento SP2'!$Z$2:$Z$557,'Infos Relatório'!BQ$1,'Faturamento SP2'!$T$2:$T$557,"Sim")+SUMIFS('Faturamento SP2'!$P$2:$P$557,'Faturamento SP2'!$D$2:$D$557,'Infos Relatório'!$B$2,'Faturamento SP2'!$E$2:$E$557,'Infos Relatório'!$B59,'Faturamento SP2'!$Z$2:$Z$557,'Infos Relatório'!BQ$1,'Faturamento SP2'!$T$2:$T$557,"Sim")</f>
        <v>0</v>
      </c>
      <c r="BU59" s="27" t="e">
        <f t="shared" si="23"/>
        <v>#DIV/0!</v>
      </c>
      <c r="BV59" s="24">
        <f>SUMIFS('Faturamento SP2'!$H$2:$H$557,'Faturamento SP2'!$D$2:$D$557,'Infos Relatório'!$B$2,'Faturamento SP2'!$E$2:$E$557,'Infos Relatório'!$B59,'Faturamento SP2'!$Z$2:$Z$557,'Infos Relatório'!BQ$1)</f>
        <v>0</v>
      </c>
    </row>
    <row r="60" spans="2:74">
      <c r="B60" s="17" t="s">
        <v>781</v>
      </c>
      <c r="C60" s="23">
        <f>COUNTIFS('Faturamento SP2'!$D$2:$D$557,'Infos Relatório'!$B$2,'Faturamento SP2'!$E$2:$E$557,'Infos Relatório'!$B60,'Faturamento SP2'!$Z$2:$Z$557,'Infos Relatório'!C$1)</f>
        <v>0</v>
      </c>
      <c r="D60" s="14">
        <f>SUMIFS('Faturamento SP2'!$G$2:$G$557,'Faturamento SP2'!$D$2:$D$557,'Infos Relatório'!$B$2,'Faturamento SP2'!$E$2:$E$557,'Infos Relatório'!$B60,'Faturamento SP2'!$Z$2:$Z$557,'Infos Relatório'!C$1)</f>
        <v>0</v>
      </c>
      <c r="E60" s="55">
        <f>SUMIFS('Faturamento SP2'!$J$2:$J$557,'Faturamento SP2'!$D$2:$D$557,'Infos Relatório'!$B$2,'Faturamento SP2'!$E$2:$E$557,'Infos Relatório'!$B60,'Faturamento SP2'!$Z$2:$Z$557,'Infos Relatório'!C$1)</f>
        <v>0</v>
      </c>
      <c r="F60" s="15">
        <f>SUMIFS('Faturamento SP2'!$O$2:$O$557,'Faturamento SP2'!$D$2:$D$557,'Infos Relatório'!$B$2,'Faturamento SP2'!$E$2:$E$557,'Infos Relatório'!$B60,'Faturamento SP2'!$Z$2:$Z$557,'Infos Relatório'!C$1,'Faturamento SP2'!$T$2:$T$557,"Sim")+SUMIFS('Faturamento SP2'!$P$2:$P$557,'Faturamento SP2'!$D$2:$D$557,'Infos Relatório'!$B$2,'Faturamento SP2'!$E$2:$E$557,'Infos Relatório'!$B60,'Faturamento SP2'!$Z$2:$Z$557,'Infos Relatório'!C$1,'Faturamento SP2'!$T$2:$T$557,"Sim")</f>
        <v>0</v>
      </c>
      <c r="G60" s="60" t="e">
        <f t="shared" si="12"/>
        <v>#DIV/0!</v>
      </c>
      <c r="H60" s="24">
        <f>SUMIFS('Faturamento SP2'!$H$2:$H$557,'Faturamento SP2'!$D$2:$D$557,'Infos Relatório'!$B$2,'Faturamento SP2'!$E$2:$E$557,'Infos Relatório'!$B60,'Faturamento SP2'!$Z$2:$Z$557,'Infos Relatório'!C$1)</f>
        <v>0</v>
      </c>
      <c r="I60" s="23">
        <f>COUNTIFS('Faturamento SP2'!$D$2:$D$557,'Infos Relatório'!$B$2,'Faturamento SP2'!$E$2:$E$557,'Infos Relatório'!$B60,'Faturamento SP2'!$Z$2:$Z$557,'Infos Relatório'!I$1)</f>
        <v>0</v>
      </c>
      <c r="J60" s="14">
        <f>SUMIFS('Faturamento SP2'!$G$2:$G$557,'Faturamento SP2'!$D$2:$D$557,'Infos Relatório'!$B$2,'Faturamento SP2'!$E$2:$E$557,'Infos Relatório'!$B60,'Faturamento SP2'!$Z$2:$Z$557,'Infos Relatório'!I$1)</f>
        <v>0</v>
      </c>
      <c r="K60" s="55">
        <f>SUMIFS('Faturamento SP2'!$J$2:$J$557,'Faturamento SP2'!$D$2:$D$557,'Infos Relatório'!$B$2,'Faturamento SP2'!$E$2:$E$557,'Infos Relatório'!$B60,'Faturamento SP2'!$Z$2:$Z$557,'Infos Relatório'!I$1)</f>
        <v>0</v>
      </c>
      <c r="L60" s="15">
        <f>SUMIFS('Faturamento SP2'!$O$2:$O$557,'Faturamento SP2'!$D$2:$D$557,'Infos Relatório'!$B$2,'Faturamento SP2'!$E$2:$E$557,'Infos Relatório'!$B60,'Faturamento SP2'!$Z$2:$Z$557,'Infos Relatório'!I$1,'Faturamento SP2'!$T$2:$T$557,"Sim")+SUMIFS('Faturamento SP2'!$P$2:$P$557,'Faturamento SP2'!$D$2:$D$557,'Infos Relatório'!$B$2,'Faturamento SP2'!$E$2:$E$557,'Infos Relatório'!$B60,'Faturamento SP2'!$Z$2:$Z$557,'Infos Relatório'!I$1,'Faturamento SP2'!$T$2:$T$557,"Sim")</f>
        <v>0</v>
      </c>
      <c r="M60" s="27" t="e">
        <f t="shared" si="13"/>
        <v>#DIV/0!</v>
      </c>
      <c r="N60" s="24">
        <f>SUMIFS('Faturamento SP2'!$H$2:$H$557,'Faturamento SP2'!$D$2:$D$557,'Infos Relatório'!$B$2,'Faturamento SP2'!$E$2:$E$557,'Infos Relatório'!$B60,'Faturamento SP2'!$Z$2:$Z$557,'Infos Relatório'!I$1)</f>
        <v>0</v>
      </c>
      <c r="O60" s="23">
        <f>COUNTIFS('Faturamento SP2'!$D$2:$D$557,'Infos Relatório'!$B$2,'Faturamento SP2'!$E$2:$E$557,'Infos Relatório'!$B60,'Faturamento SP2'!$Z$2:$Z$557,'Infos Relatório'!O$1)</f>
        <v>0</v>
      </c>
      <c r="P60" s="14">
        <f>SUMIFS('Faturamento SP2'!$G$2:$G$557,'Faturamento SP2'!$D$2:$D$557,'Infos Relatório'!$B$2,'Faturamento SP2'!$E$2:$E$557,'Infos Relatório'!$B60,'Faturamento SP2'!$Z$2:$Z$557,'Infos Relatório'!O$1)</f>
        <v>0</v>
      </c>
      <c r="Q60" s="14">
        <f>SUMIFS('Faturamento SP2'!$J$2:$J$557,'Faturamento SP2'!$D$2:$D$557,'Infos Relatório'!$B$2,'Faturamento SP2'!$E$2:$E$557,'Infos Relatório'!$B60,'Faturamento SP2'!$Z$2:$Z$557,'Infos Relatório'!O$1)</f>
        <v>0</v>
      </c>
      <c r="R60" s="15">
        <f>SUMIFS('Faturamento SP2'!$O$2:$O$557,'Faturamento SP2'!$D$2:$D$557,'Infos Relatório'!$B$2,'Faturamento SP2'!$E$2:$E$557,'Infos Relatório'!$B60,'Faturamento SP2'!$Z$2:$Z$557,'Infos Relatório'!O$1,'Faturamento SP2'!$T$2:$T$557,"Sim")+SUMIFS('Faturamento SP2'!$P$2:$P$557,'Faturamento SP2'!$D$2:$D$557,'Infos Relatório'!$B$2,'Faturamento SP2'!$E$2:$E$557,'Infos Relatório'!$B60,'Faturamento SP2'!$Z$2:$Z$557,'Infos Relatório'!O$1,'Faturamento SP2'!$T$2:$T$557,"Sim")</f>
        <v>0</v>
      </c>
      <c r="S60" s="27" t="e">
        <f t="shared" si="14"/>
        <v>#DIV/0!</v>
      </c>
      <c r="T60" s="24">
        <f>SUMIFS('Faturamento SP2'!$H$2:$H$557,'Faturamento SP2'!$D$2:$D$557,'Infos Relatório'!$B$2,'Faturamento SP2'!$E$2:$E$557,'Infos Relatório'!$B60,'Faturamento SP2'!$Z$2:$Z$557,'Infos Relatório'!O$1)</f>
        <v>0</v>
      </c>
      <c r="U60" s="23">
        <f>COUNTIFS('Faturamento SP2'!$D$2:$D$557,'Infos Relatório'!$B$2,'Faturamento SP2'!$E$2:$E$557,'Infos Relatório'!$B60,'Faturamento SP2'!$Z$2:$Z$557,'Infos Relatório'!U$1)</f>
        <v>0</v>
      </c>
      <c r="V60" s="14">
        <f>SUMIFS('Faturamento SP2'!$G$2:$G$557,'Faturamento SP2'!$D$2:$D$557,'Infos Relatório'!$B$2,'Faturamento SP2'!$E$2:$E$557,'Infos Relatório'!$B60,'Faturamento SP2'!$Z$2:$Z$557,'Infos Relatório'!U$1)</f>
        <v>0</v>
      </c>
      <c r="W60" s="14">
        <f>SUMIFS('Faturamento SP2'!$J$2:$J$557,'Faturamento SP2'!$D$2:$D$557,'Infos Relatório'!$B$2,'Faturamento SP2'!$E$2:$E$557,'Infos Relatório'!$B60,'Faturamento SP2'!$Z$2:$Z$557,'Infos Relatório'!U$1)</f>
        <v>0</v>
      </c>
      <c r="X60" s="15">
        <f>SUMIFS('Faturamento SP2'!$O$2:$O$557,'Faturamento SP2'!$D$2:$D$557,'Infos Relatório'!$B$2,'Faturamento SP2'!$E$2:$E$557,'Infos Relatório'!$B60,'Faturamento SP2'!$Z$2:$Z$557,'Infos Relatório'!U$1,'Faturamento SP2'!$T$2:$T$557,"Sim")+SUMIFS('Faturamento SP2'!$P$2:$P$557,'Faturamento SP2'!$D$2:$D$557,'Infos Relatório'!$B$2,'Faturamento SP2'!$E$2:$E$557,'Infos Relatório'!$B60,'Faturamento SP2'!$Z$2:$Z$557,'Infos Relatório'!U$1,'Faturamento SP2'!$T$2:$T$557,"Sim")</f>
        <v>0</v>
      </c>
      <c r="Y60" s="27" t="e">
        <f t="shared" si="15"/>
        <v>#DIV/0!</v>
      </c>
      <c r="Z60" s="24">
        <f>SUMIFS('Faturamento SP2'!$H$2:$H$557,'Faturamento SP2'!$D$2:$D$557,'Infos Relatório'!$B$2,'Faturamento SP2'!$E$2:$E$557,'Infos Relatório'!$B60,'Faturamento SP2'!$Z$2:$Z$557,'Infos Relatório'!U$1)</f>
        <v>0</v>
      </c>
      <c r="AA60" s="23">
        <f>COUNTIFS('Faturamento SP2'!$D$2:$D$557,'Infos Relatório'!$B$2,'Faturamento SP2'!$E$2:$E$557,'Infos Relatório'!$B60,'Faturamento SP2'!$Z$2:$Z$557,'Infos Relatório'!AA$1)</f>
        <v>0</v>
      </c>
      <c r="AB60" s="14">
        <f>SUMIFS('Faturamento SP2'!$G$2:$G$557,'Faturamento SP2'!$D$2:$D$557,'Infos Relatório'!$B$2,'Faturamento SP2'!$E$2:$E$557,'Infos Relatório'!$B60,'Faturamento SP2'!$Z$2:$Z$557,'Infos Relatório'!AA$1)</f>
        <v>0</v>
      </c>
      <c r="AC60" s="14">
        <f>SUMIFS('Faturamento SP2'!$J$2:$J$557,'Faturamento SP2'!$D$2:$D$557,'Infos Relatório'!$B$2,'Faturamento SP2'!$E$2:$E$557,'Infos Relatório'!$B60,'Faturamento SP2'!$Z$2:$Z$557,'Infos Relatório'!AA$1)</f>
        <v>0</v>
      </c>
      <c r="AD60" s="15">
        <f>SUMIFS('Faturamento SP2'!$O$2:$O$557,'Faturamento SP2'!$D$2:$D$557,'Infos Relatório'!$B$2,'Faturamento SP2'!$E$2:$E$557,'Infos Relatório'!$B60,'Faturamento SP2'!$Z$2:$Z$557,'Infos Relatório'!AA$1,'Faturamento SP2'!$T$2:$T$557,"Sim")+SUMIFS('Faturamento SP2'!$P$2:$P$557,'Faturamento SP2'!$D$2:$D$557,'Infos Relatório'!$B$2,'Faturamento SP2'!$E$2:$E$557,'Infos Relatório'!$B60,'Faturamento SP2'!$Z$2:$Z$557,'Infos Relatório'!AA$1,'Faturamento SP2'!$T$2:$T$557,"Sim")</f>
        <v>0</v>
      </c>
      <c r="AE60" s="27" t="e">
        <f t="shared" si="16"/>
        <v>#DIV/0!</v>
      </c>
      <c r="AF60" s="24">
        <f>SUMIFS('Faturamento SP2'!$H$2:$H$557,'Faturamento SP2'!$D$2:$D$557,'Infos Relatório'!$B$2,'Faturamento SP2'!$E$2:$E$557,'Infos Relatório'!$B60,'Faturamento SP2'!$Z$2:$Z$557,'Infos Relatório'!AA$1)</f>
        <v>0</v>
      </c>
      <c r="AG60" s="23">
        <f>COUNTIFS('Faturamento SP2'!$D$2:$D$557,'Infos Relatório'!$B$2,'Faturamento SP2'!$E$2:$E$557,'Infos Relatório'!$B60,'Faturamento SP2'!$Z$2:$Z$557,'Infos Relatório'!AG$1)</f>
        <v>0</v>
      </c>
      <c r="AH60" s="14">
        <f>SUMIFS('Faturamento SP2'!$G$2:$G$557,'Faturamento SP2'!$D$2:$D$557,'Infos Relatório'!$B$2,'Faturamento SP2'!$E$2:$E$557,'Infos Relatório'!$B60,'Faturamento SP2'!$Z$2:$Z$557,'Infos Relatório'!AG$1)</f>
        <v>0</v>
      </c>
      <c r="AI60" s="14">
        <f>SUMIFS('Faturamento SP2'!$J$2:$J$557,'Faturamento SP2'!$D$2:$D$557,'Infos Relatório'!$B$2,'Faturamento SP2'!$E$2:$E$557,'Infos Relatório'!$B60,'Faturamento SP2'!$Z$2:$Z$557,'Infos Relatório'!AG$1)</f>
        <v>0</v>
      </c>
      <c r="AJ60" s="15">
        <f>SUMIFS('Faturamento SP2'!$O$2:$O$557,'Faturamento SP2'!$D$2:$D$557,'Infos Relatório'!$B$2,'Faturamento SP2'!$E$2:$E$557,'Infos Relatório'!$B60,'Faturamento SP2'!$Z$2:$Z$557,'Infos Relatório'!AG$1,'Faturamento SP2'!$T$2:$T$557,"Sim")+SUMIFS('Faturamento SP2'!$P$2:$P$557,'Faturamento SP2'!$D$2:$D$557,'Infos Relatório'!$B$2,'Faturamento SP2'!$E$2:$E$557,'Infos Relatório'!$B60,'Faturamento SP2'!$Z$2:$Z$557,'Infos Relatório'!AG$1,'Faturamento SP2'!$T$2:$T$557,"Sim")</f>
        <v>0</v>
      </c>
      <c r="AK60" s="27" t="e">
        <f t="shared" si="17"/>
        <v>#DIV/0!</v>
      </c>
      <c r="AL60" s="24">
        <f>SUMIFS('Faturamento SP2'!$H$2:$H$557,'Faturamento SP2'!$D$2:$D$557,'Infos Relatório'!$B$2,'Faturamento SP2'!$E$2:$E$557,'Infos Relatório'!$B60,'Faturamento SP2'!$Z$2:$Z$557,'Infos Relatório'!AG$1)</f>
        <v>0</v>
      </c>
      <c r="AM60" s="23">
        <f>COUNTIFS('Faturamento SP2'!$D$2:$D$557,'Infos Relatório'!$B$2,'Faturamento SP2'!$E$2:$E$557,'Infos Relatório'!$B60,'Faturamento SP2'!$Z$2:$Z$557,'Infos Relatório'!AM$1)</f>
        <v>0</v>
      </c>
      <c r="AN60" s="14">
        <f>SUMIFS('Faturamento SP2'!$G$2:$G$557,'Faturamento SP2'!$D$2:$D$557,'Infos Relatório'!$B$2,'Faturamento SP2'!$E$2:$E$557,'Infos Relatório'!$B60,'Faturamento SP2'!$Z$2:$Z$557,'Infos Relatório'!AM$1)</f>
        <v>0</v>
      </c>
      <c r="AO60" s="14">
        <f>SUMIFS('Faturamento SP2'!$J$2:$J$557,'Faturamento SP2'!$D$2:$D$557,'Infos Relatório'!$B$2,'Faturamento SP2'!$E$2:$E$557,'Infos Relatório'!$B60,'Faturamento SP2'!$Z$2:$Z$557,'Infos Relatório'!AM$1)</f>
        <v>0</v>
      </c>
      <c r="AP60" s="15">
        <f>SUMIFS('Faturamento SP2'!$O$2:$O$557,'Faturamento SP2'!$D$2:$D$557,'Infos Relatório'!$B$2,'Faturamento SP2'!$E$2:$E$557,'Infos Relatório'!$B60,'Faturamento SP2'!$Z$2:$Z$557,'Infos Relatório'!AM$1,'Faturamento SP2'!$T$2:$T$557,"Sim")+SUMIFS('Faturamento SP2'!$P$2:$P$557,'Faturamento SP2'!$D$2:$D$557,'Infos Relatório'!$B$2,'Faturamento SP2'!$E$2:$E$557,'Infos Relatório'!$B60,'Faturamento SP2'!$Z$2:$Z$557,'Infos Relatório'!AM$1,'Faturamento SP2'!$T$2:$T$557,"Sim")</f>
        <v>0</v>
      </c>
      <c r="AQ60" s="27" t="e">
        <f t="shared" si="18"/>
        <v>#DIV/0!</v>
      </c>
      <c r="AR60" s="24">
        <f>SUMIFS('Faturamento SP2'!$H$2:$H$557,'Faturamento SP2'!$D$2:$D$557,'Infos Relatório'!$B$2,'Faturamento SP2'!$E$2:$E$557,'Infos Relatório'!$B60,'Faturamento SP2'!$Z$2:$Z$557,'Infos Relatório'!AM$1)</f>
        <v>0</v>
      </c>
      <c r="AS60" s="23">
        <f>COUNTIFS('Faturamento SP2'!$D$2:$D$557,'Infos Relatório'!$B$2,'Faturamento SP2'!$E$2:$E$557,'Infos Relatório'!$B60,'Faturamento SP2'!$Z$2:$Z$557,'Infos Relatório'!AS$1)</f>
        <v>0</v>
      </c>
      <c r="AT60" s="14">
        <f>SUMIFS('Faturamento SP2'!$G$2:$G$557,'Faturamento SP2'!$D$2:$D$557,'Infos Relatório'!$B$2,'Faturamento SP2'!$E$2:$E$557,'Infos Relatório'!$B60,'Faturamento SP2'!$Z$2:$Z$557,'Infos Relatório'!AS$1)</f>
        <v>0</v>
      </c>
      <c r="AU60" s="14">
        <f>SUMIFS('Faturamento SP2'!$J$2:$J$557,'Faturamento SP2'!$D$2:$D$557,'Infos Relatório'!$B$2,'Faturamento SP2'!$E$2:$E$557,'Infos Relatório'!$B60,'Faturamento SP2'!$Z$2:$Z$557,'Infos Relatório'!AS$1)</f>
        <v>0</v>
      </c>
      <c r="AV60" s="15">
        <f>SUMIFS('Faturamento SP2'!$O$2:$O$557,'Faturamento SP2'!$D$2:$D$557,'Infos Relatório'!$B$2,'Faturamento SP2'!$E$2:$E$557,'Infos Relatório'!$B60,'Faturamento SP2'!$Z$2:$Z$557,'Infos Relatório'!AS$1,'Faturamento SP2'!$T$2:$T$557,"Sim")+SUMIFS('Faturamento SP2'!$P$2:$P$557,'Faturamento SP2'!$D$2:$D$557,'Infos Relatório'!$B$2,'Faturamento SP2'!$E$2:$E$557,'Infos Relatório'!$B60,'Faturamento SP2'!$Z$2:$Z$557,'Infos Relatório'!AS$1,'Faturamento SP2'!$T$2:$T$557,"Sim")</f>
        <v>0</v>
      </c>
      <c r="AW60" s="27" t="e">
        <f t="shared" si="19"/>
        <v>#DIV/0!</v>
      </c>
      <c r="AX60" s="24">
        <f>SUMIFS('Faturamento SP2'!$H$2:$H$557,'Faturamento SP2'!$D$2:$D$557,'Infos Relatório'!$B$2,'Faturamento SP2'!$E$2:$E$557,'Infos Relatório'!$B60,'Faturamento SP2'!$Z$2:$Z$557,'Infos Relatório'!AS$1)</f>
        <v>0</v>
      </c>
      <c r="AY60" s="23">
        <f>COUNTIFS('Faturamento SP2'!$D$2:$D$557,'Infos Relatório'!$B$2,'Faturamento SP2'!$E$2:$E$557,'Infos Relatório'!$B60,'Faturamento SP2'!$Z$2:$Z$557,'Infos Relatório'!AY$1)</f>
        <v>0</v>
      </c>
      <c r="AZ60" s="14">
        <f>SUMIFS('Faturamento SP2'!$G$2:$G$557,'Faturamento SP2'!$D$2:$D$557,'Infos Relatório'!$B$2,'Faturamento SP2'!$E$2:$E$557,'Infos Relatório'!$B60,'Faturamento SP2'!$Z$2:$Z$557,'Infos Relatório'!AY$1)</f>
        <v>0</v>
      </c>
      <c r="BA60" s="14">
        <f>SUMIFS('Faturamento SP2'!$J$2:$J$557,'Faturamento SP2'!$D$2:$D$557,'Infos Relatório'!$B$2,'Faturamento SP2'!$E$2:$E$557,'Infos Relatório'!$B60,'Faturamento SP2'!$Z$2:$Z$557,'Infos Relatório'!AY$1)</f>
        <v>0</v>
      </c>
      <c r="BB60" s="15">
        <f>SUMIFS('Faturamento SP2'!$O$2:$O$557,'Faturamento SP2'!$D$2:$D$557,'Infos Relatório'!$B$2,'Faturamento SP2'!$E$2:$E$557,'Infos Relatório'!$B60,'Faturamento SP2'!$Z$2:$Z$557,'Infos Relatório'!AY$1,'Faturamento SP2'!$T$2:$T$557,"Sim")+SUMIFS('Faturamento SP2'!$P$2:$P$557,'Faturamento SP2'!$D$2:$D$557,'Infos Relatório'!$B$2,'Faturamento SP2'!$E$2:$E$557,'Infos Relatório'!$B60,'Faturamento SP2'!$Z$2:$Z$557,'Infos Relatório'!AY$1,'Faturamento SP2'!$T$2:$T$557,"Sim")</f>
        <v>0</v>
      </c>
      <c r="BC60" s="27" t="e">
        <f t="shared" si="20"/>
        <v>#DIV/0!</v>
      </c>
      <c r="BD60" s="24">
        <f>SUMIFS('Faturamento SP2'!$H$2:$H$557,'Faturamento SP2'!$D$2:$D$557,'Infos Relatório'!$B$2,'Faturamento SP2'!$E$2:$E$557,'Infos Relatório'!$B60,'Faturamento SP2'!$Z$2:$Z$557,'Infos Relatório'!AY$1)</f>
        <v>0</v>
      </c>
      <c r="BE60" s="23">
        <f>COUNTIFS('Faturamento SP2'!$D$2:$D$557,'Infos Relatório'!$B$2,'Faturamento SP2'!$E$2:$E$557,'Infos Relatório'!$B60,'Faturamento SP2'!$Z$2:$Z$557,'Infos Relatório'!BE$1)</f>
        <v>0</v>
      </c>
      <c r="BF60" s="14">
        <f>SUMIFS('Faturamento SP2'!$G$2:$G$557,'Faturamento SP2'!$D$2:$D$557,'Infos Relatório'!$B$2,'Faturamento SP2'!$E$2:$E$557,'Infos Relatório'!$B60,'Faturamento SP2'!$Z$2:$Z$557,'Infos Relatório'!BE$1)</f>
        <v>0</v>
      </c>
      <c r="BG60" s="14">
        <f>SUMIFS('Faturamento SP2'!$J$2:$J$557,'Faturamento SP2'!$D$2:$D$557,'Infos Relatório'!$B$2,'Faturamento SP2'!$E$2:$E$557,'Infos Relatório'!$B60,'Faturamento SP2'!$Z$2:$Z$557,'Infos Relatório'!BE$1)</f>
        <v>0</v>
      </c>
      <c r="BH60" s="15">
        <f>SUMIFS('Faturamento SP2'!$O$2:$O$557,'Faturamento SP2'!$D$2:$D$557,'Infos Relatório'!$B$2,'Faturamento SP2'!$E$2:$E$557,'Infos Relatório'!$B60,'Faturamento SP2'!$Z$2:$Z$557,'Infos Relatório'!BE$1,'Faturamento SP2'!$T$2:$T$557,"Sim")+SUMIFS('Faturamento SP2'!$P$2:$P$557,'Faturamento SP2'!$D$2:$D$557,'Infos Relatório'!$B$2,'Faturamento SP2'!$E$2:$E$557,'Infos Relatório'!$B60,'Faturamento SP2'!$Z$2:$Z$557,'Infos Relatório'!BE$1,'Faturamento SP2'!$T$2:$T$557,"Sim")</f>
        <v>0</v>
      </c>
      <c r="BI60" s="27" t="e">
        <f t="shared" si="21"/>
        <v>#DIV/0!</v>
      </c>
      <c r="BJ60" s="24">
        <f>SUMIFS('Faturamento SP2'!$H$2:$H$557,'Faturamento SP2'!$D$2:$D$557,'Infos Relatório'!$B$2,'Faturamento SP2'!$E$2:$E$557,'Infos Relatório'!$B60,'Faturamento SP2'!$Z$2:$Z$557,'Infos Relatório'!BE$1)</f>
        <v>0</v>
      </c>
      <c r="BK60" s="23">
        <f>COUNTIFS('Faturamento SP2'!$D$2:$D$557,'Infos Relatório'!$B$2,'Faturamento SP2'!$E$2:$E$557,'Infos Relatório'!$B60,'Faturamento SP2'!$Z$2:$Z$557,'Infos Relatório'!BK$1)</f>
        <v>0</v>
      </c>
      <c r="BL60" s="14">
        <f>SUMIFS('Faturamento SP2'!$G$2:$G$557,'Faturamento SP2'!$D$2:$D$557,'Infos Relatório'!$B$2,'Faturamento SP2'!$E$2:$E$557,'Infos Relatório'!$B60,'Faturamento SP2'!$Z$2:$Z$557,'Infos Relatório'!BK$1)</f>
        <v>0</v>
      </c>
      <c r="BM60" s="14">
        <f>SUMIFS('Faturamento SP2'!$J$2:$J$557,'Faturamento SP2'!$D$2:$D$557,'Infos Relatório'!$B$2,'Faturamento SP2'!$E$2:$E$557,'Infos Relatório'!$B60,'Faturamento SP2'!$Z$2:$Z$557,'Infos Relatório'!BK$1)</f>
        <v>0</v>
      </c>
      <c r="BN60" s="15">
        <f>SUMIFS('Faturamento SP2'!$O$2:$O$557,'Faturamento SP2'!$D$2:$D$557,'Infos Relatório'!$B$2,'Faturamento SP2'!$E$2:$E$557,'Infos Relatório'!$B60,'Faturamento SP2'!$Z$2:$Z$557,'Infos Relatório'!BK$1,'Faturamento SP2'!$T$2:$T$557,"Sim")+SUMIFS('Faturamento SP2'!$P$2:$P$557,'Faturamento SP2'!$D$2:$D$557,'Infos Relatório'!$B$2,'Faturamento SP2'!$E$2:$E$557,'Infos Relatório'!$B60,'Faturamento SP2'!$Z$2:$Z$557,'Infos Relatório'!BK$1,'Faturamento SP2'!$T$2:$T$557,"Sim")</f>
        <v>0</v>
      </c>
      <c r="BO60" s="27" t="e">
        <f t="shared" si="22"/>
        <v>#DIV/0!</v>
      </c>
      <c r="BP60" s="24">
        <f>SUMIFS('Faturamento SP2'!$H$2:$H$557,'Faturamento SP2'!$D$2:$D$557,'Infos Relatório'!$B$2,'Faturamento SP2'!$E$2:$E$557,'Infos Relatório'!$B60,'Faturamento SP2'!$Z$2:$Z$557,'Infos Relatório'!BK$1)</f>
        <v>0</v>
      </c>
      <c r="BQ60" s="23">
        <f>COUNTIFS('Faturamento SP2'!$D$2:$D$557,'Infos Relatório'!$B$2,'Faturamento SP2'!$E$2:$E$557,'Infos Relatório'!$B60,'Faturamento SP2'!$Z$2:$Z$557,'Infos Relatório'!BQ$1)</f>
        <v>0</v>
      </c>
      <c r="BR60" s="14">
        <f>SUMIFS('Faturamento SP2'!$G$2:$G$557,'Faturamento SP2'!$D$2:$D$557,'Infos Relatório'!$B$2,'Faturamento SP2'!$E$2:$E$557,'Infos Relatório'!$B60,'Faturamento SP2'!$Z$2:$Z$557,'Infos Relatório'!BQ$1)</f>
        <v>0</v>
      </c>
      <c r="BS60" s="14">
        <f>SUMIFS('Faturamento SP2'!$J$2:$J$557,'Faturamento SP2'!$D$2:$D$557,'Infos Relatório'!$B$2,'Faturamento SP2'!$E$2:$E$557,'Infos Relatório'!$B60,'Faturamento SP2'!$Z$2:$Z$557,'Infos Relatório'!BQ$1)</f>
        <v>0</v>
      </c>
      <c r="BT60" s="15">
        <f>SUMIFS('Faturamento SP2'!$O$2:$O$557,'Faturamento SP2'!$D$2:$D$557,'Infos Relatório'!$B$2,'Faturamento SP2'!$E$2:$E$557,'Infos Relatório'!$B60,'Faturamento SP2'!$Z$2:$Z$557,'Infos Relatório'!BQ$1,'Faturamento SP2'!$T$2:$T$557,"Sim")+SUMIFS('Faturamento SP2'!$P$2:$P$557,'Faturamento SP2'!$D$2:$D$557,'Infos Relatório'!$B$2,'Faturamento SP2'!$E$2:$E$557,'Infos Relatório'!$B60,'Faturamento SP2'!$Z$2:$Z$557,'Infos Relatório'!BQ$1,'Faturamento SP2'!$T$2:$T$557,"Sim")</f>
        <v>0</v>
      </c>
      <c r="BU60" s="27" t="e">
        <f t="shared" si="23"/>
        <v>#DIV/0!</v>
      </c>
      <c r="BV60" s="24">
        <f>SUMIFS('Faturamento SP2'!$H$2:$H$557,'Faturamento SP2'!$D$2:$D$557,'Infos Relatório'!$B$2,'Faturamento SP2'!$E$2:$E$557,'Infos Relatório'!$B60,'Faturamento SP2'!$Z$2:$Z$557,'Infos Relatório'!BQ$1)</f>
        <v>0</v>
      </c>
    </row>
    <row r="61" spans="2:74">
      <c r="B61" s="17" t="s">
        <v>181</v>
      </c>
      <c r="C61" s="23">
        <f>COUNTIFS('Faturamento SP2'!$D$2:$D$557,'Infos Relatório'!$B$2,'Faturamento SP2'!$E$2:$E$557,'Infos Relatório'!$B61,'Faturamento SP2'!$Z$2:$Z$557,'Infos Relatório'!C$1)</f>
        <v>0</v>
      </c>
      <c r="D61" s="14">
        <f>SUMIFS('Faturamento SP2'!$G$2:$G$557,'Faturamento SP2'!$D$2:$D$557,'Infos Relatório'!$B$2,'Faturamento SP2'!$E$2:$E$557,'Infos Relatório'!$B61,'Faturamento SP2'!$Z$2:$Z$557,'Infos Relatório'!C$1)</f>
        <v>0</v>
      </c>
      <c r="E61" s="55">
        <f>SUMIFS('Faturamento SP2'!$J$2:$J$557,'Faturamento SP2'!$D$2:$D$557,'Infos Relatório'!$B$2,'Faturamento SP2'!$E$2:$E$557,'Infos Relatório'!$B61,'Faturamento SP2'!$Z$2:$Z$557,'Infos Relatório'!C$1)</f>
        <v>0</v>
      </c>
      <c r="F61" s="15">
        <f>SUMIFS('Faturamento SP2'!$O$2:$O$557,'Faturamento SP2'!$D$2:$D$557,'Infos Relatório'!$B$2,'Faturamento SP2'!$E$2:$E$557,'Infos Relatório'!$B61,'Faturamento SP2'!$Z$2:$Z$557,'Infos Relatório'!C$1,'Faturamento SP2'!$T$2:$T$557,"Sim")+SUMIFS('Faturamento SP2'!$P$2:$P$557,'Faturamento SP2'!$D$2:$D$557,'Infos Relatório'!$B$2,'Faturamento SP2'!$E$2:$E$557,'Infos Relatório'!$B61,'Faturamento SP2'!$Z$2:$Z$557,'Infos Relatório'!C$1,'Faturamento SP2'!$T$2:$T$557,"Sim")</f>
        <v>0</v>
      </c>
      <c r="G61" s="60" t="e">
        <f t="shared" si="12"/>
        <v>#DIV/0!</v>
      </c>
      <c r="H61" s="24">
        <f>SUMIFS('Faturamento SP2'!$H$2:$H$557,'Faturamento SP2'!$D$2:$D$557,'Infos Relatório'!$B$2,'Faturamento SP2'!$E$2:$E$557,'Infos Relatório'!$B61,'Faturamento SP2'!$Z$2:$Z$557,'Infos Relatório'!C$1)</f>
        <v>0</v>
      </c>
      <c r="I61" s="23">
        <f>COUNTIFS('Faturamento SP2'!$D$2:$D$557,'Infos Relatório'!$B$2,'Faturamento SP2'!$E$2:$E$557,'Infos Relatório'!$B61,'Faturamento SP2'!$Z$2:$Z$557,'Infos Relatório'!I$1)</f>
        <v>0</v>
      </c>
      <c r="J61" s="14">
        <f>SUMIFS('Faturamento SP2'!$G$2:$G$557,'Faturamento SP2'!$D$2:$D$557,'Infos Relatório'!$B$2,'Faturamento SP2'!$E$2:$E$557,'Infos Relatório'!$B61,'Faturamento SP2'!$Z$2:$Z$557,'Infos Relatório'!I$1)</f>
        <v>0</v>
      </c>
      <c r="K61" s="55">
        <f>SUMIFS('Faturamento SP2'!$J$2:$J$557,'Faturamento SP2'!$D$2:$D$557,'Infos Relatório'!$B$2,'Faturamento SP2'!$E$2:$E$557,'Infos Relatório'!$B61,'Faturamento SP2'!$Z$2:$Z$557,'Infos Relatório'!I$1)</f>
        <v>0</v>
      </c>
      <c r="L61" s="15">
        <f>SUMIFS('Faturamento SP2'!$O$2:$O$557,'Faturamento SP2'!$D$2:$D$557,'Infos Relatório'!$B$2,'Faturamento SP2'!$E$2:$E$557,'Infos Relatório'!$B61,'Faturamento SP2'!$Z$2:$Z$557,'Infos Relatório'!I$1,'Faturamento SP2'!$T$2:$T$557,"Sim")+SUMIFS('Faturamento SP2'!$P$2:$P$557,'Faturamento SP2'!$D$2:$D$557,'Infos Relatório'!$B$2,'Faturamento SP2'!$E$2:$E$557,'Infos Relatório'!$B61,'Faturamento SP2'!$Z$2:$Z$557,'Infos Relatório'!I$1,'Faturamento SP2'!$T$2:$T$557,"Sim")</f>
        <v>0</v>
      </c>
      <c r="M61" s="27" t="e">
        <f t="shared" si="13"/>
        <v>#DIV/0!</v>
      </c>
      <c r="N61" s="24">
        <f>SUMIFS('Faturamento SP2'!$H$2:$H$557,'Faturamento SP2'!$D$2:$D$557,'Infos Relatório'!$B$2,'Faturamento SP2'!$E$2:$E$557,'Infos Relatório'!$B61,'Faturamento SP2'!$Z$2:$Z$557,'Infos Relatório'!I$1)</f>
        <v>0</v>
      </c>
      <c r="O61" s="23">
        <f>COUNTIFS('Faturamento SP2'!$D$2:$D$557,'Infos Relatório'!$B$2,'Faturamento SP2'!$E$2:$E$557,'Infos Relatório'!$B61,'Faturamento SP2'!$Z$2:$Z$557,'Infos Relatório'!O$1)</f>
        <v>0</v>
      </c>
      <c r="P61" s="14">
        <f>SUMIFS('Faturamento SP2'!$G$2:$G$557,'Faturamento SP2'!$D$2:$D$557,'Infos Relatório'!$B$2,'Faturamento SP2'!$E$2:$E$557,'Infos Relatório'!$B61,'Faturamento SP2'!$Z$2:$Z$557,'Infos Relatório'!O$1)</f>
        <v>0</v>
      </c>
      <c r="Q61" s="14">
        <f>SUMIFS('Faturamento SP2'!$J$2:$J$557,'Faturamento SP2'!$D$2:$D$557,'Infos Relatório'!$B$2,'Faturamento SP2'!$E$2:$E$557,'Infos Relatório'!$B61,'Faturamento SP2'!$Z$2:$Z$557,'Infos Relatório'!O$1)</f>
        <v>0</v>
      </c>
      <c r="R61" s="15">
        <f>SUMIFS('Faturamento SP2'!$O$2:$O$557,'Faturamento SP2'!$D$2:$D$557,'Infos Relatório'!$B$2,'Faturamento SP2'!$E$2:$E$557,'Infos Relatório'!$B61,'Faturamento SP2'!$Z$2:$Z$557,'Infos Relatório'!O$1,'Faturamento SP2'!$T$2:$T$557,"Sim")+SUMIFS('Faturamento SP2'!$P$2:$P$557,'Faturamento SP2'!$D$2:$D$557,'Infos Relatório'!$B$2,'Faturamento SP2'!$E$2:$E$557,'Infos Relatório'!$B61,'Faturamento SP2'!$Z$2:$Z$557,'Infos Relatório'!O$1,'Faturamento SP2'!$T$2:$T$557,"Sim")</f>
        <v>0</v>
      </c>
      <c r="S61" s="27" t="e">
        <f t="shared" si="14"/>
        <v>#DIV/0!</v>
      </c>
      <c r="T61" s="24">
        <f>SUMIFS('Faturamento SP2'!$H$2:$H$557,'Faturamento SP2'!$D$2:$D$557,'Infos Relatório'!$B$2,'Faturamento SP2'!$E$2:$E$557,'Infos Relatório'!$B61,'Faturamento SP2'!$Z$2:$Z$557,'Infos Relatório'!O$1)</f>
        <v>0</v>
      </c>
      <c r="U61" s="23">
        <f>COUNTIFS('Faturamento SP2'!$D$2:$D$557,'Infos Relatório'!$B$2,'Faturamento SP2'!$E$2:$E$557,'Infos Relatório'!$B61,'Faturamento SP2'!$Z$2:$Z$557,'Infos Relatório'!U$1)</f>
        <v>0</v>
      </c>
      <c r="V61" s="14">
        <f>SUMIFS('Faturamento SP2'!$G$2:$G$557,'Faturamento SP2'!$D$2:$D$557,'Infos Relatório'!$B$2,'Faturamento SP2'!$E$2:$E$557,'Infos Relatório'!$B61,'Faturamento SP2'!$Z$2:$Z$557,'Infos Relatório'!U$1)</f>
        <v>0</v>
      </c>
      <c r="W61" s="14">
        <f>SUMIFS('Faturamento SP2'!$J$2:$J$557,'Faturamento SP2'!$D$2:$D$557,'Infos Relatório'!$B$2,'Faturamento SP2'!$E$2:$E$557,'Infos Relatório'!$B61,'Faturamento SP2'!$Z$2:$Z$557,'Infos Relatório'!U$1)</f>
        <v>0</v>
      </c>
      <c r="X61" s="15">
        <f>SUMIFS('Faturamento SP2'!$O$2:$O$557,'Faturamento SP2'!$D$2:$D$557,'Infos Relatório'!$B$2,'Faturamento SP2'!$E$2:$E$557,'Infos Relatório'!$B61,'Faturamento SP2'!$Z$2:$Z$557,'Infos Relatório'!U$1,'Faturamento SP2'!$T$2:$T$557,"Sim")+SUMIFS('Faturamento SP2'!$P$2:$P$557,'Faturamento SP2'!$D$2:$D$557,'Infos Relatório'!$B$2,'Faturamento SP2'!$E$2:$E$557,'Infos Relatório'!$B61,'Faturamento SP2'!$Z$2:$Z$557,'Infos Relatório'!U$1,'Faturamento SP2'!$T$2:$T$557,"Sim")</f>
        <v>0</v>
      </c>
      <c r="Y61" s="27" t="e">
        <f t="shared" si="15"/>
        <v>#DIV/0!</v>
      </c>
      <c r="Z61" s="24">
        <f>SUMIFS('Faturamento SP2'!$H$2:$H$557,'Faturamento SP2'!$D$2:$D$557,'Infos Relatório'!$B$2,'Faturamento SP2'!$E$2:$E$557,'Infos Relatório'!$B61,'Faturamento SP2'!$Z$2:$Z$557,'Infos Relatório'!U$1)</f>
        <v>0</v>
      </c>
      <c r="AA61" s="23">
        <f>COUNTIFS('Faturamento SP2'!$D$2:$D$557,'Infos Relatório'!$B$2,'Faturamento SP2'!$E$2:$E$557,'Infos Relatório'!$B61,'Faturamento SP2'!$Z$2:$Z$557,'Infos Relatório'!AA$1)</f>
        <v>0</v>
      </c>
      <c r="AB61" s="14">
        <f>SUMIFS('Faturamento SP2'!$G$2:$G$557,'Faturamento SP2'!$D$2:$D$557,'Infos Relatório'!$B$2,'Faturamento SP2'!$E$2:$E$557,'Infos Relatório'!$B61,'Faturamento SP2'!$Z$2:$Z$557,'Infos Relatório'!AA$1)</f>
        <v>0</v>
      </c>
      <c r="AC61" s="14">
        <f>SUMIFS('Faturamento SP2'!$J$2:$J$557,'Faturamento SP2'!$D$2:$D$557,'Infos Relatório'!$B$2,'Faturamento SP2'!$E$2:$E$557,'Infos Relatório'!$B61,'Faturamento SP2'!$Z$2:$Z$557,'Infos Relatório'!AA$1)</f>
        <v>0</v>
      </c>
      <c r="AD61" s="15">
        <f>SUMIFS('Faturamento SP2'!$O$2:$O$557,'Faturamento SP2'!$D$2:$D$557,'Infos Relatório'!$B$2,'Faturamento SP2'!$E$2:$E$557,'Infos Relatório'!$B61,'Faturamento SP2'!$Z$2:$Z$557,'Infos Relatório'!AA$1,'Faturamento SP2'!$T$2:$T$557,"Sim")+SUMIFS('Faturamento SP2'!$P$2:$P$557,'Faturamento SP2'!$D$2:$D$557,'Infos Relatório'!$B$2,'Faturamento SP2'!$E$2:$E$557,'Infos Relatório'!$B61,'Faturamento SP2'!$Z$2:$Z$557,'Infos Relatório'!AA$1,'Faturamento SP2'!$T$2:$T$557,"Sim")</f>
        <v>0</v>
      </c>
      <c r="AE61" s="27" t="e">
        <f t="shared" si="16"/>
        <v>#DIV/0!</v>
      </c>
      <c r="AF61" s="24">
        <f>SUMIFS('Faturamento SP2'!$H$2:$H$557,'Faturamento SP2'!$D$2:$D$557,'Infos Relatório'!$B$2,'Faturamento SP2'!$E$2:$E$557,'Infos Relatório'!$B61,'Faturamento SP2'!$Z$2:$Z$557,'Infos Relatório'!AA$1)</f>
        <v>0</v>
      </c>
      <c r="AG61" s="23">
        <f>COUNTIFS('Faturamento SP2'!$D$2:$D$557,'Infos Relatório'!$B$2,'Faturamento SP2'!$E$2:$E$557,'Infos Relatório'!$B61,'Faturamento SP2'!$Z$2:$Z$557,'Infos Relatório'!AG$1)</f>
        <v>0</v>
      </c>
      <c r="AH61" s="14">
        <f>SUMIFS('Faturamento SP2'!$G$2:$G$557,'Faturamento SP2'!$D$2:$D$557,'Infos Relatório'!$B$2,'Faturamento SP2'!$E$2:$E$557,'Infos Relatório'!$B61,'Faturamento SP2'!$Z$2:$Z$557,'Infos Relatório'!AG$1)</f>
        <v>0</v>
      </c>
      <c r="AI61" s="14">
        <f>SUMIFS('Faturamento SP2'!$J$2:$J$557,'Faturamento SP2'!$D$2:$D$557,'Infos Relatório'!$B$2,'Faturamento SP2'!$E$2:$E$557,'Infos Relatório'!$B61,'Faturamento SP2'!$Z$2:$Z$557,'Infos Relatório'!AG$1)</f>
        <v>0</v>
      </c>
      <c r="AJ61" s="15">
        <f>SUMIFS('Faturamento SP2'!$O$2:$O$557,'Faturamento SP2'!$D$2:$D$557,'Infos Relatório'!$B$2,'Faturamento SP2'!$E$2:$E$557,'Infos Relatório'!$B61,'Faturamento SP2'!$Z$2:$Z$557,'Infos Relatório'!AG$1,'Faturamento SP2'!$T$2:$T$557,"Sim")+SUMIFS('Faturamento SP2'!$P$2:$P$557,'Faturamento SP2'!$D$2:$D$557,'Infos Relatório'!$B$2,'Faturamento SP2'!$E$2:$E$557,'Infos Relatório'!$B61,'Faturamento SP2'!$Z$2:$Z$557,'Infos Relatório'!AG$1,'Faturamento SP2'!$T$2:$T$557,"Sim")</f>
        <v>0</v>
      </c>
      <c r="AK61" s="27" t="e">
        <f t="shared" si="17"/>
        <v>#DIV/0!</v>
      </c>
      <c r="AL61" s="24">
        <f>SUMIFS('Faturamento SP2'!$H$2:$H$557,'Faturamento SP2'!$D$2:$D$557,'Infos Relatório'!$B$2,'Faturamento SP2'!$E$2:$E$557,'Infos Relatório'!$B61,'Faturamento SP2'!$Z$2:$Z$557,'Infos Relatório'!AG$1)</f>
        <v>0</v>
      </c>
      <c r="AM61" s="23">
        <f>COUNTIFS('Faturamento SP2'!$D$2:$D$557,'Infos Relatório'!$B$2,'Faturamento SP2'!$E$2:$E$557,'Infos Relatório'!$B61,'Faturamento SP2'!$Z$2:$Z$557,'Infos Relatório'!AM$1)</f>
        <v>0</v>
      </c>
      <c r="AN61" s="14">
        <f>SUMIFS('Faturamento SP2'!$G$2:$G$557,'Faturamento SP2'!$D$2:$D$557,'Infos Relatório'!$B$2,'Faturamento SP2'!$E$2:$E$557,'Infos Relatório'!$B61,'Faturamento SP2'!$Z$2:$Z$557,'Infos Relatório'!AM$1)</f>
        <v>0</v>
      </c>
      <c r="AO61" s="14">
        <f>SUMIFS('Faturamento SP2'!$J$2:$J$557,'Faturamento SP2'!$D$2:$D$557,'Infos Relatório'!$B$2,'Faturamento SP2'!$E$2:$E$557,'Infos Relatório'!$B61,'Faturamento SP2'!$Z$2:$Z$557,'Infos Relatório'!AM$1)</f>
        <v>0</v>
      </c>
      <c r="AP61" s="15">
        <f>SUMIFS('Faturamento SP2'!$O$2:$O$557,'Faturamento SP2'!$D$2:$D$557,'Infos Relatório'!$B$2,'Faturamento SP2'!$E$2:$E$557,'Infos Relatório'!$B61,'Faturamento SP2'!$Z$2:$Z$557,'Infos Relatório'!AM$1,'Faturamento SP2'!$T$2:$T$557,"Sim")+SUMIFS('Faturamento SP2'!$P$2:$P$557,'Faturamento SP2'!$D$2:$D$557,'Infos Relatório'!$B$2,'Faturamento SP2'!$E$2:$E$557,'Infos Relatório'!$B61,'Faturamento SP2'!$Z$2:$Z$557,'Infos Relatório'!AM$1,'Faturamento SP2'!$T$2:$T$557,"Sim")</f>
        <v>0</v>
      </c>
      <c r="AQ61" s="27" t="e">
        <f t="shared" si="18"/>
        <v>#DIV/0!</v>
      </c>
      <c r="AR61" s="24">
        <f>SUMIFS('Faturamento SP2'!$H$2:$H$557,'Faturamento SP2'!$D$2:$D$557,'Infos Relatório'!$B$2,'Faturamento SP2'!$E$2:$E$557,'Infos Relatório'!$B61,'Faturamento SP2'!$Z$2:$Z$557,'Infos Relatório'!AM$1)</f>
        <v>0</v>
      </c>
      <c r="AS61" s="23">
        <f>COUNTIFS('Faturamento SP2'!$D$2:$D$557,'Infos Relatório'!$B$2,'Faturamento SP2'!$E$2:$E$557,'Infos Relatório'!$B61,'Faturamento SP2'!$Z$2:$Z$557,'Infos Relatório'!AS$1)</f>
        <v>0</v>
      </c>
      <c r="AT61" s="14">
        <f>SUMIFS('Faturamento SP2'!$G$2:$G$557,'Faturamento SP2'!$D$2:$D$557,'Infos Relatório'!$B$2,'Faturamento SP2'!$E$2:$E$557,'Infos Relatório'!$B61,'Faturamento SP2'!$Z$2:$Z$557,'Infos Relatório'!AS$1)</f>
        <v>0</v>
      </c>
      <c r="AU61" s="14">
        <f>SUMIFS('Faturamento SP2'!$J$2:$J$557,'Faturamento SP2'!$D$2:$D$557,'Infos Relatório'!$B$2,'Faturamento SP2'!$E$2:$E$557,'Infos Relatório'!$B61,'Faturamento SP2'!$Z$2:$Z$557,'Infos Relatório'!AS$1)</f>
        <v>0</v>
      </c>
      <c r="AV61" s="15">
        <f>SUMIFS('Faturamento SP2'!$O$2:$O$557,'Faturamento SP2'!$D$2:$D$557,'Infos Relatório'!$B$2,'Faturamento SP2'!$E$2:$E$557,'Infos Relatório'!$B61,'Faturamento SP2'!$Z$2:$Z$557,'Infos Relatório'!AS$1,'Faturamento SP2'!$T$2:$T$557,"Sim")+SUMIFS('Faturamento SP2'!$P$2:$P$557,'Faturamento SP2'!$D$2:$D$557,'Infos Relatório'!$B$2,'Faturamento SP2'!$E$2:$E$557,'Infos Relatório'!$B61,'Faturamento SP2'!$Z$2:$Z$557,'Infos Relatório'!AS$1,'Faturamento SP2'!$T$2:$T$557,"Sim")</f>
        <v>0</v>
      </c>
      <c r="AW61" s="27" t="e">
        <f t="shared" si="19"/>
        <v>#DIV/0!</v>
      </c>
      <c r="AX61" s="24">
        <f>SUMIFS('Faturamento SP2'!$H$2:$H$557,'Faturamento SP2'!$D$2:$D$557,'Infos Relatório'!$B$2,'Faturamento SP2'!$E$2:$E$557,'Infos Relatório'!$B61,'Faturamento SP2'!$Z$2:$Z$557,'Infos Relatório'!AS$1)</f>
        <v>0</v>
      </c>
      <c r="AY61" s="23">
        <f>COUNTIFS('Faturamento SP2'!$D$2:$D$557,'Infos Relatório'!$B$2,'Faturamento SP2'!$E$2:$E$557,'Infos Relatório'!$B61,'Faturamento SP2'!$Z$2:$Z$557,'Infos Relatório'!AY$1)</f>
        <v>0</v>
      </c>
      <c r="AZ61" s="14">
        <f>SUMIFS('Faturamento SP2'!$G$2:$G$557,'Faturamento SP2'!$D$2:$D$557,'Infos Relatório'!$B$2,'Faturamento SP2'!$E$2:$E$557,'Infos Relatório'!$B61,'Faturamento SP2'!$Z$2:$Z$557,'Infos Relatório'!AY$1)</f>
        <v>0</v>
      </c>
      <c r="BA61" s="14">
        <f>SUMIFS('Faturamento SP2'!$J$2:$J$557,'Faturamento SP2'!$D$2:$D$557,'Infos Relatório'!$B$2,'Faturamento SP2'!$E$2:$E$557,'Infos Relatório'!$B61,'Faturamento SP2'!$Z$2:$Z$557,'Infos Relatório'!AY$1)</f>
        <v>0</v>
      </c>
      <c r="BB61" s="15">
        <f>SUMIFS('Faturamento SP2'!$O$2:$O$557,'Faturamento SP2'!$D$2:$D$557,'Infos Relatório'!$B$2,'Faturamento SP2'!$E$2:$E$557,'Infos Relatório'!$B61,'Faturamento SP2'!$Z$2:$Z$557,'Infos Relatório'!AY$1,'Faturamento SP2'!$T$2:$T$557,"Sim")+SUMIFS('Faturamento SP2'!$P$2:$P$557,'Faturamento SP2'!$D$2:$D$557,'Infos Relatório'!$B$2,'Faturamento SP2'!$E$2:$E$557,'Infos Relatório'!$B61,'Faturamento SP2'!$Z$2:$Z$557,'Infos Relatório'!AY$1,'Faturamento SP2'!$T$2:$T$557,"Sim")</f>
        <v>0</v>
      </c>
      <c r="BC61" s="27" t="e">
        <f t="shared" si="20"/>
        <v>#DIV/0!</v>
      </c>
      <c r="BD61" s="24">
        <f>SUMIFS('Faturamento SP2'!$H$2:$H$557,'Faturamento SP2'!$D$2:$D$557,'Infos Relatório'!$B$2,'Faturamento SP2'!$E$2:$E$557,'Infos Relatório'!$B61,'Faturamento SP2'!$Z$2:$Z$557,'Infos Relatório'!AY$1)</f>
        <v>0</v>
      </c>
      <c r="BE61" s="23">
        <f>COUNTIFS('Faturamento SP2'!$D$2:$D$557,'Infos Relatório'!$B$2,'Faturamento SP2'!$E$2:$E$557,'Infos Relatório'!$B61,'Faturamento SP2'!$Z$2:$Z$557,'Infos Relatório'!BE$1)</f>
        <v>0</v>
      </c>
      <c r="BF61" s="14">
        <f>SUMIFS('Faturamento SP2'!$G$2:$G$557,'Faturamento SP2'!$D$2:$D$557,'Infos Relatório'!$B$2,'Faturamento SP2'!$E$2:$E$557,'Infos Relatório'!$B61,'Faturamento SP2'!$Z$2:$Z$557,'Infos Relatório'!BE$1)</f>
        <v>0</v>
      </c>
      <c r="BG61" s="14">
        <f>SUMIFS('Faturamento SP2'!$J$2:$J$557,'Faturamento SP2'!$D$2:$D$557,'Infos Relatório'!$B$2,'Faturamento SP2'!$E$2:$E$557,'Infos Relatório'!$B61,'Faturamento SP2'!$Z$2:$Z$557,'Infos Relatório'!BE$1)</f>
        <v>0</v>
      </c>
      <c r="BH61" s="15">
        <f>SUMIFS('Faturamento SP2'!$O$2:$O$557,'Faturamento SP2'!$D$2:$D$557,'Infos Relatório'!$B$2,'Faturamento SP2'!$E$2:$E$557,'Infos Relatório'!$B61,'Faturamento SP2'!$Z$2:$Z$557,'Infos Relatório'!BE$1,'Faturamento SP2'!$T$2:$T$557,"Sim")+SUMIFS('Faturamento SP2'!$P$2:$P$557,'Faturamento SP2'!$D$2:$D$557,'Infos Relatório'!$B$2,'Faturamento SP2'!$E$2:$E$557,'Infos Relatório'!$B61,'Faturamento SP2'!$Z$2:$Z$557,'Infos Relatório'!BE$1,'Faturamento SP2'!$T$2:$T$557,"Sim")</f>
        <v>0</v>
      </c>
      <c r="BI61" s="27" t="e">
        <f t="shared" si="21"/>
        <v>#DIV/0!</v>
      </c>
      <c r="BJ61" s="24">
        <f>SUMIFS('Faturamento SP2'!$H$2:$H$557,'Faturamento SP2'!$D$2:$D$557,'Infos Relatório'!$B$2,'Faturamento SP2'!$E$2:$E$557,'Infos Relatório'!$B61,'Faturamento SP2'!$Z$2:$Z$557,'Infos Relatório'!BE$1)</f>
        <v>0</v>
      </c>
      <c r="BK61" s="23">
        <f>COUNTIFS('Faturamento SP2'!$D$2:$D$557,'Infos Relatório'!$B$2,'Faturamento SP2'!$E$2:$E$557,'Infos Relatório'!$B61,'Faturamento SP2'!$Z$2:$Z$557,'Infos Relatório'!BK$1)</f>
        <v>0</v>
      </c>
      <c r="BL61" s="14">
        <f>SUMIFS('Faturamento SP2'!$G$2:$G$557,'Faturamento SP2'!$D$2:$D$557,'Infos Relatório'!$B$2,'Faturamento SP2'!$E$2:$E$557,'Infos Relatório'!$B61,'Faturamento SP2'!$Z$2:$Z$557,'Infos Relatório'!BK$1)</f>
        <v>0</v>
      </c>
      <c r="BM61" s="14">
        <f>SUMIFS('Faturamento SP2'!$J$2:$J$557,'Faturamento SP2'!$D$2:$D$557,'Infos Relatório'!$B$2,'Faturamento SP2'!$E$2:$E$557,'Infos Relatório'!$B61,'Faturamento SP2'!$Z$2:$Z$557,'Infos Relatório'!BK$1)</f>
        <v>0</v>
      </c>
      <c r="BN61" s="15">
        <f>SUMIFS('Faturamento SP2'!$O$2:$O$557,'Faturamento SP2'!$D$2:$D$557,'Infos Relatório'!$B$2,'Faturamento SP2'!$E$2:$E$557,'Infos Relatório'!$B61,'Faturamento SP2'!$Z$2:$Z$557,'Infos Relatório'!BK$1,'Faturamento SP2'!$T$2:$T$557,"Sim")+SUMIFS('Faturamento SP2'!$P$2:$P$557,'Faturamento SP2'!$D$2:$D$557,'Infos Relatório'!$B$2,'Faturamento SP2'!$E$2:$E$557,'Infos Relatório'!$B61,'Faturamento SP2'!$Z$2:$Z$557,'Infos Relatório'!BK$1,'Faturamento SP2'!$T$2:$T$557,"Sim")</f>
        <v>0</v>
      </c>
      <c r="BO61" s="27" t="e">
        <f t="shared" si="22"/>
        <v>#DIV/0!</v>
      </c>
      <c r="BP61" s="24">
        <f>SUMIFS('Faturamento SP2'!$H$2:$H$557,'Faturamento SP2'!$D$2:$D$557,'Infos Relatório'!$B$2,'Faturamento SP2'!$E$2:$E$557,'Infos Relatório'!$B61,'Faturamento SP2'!$Z$2:$Z$557,'Infos Relatório'!BK$1)</f>
        <v>0</v>
      </c>
      <c r="BQ61" s="23">
        <f>COUNTIFS('Faturamento SP2'!$D$2:$D$557,'Infos Relatório'!$B$2,'Faturamento SP2'!$E$2:$E$557,'Infos Relatório'!$B61,'Faturamento SP2'!$Z$2:$Z$557,'Infos Relatório'!BQ$1)</f>
        <v>0</v>
      </c>
      <c r="BR61" s="14">
        <f>SUMIFS('Faturamento SP2'!$G$2:$G$557,'Faturamento SP2'!$D$2:$D$557,'Infos Relatório'!$B$2,'Faturamento SP2'!$E$2:$E$557,'Infos Relatório'!$B61,'Faturamento SP2'!$Z$2:$Z$557,'Infos Relatório'!BQ$1)</f>
        <v>0</v>
      </c>
      <c r="BS61" s="14">
        <f>SUMIFS('Faturamento SP2'!$J$2:$J$557,'Faturamento SP2'!$D$2:$D$557,'Infos Relatório'!$B$2,'Faturamento SP2'!$E$2:$E$557,'Infos Relatório'!$B61,'Faturamento SP2'!$Z$2:$Z$557,'Infos Relatório'!BQ$1)</f>
        <v>0</v>
      </c>
      <c r="BT61" s="15">
        <f>SUMIFS('Faturamento SP2'!$O$2:$O$557,'Faturamento SP2'!$D$2:$D$557,'Infos Relatório'!$B$2,'Faturamento SP2'!$E$2:$E$557,'Infos Relatório'!$B61,'Faturamento SP2'!$Z$2:$Z$557,'Infos Relatório'!BQ$1,'Faturamento SP2'!$T$2:$T$557,"Sim")+SUMIFS('Faturamento SP2'!$P$2:$P$557,'Faturamento SP2'!$D$2:$D$557,'Infos Relatório'!$B$2,'Faturamento SP2'!$E$2:$E$557,'Infos Relatório'!$B61,'Faturamento SP2'!$Z$2:$Z$557,'Infos Relatório'!BQ$1,'Faturamento SP2'!$T$2:$T$557,"Sim")</f>
        <v>0</v>
      </c>
      <c r="BU61" s="27" t="e">
        <f t="shared" si="23"/>
        <v>#DIV/0!</v>
      </c>
      <c r="BV61" s="24">
        <f>SUMIFS('Faturamento SP2'!$H$2:$H$557,'Faturamento SP2'!$D$2:$D$557,'Infos Relatório'!$B$2,'Faturamento SP2'!$E$2:$E$557,'Infos Relatório'!$B61,'Faturamento SP2'!$Z$2:$Z$557,'Infos Relatório'!BQ$1)</f>
        <v>0</v>
      </c>
    </row>
    <row r="62" spans="2:74">
      <c r="B62" s="17" t="s">
        <v>287</v>
      </c>
      <c r="C62" s="23">
        <f>COUNTIFS('Faturamento SP2'!$D$2:$D$557,'Infos Relatório'!$B$2,'Faturamento SP2'!$E$2:$E$557,'Infos Relatório'!$B62,'Faturamento SP2'!$Z$2:$Z$557,'Infos Relatório'!C$1)</f>
        <v>0</v>
      </c>
      <c r="D62" s="14">
        <f>SUMIFS('Faturamento SP2'!$G$2:$G$557,'Faturamento SP2'!$D$2:$D$557,'Infos Relatório'!$B$2,'Faturamento SP2'!$E$2:$E$557,'Infos Relatório'!$B62,'Faturamento SP2'!$Z$2:$Z$557,'Infos Relatório'!C$1)</f>
        <v>0</v>
      </c>
      <c r="E62" s="55">
        <f>SUMIFS('Faturamento SP2'!$J$2:$J$557,'Faturamento SP2'!$D$2:$D$557,'Infos Relatório'!$B$2,'Faturamento SP2'!$E$2:$E$557,'Infos Relatório'!$B62,'Faturamento SP2'!$Z$2:$Z$557,'Infos Relatório'!C$1)</f>
        <v>0</v>
      </c>
      <c r="F62" s="15">
        <f>SUMIFS('Faturamento SP2'!$O$2:$O$557,'Faturamento SP2'!$D$2:$D$557,'Infos Relatório'!$B$2,'Faturamento SP2'!$E$2:$E$557,'Infos Relatório'!$B62,'Faturamento SP2'!$Z$2:$Z$557,'Infos Relatório'!C$1,'Faturamento SP2'!$T$2:$T$557,"Sim")+SUMIFS('Faturamento SP2'!$P$2:$P$557,'Faturamento SP2'!$D$2:$D$557,'Infos Relatório'!$B$2,'Faturamento SP2'!$E$2:$E$557,'Infos Relatório'!$B62,'Faturamento SP2'!$Z$2:$Z$557,'Infos Relatório'!C$1,'Faturamento SP2'!$T$2:$T$557,"Sim")</f>
        <v>0</v>
      </c>
      <c r="G62" s="60" t="e">
        <f t="shared" si="12"/>
        <v>#DIV/0!</v>
      </c>
      <c r="H62" s="24">
        <f>SUMIFS('Faturamento SP2'!$H$2:$H$557,'Faturamento SP2'!$D$2:$D$557,'Infos Relatório'!$B$2,'Faturamento SP2'!$E$2:$E$557,'Infos Relatório'!$B62,'Faturamento SP2'!$Z$2:$Z$557,'Infos Relatório'!C$1)</f>
        <v>0</v>
      </c>
      <c r="I62" s="23">
        <f>COUNTIFS('Faturamento SP2'!$D$2:$D$557,'Infos Relatório'!$B$2,'Faturamento SP2'!$E$2:$E$557,'Infos Relatório'!$B62,'Faturamento SP2'!$Z$2:$Z$557,'Infos Relatório'!I$1)</f>
        <v>0</v>
      </c>
      <c r="J62" s="14">
        <f>SUMIFS('Faturamento SP2'!$G$2:$G$557,'Faturamento SP2'!$D$2:$D$557,'Infos Relatório'!$B$2,'Faturamento SP2'!$E$2:$E$557,'Infos Relatório'!$B62,'Faturamento SP2'!$Z$2:$Z$557,'Infos Relatório'!I$1)</f>
        <v>0</v>
      </c>
      <c r="K62" s="55">
        <f>SUMIFS('Faturamento SP2'!$J$2:$J$557,'Faturamento SP2'!$D$2:$D$557,'Infos Relatório'!$B$2,'Faturamento SP2'!$E$2:$E$557,'Infos Relatório'!$B62,'Faturamento SP2'!$Z$2:$Z$557,'Infos Relatório'!I$1)</f>
        <v>0</v>
      </c>
      <c r="L62" s="15">
        <f>SUMIFS('Faturamento SP2'!$O$2:$O$557,'Faturamento SP2'!$D$2:$D$557,'Infos Relatório'!$B$2,'Faturamento SP2'!$E$2:$E$557,'Infos Relatório'!$B62,'Faturamento SP2'!$Z$2:$Z$557,'Infos Relatório'!I$1,'Faturamento SP2'!$T$2:$T$557,"Sim")+SUMIFS('Faturamento SP2'!$P$2:$P$557,'Faturamento SP2'!$D$2:$D$557,'Infos Relatório'!$B$2,'Faturamento SP2'!$E$2:$E$557,'Infos Relatório'!$B62,'Faturamento SP2'!$Z$2:$Z$557,'Infos Relatório'!I$1,'Faturamento SP2'!$T$2:$T$557,"Sim")</f>
        <v>0</v>
      </c>
      <c r="M62" s="27" t="e">
        <f t="shared" si="13"/>
        <v>#DIV/0!</v>
      </c>
      <c r="N62" s="24">
        <f>SUMIFS('Faturamento SP2'!$H$2:$H$557,'Faturamento SP2'!$D$2:$D$557,'Infos Relatório'!$B$2,'Faturamento SP2'!$E$2:$E$557,'Infos Relatório'!$B62,'Faturamento SP2'!$Z$2:$Z$557,'Infos Relatório'!I$1)</f>
        <v>0</v>
      </c>
      <c r="O62" s="23">
        <f>COUNTIFS('Faturamento SP2'!$D$2:$D$557,'Infos Relatório'!$B$2,'Faturamento SP2'!$E$2:$E$557,'Infos Relatório'!$B62,'Faturamento SP2'!$Z$2:$Z$557,'Infos Relatório'!O$1)</f>
        <v>0</v>
      </c>
      <c r="P62" s="14">
        <f>SUMIFS('Faturamento SP2'!$G$2:$G$557,'Faturamento SP2'!$D$2:$D$557,'Infos Relatório'!$B$2,'Faturamento SP2'!$E$2:$E$557,'Infos Relatório'!$B62,'Faturamento SP2'!$Z$2:$Z$557,'Infos Relatório'!O$1)</f>
        <v>0</v>
      </c>
      <c r="Q62" s="14">
        <f>SUMIFS('Faturamento SP2'!$J$2:$J$557,'Faturamento SP2'!$D$2:$D$557,'Infos Relatório'!$B$2,'Faturamento SP2'!$E$2:$E$557,'Infos Relatório'!$B62,'Faturamento SP2'!$Z$2:$Z$557,'Infos Relatório'!O$1)</f>
        <v>0</v>
      </c>
      <c r="R62" s="15">
        <f>SUMIFS('Faturamento SP2'!$O$2:$O$557,'Faturamento SP2'!$D$2:$D$557,'Infos Relatório'!$B$2,'Faturamento SP2'!$E$2:$E$557,'Infos Relatório'!$B62,'Faturamento SP2'!$Z$2:$Z$557,'Infos Relatório'!O$1,'Faturamento SP2'!$T$2:$T$557,"Sim")+SUMIFS('Faturamento SP2'!$P$2:$P$557,'Faturamento SP2'!$D$2:$D$557,'Infos Relatório'!$B$2,'Faturamento SP2'!$E$2:$E$557,'Infos Relatório'!$B62,'Faturamento SP2'!$Z$2:$Z$557,'Infos Relatório'!O$1,'Faturamento SP2'!$T$2:$T$557,"Sim")</f>
        <v>0</v>
      </c>
      <c r="S62" s="27" t="e">
        <f t="shared" si="14"/>
        <v>#DIV/0!</v>
      </c>
      <c r="T62" s="24">
        <f>SUMIFS('Faturamento SP2'!$H$2:$H$557,'Faturamento SP2'!$D$2:$D$557,'Infos Relatório'!$B$2,'Faturamento SP2'!$E$2:$E$557,'Infos Relatório'!$B62,'Faturamento SP2'!$Z$2:$Z$557,'Infos Relatório'!O$1)</f>
        <v>0</v>
      </c>
      <c r="U62" s="23">
        <f>COUNTIFS('Faturamento SP2'!$D$2:$D$557,'Infos Relatório'!$B$2,'Faturamento SP2'!$E$2:$E$557,'Infos Relatório'!$B62,'Faturamento SP2'!$Z$2:$Z$557,'Infos Relatório'!U$1)</f>
        <v>0</v>
      </c>
      <c r="V62" s="14">
        <f>SUMIFS('Faturamento SP2'!$G$2:$G$557,'Faturamento SP2'!$D$2:$D$557,'Infos Relatório'!$B$2,'Faturamento SP2'!$E$2:$E$557,'Infos Relatório'!$B62,'Faturamento SP2'!$Z$2:$Z$557,'Infos Relatório'!U$1)</f>
        <v>0</v>
      </c>
      <c r="W62" s="14">
        <f>SUMIFS('Faturamento SP2'!$J$2:$J$557,'Faturamento SP2'!$D$2:$D$557,'Infos Relatório'!$B$2,'Faturamento SP2'!$E$2:$E$557,'Infos Relatório'!$B62,'Faturamento SP2'!$Z$2:$Z$557,'Infos Relatório'!U$1)</f>
        <v>0</v>
      </c>
      <c r="X62" s="15">
        <f>SUMIFS('Faturamento SP2'!$O$2:$O$557,'Faturamento SP2'!$D$2:$D$557,'Infos Relatório'!$B$2,'Faturamento SP2'!$E$2:$E$557,'Infos Relatório'!$B62,'Faturamento SP2'!$Z$2:$Z$557,'Infos Relatório'!U$1,'Faturamento SP2'!$T$2:$T$557,"Sim")+SUMIFS('Faturamento SP2'!$P$2:$P$557,'Faturamento SP2'!$D$2:$D$557,'Infos Relatório'!$B$2,'Faturamento SP2'!$E$2:$E$557,'Infos Relatório'!$B62,'Faturamento SP2'!$Z$2:$Z$557,'Infos Relatório'!U$1,'Faturamento SP2'!$T$2:$T$557,"Sim")</f>
        <v>0</v>
      </c>
      <c r="Y62" s="27" t="e">
        <f t="shared" si="15"/>
        <v>#DIV/0!</v>
      </c>
      <c r="Z62" s="24">
        <f>SUMIFS('Faturamento SP2'!$H$2:$H$557,'Faturamento SP2'!$D$2:$D$557,'Infos Relatório'!$B$2,'Faturamento SP2'!$E$2:$E$557,'Infos Relatório'!$B62,'Faturamento SP2'!$Z$2:$Z$557,'Infos Relatório'!U$1)</f>
        <v>0</v>
      </c>
      <c r="AA62" s="23">
        <f>COUNTIFS('Faturamento SP2'!$D$2:$D$557,'Infos Relatório'!$B$2,'Faturamento SP2'!$E$2:$E$557,'Infos Relatório'!$B62,'Faturamento SP2'!$Z$2:$Z$557,'Infos Relatório'!AA$1)</f>
        <v>0</v>
      </c>
      <c r="AB62" s="14">
        <f>SUMIFS('Faturamento SP2'!$G$2:$G$557,'Faturamento SP2'!$D$2:$D$557,'Infos Relatório'!$B$2,'Faturamento SP2'!$E$2:$E$557,'Infos Relatório'!$B62,'Faturamento SP2'!$Z$2:$Z$557,'Infos Relatório'!AA$1)</f>
        <v>0</v>
      </c>
      <c r="AC62" s="14">
        <f>SUMIFS('Faturamento SP2'!$J$2:$J$557,'Faturamento SP2'!$D$2:$D$557,'Infos Relatório'!$B$2,'Faturamento SP2'!$E$2:$E$557,'Infos Relatório'!$B62,'Faturamento SP2'!$Z$2:$Z$557,'Infos Relatório'!AA$1)</f>
        <v>0</v>
      </c>
      <c r="AD62" s="15">
        <f>SUMIFS('Faturamento SP2'!$O$2:$O$557,'Faturamento SP2'!$D$2:$D$557,'Infos Relatório'!$B$2,'Faturamento SP2'!$E$2:$E$557,'Infos Relatório'!$B62,'Faturamento SP2'!$Z$2:$Z$557,'Infos Relatório'!AA$1,'Faturamento SP2'!$T$2:$T$557,"Sim")+SUMIFS('Faturamento SP2'!$P$2:$P$557,'Faturamento SP2'!$D$2:$D$557,'Infos Relatório'!$B$2,'Faturamento SP2'!$E$2:$E$557,'Infos Relatório'!$B62,'Faturamento SP2'!$Z$2:$Z$557,'Infos Relatório'!AA$1,'Faturamento SP2'!$T$2:$T$557,"Sim")</f>
        <v>0</v>
      </c>
      <c r="AE62" s="27" t="e">
        <f t="shared" si="16"/>
        <v>#DIV/0!</v>
      </c>
      <c r="AF62" s="24">
        <f>SUMIFS('Faturamento SP2'!$H$2:$H$557,'Faturamento SP2'!$D$2:$D$557,'Infos Relatório'!$B$2,'Faturamento SP2'!$E$2:$E$557,'Infos Relatório'!$B62,'Faturamento SP2'!$Z$2:$Z$557,'Infos Relatório'!AA$1)</f>
        <v>0</v>
      </c>
      <c r="AG62" s="23">
        <f>COUNTIFS('Faturamento SP2'!$D$2:$D$557,'Infos Relatório'!$B$2,'Faturamento SP2'!$E$2:$E$557,'Infos Relatório'!$B62,'Faturamento SP2'!$Z$2:$Z$557,'Infos Relatório'!AG$1)</f>
        <v>0</v>
      </c>
      <c r="AH62" s="14">
        <f>SUMIFS('Faturamento SP2'!$G$2:$G$557,'Faturamento SP2'!$D$2:$D$557,'Infos Relatório'!$B$2,'Faturamento SP2'!$E$2:$E$557,'Infos Relatório'!$B62,'Faturamento SP2'!$Z$2:$Z$557,'Infos Relatório'!AG$1)</f>
        <v>0</v>
      </c>
      <c r="AI62" s="14">
        <f>SUMIFS('Faturamento SP2'!$J$2:$J$557,'Faturamento SP2'!$D$2:$D$557,'Infos Relatório'!$B$2,'Faturamento SP2'!$E$2:$E$557,'Infos Relatório'!$B62,'Faturamento SP2'!$Z$2:$Z$557,'Infos Relatório'!AG$1)</f>
        <v>0</v>
      </c>
      <c r="AJ62" s="15">
        <f>SUMIFS('Faturamento SP2'!$O$2:$O$557,'Faturamento SP2'!$D$2:$D$557,'Infos Relatório'!$B$2,'Faturamento SP2'!$E$2:$E$557,'Infos Relatório'!$B62,'Faturamento SP2'!$Z$2:$Z$557,'Infos Relatório'!AG$1,'Faturamento SP2'!$T$2:$T$557,"Sim")+SUMIFS('Faturamento SP2'!$P$2:$P$557,'Faturamento SP2'!$D$2:$D$557,'Infos Relatório'!$B$2,'Faturamento SP2'!$E$2:$E$557,'Infos Relatório'!$B62,'Faturamento SP2'!$Z$2:$Z$557,'Infos Relatório'!AG$1,'Faturamento SP2'!$T$2:$T$557,"Sim")</f>
        <v>0</v>
      </c>
      <c r="AK62" s="27" t="e">
        <f t="shared" si="17"/>
        <v>#DIV/0!</v>
      </c>
      <c r="AL62" s="24">
        <f>SUMIFS('Faturamento SP2'!$H$2:$H$557,'Faturamento SP2'!$D$2:$D$557,'Infos Relatório'!$B$2,'Faturamento SP2'!$E$2:$E$557,'Infos Relatório'!$B62,'Faturamento SP2'!$Z$2:$Z$557,'Infos Relatório'!AG$1)</f>
        <v>0</v>
      </c>
      <c r="AM62" s="23">
        <f>COUNTIFS('Faturamento SP2'!$D$2:$D$557,'Infos Relatório'!$B$2,'Faturamento SP2'!$E$2:$E$557,'Infos Relatório'!$B62,'Faturamento SP2'!$Z$2:$Z$557,'Infos Relatório'!AM$1)</f>
        <v>0</v>
      </c>
      <c r="AN62" s="14">
        <f>SUMIFS('Faturamento SP2'!$G$2:$G$557,'Faturamento SP2'!$D$2:$D$557,'Infos Relatório'!$B$2,'Faturamento SP2'!$E$2:$E$557,'Infos Relatório'!$B62,'Faturamento SP2'!$Z$2:$Z$557,'Infos Relatório'!AM$1)</f>
        <v>0</v>
      </c>
      <c r="AO62" s="14">
        <f>SUMIFS('Faturamento SP2'!$J$2:$J$557,'Faturamento SP2'!$D$2:$D$557,'Infos Relatório'!$B$2,'Faturamento SP2'!$E$2:$E$557,'Infos Relatório'!$B62,'Faturamento SP2'!$Z$2:$Z$557,'Infos Relatório'!AM$1)</f>
        <v>0</v>
      </c>
      <c r="AP62" s="15">
        <f>SUMIFS('Faturamento SP2'!$O$2:$O$557,'Faturamento SP2'!$D$2:$D$557,'Infos Relatório'!$B$2,'Faturamento SP2'!$E$2:$E$557,'Infos Relatório'!$B62,'Faturamento SP2'!$Z$2:$Z$557,'Infos Relatório'!AM$1,'Faturamento SP2'!$T$2:$T$557,"Sim")+SUMIFS('Faturamento SP2'!$P$2:$P$557,'Faturamento SP2'!$D$2:$D$557,'Infos Relatório'!$B$2,'Faturamento SP2'!$E$2:$E$557,'Infos Relatório'!$B62,'Faturamento SP2'!$Z$2:$Z$557,'Infos Relatório'!AM$1,'Faturamento SP2'!$T$2:$T$557,"Sim")</f>
        <v>0</v>
      </c>
      <c r="AQ62" s="27" t="e">
        <f t="shared" si="18"/>
        <v>#DIV/0!</v>
      </c>
      <c r="AR62" s="24">
        <f>SUMIFS('Faturamento SP2'!$H$2:$H$557,'Faturamento SP2'!$D$2:$D$557,'Infos Relatório'!$B$2,'Faturamento SP2'!$E$2:$E$557,'Infos Relatório'!$B62,'Faturamento SP2'!$Z$2:$Z$557,'Infos Relatório'!AM$1)</f>
        <v>0</v>
      </c>
      <c r="AS62" s="23">
        <f>COUNTIFS('Faturamento SP2'!$D$2:$D$557,'Infos Relatório'!$B$2,'Faturamento SP2'!$E$2:$E$557,'Infos Relatório'!$B62,'Faturamento SP2'!$Z$2:$Z$557,'Infos Relatório'!AS$1)</f>
        <v>0</v>
      </c>
      <c r="AT62" s="14">
        <f>SUMIFS('Faturamento SP2'!$G$2:$G$557,'Faturamento SP2'!$D$2:$D$557,'Infos Relatório'!$B$2,'Faturamento SP2'!$E$2:$E$557,'Infos Relatório'!$B62,'Faturamento SP2'!$Z$2:$Z$557,'Infos Relatório'!AS$1)</f>
        <v>0</v>
      </c>
      <c r="AU62" s="14">
        <f>SUMIFS('Faturamento SP2'!$J$2:$J$557,'Faturamento SP2'!$D$2:$D$557,'Infos Relatório'!$B$2,'Faturamento SP2'!$E$2:$E$557,'Infos Relatório'!$B62,'Faturamento SP2'!$Z$2:$Z$557,'Infos Relatório'!AS$1)</f>
        <v>0</v>
      </c>
      <c r="AV62" s="15">
        <f>SUMIFS('Faturamento SP2'!$O$2:$O$557,'Faturamento SP2'!$D$2:$D$557,'Infos Relatório'!$B$2,'Faturamento SP2'!$E$2:$E$557,'Infos Relatório'!$B62,'Faturamento SP2'!$Z$2:$Z$557,'Infos Relatório'!AS$1,'Faturamento SP2'!$T$2:$T$557,"Sim")+SUMIFS('Faturamento SP2'!$P$2:$P$557,'Faturamento SP2'!$D$2:$D$557,'Infos Relatório'!$B$2,'Faturamento SP2'!$E$2:$E$557,'Infos Relatório'!$B62,'Faturamento SP2'!$Z$2:$Z$557,'Infos Relatório'!AS$1,'Faturamento SP2'!$T$2:$T$557,"Sim")</f>
        <v>0</v>
      </c>
      <c r="AW62" s="27" t="e">
        <f t="shared" si="19"/>
        <v>#DIV/0!</v>
      </c>
      <c r="AX62" s="24">
        <f>SUMIFS('Faturamento SP2'!$H$2:$H$557,'Faturamento SP2'!$D$2:$D$557,'Infos Relatório'!$B$2,'Faturamento SP2'!$E$2:$E$557,'Infos Relatório'!$B62,'Faturamento SP2'!$Z$2:$Z$557,'Infos Relatório'!AS$1)</f>
        <v>0</v>
      </c>
      <c r="AY62" s="23">
        <f>COUNTIFS('Faturamento SP2'!$D$2:$D$557,'Infos Relatório'!$B$2,'Faturamento SP2'!$E$2:$E$557,'Infos Relatório'!$B62,'Faturamento SP2'!$Z$2:$Z$557,'Infos Relatório'!AY$1)</f>
        <v>0</v>
      </c>
      <c r="AZ62" s="14">
        <f>SUMIFS('Faturamento SP2'!$G$2:$G$557,'Faturamento SP2'!$D$2:$D$557,'Infos Relatório'!$B$2,'Faturamento SP2'!$E$2:$E$557,'Infos Relatório'!$B62,'Faturamento SP2'!$Z$2:$Z$557,'Infos Relatório'!AY$1)</f>
        <v>0</v>
      </c>
      <c r="BA62" s="14">
        <f>SUMIFS('Faturamento SP2'!$J$2:$J$557,'Faturamento SP2'!$D$2:$D$557,'Infos Relatório'!$B$2,'Faturamento SP2'!$E$2:$E$557,'Infos Relatório'!$B62,'Faturamento SP2'!$Z$2:$Z$557,'Infos Relatório'!AY$1)</f>
        <v>0</v>
      </c>
      <c r="BB62" s="15">
        <f>SUMIFS('Faturamento SP2'!$O$2:$O$557,'Faturamento SP2'!$D$2:$D$557,'Infos Relatório'!$B$2,'Faturamento SP2'!$E$2:$E$557,'Infos Relatório'!$B62,'Faturamento SP2'!$Z$2:$Z$557,'Infos Relatório'!AY$1,'Faturamento SP2'!$T$2:$T$557,"Sim")+SUMIFS('Faturamento SP2'!$P$2:$P$557,'Faturamento SP2'!$D$2:$D$557,'Infos Relatório'!$B$2,'Faturamento SP2'!$E$2:$E$557,'Infos Relatório'!$B62,'Faturamento SP2'!$Z$2:$Z$557,'Infos Relatório'!AY$1,'Faturamento SP2'!$T$2:$T$557,"Sim")</f>
        <v>0</v>
      </c>
      <c r="BC62" s="27" t="e">
        <f t="shared" si="20"/>
        <v>#DIV/0!</v>
      </c>
      <c r="BD62" s="24">
        <f>SUMIFS('Faturamento SP2'!$H$2:$H$557,'Faturamento SP2'!$D$2:$D$557,'Infos Relatório'!$B$2,'Faturamento SP2'!$E$2:$E$557,'Infos Relatório'!$B62,'Faturamento SP2'!$Z$2:$Z$557,'Infos Relatório'!AY$1)</f>
        <v>0</v>
      </c>
      <c r="BE62" s="23">
        <f>COUNTIFS('Faturamento SP2'!$D$2:$D$557,'Infos Relatório'!$B$2,'Faturamento SP2'!$E$2:$E$557,'Infos Relatório'!$B62,'Faturamento SP2'!$Z$2:$Z$557,'Infos Relatório'!BE$1)</f>
        <v>0</v>
      </c>
      <c r="BF62" s="14">
        <f>SUMIFS('Faturamento SP2'!$G$2:$G$557,'Faturamento SP2'!$D$2:$D$557,'Infos Relatório'!$B$2,'Faturamento SP2'!$E$2:$E$557,'Infos Relatório'!$B62,'Faturamento SP2'!$Z$2:$Z$557,'Infos Relatório'!BE$1)</f>
        <v>0</v>
      </c>
      <c r="BG62" s="14">
        <f>SUMIFS('Faturamento SP2'!$J$2:$J$557,'Faturamento SP2'!$D$2:$D$557,'Infos Relatório'!$B$2,'Faturamento SP2'!$E$2:$E$557,'Infos Relatório'!$B62,'Faturamento SP2'!$Z$2:$Z$557,'Infos Relatório'!BE$1)</f>
        <v>0</v>
      </c>
      <c r="BH62" s="15">
        <f>SUMIFS('Faturamento SP2'!$O$2:$O$557,'Faturamento SP2'!$D$2:$D$557,'Infos Relatório'!$B$2,'Faturamento SP2'!$E$2:$E$557,'Infos Relatório'!$B62,'Faturamento SP2'!$Z$2:$Z$557,'Infos Relatório'!BE$1,'Faturamento SP2'!$T$2:$T$557,"Sim")+SUMIFS('Faturamento SP2'!$P$2:$P$557,'Faturamento SP2'!$D$2:$D$557,'Infos Relatório'!$B$2,'Faturamento SP2'!$E$2:$E$557,'Infos Relatório'!$B62,'Faturamento SP2'!$Z$2:$Z$557,'Infos Relatório'!BE$1,'Faturamento SP2'!$T$2:$T$557,"Sim")</f>
        <v>0</v>
      </c>
      <c r="BI62" s="27" t="e">
        <f t="shared" si="21"/>
        <v>#DIV/0!</v>
      </c>
      <c r="BJ62" s="24">
        <f>SUMIFS('Faturamento SP2'!$H$2:$H$557,'Faturamento SP2'!$D$2:$D$557,'Infos Relatório'!$B$2,'Faturamento SP2'!$E$2:$E$557,'Infos Relatório'!$B62,'Faturamento SP2'!$Z$2:$Z$557,'Infos Relatório'!BE$1)</f>
        <v>0</v>
      </c>
      <c r="BK62" s="23">
        <f>COUNTIFS('Faturamento SP2'!$D$2:$D$557,'Infos Relatório'!$B$2,'Faturamento SP2'!$E$2:$E$557,'Infos Relatório'!$B62,'Faturamento SP2'!$Z$2:$Z$557,'Infos Relatório'!BK$1)</f>
        <v>0</v>
      </c>
      <c r="BL62" s="14">
        <f>SUMIFS('Faturamento SP2'!$G$2:$G$557,'Faturamento SP2'!$D$2:$D$557,'Infos Relatório'!$B$2,'Faturamento SP2'!$E$2:$E$557,'Infos Relatório'!$B62,'Faturamento SP2'!$Z$2:$Z$557,'Infos Relatório'!BK$1)</f>
        <v>0</v>
      </c>
      <c r="BM62" s="14">
        <f>SUMIFS('Faturamento SP2'!$J$2:$J$557,'Faturamento SP2'!$D$2:$D$557,'Infos Relatório'!$B$2,'Faturamento SP2'!$E$2:$E$557,'Infos Relatório'!$B62,'Faturamento SP2'!$Z$2:$Z$557,'Infos Relatório'!BK$1)</f>
        <v>0</v>
      </c>
      <c r="BN62" s="15">
        <f>SUMIFS('Faturamento SP2'!$O$2:$O$557,'Faturamento SP2'!$D$2:$D$557,'Infos Relatório'!$B$2,'Faturamento SP2'!$E$2:$E$557,'Infos Relatório'!$B62,'Faturamento SP2'!$Z$2:$Z$557,'Infos Relatório'!BK$1,'Faturamento SP2'!$T$2:$T$557,"Sim")+SUMIFS('Faturamento SP2'!$P$2:$P$557,'Faturamento SP2'!$D$2:$D$557,'Infos Relatório'!$B$2,'Faturamento SP2'!$E$2:$E$557,'Infos Relatório'!$B62,'Faturamento SP2'!$Z$2:$Z$557,'Infos Relatório'!BK$1,'Faturamento SP2'!$T$2:$T$557,"Sim")</f>
        <v>0</v>
      </c>
      <c r="BO62" s="27" t="e">
        <f t="shared" si="22"/>
        <v>#DIV/0!</v>
      </c>
      <c r="BP62" s="24">
        <f>SUMIFS('Faturamento SP2'!$H$2:$H$557,'Faturamento SP2'!$D$2:$D$557,'Infos Relatório'!$B$2,'Faturamento SP2'!$E$2:$E$557,'Infos Relatório'!$B62,'Faturamento SP2'!$Z$2:$Z$557,'Infos Relatório'!BK$1)</f>
        <v>0</v>
      </c>
      <c r="BQ62" s="23">
        <f>COUNTIFS('Faturamento SP2'!$D$2:$D$557,'Infos Relatório'!$B$2,'Faturamento SP2'!$E$2:$E$557,'Infos Relatório'!$B62,'Faturamento SP2'!$Z$2:$Z$557,'Infos Relatório'!BQ$1)</f>
        <v>0</v>
      </c>
      <c r="BR62" s="14">
        <f>SUMIFS('Faturamento SP2'!$G$2:$G$557,'Faturamento SP2'!$D$2:$D$557,'Infos Relatório'!$B$2,'Faturamento SP2'!$E$2:$E$557,'Infos Relatório'!$B62,'Faturamento SP2'!$Z$2:$Z$557,'Infos Relatório'!BQ$1)</f>
        <v>0</v>
      </c>
      <c r="BS62" s="14">
        <f>SUMIFS('Faturamento SP2'!$J$2:$J$557,'Faturamento SP2'!$D$2:$D$557,'Infos Relatório'!$B$2,'Faturamento SP2'!$E$2:$E$557,'Infos Relatório'!$B62,'Faturamento SP2'!$Z$2:$Z$557,'Infos Relatório'!BQ$1)</f>
        <v>0</v>
      </c>
      <c r="BT62" s="15">
        <f>SUMIFS('Faturamento SP2'!$O$2:$O$557,'Faturamento SP2'!$D$2:$D$557,'Infos Relatório'!$B$2,'Faturamento SP2'!$E$2:$E$557,'Infos Relatório'!$B62,'Faturamento SP2'!$Z$2:$Z$557,'Infos Relatório'!BQ$1,'Faturamento SP2'!$T$2:$T$557,"Sim")+SUMIFS('Faturamento SP2'!$P$2:$P$557,'Faturamento SP2'!$D$2:$D$557,'Infos Relatório'!$B$2,'Faturamento SP2'!$E$2:$E$557,'Infos Relatório'!$B62,'Faturamento SP2'!$Z$2:$Z$557,'Infos Relatório'!BQ$1,'Faturamento SP2'!$T$2:$T$557,"Sim")</f>
        <v>0</v>
      </c>
      <c r="BU62" s="27" t="e">
        <f t="shared" si="23"/>
        <v>#DIV/0!</v>
      </c>
      <c r="BV62" s="24">
        <f>SUMIFS('Faturamento SP2'!$H$2:$H$557,'Faturamento SP2'!$D$2:$D$557,'Infos Relatório'!$B$2,'Faturamento SP2'!$E$2:$E$557,'Infos Relatório'!$B62,'Faturamento SP2'!$Z$2:$Z$557,'Infos Relatório'!BQ$1)</f>
        <v>0</v>
      </c>
    </row>
    <row r="63" spans="2:74">
      <c r="B63" s="17" t="s">
        <v>182</v>
      </c>
      <c r="C63" s="23">
        <f>COUNTIFS('Faturamento SP2'!$D$2:$D$557,'Infos Relatório'!$B$2,'Faturamento SP2'!$E$2:$E$557,'Infos Relatório'!$B63,'Faturamento SP2'!$Z$2:$Z$557,'Infos Relatório'!C$1)</f>
        <v>0</v>
      </c>
      <c r="D63" s="14">
        <f>SUMIFS('Faturamento SP2'!$G$2:$G$557,'Faturamento SP2'!$D$2:$D$557,'Infos Relatório'!$B$2,'Faturamento SP2'!$E$2:$E$557,'Infos Relatório'!$B63,'Faturamento SP2'!$Z$2:$Z$557,'Infos Relatório'!C$1)</f>
        <v>0</v>
      </c>
      <c r="E63" s="55">
        <f>SUMIFS('Faturamento SP2'!$J$2:$J$557,'Faturamento SP2'!$D$2:$D$557,'Infos Relatório'!$B$2,'Faturamento SP2'!$E$2:$E$557,'Infos Relatório'!$B63,'Faturamento SP2'!$Z$2:$Z$557,'Infos Relatório'!C$1)</f>
        <v>0</v>
      </c>
      <c r="F63" s="15">
        <f>SUMIFS('Faturamento SP2'!$O$2:$O$557,'Faturamento SP2'!$D$2:$D$557,'Infos Relatório'!$B$2,'Faturamento SP2'!$E$2:$E$557,'Infos Relatório'!$B63,'Faturamento SP2'!$Z$2:$Z$557,'Infos Relatório'!C$1,'Faturamento SP2'!$T$2:$T$557,"Sim")+SUMIFS('Faturamento SP2'!$P$2:$P$557,'Faturamento SP2'!$D$2:$D$557,'Infos Relatório'!$B$2,'Faturamento SP2'!$E$2:$E$557,'Infos Relatório'!$B63,'Faturamento SP2'!$Z$2:$Z$557,'Infos Relatório'!C$1,'Faturamento SP2'!$T$2:$T$557,"Sim")</f>
        <v>0</v>
      </c>
      <c r="G63" s="60" t="e">
        <f t="shared" si="12"/>
        <v>#DIV/0!</v>
      </c>
      <c r="H63" s="24">
        <f>SUMIFS('Faturamento SP2'!$H$2:$H$557,'Faturamento SP2'!$D$2:$D$557,'Infos Relatório'!$B$2,'Faturamento SP2'!$E$2:$E$557,'Infos Relatório'!$B63,'Faturamento SP2'!$Z$2:$Z$557,'Infos Relatório'!C$1)</f>
        <v>0</v>
      </c>
      <c r="I63" s="23">
        <f>COUNTIFS('Faturamento SP2'!$D$2:$D$557,'Infos Relatório'!$B$2,'Faturamento SP2'!$E$2:$E$557,'Infos Relatório'!$B63,'Faturamento SP2'!$Z$2:$Z$557,'Infos Relatório'!I$1)</f>
        <v>0</v>
      </c>
      <c r="J63" s="14">
        <f>SUMIFS('Faturamento SP2'!$G$2:$G$557,'Faturamento SP2'!$D$2:$D$557,'Infos Relatório'!$B$2,'Faturamento SP2'!$E$2:$E$557,'Infos Relatório'!$B63,'Faturamento SP2'!$Z$2:$Z$557,'Infos Relatório'!I$1)</f>
        <v>0</v>
      </c>
      <c r="K63" s="55">
        <f>SUMIFS('Faturamento SP2'!$J$2:$J$557,'Faturamento SP2'!$D$2:$D$557,'Infos Relatório'!$B$2,'Faturamento SP2'!$E$2:$E$557,'Infos Relatório'!$B63,'Faturamento SP2'!$Z$2:$Z$557,'Infos Relatório'!I$1)</f>
        <v>0</v>
      </c>
      <c r="L63" s="15">
        <f>SUMIFS('Faturamento SP2'!$O$2:$O$557,'Faturamento SP2'!$D$2:$D$557,'Infos Relatório'!$B$2,'Faturamento SP2'!$E$2:$E$557,'Infos Relatório'!$B63,'Faturamento SP2'!$Z$2:$Z$557,'Infos Relatório'!I$1,'Faturamento SP2'!$T$2:$T$557,"Sim")+SUMIFS('Faturamento SP2'!$P$2:$P$557,'Faturamento SP2'!$D$2:$D$557,'Infos Relatório'!$B$2,'Faturamento SP2'!$E$2:$E$557,'Infos Relatório'!$B63,'Faturamento SP2'!$Z$2:$Z$557,'Infos Relatório'!I$1,'Faturamento SP2'!$T$2:$T$557,"Sim")</f>
        <v>0</v>
      </c>
      <c r="M63" s="27" t="e">
        <f t="shared" si="13"/>
        <v>#DIV/0!</v>
      </c>
      <c r="N63" s="24">
        <f>SUMIFS('Faturamento SP2'!$H$2:$H$557,'Faturamento SP2'!$D$2:$D$557,'Infos Relatório'!$B$2,'Faturamento SP2'!$E$2:$E$557,'Infos Relatório'!$B63,'Faturamento SP2'!$Z$2:$Z$557,'Infos Relatório'!I$1)</f>
        <v>0</v>
      </c>
      <c r="O63" s="23">
        <f>COUNTIFS('Faturamento SP2'!$D$2:$D$557,'Infos Relatório'!$B$2,'Faturamento SP2'!$E$2:$E$557,'Infos Relatório'!$B63,'Faturamento SP2'!$Z$2:$Z$557,'Infos Relatório'!O$1)</f>
        <v>0</v>
      </c>
      <c r="P63" s="14">
        <f>SUMIFS('Faturamento SP2'!$G$2:$G$557,'Faturamento SP2'!$D$2:$D$557,'Infos Relatório'!$B$2,'Faturamento SP2'!$E$2:$E$557,'Infos Relatório'!$B63,'Faturamento SP2'!$Z$2:$Z$557,'Infos Relatório'!O$1)</f>
        <v>0</v>
      </c>
      <c r="Q63" s="14">
        <f>SUMIFS('Faturamento SP2'!$J$2:$J$557,'Faturamento SP2'!$D$2:$D$557,'Infos Relatório'!$B$2,'Faturamento SP2'!$E$2:$E$557,'Infos Relatório'!$B63,'Faturamento SP2'!$Z$2:$Z$557,'Infos Relatório'!O$1)</f>
        <v>0</v>
      </c>
      <c r="R63" s="15">
        <f>SUMIFS('Faturamento SP2'!$O$2:$O$557,'Faturamento SP2'!$D$2:$D$557,'Infos Relatório'!$B$2,'Faturamento SP2'!$E$2:$E$557,'Infos Relatório'!$B63,'Faturamento SP2'!$Z$2:$Z$557,'Infos Relatório'!O$1,'Faturamento SP2'!$T$2:$T$557,"Sim")+SUMIFS('Faturamento SP2'!$P$2:$P$557,'Faturamento SP2'!$D$2:$D$557,'Infos Relatório'!$B$2,'Faturamento SP2'!$E$2:$E$557,'Infos Relatório'!$B63,'Faturamento SP2'!$Z$2:$Z$557,'Infos Relatório'!O$1,'Faturamento SP2'!$T$2:$T$557,"Sim")</f>
        <v>0</v>
      </c>
      <c r="S63" s="27" t="e">
        <f t="shared" si="14"/>
        <v>#DIV/0!</v>
      </c>
      <c r="T63" s="24">
        <f>SUMIFS('Faturamento SP2'!$H$2:$H$557,'Faturamento SP2'!$D$2:$D$557,'Infos Relatório'!$B$2,'Faturamento SP2'!$E$2:$E$557,'Infos Relatório'!$B63,'Faturamento SP2'!$Z$2:$Z$557,'Infos Relatório'!O$1)</f>
        <v>0</v>
      </c>
      <c r="U63" s="23">
        <f>COUNTIFS('Faturamento SP2'!$D$2:$D$557,'Infos Relatório'!$B$2,'Faturamento SP2'!$E$2:$E$557,'Infos Relatório'!$B63,'Faturamento SP2'!$Z$2:$Z$557,'Infos Relatório'!U$1)</f>
        <v>0</v>
      </c>
      <c r="V63" s="14">
        <f>SUMIFS('Faturamento SP2'!$G$2:$G$557,'Faturamento SP2'!$D$2:$D$557,'Infos Relatório'!$B$2,'Faturamento SP2'!$E$2:$E$557,'Infos Relatório'!$B63,'Faturamento SP2'!$Z$2:$Z$557,'Infos Relatório'!U$1)</f>
        <v>0</v>
      </c>
      <c r="W63" s="14">
        <f>SUMIFS('Faturamento SP2'!$J$2:$J$557,'Faturamento SP2'!$D$2:$D$557,'Infos Relatório'!$B$2,'Faturamento SP2'!$E$2:$E$557,'Infos Relatório'!$B63,'Faturamento SP2'!$Z$2:$Z$557,'Infos Relatório'!U$1)</f>
        <v>0</v>
      </c>
      <c r="X63" s="15">
        <f>SUMIFS('Faturamento SP2'!$O$2:$O$557,'Faturamento SP2'!$D$2:$D$557,'Infos Relatório'!$B$2,'Faturamento SP2'!$E$2:$E$557,'Infos Relatório'!$B63,'Faturamento SP2'!$Z$2:$Z$557,'Infos Relatório'!U$1,'Faturamento SP2'!$T$2:$T$557,"Sim")+SUMIFS('Faturamento SP2'!$P$2:$P$557,'Faturamento SP2'!$D$2:$D$557,'Infos Relatório'!$B$2,'Faturamento SP2'!$E$2:$E$557,'Infos Relatório'!$B63,'Faturamento SP2'!$Z$2:$Z$557,'Infos Relatório'!U$1,'Faturamento SP2'!$T$2:$T$557,"Sim")</f>
        <v>0</v>
      </c>
      <c r="Y63" s="27" t="e">
        <f t="shared" si="15"/>
        <v>#DIV/0!</v>
      </c>
      <c r="Z63" s="24">
        <f>SUMIFS('Faturamento SP2'!$H$2:$H$557,'Faturamento SP2'!$D$2:$D$557,'Infos Relatório'!$B$2,'Faturamento SP2'!$E$2:$E$557,'Infos Relatório'!$B63,'Faturamento SP2'!$Z$2:$Z$557,'Infos Relatório'!U$1)</f>
        <v>0</v>
      </c>
      <c r="AA63" s="23">
        <f>COUNTIFS('Faturamento SP2'!$D$2:$D$557,'Infos Relatório'!$B$2,'Faturamento SP2'!$E$2:$E$557,'Infos Relatório'!$B63,'Faturamento SP2'!$Z$2:$Z$557,'Infos Relatório'!AA$1)</f>
        <v>0</v>
      </c>
      <c r="AB63" s="14">
        <f>SUMIFS('Faturamento SP2'!$G$2:$G$557,'Faturamento SP2'!$D$2:$D$557,'Infos Relatório'!$B$2,'Faturamento SP2'!$E$2:$E$557,'Infos Relatório'!$B63,'Faturamento SP2'!$Z$2:$Z$557,'Infos Relatório'!AA$1)</f>
        <v>0</v>
      </c>
      <c r="AC63" s="14">
        <f>SUMIFS('Faturamento SP2'!$J$2:$J$557,'Faturamento SP2'!$D$2:$D$557,'Infos Relatório'!$B$2,'Faturamento SP2'!$E$2:$E$557,'Infos Relatório'!$B63,'Faturamento SP2'!$Z$2:$Z$557,'Infos Relatório'!AA$1)</f>
        <v>0</v>
      </c>
      <c r="AD63" s="15">
        <f>SUMIFS('Faturamento SP2'!$O$2:$O$557,'Faturamento SP2'!$D$2:$D$557,'Infos Relatório'!$B$2,'Faturamento SP2'!$E$2:$E$557,'Infos Relatório'!$B63,'Faturamento SP2'!$Z$2:$Z$557,'Infos Relatório'!AA$1,'Faturamento SP2'!$T$2:$T$557,"Sim")+SUMIFS('Faturamento SP2'!$P$2:$P$557,'Faturamento SP2'!$D$2:$D$557,'Infos Relatório'!$B$2,'Faturamento SP2'!$E$2:$E$557,'Infos Relatório'!$B63,'Faturamento SP2'!$Z$2:$Z$557,'Infos Relatório'!AA$1,'Faturamento SP2'!$T$2:$T$557,"Sim")</f>
        <v>0</v>
      </c>
      <c r="AE63" s="27" t="e">
        <f t="shared" si="16"/>
        <v>#DIV/0!</v>
      </c>
      <c r="AF63" s="24">
        <f>SUMIFS('Faturamento SP2'!$H$2:$H$557,'Faturamento SP2'!$D$2:$D$557,'Infos Relatório'!$B$2,'Faturamento SP2'!$E$2:$E$557,'Infos Relatório'!$B63,'Faturamento SP2'!$Z$2:$Z$557,'Infos Relatório'!AA$1)</f>
        <v>0</v>
      </c>
      <c r="AG63" s="23">
        <f>COUNTIFS('Faturamento SP2'!$D$2:$D$557,'Infos Relatório'!$B$2,'Faturamento SP2'!$E$2:$E$557,'Infos Relatório'!$B63,'Faturamento SP2'!$Z$2:$Z$557,'Infos Relatório'!AG$1)</f>
        <v>0</v>
      </c>
      <c r="AH63" s="14">
        <f>SUMIFS('Faturamento SP2'!$G$2:$G$557,'Faturamento SP2'!$D$2:$D$557,'Infos Relatório'!$B$2,'Faturamento SP2'!$E$2:$E$557,'Infos Relatório'!$B63,'Faturamento SP2'!$Z$2:$Z$557,'Infos Relatório'!AG$1)</f>
        <v>0</v>
      </c>
      <c r="AI63" s="14">
        <f>SUMIFS('Faturamento SP2'!$J$2:$J$557,'Faturamento SP2'!$D$2:$D$557,'Infos Relatório'!$B$2,'Faturamento SP2'!$E$2:$E$557,'Infos Relatório'!$B63,'Faturamento SP2'!$Z$2:$Z$557,'Infos Relatório'!AG$1)</f>
        <v>0</v>
      </c>
      <c r="AJ63" s="15">
        <f>SUMIFS('Faturamento SP2'!$O$2:$O$557,'Faturamento SP2'!$D$2:$D$557,'Infos Relatório'!$B$2,'Faturamento SP2'!$E$2:$E$557,'Infos Relatório'!$B63,'Faturamento SP2'!$Z$2:$Z$557,'Infos Relatório'!AG$1,'Faturamento SP2'!$T$2:$T$557,"Sim")+SUMIFS('Faturamento SP2'!$P$2:$P$557,'Faturamento SP2'!$D$2:$D$557,'Infos Relatório'!$B$2,'Faturamento SP2'!$E$2:$E$557,'Infos Relatório'!$B63,'Faturamento SP2'!$Z$2:$Z$557,'Infos Relatório'!AG$1,'Faturamento SP2'!$T$2:$T$557,"Sim")</f>
        <v>0</v>
      </c>
      <c r="AK63" s="27" t="e">
        <f t="shared" si="17"/>
        <v>#DIV/0!</v>
      </c>
      <c r="AL63" s="24">
        <f>SUMIFS('Faturamento SP2'!$H$2:$H$557,'Faturamento SP2'!$D$2:$D$557,'Infos Relatório'!$B$2,'Faturamento SP2'!$E$2:$E$557,'Infos Relatório'!$B63,'Faturamento SP2'!$Z$2:$Z$557,'Infos Relatório'!AG$1)</f>
        <v>0</v>
      </c>
      <c r="AM63" s="23">
        <f>COUNTIFS('Faturamento SP2'!$D$2:$D$557,'Infos Relatório'!$B$2,'Faturamento SP2'!$E$2:$E$557,'Infos Relatório'!$B63,'Faturamento SP2'!$Z$2:$Z$557,'Infos Relatório'!AM$1)</f>
        <v>0</v>
      </c>
      <c r="AN63" s="14">
        <f>SUMIFS('Faturamento SP2'!$G$2:$G$557,'Faturamento SP2'!$D$2:$D$557,'Infos Relatório'!$B$2,'Faturamento SP2'!$E$2:$E$557,'Infos Relatório'!$B63,'Faturamento SP2'!$Z$2:$Z$557,'Infos Relatório'!AM$1)</f>
        <v>0</v>
      </c>
      <c r="AO63" s="14">
        <f>SUMIFS('Faturamento SP2'!$J$2:$J$557,'Faturamento SP2'!$D$2:$D$557,'Infos Relatório'!$B$2,'Faturamento SP2'!$E$2:$E$557,'Infos Relatório'!$B63,'Faturamento SP2'!$Z$2:$Z$557,'Infos Relatório'!AM$1)</f>
        <v>0</v>
      </c>
      <c r="AP63" s="15">
        <f>SUMIFS('Faturamento SP2'!$O$2:$O$557,'Faturamento SP2'!$D$2:$D$557,'Infos Relatório'!$B$2,'Faturamento SP2'!$E$2:$E$557,'Infos Relatório'!$B63,'Faturamento SP2'!$Z$2:$Z$557,'Infos Relatório'!AM$1,'Faturamento SP2'!$T$2:$T$557,"Sim")+SUMIFS('Faturamento SP2'!$P$2:$P$557,'Faturamento SP2'!$D$2:$D$557,'Infos Relatório'!$B$2,'Faturamento SP2'!$E$2:$E$557,'Infos Relatório'!$B63,'Faturamento SP2'!$Z$2:$Z$557,'Infos Relatório'!AM$1,'Faturamento SP2'!$T$2:$T$557,"Sim")</f>
        <v>0</v>
      </c>
      <c r="AQ63" s="27" t="e">
        <f t="shared" si="18"/>
        <v>#DIV/0!</v>
      </c>
      <c r="AR63" s="24">
        <f>SUMIFS('Faturamento SP2'!$H$2:$H$557,'Faturamento SP2'!$D$2:$D$557,'Infos Relatório'!$B$2,'Faturamento SP2'!$E$2:$E$557,'Infos Relatório'!$B63,'Faturamento SP2'!$Z$2:$Z$557,'Infos Relatório'!AM$1)</f>
        <v>0</v>
      </c>
      <c r="AS63" s="23">
        <f>COUNTIFS('Faturamento SP2'!$D$2:$D$557,'Infos Relatório'!$B$2,'Faturamento SP2'!$E$2:$E$557,'Infos Relatório'!$B63,'Faturamento SP2'!$Z$2:$Z$557,'Infos Relatório'!AS$1)</f>
        <v>0</v>
      </c>
      <c r="AT63" s="14">
        <f>SUMIFS('Faturamento SP2'!$G$2:$G$557,'Faturamento SP2'!$D$2:$D$557,'Infos Relatório'!$B$2,'Faturamento SP2'!$E$2:$E$557,'Infos Relatório'!$B63,'Faturamento SP2'!$Z$2:$Z$557,'Infos Relatório'!AS$1)</f>
        <v>0</v>
      </c>
      <c r="AU63" s="14">
        <f>SUMIFS('Faturamento SP2'!$J$2:$J$557,'Faturamento SP2'!$D$2:$D$557,'Infos Relatório'!$B$2,'Faturamento SP2'!$E$2:$E$557,'Infos Relatório'!$B63,'Faturamento SP2'!$Z$2:$Z$557,'Infos Relatório'!AS$1)</f>
        <v>0</v>
      </c>
      <c r="AV63" s="15">
        <f>SUMIFS('Faturamento SP2'!$O$2:$O$557,'Faturamento SP2'!$D$2:$D$557,'Infos Relatório'!$B$2,'Faturamento SP2'!$E$2:$E$557,'Infos Relatório'!$B63,'Faturamento SP2'!$Z$2:$Z$557,'Infos Relatório'!AS$1,'Faturamento SP2'!$T$2:$T$557,"Sim")+SUMIFS('Faturamento SP2'!$P$2:$P$557,'Faturamento SP2'!$D$2:$D$557,'Infos Relatório'!$B$2,'Faturamento SP2'!$E$2:$E$557,'Infos Relatório'!$B63,'Faturamento SP2'!$Z$2:$Z$557,'Infos Relatório'!AS$1,'Faturamento SP2'!$T$2:$T$557,"Sim")</f>
        <v>0</v>
      </c>
      <c r="AW63" s="27" t="e">
        <f t="shared" si="19"/>
        <v>#DIV/0!</v>
      </c>
      <c r="AX63" s="24">
        <f>SUMIFS('Faturamento SP2'!$H$2:$H$557,'Faturamento SP2'!$D$2:$D$557,'Infos Relatório'!$B$2,'Faturamento SP2'!$E$2:$E$557,'Infos Relatório'!$B63,'Faturamento SP2'!$Z$2:$Z$557,'Infos Relatório'!AS$1)</f>
        <v>0</v>
      </c>
      <c r="AY63" s="23">
        <f>COUNTIFS('Faturamento SP2'!$D$2:$D$557,'Infos Relatório'!$B$2,'Faturamento SP2'!$E$2:$E$557,'Infos Relatório'!$B63,'Faturamento SP2'!$Z$2:$Z$557,'Infos Relatório'!AY$1)</f>
        <v>0</v>
      </c>
      <c r="AZ63" s="14">
        <f>SUMIFS('Faturamento SP2'!$G$2:$G$557,'Faturamento SP2'!$D$2:$D$557,'Infos Relatório'!$B$2,'Faturamento SP2'!$E$2:$E$557,'Infos Relatório'!$B63,'Faturamento SP2'!$Z$2:$Z$557,'Infos Relatório'!AY$1)</f>
        <v>0</v>
      </c>
      <c r="BA63" s="14">
        <f>SUMIFS('Faturamento SP2'!$J$2:$J$557,'Faturamento SP2'!$D$2:$D$557,'Infos Relatório'!$B$2,'Faturamento SP2'!$E$2:$E$557,'Infos Relatório'!$B63,'Faturamento SP2'!$Z$2:$Z$557,'Infos Relatório'!AY$1)</f>
        <v>0</v>
      </c>
      <c r="BB63" s="15">
        <f>SUMIFS('Faturamento SP2'!$O$2:$O$557,'Faturamento SP2'!$D$2:$D$557,'Infos Relatório'!$B$2,'Faturamento SP2'!$E$2:$E$557,'Infos Relatório'!$B63,'Faturamento SP2'!$Z$2:$Z$557,'Infos Relatório'!AY$1,'Faturamento SP2'!$T$2:$T$557,"Sim")+SUMIFS('Faturamento SP2'!$P$2:$P$557,'Faturamento SP2'!$D$2:$D$557,'Infos Relatório'!$B$2,'Faturamento SP2'!$E$2:$E$557,'Infos Relatório'!$B63,'Faturamento SP2'!$Z$2:$Z$557,'Infos Relatório'!AY$1,'Faturamento SP2'!$T$2:$T$557,"Sim")</f>
        <v>0</v>
      </c>
      <c r="BC63" s="27" t="e">
        <f t="shared" si="20"/>
        <v>#DIV/0!</v>
      </c>
      <c r="BD63" s="24">
        <f>SUMIFS('Faturamento SP2'!$H$2:$H$557,'Faturamento SP2'!$D$2:$D$557,'Infos Relatório'!$B$2,'Faturamento SP2'!$E$2:$E$557,'Infos Relatório'!$B63,'Faturamento SP2'!$Z$2:$Z$557,'Infos Relatório'!AY$1)</f>
        <v>0</v>
      </c>
      <c r="BE63" s="23">
        <f>COUNTIFS('Faturamento SP2'!$D$2:$D$557,'Infos Relatório'!$B$2,'Faturamento SP2'!$E$2:$E$557,'Infos Relatório'!$B63,'Faturamento SP2'!$Z$2:$Z$557,'Infos Relatório'!BE$1)</f>
        <v>0</v>
      </c>
      <c r="BF63" s="14">
        <f>SUMIFS('Faturamento SP2'!$G$2:$G$557,'Faturamento SP2'!$D$2:$D$557,'Infos Relatório'!$B$2,'Faturamento SP2'!$E$2:$E$557,'Infos Relatório'!$B63,'Faturamento SP2'!$Z$2:$Z$557,'Infos Relatório'!BE$1)</f>
        <v>0</v>
      </c>
      <c r="BG63" s="14">
        <f>SUMIFS('Faturamento SP2'!$J$2:$J$557,'Faturamento SP2'!$D$2:$D$557,'Infos Relatório'!$B$2,'Faturamento SP2'!$E$2:$E$557,'Infos Relatório'!$B63,'Faturamento SP2'!$Z$2:$Z$557,'Infos Relatório'!BE$1)</f>
        <v>0</v>
      </c>
      <c r="BH63" s="15">
        <f>SUMIFS('Faturamento SP2'!$O$2:$O$557,'Faturamento SP2'!$D$2:$D$557,'Infos Relatório'!$B$2,'Faturamento SP2'!$E$2:$E$557,'Infos Relatório'!$B63,'Faturamento SP2'!$Z$2:$Z$557,'Infos Relatório'!BE$1,'Faturamento SP2'!$T$2:$T$557,"Sim")+SUMIFS('Faturamento SP2'!$P$2:$P$557,'Faturamento SP2'!$D$2:$D$557,'Infos Relatório'!$B$2,'Faturamento SP2'!$E$2:$E$557,'Infos Relatório'!$B63,'Faturamento SP2'!$Z$2:$Z$557,'Infos Relatório'!BE$1,'Faturamento SP2'!$T$2:$T$557,"Sim")</f>
        <v>0</v>
      </c>
      <c r="BI63" s="27" t="e">
        <f t="shared" si="21"/>
        <v>#DIV/0!</v>
      </c>
      <c r="BJ63" s="24">
        <f>SUMIFS('Faturamento SP2'!$H$2:$H$557,'Faturamento SP2'!$D$2:$D$557,'Infos Relatório'!$B$2,'Faturamento SP2'!$E$2:$E$557,'Infos Relatório'!$B63,'Faturamento SP2'!$Z$2:$Z$557,'Infos Relatório'!BE$1)</f>
        <v>0</v>
      </c>
      <c r="BK63" s="23">
        <f>COUNTIFS('Faturamento SP2'!$D$2:$D$557,'Infos Relatório'!$B$2,'Faturamento SP2'!$E$2:$E$557,'Infos Relatório'!$B63,'Faturamento SP2'!$Z$2:$Z$557,'Infos Relatório'!BK$1)</f>
        <v>0</v>
      </c>
      <c r="BL63" s="14">
        <f>SUMIFS('Faturamento SP2'!$G$2:$G$557,'Faturamento SP2'!$D$2:$D$557,'Infos Relatório'!$B$2,'Faturamento SP2'!$E$2:$E$557,'Infos Relatório'!$B63,'Faturamento SP2'!$Z$2:$Z$557,'Infos Relatório'!BK$1)</f>
        <v>0</v>
      </c>
      <c r="BM63" s="14">
        <f>SUMIFS('Faturamento SP2'!$J$2:$J$557,'Faturamento SP2'!$D$2:$D$557,'Infos Relatório'!$B$2,'Faturamento SP2'!$E$2:$E$557,'Infos Relatório'!$B63,'Faturamento SP2'!$Z$2:$Z$557,'Infos Relatório'!BK$1)</f>
        <v>0</v>
      </c>
      <c r="BN63" s="15">
        <f>SUMIFS('Faturamento SP2'!$O$2:$O$557,'Faturamento SP2'!$D$2:$D$557,'Infos Relatório'!$B$2,'Faturamento SP2'!$E$2:$E$557,'Infos Relatório'!$B63,'Faturamento SP2'!$Z$2:$Z$557,'Infos Relatório'!BK$1,'Faturamento SP2'!$T$2:$T$557,"Sim")+SUMIFS('Faturamento SP2'!$P$2:$P$557,'Faturamento SP2'!$D$2:$D$557,'Infos Relatório'!$B$2,'Faturamento SP2'!$E$2:$E$557,'Infos Relatório'!$B63,'Faturamento SP2'!$Z$2:$Z$557,'Infos Relatório'!BK$1,'Faturamento SP2'!$T$2:$T$557,"Sim")</f>
        <v>0</v>
      </c>
      <c r="BO63" s="27" t="e">
        <f t="shared" si="22"/>
        <v>#DIV/0!</v>
      </c>
      <c r="BP63" s="24">
        <f>SUMIFS('Faturamento SP2'!$H$2:$H$557,'Faturamento SP2'!$D$2:$D$557,'Infos Relatório'!$B$2,'Faturamento SP2'!$E$2:$E$557,'Infos Relatório'!$B63,'Faturamento SP2'!$Z$2:$Z$557,'Infos Relatório'!BK$1)</f>
        <v>0</v>
      </c>
      <c r="BQ63" s="23">
        <f>COUNTIFS('Faturamento SP2'!$D$2:$D$557,'Infos Relatório'!$B$2,'Faturamento SP2'!$E$2:$E$557,'Infos Relatório'!$B63,'Faturamento SP2'!$Z$2:$Z$557,'Infos Relatório'!BQ$1)</f>
        <v>0</v>
      </c>
      <c r="BR63" s="14">
        <f>SUMIFS('Faturamento SP2'!$G$2:$G$557,'Faturamento SP2'!$D$2:$D$557,'Infos Relatório'!$B$2,'Faturamento SP2'!$E$2:$E$557,'Infos Relatório'!$B63,'Faturamento SP2'!$Z$2:$Z$557,'Infos Relatório'!BQ$1)</f>
        <v>0</v>
      </c>
      <c r="BS63" s="14">
        <f>SUMIFS('Faturamento SP2'!$J$2:$J$557,'Faturamento SP2'!$D$2:$D$557,'Infos Relatório'!$B$2,'Faturamento SP2'!$E$2:$E$557,'Infos Relatório'!$B63,'Faturamento SP2'!$Z$2:$Z$557,'Infos Relatório'!BQ$1)</f>
        <v>0</v>
      </c>
      <c r="BT63" s="15">
        <f>SUMIFS('Faturamento SP2'!$O$2:$O$557,'Faturamento SP2'!$D$2:$D$557,'Infos Relatório'!$B$2,'Faturamento SP2'!$E$2:$E$557,'Infos Relatório'!$B63,'Faturamento SP2'!$Z$2:$Z$557,'Infos Relatório'!BQ$1,'Faturamento SP2'!$T$2:$T$557,"Sim")+SUMIFS('Faturamento SP2'!$P$2:$P$557,'Faturamento SP2'!$D$2:$D$557,'Infos Relatório'!$B$2,'Faturamento SP2'!$E$2:$E$557,'Infos Relatório'!$B63,'Faturamento SP2'!$Z$2:$Z$557,'Infos Relatório'!BQ$1,'Faturamento SP2'!$T$2:$T$557,"Sim")</f>
        <v>0</v>
      </c>
      <c r="BU63" s="27" t="e">
        <f t="shared" si="23"/>
        <v>#DIV/0!</v>
      </c>
      <c r="BV63" s="24">
        <f>SUMIFS('Faturamento SP2'!$H$2:$H$557,'Faturamento SP2'!$D$2:$D$557,'Infos Relatório'!$B$2,'Faturamento SP2'!$E$2:$E$557,'Infos Relatório'!$B63,'Faturamento SP2'!$Z$2:$Z$557,'Infos Relatório'!BQ$1)</f>
        <v>0</v>
      </c>
    </row>
    <row r="64" spans="2:74">
      <c r="B64" s="17" t="s">
        <v>782</v>
      </c>
      <c r="C64" s="23">
        <f>COUNTIFS('Faturamento SP2'!$D$2:$D$557,'Infos Relatório'!$B$2,'Faturamento SP2'!$E$2:$E$557,'Infos Relatório'!$B64,'Faturamento SP2'!$Z$2:$Z$557,'Infos Relatório'!C$1)</f>
        <v>0</v>
      </c>
      <c r="D64" s="14">
        <f>SUMIFS('Faturamento SP2'!$G$2:$G$557,'Faturamento SP2'!$D$2:$D$557,'Infos Relatório'!$B$2,'Faturamento SP2'!$E$2:$E$557,'Infos Relatório'!$B64,'Faturamento SP2'!$Z$2:$Z$557,'Infos Relatório'!C$1)</f>
        <v>0</v>
      </c>
      <c r="E64" s="55">
        <f>SUMIFS('Faturamento SP2'!$J$2:$J$557,'Faturamento SP2'!$D$2:$D$557,'Infos Relatório'!$B$2,'Faturamento SP2'!$E$2:$E$557,'Infos Relatório'!$B64,'Faturamento SP2'!$Z$2:$Z$557,'Infos Relatório'!C$1)</f>
        <v>0</v>
      </c>
      <c r="F64" s="15">
        <f>SUMIFS('Faturamento SP2'!$O$2:$O$557,'Faturamento SP2'!$D$2:$D$557,'Infos Relatório'!$B$2,'Faturamento SP2'!$E$2:$E$557,'Infos Relatório'!$B64,'Faturamento SP2'!$Z$2:$Z$557,'Infos Relatório'!C$1,'Faturamento SP2'!$T$2:$T$557,"Sim")+SUMIFS('Faturamento SP2'!$P$2:$P$557,'Faturamento SP2'!$D$2:$D$557,'Infos Relatório'!$B$2,'Faturamento SP2'!$E$2:$E$557,'Infos Relatório'!$B64,'Faturamento SP2'!$Z$2:$Z$557,'Infos Relatório'!C$1,'Faturamento SP2'!$T$2:$T$557,"Sim")</f>
        <v>0</v>
      </c>
      <c r="G64" s="60" t="e">
        <f t="shared" si="12"/>
        <v>#DIV/0!</v>
      </c>
      <c r="H64" s="24">
        <f>SUMIFS('Faturamento SP2'!$H$2:$H$557,'Faturamento SP2'!$D$2:$D$557,'Infos Relatório'!$B$2,'Faturamento SP2'!$E$2:$E$557,'Infos Relatório'!$B64,'Faturamento SP2'!$Z$2:$Z$557,'Infos Relatório'!C$1)</f>
        <v>0</v>
      </c>
      <c r="I64" s="23">
        <f>COUNTIFS('Faturamento SP2'!$D$2:$D$557,'Infos Relatório'!$B$2,'Faturamento SP2'!$E$2:$E$557,'Infos Relatório'!$B64,'Faturamento SP2'!$Z$2:$Z$557,'Infos Relatório'!I$1)</f>
        <v>0</v>
      </c>
      <c r="J64" s="14">
        <f>SUMIFS('Faturamento SP2'!$G$2:$G$557,'Faturamento SP2'!$D$2:$D$557,'Infos Relatório'!$B$2,'Faturamento SP2'!$E$2:$E$557,'Infos Relatório'!$B64,'Faturamento SP2'!$Z$2:$Z$557,'Infos Relatório'!I$1)</f>
        <v>0</v>
      </c>
      <c r="K64" s="55">
        <f>SUMIFS('Faturamento SP2'!$J$2:$J$557,'Faturamento SP2'!$D$2:$D$557,'Infos Relatório'!$B$2,'Faturamento SP2'!$E$2:$E$557,'Infos Relatório'!$B64,'Faturamento SP2'!$Z$2:$Z$557,'Infos Relatório'!I$1)</f>
        <v>0</v>
      </c>
      <c r="L64" s="15">
        <f>SUMIFS('Faturamento SP2'!$O$2:$O$557,'Faturamento SP2'!$D$2:$D$557,'Infos Relatório'!$B$2,'Faturamento SP2'!$E$2:$E$557,'Infos Relatório'!$B64,'Faturamento SP2'!$Z$2:$Z$557,'Infos Relatório'!I$1,'Faturamento SP2'!$T$2:$T$557,"Sim")+SUMIFS('Faturamento SP2'!$P$2:$P$557,'Faturamento SP2'!$D$2:$D$557,'Infos Relatório'!$B$2,'Faturamento SP2'!$E$2:$E$557,'Infos Relatório'!$B64,'Faturamento SP2'!$Z$2:$Z$557,'Infos Relatório'!I$1,'Faturamento SP2'!$T$2:$T$557,"Sim")</f>
        <v>0</v>
      </c>
      <c r="M64" s="27" t="e">
        <f t="shared" si="13"/>
        <v>#DIV/0!</v>
      </c>
      <c r="N64" s="24">
        <f>SUMIFS('Faturamento SP2'!$H$2:$H$557,'Faturamento SP2'!$D$2:$D$557,'Infos Relatório'!$B$2,'Faturamento SP2'!$E$2:$E$557,'Infos Relatório'!$B64,'Faturamento SP2'!$Z$2:$Z$557,'Infos Relatório'!I$1)</f>
        <v>0</v>
      </c>
      <c r="O64" s="23">
        <f>COUNTIFS('Faturamento SP2'!$D$2:$D$557,'Infos Relatório'!$B$2,'Faturamento SP2'!$E$2:$E$557,'Infos Relatório'!$B64,'Faturamento SP2'!$Z$2:$Z$557,'Infos Relatório'!O$1)</f>
        <v>0</v>
      </c>
      <c r="P64" s="14">
        <f>SUMIFS('Faturamento SP2'!$G$2:$G$557,'Faturamento SP2'!$D$2:$D$557,'Infos Relatório'!$B$2,'Faturamento SP2'!$E$2:$E$557,'Infos Relatório'!$B64,'Faturamento SP2'!$Z$2:$Z$557,'Infos Relatório'!O$1)</f>
        <v>0</v>
      </c>
      <c r="Q64" s="14">
        <f>SUMIFS('Faturamento SP2'!$J$2:$J$557,'Faturamento SP2'!$D$2:$D$557,'Infos Relatório'!$B$2,'Faturamento SP2'!$E$2:$E$557,'Infos Relatório'!$B64,'Faturamento SP2'!$Z$2:$Z$557,'Infos Relatório'!O$1)</f>
        <v>0</v>
      </c>
      <c r="R64" s="15">
        <f>SUMIFS('Faturamento SP2'!$O$2:$O$557,'Faturamento SP2'!$D$2:$D$557,'Infos Relatório'!$B$2,'Faturamento SP2'!$E$2:$E$557,'Infos Relatório'!$B64,'Faturamento SP2'!$Z$2:$Z$557,'Infos Relatório'!O$1,'Faturamento SP2'!$T$2:$T$557,"Sim")+SUMIFS('Faturamento SP2'!$P$2:$P$557,'Faturamento SP2'!$D$2:$D$557,'Infos Relatório'!$B$2,'Faturamento SP2'!$E$2:$E$557,'Infos Relatório'!$B64,'Faturamento SP2'!$Z$2:$Z$557,'Infos Relatório'!O$1,'Faturamento SP2'!$T$2:$T$557,"Sim")</f>
        <v>0</v>
      </c>
      <c r="S64" s="27" t="e">
        <f t="shared" si="14"/>
        <v>#DIV/0!</v>
      </c>
      <c r="T64" s="24">
        <f>SUMIFS('Faturamento SP2'!$H$2:$H$557,'Faturamento SP2'!$D$2:$D$557,'Infos Relatório'!$B$2,'Faturamento SP2'!$E$2:$E$557,'Infos Relatório'!$B64,'Faturamento SP2'!$Z$2:$Z$557,'Infos Relatório'!O$1)</f>
        <v>0</v>
      </c>
      <c r="U64" s="23">
        <f>COUNTIFS('Faturamento SP2'!$D$2:$D$557,'Infos Relatório'!$B$2,'Faturamento SP2'!$E$2:$E$557,'Infos Relatório'!$B64,'Faturamento SP2'!$Z$2:$Z$557,'Infos Relatório'!U$1)</f>
        <v>0</v>
      </c>
      <c r="V64" s="14">
        <f>SUMIFS('Faturamento SP2'!$G$2:$G$557,'Faturamento SP2'!$D$2:$D$557,'Infos Relatório'!$B$2,'Faturamento SP2'!$E$2:$E$557,'Infos Relatório'!$B64,'Faturamento SP2'!$Z$2:$Z$557,'Infos Relatório'!U$1)</f>
        <v>0</v>
      </c>
      <c r="W64" s="14">
        <f>SUMIFS('Faturamento SP2'!$J$2:$J$557,'Faturamento SP2'!$D$2:$D$557,'Infos Relatório'!$B$2,'Faturamento SP2'!$E$2:$E$557,'Infos Relatório'!$B64,'Faturamento SP2'!$Z$2:$Z$557,'Infos Relatório'!U$1)</f>
        <v>0</v>
      </c>
      <c r="X64" s="15">
        <f>SUMIFS('Faturamento SP2'!$O$2:$O$557,'Faturamento SP2'!$D$2:$D$557,'Infos Relatório'!$B$2,'Faturamento SP2'!$E$2:$E$557,'Infos Relatório'!$B64,'Faturamento SP2'!$Z$2:$Z$557,'Infos Relatório'!U$1,'Faturamento SP2'!$T$2:$T$557,"Sim")+SUMIFS('Faturamento SP2'!$P$2:$P$557,'Faturamento SP2'!$D$2:$D$557,'Infos Relatório'!$B$2,'Faturamento SP2'!$E$2:$E$557,'Infos Relatório'!$B64,'Faturamento SP2'!$Z$2:$Z$557,'Infos Relatório'!U$1,'Faturamento SP2'!$T$2:$T$557,"Sim")</f>
        <v>0</v>
      </c>
      <c r="Y64" s="27" t="e">
        <f t="shared" si="15"/>
        <v>#DIV/0!</v>
      </c>
      <c r="Z64" s="24">
        <f>SUMIFS('Faturamento SP2'!$H$2:$H$557,'Faturamento SP2'!$D$2:$D$557,'Infos Relatório'!$B$2,'Faturamento SP2'!$E$2:$E$557,'Infos Relatório'!$B64,'Faturamento SP2'!$Z$2:$Z$557,'Infos Relatório'!U$1)</f>
        <v>0</v>
      </c>
      <c r="AA64" s="23">
        <f>COUNTIFS('Faturamento SP2'!$D$2:$D$557,'Infos Relatório'!$B$2,'Faturamento SP2'!$E$2:$E$557,'Infos Relatório'!$B64,'Faturamento SP2'!$Z$2:$Z$557,'Infos Relatório'!AA$1)</f>
        <v>0</v>
      </c>
      <c r="AB64" s="14">
        <f>SUMIFS('Faturamento SP2'!$G$2:$G$557,'Faturamento SP2'!$D$2:$D$557,'Infos Relatório'!$B$2,'Faturamento SP2'!$E$2:$E$557,'Infos Relatório'!$B64,'Faturamento SP2'!$Z$2:$Z$557,'Infos Relatório'!AA$1)</f>
        <v>0</v>
      </c>
      <c r="AC64" s="14">
        <f>SUMIFS('Faturamento SP2'!$J$2:$J$557,'Faturamento SP2'!$D$2:$D$557,'Infos Relatório'!$B$2,'Faturamento SP2'!$E$2:$E$557,'Infos Relatório'!$B64,'Faturamento SP2'!$Z$2:$Z$557,'Infos Relatório'!AA$1)</f>
        <v>0</v>
      </c>
      <c r="AD64" s="15">
        <f>SUMIFS('Faturamento SP2'!$O$2:$O$557,'Faturamento SP2'!$D$2:$D$557,'Infos Relatório'!$B$2,'Faturamento SP2'!$E$2:$E$557,'Infos Relatório'!$B64,'Faturamento SP2'!$Z$2:$Z$557,'Infos Relatório'!AA$1,'Faturamento SP2'!$T$2:$T$557,"Sim")+SUMIFS('Faturamento SP2'!$P$2:$P$557,'Faturamento SP2'!$D$2:$D$557,'Infos Relatório'!$B$2,'Faturamento SP2'!$E$2:$E$557,'Infos Relatório'!$B64,'Faturamento SP2'!$Z$2:$Z$557,'Infos Relatório'!AA$1,'Faturamento SP2'!$T$2:$T$557,"Sim")</f>
        <v>0</v>
      </c>
      <c r="AE64" s="27" t="e">
        <f t="shared" si="16"/>
        <v>#DIV/0!</v>
      </c>
      <c r="AF64" s="24">
        <f>SUMIFS('Faturamento SP2'!$H$2:$H$557,'Faturamento SP2'!$D$2:$D$557,'Infos Relatório'!$B$2,'Faturamento SP2'!$E$2:$E$557,'Infos Relatório'!$B64,'Faturamento SP2'!$Z$2:$Z$557,'Infos Relatório'!AA$1)</f>
        <v>0</v>
      </c>
      <c r="AG64" s="23">
        <f>COUNTIFS('Faturamento SP2'!$D$2:$D$557,'Infos Relatório'!$B$2,'Faturamento SP2'!$E$2:$E$557,'Infos Relatório'!$B64,'Faturamento SP2'!$Z$2:$Z$557,'Infos Relatório'!AG$1)</f>
        <v>0</v>
      </c>
      <c r="AH64" s="14">
        <f>SUMIFS('Faturamento SP2'!$G$2:$G$557,'Faturamento SP2'!$D$2:$D$557,'Infos Relatório'!$B$2,'Faturamento SP2'!$E$2:$E$557,'Infos Relatório'!$B64,'Faturamento SP2'!$Z$2:$Z$557,'Infos Relatório'!AG$1)</f>
        <v>0</v>
      </c>
      <c r="AI64" s="14">
        <f>SUMIFS('Faturamento SP2'!$J$2:$J$557,'Faturamento SP2'!$D$2:$D$557,'Infos Relatório'!$B$2,'Faturamento SP2'!$E$2:$E$557,'Infos Relatório'!$B64,'Faturamento SP2'!$Z$2:$Z$557,'Infos Relatório'!AG$1)</f>
        <v>0</v>
      </c>
      <c r="AJ64" s="15">
        <f>SUMIFS('Faturamento SP2'!$O$2:$O$557,'Faturamento SP2'!$D$2:$D$557,'Infos Relatório'!$B$2,'Faturamento SP2'!$E$2:$E$557,'Infos Relatório'!$B64,'Faturamento SP2'!$Z$2:$Z$557,'Infos Relatório'!AG$1,'Faturamento SP2'!$T$2:$T$557,"Sim")+SUMIFS('Faturamento SP2'!$P$2:$P$557,'Faturamento SP2'!$D$2:$D$557,'Infos Relatório'!$B$2,'Faturamento SP2'!$E$2:$E$557,'Infos Relatório'!$B64,'Faturamento SP2'!$Z$2:$Z$557,'Infos Relatório'!AG$1,'Faturamento SP2'!$T$2:$T$557,"Sim")</f>
        <v>0</v>
      </c>
      <c r="AK64" s="27" t="e">
        <f t="shared" si="17"/>
        <v>#DIV/0!</v>
      </c>
      <c r="AL64" s="24">
        <f>SUMIFS('Faturamento SP2'!$H$2:$H$557,'Faturamento SP2'!$D$2:$D$557,'Infos Relatório'!$B$2,'Faturamento SP2'!$E$2:$E$557,'Infos Relatório'!$B64,'Faturamento SP2'!$Z$2:$Z$557,'Infos Relatório'!AG$1)</f>
        <v>0</v>
      </c>
      <c r="AM64" s="23">
        <f>COUNTIFS('Faturamento SP2'!$D$2:$D$557,'Infos Relatório'!$B$2,'Faturamento SP2'!$E$2:$E$557,'Infos Relatório'!$B64,'Faturamento SP2'!$Z$2:$Z$557,'Infos Relatório'!AM$1)</f>
        <v>0</v>
      </c>
      <c r="AN64" s="14">
        <f>SUMIFS('Faturamento SP2'!$G$2:$G$557,'Faturamento SP2'!$D$2:$D$557,'Infos Relatório'!$B$2,'Faturamento SP2'!$E$2:$E$557,'Infos Relatório'!$B64,'Faturamento SP2'!$Z$2:$Z$557,'Infos Relatório'!AM$1)</f>
        <v>0</v>
      </c>
      <c r="AO64" s="14">
        <f>SUMIFS('Faturamento SP2'!$J$2:$J$557,'Faturamento SP2'!$D$2:$D$557,'Infos Relatório'!$B$2,'Faturamento SP2'!$E$2:$E$557,'Infos Relatório'!$B64,'Faturamento SP2'!$Z$2:$Z$557,'Infos Relatório'!AM$1)</f>
        <v>0</v>
      </c>
      <c r="AP64" s="15">
        <f>SUMIFS('Faturamento SP2'!$O$2:$O$557,'Faturamento SP2'!$D$2:$D$557,'Infos Relatório'!$B$2,'Faturamento SP2'!$E$2:$E$557,'Infos Relatório'!$B64,'Faturamento SP2'!$Z$2:$Z$557,'Infos Relatório'!AM$1,'Faturamento SP2'!$T$2:$T$557,"Sim")+SUMIFS('Faturamento SP2'!$P$2:$P$557,'Faturamento SP2'!$D$2:$D$557,'Infos Relatório'!$B$2,'Faturamento SP2'!$E$2:$E$557,'Infos Relatório'!$B64,'Faturamento SP2'!$Z$2:$Z$557,'Infos Relatório'!AM$1,'Faturamento SP2'!$T$2:$T$557,"Sim")</f>
        <v>0</v>
      </c>
      <c r="AQ64" s="27" t="e">
        <f t="shared" si="18"/>
        <v>#DIV/0!</v>
      </c>
      <c r="AR64" s="24">
        <f>SUMIFS('Faturamento SP2'!$H$2:$H$557,'Faturamento SP2'!$D$2:$D$557,'Infos Relatório'!$B$2,'Faturamento SP2'!$E$2:$E$557,'Infos Relatório'!$B64,'Faturamento SP2'!$Z$2:$Z$557,'Infos Relatório'!AM$1)</f>
        <v>0</v>
      </c>
      <c r="AS64" s="23">
        <f>COUNTIFS('Faturamento SP2'!$D$2:$D$557,'Infos Relatório'!$B$2,'Faturamento SP2'!$E$2:$E$557,'Infos Relatório'!$B64,'Faturamento SP2'!$Z$2:$Z$557,'Infos Relatório'!AS$1)</f>
        <v>0</v>
      </c>
      <c r="AT64" s="14">
        <f>SUMIFS('Faturamento SP2'!$G$2:$G$557,'Faturamento SP2'!$D$2:$D$557,'Infos Relatório'!$B$2,'Faturamento SP2'!$E$2:$E$557,'Infos Relatório'!$B64,'Faturamento SP2'!$Z$2:$Z$557,'Infos Relatório'!AS$1)</f>
        <v>0</v>
      </c>
      <c r="AU64" s="14">
        <f>SUMIFS('Faturamento SP2'!$J$2:$J$557,'Faturamento SP2'!$D$2:$D$557,'Infos Relatório'!$B$2,'Faturamento SP2'!$E$2:$E$557,'Infos Relatório'!$B64,'Faturamento SP2'!$Z$2:$Z$557,'Infos Relatório'!AS$1)</f>
        <v>0</v>
      </c>
      <c r="AV64" s="15">
        <f>SUMIFS('Faturamento SP2'!$O$2:$O$557,'Faturamento SP2'!$D$2:$D$557,'Infos Relatório'!$B$2,'Faturamento SP2'!$E$2:$E$557,'Infos Relatório'!$B64,'Faturamento SP2'!$Z$2:$Z$557,'Infos Relatório'!AS$1,'Faturamento SP2'!$T$2:$T$557,"Sim")+SUMIFS('Faturamento SP2'!$P$2:$P$557,'Faturamento SP2'!$D$2:$D$557,'Infos Relatório'!$B$2,'Faturamento SP2'!$E$2:$E$557,'Infos Relatório'!$B64,'Faturamento SP2'!$Z$2:$Z$557,'Infos Relatório'!AS$1,'Faturamento SP2'!$T$2:$T$557,"Sim")</f>
        <v>0</v>
      </c>
      <c r="AW64" s="27" t="e">
        <f t="shared" si="19"/>
        <v>#DIV/0!</v>
      </c>
      <c r="AX64" s="24">
        <f>SUMIFS('Faturamento SP2'!$H$2:$H$557,'Faturamento SP2'!$D$2:$D$557,'Infos Relatório'!$B$2,'Faturamento SP2'!$E$2:$E$557,'Infos Relatório'!$B64,'Faturamento SP2'!$Z$2:$Z$557,'Infos Relatório'!AS$1)</f>
        <v>0</v>
      </c>
      <c r="AY64" s="23">
        <f>COUNTIFS('Faturamento SP2'!$D$2:$D$557,'Infos Relatório'!$B$2,'Faturamento SP2'!$E$2:$E$557,'Infos Relatório'!$B64,'Faturamento SP2'!$Z$2:$Z$557,'Infos Relatório'!AY$1)</f>
        <v>0</v>
      </c>
      <c r="AZ64" s="14">
        <f>SUMIFS('Faturamento SP2'!$G$2:$G$557,'Faturamento SP2'!$D$2:$D$557,'Infos Relatório'!$B$2,'Faturamento SP2'!$E$2:$E$557,'Infos Relatório'!$B64,'Faturamento SP2'!$Z$2:$Z$557,'Infos Relatório'!AY$1)</f>
        <v>0</v>
      </c>
      <c r="BA64" s="14">
        <f>SUMIFS('Faturamento SP2'!$J$2:$J$557,'Faturamento SP2'!$D$2:$D$557,'Infos Relatório'!$B$2,'Faturamento SP2'!$E$2:$E$557,'Infos Relatório'!$B64,'Faturamento SP2'!$Z$2:$Z$557,'Infos Relatório'!AY$1)</f>
        <v>0</v>
      </c>
      <c r="BB64" s="15">
        <f>SUMIFS('Faturamento SP2'!$O$2:$O$557,'Faturamento SP2'!$D$2:$D$557,'Infos Relatório'!$B$2,'Faturamento SP2'!$E$2:$E$557,'Infos Relatório'!$B64,'Faturamento SP2'!$Z$2:$Z$557,'Infos Relatório'!AY$1,'Faturamento SP2'!$T$2:$T$557,"Sim")+SUMIFS('Faturamento SP2'!$P$2:$P$557,'Faturamento SP2'!$D$2:$D$557,'Infos Relatório'!$B$2,'Faturamento SP2'!$E$2:$E$557,'Infos Relatório'!$B64,'Faturamento SP2'!$Z$2:$Z$557,'Infos Relatório'!AY$1,'Faturamento SP2'!$T$2:$T$557,"Sim")</f>
        <v>0</v>
      </c>
      <c r="BC64" s="27" t="e">
        <f t="shared" si="20"/>
        <v>#DIV/0!</v>
      </c>
      <c r="BD64" s="24">
        <f>SUMIFS('Faturamento SP2'!$H$2:$H$557,'Faturamento SP2'!$D$2:$D$557,'Infos Relatório'!$B$2,'Faturamento SP2'!$E$2:$E$557,'Infos Relatório'!$B64,'Faturamento SP2'!$Z$2:$Z$557,'Infos Relatório'!AY$1)</f>
        <v>0</v>
      </c>
      <c r="BE64" s="23">
        <f>COUNTIFS('Faturamento SP2'!$D$2:$D$557,'Infos Relatório'!$B$2,'Faturamento SP2'!$E$2:$E$557,'Infos Relatório'!$B64,'Faturamento SP2'!$Z$2:$Z$557,'Infos Relatório'!BE$1)</f>
        <v>0</v>
      </c>
      <c r="BF64" s="14">
        <f>SUMIFS('Faturamento SP2'!$G$2:$G$557,'Faturamento SP2'!$D$2:$D$557,'Infos Relatório'!$B$2,'Faturamento SP2'!$E$2:$E$557,'Infos Relatório'!$B64,'Faturamento SP2'!$Z$2:$Z$557,'Infos Relatório'!BE$1)</f>
        <v>0</v>
      </c>
      <c r="BG64" s="14">
        <f>SUMIFS('Faturamento SP2'!$J$2:$J$557,'Faturamento SP2'!$D$2:$D$557,'Infos Relatório'!$B$2,'Faturamento SP2'!$E$2:$E$557,'Infos Relatório'!$B64,'Faturamento SP2'!$Z$2:$Z$557,'Infos Relatório'!BE$1)</f>
        <v>0</v>
      </c>
      <c r="BH64" s="15">
        <f>SUMIFS('Faturamento SP2'!$O$2:$O$557,'Faturamento SP2'!$D$2:$D$557,'Infos Relatório'!$B$2,'Faturamento SP2'!$E$2:$E$557,'Infos Relatório'!$B64,'Faturamento SP2'!$Z$2:$Z$557,'Infos Relatório'!BE$1,'Faturamento SP2'!$T$2:$T$557,"Sim")+SUMIFS('Faturamento SP2'!$P$2:$P$557,'Faturamento SP2'!$D$2:$D$557,'Infos Relatório'!$B$2,'Faturamento SP2'!$E$2:$E$557,'Infos Relatório'!$B64,'Faturamento SP2'!$Z$2:$Z$557,'Infos Relatório'!BE$1,'Faturamento SP2'!$T$2:$T$557,"Sim")</f>
        <v>0</v>
      </c>
      <c r="BI64" s="27" t="e">
        <f t="shared" si="21"/>
        <v>#DIV/0!</v>
      </c>
      <c r="BJ64" s="24">
        <f>SUMIFS('Faturamento SP2'!$H$2:$H$557,'Faturamento SP2'!$D$2:$D$557,'Infos Relatório'!$B$2,'Faturamento SP2'!$E$2:$E$557,'Infos Relatório'!$B64,'Faturamento SP2'!$Z$2:$Z$557,'Infos Relatório'!BE$1)</f>
        <v>0</v>
      </c>
      <c r="BK64" s="23">
        <f>COUNTIFS('Faturamento SP2'!$D$2:$D$557,'Infos Relatório'!$B$2,'Faturamento SP2'!$E$2:$E$557,'Infos Relatório'!$B64,'Faturamento SP2'!$Z$2:$Z$557,'Infos Relatório'!BK$1)</f>
        <v>0</v>
      </c>
      <c r="BL64" s="14">
        <f>SUMIFS('Faturamento SP2'!$G$2:$G$557,'Faturamento SP2'!$D$2:$D$557,'Infos Relatório'!$B$2,'Faturamento SP2'!$E$2:$E$557,'Infos Relatório'!$B64,'Faturamento SP2'!$Z$2:$Z$557,'Infos Relatório'!BK$1)</f>
        <v>0</v>
      </c>
      <c r="BM64" s="14">
        <f>SUMIFS('Faturamento SP2'!$J$2:$J$557,'Faturamento SP2'!$D$2:$D$557,'Infos Relatório'!$B$2,'Faturamento SP2'!$E$2:$E$557,'Infos Relatório'!$B64,'Faturamento SP2'!$Z$2:$Z$557,'Infos Relatório'!BK$1)</f>
        <v>0</v>
      </c>
      <c r="BN64" s="15">
        <f>SUMIFS('Faturamento SP2'!$O$2:$O$557,'Faturamento SP2'!$D$2:$D$557,'Infos Relatório'!$B$2,'Faturamento SP2'!$E$2:$E$557,'Infos Relatório'!$B64,'Faturamento SP2'!$Z$2:$Z$557,'Infos Relatório'!BK$1,'Faturamento SP2'!$T$2:$T$557,"Sim")+SUMIFS('Faturamento SP2'!$P$2:$P$557,'Faturamento SP2'!$D$2:$D$557,'Infos Relatório'!$B$2,'Faturamento SP2'!$E$2:$E$557,'Infos Relatório'!$B64,'Faturamento SP2'!$Z$2:$Z$557,'Infos Relatório'!BK$1,'Faturamento SP2'!$T$2:$T$557,"Sim")</f>
        <v>0</v>
      </c>
      <c r="BO64" s="27" t="e">
        <f t="shared" si="22"/>
        <v>#DIV/0!</v>
      </c>
      <c r="BP64" s="24">
        <f>SUMIFS('Faturamento SP2'!$H$2:$H$557,'Faturamento SP2'!$D$2:$D$557,'Infos Relatório'!$B$2,'Faturamento SP2'!$E$2:$E$557,'Infos Relatório'!$B64,'Faturamento SP2'!$Z$2:$Z$557,'Infos Relatório'!BK$1)</f>
        <v>0</v>
      </c>
      <c r="BQ64" s="23">
        <f>COUNTIFS('Faturamento SP2'!$D$2:$D$557,'Infos Relatório'!$B$2,'Faturamento SP2'!$E$2:$E$557,'Infos Relatório'!$B64,'Faturamento SP2'!$Z$2:$Z$557,'Infos Relatório'!BQ$1)</f>
        <v>0</v>
      </c>
      <c r="BR64" s="14">
        <f>SUMIFS('Faturamento SP2'!$G$2:$G$557,'Faturamento SP2'!$D$2:$D$557,'Infos Relatório'!$B$2,'Faturamento SP2'!$E$2:$E$557,'Infos Relatório'!$B64,'Faturamento SP2'!$Z$2:$Z$557,'Infos Relatório'!BQ$1)</f>
        <v>0</v>
      </c>
      <c r="BS64" s="14">
        <f>SUMIFS('Faturamento SP2'!$J$2:$J$557,'Faturamento SP2'!$D$2:$D$557,'Infos Relatório'!$B$2,'Faturamento SP2'!$E$2:$E$557,'Infos Relatório'!$B64,'Faturamento SP2'!$Z$2:$Z$557,'Infos Relatório'!BQ$1)</f>
        <v>0</v>
      </c>
      <c r="BT64" s="15">
        <f>SUMIFS('Faturamento SP2'!$O$2:$O$557,'Faturamento SP2'!$D$2:$D$557,'Infos Relatório'!$B$2,'Faturamento SP2'!$E$2:$E$557,'Infos Relatório'!$B64,'Faturamento SP2'!$Z$2:$Z$557,'Infos Relatório'!BQ$1,'Faturamento SP2'!$T$2:$T$557,"Sim")+SUMIFS('Faturamento SP2'!$P$2:$P$557,'Faturamento SP2'!$D$2:$D$557,'Infos Relatório'!$B$2,'Faturamento SP2'!$E$2:$E$557,'Infos Relatório'!$B64,'Faturamento SP2'!$Z$2:$Z$557,'Infos Relatório'!BQ$1,'Faturamento SP2'!$T$2:$T$557,"Sim")</f>
        <v>0</v>
      </c>
      <c r="BU64" s="27" t="e">
        <f t="shared" si="23"/>
        <v>#DIV/0!</v>
      </c>
      <c r="BV64" s="24">
        <f>SUMIFS('Faturamento SP2'!$H$2:$H$557,'Faturamento SP2'!$D$2:$D$557,'Infos Relatório'!$B$2,'Faturamento SP2'!$E$2:$E$557,'Infos Relatório'!$B64,'Faturamento SP2'!$Z$2:$Z$557,'Infos Relatório'!BQ$1)</f>
        <v>0</v>
      </c>
    </row>
    <row r="65" spans="2:74">
      <c r="B65" s="17" t="s">
        <v>288</v>
      </c>
      <c r="C65" s="23">
        <f>COUNTIFS('Faturamento SP2'!$D$2:$D$557,'Infos Relatório'!$B$2,'Faturamento SP2'!$E$2:$E$557,'Infos Relatório'!$B65,'Faturamento SP2'!$Z$2:$Z$557,'Infos Relatório'!C$1)</f>
        <v>0</v>
      </c>
      <c r="D65" s="14">
        <f>SUMIFS('Faturamento SP2'!$G$2:$G$557,'Faturamento SP2'!$D$2:$D$557,'Infos Relatório'!$B$2,'Faturamento SP2'!$E$2:$E$557,'Infos Relatório'!$B65,'Faturamento SP2'!$Z$2:$Z$557,'Infos Relatório'!C$1)</f>
        <v>0</v>
      </c>
      <c r="E65" s="55">
        <f>SUMIFS('Faturamento SP2'!$J$2:$J$557,'Faturamento SP2'!$D$2:$D$557,'Infos Relatório'!$B$2,'Faturamento SP2'!$E$2:$E$557,'Infos Relatório'!$B65,'Faturamento SP2'!$Z$2:$Z$557,'Infos Relatório'!C$1)</f>
        <v>0</v>
      </c>
      <c r="F65" s="15">
        <f>SUMIFS('Faturamento SP2'!$O$2:$O$557,'Faturamento SP2'!$D$2:$D$557,'Infos Relatório'!$B$2,'Faturamento SP2'!$E$2:$E$557,'Infos Relatório'!$B65,'Faturamento SP2'!$Z$2:$Z$557,'Infos Relatório'!C$1,'Faturamento SP2'!$T$2:$T$557,"Sim")+SUMIFS('Faturamento SP2'!$P$2:$P$557,'Faturamento SP2'!$D$2:$D$557,'Infos Relatório'!$B$2,'Faturamento SP2'!$E$2:$E$557,'Infos Relatório'!$B65,'Faturamento SP2'!$Z$2:$Z$557,'Infos Relatório'!C$1,'Faturamento SP2'!$T$2:$T$557,"Sim")</f>
        <v>0</v>
      </c>
      <c r="G65" s="60" t="e">
        <f t="shared" si="12"/>
        <v>#DIV/0!</v>
      </c>
      <c r="H65" s="24">
        <f>SUMIFS('Faturamento SP2'!$H$2:$H$557,'Faturamento SP2'!$D$2:$D$557,'Infos Relatório'!$B$2,'Faturamento SP2'!$E$2:$E$557,'Infos Relatório'!$B65,'Faturamento SP2'!$Z$2:$Z$557,'Infos Relatório'!C$1)</f>
        <v>0</v>
      </c>
      <c r="I65" s="23">
        <f>COUNTIFS('Faturamento SP2'!$D$2:$D$557,'Infos Relatório'!$B$2,'Faturamento SP2'!$E$2:$E$557,'Infos Relatório'!$B65,'Faturamento SP2'!$Z$2:$Z$557,'Infos Relatório'!I$1)</f>
        <v>0</v>
      </c>
      <c r="J65" s="14">
        <f>SUMIFS('Faturamento SP2'!$G$2:$G$557,'Faturamento SP2'!$D$2:$D$557,'Infos Relatório'!$B$2,'Faturamento SP2'!$E$2:$E$557,'Infos Relatório'!$B65,'Faturamento SP2'!$Z$2:$Z$557,'Infos Relatório'!I$1)</f>
        <v>0</v>
      </c>
      <c r="K65" s="55">
        <f>SUMIFS('Faturamento SP2'!$J$2:$J$557,'Faturamento SP2'!$D$2:$D$557,'Infos Relatório'!$B$2,'Faturamento SP2'!$E$2:$E$557,'Infos Relatório'!$B65,'Faturamento SP2'!$Z$2:$Z$557,'Infos Relatório'!I$1)</f>
        <v>0</v>
      </c>
      <c r="L65" s="15">
        <f>SUMIFS('Faturamento SP2'!$O$2:$O$557,'Faturamento SP2'!$D$2:$D$557,'Infos Relatório'!$B$2,'Faturamento SP2'!$E$2:$E$557,'Infos Relatório'!$B65,'Faturamento SP2'!$Z$2:$Z$557,'Infos Relatório'!I$1,'Faturamento SP2'!$T$2:$T$557,"Sim")+SUMIFS('Faturamento SP2'!$P$2:$P$557,'Faturamento SP2'!$D$2:$D$557,'Infos Relatório'!$B$2,'Faturamento SP2'!$E$2:$E$557,'Infos Relatório'!$B65,'Faturamento SP2'!$Z$2:$Z$557,'Infos Relatório'!I$1,'Faturamento SP2'!$T$2:$T$557,"Sim")</f>
        <v>0</v>
      </c>
      <c r="M65" s="27" t="e">
        <f t="shared" si="13"/>
        <v>#DIV/0!</v>
      </c>
      <c r="N65" s="24">
        <f>SUMIFS('Faturamento SP2'!$H$2:$H$557,'Faturamento SP2'!$D$2:$D$557,'Infos Relatório'!$B$2,'Faturamento SP2'!$E$2:$E$557,'Infos Relatório'!$B65,'Faturamento SP2'!$Z$2:$Z$557,'Infos Relatório'!I$1)</f>
        <v>0</v>
      </c>
      <c r="O65" s="23">
        <f>COUNTIFS('Faturamento SP2'!$D$2:$D$557,'Infos Relatório'!$B$2,'Faturamento SP2'!$E$2:$E$557,'Infos Relatório'!$B65,'Faturamento SP2'!$Z$2:$Z$557,'Infos Relatório'!O$1)</f>
        <v>0</v>
      </c>
      <c r="P65" s="14">
        <f>SUMIFS('Faturamento SP2'!$G$2:$G$557,'Faturamento SP2'!$D$2:$D$557,'Infos Relatório'!$B$2,'Faturamento SP2'!$E$2:$E$557,'Infos Relatório'!$B65,'Faturamento SP2'!$Z$2:$Z$557,'Infos Relatório'!O$1)</f>
        <v>0</v>
      </c>
      <c r="Q65" s="14">
        <f>SUMIFS('Faturamento SP2'!$J$2:$J$557,'Faturamento SP2'!$D$2:$D$557,'Infos Relatório'!$B$2,'Faturamento SP2'!$E$2:$E$557,'Infos Relatório'!$B65,'Faturamento SP2'!$Z$2:$Z$557,'Infos Relatório'!O$1)</f>
        <v>0</v>
      </c>
      <c r="R65" s="15">
        <f>SUMIFS('Faturamento SP2'!$O$2:$O$557,'Faturamento SP2'!$D$2:$D$557,'Infos Relatório'!$B$2,'Faturamento SP2'!$E$2:$E$557,'Infos Relatório'!$B65,'Faturamento SP2'!$Z$2:$Z$557,'Infos Relatório'!O$1,'Faturamento SP2'!$T$2:$T$557,"Sim")+SUMIFS('Faturamento SP2'!$P$2:$P$557,'Faturamento SP2'!$D$2:$D$557,'Infos Relatório'!$B$2,'Faturamento SP2'!$E$2:$E$557,'Infos Relatório'!$B65,'Faturamento SP2'!$Z$2:$Z$557,'Infos Relatório'!O$1,'Faturamento SP2'!$T$2:$T$557,"Sim")</f>
        <v>0</v>
      </c>
      <c r="S65" s="27" t="e">
        <f t="shared" si="14"/>
        <v>#DIV/0!</v>
      </c>
      <c r="T65" s="24">
        <f>SUMIFS('Faturamento SP2'!$H$2:$H$557,'Faturamento SP2'!$D$2:$D$557,'Infos Relatório'!$B$2,'Faturamento SP2'!$E$2:$E$557,'Infos Relatório'!$B65,'Faturamento SP2'!$Z$2:$Z$557,'Infos Relatório'!O$1)</f>
        <v>0</v>
      </c>
      <c r="U65" s="23">
        <f>COUNTIFS('Faturamento SP2'!$D$2:$D$557,'Infos Relatório'!$B$2,'Faturamento SP2'!$E$2:$E$557,'Infos Relatório'!$B65,'Faturamento SP2'!$Z$2:$Z$557,'Infos Relatório'!U$1)</f>
        <v>0</v>
      </c>
      <c r="V65" s="14">
        <f>SUMIFS('Faturamento SP2'!$G$2:$G$557,'Faturamento SP2'!$D$2:$D$557,'Infos Relatório'!$B$2,'Faturamento SP2'!$E$2:$E$557,'Infos Relatório'!$B65,'Faturamento SP2'!$Z$2:$Z$557,'Infos Relatório'!U$1)</f>
        <v>0</v>
      </c>
      <c r="W65" s="14">
        <f>SUMIFS('Faturamento SP2'!$J$2:$J$557,'Faturamento SP2'!$D$2:$D$557,'Infos Relatório'!$B$2,'Faturamento SP2'!$E$2:$E$557,'Infos Relatório'!$B65,'Faturamento SP2'!$Z$2:$Z$557,'Infos Relatório'!U$1)</f>
        <v>0</v>
      </c>
      <c r="X65" s="15">
        <f>SUMIFS('Faturamento SP2'!$O$2:$O$557,'Faturamento SP2'!$D$2:$D$557,'Infos Relatório'!$B$2,'Faturamento SP2'!$E$2:$E$557,'Infos Relatório'!$B65,'Faturamento SP2'!$Z$2:$Z$557,'Infos Relatório'!U$1,'Faturamento SP2'!$T$2:$T$557,"Sim")+SUMIFS('Faturamento SP2'!$P$2:$P$557,'Faturamento SP2'!$D$2:$D$557,'Infos Relatório'!$B$2,'Faturamento SP2'!$E$2:$E$557,'Infos Relatório'!$B65,'Faturamento SP2'!$Z$2:$Z$557,'Infos Relatório'!U$1,'Faturamento SP2'!$T$2:$T$557,"Sim")</f>
        <v>0</v>
      </c>
      <c r="Y65" s="27" t="e">
        <f t="shared" si="15"/>
        <v>#DIV/0!</v>
      </c>
      <c r="Z65" s="24">
        <f>SUMIFS('Faturamento SP2'!$H$2:$H$557,'Faturamento SP2'!$D$2:$D$557,'Infos Relatório'!$B$2,'Faturamento SP2'!$E$2:$E$557,'Infos Relatório'!$B65,'Faturamento SP2'!$Z$2:$Z$557,'Infos Relatório'!U$1)</f>
        <v>0</v>
      </c>
      <c r="AA65" s="23">
        <f>COUNTIFS('Faturamento SP2'!$D$2:$D$557,'Infos Relatório'!$B$2,'Faturamento SP2'!$E$2:$E$557,'Infos Relatório'!$B65,'Faturamento SP2'!$Z$2:$Z$557,'Infos Relatório'!AA$1)</f>
        <v>0</v>
      </c>
      <c r="AB65" s="14">
        <f>SUMIFS('Faturamento SP2'!$G$2:$G$557,'Faturamento SP2'!$D$2:$D$557,'Infos Relatório'!$B$2,'Faturamento SP2'!$E$2:$E$557,'Infos Relatório'!$B65,'Faturamento SP2'!$Z$2:$Z$557,'Infos Relatório'!AA$1)</f>
        <v>0</v>
      </c>
      <c r="AC65" s="14">
        <f>SUMIFS('Faturamento SP2'!$J$2:$J$557,'Faturamento SP2'!$D$2:$D$557,'Infos Relatório'!$B$2,'Faturamento SP2'!$E$2:$E$557,'Infos Relatório'!$B65,'Faturamento SP2'!$Z$2:$Z$557,'Infos Relatório'!AA$1)</f>
        <v>0</v>
      </c>
      <c r="AD65" s="15">
        <f>SUMIFS('Faturamento SP2'!$O$2:$O$557,'Faturamento SP2'!$D$2:$D$557,'Infos Relatório'!$B$2,'Faturamento SP2'!$E$2:$E$557,'Infos Relatório'!$B65,'Faturamento SP2'!$Z$2:$Z$557,'Infos Relatório'!AA$1,'Faturamento SP2'!$T$2:$T$557,"Sim")+SUMIFS('Faturamento SP2'!$P$2:$P$557,'Faturamento SP2'!$D$2:$D$557,'Infos Relatório'!$B$2,'Faturamento SP2'!$E$2:$E$557,'Infos Relatório'!$B65,'Faturamento SP2'!$Z$2:$Z$557,'Infos Relatório'!AA$1,'Faturamento SP2'!$T$2:$T$557,"Sim")</f>
        <v>0</v>
      </c>
      <c r="AE65" s="27" t="e">
        <f t="shared" si="16"/>
        <v>#DIV/0!</v>
      </c>
      <c r="AF65" s="24">
        <f>SUMIFS('Faturamento SP2'!$H$2:$H$557,'Faturamento SP2'!$D$2:$D$557,'Infos Relatório'!$B$2,'Faturamento SP2'!$E$2:$E$557,'Infos Relatório'!$B65,'Faturamento SP2'!$Z$2:$Z$557,'Infos Relatório'!AA$1)</f>
        <v>0</v>
      </c>
      <c r="AG65" s="23">
        <f>COUNTIFS('Faturamento SP2'!$D$2:$D$557,'Infos Relatório'!$B$2,'Faturamento SP2'!$E$2:$E$557,'Infos Relatório'!$B65,'Faturamento SP2'!$Z$2:$Z$557,'Infos Relatório'!AG$1)</f>
        <v>0</v>
      </c>
      <c r="AH65" s="14">
        <f>SUMIFS('Faturamento SP2'!$G$2:$G$557,'Faturamento SP2'!$D$2:$D$557,'Infos Relatório'!$B$2,'Faturamento SP2'!$E$2:$E$557,'Infos Relatório'!$B65,'Faturamento SP2'!$Z$2:$Z$557,'Infos Relatório'!AG$1)</f>
        <v>0</v>
      </c>
      <c r="AI65" s="14">
        <f>SUMIFS('Faturamento SP2'!$J$2:$J$557,'Faturamento SP2'!$D$2:$D$557,'Infos Relatório'!$B$2,'Faturamento SP2'!$E$2:$E$557,'Infos Relatório'!$B65,'Faturamento SP2'!$Z$2:$Z$557,'Infos Relatório'!AG$1)</f>
        <v>0</v>
      </c>
      <c r="AJ65" s="15">
        <f>SUMIFS('Faturamento SP2'!$O$2:$O$557,'Faturamento SP2'!$D$2:$D$557,'Infos Relatório'!$B$2,'Faturamento SP2'!$E$2:$E$557,'Infos Relatório'!$B65,'Faturamento SP2'!$Z$2:$Z$557,'Infos Relatório'!AG$1,'Faturamento SP2'!$T$2:$T$557,"Sim")+SUMIFS('Faturamento SP2'!$P$2:$P$557,'Faturamento SP2'!$D$2:$D$557,'Infos Relatório'!$B$2,'Faturamento SP2'!$E$2:$E$557,'Infos Relatório'!$B65,'Faturamento SP2'!$Z$2:$Z$557,'Infos Relatório'!AG$1,'Faturamento SP2'!$T$2:$T$557,"Sim")</f>
        <v>0</v>
      </c>
      <c r="AK65" s="27" t="e">
        <f t="shared" si="17"/>
        <v>#DIV/0!</v>
      </c>
      <c r="AL65" s="24">
        <f>SUMIFS('Faturamento SP2'!$H$2:$H$557,'Faturamento SP2'!$D$2:$D$557,'Infos Relatório'!$B$2,'Faturamento SP2'!$E$2:$E$557,'Infos Relatório'!$B65,'Faturamento SP2'!$Z$2:$Z$557,'Infos Relatório'!AG$1)</f>
        <v>0</v>
      </c>
      <c r="AM65" s="23">
        <f>COUNTIFS('Faturamento SP2'!$D$2:$D$557,'Infos Relatório'!$B$2,'Faturamento SP2'!$E$2:$E$557,'Infos Relatório'!$B65,'Faturamento SP2'!$Z$2:$Z$557,'Infos Relatório'!AM$1)</f>
        <v>0</v>
      </c>
      <c r="AN65" s="14">
        <f>SUMIFS('Faturamento SP2'!$G$2:$G$557,'Faturamento SP2'!$D$2:$D$557,'Infos Relatório'!$B$2,'Faturamento SP2'!$E$2:$E$557,'Infos Relatório'!$B65,'Faturamento SP2'!$Z$2:$Z$557,'Infos Relatório'!AM$1)</f>
        <v>0</v>
      </c>
      <c r="AO65" s="14">
        <f>SUMIFS('Faturamento SP2'!$J$2:$J$557,'Faturamento SP2'!$D$2:$D$557,'Infos Relatório'!$B$2,'Faturamento SP2'!$E$2:$E$557,'Infos Relatório'!$B65,'Faturamento SP2'!$Z$2:$Z$557,'Infos Relatório'!AM$1)</f>
        <v>0</v>
      </c>
      <c r="AP65" s="15">
        <f>SUMIFS('Faturamento SP2'!$O$2:$O$557,'Faturamento SP2'!$D$2:$D$557,'Infos Relatório'!$B$2,'Faturamento SP2'!$E$2:$E$557,'Infos Relatório'!$B65,'Faturamento SP2'!$Z$2:$Z$557,'Infos Relatório'!AM$1,'Faturamento SP2'!$T$2:$T$557,"Sim")+SUMIFS('Faturamento SP2'!$P$2:$P$557,'Faturamento SP2'!$D$2:$D$557,'Infos Relatório'!$B$2,'Faturamento SP2'!$E$2:$E$557,'Infos Relatório'!$B65,'Faturamento SP2'!$Z$2:$Z$557,'Infos Relatório'!AM$1,'Faturamento SP2'!$T$2:$T$557,"Sim")</f>
        <v>0</v>
      </c>
      <c r="AQ65" s="27" t="e">
        <f t="shared" si="18"/>
        <v>#DIV/0!</v>
      </c>
      <c r="AR65" s="24">
        <f>SUMIFS('Faturamento SP2'!$H$2:$H$557,'Faturamento SP2'!$D$2:$D$557,'Infos Relatório'!$B$2,'Faturamento SP2'!$E$2:$E$557,'Infos Relatório'!$B65,'Faturamento SP2'!$Z$2:$Z$557,'Infos Relatório'!AM$1)</f>
        <v>0</v>
      </c>
      <c r="AS65" s="23">
        <f>COUNTIFS('Faturamento SP2'!$D$2:$D$557,'Infos Relatório'!$B$2,'Faturamento SP2'!$E$2:$E$557,'Infos Relatório'!$B65,'Faturamento SP2'!$Z$2:$Z$557,'Infos Relatório'!AS$1)</f>
        <v>0</v>
      </c>
      <c r="AT65" s="14">
        <f>SUMIFS('Faturamento SP2'!$G$2:$G$557,'Faturamento SP2'!$D$2:$D$557,'Infos Relatório'!$B$2,'Faturamento SP2'!$E$2:$E$557,'Infos Relatório'!$B65,'Faturamento SP2'!$Z$2:$Z$557,'Infos Relatório'!AS$1)</f>
        <v>0</v>
      </c>
      <c r="AU65" s="14">
        <f>SUMIFS('Faturamento SP2'!$J$2:$J$557,'Faturamento SP2'!$D$2:$D$557,'Infos Relatório'!$B$2,'Faturamento SP2'!$E$2:$E$557,'Infos Relatório'!$B65,'Faturamento SP2'!$Z$2:$Z$557,'Infos Relatório'!AS$1)</f>
        <v>0</v>
      </c>
      <c r="AV65" s="15">
        <f>SUMIFS('Faturamento SP2'!$O$2:$O$557,'Faturamento SP2'!$D$2:$D$557,'Infos Relatório'!$B$2,'Faturamento SP2'!$E$2:$E$557,'Infos Relatório'!$B65,'Faturamento SP2'!$Z$2:$Z$557,'Infos Relatório'!AS$1,'Faturamento SP2'!$T$2:$T$557,"Sim")+SUMIFS('Faturamento SP2'!$P$2:$P$557,'Faturamento SP2'!$D$2:$D$557,'Infos Relatório'!$B$2,'Faturamento SP2'!$E$2:$E$557,'Infos Relatório'!$B65,'Faturamento SP2'!$Z$2:$Z$557,'Infos Relatório'!AS$1,'Faturamento SP2'!$T$2:$T$557,"Sim")</f>
        <v>0</v>
      </c>
      <c r="AW65" s="27" t="e">
        <f t="shared" si="19"/>
        <v>#DIV/0!</v>
      </c>
      <c r="AX65" s="24">
        <f>SUMIFS('Faturamento SP2'!$H$2:$H$557,'Faturamento SP2'!$D$2:$D$557,'Infos Relatório'!$B$2,'Faturamento SP2'!$E$2:$E$557,'Infos Relatório'!$B65,'Faturamento SP2'!$Z$2:$Z$557,'Infos Relatório'!AS$1)</f>
        <v>0</v>
      </c>
      <c r="AY65" s="23">
        <f>COUNTIFS('Faturamento SP2'!$D$2:$D$557,'Infos Relatório'!$B$2,'Faturamento SP2'!$E$2:$E$557,'Infos Relatório'!$B65,'Faturamento SP2'!$Z$2:$Z$557,'Infos Relatório'!AY$1)</f>
        <v>0</v>
      </c>
      <c r="AZ65" s="14">
        <f>SUMIFS('Faturamento SP2'!$G$2:$G$557,'Faturamento SP2'!$D$2:$D$557,'Infos Relatório'!$B$2,'Faturamento SP2'!$E$2:$E$557,'Infos Relatório'!$B65,'Faturamento SP2'!$Z$2:$Z$557,'Infos Relatório'!AY$1)</f>
        <v>0</v>
      </c>
      <c r="BA65" s="14">
        <f>SUMIFS('Faturamento SP2'!$J$2:$J$557,'Faturamento SP2'!$D$2:$D$557,'Infos Relatório'!$B$2,'Faturamento SP2'!$E$2:$E$557,'Infos Relatório'!$B65,'Faturamento SP2'!$Z$2:$Z$557,'Infos Relatório'!AY$1)</f>
        <v>0</v>
      </c>
      <c r="BB65" s="15">
        <f>SUMIFS('Faturamento SP2'!$O$2:$O$557,'Faturamento SP2'!$D$2:$D$557,'Infos Relatório'!$B$2,'Faturamento SP2'!$E$2:$E$557,'Infos Relatório'!$B65,'Faturamento SP2'!$Z$2:$Z$557,'Infos Relatório'!AY$1,'Faturamento SP2'!$T$2:$T$557,"Sim")+SUMIFS('Faturamento SP2'!$P$2:$P$557,'Faturamento SP2'!$D$2:$D$557,'Infos Relatório'!$B$2,'Faturamento SP2'!$E$2:$E$557,'Infos Relatório'!$B65,'Faturamento SP2'!$Z$2:$Z$557,'Infos Relatório'!AY$1,'Faturamento SP2'!$T$2:$T$557,"Sim")</f>
        <v>0</v>
      </c>
      <c r="BC65" s="27" t="e">
        <f t="shared" si="20"/>
        <v>#DIV/0!</v>
      </c>
      <c r="BD65" s="24">
        <f>SUMIFS('Faturamento SP2'!$H$2:$H$557,'Faturamento SP2'!$D$2:$D$557,'Infos Relatório'!$B$2,'Faturamento SP2'!$E$2:$E$557,'Infos Relatório'!$B65,'Faturamento SP2'!$Z$2:$Z$557,'Infos Relatório'!AY$1)</f>
        <v>0</v>
      </c>
      <c r="BE65" s="23">
        <f>COUNTIFS('Faturamento SP2'!$D$2:$D$557,'Infos Relatório'!$B$2,'Faturamento SP2'!$E$2:$E$557,'Infos Relatório'!$B65,'Faturamento SP2'!$Z$2:$Z$557,'Infos Relatório'!BE$1)</f>
        <v>0</v>
      </c>
      <c r="BF65" s="14">
        <f>SUMIFS('Faturamento SP2'!$G$2:$G$557,'Faturamento SP2'!$D$2:$D$557,'Infos Relatório'!$B$2,'Faturamento SP2'!$E$2:$E$557,'Infos Relatório'!$B65,'Faturamento SP2'!$Z$2:$Z$557,'Infos Relatório'!BE$1)</f>
        <v>0</v>
      </c>
      <c r="BG65" s="14">
        <f>SUMIFS('Faturamento SP2'!$J$2:$J$557,'Faturamento SP2'!$D$2:$D$557,'Infos Relatório'!$B$2,'Faturamento SP2'!$E$2:$E$557,'Infos Relatório'!$B65,'Faturamento SP2'!$Z$2:$Z$557,'Infos Relatório'!BE$1)</f>
        <v>0</v>
      </c>
      <c r="BH65" s="15">
        <f>SUMIFS('Faturamento SP2'!$O$2:$O$557,'Faturamento SP2'!$D$2:$D$557,'Infos Relatório'!$B$2,'Faturamento SP2'!$E$2:$E$557,'Infos Relatório'!$B65,'Faturamento SP2'!$Z$2:$Z$557,'Infos Relatório'!BE$1,'Faturamento SP2'!$T$2:$T$557,"Sim")+SUMIFS('Faturamento SP2'!$P$2:$P$557,'Faturamento SP2'!$D$2:$D$557,'Infos Relatório'!$B$2,'Faturamento SP2'!$E$2:$E$557,'Infos Relatório'!$B65,'Faturamento SP2'!$Z$2:$Z$557,'Infos Relatório'!BE$1,'Faturamento SP2'!$T$2:$T$557,"Sim")</f>
        <v>0</v>
      </c>
      <c r="BI65" s="27" t="e">
        <f t="shared" si="21"/>
        <v>#DIV/0!</v>
      </c>
      <c r="BJ65" s="24">
        <f>SUMIFS('Faturamento SP2'!$H$2:$H$557,'Faturamento SP2'!$D$2:$D$557,'Infos Relatório'!$B$2,'Faturamento SP2'!$E$2:$E$557,'Infos Relatório'!$B65,'Faturamento SP2'!$Z$2:$Z$557,'Infos Relatório'!BE$1)</f>
        <v>0</v>
      </c>
      <c r="BK65" s="23">
        <f>COUNTIFS('Faturamento SP2'!$D$2:$D$557,'Infos Relatório'!$B$2,'Faturamento SP2'!$E$2:$E$557,'Infos Relatório'!$B65,'Faturamento SP2'!$Z$2:$Z$557,'Infos Relatório'!BK$1)</f>
        <v>0</v>
      </c>
      <c r="BL65" s="14">
        <f>SUMIFS('Faturamento SP2'!$G$2:$G$557,'Faturamento SP2'!$D$2:$D$557,'Infos Relatório'!$B$2,'Faturamento SP2'!$E$2:$E$557,'Infos Relatório'!$B65,'Faturamento SP2'!$Z$2:$Z$557,'Infos Relatório'!BK$1)</f>
        <v>0</v>
      </c>
      <c r="BM65" s="14">
        <f>SUMIFS('Faturamento SP2'!$J$2:$J$557,'Faturamento SP2'!$D$2:$D$557,'Infos Relatório'!$B$2,'Faturamento SP2'!$E$2:$E$557,'Infos Relatório'!$B65,'Faturamento SP2'!$Z$2:$Z$557,'Infos Relatório'!BK$1)</f>
        <v>0</v>
      </c>
      <c r="BN65" s="15">
        <f>SUMIFS('Faturamento SP2'!$O$2:$O$557,'Faturamento SP2'!$D$2:$D$557,'Infos Relatório'!$B$2,'Faturamento SP2'!$E$2:$E$557,'Infos Relatório'!$B65,'Faturamento SP2'!$Z$2:$Z$557,'Infos Relatório'!BK$1,'Faturamento SP2'!$T$2:$T$557,"Sim")+SUMIFS('Faturamento SP2'!$P$2:$P$557,'Faturamento SP2'!$D$2:$D$557,'Infos Relatório'!$B$2,'Faturamento SP2'!$E$2:$E$557,'Infos Relatório'!$B65,'Faturamento SP2'!$Z$2:$Z$557,'Infos Relatório'!BK$1,'Faturamento SP2'!$T$2:$T$557,"Sim")</f>
        <v>0</v>
      </c>
      <c r="BO65" s="27" t="e">
        <f t="shared" si="22"/>
        <v>#DIV/0!</v>
      </c>
      <c r="BP65" s="24">
        <f>SUMIFS('Faturamento SP2'!$H$2:$H$557,'Faturamento SP2'!$D$2:$D$557,'Infos Relatório'!$B$2,'Faturamento SP2'!$E$2:$E$557,'Infos Relatório'!$B65,'Faturamento SP2'!$Z$2:$Z$557,'Infos Relatório'!BK$1)</f>
        <v>0</v>
      </c>
      <c r="BQ65" s="23">
        <f>COUNTIFS('Faturamento SP2'!$D$2:$D$557,'Infos Relatório'!$B$2,'Faturamento SP2'!$E$2:$E$557,'Infos Relatório'!$B65,'Faturamento SP2'!$Z$2:$Z$557,'Infos Relatório'!BQ$1)</f>
        <v>0</v>
      </c>
      <c r="BR65" s="14">
        <f>SUMIFS('Faturamento SP2'!$G$2:$G$557,'Faturamento SP2'!$D$2:$D$557,'Infos Relatório'!$B$2,'Faturamento SP2'!$E$2:$E$557,'Infos Relatório'!$B65,'Faturamento SP2'!$Z$2:$Z$557,'Infos Relatório'!BQ$1)</f>
        <v>0</v>
      </c>
      <c r="BS65" s="14">
        <f>SUMIFS('Faturamento SP2'!$J$2:$J$557,'Faturamento SP2'!$D$2:$D$557,'Infos Relatório'!$B$2,'Faturamento SP2'!$E$2:$E$557,'Infos Relatório'!$B65,'Faturamento SP2'!$Z$2:$Z$557,'Infos Relatório'!BQ$1)</f>
        <v>0</v>
      </c>
      <c r="BT65" s="15">
        <f>SUMIFS('Faturamento SP2'!$O$2:$O$557,'Faturamento SP2'!$D$2:$D$557,'Infos Relatório'!$B$2,'Faturamento SP2'!$E$2:$E$557,'Infos Relatório'!$B65,'Faturamento SP2'!$Z$2:$Z$557,'Infos Relatório'!BQ$1,'Faturamento SP2'!$T$2:$T$557,"Sim")+SUMIFS('Faturamento SP2'!$P$2:$P$557,'Faturamento SP2'!$D$2:$D$557,'Infos Relatório'!$B$2,'Faturamento SP2'!$E$2:$E$557,'Infos Relatório'!$B65,'Faturamento SP2'!$Z$2:$Z$557,'Infos Relatório'!BQ$1,'Faturamento SP2'!$T$2:$T$557,"Sim")</f>
        <v>0</v>
      </c>
      <c r="BU65" s="27" t="e">
        <f t="shared" si="23"/>
        <v>#DIV/0!</v>
      </c>
      <c r="BV65" s="24">
        <f>SUMIFS('Faturamento SP2'!$H$2:$H$557,'Faturamento SP2'!$D$2:$D$557,'Infos Relatório'!$B$2,'Faturamento SP2'!$E$2:$E$557,'Infos Relatório'!$B65,'Faturamento SP2'!$Z$2:$Z$557,'Infos Relatório'!BQ$1)</f>
        <v>0</v>
      </c>
    </row>
    <row r="66" spans="2:74">
      <c r="B66" s="17" t="s">
        <v>290</v>
      </c>
      <c r="C66" s="23">
        <f>COUNTIFS('Faturamento SP2'!$D$2:$D$557,'Infos Relatório'!$B$2,'Faturamento SP2'!$E$2:$E$557,'Infos Relatório'!$B66,'Faturamento SP2'!$Z$2:$Z$557,'Infos Relatório'!C$1)</f>
        <v>0</v>
      </c>
      <c r="D66" s="14">
        <f>SUMIFS('Faturamento SP2'!$G$2:$G$557,'Faturamento SP2'!$D$2:$D$557,'Infos Relatório'!$B$2,'Faturamento SP2'!$E$2:$E$557,'Infos Relatório'!$B66,'Faturamento SP2'!$Z$2:$Z$557,'Infos Relatório'!C$1)</f>
        <v>0</v>
      </c>
      <c r="E66" s="55">
        <f>SUMIFS('Faturamento SP2'!$J$2:$J$557,'Faturamento SP2'!$D$2:$D$557,'Infos Relatório'!$B$2,'Faturamento SP2'!$E$2:$E$557,'Infos Relatório'!$B66,'Faturamento SP2'!$Z$2:$Z$557,'Infos Relatório'!C$1)</f>
        <v>0</v>
      </c>
      <c r="F66" s="15">
        <f>SUMIFS('Faturamento SP2'!$O$2:$O$557,'Faturamento SP2'!$D$2:$D$557,'Infos Relatório'!$B$2,'Faturamento SP2'!$E$2:$E$557,'Infos Relatório'!$B66,'Faturamento SP2'!$Z$2:$Z$557,'Infos Relatório'!C$1,'Faturamento SP2'!$T$2:$T$557,"Sim")+SUMIFS('Faturamento SP2'!$P$2:$P$557,'Faturamento SP2'!$D$2:$D$557,'Infos Relatório'!$B$2,'Faturamento SP2'!$E$2:$E$557,'Infos Relatório'!$B66,'Faturamento SP2'!$Z$2:$Z$557,'Infos Relatório'!C$1,'Faturamento SP2'!$T$2:$T$557,"Sim")</f>
        <v>0</v>
      </c>
      <c r="G66" s="60" t="e">
        <f t="shared" si="12"/>
        <v>#DIV/0!</v>
      </c>
      <c r="H66" s="24">
        <f>SUMIFS('Faturamento SP2'!$H$2:$H$557,'Faturamento SP2'!$D$2:$D$557,'Infos Relatório'!$B$2,'Faturamento SP2'!$E$2:$E$557,'Infos Relatório'!$B66,'Faturamento SP2'!$Z$2:$Z$557,'Infos Relatório'!C$1)</f>
        <v>0</v>
      </c>
      <c r="I66" s="23">
        <f>COUNTIFS('Faturamento SP2'!$D$2:$D$557,'Infos Relatório'!$B$2,'Faturamento SP2'!$E$2:$E$557,'Infos Relatório'!$B66,'Faturamento SP2'!$Z$2:$Z$557,'Infos Relatório'!I$1)</f>
        <v>0</v>
      </c>
      <c r="J66" s="14">
        <f>SUMIFS('Faturamento SP2'!$G$2:$G$557,'Faturamento SP2'!$D$2:$D$557,'Infos Relatório'!$B$2,'Faturamento SP2'!$E$2:$E$557,'Infos Relatório'!$B66,'Faturamento SP2'!$Z$2:$Z$557,'Infos Relatório'!I$1)</f>
        <v>0</v>
      </c>
      <c r="K66" s="55">
        <f>SUMIFS('Faturamento SP2'!$J$2:$J$557,'Faturamento SP2'!$D$2:$D$557,'Infos Relatório'!$B$2,'Faturamento SP2'!$E$2:$E$557,'Infos Relatório'!$B66,'Faturamento SP2'!$Z$2:$Z$557,'Infos Relatório'!I$1)</f>
        <v>0</v>
      </c>
      <c r="L66" s="15">
        <f>SUMIFS('Faturamento SP2'!$O$2:$O$557,'Faturamento SP2'!$D$2:$D$557,'Infos Relatório'!$B$2,'Faturamento SP2'!$E$2:$E$557,'Infos Relatório'!$B66,'Faturamento SP2'!$Z$2:$Z$557,'Infos Relatório'!I$1,'Faturamento SP2'!$T$2:$T$557,"Sim")+SUMIFS('Faturamento SP2'!$P$2:$P$557,'Faturamento SP2'!$D$2:$D$557,'Infos Relatório'!$B$2,'Faturamento SP2'!$E$2:$E$557,'Infos Relatório'!$B66,'Faturamento SP2'!$Z$2:$Z$557,'Infos Relatório'!I$1,'Faturamento SP2'!$T$2:$T$557,"Sim")</f>
        <v>0</v>
      </c>
      <c r="M66" s="27" t="e">
        <f t="shared" si="13"/>
        <v>#DIV/0!</v>
      </c>
      <c r="N66" s="24">
        <f>SUMIFS('Faturamento SP2'!$H$2:$H$557,'Faturamento SP2'!$D$2:$D$557,'Infos Relatório'!$B$2,'Faturamento SP2'!$E$2:$E$557,'Infos Relatório'!$B66,'Faturamento SP2'!$Z$2:$Z$557,'Infos Relatório'!I$1)</f>
        <v>0</v>
      </c>
      <c r="O66" s="23">
        <f>COUNTIFS('Faturamento SP2'!$D$2:$D$557,'Infos Relatório'!$B$2,'Faturamento SP2'!$E$2:$E$557,'Infos Relatório'!$B66,'Faturamento SP2'!$Z$2:$Z$557,'Infos Relatório'!O$1)</f>
        <v>0</v>
      </c>
      <c r="P66" s="14">
        <f>SUMIFS('Faturamento SP2'!$G$2:$G$557,'Faturamento SP2'!$D$2:$D$557,'Infos Relatório'!$B$2,'Faturamento SP2'!$E$2:$E$557,'Infos Relatório'!$B66,'Faturamento SP2'!$Z$2:$Z$557,'Infos Relatório'!O$1)</f>
        <v>0</v>
      </c>
      <c r="Q66" s="14">
        <f>SUMIFS('Faturamento SP2'!$J$2:$J$557,'Faturamento SP2'!$D$2:$D$557,'Infos Relatório'!$B$2,'Faturamento SP2'!$E$2:$E$557,'Infos Relatório'!$B66,'Faturamento SP2'!$Z$2:$Z$557,'Infos Relatório'!O$1)</f>
        <v>0</v>
      </c>
      <c r="R66" s="15">
        <f>SUMIFS('Faturamento SP2'!$O$2:$O$557,'Faturamento SP2'!$D$2:$D$557,'Infos Relatório'!$B$2,'Faturamento SP2'!$E$2:$E$557,'Infos Relatório'!$B66,'Faturamento SP2'!$Z$2:$Z$557,'Infos Relatório'!O$1,'Faturamento SP2'!$T$2:$T$557,"Sim")+SUMIFS('Faturamento SP2'!$P$2:$P$557,'Faturamento SP2'!$D$2:$D$557,'Infos Relatório'!$B$2,'Faturamento SP2'!$E$2:$E$557,'Infos Relatório'!$B66,'Faturamento SP2'!$Z$2:$Z$557,'Infos Relatório'!O$1,'Faturamento SP2'!$T$2:$T$557,"Sim")</f>
        <v>0</v>
      </c>
      <c r="S66" s="27" t="e">
        <f t="shared" si="14"/>
        <v>#DIV/0!</v>
      </c>
      <c r="T66" s="24">
        <f>SUMIFS('Faturamento SP2'!$H$2:$H$557,'Faturamento SP2'!$D$2:$D$557,'Infos Relatório'!$B$2,'Faturamento SP2'!$E$2:$E$557,'Infos Relatório'!$B66,'Faturamento SP2'!$Z$2:$Z$557,'Infos Relatório'!O$1)</f>
        <v>0</v>
      </c>
      <c r="U66" s="23">
        <f>COUNTIFS('Faturamento SP2'!$D$2:$D$557,'Infos Relatório'!$B$2,'Faturamento SP2'!$E$2:$E$557,'Infos Relatório'!$B66,'Faturamento SP2'!$Z$2:$Z$557,'Infos Relatório'!U$1)</f>
        <v>0</v>
      </c>
      <c r="V66" s="14">
        <f>SUMIFS('Faturamento SP2'!$G$2:$G$557,'Faturamento SP2'!$D$2:$D$557,'Infos Relatório'!$B$2,'Faturamento SP2'!$E$2:$E$557,'Infos Relatório'!$B66,'Faturamento SP2'!$Z$2:$Z$557,'Infos Relatório'!U$1)</f>
        <v>0</v>
      </c>
      <c r="W66" s="14">
        <f>SUMIFS('Faturamento SP2'!$J$2:$J$557,'Faturamento SP2'!$D$2:$D$557,'Infos Relatório'!$B$2,'Faturamento SP2'!$E$2:$E$557,'Infos Relatório'!$B66,'Faturamento SP2'!$Z$2:$Z$557,'Infos Relatório'!U$1)</f>
        <v>0</v>
      </c>
      <c r="X66" s="15">
        <f>SUMIFS('Faturamento SP2'!$O$2:$O$557,'Faturamento SP2'!$D$2:$D$557,'Infos Relatório'!$B$2,'Faturamento SP2'!$E$2:$E$557,'Infos Relatório'!$B66,'Faturamento SP2'!$Z$2:$Z$557,'Infos Relatório'!U$1,'Faturamento SP2'!$T$2:$T$557,"Sim")+SUMIFS('Faturamento SP2'!$P$2:$P$557,'Faturamento SP2'!$D$2:$D$557,'Infos Relatório'!$B$2,'Faturamento SP2'!$E$2:$E$557,'Infos Relatório'!$B66,'Faturamento SP2'!$Z$2:$Z$557,'Infos Relatório'!U$1,'Faturamento SP2'!$T$2:$T$557,"Sim")</f>
        <v>0</v>
      </c>
      <c r="Y66" s="27" t="e">
        <f t="shared" si="15"/>
        <v>#DIV/0!</v>
      </c>
      <c r="Z66" s="24">
        <f>SUMIFS('Faturamento SP2'!$H$2:$H$557,'Faturamento SP2'!$D$2:$D$557,'Infos Relatório'!$B$2,'Faturamento SP2'!$E$2:$E$557,'Infos Relatório'!$B66,'Faturamento SP2'!$Z$2:$Z$557,'Infos Relatório'!U$1)</f>
        <v>0</v>
      </c>
      <c r="AA66" s="23">
        <f>COUNTIFS('Faturamento SP2'!$D$2:$D$557,'Infos Relatório'!$B$2,'Faturamento SP2'!$E$2:$E$557,'Infos Relatório'!$B66,'Faturamento SP2'!$Z$2:$Z$557,'Infos Relatório'!AA$1)</f>
        <v>0</v>
      </c>
      <c r="AB66" s="14">
        <f>SUMIFS('Faturamento SP2'!$G$2:$G$557,'Faturamento SP2'!$D$2:$D$557,'Infos Relatório'!$B$2,'Faturamento SP2'!$E$2:$E$557,'Infos Relatório'!$B66,'Faturamento SP2'!$Z$2:$Z$557,'Infos Relatório'!AA$1)</f>
        <v>0</v>
      </c>
      <c r="AC66" s="14">
        <f>SUMIFS('Faturamento SP2'!$J$2:$J$557,'Faturamento SP2'!$D$2:$D$557,'Infos Relatório'!$B$2,'Faturamento SP2'!$E$2:$E$557,'Infos Relatório'!$B66,'Faturamento SP2'!$Z$2:$Z$557,'Infos Relatório'!AA$1)</f>
        <v>0</v>
      </c>
      <c r="AD66" s="15">
        <f>SUMIFS('Faturamento SP2'!$O$2:$O$557,'Faturamento SP2'!$D$2:$D$557,'Infos Relatório'!$B$2,'Faturamento SP2'!$E$2:$E$557,'Infos Relatório'!$B66,'Faturamento SP2'!$Z$2:$Z$557,'Infos Relatório'!AA$1,'Faturamento SP2'!$T$2:$T$557,"Sim")+SUMIFS('Faturamento SP2'!$P$2:$P$557,'Faturamento SP2'!$D$2:$D$557,'Infos Relatório'!$B$2,'Faturamento SP2'!$E$2:$E$557,'Infos Relatório'!$B66,'Faturamento SP2'!$Z$2:$Z$557,'Infos Relatório'!AA$1,'Faturamento SP2'!$T$2:$T$557,"Sim")</f>
        <v>0</v>
      </c>
      <c r="AE66" s="27" t="e">
        <f t="shared" si="16"/>
        <v>#DIV/0!</v>
      </c>
      <c r="AF66" s="24">
        <f>SUMIFS('Faturamento SP2'!$H$2:$H$557,'Faturamento SP2'!$D$2:$D$557,'Infos Relatório'!$B$2,'Faturamento SP2'!$E$2:$E$557,'Infos Relatório'!$B66,'Faturamento SP2'!$Z$2:$Z$557,'Infos Relatório'!AA$1)</f>
        <v>0</v>
      </c>
      <c r="AG66" s="23">
        <f>COUNTIFS('Faturamento SP2'!$D$2:$D$557,'Infos Relatório'!$B$2,'Faturamento SP2'!$E$2:$E$557,'Infos Relatório'!$B66,'Faturamento SP2'!$Z$2:$Z$557,'Infos Relatório'!AG$1)</f>
        <v>0</v>
      </c>
      <c r="AH66" s="14">
        <f>SUMIFS('Faturamento SP2'!$G$2:$G$557,'Faturamento SP2'!$D$2:$D$557,'Infos Relatório'!$B$2,'Faturamento SP2'!$E$2:$E$557,'Infos Relatório'!$B66,'Faturamento SP2'!$Z$2:$Z$557,'Infos Relatório'!AG$1)</f>
        <v>0</v>
      </c>
      <c r="AI66" s="14">
        <f>SUMIFS('Faturamento SP2'!$J$2:$J$557,'Faturamento SP2'!$D$2:$D$557,'Infos Relatório'!$B$2,'Faturamento SP2'!$E$2:$E$557,'Infos Relatório'!$B66,'Faturamento SP2'!$Z$2:$Z$557,'Infos Relatório'!AG$1)</f>
        <v>0</v>
      </c>
      <c r="AJ66" s="15">
        <f>SUMIFS('Faturamento SP2'!$O$2:$O$557,'Faturamento SP2'!$D$2:$D$557,'Infos Relatório'!$B$2,'Faturamento SP2'!$E$2:$E$557,'Infos Relatório'!$B66,'Faturamento SP2'!$Z$2:$Z$557,'Infos Relatório'!AG$1,'Faturamento SP2'!$T$2:$T$557,"Sim")+SUMIFS('Faturamento SP2'!$P$2:$P$557,'Faturamento SP2'!$D$2:$D$557,'Infos Relatório'!$B$2,'Faturamento SP2'!$E$2:$E$557,'Infos Relatório'!$B66,'Faturamento SP2'!$Z$2:$Z$557,'Infos Relatório'!AG$1,'Faturamento SP2'!$T$2:$T$557,"Sim")</f>
        <v>0</v>
      </c>
      <c r="AK66" s="27" t="e">
        <f t="shared" si="17"/>
        <v>#DIV/0!</v>
      </c>
      <c r="AL66" s="24">
        <f>SUMIFS('Faturamento SP2'!$H$2:$H$557,'Faturamento SP2'!$D$2:$D$557,'Infos Relatório'!$B$2,'Faturamento SP2'!$E$2:$E$557,'Infos Relatório'!$B66,'Faturamento SP2'!$Z$2:$Z$557,'Infos Relatório'!AG$1)</f>
        <v>0</v>
      </c>
      <c r="AM66" s="23">
        <f>COUNTIFS('Faturamento SP2'!$D$2:$D$557,'Infos Relatório'!$B$2,'Faturamento SP2'!$E$2:$E$557,'Infos Relatório'!$B66,'Faturamento SP2'!$Z$2:$Z$557,'Infos Relatório'!AM$1)</f>
        <v>0</v>
      </c>
      <c r="AN66" s="14">
        <f>SUMIFS('Faturamento SP2'!$G$2:$G$557,'Faturamento SP2'!$D$2:$D$557,'Infos Relatório'!$B$2,'Faturamento SP2'!$E$2:$E$557,'Infos Relatório'!$B66,'Faturamento SP2'!$Z$2:$Z$557,'Infos Relatório'!AM$1)</f>
        <v>0</v>
      </c>
      <c r="AO66" s="14">
        <f>SUMIFS('Faturamento SP2'!$J$2:$J$557,'Faturamento SP2'!$D$2:$D$557,'Infos Relatório'!$B$2,'Faturamento SP2'!$E$2:$E$557,'Infos Relatório'!$B66,'Faturamento SP2'!$Z$2:$Z$557,'Infos Relatório'!AM$1)</f>
        <v>0</v>
      </c>
      <c r="AP66" s="15">
        <f>SUMIFS('Faturamento SP2'!$O$2:$O$557,'Faturamento SP2'!$D$2:$D$557,'Infos Relatório'!$B$2,'Faturamento SP2'!$E$2:$E$557,'Infos Relatório'!$B66,'Faturamento SP2'!$Z$2:$Z$557,'Infos Relatório'!AM$1,'Faturamento SP2'!$T$2:$T$557,"Sim")+SUMIFS('Faturamento SP2'!$P$2:$P$557,'Faturamento SP2'!$D$2:$D$557,'Infos Relatório'!$B$2,'Faturamento SP2'!$E$2:$E$557,'Infos Relatório'!$B66,'Faturamento SP2'!$Z$2:$Z$557,'Infos Relatório'!AM$1,'Faturamento SP2'!$T$2:$T$557,"Sim")</f>
        <v>0</v>
      </c>
      <c r="AQ66" s="27" t="e">
        <f t="shared" si="18"/>
        <v>#DIV/0!</v>
      </c>
      <c r="AR66" s="24">
        <f>SUMIFS('Faturamento SP2'!$H$2:$H$557,'Faturamento SP2'!$D$2:$D$557,'Infos Relatório'!$B$2,'Faturamento SP2'!$E$2:$E$557,'Infos Relatório'!$B66,'Faturamento SP2'!$Z$2:$Z$557,'Infos Relatório'!AM$1)</f>
        <v>0</v>
      </c>
      <c r="AS66" s="23">
        <f>COUNTIFS('Faturamento SP2'!$D$2:$D$557,'Infos Relatório'!$B$2,'Faturamento SP2'!$E$2:$E$557,'Infos Relatório'!$B66,'Faturamento SP2'!$Z$2:$Z$557,'Infos Relatório'!AS$1)</f>
        <v>0</v>
      </c>
      <c r="AT66" s="14">
        <f>SUMIFS('Faturamento SP2'!$G$2:$G$557,'Faturamento SP2'!$D$2:$D$557,'Infos Relatório'!$B$2,'Faturamento SP2'!$E$2:$E$557,'Infos Relatório'!$B66,'Faturamento SP2'!$Z$2:$Z$557,'Infos Relatório'!AS$1)</f>
        <v>0</v>
      </c>
      <c r="AU66" s="14">
        <f>SUMIFS('Faturamento SP2'!$J$2:$J$557,'Faturamento SP2'!$D$2:$D$557,'Infos Relatório'!$B$2,'Faturamento SP2'!$E$2:$E$557,'Infos Relatório'!$B66,'Faturamento SP2'!$Z$2:$Z$557,'Infos Relatório'!AS$1)</f>
        <v>0</v>
      </c>
      <c r="AV66" s="15">
        <f>SUMIFS('Faturamento SP2'!$O$2:$O$557,'Faturamento SP2'!$D$2:$D$557,'Infos Relatório'!$B$2,'Faturamento SP2'!$E$2:$E$557,'Infos Relatório'!$B66,'Faturamento SP2'!$Z$2:$Z$557,'Infos Relatório'!AS$1,'Faturamento SP2'!$T$2:$T$557,"Sim")+SUMIFS('Faturamento SP2'!$P$2:$P$557,'Faturamento SP2'!$D$2:$D$557,'Infos Relatório'!$B$2,'Faturamento SP2'!$E$2:$E$557,'Infos Relatório'!$B66,'Faturamento SP2'!$Z$2:$Z$557,'Infos Relatório'!AS$1,'Faturamento SP2'!$T$2:$T$557,"Sim")</f>
        <v>0</v>
      </c>
      <c r="AW66" s="27" t="e">
        <f t="shared" si="19"/>
        <v>#DIV/0!</v>
      </c>
      <c r="AX66" s="24">
        <f>SUMIFS('Faturamento SP2'!$H$2:$H$557,'Faturamento SP2'!$D$2:$D$557,'Infos Relatório'!$B$2,'Faturamento SP2'!$E$2:$E$557,'Infos Relatório'!$B66,'Faturamento SP2'!$Z$2:$Z$557,'Infos Relatório'!AS$1)</f>
        <v>0</v>
      </c>
      <c r="AY66" s="23">
        <f>COUNTIFS('Faturamento SP2'!$D$2:$D$557,'Infos Relatório'!$B$2,'Faturamento SP2'!$E$2:$E$557,'Infos Relatório'!$B66,'Faturamento SP2'!$Z$2:$Z$557,'Infos Relatório'!AY$1)</f>
        <v>0</v>
      </c>
      <c r="AZ66" s="14">
        <f>SUMIFS('Faturamento SP2'!$G$2:$G$557,'Faturamento SP2'!$D$2:$D$557,'Infos Relatório'!$B$2,'Faturamento SP2'!$E$2:$E$557,'Infos Relatório'!$B66,'Faturamento SP2'!$Z$2:$Z$557,'Infos Relatório'!AY$1)</f>
        <v>0</v>
      </c>
      <c r="BA66" s="14">
        <f>SUMIFS('Faturamento SP2'!$J$2:$J$557,'Faturamento SP2'!$D$2:$D$557,'Infos Relatório'!$B$2,'Faturamento SP2'!$E$2:$E$557,'Infos Relatório'!$B66,'Faturamento SP2'!$Z$2:$Z$557,'Infos Relatório'!AY$1)</f>
        <v>0</v>
      </c>
      <c r="BB66" s="15">
        <f>SUMIFS('Faturamento SP2'!$O$2:$O$557,'Faturamento SP2'!$D$2:$D$557,'Infos Relatório'!$B$2,'Faturamento SP2'!$E$2:$E$557,'Infos Relatório'!$B66,'Faturamento SP2'!$Z$2:$Z$557,'Infos Relatório'!AY$1,'Faturamento SP2'!$T$2:$T$557,"Sim")+SUMIFS('Faturamento SP2'!$P$2:$P$557,'Faturamento SP2'!$D$2:$D$557,'Infos Relatório'!$B$2,'Faturamento SP2'!$E$2:$E$557,'Infos Relatório'!$B66,'Faturamento SP2'!$Z$2:$Z$557,'Infos Relatório'!AY$1,'Faturamento SP2'!$T$2:$T$557,"Sim")</f>
        <v>0</v>
      </c>
      <c r="BC66" s="27" t="e">
        <f t="shared" si="20"/>
        <v>#DIV/0!</v>
      </c>
      <c r="BD66" s="24">
        <f>SUMIFS('Faturamento SP2'!$H$2:$H$557,'Faturamento SP2'!$D$2:$D$557,'Infos Relatório'!$B$2,'Faturamento SP2'!$E$2:$E$557,'Infos Relatório'!$B66,'Faturamento SP2'!$Z$2:$Z$557,'Infos Relatório'!AY$1)</f>
        <v>0</v>
      </c>
      <c r="BE66" s="23">
        <f>COUNTIFS('Faturamento SP2'!$D$2:$D$557,'Infos Relatório'!$B$2,'Faturamento SP2'!$E$2:$E$557,'Infos Relatório'!$B66,'Faturamento SP2'!$Z$2:$Z$557,'Infos Relatório'!BE$1)</f>
        <v>0</v>
      </c>
      <c r="BF66" s="14">
        <f>SUMIFS('Faturamento SP2'!$G$2:$G$557,'Faturamento SP2'!$D$2:$D$557,'Infos Relatório'!$B$2,'Faturamento SP2'!$E$2:$E$557,'Infos Relatório'!$B66,'Faturamento SP2'!$Z$2:$Z$557,'Infos Relatório'!BE$1)</f>
        <v>0</v>
      </c>
      <c r="BG66" s="14">
        <f>SUMIFS('Faturamento SP2'!$J$2:$J$557,'Faturamento SP2'!$D$2:$D$557,'Infos Relatório'!$B$2,'Faturamento SP2'!$E$2:$E$557,'Infos Relatório'!$B66,'Faturamento SP2'!$Z$2:$Z$557,'Infos Relatório'!BE$1)</f>
        <v>0</v>
      </c>
      <c r="BH66" s="15">
        <f>SUMIFS('Faturamento SP2'!$O$2:$O$557,'Faturamento SP2'!$D$2:$D$557,'Infos Relatório'!$B$2,'Faturamento SP2'!$E$2:$E$557,'Infos Relatório'!$B66,'Faturamento SP2'!$Z$2:$Z$557,'Infos Relatório'!BE$1,'Faturamento SP2'!$T$2:$T$557,"Sim")+SUMIFS('Faturamento SP2'!$P$2:$P$557,'Faturamento SP2'!$D$2:$D$557,'Infos Relatório'!$B$2,'Faturamento SP2'!$E$2:$E$557,'Infos Relatório'!$B66,'Faturamento SP2'!$Z$2:$Z$557,'Infos Relatório'!BE$1,'Faturamento SP2'!$T$2:$T$557,"Sim")</f>
        <v>0</v>
      </c>
      <c r="BI66" s="27" t="e">
        <f t="shared" si="21"/>
        <v>#DIV/0!</v>
      </c>
      <c r="BJ66" s="24">
        <f>SUMIFS('Faturamento SP2'!$H$2:$H$557,'Faturamento SP2'!$D$2:$D$557,'Infos Relatório'!$B$2,'Faturamento SP2'!$E$2:$E$557,'Infos Relatório'!$B66,'Faturamento SP2'!$Z$2:$Z$557,'Infos Relatório'!BE$1)</f>
        <v>0</v>
      </c>
      <c r="BK66" s="23">
        <f>COUNTIFS('Faturamento SP2'!$D$2:$D$557,'Infos Relatório'!$B$2,'Faturamento SP2'!$E$2:$E$557,'Infos Relatório'!$B66,'Faturamento SP2'!$Z$2:$Z$557,'Infos Relatório'!BK$1)</f>
        <v>0</v>
      </c>
      <c r="BL66" s="14">
        <f>SUMIFS('Faturamento SP2'!$G$2:$G$557,'Faturamento SP2'!$D$2:$D$557,'Infos Relatório'!$B$2,'Faturamento SP2'!$E$2:$E$557,'Infos Relatório'!$B66,'Faturamento SP2'!$Z$2:$Z$557,'Infos Relatório'!BK$1)</f>
        <v>0</v>
      </c>
      <c r="BM66" s="14">
        <f>SUMIFS('Faturamento SP2'!$J$2:$J$557,'Faturamento SP2'!$D$2:$D$557,'Infos Relatório'!$B$2,'Faturamento SP2'!$E$2:$E$557,'Infos Relatório'!$B66,'Faturamento SP2'!$Z$2:$Z$557,'Infos Relatório'!BK$1)</f>
        <v>0</v>
      </c>
      <c r="BN66" s="15">
        <f>SUMIFS('Faturamento SP2'!$O$2:$O$557,'Faturamento SP2'!$D$2:$D$557,'Infos Relatório'!$B$2,'Faturamento SP2'!$E$2:$E$557,'Infos Relatório'!$B66,'Faturamento SP2'!$Z$2:$Z$557,'Infos Relatório'!BK$1,'Faturamento SP2'!$T$2:$T$557,"Sim")+SUMIFS('Faturamento SP2'!$P$2:$P$557,'Faturamento SP2'!$D$2:$D$557,'Infos Relatório'!$B$2,'Faturamento SP2'!$E$2:$E$557,'Infos Relatório'!$B66,'Faturamento SP2'!$Z$2:$Z$557,'Infos Relatório'!BK$1,'Faturamento SP2'!$T$2:$T$557,"Sim")</f>
        <v>0</v>
      </c>
      <c r="BO66" s="27" t="e">
        <f t="shared" si="22"/>
        <v>#DIV/0!</v>
      </c>
      <c r="BP66" s="24">
        <f>SUMIFS('Faturamento SP2'!$H$2:$H$557,'Faturamento SP2'!$D$2:$D$557,'Infos Relatório'!$B$2,'Faturamento SP2'!$E$2:$E$557,'Infos Relatório'!$B66,'Faturamento SP2'!$Z$2:$Z$557,'Infos Relatório'!BK$1)</f>
        <v>0</v>
      </c>
      <c r="BQ66" s="23">
        <f>COUNTIFS('Faturamento SP2'!$D$2:$D$557,'Infos Relatório'!$B$2,'Faturamento SP2'!$E$2:$E$557,'Infos Relatório'!$B66,'Faturamento SP2'!$Z$2:$Z$557,'Infos Relatório'!BQ$1)</f>
        <v>0</v>
      </c>
      <c r="BR66" s="14">
        <f>SUMIFS('Faturamento SP2'!$G$2:$G$557,'Faturamento SP2'!$D$2:$D$557,'Infos Relatório'!$B$2,'Faturamento SP2'!$E$2:$E$557,'Infos Relatório'!$B66,'Faturamento SP2'!$Z$2:$Z$557,'Infos Relatório'!BQ$1)</f>
        <v>0</v>
      </c>
      <c r="BS66" s="14">
        <f>SUMIFS('Faturamento SP2'!$J$2:$J$557,'Faturamento SP2'!$D$2:$D$557,'Infos Relatório'!$B$2,'Faturamento SP2'!$E$2:$E$557,'Infos Relatório'!$B66,'Faturamento SP2'!$Z$2:$Z$557,'Infos Relatório'!BQ$1)</f>
        <v>0</v>
      </c>
      <c r="BT66" s="15">
        <f>SUMIFS('Faturamento SP2'!$O$2:$O$557,'Faturamento SP2'!$D$2:$D$557,'Infos Relatório'!$B$2,'Faturamento SP2'!$E$2:$E$557,'Infos Relatório'!$B66,'Faturamento SP2'!$Z$2:$Z$557,'Infos Relatório'!BQ$1,'Faturamento SP2'!$T$2:$T$557,"Sim")+SUMIFS('Faturamento SP2'!$P$2:$P$557,'Faturamento SP2'!$D$2:$D$557,'Infos Relatório'!$B$2,'Faturamento SP2'!$E$2:$E$557,'Infos Relatório'!$B66,'Faturamento SP2'!$Z$2:$Z$557,'Infos Relatório'!BQ$1,'Faturamento SP2'!$T$2:$T$557,"Sim")</f>
        <v>0</v>
      </c>
      <c r="BU66" s="27" t="e">
        <f t="shared" si="23"/>
        <v>#DIV/0!</v>
      </c>
      <c r="BV66" s="24">
        <f>SUMIFS('Faturamento SP2'!$H$2:$H$557,'Faturamento SP2'!$D$2:$D$557,'Infos Relatório'!$B$2,'Faturamento SP2'!$E$2:$E$557,'Infos Relatório'!$B66,'Faturamento SP2'!$Z$2:$Z$557,'Infos Relatório'!BQ$1)</f>
        <v>0</v>
      </c>
    </row>
    <row r="67" spans="2:74">
      <c r="B67" s="17" t="s">
        <v>783</v>
      </c>
      <c r="C67" s="23">
        <f>COUNTIFS('Faturamento SP2'!$D$2:$D$557,'Infos Relatório'!$B$2,'Faturamento SP2'!$E$2:$E$557,'Infos Relatório'!$B67,'Faturamento SP2'!$Z$2:$Z$557,'Infos Relatório'!C$1)</f>
        <v>0</v>
      </c>
      <c r="D67" s="14">
        <f>SUMIFS('Faturamento SP2'!$G$2:$G$557,'Faturamento SP2'!$D$2:$D$557,'Infos Relatório'!$B$2,'Faturamento SP2'!$E$2:$E$557,'Infos Relatório'!$B67,'Faturamento SP2'!$Z$2:$Z$557,'Infos Relatório'!C$1)</f>
        <v>0</v>
      </c>
      <c r="E67" s="55">
        <f>SUMIFS('Faturamento SP2'!$J$2:$J$557,'Faturamento SP2'!$D$2:$D$557,'Infos Relatório'!$B$2,'Faturamento SP2'!$E$2:$E$557,'Infos Relatório'!$B67,'Faturamento SP2'!$Z$2:$Z$557,'Infos Relatório'!C$1)</f>
        <v>0</v>
      </c>
      <c r="F67" s="15">
        <f>SUMIFS('Faturamento SP2'!$O$2:$O$557,'Faturamento SP2'!$D$2:$D$557,'Infos Relatório'!$B$2,'Faturamento SP2'!$E$2:$E$557,'Infos Relatório'!$B67,'Faturamento SP2'!$Z$2:$Z$557,'Infos Relatório'!C$1,'Faturamento SP2'!$T$2:$T$557,"Sim")+SUMIFS('Faturamento SP2'!$P$2:$P$557,'Faturamento SP2'!$D$2:$D$557,'Infos Relatório'!$B$2,'Faturamento SP2'!$E$2:$E$557,'Infos Relatório'!$B67,'Faturamento SP2'!$Z$2:$Z$557,'Infos Relatório'!C$1,'Faturamento SP2'!$T$2:$T$557,"Sim")</f>
        <v>0</v>
      </c>
      <c r="G67" s="60" t="e">
        <f t="shared" si="12"/>
        <v>#DIV/0!</v>
      </c>
      <c r="H67" s="24">
        <f>SUMIFS('Faturamento SP2'!$H$2:$H$557,'Faturamento SP2'!$D$2:$D$557,'Infos Relatório'!$B$2,'Faturamento SP2'!$E$2:$E$557,'Infos Relatório'!$B67,'Faturamento SP2'!$Z$2:$Z$557,'Infos Relatório'!C$1)</f>
        <v>0</v>
      </c>
      <c r="I67" s="23">
        <f>COUNTIFS('Faturamento SP2'!$D$2:$D$557,'Infos Relatório'!$B$2,'Faturamento SP2'!$E$2:$E$557,'Infos Relatório'!$B67,'Faturamento SP2'!$Z$2:$Z$557,'Infos Relatório'!I$1)</f>
        <v>0</v>
      </c>
      <c r="J67" s="14">
        <f>SUMIFS('Faturamento SP2'!$G$2:$G$557,'Faturamento SP2'!$D$2:$D$557,'Infos Relatório'!$B$2,'Faturamento SP2'!$E$2:$E$557,'Infos Relatório'!$B67,'Faturamento SP2'!$Z$2:$Z$557,'Infos Relatório'!I$1)</f>
        <v>0</v>
      </c>
      <c r="K67" s="55">
        <f>SUMIFS('Faturamento SP2'!$J$2:$J$557,'Faturamento SP2'!$D$2:$D$557,'Infos Relatório'!$B$2,'Faturamento SP2'!$E$2:$E$557,'Infos Relatório'!$B67,'Faturamento SP2'!$Z$2:$Z$557,'Infos Relatório'!I$1)</f>
        <v>0</v>
      </c>
      <c r="L67" s="15">
        <f>SUMIFS('Faturamento SP2'!$O$2:$O$557,'Faturamento SP2'!$D$2:$D$557,'Infos Relatório'!$B$2,'Faturamento SP2'!$E$2:$E$557,'Infos Relatório'!$B67,'Faturamento SP2'!$Z$2:$Z$557,'Infos Relatório'!I$1,'Faturamento SP2'!$T$2:$T$557,"Sim")+SUMIFS('Faturamento SP2'!$P$2:$P$557,'Faturamento SP2'!$D$2:$D$557,'Infos Relatório'!$B$2,'Faturamento SP2'!$E$2:$E$557,'Infos Relatório'!$B67,'Faturamento SP2'!$Z$2:$Z$557,'Infos Relatório'!I$1,'Faturamento SP2'!$T$2:$T$557,"Sim")</f>
        <v>0</v>
      </c>
      <c r="M67" s="27" t="e">
        <f t="shared" si="13"/>
        <v>#DIV/0!</v>
      </c>
      <c r="N67" s="24">
        <f>SUMIFS('Faturamento SP2'!$H$2:$H$557,'Faturamento SP2'!$D$2:$D$557,'Infos Relatório'!$B$2,'Faturamento SP2'!$E$2:$E$557,'Infos Relatório'!$B67,'Faturamento SP2'!$Z$2:$Z$557,'Infos Relatório'!I$1)</f>
        <v>0</v>
      </c>
      <c r="O67" s="23">
        <f>COUNTIFS('Faturamento SP2'!$D$2:$D$557,'Infos Relatório'!$B$2,'Faturamento SP2'!$E$2:$E$557,'Infos Relatório'!$B67,'Faturamento SP2'!$Z$2:$Z$557,'Infos Relatório'!O$1)</f>
        <v>0</v>
      </c>
      <c r="P67" s="14">
        <f>SUMIFS('Faturamento SP2'!$G$2:$G$557,'Faturamento SP2'!$D$2:$D$557,'Infos Relatório'!$B$2,'Faturamento SP2'!$E$2:$E$557,'Infos Relatório'!$B67,'Faturamento SP2'!$Z$2:$Z$557,'Infos Relatório'!O$1)</f>
        <v>0</v>
      </c>
      <c r="Q67" s="14">
        <f>SUMIFS('Faturamento SP2'!$J$2:$J$557,'Faturamento SP2'!$D$2:$D$557,'Infos Relatório'!$B$2,'Faturamento SP2'!$E$2:$E$557,'Infos Relatório'!$B67,'Faturamento SP2'!$Z$2:$Z$557,'Infos Relatório'!O$1)</f>
        <v>0</v>
      </c>
      <c r="R67" s="15">
        <f>SUMIFS('Faturamento SP2'!$O$2:$O$557,'Faturamento SP2'!$D$2:$D$557,'Infos Relatório'!$B$2,'Faturamento SP2'!$E$2:$E$557,'Infos Relatório'!$B67,'Faturamento SP2'!$Z$2:$Z$557,'Infos Relatório'!O$1,'Faturamento SP2'!$T$2:$T$557,"Sim")+SUMIFS('Faturamento SP2'!$P$2:$P$557,'Faturamento SP2'!$D$2:$D$557,'Infos Relatório'!$B$2,'Faturamento SP2'!$E$2:$E$557,'Infos Relatório'!$B67,'Faturamento SP2'!$Z$2:$Z$557,'Infos Relatório'!O$1,'Faturamento SP2'!$T$2:$T$557,"Sim")</f>
        <v>0</v>
      </c>
      <c r="S67" s="27" t="e">
        <f t="shared" si="14"/>
        <v>#DIV/0!</v>
      </c>
      <c r="T67" s="24">
        <f>SUMIFS('Faturamento SP2'!$H$2:$H$557,'Faturamento SP2'!$D$2:$D$557,'Infos Relatório'!$B$2,'Faturamento SP2'!$E$2:$E$557,'Infos Relatório'!$B67,'Faturamento SP2'!$Z$2:$Z$557,'Infos Relatório'!O$1)</f>
        <v>0</v>
      </c>
      <c r="U67" s="23">
        <f>COUNTIFS('Faturamento SP2'!$D$2:$D$557,'Infos Relatório'!$B$2,'Faturamento SP2'!$E$2:$E$557,'Infos Relatório'!$B67,'Faturamento SP2'!$Z$2:$Z$557,'Infos Relatório'!U$1)</f>
        <v>0</v>
      </c>
      <c r="V67" s="14">
        <f>SUMIFS('Faturamento SP2'!$G$2:$G$557,'Faturamento SP2'!$D$2:$D$557,'Infos Relatório'!$B$2,'Faturamento SP2'!$E$2:$E$557,'Infos Relatório'!$B67,'Faturamento SP2'!$Z$2:$Z$557,'Infos Relatório'!U$1)</f>
        <v>0</v>
      </c>
      <c r="W67" s="14">
        <f>SUMIFS('Faturamento SP2'!$J$2:$J$557,'Faturamento SP2'!$D$2:$D$557,'Infos Relatório'!$B$2,'Faturamento SP2'!$E$2:$E$557,'Infos Relatório'!$B67,'Faturamento SP2'!$Z$2:$Z$557,'Infos Relatório'!U$1)</f>
        <v>0</v>
      </c>
      <c r="X67" s="15">
        <f>SUMIFS('Faturamento SP2'!$O$2:$O$557,'Faturamento SP2'!$D$2:$D$557,'Infos Relatório'!$B$2,'Faturamento SP2'!$E$2:$E$557,'Infos Relatório'!$B67,'Faturamento SP2'!$Z$2:$Z$557,'Infos Relatório'!U$1,'Faturamento SP2'!$T$2:$T$557,"Sim")+SUMIFS('Faturamento SP2'!$P$2:$P$557,'Faturamento SP2'!$D$2:$D$557,'Infos Relatório'!$B$2,'Faturamento SP2'!$E$2:$E$557,'Infos Relatório'!$B67,'Faturamento SP2'!$Z$2:$Z$557,'Infos Relatório'!U$1,'Faturamento SP2'!$T$2:$T$557,"Sim")</f>
        <v>0</v>
      </c>
      <c r="Y67" s="27" t="e">
        <f t="shared" si="15"/>
        <v>#DIV/0!</v>
      </c>
      <c r="Z67" s="24">
        <f>SUMIFS('Faturamento SP2'!$H$2:$H$557,'Faturamento SP2'!$D$2:$D$557,'Infos Relatório'!$B$2,'Faturamento SP2'!$E$2:$E$557,'Infos Relatório'!$B67,'Faturamento SP2'!$Z$2:$Z$557,'Infos Relatório'!U$1)</f>
        <v>0</v>
      </c>
      <c r="AA67" s="23">
        <f>COUNTIFS('Faturamento SP2'!$D$2:$D$557,'Infos Relatório'!$B$2,'Faturamento SP2'!$E$2:$E$557,'Infos Relatório'!$B67,'Faturamento SP2'!$Z$2:$Z$557,'Infos Relatório'!AA$1)</f>
        <v>0</v>
      </c>
      <c r="AB67" s="14">
        <f>SUMIFS('Faturamento SP2'!$G$2:$G$557,'Faturamento SP2'!$D$2:$D$557,'Infos Relatório'!$B$2,'Faturamento SP2'!$E$2:$E$557,'Infos Relatório'!$B67,'Faturamento SP2'!$Z$2:$Z$557,'Infos Relatório'!AA$1)</f>
        <v>0</v>
      </c>
      <c r="AC67" s="14">
        <f>SUMIFS('Faturamento SP2'!$J$2:$J$557,'Faturamento SP2'!$D$2:$D$557,'Infos Relatório'!$B$2,'Faturamento SP2'!$E$2:$E$557,'Infos Relatório'!$B67,'Faturamento SP2'!$Z$2:$Z$557,'Infos Relatório'!AA$1)</f>
        <v>0</v>
      </c>
      <c r="AD67" s="15">
        <f>SUMIFS('Faturamento SP2'!$O$2:$O$557,'Faturamento SP2'!$D$2:$D$557,'Infos Relatório'!$B$2,'Faturamento SP2'!$E$2:$E$557,'Infos Relatório'!$B67,'Faturamento SP2'!$Z$2:$Z$557,'Infos Relatório'!AA$1,'Faturamento SP2'!$T$2:$T$557,"Sim")+SUMIFS('Faturamento SP2'!$P$2:$P$557,'Faturamento SP2'!$D$2:$D$557,'Infos Relatório'!$B$2,'Faturamento SP2'!$E$2:$E$557,'Infos Relatório'!$B67,'Faturamento SP2'!$Z$2:$Z$557,'Infos Relatório'!AA$1,'Faturamento SP2'!$T$2:$T$557,"Sim")</f>
        <v>0</v>
      </c>
      <c r="AE67" s="27" t="e">
        <f t="shared" si="16"/>
        <v>#DIV/0!</v>
      </c>
      <c r="AF67" s="24">
        <f>SUMIFS('Faturamento SP2'!$H$2:$H$557,'Faturamento SP2'!$D$2:$D$557,'Infos Relatório'!$B$2,'Faturamento SP2'!$E$2:$E$557,'Infos Relatório'!$B67,'Faturamento SP2'!$Z$2:$Z$557,'Infos Relatório'!AA$1)</f>
        <v>0</v>
      </c>
      <c r="AG67" s="23">
        <f>COUNTIFS('Faturamento SP2'!$D$2:$D$557,'Infos Relatório'!$B$2,'Faturamento SP2'!$E$2:$E$557,'Infos Relatório'!$B67,'Faturamento SP2'!$Z$2:$Z$557,'Infos Relatório'!AG$1)</f>
        <v>0</v>
      </c>
      <c r="AH67" s="14">
        <f>SUMIFS('Faturamento SP2'!$G$2:$G$557,'Faturamento SP2'!$D$2:$D$557,'Infos Relatório'!$B$2,'Faturamento SP2'!$E$2:$E$557,'Infos Relatório'!$B67,'Faturamento SP2'!$Z$2:$Z$557,'Infos Relatório'!AG$1)</f>
        <v>0</v>
      </c>
      <c r="AI67" s="14">
        <f>SUMIFS('Faturamento SP2'!$J$2:$J$557,'Faturamento SP2'!$D$2:$D$557,'Infos Relatório'!$B$2,'Faturamento SP2'!$E$2:$E$557,'Infos Relatório'!$B67,'Faturamento SP2'!$Z$2:$Z$557,'Infos Relatório'!AG$1)</f>
        <v>0</v>
      </c>
      <c r="AJ67" s="15">
        <f>SUMIFS('Faturamento SP2'!$O$2:$O$557,'Faturamento SP2'!$D$2:$D$557,'Infos Relatório'!$B$2,'Faturamento SP2'!$E$2:$E$557,'Infos Relatório'!$B67,'Faturamento SP2'!$Z$2:$Z$557,'Infos Relatório'!AG$1,'Faturamento SP2'!$T$2:$T$557,"Sim")+SUMIFS('Faturamento SP2'!$P$2:$P$557,'Faturamento SP2'!$D$2:$D$557,'Infos Relatório'!$B$2,'Faturamento SP2'!$E$2:$E$557,'Infos Relatório'!$B67,'Faturamento SP2'!$Z$2:$Z$557,'Infos Relatório'!AG$1,'Faturamento SP2'!$T$2:$T$557,"Sim")</f>
        <v>0</v>
      </c>
      <c r="AK67" s="27" t="e">
        <f t="shared" si="17"/>
        <v>#DIV/0!</v>
      </c>
      <c r="AL67" s="24">
        <f>SUMIFS('Faturamento SP2'!$H$2:$H$557,'Faturamento SP2'!$D$2:$D$557,'Infos Relatório'!$B$2,'Faturamento SP2'!$E$2:$E$557,'Infos Relatório'!$B67,'Faturamento SP2'!$Z$2:$Z$557,'Infos Relatório'!AG$1)</f>
        <v>0</v>
      </c>
      <c r="AM67" s="23">
        <f>COUNTIFS('Faturamento SP2'!$D$2:$D$557,'Infos Relatório'!$B$2,'Faturamento SP2'!$E$2:$E$557,'Infos Relatório'!$B67,'Faturamento SP2'!$Z$2:$Z$557,'Infos Relatório'!AM$1)</f>
        <v>0</v>
      </c>
      <c r="AN67" s="14">
        <f>SUMIFS('Faturamento SP2'!$G$2:$G$557,'Faturamento SP2'!$D$2:$D$557,'Infos Relatório'!$B$2,'Faturamento SP2'!$E$2:$E$557,'Infos Relatório'!$B67,'Faturamento SP2'!$Z$2:$Z$557,'Infos Relatório'!AM$1)</f>
        <v>0</v>
      </c>
      <c r="AO67" s="14">
        <f>SUMIFS('Faturamento SP2'!$J$2:$J$557,'Faturamento SP2'!$D$2:$D$557,'Infos Relatório'!$B$2,'Faturamento SP2'!$E$2:$E$557,'Infos Relatório'!$B67,'Faturamento SP2'!$Z$2:$Z$557,'Infos Relatório'!AM$1)</f>
        <v>0</v>
      </c>
      <c r="AP67" s="15">
        <f>SUMIFS('Faturamento SP2'!$O$2:$O$557,'Faturamento SP2'!$D$2:$D$557,'Infos Relatório'!$B$2,'Faturamento SP2'!$E$2:$E$557,'Infos Relatório'!$B67,'Faturamento SP2'!$Z$2:$Z$557,'Infos Relatório'!AM$1,'Faturamento SP2'!$T$2:$T$557,"Sim")+SUMIFS('Faturamento SP2'!$P$2:$P$557,'Faturamento SP2'!$D$2:$D$557,'Infos Relatório'!$B$2,'Faturamento SP2'!$E$2:$E$557,'Infos Relatório'!$B67,'Faturamento SP2'!$Z$2:$Z$557,'Infos Relatório'!AM$1,'Faturamento SP2'!$T$2:$T$557,"Sim")</f>
        <v>0</v>
      </c>
      <c r="AQ67" s="27" t="e">
        <f t="shared" si="18"/>
        <v>#DIV/0!</v>
      </c>
      <c r="AR67" s="24">
        <f>SUMIFS('Faturamento SP2'!$H$2:$H$557,'Faturamento SP2'!$D$2:$D$557,'Infos Relatório'!$B$2,'Faturamento SP2'!$E$2:$E$557,'Infos Relatório'!$B67,'Faturamento SP2'!$Z$2:$Z$557,'Infos Relatório'!AM$1)</f>
        <v>0</v>
      </c>
      <c r="AS67" s="23">
        <f>COUNTIFS('Faturamento SP2'!$D$2:$D$557,'Infos Relatório'!$B$2,'Faturamento SP2'!$E$2:$E$557,'Infos Relatório'!$B67,'Faturamento SP2'!$Z$2:$Z$557,'Infos Relatório'!AS$1)</f>
        <v>0</v>
      </c>
      <c r="AT67" s="14">
        <f>SUMIFS('Faturamento SP2'!$G$2:$G$557,'Faturamento SP2'!$D$2:$D$557,'Infos Relatório'!$B$2,'Faturamento SP2'!$E$2:$E$557,'Infos Relatório'!$B67,'Faturamento SP2'!$Z$2:$Z$557,'Infos Relatório'!AS$1)</f>
        <v>0</v>
      </c>
      <c r="AU67" s="14">
        <f>SUMIFS('Faturamento SP2'!$J$2:$J$557,'Faturamento SP2'!$D$2:$D$557,'Infos Relatório'!$B$2,'Faturamento SP2'!$E$2:$E$557,'Infos Relatório'!$B67,'Faturamento SP2'!$Z$2:$Z$557,'Infos Relatório'!AS$1)</f>
        <v>0</v>
      </c>
      <c r="AV67" s="15">
        <f>SUMIFS('Faturamento SP2'!$O$2:$O$557,'Faturamento SP2'!$D$2:$D$557,'Infos Relatório'!$B$2,'Faturamento SP2'!$E$2:$E$557,'Infos Relatório'!$B67,'Faturamento SP2'!$Z$2:$Z$557,'Infos Relatório'!AS$1,'Faturamento SP2'!$T$2:$T$557,"Sim")+SUMIFS('Faturamento SP2'!$P$2:$P$557,'Faturamento SP2'!$D$2:$D$557,'Infos Relatório'!$B$2,'Faturamento SP2'!$E$2:$E$557,'Infos Relatório'!$B67,'Faturamento SP2'!$Z$2:$Z$557,'Infos Relatório'!AS$1,'Faturamento SP2'!$T$2:$T$557,"Sim")</f>
        <v>0</v>
      </c>
      <c r="AW67" s="27" t="e">
        <f t="shared" si="19"/>
        <v>#DIV/0!</v>
      </c>
      <c r="AX67" s="24">
        <f>SUMIFS('Faturamento SP2'!$H$2:$H$557,'Faturamento SP2'!$D$2:$D$557,'Infos Relatório'!$B$2,'Faturamento SP2'!$E$2:$E$557,'Infos Relatório'!$B67,'Faturamento SP2'!$Z$2:$Z$557,'Infos Relatório'!AS$1)</f>
        <v>0</v>
      </c>
      <c r="AY67" s="23">
        <f>COUNTIFS('Faturamento SP2'!$D$2:$D$557,'Infos Relatório'!$B$2,'Faturamento SP2'!$E$2:$E$557,'Infos Relatório'!$B67,'Faturamento SP2'!$Z$2:$Z$557,'Infos Relatório'!AY$1)</f>
        <v>0</v>
      </c>
      <c r="AZ67" s="14">
        <f>SUMIFS('Faturamento SP2'!$G$2:$G$557,'Faturamento SP2'!$D$2:$D$557,'Infos Relatório'!$B$2,'Faturamento SP2'!$E$2:$E$557,'Infos Relatório'!$B67,'Faturamento SP2'!$Z$2:$Z$557,'Infos Relatório'!AY$1)</f>
        <v>0</v>
      </c>
      <c r="BA67" s="14">
        <f>SUMIFS('Faturamento SP2'!$J$2:$J$557,'Faturamento SP2'!$D$2:$D$557,'Infos Relatório'!$B$2,'Faturamento SP2'!$E$2:$E$557,'Infos Relatório'!$B67,'Faturamento SP2'!$Z$2:$Z$557,'Infos Relatório'!AY$1)</f>
        <v>0</v>
      </c>
      <c r="BB67" s="15">
        <f>SUMIFS('Faturamento SP2'!$O$2:$O$557,'Faturamento SP2'!$D$2:$D$557,'Infos Relatório'!$B$2,'Faturamento SP2'!$E$2:$E$557,'Infos Relatório'!$B67,'Faturamento SP2'!$Z$2:$Z$557,'Infos Relatório'!AY$1,'Faturamento SP2'!$T$2:$T$557,"Sim")+SUMIFS('Faturamento SP2'!$P$2:$P$557,'Faturamento SP2'!$D$2:$D$557,'Infos Relatório'!$B$2,'Faturamento SP2'!$E$2:$E$557,'Infos Relatório'!$B67,'Faturamento SP2'!$Z$2:$Z$557,'Infos Relatório'!AY$1,'Faturamento SP2'!$T$2:$T$557,"Sim")</f>
        <v>0</v>
      </c>
      <c r="BC67" s="27" t="e">
        <f t="shared" si="20"/>
        <v>#DIV/0!</v>
      </c>
      <c r="BD67" s="24">
        <f>SUMIFS('Faturamento SP2'!$H$2:$H$557,'Faturamento SP2'!$D$2:$D$557,'Infos Relatório'!$B$2,'Faturamento SP2'!$E$2:$E$557,'Infos Relatório'!$B67,'Faturamento SP2'!$Z$2:$Z$557,'Infos Relatório'!AY$1)</f>
        <v>0</v>
      </c>
      <c r="BE67" s="23">
        <f>COUNTIFS('Faturamento SP2'!$D$2:$D$557,'Infos Relatório'!$B$2,'Faturamento SP2'!$E$2:$E$557,'Infos Relatório'!$B67,'Faturamento SP2'!$Z$2:$Z$557,'Infos Relatório'!BE$1)</f>
        <v>0</v>
      </c>
      <c r="BF67" s="14">
        <f>SUMIFS('Faturamento SP2'!$G$2:$G$557,'Faturamento SP2'!$D$2:$D$557,'Infos Relatório'!$B$2,'Faturamento SP2'!$E$2:$E$557,'Infos Relatório'!$B67,'Faturamento SP2'!$Z$2:$Z$557,'Infos Relatório'!BE$1)</f>
        <v>0</v>
      </c>
      <c r="BG67" s="14">
        <f>SUMIFS('Faturamento SP2'!$J$2:$J$557,'Faturamento SP2'!$D$2:$D$557,'Infos Relatório'!$B$2,'Faturamento SP2'!$E$2:$E$557,'Infos Relatório'!$B67,'Faturamento SP2'!$Z$2:$Z$557,'Infos Relatório'!BE$1)</f>
        <v>0</v>
      </c>
      <c r="BH67" s="15">
        <f>SUMIFS('Faturamento SP2'!$O$2:$O$557,'Faturamento SP2'!$D$2:$D$557,'Infos Relatório'!$B$2,'Faturamento SP2'!$E$2:$E$557,'Infos Relatório'!$B67,'Faturamento SP2'!$Z$2:$Z$557,'Infos Relatório'!BE$1,'Faturamento SP2'!$T$2:$T$557,"Sim")+SUMIFS('Faturamento SP2'!$P$2:$P$557,'Faturamento SP2'!$D$2:$D$557,'Infos Relatório'!$B$2,'Faturamento SP2'!$E$2:$E$557,'Infos Relatório'!$B67,'Faturamento SP2'!$Z$2:$Z$557,'Infos Relatório'!BE$1,'Faturamento SP2'!$T$2:$T$557,"Sim")</f>
        <v>0</v>
      </c>
      <c r="BI67" s="27" t="e">
        <f t="shared" si="21"/>
        <v>#DIV/0!</v>
      </c>
      <c r="BJ67" s="24">
        <f>SUMIFS('Faturamento SP2'!$H$2:$H$557,'Faturamento SP2'!$D$2:$D$557,'Infos Relatório'!$B$2,'Faturamento SP2'!$E$2:$E$557,'Infos Relatório'!$B67,'Faturamento SP2'!$Z$2:$Z$557,'Infos Relatório'!BE$1)</f>
        <v>0</v>
      </c>
      <c r="BK67" s="23">
        <f>COUNTIFS('Faturamento SP2'!$D$2:$D$557,'Infos Relatório'!$B$2,'Faturamento SP2'!$E$2:$E$557,'Infos Relatório'!$B67,'Faturamento SP2'!$Z$2:$Z$557,'Infos Relatório'!BK$1)</f>
        <v>0</v>
      </c>
      <c r="BL67" s="14">
        <f>SUMIFS('Faturamento SP2'!$G$2:$G$557,'Faturamento SP2'!$D$2:$D$557,'Infos Relatório'!$B$2,'Faturamento SP2'!$E$2:$E$557,'Infos Relatório'!$B67,'Faturamento SP2'!$Z$2:$Z$557,'Infos Relatório'!BK$1)</f>
        <v>0</v>
      </c>
      <c r="BM67" s="14">
        <f>SUMIFS('Faturamento SP2'!$J$2:$J$557,'Faturamento SP2'!$D$2:$D$557,'Infos Relatório'!$B$2,'Faturamento SP2'!$E$2:$E$557,'Infos Relatório'!$B67,'Faturamento SP2'!$Z$2:$Z$557,'Infos Relatório'!BK$1)</f>
        <v>0</v>
      </c>
      <c r="BN67" s="15">
        <f>SUMIFS('Faturamento SP2'!$O$2:$O$557,'Faturamento SP2'!$D$2:$D$557,'Infos Relatório'!$B$2,'Faturamento SP2'!$E$2:$E$557,'Infos Relatório'!$B67,'Faturamento SP2'!$Z$2:$Z$557,'Infos Relatório'!BK$1,'Faturamento SP2'!$T$2:$T$557,"Sim")+SUMIFS('Faturamento SP2'!$P$2:$P$557,'Faturamento SP2'!$D$2:$D$557,'Infos Relatório'!$B$2,'Faturamento SP2'!$E$2:$E$557,'Infos Relatório'!$B67,'Faturamento SP2'!$Z$2:$Z$557,'Infos Relatório'!BK$1,'Faturamento SP2'!$T$2:$T$557,"Sim")</f>
        <v>0</v>
      </c>
      <c r="BO67" s="27" t="e">
        <f t="shared" si="22"/>
        <v>#DIV/0!</v>
      </c>
      <c r="BP67" s="24">
        <f>SUMIFS('Faturamento SP2'!$H$2:$H$557,'Faturamento SP2'!$D$2:$D$557,'Infos Relatório'!$B$2,'Faturamento SP2'!$E$2:$E$557,'Infos Relatório'!$B67,'Faturamento SP2'!$Z$2:$Z$557,'Infos Relatório'!BK$1)</f>
        <v>0</v>
      </c>
      <c r="BQ67" s="23">
        <f>COUNTIFS('Faturamento SP2'!$D$2:$D$557,'Infos Relatório'!$B$2,'Faturamento SP2'!$E$2:$E$557,'Infos Relatório'!$B67,'Faturamento SP2'!$Z$2:$Z$557,'Infos Relatório'!BQ$1)</f>
        <v>0</v>
      </c>
      <c r="BR67" s="14">
        <f>SUMIFS('Faturamento SP2'!$G$2:$G$557,'Faturamento SP2'!$D$2:$D$557,'Infos Relatório'!$B$2,'Faturamento SP2'!$E$2:$E$557,'Infos Relatório'!$B67,'Faturamento SP2'!$Z$2:$Z$557,'Infos Relatório'!BQ$1)</f>
        <v>0</v>
      </c>
      <c r="BS67" s="14">
        <f>SUMIFS('Faturamento SP2'!$J$2:$J$557,'Faturamento SP2'!$D$2:$D$557,'Infos Relatório'!$B$2,'Faturamento SP2'!$E$2:$E$557,'Infos Relatório'!$B67,'Faturamento SP2'!$Z$2:$Z$557,'Infos Relatório'!BQ$1)</f>
        <v>0</v>
      </c>
      <c r="BT67" s="15">
        <f>SUMIFS('Faturamento SP2'!$O$2:$O$557,'Faturamento SP2'!$D$2:$D$557,'Infos Relatório'!$B$2,'Faturamento SP2'!$E$2:$E$557,'Infos Relatório'!$B67,'Faturamento SP2'!$Z$2:$Z$557,'Infos Relatório'!BQ$1,'Faturamento SP2'!$T$2:$T$557,"Sim")+SUMIFS('Faturamento SP2'!$P$2:$P$557,'Faturamento SP2'!$D$2:$D$557,'Infos Relatório'!$B$2,'Faturamento SP2'!$E$2:$E$557,'Infos Relatório'!$B67,'Faturamento SP2'!$Z$2:$Z$557,'Infos Relatório'!BQ$1,'Faturamento SP2'!$T$2:$T$557,"Sim")</f>
        <v>0</v>
      </c>
      <c r="BU67" s="27" t="e">
        <f t="shared" si="23"/>
        <v>#DIV/0!</v>
      </c>
      <c r="BV67" s="24">
        <f>SUMIFS('Faturamento SP2'!$H$2:$H$557,'Faturamento SP2'!$D$2:$D$557,'Infos Relatório'!$B$2,'Faturamento SP2'!$E$2:$E$557,'Infos Relatório'!$B67,'Faturamento SP2'!$Z$2:$Z$557,'Infos Relatório'!BQ$1)</f>
        <v>0</v>
      </c>
    </row>
    <row r="68" spans="2:74">
      <c r="B68" s="17" t="s">
        <v>292</v>
      </c>
      <c r="C68" s="23">
        <f>COUNTIFS('Faturamento SP2'!$D$2:$D$557,'Infos Relatório'!$B$2,'Faturamento SP2'!$E$2:$E$557,'Infos Relatório'!$B68,'Faturamento SP2'!$Z$2:$Z$557,'Infos Relatório'!C$1)</f>
        <v>0</v>
      </c>
      <c r="D68" s="14">
        <f>SUMIFS('Faturamento SP2'!$G$2:$G$557,'Faturamento SP2'!$D$2:$D$557,'Infos Relatório'!$B$2,'Faturamento SP2'!$E$2:$E$557,'Infos Relatório'!$B68,'Faturamento SP2'!$Z$2:$Z$557,'Infos Relatório'!C$1)</f>
        <v>0</v>
      </c>
      <c r="E68" s="55">
        <f>SUMIFS('Faturamento SP2'!$J$2:$J$557,'Faturamento SP2'!$D$2:$D$557,'Infos Relatório'!$B$2,'Faturamento SP2'!$E$2:$E$557,'Infos Relatório'!$B68,'Faturamento SP2'!$Z$2:$Z$557,'Infos Relatório'!C$1)</f>
        <v>0</v>
      </c>
      <c r="F68" s="15">
        <f>SUMIFS('Faturamento SP2'!$O$2:$O$557,'Faturamento SP2'!$D$2:$D$557,'Infos Relatório'!$B$2,'Faturamento SP2'!$E$2:$E$557,'Infos Relatório'!$B68,'Faturamento SP2'!$Z$2:$Z$557,'Infos Relatório'!C$1,'Faturamento SP2'!$T$2:$T$557,"Sim")+SUMIFS('Faturamento SP2'!$P$2:$P$557,'Faturamento SP2'!$D$2:$D$557,'Infos Relatório'!$B$2,'Faturamento SP2'!$E$2:$E$557,'Infos Relatório'!$B68,'Faturamento SP2'!$Z$2:$Z$557,'Infos Relatório'!C$1,'Faturamento SP2'!$T$2:$T$557,"Sim")</f>
        <v>0</v>
      </c>
      <c r="G68" s="60" t="e">
        <f t="shared" si="12"/>
        <v>#DIV/0!</v>
      </c>
      <c r="H68" s="24">
        <f>SUMIFS('Faturamento SP2'!$H$2:$H$557,'Faturamento SP2'!$D$2:$D$557,'Infos Relatório'!$B$2,'Faturamento SP2'!$E$2:$E$557,'Infos Relatório'!$B68,'Faturamento SP2'!$Z$2:$Z$557,'Infos Relatório'!C$1)</f>
        <v>0</v>
      </c>
      <c r="I68" s="23">
        <f>COUNTIFS('Faturamento SP2'!$D$2:$D$557,'Infos Relatório'!$B$2,'Faturamento SP2'!$E$2:$E$557,'Infos Relatório'!$B68,'Faturamento SP2'!$Z$2:$Z$557,'Infos Relatório'!I$1)</f>
        <v>0</v>
      </c>
      <c r="J68" s="14">
        <f>SUMIFS('Faturamento SP2'!$G$2:$G$557,'Faturamento SP2'!$D$2:$D$557,'Infos Relatório'!$B$2,'Faturamento SP2'!$E$2:$E$557,'Infos Relatório'!$B68,'Faturamento SP2'!$Z$2:$Z$557,'Infos Relatório'!I$1)</f>
        <v>0</v>
      </c>
      <c r="K68" s="55">
        <f>SUMIFS('Faturamento SP2'!$J$2:$J$557,'Faturamento SP2'!$D$2:$D$557,'Infos Relatório'!$B$2,'Faturamento SP2'!$E$2:$E$557,'Infos Relatório'!$B68,'Faturamento SP2'!$Z$2:$Z$557,'Infos Relatório'!I$1)</f>
        <v>0</v>
      </c>
      <c r="L68" s="15">
        <f>SUMIFS('Faturamento SP2'!$O$2:$O$557,'Faturamento SP2'!$D$2:$D$557,'Infos Relatório'!$B$2,'Faturamento SP2'!$E$2:$E$557,'Infos Relatório'!$B68,'Faturamento SP2'!$Z$2:$Z$557,'Infos Relatório'!I$1,'Faturamento SP2'!$T$2:$T$557,"Sim")+SUMIFS('Faturamento SP2'!$P$2:$P$557,'Faturamento SP2'!$D$2:$D$557,'Infos Relatório'!$B$2,'Faturamento SP2'!$E$2:$E$557,'Infos Relatório'!$B68,'Faturamento SP2'!$Z$2:$Z$557,'Infos Relatório'!I$1,'Faturamento SP2'!$T$2:$T$557,"Sim")</f>
        <v>0</v>
      </c>
      <c r="M68" s="27" t="e">
        <f t="shared" si="13"/>
        <v>#DIV/0!</v>
      </c>
      <c r="N68" s="24">
        <f>SUMIFS('Faturamento SP2'!$H$2:$H$557,'Faturamento SP2'!$D$2:$D$557,'Infos Relatório'!$B$2,'Faturamento SP2'!$E$2:$E$557,'Infos Relatório'!$B68,'Faturamento SP2'!$Z$2:$Z$557,'Infos Relatório'!I$1)</f>
        <v>0</v>
      </c>
      <c r="O68" s="23">
        <f>COUNTIFS('Faturamento SP2'!$D$2:$D$557,'Infos Relatório'!$B$2,'Faturamento SP2'!$E$2:$E$557,'Infos Relatório'!$B68,'Faturamento SP2'!$Z$2:$Z$557,'Infos Relatório'!O$1)</f>
        <v>0</v>
      </c>
      <c r="P68" s="14">
        <f>SUMIFS('Faturamento SP2'!$G$2:$G$557,'Faturamento SP2'!$D$2:$D$557,'Infos Relatório'!$B$2,'Faturamento SP2'!$E$2:$E$557,'Infos Relatório'!$B68,'Faturamento SP2'!$Z$2:$Z$557,'Infos Relatório'!O$1)</f>
        <v>0</v>
      </c>
      <c r="Q68" s="14">
        <f>SUMIFS('Faturamento SP2'!$J$2:$J$557,'Faturamento SP2'!$D$2:$D$557,'Infos Relatório'!$B$2,'Faturamento SP2'!$E$2:$E$557,'Infos Relatório'!$B68,'Faturamento SP2'!$Z$2:$Z$557,'Infos Relatório'!O$1)</f>
        <v>0</v>
      </c>
      <c r="R68" s="15">
        <f>SUMIFS('Faturamento SP2'!$O$2:$O$557,'Faturamento SP2'!$D$2:$D$557,'Infos Relatório'!$B$2,'Faturamento SP2'!$E$2:$E$557,'Infos Relatório'!$B68,'Faturamento SP2'!$Z$2:$Z$557,'Infos Relatório'!O$1,'Faturamento SP2'!$T$2:$T$557,"Sim")+SUMIFS('Faturamento SP2'!$P$2:$P$557,'Faturamento SP2'!$D$2:$D$557,'Infos Relatório'!$B$2,'Faturamento SP2'!$E$2:$E$557,'Infos Relatório'!$B68,'Faturamento SP2'!$Z$2:$Z$557,'Infos Relatório'!O$1,'Faturamento SP2'!$T$2:$T$557,"Sim")</f>
        <v>0</v>
      </c>
      <c r="S68" s="27" t="e">
        <f t="shared" si="14"/>
        <v>#DIV/0!</v>
      </c>
      <c r="T68" s="24">
        <f>SUMIFS('Faturamento SP2'!$H$2:$H$557,'Faturamento SP2'!$D$2:$D$557,'Infos Relatório'!$B$2,'Faturamento SP2'!$E$2:$E$557,'Infos Relatório'!$B68,'Faturamento SP2'!$Z$2:$Z$557,'Infos Relatório'!O$1)</f>
        <v>0</v>
      </c>
      <c r="U68" s="23">
        <f>COUNTIFS('Faturamento SP2'!$D$2:$D$557,'Infos Relatório'!$B$2,'Faturamento SP2'!$E$2:$E$557,'Infos Relatório'!$B68,'Faturamento SP2'!$Z$2:$Z$557,'Infos Relatório'!U$1)</f>
        <v>0</v>
      </c>
      <c r="V68" s="14">
        <f>SUMIFS('Faturamento SP2'!$G$2:$G$557,'Faturamento SP2'!$D$2:$D$557,'Infos Relatório'!$B$2,'Faturamento SP2'!$E$2:$E$557,'Infos Relatório'!$B68,'Faturamento SP2'!$Z$2:$Z$557,'Infos Relatório'!U$1)</f>
        <v>0</v>
      </c>
      <c r="W68" s="14">
        <f>SUMIFS('Faturamento SP2'!$J$2:$J$557,'Faturamento SP2'!$D$2:$D$557,'Infos Relatório'!$B$2,'Faturamento SP2'!$E$2:$E$557,'Infos Relatório'!$B68,'Faturamento SP2'!$Z$2:$Z$557,'Infos Relatório'!U$1)</f>
        <v>0</v>
      </c>
      <c r="X68" s="15">
        <f>SUMIFS('Faturamento SP2'!$O$2:$O$557,'Faturamento SP2'!$D$2:$D$557,'Infos Relatório'!$B$2,'Faturamento SP2'!$E$2:$E$557,'Infos Relatório'!$B68,'Faturamento SP2'!$Z$2:$Z$557,'Infos Relatório'!U$1,'Faturamento SP2'!$T$2:$T$557,"Sim")+SUMIFS('Faturamento SP2'!$P$2:$P$557,'Faturamento SP2'!$D$2:$D$557,'Infos Relatório'!$B$2,'Faturamento SP2'!$E$2:$E$557,'Infos Relatório'!$B68,'Faturamento SP2'!$Z$2:$Z$557,'Infos Relatório'!U$1,'Faturamento SP2'!$T$2:$T$557,"Sim")</f>
        <v>0</v>
      </c>
      <c r="Y68" s="27" t="e">
        <f t="shared" si="15"/>
        <v>#DIV/0!</v>
      </c>
      <c r="Z68" s="24">
        <f>SUMIFS('Faturamento SP2'!$H$2:$H$557,'Faturamento SP2'!$D$2:$D$557,'Infos Relatório'!$B$2,'Faturamento SP2'!$E$2:$E$557,'Infos Relatório'!$B68,'Faturamento SP2'!$Z$2:$Z$557,'Infos Relatório'!U$1)</f>
        <v>0</v>
      </c>
      <c r="AA68" s="23">
        <f>COUNTIFS('Faturamento SP2'!$D$2:$D$557,'Infos Relatório'!$B$2,'Faturamento SP2'!$E$2:$E$557,'Infos Relatório'!$B68,'Faturamento SP2'!$Z$2:$Z$557,'Infos Relatório'!AA$1)</f>
        <v>0</v>
      </c>
      <c r="AB68" s="14">
        <f>SUMIFS('Faturamento SP2'!$G$2:$G$557,'Faturamento SP2'!$D$2:$D$557,'Infos Relatório'!$B$2,'Faturamento SP2'!$E$2:$E$557,'Infos Relatório'!$B68,'Faturamento SP2'!$Z$2:$Z$557,'Infos Relatório'!AA$1)</f>
        <v>0</v>
      </c>
      <c r="AC68" s="14">
        <f>SUMIFS('Faturamento SP2'!$J$2:$J$557,'Faturamento SP2'!$D$2:$D$557,'Infos Relatório'!$B$2,'Faturamento SP2'!$E$2:$E$557,'Infos Relatório'!$B68,'Faturamento SP2'!$Z$2:$Z$557,'Infos Relatório'!AA$1)</f>
        <v>0</v>
      </c>
      <c r="AD68" s="15">
        <f>SUMIFS('Faturamento SP2'!$O$2:$O$557,'Faturamento SP2'!$D$2:$D$557,'Infos Relatório'!$B$2,'Faturamento SP2'!$E$2:$E$557,'Infos Relatório'!$B68,'Faturamento SP2'!$Z$2:$Z$557,'Infos Relatório'!AA$1,'Faturamento SP2'!$T$2:$T$557,"Sim")+SUMIFS('Faturamento SP2'!$P$2:$P$557,'Faturamento SP2'!$D$2:$D$557,'Infos Relatório'!$B$2,'Faturamento SP2'!$E$2:$E$557,'Infos Relatório'!$B68,'Faturamento SP2'!$Z$2:$Z$557,'Infos Relatório'!AA$1,'Faturamento SP2'!$T$2:$T$557,"Sim")</f>
        <v>0</v>
      </c>
      <c r="AE68" s="27" t="e">
        <f t="shared" si="16"/>
        <v>#DIV/0!</v>
      </c>
      <c r="AF68" s="24">
        <f>SUMIFS('Faturamento SP2'!$H$2:$H$557,'Faturamento SP2'!$D$2:$D$557,'Infos Relatório'!$B$2,'Faturamento SP2'!$E$2:$E$557,'Infos Relatório'!$B68,'Faturamento SP2'!$Z$2:$Z$557,'Infos Relatório'!AA$1)</f>
        <v>0</v>
      </c>
      <c r="AG68" s="23">
        <f>COUNTIFS('Faturamento SP2'!$D$2:$D$557,'Infos Relatório'!$B$2,'Faturamento SP2'!$E$2:$E$557,'Infos Relatório'!$B68,'Faturamento SP2'!$Z$2:$Z$557,'Infos Relatório'!AG$1)</f>
        <v>0</v>
      </c>
      <c r="AH68" s="14">
        <f>SUMIFS('Faturamento SP2'!$G$2:$G$557,'Faturamento SP2'!$D$2:$D$557,'Infos Relatório'!$B$2,'Faturamento SP2'!$E$2:$E$557,'Infos Relatório'!$B68,'Faturamento SP2'!$Z$2:$Z$557,'Infos Relatório'!AG$1)</f>
        <v>0</v>
      </c>
      <c r="AI68" s="14">
        <f>SUMIFS('Faturamento SP2'!$J$2:$J$557,'Faturamento SP2'!$D$2:$D$557,'Infos Relatório'!$B$2,'Faturamento SP2'!$E$2:$E$557,'Infos Relatório'!$B68,'Faturamento SP2'!$Z$2:$Z$557,'Infos Relatório'!AG$1)</f>
        <v>0</v>
      </c>
      <c r="AJ68" s="15">
        <f>SUMIFS('Faturamento SP2'!$O$2:$O$557,'Faturamento SP2'!$D$2:$D$557,'Infos Relatório'!$B$2,'Faturamento SP2'!$E$2:$E$557,'Infos Relatório'!$B68,'Faturamento SP2'!$Z$2:$Z$557,'Infos Relatório'!AG$1,'Faturamento SP2'!$T$2:$T$557,"Sim")+SUMIFS('Faturamento SP2'!$P$2:$P$557,'Faturamento SP2'!$D$2:$D$557,'Infos Relatório'!$B$2,'Faturamento SP2'!$E$2:$E$557,'Infos Relatório'!$B68,'Faturamento SP2'!$Z$2:$Z$557,'Infos Relatório'!AG$1,'Faturamento SP2'!$T$2:$T$557,"Sim")</f>
        <v>0</v>
      </c>
      <c r="AK68" s="27" t="e">
        <f t="shared" si="17"/>
        <v>#DIV/0!</v>
      </c>
      <c r="AL68" s="24">
        <f>SUMIFS('Faturamento SP2'!$H$2:$H$557,'Faturamento SP2'!$D$2:$D$557,'Infos Relatório'!$B$2,'Faturamento SP2'!$E$2:$E$557,'Infos Relatório'!$B68,'Faturamento SP2'!$Z$2:$Z$557,'Infos Relatório'!AG$1)</f>
        <v>0</v>
      </c>
      <c r="AM68" s="23">
        <f>COUNTIFS('Faturamento SP2'!$D$2:$D$557,'Infos Relatório'!$B$2,'Faturamento SP2'!$E$2:$E$557,'Infos Relatório'!$B68,'Faturamento SP2'!$Z$2:$Z$557,'Infos Relatório'!AM$1)</f>
        <v>0</v>
      </c>
      <c r="AN68" s="14">
        <f>SUMIFS('Faturamento SP2'!$G$2:$G$557,'Faturamento SP2'!$D$2:$D$557,'Infos Relatório'!$B$2,'Faturamento SP2'!$E$2:$E$557,'Infos Relatório'!$B68,'Faturamento SP2'!$Z$2:$Z$557,'Infos Relatório'!AM$1)</f>
        <v>0</v>
      </c>
      <c r="AO68" s="14">
        <f>SUMIFS('Faturamento SP2'!$J$2:$J$557,'Faturamento SP2'!$D$2:$D$557,'Infos Relatório'!$B$2,'Faturamento SP2'!$E$2:$E$557,'Infos Relatório'!$B68,'Faturamento SP2'!$Z$2:$Z$557,'Infos Relatório'!AM$1)</f>
        <v>0</v>
      </c>
      <c r="AP68" s="15">
        <f>SUMIFS('Faturamento SP2'!$O$2:$O$557,'Faturamento SP2'!$D$2:$D$557,'Infos Relatório'!$B$2,'Faturamento SP2'!$E$2:$E$557,'Infos Relatório'!$B68,'Faturamento SP2'!$Z$2:$Z$557,'Infos Relatório'!AM$1,'Faturamento SP2'!$T$2:$T$557,"Sim")+SUMIFS('Faturamento SP2'!$P$2:$P$557,'Faturamento SP2'!$D$2:$D$557,'Infos Relatório'!$B$2,'Faturamento SP2'!$E$2:$E$557,'Infos Relatório'!$B68,'Faturamento SP2'!$Z$2:$Z$557,'Infos Relatório'!AM$1,'Faturamento SP2'!$T$2:$T$557,"Sim")</f>
        <v>0</v>
      </c>
      <c r="AQ68" s="27" t="e">
        <f t="shared" si="18"/>
        <v>#DIV/0!</v>
      </c>
      <c r="AR68" s="24">
        <f>SUMIFS('Faturamento SP2'!$H$2:$H$557,'Faturamento SP2'!$D$2:$D$557,'Infos Relatório'!$B$2,'Faturamento SP2'!$E$2:$E$557,'Infos Relatório'!$B68,'Faturamento SP2'!$Z$2:$Z$557,'Infos Relatório'!AM$1)</f>
        <v>0</v>
      </c>
      <c r="AS68" s="23">
        <f>COUNTIFS('Faturamento SP2'!$D$2:$D$557,'Infos Relatório'!$B$2,'Faturamento SP2'!$E$2:$E$557,'Infos Relatório'!$B68,'Faturamento SP2'!$Z$2:$Z$557,'Infos Relatório'!AS$1)</f>
        <v>0</v>
      </c>
      <c r="AT68" s="14">
        <f>SUMIFS('Faturamento SP2'!$G$2:$G$557,'Faturamento SP2'!$D$2:$D$557,'Infos Relatório'!$B$2,'Faturamento SP2'!$E$2:$E$557,'Infos Relatório'!$B68,'Faturamento SP2'!$Z$2:$Z$557,'Infos Relatório'!AS$1)</f>
        <v>0</v>
      </c>
      <c r="AU68" s="14">
        <f>SUMIFS('Faturamento SP2'!$J$2:$J$557,'Faturamento SP2'!$D$2:$D$557,'Infos Relatório'!$B$2,'Faturamento SP2'!$E$2:$E$557,'Infos Relatório'!$B68,'Faturamento SP2'!$Z$2:$Z$557,'Infos Relatório'!AS$1)</f>
        <v>0</v>
      </c>
      <c r="AV68" s="15">
        <f>SUMIFS('Faturamento SP2'!$O$2:$O$557,'Faturamento SP2'!$D$2:$D$557,'Infos Relatório'!$B$2,'Faturamento SP2'!$E$2:$E$557,'Infos Relatório'!$B68,'Faturamento SP2'!$Z$2:$Z$557,'Infos Relatório'!AS$1,'Faturamento SP2'!$T$2:$T$557,"Sim")+SUMIFS('Faturamento SP2'!$P$2:$P$557,'Faturamento SP2'!$D$2:$D$557,'Infos Relatório'!$B$2,'Faturamento SP2'!$E$2:$E$557,'Infos Relatório'!$B68,'Faturamento SP2'!$Z$2:$Z$557,'Infos Relatório'!AS$1,'Faturamento SP2'!$T$2:$T$557,"Sim")</f>
        <v>0</v>
      </c>
      <c r="AW68" s="27" t="e">
        <f t="shared" si="19"/>
        <v>#DIV/0!</v>
      </c>
      <c r="AX68" s="24">
        <f>SUMIFS('Faturamento SP2'!$H$2:$H$557,'Faturamento SP2'!$D$2:$D$557,'Infos Relatório'!$B$2,'Faturamento SP2'!$E$2:$E$557,'Infos Relatório'!$B68,'Faturamento SP2'!$Z$2:$Z$557,'Infos Relatório'!AS$1)</f>
        <v>0</v>
      </c>
      <c r="AY68" s="23">
        <f>COUNTIFS('Faturamento SP2'!$D$2:$D$557,'Infos Relatório'!$B$2,'Faturamento SP2'!$E$2:$E$557,'Infos Relatório'!$B68,'Faturamento SP2'!$Z$2:$Z$557,'Infos Relatório'!AY$1)</f>
        <v>0</v>
      </c>
      <c r="AZ68" s="14">
        <f>SUMIFS('Faturamento SP2'!$G$2:$G$557,'Faturamento SP2'!$D$2:$D$557,'Infos Relatório'!$B$2,'Faturamento SP2'!$E$2:$E$557,'Infos Relatório'!$B68,'Faturamento SP2'!$Z$2:$Z$557,'Infos Relatório'!AY$1)</f>
        <v>0</v>
      </c>
      <c r="BA68" s="14">
        <f>SUMIFS('Faturamento SP2'!$J$2:$J$557,'Faturamento SP2'!$D$2:$D$557,'Infos Relatório'!$B$2,'Faturamento SP2'!$E$2:$E$557,'Infos Relatório'!$B68,'Faturamento SP2'!$Z$2:$Z$557,'Infos Relatório'!AY$1)</f>
        <v>0</v>
      </c>
      <c r="BB68" s="15">
        <f>SUMIFS('Faturamento SP2'!$O$2:$O$557,'Faturamento SP2'!$D$2:$D$557,'Infos Relatório'!$B$2,'Faturamento SP2'!$E$2:$E$557,'Infos Relatório'!$B68,'Faturamento SP2'!$Z$2:$Z$557,'Infos Relatório'!AY$1,'Faturamento SP2'!$T$2:$T$557,"Sim")+SUMIFS('Faturamento SP2'!$P$2:$P$557,'Faturamento SP2'!$D$2:$D$557,'Infos Relatório'!$B$2,'Faturamento SP2'!$E$2:$E$557,'Infos Relatório'!$B68,'Faturamento SP2'!$Z$2:$Z$557,'Infos Relatório'!AY$1,'Faturamento SP2'!$T$2:$T$557,"Sim")</f>
        <v>0</v>
      </c>
      <c r="BC68" s="27" t="e">
        <f t="shared" si="20"/>
        <v>#DIV/0!</v>
      </c>
      <c r="BD68" s="24">
        <f>SUMIFS('Faturamento SP2'!$H$2:$H$557,'Faturamento SP2'!$D$2:$D$557,'Infos Relatório'!$B$2,'Faturamento SP2'!$E$2:$E$557,'Infos Relatório'!$B68,'Faturamento SP2'!$Z$2:$Z$557,'Infos Relatório'!AY$1)</f>
        <v>0</v>
      </c>
      <c r="BE68" s="23">
        <f>COUNTIFS('Faturamento SP2'!$D$2:$D$557,'Infos Relatório'!$B$2,'Faturamento SP2'!$E$2:$E$557,'Infos Relatório'!$B68,'Faturamento SP2'!$Z$2:$Z$557,'Infos Relatório'!BE$1)</f>
        <v>0</v>
      </c>
      <c r="BF68" s="14">
        <f>SUMIFS('Faturamento SP2'!$G$2:$G$557,'Faturamento SP2'!$D$2:$D$557,'Infos Relatório'!$B$2,'Faturamento SP2'!$E$2:$E$557,'Infos Relatório'!$B68,'Faturamento SP2'!$Z$2:$Z$557,'Infos Relatório'!BE$1)</f>
        <v>0</v>
      </c>
      <c r="BG68" s="14">
        <f>SUMIFS('Faturamento SP2'!$J$2:$J$557,'Faturamento SP2'!$D$2:$D$557,'Infos Relatório'!$B$2,'Faturamento SP2'!$E$2:$E$557,'Infos Relatório'!$B68,'Faturamento SP2'!$Z$2:$Z$557,'Infos Relatório'!BE$1)</f>
        <v>0</v>
      </c>
      <c r="BH68" s="15">
        <f>SUMIFS('Faturamento SP2'!$O$2:$O$557,'Faturamento SP2'!$D$2:$D$557,'Infos Relatório'!$B$2,'Faturamento SP2'!$E$2:$E$557,'Infos Relatório'!$B68,'Faturamento SP2'!$Z$2:$Z$557,'Infos Relatório'!BE$1,'Faturamento SP2'!$T$2:$T$557,"Sim")+SUMIFS('Faturamento SP2'!$P$2:$P$557,'Faturamento SP2'!$D$2:$D$557,'Infos Relatório'!$B$2,'Faturamento SP2'!$E$2:$E$557,'Infos Relatório'!$B68,'Faturamento SP2'!$Z$2:$Z$557,'Infos Relatório'!BE$1,'Faturamento SP2'!$T$2:$T$557,"Sim")</f>
        <v>0</v>
      </c>
      <c r="BI68" s="27" t="e">
        <f t="shared" si="21"/>
        <v>#DIV/0!</v>
      </c>
      <c r="BJ68" s="24">
        <f>SUMIFS('Faturamento SP2'!$H$2:$H$557,'Faturamento SP2'!$D$2:$D$557,'Infos Relatório'!$B$2,'Faturamento SP2'!$E$2:$E$557,'Infos Relatório'!$B68,'Faturamento SP2'!$Z$2:$Z$557,'Infos Relatório'!BE$1)</f>
        <v>0</v>
      </c>
      <c r="BK68" s="23">
        <f>COUNTIFS('Faturamento SP2'!$D$2:$D$557,'Infos Relatório'!$B$2,'Faturamento SP2'!$E$2:$E$557,'Infos Relatório'!$B68,'Faturamento SP2'!$Z$2:$Z$557,'Infos Relatório'!BK$1)</f>
        <v>0</v>
      </c>
      <c r="BL68" s="14">
        <f>SUMIFS('Faturamento SP2'!$G$2:$G$557,'Faturamento SP2'!$D$2:$D$557,'Infos Relatório'!$B$2,'Faturamento SP2'!$E$2:$E$557,'Infos Relatório'!$B68,'Faturamento SP2'!$Z$2:$Z$557,'Infos Relatório'!BK$1)</f>
        <v>0</v>
      </c>
      <c r="BM68" s="14">
        <f>SUMIFS('Faturamento SP2'!$J$2:$J$557,'Faturamento SP2'!$D$2:$D$557,'Infos Relatório'!$B$2,'Faturamento SP2'!$E$2:$E$557,'Infos Relatório'!$B68,'Faturamento SP2'!$Z$2:$Z$557,'Infos Relatório'!BK$1)</f>
        <v>0</v>
      </c>
      <c r="BN68" s="15">
        <f>SUMIFS('Faturamento SP2'!$O$2:$O$557,'Faturamento SP2'!$D$2:$D$557,'Infos Relatório'!$B$2,'Faturamento SP2'!$E$2:$E$557,'Infos Relatório'!$B68,'Faturamento SP2'!$Z$2:$Z$557,'Infos Relatório'!BK$1,'Faturamento SP2'!$T$2:$T$557,"Sim")+SUMIFS('Faturamento SP2'!$P$2:$P$557,'Faturamento SP2'!$D$2:$D$557,'Infos Relatório'!$B$2,'Faturamento SP2'!$E$2:$E$557,'Infos Relatório'!$B68,'Faturamento SP2'!$Z$2:$Z$557,'Infos Relatório'!BK$1,'Faturamento SP2'!$T$2:$T$557,"Sim")</f>
        <v>0</v>
      </c>
      <c r="BO68" s="27" t="e">
        <f t="shared" si="22"/>
        <v>#DIV/0!</v>
      </c>
      <c r="BP68" s="24">
        <f>SUMIFS('Faturamento SP2'!$H$2:$H$557,'Faturamento SP2'!$D$2:$D$557,'Infos Relatório'!$B$2,'Faturamento SP2'!$E$2:$E$557,'Infos Relatório'!$B68,'Faturamento SP2'!$Z$2:$Z$557,'Infos Relatório'!BK$1)</f>
        <v>0</v>
      </c>
      <c r="BQ68" s="23">
        <f>COUNTIFS('Faturamento SP2'!$D$2:$D$557,'Infos Relatório'!$B$2,'Faturamento SP2'!$E$2:$E$557,'Infos Relatório'!$B68,'Faturamento SP2'!$Z$2:$Z$557,'Infos Relatório'!BQ$1)</f>
        <v>0</v>
      </c>
      <c r="BR68" s="14">
        <f>SUMIFS('Faturamento SP2'!$G$2:$G$557,'Faturamento SP2'!$D$2:$D$557,'Infos Relatório'!$B$2,'Faturamento SP2'!$E$2:$E$557,'Infos Relatório'!$B68,'Faturamento SP2'!$Z$2:$Z$557,'Infos Relatório'!BQ$1)</f>
        <v>0</v>
      </c>
      <c r="BS68" s="14">
        <f>SUMIFS('Faturamento SP2'!$J$2:$J$557,'Faturamento SP2'!$D$2:$D$557,'Infos Relatório'!$B$2,'Faturamento SP2'!$E$2:$E$557,'Infos Relatório'!$B68,'Faturamento SP2'!$Z$2:$Z$557,'Infos Relatório'!BQ$1)</f>
        <v>0</v>
      </c>
      <c r="BT68" s="15">
        <f>SUMIFS('Faturamento SP2'!$O$2:$O$557,'Faturamento SP2'!$D$2:$D$557,'Infos Relatório'!$B$2,'Faturamento SP2'!$E$2:$E$557,'Infos Relatório'!$B68,'Faturamento SP2'!$Z$2:$Z$557,'Infos Relatório'!BQ$1,'Faturamento SP2'!$T$2:$T$557,"Sim")+SUMIFS('Faturamento SP2'!$P$2:$P$557,'Faturamento SP2'!$D$2:$D$557,'Infos Relatório'!$B$2,'Faturamento SP2'!$E$2:$E$557,'Infos Relatório'!$B68,'Faturamento SP2'!$Z$2:$Z$557,'Infos Relatório'!BQ$1,'Faturamento SP2'!$T$2:$T$557,"Sim")</f>
        <v>0</v>
      </c>
      <c r="BU68" s="27" t="e">
        <f t="shared" si="23"/>
        <v>#DIV/0!</v>
      </c>
      <c r="BV68" s="24">
        <f>SUMIFS('Faturamento SP2'!$H$2:$H$557,'Faturamento SP2'!$D$2:$D$557,'Infos Relatório'!$B$2,'Faturamento SP2'!$E$2:$E$557,'Infos Relatório'!$B68,'Faturamento SP2'!$Z$2:$Z$557,'Infos Relatório'!BQ$1)</f>
        <v>0</v>
      </c>
    </row>
    <row r="69" spans="2:74">
      <c r="B69" s="17" t="s">
        <v>784</v>
      </c>
      <c r="C69" s="23">
        <f>COUNTIFS('Faturamento SP2'!$D$2:$D$557,'Infos Relatório'!$B$2,'Faturamento SP2'!$E$2:$E$557,'Infos Relatório'!$B69,'Faturamento SP2'!$Z$2:$Z$557,'Infos Relatório'!C$1)</f>
        <v>0</v>
      </c>
      <c r="D69" s="14">
        <f>SUMIFS('Faturamento SP2'!$G$2:$G$557,'Faturamento SP2'!$D$2:$D$557,'Infos Relatório'!$B$2,'Faturamento SP2'!$E$2:$E$557,'Infos Relatório'!$B69,'Faturamento SP2'!$Z$2:$Z$557,'Infos Relatório'!C$1)</f>
        <v>0</v>
      </c>
      <c r="E69" s="55">
        <f>SUMIFS('Faturamento SP2'!$J$2:$J$557,'Faturamento SP2'!$D$2:$D$557,'Infos Relatório'!$B$2,'Faturamento SP2'!$E$2:$E$557,'Infos Relatório'!$B69,'Faturamento SP2'!$Z$2:$Z$557,'Infos Relatório'!C$1)</f>
        <v>0</v>
      </c>
      <c r="F69" s="15">
        <f>SUMIFS('Faturamento SP2'!$O$2:$O$557,'Faturamento SP2'!$D$2:$D$557,'Infos Relatório'!$B$2,'Faturamento SP2'!$E$2:$E$557,'Infos Relatório'!$B69,'Faturamento SP2'!$Z$2:$Z$557,'Infos Relatório'!C$1,'Faturamento SP2'!$T$2:$T$557,"Sim")+SUMIFS('Faturamento SP2'!$P$2:$P$557,'Faturamento SP2'!$D$2:$D$557,'Infos Relatório'!$B$2,'Faturamento SP2'!$E$2:$E$557,'Infos Relatório'!$B69,'Faturamento SP2'!$Z$2:$Z$557,'Infos Relatório'!C$1,'Faturamento SP2'!$T$2:$T$557,"Sim")</f>
        <v>0</v>
      </c>
      <c r="G69" s="60" t="e">
        <f t="shared" si="12"/>
        <v>#DIV/0!</v>
      </c>
      <c r="H69" s="24">
        <f>SUMIFS('Faturamento SP2'!$H$2:$H$557,'Faturamento SP2'!$D$2:$D$557,'Infos Relatório'!$B$2,'Faturamento SP2'!$E$2:$E$557,'Infos Relatório'!$B69,'Faturamento SP2'!$Z$2:$Z$557,'Infos Relatório'!C$1)</f>
        <v>0</v>
      </c>
      <c r="I69" s="23">
        <f>COUNTIFS('Faturamento SP2'!$D$2:$D$557,'Infos Relatório'!$B$2,'Faturamento SP2'!$E$2:$E$557,'Infos Relatório'!$B69,'Faturamento SP2'!$Z$2:$Z$557,'Infos Relatório'!I$1)</f>
        <v>0</v>
      </c>
      <c r="J69" s="14">
        <f>SUMIFS('Faturamento SP2'!$G$2:$G$557,'Faturamento SP2'!$D$2:$D$557,'Infos Relatório'!$B$2,'Faturamento SP2'!$E$2:$E$557,'Infos Relatório'!$B69,'Faturamento SP2'!$Z$2:$Z$557,'Infos Relatório'!I$1)</f>
        <v>0</v>
      </c>
      <c r="K69" s="55">
        <f>SUMIFS('Faturamento SP2'!$J$2:$J$557,'Faturamento SP2'!$D$2:$D$557,'Infos Relatório'!$B$2,'Faturamento SP2'!$E$2:$E$557,'Infos Relatório'!$B69,'Faturamento SP2'!$Z$2:$Z$557,'Infos Relatório'!I$1)</f>
        <v>0</v>
      </c>
      <c r="L69" s="15">
        <f>SUMIFS('Faturamento SP2'!$O$2:$O$557,'Faturamento SP2'!$D$2:$D$557,'Infos Relatório'!$B$2,'Faturamento SP2'!$E$2:$E$557,'Infos Relatório'!$B69,'Faturamento SP2'!$Z$2:$Z$557,'Infos Relatório'!I$1,'Faturamento SP2'!$T$2:$T$557,"Sim")+SUMIFS('Faturamento SP2'!$P$2:$P$557,'Faturamento SP2'!$D$2:$D$557,'Infos Relatório'!$B$2,'Faturamento SP2'!$E$2:$E$557,'Infos Relatório'!$B69,'Faturamento SP2'!$Z$2:$Z$557,'Infos Relatório'!I$1,'Faturamento SP2'!$T$2:$T$557,"Sim")</f>
        <v>0</v>
      </c>
      <c r="M69" s="27" t="e">
        <f t="shared" si="13"/>
        <v>#DIV/0!</v>
      </c>
      <c r="N69" s="24">
        <f>SUMIFS('Faturamento SP2'!$H$2:$H$557,'Faturamento SP2'!$D$2:$D$557,'Infos Relatório'!$B$2,'Faturamento SP2'!$E$2:$E$557,'Infos Relatório'!$B69,'Faturamento SP2'!$Z$2:$Z$557,'Infos Relatório'!I$1)</f>
        <v>0</v>
      </c>
      <c r="O69" s="23">
        <f>COUNTIFS('Faturamento SP2'!$D$2:$D$557,'Infos Relatório'!$B$2,'Faturamento SP2'!$E$2:$E$557,'Infos Relatório'!$B69,'Faturamento SP2'!$Z$2:$Z$557,'Infos Relatório'!O$1)</f>
        <v>0</v>
      </c>
      <c r="P69" s="14">
        <f>SUMIFS('Faturamento SP2'!$G$2:$G$557,'Faturamento SP2'!$D$2:$D$557,'Infos Relatório'!$B$2,'Faturamento SP2'!$E$2:$E$557,'Infos Relatório'!$B69,'Faturamento SP2'!$Z$2:$Z$557,'Infos Relatório'!O$1)</f>
        <v>0</v>
      </c>
      <c r="Q69" s="14">
        <f>SUMIFS('Faturamento SP2'!$J$2:$J$557,'Faturamento SP2'!$D$2:$D$557,'Infos Relatório'!$B$2,'Faturamento SP2'!$E$2:$E$557,'Infos Relatório'!$B69,'Faturamento SP2'!$Z$2:$Z$557,'Infos Relatório'!O$1)</f>
        <v>0</v>
      </c>
      <c r="R69" s="15">
        <f>SUMIFS('Faturamento SP2'!$O$2:$O$557,'Faturamento SP2'!$D$2:$D$557,'Infos Relatório'!$B$2,'Faturamento SP2'!$E$2:$E$557,'Infos Relatório'!$B69,'Faturamento SP2'!$Z$2:$Z$557,'Infos Relatório'!O$1,'Faturamento SP2'!$T$2:$T$557,"Sim")+SUMIFS('Faturamento SP2'!$P$2:$P$557,'Faturamento SP2'!$D$2:$D$557,'Infos Relatório'!$B$2,'Faturamento SP2'!$E$2:$E$557,'Infos Relatório'!$B69,'Faturamento SP2'!$Z$2:$Z$557,'Infos Relatório'!O$1,'Faturamento SP2'!$T$2:$T$557,"Sim")</f>
        <v>0</v>
      </c>
      <c r="S69" s="27" t="e">
        <f t="shared" si="14"/>
        <v>#DIV/0!</v>
      </c>
      <c r="T69" s="24">
        <f>SUMIFS('Faturamento SP2'!$H$2:$H$557,'Faturamento SP2'!$D$2:$D$557,'Infos Relatório'!$B$2,'Faturamento SP2'!$E$2:$E$557,'Infos Relatório'!$B69,'Faturamento SP2'!$Z$2:$Z$557,'Infos Relatório'!O$1)</f>
        <v>0</v>
      </c>
      <c r="U69" s="23">
        <f>COUNTIFS('Faturamento SP2'!$D$2:$D$557,'Infos Relatório'!$B$2,'Faturamento SP2'!$E$2:$E$557,'Infos Relatório'!$B69,'Faturamento SP2'!$Z$2:$Z$557,'Infos Relatório'!U$1)</f>
        <v>0</v>
      </c>
      <c r="V69" s="14">
        <f>SUMIFS('Faturamento SP2'!$G$2:$G$557,'Faturamento SP2'!$D$2:$D$557,'Infos Relatório'!$B$2,'Faturamento SP2'!$E$2:$E$557,'Infos Relatório'!$B69,'Faturamento SP2'!$Z$2:$Z$557,'Infos Relatório'!U$1)</f>
        <v>0</v>
      </c>
      <c r="W69" s="14">
        <f>SUMIFS('Faturamento SP2'!$J$2:$J$557,'Faturamento SP2'!$D$2:$D$557,'Infos Relatório'!$B$2,'Faturamento SP2'!$E$2:$E$557,'Infos Relatório'!$B69,'Faturamento SP2'!$Z$2:$Z$557,'Infos Relatório'!U$1)</f>
        <v>0</v>
      </c>
      <c r="X69" s="15">
        <f>SUMIFS('Faturamento SP2'!$O$2:$O$557,'Faturamento SP2'!$D$2:$D$557,'Infos Relatório'!$B$2,'Faturamento SP2'!$E$2:$E$557,'Infos Relatório'!$B69,'Faturamento SP2'!$Z$2:$Z$557,'Infos Relatório'!U$1,'Faturamento SP2'!$T$2:$T$557,"Sim")+SUMIFS('Faturamento SP2'!$P$2:$P$557,'Faturamento SP2'!$D$2:$D$557,'Infos Relatório'!$B$2,'Faturamento SP2'!$E$2:$E$557,'Infos Relatório'!$B69,'Faturamento SP2'!$Z$2:$Z$557,'Infos Relatório'!U$1,'Faturamento SP2'!$T$2:$T$557,"Sim")</f>
        <v>0</v>
      </c>
      <c r="Y69" s="27" t="e">
        <f t="shared" si="15"/>
        <v>#DIV/0!</v>
      </c>
      <c r="Z69" s="24">
        <f>SUMIFS('Faturamento SP2'!$H$2:$H$557,'Faturamento SP2'!$D$2:$D$557,'Infos Relatório'!$B$2,'Faturamento SP2'!$E$2:$E$557,'Infos Relatório'!$B69,'Faturamento SP2'!$Z$2:$Z$557,'Infos Relatório'!U$1)</f>
        <v>0</v>
      </c>
      <c r="AA69" s="23">
        <f>COUNTIFS('Faturamento SP2'!$D$2:$D$557,'Infos Relatório'!$B$2,'Faturamento SP2'!$E$2:$E$557,'Infos Relatório'!$B69,'Faturamento SP2'!$Z$2:$Z$557,'Infos Relatório'!AA$1)</f>
        <v>0</v>
      </c>
      <c r="AB69" s="14">
        <f>SUMIFS('Faturamento SP2'!$G$2:$G$557,'Faturamento SP2'!$D$2:$D$557,'Infos Relatório'!$B$2,'Faturamento SP2'!$E$2:$E$557,'Infos Relatório'!$B69,'Faturamento SP2'!$Z$2:$Z$557,'Infos Relatório'!AA$1)</f>
        <v>0</v>
      </c>
      <c r="AC69" s="14">
        <f>SUMIFS('Faturamento SP2'!$J$2:$J$557,'Faturamento SP2'!$D$2:$D$557,'Infos Relatório'!$B$2,'Faturamento SP2'!$E$2:$E$557,'Infos Relatório'!$B69,'Faturamento SP2'!$Z$2:$Z$557,'Infos Relatório'!AA$1)</f>
        <v>0</v>
      </c>
      <c r="AD69" s="15">
        <f>SUMIFS('Faturamento SP2'!$O$2:$O$557,'Faturamento SP2'!$D$2:$D$557,'Infos Relatório'!$B$2,'Faturamento SP2'!$E$2:$E$557,'Infos Relatório'!$B69,'Faturamento SP2'!$Z$2:$Z$557,'Infos Relatório'!AA$1,'Faturamento SP2'!$T$2:$T$557,"Sim")+SUMIFS('Faturamento SP2'!$P$2:$P$557,'Faturamento SP2'!$D$2:$D$557,'Infos Relatório'!$B$2,'Faturamento SP2'!$E$2:$E$557,'Infos Relatório'!$B69,'Faturamento SP2'!$Z$2:$Z$557,'Infos Relatório'!AA$1,'Faturamento SP2'!$T$2:$T$557,"Sim")</f>
        <v>0</v>
      </c>
      <c r="AE69" s="27" t="e">
        <f t="shared" si="16"/>
        <v>#DIV/0!</v>
      </c>
      <c r="AF69" s="24">
        <f>SUMIFS('Faturamento SP2'!$H$2:$H$557,'Faturamento SP2'!$D$2:$D$557,'Infos Relatório'!$B$2,'Faturamento SP2'!$E$2:$E$557,'Infos Relatório'!$B69,'Faturamento SP2'!$Z$2:$Z$557,'Infos Relatório'!AA$1)</f>
        <v>0</v>
      </c>
      <c r="AG69" s="23">
        <f>COUNTIFS('Faturamento SP2'!$D$2:$D$557,'Infos Relatório'!$B$2,'Faturamento SP2'!$E$2:$E$557,'Infos Relatório'!$B69,'Faturamento SP2'!$Z$2:$Z$557,'Infos Relatório'!AG$1)</f>
        <v>0</v>
      </c>
      <c r="AH69" s="14">
        <f>SUMIFS('Faturamento SP2'!$G$2:$G$557,'Faturamento SP2'!$D$2:$D$557,'Infos Relatório'!$B$2,'Faturamento SP2'!$E$2:$E$557,'Infos Relatório'!$B69,'Faturamento SP2'!$Z$2:$Z$557,'Infos Relatório'!AG$1)</f>
        <v>0</v>
      </c>
      <c r="AI69" s="14">
        <f>SUMIFS('Faturamento SP2'!$J$2:$J$557,'Faturamento SP2'!$D$2:$D$557,'Infos Relatório'!$B$2,'Faturamento SP2'!$E$2:$E$557,'Infos Relatório'!$B69,'Faturamento SP2'!$Z$2:$Z$557,'Infos Relatório'!AG$1)</f>
        <v>0</v>
      </c>
      <c r="AJ69" s="15">
        <f>SUMIFS('Faturamento SP2'!$O$2:$O$557,'Faturamento SP2'!$D$2:$D$557,'Infos Relatório'!$B$2,'Faturamento SP2'!$E$2:$E$557,'Infos Relatório'!$B69,'Faturamento SP2'!$Z$2:$Z$557,'Infos Relatório'!AG$1,'Faturamento SP2'!$T$2:$T$557,"Sim")+SUMIFS('Faturamento SP2'!$P$2:$P$557,'Faturamento SP2'!$D$2:$D$557,'Infos Relatório'!$B$2,'Faturamento SP2'!$E$2:$E$557,'Infos Relatório'!$B69,'Faturamento SP2'!$Z$2:$Z$557,'Infos Relatório'!AG$1,'Faturamento SP2'!$T$2:$T$557,"Sim")</f>
        <v>0</v>
      </c>
      <c r="AK69" s="27" t="e">
        <f t="shared" si="17"/>
        <v>#DIV/0!</v>
      </c>
      <c r="AL69" s="24">
        <f>SUMIFS('Faturamento SP2'!$H$2:$H$557,'Faturamento SP2'!$D$2:$D$557,'Infos Relatório'!$B$2,'Faturamento SP2'!$E$2:$E$557,'Infos Relatório'!$B69,'Faturamento SP2'!$Z$2:$Z$557,'Infos Relatório'!AG$1)</f>
        <v>0</v>
      </c>
      <c r="AM69" s="23">
        <f>COUNTIFS('Faturamento SP2'!$D$2:$D$557,'Infos Relatório'!$B$2,'Faturamento SP2'!$E$2:$E$557,'Infos Relatório'!$B69,'Faturamento SP2'!$Z$2:$Z$557,'Infos Relatório'!AM$1)</f>
        <v>0</v>
      </c>
      <c r="AN69" s="14">
        <f>SUMIFS('Faturamento SP2'!$G$2:$G$557,'Faturamento SP2'!$D$2:$D$557,'Infos Relatório'!$B$2,'Faturamento SP2'!$E$2:$E$557,'Infos Relatório'!$B69,'Faturamento SP2'!$Z$2:$Z$557,'Infos Relatório'!AM$1)</f>
        <v>0</v>
      </c>
      <c r="AO69" s="14">
        <f>SUMIFS('Faturamento SP2'!$J$2:$J$557,'Faturamento SP2'!$D$2:$D$557,'Infos Relatório'!$B$2,'Faturamento SP2'!$E$2:$E$557,'Infos Relatório'!$B69,'Faturamento SP2'!$Z$2:$Z$557,'Infos Relatório'!AM$1)</f>
        <v>0</v>
      </c>
      <c r="AP69" s="15">
        <f>SUMIFS('Faturamento SP2'!$O$2:$O$557,'Faturamento SP2'!$D$2:$D$557,'Infos Relatório'!$B$2,'Faturamento SP2'!$E$2:$E$557,'Infos Relatório'!$B69,'Faturamento SP2'!$Z$2:$Z$557,'Infos Relatório'!AM$1,'Faturamento SP2'!$T$2:$T$557,"Sim")+SUMIFS('Faturamento SP2'!$P$2:$P$557,'Faturamento SP2'!$D$2:$D$557,'Infos Relatório'!$B$2,'Faturamento SP2'!$E$2:$E$557,'Infos Relatório'!$B69,'Faturamento SP2'!$Z$2:$Z$557,'Infos Relatório'!AM$1,'Faturamento SP2'!$T$2:$T$557,"Sim")</f>
        <v>0</v>
      </c>
      <c r="AQ69" s="27" t="e">
        <f t="shared" si="18"/>
        <v>#DIV/0!</v>
      </c>
      <c r="AR69" s="24">
        <f>SUMIFS('Faturamento SP2'!$H$2:$H$557,'Faturamento SP2'!$D$2:$D$557,'Infos Relatório'!$B$2,'Faturamento SP2'!$E$2:$E$557,'Infos Relatório'!$B69,'Faturamento SP2'!$Z$2:$Z$557,'Infos Relatório'!AM$1)</f>
        <v>0</v>
      </c>
      <c r="AS69" s="23">
        <f>COUNTIFS('Faturamento SP2'!$D$2:$D$557,'Infos Relatório'!$B$2,'Faturamento SP2'!$E$2:$E$557,'Infos Relatório'!$B69,'Faturamento SP2'!$Z$2:$Z$557,'Infos Relatório'!AS$1)</f>
        <v>0</v>
      </c>
      <c r="AT69" s="14">
        <f>SUMIFS('Faturamento SP2'!$G$2:$G$557,'Faturamento SP2'!$D$2:$D$557,'Infos Relatório'!$B$2,'Faturamento SP2'!$E$2:$E$557,'Infos Relatório'!$B69,'Faturamento SP2'!$Z$2:$Z$557,'Infos Relatório'!AS$1)</f>
        <v>0</v>
      </c>
      <c r="AU69" s="14">
        <f>SUMIFS('Faturamento SP2'!$J$2:$J$557,'Faturamento SP2'!$D$2:$D$557,'Infos Relatório'!$B$2,'Faturamento SP2'!$E$2:$E$557,'Infos Relatório'!$B69,'Faturamento SP2'!$Z$2:$Z$557,'Infos Relatório'!AS$1)</f>
        <v>0</v>
      </c>
      <c r="AV69" s="15">
        <f>SUMIFS('Faturamento SP2'!$O$2:$O$557,'Faturamento SP2'!$D$2:$D$557,'Infos Relatório'!$B$2,'Faturamento SP2'!$E$2:$E$557,'Infos Relatório'!$B69,'Faturamento SP2'!$Z$2:$Z$557,'Infos Relatório'!AS$1,'Faturamento SP2'!$T$2:$T$557,"Sim")+SUMIFS('Faturamento SP2'!$P$2:$P$557,'Faturamento SP2'!$D$2:$D$557,'Infos Relatório'!$B$2,'Faturamento SP2'!$E$2:$E$557,'Infos Relatório'!$B69,'Faturamento SP2'!$Z$2:$Z$557,'Infos Relatório'!AS$1,'Faturamento SP2'!$T$2:$T$557,"Sim")</f>
        <v>0</v>
      </c>
      <c r="AW69" s="27" t="e">
        <f t="shared" si="19"/>
        <v>#DIV/0!</v>
      </c>
      <c r="AX69" s="24">
        <f>SUMIFS('Faturamento SP2'!$H$2:$H$557,'Faturamento SP2'!$D$2:$D$557,'Infos Relatório'!$B$2,'Faturamento SP2'!$E$2:$E$557,'Infos Relatório'!$B69,'Faturamento SP2'!$Z$2:$Z$557,'Infos Relatório'!AS$1)</f>
        <v>0</v>
      </c>
      <c r="AY69" s="23">
        <f>COUNTIFS('Faturamento SP2'!$D$2:$D$557,'Infos Relatório'!$B$2,'Faturamento SP2'!$E$2:$E$557,'Infos Relatório'!$B69,'Faturamento SP2'!$Z$2:$Z$557,'Infos Relatório'!AY$1)</f>
        <v>0</v>
      </c>
      <c r="AZ69" s="14">
        <f>SUMIFS('Faturamento SP2'!$G$2:$G$557,'Faturamento SP2'!$D$2:$D$557,'Infos Relatório'!$B$2,'Faturamento SP2'!$E$2:$E$557,'Infos Relatório'!$B69,'Faturamento SP2'!$Z$2:$Z$557,'Infos Relatório'!AY$1)</f>
        <v>0</v>
      </c>
      <c r="BA69" s="14">
        <f>SUMIFS('Faturamento SP2'!$J$2:$J$557,'Faturamento SP2'!$D$2:$D$557,'Infos Relatório'!$B$2,'Faturamento SP2'!$E$2:$E$557,'Infos Relatório'!$B69,'Faturamento SP2'!$Z$2:$Z$557,'Infos Relatório'!AY$1)</f>
        <v>0</v>
      </c>
      <c r="BB69" s="15">
        <f>SUMIFS('Faturamento SP2'!$O$2:$O$557,'Faturamento SP2'!$D$2:$D$557,'Infos Relatório'!$B$2,'Faturamento SP2'!$E$2:$E$557,'Infos Relatório'!$B69,'Faturamento SP2'!$Z$2:$Z$557,'Infos Relatório'!AY$1,'Faturamento SP2'!$T$2:$T$557,"Sim")+SUMIFS('Faturamento SP2'!$P$2:$P$557,'Faturamento SP2'!$D$2:$D$557,'Infos Relatório'!$B$2,'Faturamento SP2'!$E$2:$E$557,'Infos Relatório'!$B69,'Faturamento SP2'!$Z$2:$Z$557,'Infos Relatório'!AY$1,'Faturamento SP2'!$T$2:$T$557,"Sim")</f>
        <v>0</v>
      </c>
      <c r="BC69" s="27" t="e">
        <f t="shared" si="20"/>
        <v>#DIV/0!</v>
      </c>
      <c r="BD69" s="24">
        <f>SUMIFS('Faturamento SP2'!$H$2:$H$557,'Faturamento SP2'!$D$2:$D$557,'Infos Relatório'!$B$2,'Faturamento SP2'!$E$2:$E$557,'Infos Relatório'!$B69,'Faturamento SP2'!$Z$2:$Z$557,'Infos Relatório'!AY$1)</f>
        <v>0</v>
      </c>
      <c r="BE69" s="23">
        <f>COUNTIFS('Faturamento SP2'!$D$2:$D$557,'Infos Relatório'!$B$2,'Faturamento SP2'!$E$2:$E$557,'Infos Relatório'!$B69,'Faturamento SP2'!$Z$2:$Z$557,'Infos Relatório'!BE$1)</f>
        <v>0</v>
      </c>
      <c r="BF69" s="14">
        <f>SUMIFS('Faturamento SP2'!$G$2:$G$557,'Faturamento SP2'!$D$2:$D$557,'Infos Relatório'!$B$2,'Faturamento SP2'!$E$2:$E$557,'Infos Relatório'!$B69,'Faturamento SP2'!$Z$2:$Z$557,'Infos Relatório'!BE$1)</f>
        <v>0</v>
      </c>
      <c r="BG69" s="14">
        <f>SUMIFS('Faturamento SP2'!$J$2:$J$557,'Faturamento SP2'!$D$2:$D$557,'Infos Relatório'!$B$2,'Faturamento SP2'!$E$2:$E$557,'Infos Relatório'!$B69,'Faturamento SP2'!$Z$2:$Z$557,'Infos Relatório'!BE$1)</f>
        <v>0</v>
      </c>
      <c r="BH69" s="15">
        <f>SUMIFS('Faturamento SP2'!$O$2:$O$557,'Faturamento SP2'!$D$2:$D$557,'Infos Relatório'!$B$2,'Faturamento SP2'!$E$2:$E$557,'Infos Relatório'!$B69,'Faturamento SP2'!$Z$2:$Z$557,'Infos Relatório'!BE$1,'Faturamento SP2'!$T$2:$T$557,"Sim")+SUMIFS('Faturamento SP2'!$P$2:$P$557,'Faturamento SP2'!$D$2:$D$557,'Infos Relatório'!$B$2,'Faturamento SP2'!$E$2:$E$557,'Infos Relatório'!$B69,'Faturamento SP2'!$Z$2:$Z$557,'Infos Relatório'!BE$1,'Faturamento SP2'!$T$2:$T$557,"Sim")</f>
        <v>0</v>
      </c>
      <c r="BI69" s="27" t="e">
        <f t="shared" si="21"/>
        <v>#DIV/0!</v>
      </c>
      <c r="BJ69" s="24">
        <f>SUMIFS('Faturamento SP2'!$H$2:$H$557,'Faturamento SP2'!$D$2:$D$557,'Infos Relatório'!$B$2,'Faturamento SP2'!$E$2:$E$557,'Infos Relatório'!$B69,'Faturamento SP2'!$Z$2:$Z$557,'Infos Relatório'!BE$1)</f>
        <v>0</v>
      </c>
      <c r="BK69" s="23">
        <f>COUNTIFS('Faturamento SP2'!$D$2:$D$557,'Infos Relatório'!$B$2,'Faturamento SP2'!$E$2:$E$557,'Infos Relatório'!$B69,'Faturamento SP2'!$Z$2:$Z$557,'Infos Relatório'!BK$1)</f>
        <v>0</v>
      </c>
      <c r="BL69" s="14">
        <f>SUMIFS('Faturamento SP2'!$G$2:$G$557,'Faturamento SP2'!$D$2:$D$557,'Infos Relatório'!$B$2,'Faturamento SP2'!$E$2:$E$557,'Infos Relatório'!$B69,'Faturamento SP2'!$Z$2:$Z$557,'Infos Relatório'!BK$1)</f>
        <v>0</v>
      </c>
      <c r="BM69" s="14">
        <f>SUMIFS('Faturamento SP2'!$J$2:$J$557,'Faturamento SP2'!$D$2:$D$557,'Infos Relatório'!$B$2,'Faturamento SP2'!$E$2:$E$557,'Infos Relatório'!$B69,'Faturamento SP2'!$Z$2:$Z$557,'Infos Relatório'!BK$1)</f>
        <v>0</v>
      </c>
      <c r="BN69" s="15">
        <f>SUMIFS('Faturamento SP2'!$O$2:$O$557,'Faturamento SP2'!$D$2:$D$557,'Infos Relatório'!$B$2,'Faturamento SP2'!$E$2:$E$557,'Infos Relatório'!$B69,'Faturamento SP2'!$Z$2:$Z$557,'Infos Relatório'!BK$1,'Faturamento SP2'!$T$2:$T$557,"Sim")+SUMIFS('Faturamento SP2'!$P$2:$P$557,'Faturamento SP2'!$D$2:$D$557,'Infos Relatório'!$B$2,'Faturamento SP2'!$E$2:$E$557,'Infos Relatório'!$B69,'Faturamento SP2'!$Z$2:$Z$557,'Infos Relatório'!BK$1,'Faturamento SP2'!$T$2:$T$557,"Sim")</f>
        <v>0</v>
      </c>
      <c r="BO69" s="27" t="e">
        <f t="shared" si="22"/>
        <v>#DIV/0!</v>
      </c>
      <c r="BP69" s="24">
        <f>SUMIFS('Faturamento SP2'!$H$2:$H$557,'Faturamento SP2'!$D$2:$D$557,'Infos Relatório'!$B$2,'Faturamento SP2'!$E$2:$E$557,'Infos Relatório'!$B69,'Faturamento SP2'!$Z$2:$Z$557,'Infos Relatório'!BK$1)</f>
        <v>0</v>
      </c>
      <c r="BQ69" s="23">
        <f>COUNTIFS('Faturamento SP2'!$D$2:$D$557,'Infos Relatório'!$B$2,'Faturamento SP2'!$E$2:$E$557,'Infos Relatório'!$B69,'Faturamento SP2'!$Z$2:$Z$557,'Infos Relatório'!BQ$1)</f>
        <v>0</v>
      </c>
      <c r="BR69" s="14">
        <f>SUMIFS('Faturamento SP2'!$G$2:$G$557,'Faturamento SP2'!$D$2:$D$557,'Infos Relatório'!$B$2,'Faturamento SP2'!$E$2:$E$557,'Infos Relatório'!$B69,'Faturamento SP2'!$Z$2:$Z$557,'Infos Relatório'!BQ$1)</f>
        <v>0</v>
      </c>
      <c r="BS69" s="14">
        <f>SUMIFS('Faturamento SP2'!$J$2:$J$557,'Faturamento SP2'!$D$2:$D$557,'Infos Relatório'!$B$2,'Faturamento SP2'!$E$2:$E$557,'Infos Relatório'!$B69,'Faturamento SP2'!$Z$2:$Z$557,'Infos Relatório'!BQ$1)</f>
        <v>0</v>
      </c>
      <c r="BT69" s="15">
        <f>SUMIFS('Faturamento SP2'!$O$2:$O$557,'Faturamento SP2'!$D$2:$D$557,'Infos Relatório'!$B$2,'Faturamento SP2'!$E$2:$E$557,'Infos Relatório'!$B69,'Faturamento SP2'!$Z$2:$Z$557,'Infos Relatório'!BQ$1,'Faturamento SP2'!$T$2:$T$557,"Sim")+SUMIFS('Faturamento SP2'!$P$2:$P$557,'Faturamento SP2'!$D$2:$D$557,'Infos Relatório'!$B$2,'Faturamento SP2'!$E$2:$E$557,'Infos Relatório'!$B69,'Faturamento SP2'!$Z$2:$Z$557,'Infos Relatório'!BQ$1,'Faturamento SP2'!$T$2:$T$557,"Sim")</f>
        <v>0</v>
      </c>
      <c r="BU69" s="27" t="e">
        <f t="shared" si="23"/>
        <v>#DIV/0!</v>
      </c>
      <c r="BV69" s="24">
        <f>SUMIFS('Faturamento SP2'!$H$2:$H$557,'Faturamento SP2'!$D$2:$D$557,'Infos Relatório'!$B$2,'Faturamento SP2'!$E$2:$E$557,'Infos Relatório'!$B69,'Faturamento SP2'!$Z$2:$Z$557,'Infos Relatório'!BQ$1)</f>
        <v>0</v>
      </c>
    </row>
    <row r="70" spans="2:74">
      <c r="B70" s="17" t="s">
        <v>184</v>
      </c>
      <c r="C70" s="23">
        <f>COUNTIFS('Faturamento SP2'!$D$2:$D$557,'Infos Relatório'!$B$2,'Faturamento SP2'!$E$2:$E$557,'Infos Relatório'!$B70,'Faturamento SP2'!$Z$2:$Z$557,'Infos Relatório'!C$1)</f>
        <v>0</v>
      </c>
      <c r="D70" s="14">
        <f>SUMIFS('Faturamento SP2'!$G$2:$G$557,'Faturamento SP2'!$D$2:$D$557,'Infos Relatório'!$B$2,'Faturamento SP2'!$E$2:$E$557,'Infos Relatório'!$B70,'Faturamento SP2'!$Z$2:$Z$557,'Infos Relatório'!C$1)</f>
        <v>0</v>
      </c>
      <c r="E70" s="55">
        <f>SUMIFS('Faturamento SP2'!$J$2:$J$557,'Faturamento SP2'!$D$2:$D$557,'Infos Relatório'!$B$2,'Faturamento SP2'!$E$2:$E$557,'Infos Relatório'!$B70,'Faturamento SP2'!$Z$2:$Z$557,'Infos Relatório'!C$1)</f>
        <v>0</v>
      </c>
      <c r="F70" s="15">
        <f>SUMIFS('Faturamento SP2'!$O$2:$O$557,'Faturamento SP2'!$D$2:$D$557,'Infos Relatório'!$B$2,'Faturamento SP2'!$E$2:$E$557,'Infos Relatório'!$B70,'Faturamento SP2'!$Z$2:$Z$557,'Infos Relatório'!C$1,'Faturamento SP2'!$T$2:$T$557,"Sim")+SUMIFS('Faturamento SP2'!$P$2:$P$557,'Faturamento SP2'!$D$2:$D$557,'Infos Relatório'!$B$2,'Faturamento SP2'!$E$2:$E$557,'Infos Relatório'!$B70,'Faturamento SP2'!$Z$2:$Z$557,'Infos Relatório'!C$1,'Faturamento SP2'!$T$2:$T$557,"Sim")</f>
        <v>0</v>
      </c>
      <c r="G70" s="60" t="e">
        <f t="shared" si="12"/>
        <v>#DIV/0!</v>
      </c>
      <c r="H70" s="24">
        <f>SUMIFS('Faturamento SP2'!$H$2:$H$557,'Faturamento SP2'!$D$2:$D$557,'Infos Relatório'!$B$2,'Faturamento SP2'!$E$2:$E$557,'Infos Relatório'!$B70,'Faturamento SP2'!$Z$2:$Z$557,'Infos Relatório'!C$1)</f>
        <v>0</v>
      </c>
      <c r="I70" s="23">
        <f>COUNTIFS('Faturamento SP2'!$D$2:$D$557,'Infos Relatório'!$B$2,'Faturamento SP2'!$E$2:$E$557,'Infos Relatório'!$B70,'Faturamento SP2'!$Z$2:$Z$557,'Infos Relatório'!I$1)</f>
        <v>0</v>
      </c>
      <c r="J70" s="14">
        <f>SUMIFS('Faturamento SP2'!$G$2:$G$557,'Faturamento SP2'!$D$2:$D$557,'Infos Relatório'!$B$2,'Faturamento SP2'!$E$2:$E$557,'Infos Relatório'!$B70,'Faturamento SP2'!$Z$2:$Z$557,'Infos Relatório'!I$1)</f>
        <v>0</v>
      </c>
      <c r="K70" s="55">
        <f>SUMIFS('Faturamento SP2'!$J$2:$J$557,'Faturamento SP2'!$D$2:$D$557,'Infos Relatório'!$B$2,'Faturamento SP2'!$E$2:$E$557,'Infos Relatório'!$B70,'Faturamento SP2'!$Z$2:$Z$557,'Infos Relatório'!I$1)</f>
        <v>0</v>
      </c>
      <c r="L70" s="15">
        <f>SUMIFS('Faturamento SP2'!$O$2:$O$557,'Faturamento SP2'!$D$2:$D$557,'Infos Relatório'!$B$2,'Faturamento SP2'!$E$2:$E$557,'Infos Relatório'!$B70,'Faturamento SP2'!$Z$2:$Z$557,'Infos Relatório'!I$1,'Faturamento SP2'!$T$2:$T$557,"Sim")+SUMIFS('Faturamento SP2'!$P$2:$P$557,'Faturamento SP2'!$D$2:$D$557,'Infos Relatório'!$B$2,'Faturamento SP2'!$E$2:$E$557,'Infos Relatório'!$B70,'Faturamento SP2'!$Z$2:$Z$557,'Infos Relatório'!I$1,'Faturamento SP2'!$T$2:$T$557,"Sim")</f>
        <v>0</v>
      </c>
      <c r="M70" s="27" t="e">
        <f t="shared" si="13"/>
        <v>#DIV/0!</v>
      </c>
      <c r="N70" s="24">
        <f>SUMIFS('Faturamento SP2'!$H$2:$H$557,'Faturamento SP2'!$D$2:$D$557,'Infos Relatório'!$B$2,'Faturamento SP2'!$E$2:$E$557,'Infos Relatório'!$B70,'Faturamento SP2'!$Z$2:$Z$557,'Infos Relatório'!I$1)</f>
        <v>0</v>
      </c>
      <c r="O70" s="23">
        <f>COUNTIFS('Faturamento SP2'!$D$2:$D$557,'Infos Relatório'!$B$2,'Faturamento SP2'!$E$2:$E$557,'Infos Relatório'!$B70,'Faturamento SP2'!$Z$2:$Z$557,'Infos Relatório'!O$1)</f>
        <v>0</v>
      </c>
      <c r="P70" s="14">
        <f>SUMIFS('Faturamento SP2'!$G$2:$G$557,'Faturamento SP2'!$D$2:$D$557,'Infos Relatório'!$B$2,'Faturamento SP2'!$E$2:$E$557,'Infos Relatório'!$B70,'Faturamento SP2'!$Z$2:$Z$557,'Infos Relatório'!O$1)</f>
        <v>0</v>
      </c>
      <c r="Q70" s="14">
        <f>SUMIFS('Faturamento SP2'!$J$2:$J$557,'Faturamento SP2'!$D$2:$D$557,'Infos Relatório'!$B$2,'Faturamento SP2'!$E$2:$E$557,'Infos Relatório'!$B70,'Faturamento SP2'!$Z$2:$Z$557,'Infos Relatório'!O$1)</f>
        <v>0</v>
      </c>
      <c r="R70" s="15">
        <f>SUMIFS('Faturamento SP2'!$O$2:$O$557,'Faturamento SP2'!$D$2:$D$557,'Infos Relatório'!$B$2,'Faturamento SP2'!$E$2:$E$557,'Infos Relatório'!$B70,'Faturamento SP2'!$Z$2:$Z$557,'Infos Relatório'!O$1,'Faturamento SP2'!$T$2:$T$557,"Sim")+SUMIFS('Faturamento SP2'!$P$2:$P$557,'Faturamento SP2'!$D$2:$D$557,'Infos Relatório'!$B$2,'Faturamento SP2'!$E$2:$E$557,'Infos Relatório'!$B70,'Faturamento SP2'!$Z$2:$Z$557,'Infos Relatório'!O$1,'Faturamento SP2'!$T$2:$T$557,"Sim")</f>
        <v>0</v>
      </c>
      <c r="S70" s="27" t="e">
        <f t="shared" si="14"/>
        <v>#DIV/0!</v>
      </c>
      <c r="T70" s="24">
        <f>SUMIFS('Faturamento SP2'!$H$2:$H$557,'Faturamento SP2'!$D$2:$D$557,'Infos Relatório'!$B$2,'Faturamento SP2'!$E$2:$E$557,'Infos Relatório'!$B70,'Faturamento SP2'!$Z$2:$Z$557,'Infos Relatório'!O$1)</f>
        <v>0</v>
      </c>
      <c r="U70" s="23">
        <f>COUNTIFS('Faturamento SP2'!$D$2:$D$557,'Infos Relatório'!$B$2,'Faturamento SP2'!$E$2:$E$557,'Infos Relatório'!$B70,'Faturamento SP2'!$Z$2:$Z$557,'Infos Relatório'!U$1)</f>
        <v>0</v>
      </c>
      <c r="V70" s="14">
        <f>SUMIFS('Faturamento SP2'!$G$2:$G$557,'Faturamento SP2'!$D$2:$D$557,'Infos Relatório'!$B$2,'Faturamento SP2'!$E$2:$E$557,'Infos Relatório'!$B70,'Faturamento SP2'!$Z$2:$Z$557,'Infos Relatório'!U$1)</f>
        <v>0</v>
      </c>
      <c r="W70" s="14">
        <f>SUMIFS('Faturamento SP2'!$J$2:$J$557,'Faturamento SP2'!$D$2:$D$557,'Infos Relatório'!$B$2,'Faturamento SP2'!$E$2:$E$557,'Infos Relatório'!$B70,'Faturamento SP2'!$Z$2:$Z$557,'Infos Relatório'!U$1)</f>
        <v>0</v>
      </c>
      <c r="X70" s="15">
        <f>SUMIFS('Faturamento SP2'!$O$2:$O$557,'Faturamento SP2'!$D$2:$D$557,'Infos Relatório'!$B$2,'Faturamento SP2'!$E$2:$E$557,'Infos Relatório'!$B70,'Faturamento SP2'!$Z$2:$Z$557,'Infos Relatório'!U$1,'Faturamento SP2'!$T$2:$T$557,"Sim")+SUMIFS('Faturamento SP2'!$P$2:$P$557,'Faturamento SP2'!$D$2:$D$557,'Infos Relatório'!$B$2,'Faturamento SP2'!$E$2:$E$557,'Infos Relatório'!$B70,'Faturamento SP2'!$Z$2:$Z$557,'Infos Relatório'!U$1,'Faturamento SP2'!$T$2:$T$557,"Sim")</f>
        <v>0</v>
      </c>
      <c r="Y70" s="27" t="e">
        <f t="shared" si="15"/>
        <v>#DIV/0!</v>
      </c>
      <c r="Z70" s="24">
        <f>SUMIFS('Faturamento SP2'!$H$2:$H$557,'Faturamento SP2'!$D$2:$D$557,'Infos Relatório'!$B$2,'Faturamento SP2'!$E$2:$E$557,'Infos Relatório'!$B70,'Faturamento SP2'!$Z$2:$Z$557,'Infos Relatório'!U$1)</f>
        <v>0</v>
      </c>
      <c r="AA70" s="23">
        <f>COUNTIFS('Faturamento SP2'!$D$2:$D$557,'Infos Relatório'!$B$2,'Faturamento SP2'!$E$2:$E$557,'Infos Relatório'!$B70,'Faturamento SP2'!$Z$2:$Z$557,'Infos Relatório'!AA$1)</f>
        <v>0</v>
      </c>
      <c r="AB70" s="14">
        <f>SUMIFS('Faturamento SP2'!$G$2:$G$557,'Faturamento SP2'!$D$2:$D$557,'Infos Relatório'!$B$2,'Faturamento SP2'!$E$2:$E$557,'Infos Relatório'!$B70,'Faturamento SP2'!$Z$2:$Z$557,'Infos Relatório'!AA$1)</f>
        <v>0</v>
      </c>
      <c r="AC70" s="14">
        <f>SUMIFS('Faturamento SP2'!$J$2:$J$557,'Faturamento SP2'!$D$2:$D$557,'Infos Relatório'!$B$2,'Faturamento SP2'!$E$2:$E$557,'Infos Relatório'!$B70,'Faturamento SP2'!$Z$2:$Z$557,'Infos Relatório'!AA$1)</f>
        <v>0</v>
      </c>
      <c r="AD70" s="15">
        <f>SUMIFS('Faturamento SP2'!$O$2:$O$557,'Faturamento SP2'!$D$2:$D$557,'Infos Relatório'!$B$2,'Faturamento SP2'!$E$2:$E$557,'Infos Relatório'!$B70,'Faturamento SP2'!$Z$2:$Z$557,'Infos Relatório'!AA$1,'Faturamento SP2'!$T$2:$T$557,"Sim")+SUMIFS('Faturamento SP2'!$P$2:$P$557,'Faturamento SP2'!$D$2:$D$557,'Infos Relatório'!$B$2,'Faturamento SP2'!$E$2:$E$557,'Infos Relatório'!$B70,'Faturamento SP2'!$Z$2:$Z$557,'Infos Relatório'!AA$1,'Faturamento SP2'!$T$2:$T$557,"Sim")</f>
        <v>0</v>
      </c>
      <c r="AE70" s="27" t="e">
        <f t="shared" si="16"/>
        <v>#DIV/0!</v>
      </c>
      <c r="AF70" s="24">
        <f>SUMIFS('Faturamento SP2'!$H$2:$H$557,'Faturamento SP2'!$D$2:$D$557,'Infos Relatório'!$B$2,'Faturamento SP2'!$E$2:$E$557,'Infos Relatório'!$B70,'Faturamento SP2'!$Z$2:$Z$557,'Infos Relatório'!AA$1)</f>
        <v>0</v>
      </c>
      <c r="AG70" s="23">
        <f>COUNTIFS('Faturamento SP2'!$D$2:$D$557,'Infos Relatório'!$B$2,'Faturamento SP2'!$E$2:$E$557,'Infos Relatório'!$B70,'Faturamento SP2'!$Z$2:$Z$557,'Infos Relatório'!AG$1)</f>
        <v>0</v>
      </c>
      <c r="AH70" s="14">
        <f>SUMIFS('Faturamento SP2'!$G$2:$G$557,'Faturamento SP2'!$D$2:$D$557,'Infos Relatório'!$B$2,'Faturamento SP2'!$E$2:$E$557,'Infos Relatório'!$B70,'Faturamento SP2'!$Z$2:$Z$557,'Infos Relatório'!AG$1)</f>
        <v>0</v>
      </c>
      <c r="AI70" s="14">
        <f>SUMIFS('Faturamento SP2'!$J$2:$J$557,'Faturamento SP2'!$D$2:$D$557,'Infos Relatório'!$B$2,'Faturamento SP2'!$E$2:$E$557,'Infos Relatório'!$B70,'Faturamento SP2'!$Z$2:$Z$557,'Infos Relatório'!AG$1)</f>
        <v>0</v>
      </c>
      <c r="AJ70" s="15">
        <f>SUMIFS('Faturamento SP2'!$O$2:$O$557,'Faturamento SP2'!$D$2:$D$557,'Infos Relatório'!$B$2,'Faturamento SP2'!$E$2:$E$557,'Infos Relatório'!$B70,'Faturamento SP2'!$Z$2:$Z$557,'Infos Relatório'!AG$1,'Faturamento SP2'!$T$2:$T$557,"Sim")+SUMIFS('Faturamento SP2'!$P$2:$P$557,'Faturamento SP2'!$D$2:$D$557,'Infos Relatório'!$B$2,'Faturamento SP2'!$E$2:$E$557,'Infos Relatório'!$B70,'Faturamento SP2'!$Z$2:$Z$557,'Infos Relatório'!AG$1,'Faturamento SP2'!$T$2:$T$557,"Sim")</f>
        <v>0</v>
      </c>
      <c r="AK70" s="27" t="e">
        <f t="shared" si="17"/>
        <v>#DIV/0!</v>
      </c>
      <c r="AL70" s="24">
        <f>SUMIFS('Faturamento SP2'!$H$2:$H$557,'Faturamento SP2'!$D$2:$D$557,'Infos Relatório'!$B$2,'Faturamento SP2'!$E$2:$E$557,'Infos Relatório'!$B70,'Faturamento SP2'!$Z$2:$Z$557,'Infos Relatório'!AG$1)</f>
        <v>0</v>
      </c>
      <c r="AM70" s="23">
        <f>COUNTIFS('Faturamento SP2'!$D$2:$D$557,'Infos Relatório'!$B$2,'Faturamento SP2'!$E$2:$E$557,'Infos Relatório'!$B70,'Faturamento SP2'!$Z$2:$Z$557,'Infos Relatório'!AM$1)</f>
        <v>0</v>
      </c>
      <c r="AN70" s="14">
        <f>SUMIFS('Faturamento SP2'!$G$2:$G$557,'Faturamento SP2'!$D$2:$D$557,'Infos Relatório'!$B$2,'Faturamento SP2'!$E$2:$E$557,'Infos Relatório'!$B70,'Faturamento SP2'!$Z$2:$Z$557,'Infos Relatório'!AM$1)</f>
        <v>0</v>
      </c>
      <c r="AO70" s="14">
        <f>SUMIFS('Faturamento SP2'!$J$2:$J$557,'Faturamento SP2'!$D$2:$D$557,'Infos Relatório'!$B$2,'Faturamento SP2'!$E$2:$E$557,'Infos Relatório'!$B70,'Faturamento SP2'!$Z$2:$Z$557,'Infos Relatório'!AM$1)</f>
        <v>0</v>
      </c>
      <c r="AP70" s="15">
        <f>SUMIFS('Faturamento SP2'!$O$2:$O$557,'Faturamento SP2'!$D$2:$D$557,'Infos Relatório'!$B$2,'Faturamento SP2'!$E$2:$E$557,'Infos Relatório'!$B70,'Faturamento SP2'!$Z$2:$Z$557,'Infos Relatório'!AM$1,'Faturamento SP2'!$T$2:$T$557,"Sim")+SUMIFS('Faturamento SP2'!$P$2:$P$557,'Faturamento SP2'!$D$2:$D$557,'Infos Relatório'!$B$2,'Faturamento SP2'!$E$2:$E$557,'Infos Relatório'!$B70,'Faturamento SP2'!$Z$2:$Z$557,'Infos Relatório'!AM$1,'Faturamento SP2'!$T$2:$T$557,"Sim")</f>
        <v>0</v>
      </c>
      <c r="AQ70" s="27" t="e">
        <f t="shared" si="18"/>
        <v>#DIV/0!</v>
      </c>
      <c r="AR70" s="24">
        <f>SUMIFS('Faturamento SP2'!$H$2:$H$557,'Faturamento SP2'!$D$2:$D$557,'Infos Relatório'!$B$2,'Faturamento SP2'!$E$2:$E$557,'Infos Relatório'!$B70,'Faturamento SP2'!$Z$2:$Z$557,'Infos Relatório'!AM$1)</f>
        <v>0</v>
      </c>
      <c r="AS70" s="23">
        <f>COUNTIFS('Faturamento SP2'!$D$2:$D$557,'Infos Relatório'!$B$2,'Faturamento SP2'!$E$2:$E$557,'Infos Relatório'!$B70,'Faturamento SP2'!$Z$2:$Z$557,'Infos Relatório'!AS$1)</f>
        <v>0</v>
      </c>
      <c r="AT70" s="14">
        <f>SUMIFS('Faturamento SP2'!$G$2:$G$557,'Faturamento SP2'!$D$2:$D$557,'Infos Relatório'!$B$2,'Faturamento SP2'!$E$2:$E$557,'Infos Relatório'!$B70,'Faturamento SP2'!$Z$2:$Z$557,'Infos Relatório'!AS$1)</f>
        <v>0</v>
      </c>
      <c r="AU70" s="14">
        <f>SUMIFS('Faturamento SP2'!$J$2:$J$557,'Faturamento SP2'!$D$2:$D$557,'Infos Relatório'!$B$2,'Faturamento SP2'!$E$2:$E$557,'Infos Relatório'!$B70,'Faturamento SP2'!$Z$2:$Z$557,'Infos Relatório'!AS$1)</f>
        <v>0</v>
      </c>
      <c r="AV70" s="15">
        <f>SUMIFS('Faturamento SP2'!$O$2:$O$557,'Faturamento SP2'!$D$2:$D$557,'Infos Relatório'!$B$2,'Faturamento SP2'!$E$2:$E$557,'Infos Relatório'!$B70,'Faturamento SP2'!$Z$2:$Z$557,'Infos Relatório'!AS$1,'Faturamento SP2'!$T$2:$T$557,"Sim")+SUMIFS('Faturamento SP2'!$P$2:$P$557,'Faturamento SP2'!$D$2:$D$557,'Infos Relatório'!$B$2,'Faturamento SP2'!$E$2:$E$557,'Infos Relatório'!$B70,'Faturamento SP2'!$Z$2:$Z$557,'Infos Relatório'!AS$1,'Faturamento SP2'!$T$2:$T$557,"Sim")</f>
        <v>0</v>
      </c>
      <c r="AW70" s="27" t="e">
        <f t="shared" si="19"/>
        <v>#DIV/0!</v>
      </c>
      <c r="AX70" s="24">
        <f>SUMIFS('Faturamento SP2'!$H$2:$H$557,'Faturamento SP2'!$D$2:$D$557,'Infos Relatório'!$B$2,'Faturamento SP2'!$E$2:$E$557,'Infos Relatório'!$B70,'Faturamento SP2'!$Z$2:$Z$557,'Infos Relatório'!AS$1)</f>
        <v>0</v>
      </c>
      <c r="AY70" s="23">
        <f>COUNTIFS('Faturamento SP2'!$D$2:$D$557,'Infos Relatório'!$B$2,'Faturamento SP2'!$E$2:$E$557,'Infos Relatório'!$B70,'Faturamento SP2'!$Z$2:$Z$557,'Infos Relatório'!AY$1)</f>
        <v>0</v>
      </c>
      <c r="AZ70" s="14">
        <f>SUMIFS('Faturamento SP2'!$G$2:$G$557,'Faturamento SP2'!$D$2:$D$557,'Infos Relatório'!$B$2,'Faturamento SP2'!$E$2:$E$557,'Infos Relatório'!$B70,'Faturamento SP2'!$Z$2:$Z$557,'Infos Relatório'!AY$1)</f>
        <v>0</v>
      </c>
      <c r="BA70" s="14">
        <f>SUMIFS('Faturamento SP2'!$J$2:$J$557,'Faturamento SP2'!$D$2:$D$557,'Infos Relatório'!$B$2,'Faturamento SP2'!$E$2:$E$557,'Infos Relatório'!$B70,'Faturamento SP2'!$Z$2:$Z$557,'Infos Relatório'!AY$1)</f>
        <v>0</v>
      </c>
      <c r="BB70" s="15">
        <f>SUMIFS('Faturamento SP2'!$O$2:$O$557,'Faturamento SP2'!$D$2:$D$557,'Infos Relatório'!$B$2,'Faturamento SP2'!$E$2:$E$557,'Infos Relatório'!$B70,'Faturamento SP2'!$Z$2:$Z$557,'Infos Relatório'!AY$1,'Faturamento SP2'!$T$2:$T$557,"Sim")+SUMIFS('Faturamento SP2'!$P$2:$P$557,'Faturamento SP2'!$D$2:$D$557,'Infos Relatório'!$B$2,'Faturamento SP2'!$E$2:$E$557,'Infos Relatório'!$B70,'Faturamento SP2'!$Z$2:$Z$557,'Infos Relatório'!AY$1,'Faturamento SP2'!$T$2:$T$557,"Sim")</f>
        <v>0</v>
      </c>
      <c r="BC70" s="27" t="e">
        <f t="shared" si="20"/>
        <v>#DIV/0!</v>
      </c>
      <c r="BD70" s="24">
        <f>SUMIFS('Faturamento SP2'!$H$2:$H$557,'Faturamento SP2'!$D$2:$D$557,'Infos Relatório'!$B$2,'Faturamento SP2'!$E$2:$E$557,'Infos Relatório'!$B70,'Faturamento SP2'!$Z$2:$Z$557,'Infos Relatório'!AY$1)</f>
        <v>0</v>
      </c>
      <c r="BE70" s="23">
        <f>COUNTIFS('Faturamento SP2'!$D$2:$D$557,'Infos Relatório'!$B$2,'Faturamento SP2'!$E$2:$E$557,'Infos Relatório'!$B70,'Faturamento SP2'!$Z$2:$Z$557,'Infos Relatório'!BE$1)</f>
        <v>0</v>
      </c>
      <c r="BF70" s="14">
        <f>SUMIFS('Faturamento SP2'!$G$2:$G$557,'Faturamento SP2'!$D$2:$D$557,'Infos Relatório'!$B$2,'Faturamento SP2'!$E$2:$E$557,'Infos Relatório'!$B70,'Faturamento SP2'!$Z$2:$Z$557,'Infos Relatório'!BE$1)</f>
        <v>0</v>
      </c>
      <c r="BG70" s="14">
        <f>SUMIFS('Faturamento SP2'!$J$2:$J$557,'Faturamento SP2'!$D$2:$D$557,'Infos Relatório'!$B$2,'Faturamento SP2'!$E$2:$E$557,'Infos Relatório'!$B70,'Faturamento SP2'!$Z$2:$Z$557,'Infos Relatório'!BE$1)</f>
        <v>0</v>
      </c>
      <c r="BH70" s="15">
        <f>SUMIFS('Faturamento SP2'!$O$2:$O$557,'Faturamento SP2'!$D$2:$D$557,'Infos Relatório'!$B$2,'Faturamento SP2'!$E$2:$E$557,'Infos Relatório'!$B70,'Faturamento SP2'!$Z$2:$Z$557,'Infos Relatório'!BE$1,'Faturamento SP2'!$T$2:$T$557,"Sim")+SUMIFS('Faturamento SP2'!$P$2:$P$557,'Faturamento SP2'!$D$2:$D$557,'Infos Relatório'!$B$2,'Faturamento SP2'!$E$2:$E$557,'Infos Relatório'!$B70,'Faturamento SP2'!$Z$2:$Z$557,'Infos Relatório'!BE$1,'Faturamento SP2'!$T$2:$T$557,"Sim")</f>
        <v>0</v>
      </c>
      <c r="BI70" s="27" t="e">
        <f t="shared" si="21"/>
        <v>#DIV/0!</v>
      </c>
      <c r="BJ70" s="24">
        <f>SUMIFS('Faturamento SP2'!$H$2:$H$557,'Faturamento SP2'!$D$2:$D$557,'Infos Relatório'!$B$2,'Faturamento SP2'!$E$2:$E$557,'Infos Relatório'!$B70,'Faturamento SP2'!$Z$2:$Z$557,'Infos Relatório'!BE$1)</f>
        <v>0</v>
      </c>
      <c r="BK70" s="23">
        <f>COUNTIFS('Faturamento SP2'!$D$2:$D$557,'Infos Relatório'!$B$2,'Faturamento SP2'!$E$2:$E$557,'Infos Relatório'!$B70,'Faturamento SP2'!$Z$2:$Z$557,'Infos Relatório'!BK$1)</f>
        <v>0</v>
      </c>
      <c r="BL70" s="14">
        <f>SUMIFS('Faturamento SP2'!$G$2:$G$557,'Faturamento SP2'!$D$2:$D$557,'Infos Relatório'!$B$2,'Faturamento SP2'!$E$2:$E$557,'Infos Relatório'!$B70,'Faturamento SP2'!$Z$2:$Z$557,'Infos Relatório'!BK$1)</f>
        <v>0</v>
      </c>
      <c r="BM70" s="14">
        <f>SUMIFS('Faturamento SP2'!$J$2:$J$557,'Faturamento SP2'!$D$2:$D$557,'Infos Relatório'!$B$2,'Faturamento SP2'!$E$2:$E$557,'Infos Relatório'!$B70,'Faturamento SP2'!$Z$2:$Z$557,'Infos Relatório'!BK$1)</f>
        <v>0</v>
      </c>
      <c r="BN70" s="15">
        <f>SUMIFS('Faturamento SP2'!$O$2:$O$557,'Faturamento SP2'!$D$2:$D$557,'Infos Relatório'!$B$2,'Faturamento SP2'!$E$2:$E$557,'Infos Relatório'!$B70,'Faturamento SP2'!$Z$2:$Z$557,'Infos Relatório'!BK$1,'Faturamento SP2'!$T$2:$T$557,"Sim")+SUMIFS('Faturamento SP2'!$P$2:$P$557,'Faturamento SP2'!$D$2:$D$557,'Infos Relatório'!$B$2,'Faturamento SP2'!$E$2:$E$557,'Infos Relatório'!$B70,'Faturamento SP2'!$Z$2:$Z$557,'Infos Relatório'!BK$1,'Faturamento SP2'!$T$2:$T$557,"Sim")</f>
        <v>0</v>
      </c>
      <c r="BO70" s="27" t="e">
        <f t="shared" si="22"/>
        <v>#DIV/0!</v>
      </c>
      <c r="BP70" s="24">
        <f>SUMIFS('Faturamento SP2'!$H$2:$H$557,'Faturamento SP2'!$D$2:$D$557,'Infos Relatório'!$B$2,'Faturamento SP2'!$E$2:$E$557,'Infos Relatório'!$B70,'Faturamento SP2'!$Z$2:$Z$557,'Infos Relatório'!BK$1)</f>
        <v>0</v>
      </c>
      <c r="BQ70" s="23">
        <f>COUNTIFS('Faturamento SP2'!$D$2:$D$557,'Infos Relatório'!$B$2,'Faturamento SP2'!$E$2:$E$557,'Infos Relatório'!$B70,'Faturamento SP2'!$Z$2:$Z$557,'Infos Relatório'!BQ$1)</f>
        <v>0</v>
      </c>
      <c r="BR70" s="14">
        <f>SUMIFS('Faturamento SP2'!$G$2:$G$557,'Faturamento SP2'!$D$2:$D$557,'Infos Relatório'!$B$2,'Faturamento SP2'!$E$2:$E$557,'Infos Relatório'!$B70,'Faturamento SP2'!$Z$2:$Z$557,'Infos Relatório'!BQ$1)</f>
        <v>0</v>
      </c>
      <c r="BS70" s="14">
        <f>SUMIFS('Faturamento SP2'!$J$2:$J$557,'Faturamento SP2'!$D$2:$D$557,'Infos Relatório'!$B$2,'Faturamento SP2'!$E$2:$E$557,'Infos Relatório'!$B70,'Faturamento SP2'!$Z$2:$Z$557,'Infos Relatório'!BQ$1)</f>
        <v>0</v>
      </c>
      <c r="BT70" s="15">
        <f>SUMIFS('Faturamento SP2'!$O$2:$O$557,'Faturamento SP2'!$D$2:$D$557,'Infos Relatório'!$B$2,'Faturamento SP2'!$E$2:$E$557,'Infos Relatório'!$B70,'Faturamento SP2'!$Z$2:$Z$557,'Infos Relatório'!BQ$1,'Faturamento SP2'!$T$2:$T$557,"Sim")+SUMIFS('Faturamento SP2'!$P$2:$P$557,'Faturamento SP2'!$D$2:$D$557,'Infos Relatório'!$B$2,'Faturamento SP2'!$E$2:$E$557,'Infos Relatório'!$B70,'Faturamento SP2'!$Z$2:$Z$557,'Infos Relatório'!BQ$1,'Faturamento SP2'!$T$2:$T$557,"Sim")</f>
        <v>0</v>
      </c>
      <c r="BU70" s="27" t="e">
        <f t="shared" si="23"/>
        <v>#DIV/0!</v>
      </c>
      <c r="BV70" s="24">
        <f>SUMIFS('Faturamento SP2'!$H$2:$H$557,'Faturamento SP2'!$D$2:$D$557,'Infos Relatório'!$B$2,'Faturamento SP2'!$E$2:$E$557,'Infos Relatório'!$B70,'Faturamento SP2'!$Z$2:$Z$557,'Infos Relatório'!BQ$1)</f>
        <v>0</v>
      </c>
    </row>
    <row r="71" spans="2:74">
      <c r="B71" s="17" t="s">
        <v>293</v>
      </c>
      <c r="C71" s="23">
        <f>COUNTIFS('Faturamento SP2'!$D$2:$D$557,'Infos Relatório'!$B$2,'Faturamento SP2'!$E$2:$E$557,'Infos Relatório'!$B71,'Faturamento SP2'!$Z$2:$Z$557,'Infos Relatório'!C$1)</f>
        <v>0</v>
      </c>
      <c r="D71" s="14">
        <f>SUMIFS('Faturamento SP2'!$G$2:$G$557,'Faturamento SP2'!$D$2:$D$557,'Infos Relatório'!$B$2,'Faturamento SP2'!$E$2:$E$557,'Infos Relatório'!$B71,'Faturamento SP2'!$Z$2:$Z$557,'Infos Relatório'!C$1)</f>
        <v>0</v>
      </c>
      <c r="E71" s="55">
        <f>SUMIFS('Faturamento SP2'!$J$2:$J$557,'Faturamento SP2'!$D$2:$D$557,'Infos Relatório'!$B$2,'Faturamento SP2'!$E$2:$E$557,'Infos Relatório'!$B71,'Faturamento SP2'!$Z$2:$Z$557,'Infos Relatório'!C$1)</f>
        <v>0</v>
      </c>
      <c r="F71" s="15">
        <f>SUMIFS('Faturamento SP2'!$O$2:$O$557,'Faturamento SP2'!$D$2:$D$557,'Infos Relatório'!$B$2,'Faturamento SP2'!$E$2:$E$557,'Infos Relatório'!$B71,'Faturamento SP2'!$Z$2:$Z$557,'Infos Relatório'!C$1,'Faturamento SP2'!$T$2:$T$557,"Sim")+SUMIFS('Faturamento SP2'!$P$2:$P$557,'Faturamento SP2'!$D$2:$D$557,'Infos Relatório'!$B$2,'Faturamento SP2'!$E$2:$E$557,'Infos Relatório'!$B71,'Faturamento SP2'!$Z$2:$Z$557,'Infos Relatório'!C$1,'Faturamento SP2'!$T$2:$T$557,"Sim")</f>
        <v>0</v>
      </c>
      <c r="G71" s="60" t="e">
        <f t="shared" si="12"/>
        <v>#DIV/0!</v>
      </c>
      <c r="H71" s="24">
        <f>SUMIFS('Faturamento SP2'!$H$2:$H$557,'Faturamento SP2'!$D$2:$D$557,'Infos Relatório'!$B$2,'Faturamento SP2'!$E$2:$E$557,'Infos Relatório'!$B71,'Faturamento SP2'!$Z$2:$Z$557,'Infos Relatório'!C$1)</f>
        <v>0</v>
      </c>
      <c r="I71" s="23">
        <f>COUNTIFS('Faturamento SP2'!$D$2:$D$557,'Infos Relatório'!$B$2,'Faturamento SP2'!$E$2:$E$557,'Infos Relatório'!$B71,'Faturamento SP2'!$Z$2:$Z$557,'Infos Relatório'!I$1)</f>
        <v>0</v>
      </c>
      <c r="J71" s="14">
        <f>SUMIFS('Faturamento SP2'!$G$2:$G$557,'Faturamento SP2'!$D$2:$D$557,'Infos Relatório'!$B$2,'Faturamento SP2'!$E$2:$E$557,'Infos Relatório'!$B71,'Faturamento SP2'!$Z$2:$Z$557,'Infos Relatório'!I$1)</f>
        <v>0</v>
      </c>
      <c r="K71" s="55">
        <f>SUMIFS('Faturamento SP2'!$J$2:$J$557,'Faturamento SP2'!$D$2:$D$557,'Infos Relatório'!$B$2,'Faturamento SP2'!$E$2:$E$557,'Infos Relatório'!$B71,'Faturamento SP2'!$Z$2:$Z$557,'Infos Relatório'!I$1)</f>
        <v>0</v>
      </c>
      <c r="L71" s="15">
        <f>SUMIFS('Faturamento SP2'!$O$2:$O$557,'Faturamento SP2'!$D$2:$D$557,'Infos Relatório'!$B$2,'Faturamento SP2'!$E$2:$E$557,'Infos Relatório'!$B71,'Faturamento SP2'!$Z$2:$Z$557,'Infos Relatório'!I$1,'Faturamento SP2'!$T$2:$T$557,"Sim")+SUMIFS('Faturamento SP2'!$P$2:$P$557,'Faturamento SP2'!$D$2:$D$557,'Infos Relatório'!$B$2,'Faturamento SP2'!$E$2:$E$557,'Infos Relatório'!$B71,'Faturamento SP2'!$Z$2:$Z$557,'Infos Relatório'!I$1,'Faturamento SP2'!$T$2:$T$557,"Sim")</f>
        <v>0</v>
      </c>
      <c r="M71" s="27" t="e">
        <f t="shared" si="13"/>
        <v>#DIV/0!</v>
      </c>
      <c r="N71" s="24">
        <f>SUMIFS('Faturamento SP2'!$H$2:$H$557,'Faturamento SP2'!$D$2:$D$557,'Infos Relatório'!$B$2,'Faturamento SP2'!$E$2:$E$557,'Infos Relatório'!$B71,'Faturamento SP2'!$Z$2:$Z$557,'Infos Relatório'!I$1)</f>
        <v>0</v>
      </c>
      <c r="O71" s="23">
        <f>COUNTIFS('Faturamento SP2'!$D$2:$D$557,'Infos Relatório'!$B$2,'Faturamento SP2'!$E$2:$E$557,'Infos Relatório'!$B71,'Faturamento SP2'!$Z$2:$Z$557,'Infos Relatório'!O$1)</f>
        <v>0</v>
      </c>
      <c r="P71" s="14">
        <f>SUMIFS('Faturamento SP2'!$G$2:$G$557,'Faturamento SP2'!$D$2:$D$557,'Infos Relatório'!$B$2,'Faturamento SP2'!$E$2:$E$557,'Infos Relatório'!$B71,'Faturamento SP2'!$Z$2:$Z$557,'Infos Relatório'!O$1)</f>
        <v>0</v>
      </c>
      <c r="Q71" s="14">
        <f>SUMIFS('Faturamento SP2'!$J$2:$J$557,'Faturamento SP2'!$D$2:$D$557,'Infos Relatório'!$B$2,'Faturamento SP2'!$E$2:$E$557,'Infos Relatório'!$B71,'Faturamento SP2'!$Z$2:$Z$557,'Infos Relatório'!O$1)</f>
        <v>0</v>
      </c>
      <c r="R71" s="15">
        <f>SUMIFS('Faturamento SP2'!$O$2:$O$557,'Faturamento SP2'!$D$2:$D$557,'Infos Relatório'!$B$2,'Faturamento SP2'!$E$2:$E$557,'Infos Relatório'!$B71,'Faturamento SP2'!$Z$2:$Z$557,'Infos Relatório'!O$1,'Faturamento SP2'!$T$2:$T$557,"Sim")+SUMIFS('Faturamento SP2'!$P$2:$P$557,'Faturamento SP2'!$D$2:$D$557,'Infos Relatório'!$B$2,'Faturamento SP2'!$E$2:$E$557,'Infos Relatório'!$B71,'Faturamento SP2'!$Z$2:$Z$557,'Infos Relatório'!O$1,'Faturamento SP2'!$T$2:$T$557,"Sim")</f>
        <v>0</v>
      </c>
      <c r="S71" s="27" t="e">
        <f t="shared" si="14"/>
        <v>#DIV/0!</v>
      </c>
      <c r="T71" s="24">
        <f>SUMIFS('Faturamento SP2'!$H$2:$H$557,'Faturamento SP2'!$D$2:$D$557,'Infos Relatório'!$B$2,'Faturamento SP2'!$E$2:$E$557,'Infos Relatório'!$B71,'Faturamento SP2'!$Z$2:$Z$557,'Infos Relatório'!O$1)</f>
        <v>0</v>
      </c>
      <c r="U71" s="23">
        <f>COUNTIFS('Faturamento SP2'!$D$2:$D$557,'Infos Relatório'!$B$2,'Faturamento SP2'!$E$2:$E$557,'Infos Relatório'!$B71,'Faturamento SP2'!$Z$2:$Z$557,'Infos Relatório'!U$1)</f>
        <v>0</v>
      </c>
      <c r="V71" s="14">
        <f>SUMIFS('Faturamento SP2'!$G$2:$G$557,'Faturamento SP2'!$D$2:$D$557,'Infos Relatório'!$B$2,'Faturamento SP2'!$E$2:$E$557,'Infos Relatório'!$B71,'Faturamento SP2'!$Z$2:$Z$557,'Infos Relatório'!U$1)</f>
        <v>0</v>
      </c>
      <c r="W71" s="14">
        <f>SUMIFS('Faturamento SP2'!$J$2:$J$557,'Faturamento SP2'!$D$2:$D$557,'Infos Relatório'!$B$2,'Faturamento SP2'!$E$2:$E$557,'Infos Relatório'!$B71,'Faturamento SP2'!$Z$2:$Z$557,'Infos Relatório'!U$1)</f>
        <v>0</v>
      </c>
      <c r="X71" s="15">
        <f>SUMIFS('Faturamento SP2'!$O$2:$O$557,'Faturamento SP2'!$D$2:$D$557,'Infos Relatório'!$B$2,'Faturamento SP2'!$E$2:$E$557,'Infos Relatório'!$B71,'Faturamento SP2'!$Z$2:$Z$557,'Infos Relatório'!U$1,'Faturamento SP2'!$T$2:$T$557,"Sim")+SUMIFS('Faturamento SP2'!$P$2:$P$557,'Faturamento SP2'!$D$2:$D$557,'Infos Relatório'!$B$2,'Faturamento SP2'!$E$2:$E$557,'Infos Relatório'!$B71,'Faturamento SP2'!$Z$2:$Z$557,'Infos Relatório'!U$1,'Faturamento SP2'!$T$2:$T$557,"Sim")</f>
        <v>0</v>
      </c>
      <c r="Y71" s="27" t="e">
        <f t="shared" si="15"/>
        <v>#DIV/0!</v>
      </c>
      <c r="Z71" s="24">
        <f>SUMIFS('Faturamento SP2'!$H$2:$H$557,'Faturamento SP2'!$D$2:$D$557,'Infos Relatório'!$B$2,'Faturamento SP2'!$E$2:$E$557,'Infos Relatório'!$B71,'Faturamento SP2'!$Z$2:$Z$557,'Infos Relatório'!U$1)</f>
        <v>0</v>
      </c>
      <c r="AA71" s="23">
        <f>COUNTIFS('Faturamento SP2'!$D$2:$D$557,'Infos Relatório'!$B$2,'Faturamento SP2'!$E$2:$E$557,'Infos Relatório'!$B71,'Faturamento SP2'!$Z$2:$Z$557,'Infos Relatório'!AA$1)</f>
        <v>0</v>
      </c>
      <c r="AB71" s="14">
        <f>SUMIFS('Faturamento SP2'!$G$2:$G$557,'Faturamento SP2'!$D$2:$D$557,'Infos Relatório'!$B$2,'Faturamento SP2'!$E$2:$E$557,'Infos Relatório'!$B71,'Faturamento SP2'!$Z$2:$Z$557,'Infos Relatório'!AA$1)</f>
        <v>0</v>
      </c>
      <c r="AC71" s="14">
        <f>SUMIFS('Faturamento SP2'!$J$2:$J$557,'Faturamento SP2'!$D$2:$D$557,'Infos Relatório'!$B$2,'Faturamento SP2'!$E$2:$E$557,'Infos Relatório'!$B71,'Faturamento SP2'!$Z$2:$Z$557,'Infos Relatório'!AA$1)</f>
        <v>0</v>
      </c>
      <c r="AD71" s="15">
        <f>SUMIFS('Faturamento SP2'!$O$2:$O$557,'Faturamento SP2'!$D$2:$D$557,'Infos Relatório'!$B$2,'Faturamento SP2'!$E$2:$E$557,'Infos Relatório'!$B71,'Faturamento SP2'!$Z$2:$Z$557,'Infos Relatório'!AA$1,'Faturamento SP2'!$T$2:$T$557,"Sim")+SUMIFS('Faturamento SP2'!$P$2:$P$557,'Faturamento SP2'!$D$2:$D$557,'Infos Relatório'!$B$2,'Faturamento SP2'!$E$2:$E$557,'Infos Relatório'!$B71,'Faturamento SP2'!$Z$2:$Z$557,'Infos Relatório'!AA$1,'Faturamento SP2'!$T$2:$T$557,"Sim")</f>
        <v>0</v>
      </c>
      <c r="AE71" s="27" t="e">
        <f t="shared" si="16"/>
        <v>#DIV/0!</v>
      </c>
      <c r="AF71" s="24">
        <f>SUMIFS('Faturamento SP2'!$H$2:$H$557,'Faturamento SP2'!$D$2:$D$557,'Infos Relatório'!$B$2,'Faturamento SP2'!$E$2:$E$557,'Infos Relatório'!$B71,'Faturamento SP2'!$Z$2:$Z$557,'Infos Relatório'!AA$1)</f>
        <v>0</v>
      </c>
      <c r="AG71" s="23">
        <f>COUNTIFS('Faturamento SP2'!$D$2:$D$557,'Infos Relatório'!$B$2,'Faturamento SP2'!$E$2:$E$557,'Infos Relatório'!$B71,'Faturamento SP2'!$Z$2:$Z$557,'Infos Relatório'!AG$1)</f>
        <v>0</v>
      </c>
      <c r="AH71" s="14">
        <f>SUMIFS('Faturamento SP2'!$G$2:$G$557,'Faturamento SP2'!$D$2:$D$557,'Infos Relatório'!$B$2,'Faturamento SP2'!$E$2:$E$557,'Infos Relatório'!$B71,'Faturamento SP2'!$Z$2:$Z$557,'Infos Relatório'!AG$1)</f>
        <v>0</v>
      </c>
      <c r="AI71" s="14">
        <f>SUMIFS('Faturamento SP2'!$J$2:$J$557,'Faturamento SP2'!$D$2:$D$557,'Infos Relatório'!$B$2,'Faturamento SP2'!$E$2:$E$557,'Infos Relatório'!$B71,'Faturamento SP2'!$Z$2:$Z$557,'Infos Relatório'!AG$1)</f>
        <v>0</v>
      </c>
      <c r="AJ71" s="15">
        <f>SUMIFS('Faturamento SP2'!$O$2:$O$557,'Faturamento SP2'!$D$2:$D$557,'Infos Relatório'!$B$2,'Faturamento SP2'!$E$2:$E$557,'Infos Relatório'!$B71,'Faturamento SP2'!$Z$2:$Z$557,'Infos Relatório'!AG$1,'Faturamento SP2'!$T$2:$T$557,"Sim")+SUMIFS('Faturamento SP2'!$P$2:$P$557,'Faturamento SP2'!$D$2:$D$557,'Infos Relatório'!$B$2,'Faturamento SP2'!$E$2:$E$557,'Infos Relatório'!$B71,'Faturamento SP2'!$Z$2:$Z$557,'Infos Relatório'!AG$1,'Faturamento SP2'!$T$2:$T$557,"Sim")</f>
        <v>0</v>
      </c>
      <c r="AK71" s="27" t="e">
        <f t="shared" si="17"/>
        <v>#DIV/0!</v>
      </c>
      <c r="AL71" s="24">
        <f>SUMIFS('Faturamento SP2'!$H$2:$H$557,'Faturamento SP2'!$D$2:$D$557,'Infos Relatório'!$B$2,'Faturamento SP2'!$E$2:$E$557,'Infos Relatório'!$B71,'Faturamento SP2'!$Z$2:$Z$557,'Infos Relatório'!AG$1)</f>
        <v>0</v>
      </c>
      <c r="AM71" s="23">
        <f>COUNTIFS('Faturamento SP2'!$D$2:$D$557,'Infos Relatório'!$B$2,'Faturamento SP2'!$E$2:$E$557,'Infos Relatório'!$B71,'Faturamento SP2'!$Z$2:$Z$557,'Infos Relatório'!AM$1)</f>
        <v>0</v>
      </c>
      <c r="AN71" s="14">
        <f>SUMIFS('Faturamento SP2'!$G$2:$G$557,'Faturamento SP2'!$D$2:$D$557,'Infos Relatório'!$B$2,'Faturamento SP2'!$E$2:$E$557,'Infos Relatório'!$B71,'Faturamento SP2'!$Z$2:$Z$557,'Infos Relatório'!AM$1)</f>
        <v>0</v>
      </c>
      <c r="AO71" s="14">
        <f>SUMIFS('Faturamento SP2'!$J$2:$J$557,'Faturamento SP2'!$D$2:$D$557,'Infos Relatório'!$B$2,'Faturamento SP2'!$E$2:$E$557,'Infos Relatório'!$B71,'Faturamento SP2'!$Z$2:$Z$557,'Infos Relatório'!AM$1)</f>
        <v>0</v>
      </c>
      <c r="AP71" s="15">
        <f>SUMIFS('Faturamento SP2'!$O$2:$O$557,'Faturamento SP2'!$D$2:$D$557,'Infos Relatório'!$B$2,'Faturamento SP2'!$E$2:$E$557,'Infos Relatório'!$B71,'Faturamento SP2'!$Z$2:$Z$557,'Infos Relatório'!AM$1,'Faturamento SP2'!$T$2:$T$557,"Sim")+SUMIFS('Faturamento SP2'!$P$2:$P$557,'Faturamento SP2'!$D$2:$D$557,'Infos Relatório'!$B$2,'Faturamento SP2'!$E$2:$E$557,'Infos Relatório'!$B71,'Faturamento SP2'!$Z$2:$Z$557,'Infos Relatório'!AM$1,'Faturamento SP2'!$T$2:$T$557,"Sim")</f>
        <v>0</v>
      </c>
      <c r="AQ71" s="27" t="e">
        <f t="shared" si="18"/>
        <v>#DIV/0!</v>
      </c>
      <c r="AR71" s="24">
        <f>SUMIFS('Faturamento SP2'!$H$2:$H$557,'Faturamento SP2'!$D$2:$D$557,'Infos Relatório'!$B$2,'Faturamento SP2'!$E$2:$E$557,'Infos Relatório'!$B71,'Faturamento SP2'!$Z$2:$Z$557,'Infos Relatório'!AM$1)</f>
        <v>0</v>
      </c>
      <c r="AS71" s="23">
        <f>COUNTIFS('Faturamento SP2'!$D$2:$D$557,'Infos Relatório'!$B$2,'Faturamento SP2'!$E$2:$E$557,'Infos Relatório'!$B71,'Faturamento SP2'!$Z$2:$Z$557,'Infos Relatório'!AS$1)</f>
        <v>0</v>
      </c>
      <c r="AT71" s="14">
        <f>SUMIFS('Faturamento SP2'!$G$2:$G$557,'Faturamento SP2'!$D$2:$D$557,'Infos Relatório'!$B$2,'Faturamento SP2'!$E$2:$E$557,'Infos Relatório'!$B71,'Faturamento SP2'!$Z$2:$Z$557,'Infos Relatório'!AS$1)</f>
        <v>0</v>
      </c>
      <c r="AU71" s="14">
        <f>SUMIFS('Faturamento SP2'!$J$2:$J$557,'Faturamento SP2'!$D$2:$D$557,'Infos Relatório'!$B$2,'Faturamento SP2'!$E$2:$E$557,'Infos Relatório'!$B71,'Faturamento SP2'!$Z$2:$Z$557,'Infos Relatório'!AS$1)</f>
        <v>0</v>
      </c>
      <c r="AV71" s="15">
        <f>SUMIFS('Faturamento SP2'!$O$2:$O$557,'Faturamento SP2'!$D$2:$D$557,'Infos Relatório'!$B$2,'Faturamento SP2'!$E$2:$E$557,'Infos Relatório'!$B71,'Faturamento SP2'!$Z$2:$Z$557,'Infos Relatório'!AS$1,'Faturamento SP2'!$T$2:$T$557,"Sim")+SUMIFS('Faturamento SP2'!$P$2:$P$557,'Faturamento SP2'!$D$2:$D$557,'Infos Relatório'!$B$2,'Faturamento SP2'!$E$2:$E$557,'Infos Relatório'!$B71,'Faturamento SP2'!$Z$2:$Z$557,'Infos Relatório'!AS$1,'Faturamento SP2'!$T$2:$T$557,"Sim")</f>
        <v>0</v>
      </c>
      <c r="AW71" s="27" t="e">
        <f t="shared" si="19"/>
        <v>#DIV/0!</v>
      </c>
      <c r="AX71" s="24">
        <f>SUMIFS('Faturamento SP2'!$H$2:$H$557,'Faturamento SP2'!$D$2:$D$557,'Infos Relatório'!$B$2,'Faturamento SP2'!$E$2:$E$557,'Infos Relatório'!$B71,'Faturamento SP2'!$Z$2:$Z$557,'Infos Relatório'!AS$1)</f>
        <v>0</v>
      </c>
      <c r="AY71" s="23">
        <f>COUNTIFS('Faturamento SP2'!$D$2:$D$557,'Infos Relatório'!$B$2,'Faturamento SP2'!$E$2:$E$557,'Infos Relatório'!$B71,'Faturamento SP2'!$Z$2:$Z$557,'Infos Relatório'!AY$1)</f>
        <v>0</v>
      </c>
      <c r="AZ71" s="14">
        <f>SUMIFS('Faturamento SP2'!$G$2:$G$557,'Faturamento SP2'!$D$2:$D$557,'Infos Relatório'!$B$2,'Faturamento SP2'!$E$2:$E$557,'Infos Relatório'!$B71,'Faturamento SP2'!$Z$2:$Z$557,'Infos Relatório'!AY$1)</f>
        <v>0</v>
      </c>
      <c r="BA71" s="14">
        <f>SUMIFS('Faturamento SP2'!$J$2:$J$557,'Faturamento SP2'!$D$2:$D$557,'Infos Relatório'!$B$2,'Faturamento SP2'!$E$2:$E$557,'Infos Relatório'!$B71,'Faturamento SP2'!$Z$2:$Z$557,'Infos Relatório'!AY$1)</f>
        <v>0</v>
      </c>
      <c r="BB71" s="15">
        <f>SUMIFS('Faturamento SP2'!$O$2:$O$557,'Faturamento SP2'!$D$2:$D$557,'Infos Relatório'!$B$2,'Faturamento SP2'!$E$2:$E$557,'Infos Relatório'!$B71,'Faturamento SP2'!$Z$2:$Z$557,'Infos Relatório'!AY$1,'Faturamento SP2'!$T$2:$T$557,"Sim")+SUMIFS('Faturamento SP2'!$P$2:$P$557,'Faturamento SP2'!$D$2:$D$557,'Infos Relatório'!$B$2,'Faturamento SP2'!$E$2:$E$557,'Infos Relatório'!$B71,'Faturamento SP2'!$Z$2:$Z$557,'Infos Relatório'!AY$1,'Faturamento SP2'!$T$2:$T$557,"Sim")</f>
        <v>0</v>
      </c>
      <c r="BC71" s="27" t="e">
        <f t="shared" si="20"/>
        <v>#DIV/0!</v>
      </c>
      <c r="BD71" s="24">
        <f>SUMIFS('Faturamento SP2'!$H$2:$H$557,'Faturamento SP2'!$D$2:$D$557,'Infos Relatório'!$B$2,'Faturamento SP2'!$E$2:$E$557,'Infos Relatório'!$B71,'Faturamento SP2'!$Z$2:$Z$557,'Infos Relatório'!AY$1)</f>
        <v>0</v>
      </c>
      <c r="BE71" s="23">
        <f>COUNTIFS('Faturamento SP2'!$D$2:$D$557,'Infos Relatório'!$B$2,'Faturamento SP2'!$E$2:$E$557,'Infos Relatório'!$B71,'Faturamento SP2'!$Z$2:$Z$557,'Infos Relatório'!BE$1)</f>
        <v>0</v>
      </c>
      <c r="BF71" s="14">
        <f>SUMIFS('Faturamento SP2'!$G$2:$G$557,'Faturamento SP2'!$D$2:$D$557,'Infos Relatório'!$B$2,'Faturamento SP2'!$E$2:$E$557,'Infos Relatório'!$B71,'Faturamento SP2'!$Z$2:$Z$557,'Infos Relatório'!BE$1)</f>
        <v>0</v>
      </c>
      <c r="BG71" s="14">
        <f>SUMIFS('Faturamento SP2'!$J$2:$J$557,'Faturamento SP2'!$D$2:$D$557,'Infos Relatório'!$B$2,'Faturamento SP2'!$E$2:$E$557,'Infos Relatório'!$B71,'Faturamento SP2'!$Z$2:$Z$557,'Infos Relatório'!BE$1)</f>
        <v>0</v>
      </c>
      <c r="BH71" s="15">
        <f>SUMIFS('Faturamento SP2'!$O$2:$O$557,'Faturamento SP2'!$D$2:$D$557,'Infos Relatório'!$B$2,'Faturamento SP2'!$E$2:$E$557,'Infos Relatório'!$B71,'Faturamento SP2'!$Z$2:$Z$557,'Infos Relatório'!BE$1,'Faturamento SP2'!$T$2:$T$557,"Sim")+SUMIFS('Faturamento SP2'!$P$2:$P$557,'Faturamento SP2'!$D$2:$D$557,'Infos Relatório'!$B$2,'Faturamento SP2'!$E$2:$E$557,'Infos Relatório'!$B71,'Faturamento SP2'!$Z$2:$Z$557,'Infos Relatório'!BE$1,'Faturamento SP2'!$T$2:$T$557,"Sim")</f>
        <v>0</v>
      </c>
      <c r="BI71" s="27" t="e">
        <f t="shared" si="21"/>
        <v>#DIV/0!</v>
      </c>
      <c r="BJ71" s="24">
        <f>SUMIFS('Faturamento SP2'!$H$2:$H$557,'Faturamento SP2'!$D$2:$D$557,'Infos Relatório'!$B$2,'Faturamento SP2'!$E$2:$E$557,'Infos Relatório'!$B71,'Faturamento SP2'!$Z$2:$Z$557,'Infos Relatório'!BE$1)</f>
        <v>0</v>
      </c>
      <c r="BK71" s="23">
        <f>COUNTIFS('Faturamento SP2'!$D$2:$D$557,'Infos Relatório'!$B$2,'Faturamento SP2'!$E$2:$E$557,'Infos Relatório'!$B71,'Faturamento SP2'!$Z$2:$Z$557,'Infos Relatório'!BK$1)</f>
        <v>0</v>
      </c>
      <c r="BL71" s="14">
        <f>SUMIFS('Faturamento SP2'!$G$2:$G$557,'Faturamento SP2'!$D$2:$D$557,'Infos Relatório'!$B$2,'Faturamento SP2'!$E$2:$E$557,'Infos Relatório'!$B71,'Faturamento SP2'!$Z$2:$Z$557,'Infos Relatório'!BK$1)</f>
        <v>0</v>
      </c>
      <c r="BM71" s="14">
        <f>SUMIFS('Faturamento SP2'!$J$2:$J$557,'Faturamento SP2'!$D$2:$D$557,'Infos Relatório'!$B$2,'Faturamento SP2'!$E$2:$E$557,'Infos Relatório'!$B71,'Faturamento SP2'!$Z$2:$Z$557,'Infos Relatório'!BK$1)</f>
        <v>0</v>
      </c>
      <c r="BN71" s="15">
        <f>SUMIFS('Faturamento SP2'!$O$2:$O$557,'Faturamento SP2'!$D$2:$D$557,'Infos Relatório'!$B$2,'Faturamento SP2'!$E$2:$E$557,'Infos Relatório'!$B71,'Faturamento SP2'!$Z$2:$Z$557,'Infos Relatório'!BK$1,'Faturamento SP2'!$T$2:$T$557,"Sim")+SUMIFS('Faturamento SP2'!$P$2:$P$557,'Faturamento SP2'!$D$2:$D$557,'Infos Relatório'!$B$2,'Faturamento SP2'!$E$2:$E$557,'Infos Relatório'!$B71,'Faturamento SP2'!$Z$2:$Z$557,'Infos Relatório'!BK$1,'Faturamento SP2'!$T$2:$T$557,"Sim")</f>
        <v>0</v>
      </c>
      <c r="BO71" s="27" t="e">
        <f t="shared" si="22"/>
        <v>#DIV/0!</v>
      </c>
      <c r="BP71" s="24">
        <f>SUMIFS('Faturamento SP2'!$H$2:$H$557,'Faturamento SP2'!$D$2:$D$557,'Infos Relatório'!$B$2,'Faturamento SP2'!$E$2:$E$557,'Infos Relatório'!$B71,'Faturamento SP2'!$Z$2:$Z$557,'Infos Relatório'!BK$1)</f>
        <v>0</v>
      </c>
      <c r="BQ71" s="23">
        <f>COUNTIFS('Faturamento SP2'!$D$2:$D$557,'Infos Relatório'!$B$2,'Faturamento SP2'!$E$2:$E$557,'Infos Relatório'!$B71,'Faturamento SP2'!$Z$2:$Z$557,'Infos Relatório'!BQ$1)</f>
        <v>0</v>
      </c>
      <c r="BR71" s="14">
        <f>SUMIFS('Faturamento SP2'!$G$2:$G$557,'Faturamento SP2'!$D$2:$D$557,'Infos Relatório'!$B$2,'Faturamento SP2'!$E$2:$E$557,'Infos Relatório'!$B71,'Faturamento SP2'!$Z$2:$Z$557,'Infos Relatório'!BQ$1)</f>
        <v>0</v>
      </c>
      <c r="BS71" s="14">
        <f>SUMIFS('Faturamento SP2'!$J$2:$J$557,'Faturamento SP2'!$D$2:$D$557,'Infos Relatório'!$B$2,'Faturamento SP2'!$E$2:$E$557,'Infos Relatório'!$B71,'Faturamento SP2'!$Z$2:$Z$557,'Infos Relatório'!BQ$1)</f>
        <v>0</v>
      </c>
      <c r="BT71" s="15">
        <f>SUMIFS('Faturamento SP2'!$O$2:$O$557,'Faturamento SP2'!$D$2:$D$557,'Infos Relatório'!$B$2,'Faturamento SP2'!$E$2:$E$557,'Infos Relatório'!$B71,'Faturamento SP2'!$Z$2:$Z$557,'Infos Relatório'!BQ$1,'Faturamento SP2'!$T$2:$T$557,"Sim")+SUMIFS('Faturamento SP2'!$P$2:$P$557,'Faturamento SP2'!$D$2:$D$557,'Infos Relatório'!$B$2,'Faturamento SP2'!$E$2:$E$557,'Infos Relatório'!$B71,'Faturamento SP2'!$Z$2:$Z$557,'Infos Relatório'!BQ$1,'Faturamento SP2'!$T$2:$T$557,"Sim")</f>
        <v>0</v>
      </c>
      <c r="BU71" s="27" t="e">
        <f t="shared" si="23"/>
        <v>#DIV/0!</v>
      </c>
      <c r="BV71" s="24">
        <f>SUMIFS('Faturamento SP2'!$H$2:$H$557,'Faturamento SP2'!$D$2:$D$557,'Infos Relatório'!$B$2,'Faturamento SP2'!$E$2:$E$557,'Infos Relatório'!$B71,'Faturamento SP2'!$Z$2:$Z$557,'Infos Relatório'!BQ$1)</f>
        <v>0</v>
      </c>
    </row>
    <row r="72" spans="2:74">
      <c r="B72" s="17" t="s">
        <v>179</v>
      </c>
      <c r="C72" s="23">
        <f>COUNTIFS('Faturamento SP2'!$D$2:$D$557,'Infos Relatório'!$B$2,'Faturamento SP2'!$E$2:$E$557,'Infos Relatório'!$B72,'Faturamento SP2'!$Z$2:$Z$557,'Infos Relatório'!C$1)</f>
        <v>0</v>
      </c>
      <c r="D72" s="14">
        <f>SUMIFS('Faturamento SP2'!$G$2:$G$557,'Faturamento SP2'!$D$2:$D$557,'Infos Relatório'!$B$2,'Faturamento SP2'!$E$2:$E$557,'Infos Relatório'!$B72,'Faturamento SP2'!$Z$2:$Z$557,'Infos Relatório'!C$1)</f>
        <v>0</v>
      </c>
      <c r="E72" s="55">
        <f>SUMIFS('Faturamento SP2'!$J$2:$J$557,'Faturamento SP2'!$D$2:$D$557,'Infos Relatório'!$B$2,'Faturamento SP2'!$E$2:$E$557,'Infos Relatório'!$B72,'Faturamento SP2'!$Z$2:$Z$557,'Infos Relatório'!C$1)</f>
        <v>0</v>
      </c>
      <c r="F72" s="15">
        <f>SUMIFS('Faturamento SP2'!$O$2:$O$557,'Faturamento SP2'!$D$2:$D$557,'Infos Relatório'!$B$2,'Faturamento SP2'!$E$2:$E$557,'Infos Relatório'!$B72,'Faturamento SP2'!$Z$2:$Z$557,'Infos Relatório'!C$1,'Faturamento SP2'!$T$2:$T$557,"Sim")+SUMIFS('Faturamento SP2'!$P$2:$P$557,'Faturamento SP2'!$D$2:$D$557,'Infos Relatório'!$B$2,'Faturamento SP2'!$E$2:$E$557,'Infos Relatório'!$B72,'Faturamento SP2'!$Z$2:$Z$557,'Infos Relatório'!C$1,'Faturamento SP2'!$T$2:$T$557,"Sim")</f>
        <v>0</v>
      </c>
      <c r="G72" s="60" t="e">
        <f t="shared" si="12"/>
        <v>#DIV/0!</v>
      </c>
      <c r="H72" s="24">
        <f>SUMIFS('Faturamento SP2'!$H$2:$H$557,'Faturamento SP2'!$D$2:$D$557,'Infos Relatório'!$B$2,'Faturamento SP2'!$E$2:$E$557,'Infos Relatório'!$B72,'Faturamento SP2'!$Z$2:$Z$557,'Infos Relatório'!C$1)</f>
        <v>0</v>
      </c>
      <c r="I72" s="23">
        <f>COUNTIFS('Faturamento SP2'!$D$2:$D$557,'Infos Relatório'!$B$2,'Faturamento SP2'!$E$2:$E$557,'Infos Relatório'!$B72,'Faturamento SP2'!$Z$2:$Z$557,'Infos Relatório'!I$1)</f>
        <v>0</v>
      </c>
      <c r="J72" s="14">
        <f>SUMIFS('Faturamento SP2'!$G$2:$G$557,'Faturamento SP2'!$D$2:$D$557,'Infos Relatório'!$B$2,'Faturamento SP2'!$E$2:$E$557,'Infos Relatório'!$B72,'Faturamento SP2'!$Z$2:$Z$557,'Infos Relatório'!I$1)</f>
        <v>0</v>
      </c>
      <c r="K72" s="55">
        <f>SUMIFS('Faturamento SP2'!$J$2:$J$557,'Faturamento SP2'!$D$2:$D$557,'Infos Relatório'!$B$2,'Faturamento SP2'!$E$2:$E$557,'Infos Relatório'!$B72,'Faturamento SP2'!$Z$2:$Z$557,'Infos Relatório'!I$1)</f>
        <v>0</v>
      </c>
      <c r="L72" s="15">
        <f>SUMIFS('Faturamento SP2'!$O$2:$O$557,'Faturamento SP2'!$D$2:$D$557,'Infos Relatório'!$B$2,'Faturamento SP2'!$E$2:$E$557,'Infos Relatório'!$B72,'Faturamento SP2'!$Z$2:$Z$557,'Infos Relatório'!I$1,'Faturamento SP2'!$T$2:$T$557,"Sim")+SUMIFS('Faturamento SP2'!$P$2:$P$557,'Faturamento SP2'!$D$2:$D$557,'Infos Relatório'!$B$2,'Faturamento SP2'!$E$2:$E$557,'Infos Relatório'!$B72,'Faturamento SP2'!$Z$2:$Z$557,'Infos Relatório'!I$1,'Faturamento SP2'!$T$2:$T$557,"Sim")</f>
        <v>0</v>
      </c>
      <c r="M72" s="27" t="e">
        <f t="shared" si="13"/>
        <v>#DIV/0!</v>
      </c>
      <c r="N72" s="24">
        <f>SUMIFS('Faturamento SP2'!$H$2:$H$557,'Faturamento SP2'!$D$2:$D$557,'Infos Relatório'!$B$2,'Faturamento SP2'!$E$2:$E$557,'Infos Relatório'!$B72,'Faturamento SP2'!$Z$2:$Z$557,'Infos Relatório'!I$1)</f>
        <v>0</v>
      </c>
      <c r="O72" s="23">
        <f>COUNTIFS('Faturamento SP2'!$D$2:$D$557,'Infos Relatório'!$B$2,'Faturamento SP2'!$E$2:$E$557,'Infos Relatório'!$B72,'Faturamento SP2'!$Z$2:$Z$557,'Infos Relatório'!O$1)</f>
        <v>0</v>
      </c>
      <c r="P72" s="14">
        <f>SUMIFS('Faturamento SP2'!$G$2:$G$557,'Faturamento SP2'!$D$2:$D$557,'Infos Relatório'!$B$2,'Faturamento SP2'!$E$2:$E$557,'Infos Relatório'!$B72,'Faturamento SP2'!$Z$2:$Z$557,'Infos Relatório'!O$1)</f>
        <v>0</v>
      </c>
      <c r="Q72" s="14">
        <f>SUMIFS('Faturamento SP2'!$J$2:$J$557,'Faturamento SP2'!$D$2:$D$557,'Infos Relatório'!$B$2,'Faturamento SP2'!$E$2:$E$557,'Infos Relatório'!$B72,'Faturamento SP2'!$Z$2:$Z$557,'Infos Relatório'!O$1)</f>
        <v>0</v>
      </c>
      <c r="R72" s="15">
        <f>SUMIFS('Faturamento SP2'!$O$2:$O$557,'Faturamento SP2'!$D$2:$D$557,'Infos Relatório'!$B$2,'Faturamento SP2'!$E$2:$E$557,'Infos Relatório'!$B72,'Faturamento SP2'!$Z$2:$Z$557,'Infos Relatório'!O$1,'Faturamento SP2'!$T$2:$T$557,"Sim")+SUMIFS('Faturamento SP2'!$P$2:$P$557,'Faturamento SP2'!$D$2:$D$557,'Infos Relatório'!$B$2,'Faturamento SP2'!$E$2:$E$557,'Infos Relatório'!$B72,'Faturamento SP2'!$Z$2:$Z$557,'Infos Relatório'!O$1,'Faturamento SP2'!$T$2:$T$557,"Sim")</f>
        <v>0</v>
      </c>
      <c r="S72" s="27" t="e">
        <f t="shared" si="14"/>
        <v>#DIV/0!</v>
      </c>
      <c r="T72" s="24">
        <f>SUMIFS('Faturamento SP2'!$H$2:$H$557,'Faturamento SP2'!$D$2:$D$557,'Infos Relatório'!$B$2,'Faturamento SP2'!$E$2:$E$557,'Infos Relatório'!$B72,'Faturamento SP2'!$Z$2:$Z$557,'Infos Relatório'!O$1)</f>
        <v>0</v>
      </c>
      <c r="U72" s="23">
        <f>COUNTIFS('Faturamento SP2'!$D$2:$D$557,'Infos Relatório'!$B$2,'Faturamento SP2'!$E$2:$E$557,'Infos Relatório'!$B72,'Faturamento SP2'!$Z$2:$Z$557,'Infos Relatório'!U$1)</f>
        <v>0</v>
      </c>
      <c r="V72" s="14">
        <f>SUMIFS('Faturamento SP2'!$G$2:$G$557,'Faturamento SP2'!$D$2:$D$557,'Infos Relatório'!$B$2,'Faturamento SP2'!$E$2:$E$557,'Infos Relatório'!$B72,'Faturamento SP2'!$Z$2:$Z$557,'Infos Relatório'!U$1)</f>
        <v>0</v>
      </c>
      <c r="W72" s="14">
        <f>SUMIFS('Faturamento SP2'!$J$2:$J$557,'Faturamento SP2'!$D$2:$D$557,'Infos Relatório'!$B$2,'Faturamento SP2'!$E$2:$E$557,'Infos Relatório'!$B72,'Faturamento SP2'!$Z$2:$Z$557,'Infos Relatório'!U$1)</f>
        <v>0</v>
      </c>
      <c r="X72" s="15">
        <f>SUMIFS('Faturamento SP2'!$O$2:$O$557,'Faturamento SP2'!$D$2:$D$557,'Infos Relatório'!$B$2,'Faturamento SP2'!$E$2:$E$557,'Infos Relatório'!$B72,'Faturamento SP2'!$Z$2:$Z$557,'Infos Relatório'!U$1,'Faturamento SP2'!$T$2:$T$557,"Sim")+SUMIFS('Faturamento SP2'!$P$2:$P$557,'Faturamento SP2'!$D$2:$D$557,'Infos Relatório'!$B$2,'Faturamento SP2'!$E$2:$E$557,'Infos Relatório'!$B72,'Faturamento SP2'!$Z$2:$Z$557,'Infos Relatório'!U$1,'Faturamento SP2'!$T$2:$T$557,"Sim")</f>
        <v>0</v>
      </c>
      <c r="Y72" s="27" t="e">
        <f t="shared" si="15"/>
        <v>#DIV/0!</v>
      </c>
      <c r="Z72" s="24">
        <f>SUMIFS('Faturamento SP2'!$H$2:$H$557,'Faturamento SP2'!$D$2:$D$557,'Infos Relatório'!$B$2,'Faturamento SP2'!$E$2:$E$557,'Infos Relatório'!$B72,'Faturamento SP2'!$Z$2:$Z$557,'Infos Relatório'!U$1)</f>
        <v>0</v>
      </c>
      <c r="AA72" s="23">
        <f>COUNTIFS('Faturamento SP2'!$D$2:$D$557,'Infos Relatório'!$B$2,'Faturamento SP2'!$E$2:$E$557,'Infos Relatório'!$B72,'Faturamento SP2'!$Z$2:$Z$557,'Infos Relatório'!AA$1)</f>
        <v>0</v>
      </c>
      <c r="AB72" s="14">
        <f>SUMIFS('Faturamento SP2'!$G$2:$G$557,'Faturamento SP2'!$D$2:$D$557,'Infos Relatório'!$B$2,'Faturamento SP2'!$E$2:$E$557,'Infos Relatório'!$B72,'Faturamento SP2'!$Z$2:$Z$557,'Infos Relatório'!AA$1)</f>
        <v>0</v>
      </c>
      <c r="AC72" s="14">
        <f>SUMIFS('Faturamento SP2'!$J$2:$J$557,'Faturamento SP2'!$D$2:$D$557,'Infos Relatório'!$B$2,'Faturamento SP2'!$E$2:$E$557,'Infos Relatório'!$B72,'Faturamento SP2'!$Z$2:$Z$557,'Infos Relatório'!AA$1)</f>
        <v>0</v>
      </c>
      <c r="AD72" s="15">
        <f>SUMIFS('Faturamento SP2'!$O$2:$O$557,'Faturamento SP2'!$D$2:$D$557,'Infos Relatório'!$B$2,'Faturamento SP2'!$E$2:$E$557,'Infos Relatório'!$B72,'Faturamento SP2'!$Z$2:$Z$557,'Infos Relatório'!AA$1,'Faturamento SP2'!$T$2:$T$557,"Sim")+SUMIFS('Faturamento SP2'!$P$2:$P$557,'Faturamento SP2'!$D$2:$D$557,'Infos Relatório'!$B$2,'Faturamento SP2'!$E$2:$E$557,'Infos Relatório'!$B72,'Faturamento SP2'!$Z$2:$Z$557,'Infos Relatório'!AA$1,'Faturamento SP2'!$T$2:$T$557,"Sim")</f>
        <v>0</v>
      </c>
      <c r="AE72" s="27" t="e">
        <f t="shared" si="16"/>
        <v>#DIV/0!</v>
      </c>
      <c r="AF72" s="24">
        <f>SUMIFS('Faturamento SP2'!$H$2:$H$557,'Faturamento SP2'!$D$2:$D$557,'Infos Relatório'!$B$2,'Faturamento SP2'!$E$2:$E$557,'Infos Relatório'!$B72,'Faturamento SP2'!$Z$2:$Z$557,'Infos Relatório'!AA$1)</f>
        <v>0</v>
      </c>
      <c r="AG72" s="23">
        <f>COUNTIFS('Faturamento SP2'!$D$2:$D$557,'Infos Relatório'!$B$2,'Faturamento SP2'!$E$2:$E$557,'Infos Relatório'!$B72,'Faturamento SP2'!$Z$2:$Z$557,'Infos Relatório'!AG$1)</f>
        <v>0</v>
      </c>
      <c r="AH72" s="14">
        <f>SUMIFS('Faturamento SP2'!$G$2:$G$557,'Faturamento SP2'!$D$2:$D$557,'Infos Relatório'!$B$2,'Faturamento SP2'!$E$2:$E$557,'Infos Relatório'!$B72,'Faturamento SP2'!$Z$2:$Z$557,'Infos Relatório'!AG$1)</f>
        <v>0</v>
      </c>
      <c r="AI72" s="14">
        <f>SUMIFS('Faturamento SP2'!$J$2:$J$557,'Faturamento SP2'!$D$2:$D$557,'Infos Relatório'!$B$2,'Faturamento SP2'!$E$2:$E$557,'Infos Relatório'!$B72,'Faturamento SP2'!$Z$2:$Z$557,'Infos Relatório'!AG$1)</f>
        <v>0</v>
      </c>
      <c r="AJ72" s="15">
        <f>SUMIFS('Faturamento SP2'!$O$2:$O$557,'Faturamento SP2'!$D$2:$D$557,'Infos Relatório'!$B$2,'Faturamento SP2'!$E$2:$E$557,'Infos Relatório'!$B72,'Faturamento SP2'!$Z$2:$Z$557,'Infos Relatório'!AG$1,'Faturamento SP2'!$T$2:$T$557,"Sim")+SUMIFS('Faturamento SP2'!$P$2:$P$557,'Faturamento SP2'!$D$2:$D$557,'Infos Relatório'!$B$2,'Faturamento SP2'!$E$2:$E$557,'Infos Relatório'!$B72,'Faturamento SP2'!$Z$2:$Z$557,'Infos Relatório'!AG$1,'Faturamento SP2'!$T$2:$T$557,"Sim")</f>
        <v>0</v>
      </c>
      <c r="AK72" s="27" t="e">
        <f t="shared" si="17"/>
        <v>#DIV/0!</v>
      </c>
      <c r="AL72" s="24">
        <f>SUMIFS('Faturamento SP2'!$H$2:$H$557,'Faturamento SP2'!$D$2:$D$557,'Infos Relatório'!$B$2,'Faturamento SP2'!$E$2:$E$557,'Infos Relatório'!$B72,'Faturamento SP2'!$Z$2:$Z$557,'Infos Relatório'!AG$1)</f>
        <v>0</v>
      </c>
      <c r="AM72" s="23">
        <f>COUNTIFS('Faturamento SP2'!$D$2:$D$557,'Infos Relatório'!$B$2,'Faturamento SP2'!$E$2:$E$557,'Infos Relatório'!$B72,'Faturamento SP2'!$Z$2:$Z$557,'Infos Relatório'!AM$1)</f>
        <v>0</v>
      </c>
      <c r="AN72" s="14">
        <f>SUMIFS('Faturamento SP2'!$G$2:$G$557,'Faturamento SP2'!$D$2:$D$557,'Infos Relatório'!$B$2,'Faturamento SP2'!$E$2:$E$557,'Infos Relatório'!$B72,'Faturamento SP2'!$Z$2:$Z$557,'Infos Relatório'!AM$1)</f>
        <v>0</v>
      </c>
      <c r="AO72" s="14">
        <f>SUMIFS('Faturamento SP2'!$J$2:$J$557,'Faturamento SP2'!$D$2:$D$557,'Infos Relatório'!$B$2,'Faturamento SP2'!$E$2:$E$557,'Infos Relatório'!$B72,'Faturamento SP2'!$Z$2:$Z$557,'Infos Relatório'!AM$1)</f>
        <v>0</v>
      </c>
      <c r="AP72" s="15">
        <f>SUMIFS('Faturamento SP2'!$O$2:$O$557,'Faturamento SP2'!$D$2:$D$557,'Infos Relatório'!$B$2,'Faturamento SP2'!$E$2:$E$557,'Infos Relatório'!$B72,'Faturamento SP2'!$Z$2:$Z$557,'Infos Relatório'!AM$1,'Faturamento SP2'!$T$2:$T$557,"Sim")+SUMIFS('Faturamento SP2'!$P$2:$P$557,'Faturamento SP2'!$D$2:$D$557,'Infos Relatório'!$B$2,'Faturamento SP2'!$E$2:$E$557,'Infos Relatório'!$B72,'Faturamento SP2'!$Z$2:$Z$557,'Infos Relatório'!AM$1,'Faturamento SP2'!$T$2:$T$557,"Sim")</f>
        <v>0</v>
      </c>
      <c r="AQ72" s="27" t="e">
        <f t="shared" si="18"/>
        <v>#DIV/0!</v>
      </c>
      <c r="AR72" s="24">
        <f>SUMIFS('Faturamento SP2'!$H$2:$H$557,'Faturamento SP2'!$D$2:$D$557,'Infos Relatório'!$B$2,'Faturamento SP2'!$E$2:$E$557,'Infos Relatório'!$B72,'Faturamento SP2'!$Z$2:$Z$557,'Infos Relatório'!AM$1)</f>
        <v>0</v>
      </c>
      <c r="AS72" s="23">
        <f>COUNTIFS('Faturamento SP2'!$D$2:$D$557,'Infos Relatório'!$B$2,'Faturamento SP2'!$E$2:$E$557,'Infos Relatório'!$B72,'Faturamento SP2'!$Z$2:$Z$557,'Infos Relatório'!AS$1)</f>
        <v>0</v>
      </c>
      <c r="AT72" s="14">
        <f>SUMIFS('Faturamento SP2'!$G$2:$G$557,'Faturamento SP2'!$D$2:$D$557,'Infos Relatório'!$B$2,'Faturamento SP2'!$E$2:$E$557,'Infos Relatório'!$B72,'Faturamento SP2'!$Z$2:$Z$557,'Infos Relatório'!AS$1)</f>
        <v>0</v>
      </c>
      <c r="AU72" s="14">
        <f>SUMIFS('Faturamento SP2'!$J$2:$J$557,'Faturamento SP2'!$D$2:$D$557,'Infos Relatório'!$B$2,'Faturamento SP2'!$E$2:$E$557,'Infos Relatório'!$B72,'Faturamento SP2'!$Z$2:$Z$557,'Infos Relatório'!AS$1)</f>
        <v>0</v>
      </c>
      <c r="AV72" s="15">
        <f>SUMIFS('Faturamento SP2'!$O$2:$O$557,'Faturamento SP2'!$D$2:$D$557,'Infos Relatório'!$B$2,'Faturamento SP2'!$E$2:$E$557,'Infos Relatório'!$B72,'Faturamento SP2'!$Z$2:$Z$557,'Infos Relatório'!AS$1,'Faturamento SP2'!$T$2:$T$557,"Sim")+SUMIFS('Faturamento SP2'!$P$2:$P$557,'Faturamento SP2'!$D$2:$D$557,'Infos Relatório'!$B$2,'Faturamento SP2'!$E$2:$E$557,'Infos Relatório'!$B72,'Faturamento SP2'!$Z$2:$Z$557,'Infos Relatório'!AS$1,'Faturamento SP2'!$T$2:$T$557,"Sim")</f>
        <v>0</v>
      </c>
      <c r="AW72" s="27" t="e">
        <f t="shared" si="19"/>
        <v>#DIV/0!</v>
      </c>
      <c r="AX72" s="24">
        <f>SUMIFS('Faturamento SP2'!$H$2:$H$557,'Faturamento SP2'!$D$2:$D$557,'Infos Relatório'!$B$2,'Faturamento SP2'!$E$2:$E$557,'Infos Relatório'!$B72,'Faturamento SP2'!$Z$2:$Z$557,'Infos Relatório'!AS$1)</f>
        <v>0</v>
      </c>
      <c r="AY72" s="23">
        <f>COUNTIFS('Faturamento SP2'!$D$2:$D$557,'Infos Relatório'!$B$2,'Faturamento SP2'!$E$2:$E$557,'Infos Relatório'!$B72,'Faturamento SP2'!$Z$2:$Z$557,'Infos Relatório'!AY$1)</f>
        <v>0</v>
      </c>
      <c r="AZ72" s="14">
        <f>SUMIFS('Faturamento SP2'!$G$2:$G$557,'Faturamento SP2'!$D$2:$D$557,'Infos Relatório'!$B$2,'Faturamento SP2'!$E$2:$E$557,'Infos Relatório'!$B72,'Faturamento SP2'!$Z$2:$Z$557,'Infos Relatório'!AY$1)</f>
        <v>0</v>
      </c>
      <c r="BA72" s="14">
        <f>SUMIFS('Faturamento SP2'!$J$2:$J$557,'Faturamento SP2'!$D$2:$D$557,'Infos Relatório'!$B$2,'Faturamento SP2'!$E$2:$E$557,'Infos Relatório'!$B72,'Faturamento SP2'!$Z$2:$Z$557,'Infos Relatório'!AY$1)</f>
        <v>0</v>
      </c>
      <c r="BB72" s="15">
        <f>SUMIFS('Faturamento SP2'!$O$2:$O$557,'Faturamento SP2'!$D$2:$D$557,'Infos Relatório'!$B$2,'Faturamento SP2'!$E$2:$E$557,'Infos Relatório'!$B72,'Faturamento SP2'!$Z$2:$Z$557,'Infos Relatório'!AY$1,'Faturamento SP2'!$T$2:$T$557,"Sim")+SUMIFS('Faturamento SP2'!$P$2:$P$557,'Faturamento SP2'!$D$2:$D$557,'Infos Relatório'!$B$2,'Faturamento SP2'!$E$2:$E$557,'Infos Relatório'!$B72,'Faturamento SP2'!$Z$2:$Z$557,'Infos Relatório'!AY$1,'Faturamento SP2'!$T$2:$T$557,"Sim")</f>
        <v>0</v>
      </c>
      <c r="BC72" s="27" t="e">
        <f t="shared" si="20"/>
        <v>#DIV/0!</v>
      </c>
      <c r="BD72" s="24">
        <f>SUMIFS('Faturamento SP2'!$H$2:$H$557,'Faturamento SP2'!$D$2:$D$557,'Infos Relatório'!$B$2,'Faturamento SP2'!$E$2:$E$557,'Infos Relatório'!$B72,'Faturamento SP2'!$Z$2:$Z$557,'Infos Relatório'!AY$1)</f>
        <v>0</v>
      </c>
      <c r="BE72" s="23">
        <f>COUNTIFS('Faturamento SP2'!$D$2:$D$557,'Infos Relatório'!$B$2,'Faturamento SP2'!$E$2:$E$557,'Infos Relatório'!$B72,'Faturamento SP2'!$Z$2:$Z$557,'Infos Relatório'!BE$1)</f>
        <v>0</v>
      </c>
      <c r="BF72" s="14">
        <f>SUMIFS('Faturamento SP2'!$G$2:$G$557,'Faturamento SP2'!$D$2:$D$557,'Infos Relatório'!$B$2,'Faturamento SP2'!$E$2:$E$557,'Infos Relatório'!$B72,'Faturamento SP2'!$Z$2:$Z$557,'Infos Relatório'!BE$1)</f>
        <v>0</v>
      </c>
      <c r="BG72" s="14">
        <f>SUMIFS('Faturamento SP2'!$J$2:$J$557,'Faturamento SP2'!$D$2:$D$557,'Infos Relatório'!$B$2,'Faturamento SP2'!$E$2:$E$557,'Infos Relatório'!$B72,'Faturamento SP2'!$Z$2:$Z$557,'Infos Relatório'!BE$1)</f>
        <v>0</v>
      </c>
      <c r="BH72" s="15">
        <f>SUMIFS('Faturamento SP2'!$O$2:$O$557,'Faturamento SP2'!$D$2:$D$557,'Infos Relatório'!$B$2,'Faturamento SP2'!$E$2:$E$557,'Infos Relatório'!$B72,'Faturamento SP2'!$Z$2:$Z$557,'Infos Relatório'!BE$1,'Faturamento SP2'!$T$2:$T$557,"Sim")+SUMIFS('Faturamento SP2'!$P$2:$P$557,'Faturamento SP2'!$D$2:$D$557,'Infos Relatório'!$B$2,'Faturamento SP2'!$E$2:$E$557,'Infos Relatório'!$B72,'Faturamento SP2'!$Z$2:$Z$557,'Infos Relatório'!BE$1,'Faturamento SP2'!$T$2:$T$557,"Sim")</f>
        <v>0</v>
      </c>
      <c r="BI72" s="27" t="e">
        <f t="shared" si="21"/>
        <v>#DIV/0!</v>
      </c>
      <c r="BJ72" s="24">
        <f>SUMIFS('Faturamento SP2'!$H$2:$H$557,'Faturamento SP2'!$D$2:$D$557,'Infos Relatório'!$B$2,'Faturamento SP2'!$E$2:$E$557,'Infos Relatório'!$B72,'Faturamento SP2'!$Z$2:$Z$557,'Infos Relatório'!BE$1)</f>
        <v>0</v>
      </c>
      <c r="BK72" s="23">
        <f>COUNTIFS('Faturamento SP2'!$D$2:$D$557,'Infos Relatório'!$B$2,'Faturamento SP2'!$E$2:$E$557,'Infos Relatório'!$B72,'Faturamento SP2'!$Z$2:$Z$557,'Infos Relatório'!BK$1)</f>
        <v>0</v>
      </c>
      <c r="BL72" s="14">
        <f>SUMIFS('Faturamento SP2'!$G$2:$G$557,'Faturamento SP2'!$D$2:$D$557,'Infos Relatório'!$B$2,'Faturamento SP2'!$E$2:$E$557,'Infos Relatório'!$B72,'Faturamento SP2'!$Z$2:$Z$557,'Infos Relatório'!BK$1)</f>
        <v>0</v>
      </c>
      <c r="BM72" s="14">
        <f>SUMIFS('Faturamento SP2'!$J$2:$J$557,'Faturamento SP2'!$D$2:$D$557,'Infos Relatório'!$B$2,'Faturamento SP2'!$E$2:$E$557,'Infos Relatório'!$B72,'Faturamento SP2'!$Z$2:$Z$557,'Infos Relatório'!BK$1)</f>
        <v>0</v>
      </c>
      <c r="BN72" s="15">
        <f>SUMIFS('Faturamento SP2'!$O$2:$O$557,'Faturamento SP2'!$D$2:$D$557,'Infos Relatório'!$B$2,'Faturamento SP2'!$E$2:$E$557,'Infos Relatório'!$B72,'Faturamento SP2'!$Z$2:$Z$557,'Infos Relatório'!BK$1,'Faturamento SP2'!$T$2:$T$557,"Sim")+SUMIFS('Faturamento SP2'!$P$2:$P$557,'Faturamento SP2'!$D$2:$D$557,'Infos Relatório'!$B$2,'Faturamento SP2'!$E$2:$E$557,'Infos Relatório'!$B72,'Faturamento SP2'!$Z$2:$Z$557,'Infos Relatório'!BK$1,'Faturamento SP2'!$T$2:$T$557,"Sim")</f>
        <v>0</v>
      </c>
      <c r="BO72" s="27" t="e">
        <f t="shared" si="22"/>
        <v>#DIV/0!</v>
      </c>
      <c r="BP72" s="24">
        <f>SUMIFS('Faturamento SP2'!$H$2:$H$557,'Faturamento SP2'!$D$2:$D$557,'Infos Relatório'!$B$2,'Faturamento SP2'!$E$2:$E$557,'Infos Relatório'!$B72,'Faturamento SP2'!$Z$2:$Z$557,'Infos Relatório'!BK$1)</f>
        <v>0</v>
      </c>
      <c r="BQ72" s="23">
        <f>COUNTIFS('Faturamento SP2'!$D$2:$D$557,'Infos Relatório'!$B$2,'Faturamento SP2'!$E$2:$E$557,'Infos Relatório'!$B72,'Faturamento SP2'!$Z$2:$Z$557,'Infos Relatório'!BQ$1)</f>
        <v>0</v>
      </c>
      <c r="BR72" s="14">
        <f>SUMIFS('Faturamento SP2'!$G$2:$G$557,'Faturamento SP2'!$D$2:$D$557,'Infos Relatório'!$B$2,'Faturamento SP2'!$E$2:$E$557,'Infos Relatório'!$B72,'Faturamento SP2'!$Z$2:$Z$557,'Infos Relatório'!BQ$1)</f>
        <v>0</v>
      </c>
      <c r="BS72" s="14">
        <f>SUMIFS('Faturamento SP2'!$J$2:$J$557,'Faturamento SP2'!$D$2:$D$557,'Infos Relatório'!$B$2,'Faturamento SP2'!$E$2:$E$557,'Infos Relatório'!$B72,'Faturamento SP2'!$Z$2:$Z$557,'Infos Relatório'!BQ$1)</f>
        <v>0</v>
      </c>
      <c r="BT72" s="15">
        <f>SUMIFS('Faturamento SP2'!$O$2:$O$557,'Faturamento SP2'!$D$2:$D$557,'Infos Relatório'!$B$2,'Faturamento SP2'!$E$2:$E$557,'Infos Relatório'!$B72,'Faturamento SP2'!$Z$2:$Z$557,'Infos Relatório'!BQ$1,'Faturamento SP2'!$T$2:$T$557,"Sim")+SUMIFS('Faturamento SP2'!$P$2:$P$557,'Faturamento SP2'!$D$2:$D$557,'Infos Relatório'!$B$2,'Faturamento SP2'!$E$2:$E$557,'Infos Relatório'!$B72,'Faturamento SP2'!$Z$2:$Z$557,'Infos Relatório'!BQ$1,'Faturamento SP2'!$T$2:$T$557,"Sim")</f>
        <v>0</v>
      </c>
      <c r="BU72" s="27" t="e">
        <f t="shared" si="23"/>
        <v>#DIV/0!</v>
      </c>
      <c r="BV72" s="24">
        <f>SUMIFS('Faturamento SP2'!$H$2:$H$557,'Faturamento SP2'!$D$2:$D$557,'Infos Relatório'!$B$2,'Faturamento SP2'!$E$2:$E$557,'Infos Relatório'!$B72,'Faturamento SP2'!$Z$2:$Z$557,'Infos Relatório'!BQ$1)</f>
        <v>0</v>
      </c>
    </row>
    <row r="73" spans="2:74">
      <c r="B73" s="17" t="s">
        <v>785</v>
      </c>
      <c r="C73" s="23">
        <f>COUNTIFS('Faturamento SP2'!$D$2:$D$557,'Infos Relatório'!$B$2,'Faturamento SP2'!$E$2:$E$557,'Infos Relatório'!$B73,'Faturamento SP2'!$Z$2:$Z$557,'Infos Relatório'!C$1)</f>
        <v>0</v>
      </c>
      <c r="D73" s="14">
        <f>SUMIFS('Faturamento SP2'!$G$2:$G$557,'Faturamento SP2'!$D$2:$D$557,'Infos Relatório'!$B$2,'Faturamento SP2'!$E$2:$E$557,'Infos Relatório'!$B73,'Faturamento SP2'!$Z$2:$Z$557,'Infos Relatório'!C$1)</f>
        <v>0</v>
      </c>
      <c r="E73" s="55">
        <f>SUMIFS('Faturamento SP2'!$J$2:$J$557,'Faturamento SP2'!$D$2:$D$557,'Infos Relatório'!$B$2,'Faturamento SP2'!$E$2:$E$557,'Infos Relatório'!$B73,'Faturamento SP2'!$Z$2:$Z$557,'Infos Relatório'!C$1)</f>
        <v>0</v>
      </c>
      <c r="F73" s="15">
        <f>SUMIFS('Faturamento SP2'!$O$2:$O$557,'Faturamento SP2'!$D$2:$D$557,'Infos Relatório'!$B$2,'Faturamento SP2'!$E$2:$E$557,'Infos Relatório'!$B73,'Faturamento SP2'!$Z$2:$Z$557,'Infos Relatório'!C$1,'Faturamento SP2'!$T$2:$T$557,"Sim")+SUMIFS('Faturamento SP2'!$P$2:$P$557,'Faturamento SP2'!$D$2:$D$557,'Infos Relatório'!$B$2,'Faturamento SP2'!$E$2:$E$557,'Infos Relatório'!$B73,'Faturamento SP2'!$Z$2:$Z$557,'Infos Relatório'!C$1,'Faturamento SP2'!$T$2:$T$557,"Sim")</f>
        <v>0</v>
      </c>
      <c r="G73" s="60" t="e">
        <f t="shared" si="12"/>
        <v>#DIV/0!</v>
      </c>
      <c r="H73" s="24">
        <f>SUMIFS('Faturamento SP2'!$H$2:$H$557,'Faturamento SP2'!$D$2:$D$557,'Infos Relatório'!$B$2,'Faturamento SP2'!$E$2:$E$557,'Infos Relatório'!$B73,'Faturamento SP2'!$Z$2:$Z$557,'Infos Relatório'!C$1)</f>
        <v>0</v>
      </c>
      <c r="I73" s="23">
        <f>COUNTIFS('Faturamento SP2'!$D$2:$D$557,'Infos Relatório'!$B$2,'Faturamento SP2'!$E$2:$E$557,'Infos Relatório'!$B73,'Faturamento SP2'!$Z$2:$Z$557,'Infos Relatório'!I$1)</f>
        <v>0</v>
      </c>
      <c r="J73" s="14">
        <f>SUMIFS('Faturamento SP2'!$G$2:$G$557,'Faturamento SP2'!$D$2:$D$557,'Infos Relatório'!$B$2,'Faturamento SP2'!$E$2:$E$557,'Infos Relatório'!$B73,'Faturamento SP2'!$Z$2:$Z$557,'Infos Relatório'!I$1)</f>
        <v>0</v>
      </c>
      <c r="K73" s="55">
        <f>SUMIFS('Faturamento SP2'!$J$2:$J$557,'Faturamento SP2'!$D$2:$D$557,'Infos Relatório'!$B$2,'Faturamento SP2'!$E$2:$E$557,'Infos Relatório'!$B73,'Faturamento SP2'!$Z$2:$Z$557,'Infos Relatório'!I$1)</f>
        <v>0</v>
      </c>
      <c r="L73" s="15">
        <f>SUMIFS('Faturamento SP2'!$O$2:$O$557,'Faturamento SP2'!$D$2:$D$557,'Infos Relatório'!$B$2,'Faturamento SP2'!$E$2:$E$557,'Infos Relatório'!$B73,'Faturamento SP2'!$Z$2:$Z$557,'Infos Relatório'!I$1,'Faturamento SP2'!$T$2:$T$557,"Sim")+SUMIFS('Faturamento SP2'!$P$2:$P$557,'Faturamento SP2'!$D$2:$D$557,'Infos Relatório'!$B$2,'Faturamento SP2'!$E$2:$E$557,'Infos Relatório'!$B73,'Faturamento SP2'!$Z$2:$Z$557,'Infos Relatório'!I$1,'Faturamento SP2'!$T$2:$T$557,"Sim")</f>
        <v>0</v>
      </c>
      <c r="M73" s="27" t="e">
        <f t="shared" si="13"/>
        <v>#DIV/0!</v>
      </c>
      <c r="N73" s="24">
        <f>SUMIFS('Faturamento SP2'!$H$2:$H$557,'Faturamento SP2'!$D$2:$D$557,'Infos Relatório'!$B$2,'Faturamento SP2'!$E$2:$E$557,'Infos Relatório'!$B73,'Faturamento SP2'!$Z$2:$Z$557,'Infos Relatório'!I$1)</f>
        <v>0</v>
      </c>
      <c r="O73" s="23">
        <f>COUNTIFS('Faturamento SP2'!$D$2:$D$557,'Infos Relatório'!$B$2,'Faturamento SP2'!$E$2:$E$557,'Infos Relatório'!$B73,'Faturamento SP2'!$Z$2:$Z$557,'Infos Relatório'!O$1)</f>
        <v>0</v>
      </c>
      <c r="P73" s="14">
        <f>SUMIFS('Faturamento SP2'!$G$2:$G$557,'Faturamento SP2'!$D$2:$D$557,'Infos Relatório'!$B$2,'Faturamento SP2'!$E$2:$E$557,'Infos Relatório'!$B73,'Faturamento SP2'!$Z$2:$Z$557,'Infos Relatório'!O$1)</f>
        <v>0</v>
      </c>
      <c r="Q73" s="14">
        <f>SUMIFS('Faturamento SP2'!$J$2:$J$557,'Faturamento SP2'!$D$2:$D$557,'Infos Relatório'!$B$2,'Faturamento SP2'!$E$2:$E$557,'Infos Relatório'!$B73,'Faturamento SP2'!$Z$2:$Z$557,'Infos Relatório'!O$1)</f>
        <v>0</v>
      </c>
      <c r="R73" s="15">
        <f>SUMIFS('Faturamento SP2'!$O$2:$O$557,'Faturamento SP2'!$D$2:$D$557,'Infos Relatório'!$B$2,'Faturamento SP2'!$E$2:$E$557,'Infos Relatório'!$B73,'Faturamento SP2'!$Z$2:$Z$557,'Infos Relatório'!O$1,'Faturamento SP2'!$T$2:$T$557,"Sim")+SUMIFS('Faturamento SP2'!$P$2:$P$557,'Faturamento SP2'!$D$2:$D$557,'Infos Relatório'!$B$2,'Faturamento SP2'!$E$2:$E$557,'Infos Relatório'!$B73,'Faturamento SP2'!$Z$2:$Z$557,'Infos Relatório'!O$1,'Faturamento SP2'!$T$2:$T$557,"Sim")</f>
        <v>0</v>
      </c>
      <c r="S73" s="27" t="e">
        <f t="shared" si="14"/>
        <v>#DIV/0!</v>
      </c>
      <c r="T73" s="24">
        <f>SUMIFS('Faturamento SP2'!$H$2:$H$557,'Faturamento SP2'!$D$2:$D$557,'Infos Relatório'!$B$2,'Faturamento SP2'!$E$2:$E$557,'Infos Relatório'!$B73,'Faturamento SP2'!$Z$2:$Z$557,'Infos Relatório'!O$1)</f>
        <v>0</v>
      </c>
      <c r="U73" s="23">
        <f>COUNTIFS('Faturamento SP2'!$D$2:$D$557,'Infos Relatório'!$B$2,'Faturamento SP2'!$E$2:$E$557,'Infos Relatório'!$B73,'Faturamento SP2'!$Z$2:$Z$557,'Infos Relatório'!U$1)</f>
        <v>0</v>
      </c>
      <c r="V73" s="14">
        <f>SUMIFS('Faturamento SP2'!$G$2:$G$557,'Faturamento SP2'!$D$2:$D$557,'Infos Relatório'!$B$2,'Faturamento SP2'!$E$2:$E$557,'Infos Relatório'!$B73,'Faturamento SP2'!$Z$2:$Z$557,'Infos Relatório'!U$1)</f>
        <v>0</v>
      </c>
      <c r="W73" s="14">
        <f>SUMIFS('Faturamento SP2'!$J$2:$J$557,'Faturamento SP2'!$D$2:$D$557,'Infos Relatório'!$B$2,'Faturamento SP2'!$E$2:$E$557,'Infos Relatório'!$B73,'Faturamento SP2'!$Z$2:$Z$557,'Infos Relatório'!U$1)</f>
        <v>0</v>
      </c>
      <c r="X73" s="15">
        <f>SUMIFS('Faturamento SP2'!$O$2:$O$557,'Faturamento SP2'!$D$2:$D$557,'Infos Relatório'!$B$2,'Faturamento SP2'!$E$2:$E$557,'Infos Relatório'!$B73,'Faturamento SP2'!$Z$2:$Z$557,'Infos Relatório'!U$1,'Faturamento SP2'!$T$2:$T$557,"Sim")+SUMIFS('Faturamento SP2'!$P$2:$P$557,'Faturamento SP2'!$D$2:$D$557,'Infos Relatório'!$B$2,'Faturamento SP2'!$E$2:$E$557,'Infos Relatório'!$B73,'Faturamento SP2'!$Z$2:$Z$557,'Infos Relatório'!U$1,'Faturamento SP2'!$T$2:$T$557,"Sim")</f>
        <v>0</v>
      </c>
      <c r="Y73" s="27" t="e">
        <f t="shared" si="15"/>
        <v>#DIV/0!</v>
      </c>
      <c r="Z73" s="24">
        <f>SUMIFS('Faturamento SP2'!$H$2:$H$557,'Faturamento SP2'!$D$2:$D$557,'Infos Relatório'!$B$2,'Faturamento SP2'!$E$2:$E$557,'Infos Relatório'!$B73,'Faturamento SP2'!$Z$2:$Z$557,'Infos Relatório'!U$1)</f>
        <v>0</v>
      </c>
      <c r="AA73" s="23">
        <f>COUNTIFS('Faturamento SP2'!$D$2:$D$557,'Infos Relatório'!$B$2,'Faturamento SP2'!$E$2:$E$557,'Infos Relatório'!$B73,'Faturamento SP2'!$Z$2:$Z$557,'Infos Relatório'!AA$1)</f>
        <v>0</v>
      </c>
      <c r="AB73" s="14">
        <f>SUMIFS('Faturamento SP2'!$G$2:$G$557,'Faturamento SP2'!$D$2:$D$557,'Infos Relatório'!$B$2,'Faturamento SP2'!$E$2:$E$557,'Infos Relatório'!$B73,'Faturamento SP2'!$Z$2:$Z$557,'Infos Relatório'!AA$1)</f>
        <v>0</v>
      </c>
      <c r="AC73" s="14">
        <f>SUMIFS('Faturamento SP2'!$J$2:$J$557,'Faturamento SP2'!$D$2:$D$557,'Infos Relatório'!$B$2,'Faturamento SP2'!$E$2:$E$557,'Infos Relatório'!$B73,'Faturamento SP2'!$Z$2:$Z$557,'Infos Relatório'!AA$1)</f>
        <v>0</v>
      </c>
      <c r="AD73" s="15">
        <f>SUMIFS('Faturamento SP2'!$O$2:$O$557,'Faturamento SP2'!$D$2:$D$557,'Infos Relatório'!$B$2,'Faturamento SP2'!$E$2:$E$557,'Infos Relatório'!$B73,'Faturamento SP2'!$Z$2:$Z$557,'Infos Relatório'!AA$1,'Faturamento SP2'!$T$2:$T$557,"Sim")+SUMIFS('Faturamento SP2'!$P$2:$P$557,'Faturamento SP2'!$D$2:$D$557,'Infos Relatório'!$B$2,'Faturamento SP2'!$E$2:$E$557,'Infos Relatório'!$B73,'Faturamento SP2'!$Z$2:$Z$557,'Infos Relatório'!AA$1,'Faturamento SP2'!$T$2:$T$557,"Sim")</f>
        <v>0</v>
      </c>
      <c r="AE73" s="27" t="e">
        <f t="shared" si="16"/>
        <v>#DIV/0!</v>
      </c>
      <c r="AF73" s="24">
        <f>SUMIFS('Faturamento SP2'!$H$2:$H$557,'Faturamento SP2'!$D$2:$D$557,'Infos Relatório'!$B$2,'Faturamento SP2'!$E$2:$E$557,'Infos Relatório'!$B73,'Faturamento SP2'!$Z$2:$Z$557,'Infos Relatório'!AA$1)</f>
        <v>0</v>
      </c>
      <c r="AG73" s="23">
        <f>COUNTIFS('Faturamento SP2'!$D$2:$D$557,'Infos Relatório'!$B$2,'Faturamento SP2'!$E$2:$E$557,'Infos Relatório'!$B73,'Faturamento SP2'!$Z$2:$Z$557,'Infos Relatório'!AG$1)</f>
        <v>0</v>
      </c>
      <c r="AH73" s="14">
        <f>SUMIFS('Faturamento SP2'!$G$2:$G$557,'Faturamento SP2'!$D$2:$D$557,'Infos Relatório'!$B$2,'Faturamento SP2'!$E$2:$E$557,'Infos Relatório'!$B73,'Faturamento SP2'!$Z$2:$Z$557,'Infos Relatório'!AG$1)</f>
        <v>0</v>
      </c>
      <c r="AI73" s="14">
        <f>SUMIFS('Faturamento SP2'!$J$2:$J$557,'Faturamento SP2'!$D$2:$D$557,'Infos Relatório'!$B$2,'Faturamento SP2'!$E$2:$E$557,'Infos Relatório'!$B73,'Faturamento SP2'!$Z$2:$Z$557,'Infos Relatório'!AG$1)</f>
        <v>0</v>
      </c>
      <c r="AJ73" s="15">
        <f>SUMIFS('Faturamento SP2'!$O$2:$O$557,'Faturamento SP2'!$D$2:$D$557,'Infos Relatório'!$B$2,'Faturamento SP2'!$E$2:$E$557,'Infos Relatório'!$B73,'Faturamento SP2'!$Z$2:$Z$557,'Infos Relatório'!AG$1,'Faturamento SP2'!$T$2:$T$557,"Sim")+SUMIFS('Faturamento SP2'!$P$2:$P$557,'Faturamento SP2'!$D$2:$D$557,'Infos Relatório'!$B$2,'Faturamento SP2'!$E$2:$E$557,'Infos Relatório'!$B73,'Faturamento SP2'!$Z$2:$Z$557,'Infos Relatório'!AG$1,'Faturamento SP2'!$T$2:$T$557,"Sim")</f>
        <v>0</v>
      </c>
      <c r="AK73" s="27" t="e">
        <f t="shared" si="17"/>
        <v>#DIV/0!</v>
      </c>
      <c r="AL73" s="24">
        <f>SUMIFS('Faturamento SP2'!$H$2:$H$557,'Faturamento SP2'!$D$2:$D$557,'Infos Relatório'!$B$2,'Faturamento SP2'!$E$2:$E$557,'Infos Relatório'!$B73,'Faturamento SP2'!$Z$2:$Z$557,'Infos Relatório'!AG$1)</f>
        <v>0</v>
      </c>
      <c r="AM73" s="23">
        <f>COUNTIFS('Faturamento SP2'!$D$2:$D$557,'Infos Relatório'!$B$2,'Faturamento SP2'!$E$2:$E$557,'Infos Relatório'!$B73,'Faturamento SP2'!$Z$2:$Z$557,'Infos Relatório'!AM$1)</f>
        <v>0</v>
      </c>
      <c r="AN73" s="14">
        <f>SUMIFS('Faturamento SP2'!$G$2:$G$557,'Faturamento SP2'!$D$2:$D$557,'Infos Relatório'!$B$2,'Faturamento SP2'!$E$2:$E$557,'Infos Relatório'!$B73,'Faturamento SP2'!$Z$2:$Z$557,'Infos Relatório'!AM$1)</f>
        <v>0</v>
      </c>
      <c r="AO73" s="14">
        <f>SUMIFS('Faturamento SP2'!$J$2:$J$557,'Faturamento SP2'!$D$2:$D$557,'Infos Relatório'!$B$2,'Faturamento SP2'!$E$2:$E$557,'Infos Relatório'!$B73,'Faturamento SP2'!$Z$2:$Z$557,'Infos Relatório'!AM$1)</f>
        <v>0</v>
      </c>
      <c r="AP73" s="15">
        <f>SUMIFS('Faturamento SP2'!$O$2:$O$557,'Faturamento SP2'!$D$2:$D$557,'Infos Relatório'!$B$2,'Faturamento SP2'!$E$2:$E$557,'Infos Relatório'!$B73,'Faturamento SP2'!$Z$2:$Z$557,'Infos Relatório'!AM$1,'Faturamento SP2'!$T$2:$T$557,"Sim")+SUMIFS('Faturamento SP2'!$P$2:$P$557,'Faturamento SP2'!$D$2:$D$557,'Infos Relatório'!$B$2,'Faturamento SP2'!$E$2:$E$557,'Infos Relatório'!$B73,'Faturamento SP2'!$Z$2:$Z$557,'Infos Relatório'!AM$1,'Faturamento SP2'!$T$2:$T$557,"Sim")</f>
        <v>0</v>
      </c>
      <c r="AQ73" s="27" t="e">
        <f t="shared" si="18"/>
        <v>#DIV/0!</v>
      </c>
      <c r="AR73" s="24">
        <f>SUMIFS('Faturamento SP2'!$H$2:$H$557,'Faturamento SP2'!$D$2:$D$557,'Infos Relatório'!$B$2,'Faturamento SP2'!$E$2:$E$557,'Infos Relatório'!$B73,'Faturamento SP2'!$Z$2:$Z$557,'Infos Relatório'!AM$1)</f>
        <v>0</v>
      </c>
      <c r="AS73" s="23">
        <f>COUNTIFS('Faturamento SP2'!$D$2:$D$557,'Infos Relatório'!$B$2,'Faturamento SP2'!$E$2:$E$557,'Infos Relatório'!$B73,'Faturamento SP2'!$Z$2:$Z$557,'Infos Relatório'!AS$1)</f>
        <v>0</v>
      </c>
      <c r="AT73" s="14">
        <f>SUMIFS('Faturamento SP2'!$G$2:$G$557,'Faturamento SP2'!$D$2:$D$557,'Infos Relatório'!$B$2,'Faturamento SP2'!$E$2:$E$557,'Infos Relatório'!$B73,'Faturamento SP2'!$Z$2:$Z$557,'Infos Relatório'!AS$1)</f>
        <v>0</v>
      </c>
      <c r="AU73" s="14">
        <f>SUMIFS('Faturamento SP2'!$J$2:$J$557,'Faturamento SP2'!$D$2:$D$557,'Infos Relatório'!$B$2,'Faturamento SP2'!$E$2:$E$557,'Infos Relatório'!$B73,'Faturamento SP2'!$Z$2:$Z$557,'Infos Relatório'!AS$1)</f>
        <v>0</v>
      </c>
      <c r="AV73" s="15">
        <f>SUMIFS('Faturamento SP2'!$O$2:$O$557,'Faturamento SP2'!$D$2:$D$557,'Infos Relatório'!$B$2,'Faturamento SP2'!$E$2:$E$557,'Infos Relatório'!$B73,'Faturamento SP2'!$Z$2:$Z$557,'Infos Relatório'!AS$1,'Faturamento SP2'!$T$2:$T$557,"Sim")+SUMIFS('Faturamento SP2'!$P$2:$P$557,'Faturamento SP2'!$D$2:$D$557,'Infos Relatório'!$B$2,'Faturamento SP2'!$E$2:$E$557,'Infos Relatório'!$B73,'Faturamento SP2'!$Z$2:$Z$557,'Infos Relatório'!AS$1,'Faturamento SP2'!$T$2:$T$557,"Sim")</f>
        <v>0</v>
      </c>
      <c r="AW73" s="27" t="e">
        <f t="shared" si="19"/>
        <v>#DIV/0!</v>
      </c>
      <c r="AX73" s="24">
        <f>SUMIFS('Faturamento SP2'!$H$2:$H$557,'Faturamento SP2'!$D$2:$D$557,'Infos Relatório'!$B$2,'Faturamento SP2'!$E$2:$E$557,'Infos Relatório'!$B73,'Faturamento SP2'!$Z$2:$Z$557,'Infos Relatório'!AS$1)</f>
        <v>0</v>
      </c>
      <c r="AY73" s="23">
        <f>COUNTIFS('Faturamento SP2'!$D$2:$D$557,'Infos Relatório'!$B$2,'Faturamento SP2'!$E$2:$E$557,'Infos Relatório'!$B73,'Faturamento SP2'!$Z$2:$Z$557,'Infos Relatório'!AY$1)</f>
        <v>0</v>
      </c>
      <c r="AZ73" s="14">
        <f>SUMIFS('Faturamento SP2'!$G$2:$G$557,'Faturamento SP2'!$D$2:$D$557,'Infos Relatório'!$B$2,'Faturamento SP2'!$E$2:$E$557,'Infos Relatório'!$B73,'Faturamento SP2'!$Z$2:$Z$557,'Infos Relatório'!AY$1)</f>
        <v>0</v>
      </c>
      <c r="BA73" s="14">
        <f>SUMIFS('Faturamento SP2'!$J$2:$J$557,'Faturamento SP2'!$D$2:$D$557,'Infos Relatório'!$B$2,'Faturamento SP2'!$E$2:$E$557,'Infos Relatório'!$B73,'Faturamento SP2'!$Z$2:$Z$557,'Infos Relatório'!AY$1)</f>
        <v>0</v>
      </c>
      <c r="BB73" s="15">
        <f>SUMIFS('Faturamento SP2'!$O$2:$O$557,'Faturamento SP2'!$D$2:$D$557,'Infos Relatório'!$B$2,'Faturamento SP2'!$E$2:$E$557,'Infos Relatório'!$B73,'Faturamento SP2'!$Z$2:$Z$557,'Infos Relatório'!AY$1,'Faturamento SP2'!$T$2:$T$557,"Sim")+SUMIFS('Faturamento SP2'!$P$2:$P$557,'Faturamento SP2'!$D$2:$D$557,'Infos Relatório'!$B$2,'Faturamento SP2'!$E$2:$E$557,'Infos Relatório'!$B73,'Faturamento SP2'!$Z$2:$Z$557,'Infos Relatório'!AY$1,'Faturamento SP2'!$T$2:$T$557,"Sim")</f>
        <v>0</v>
      </c>
      <c r="BC73" s="27" t="e">
        <f t="shared" si="20"/>
        <v>#DIV/0!</v>
      </c>
      <c r="BD73" s="24">
        <f>SUMIFS('Faturamento SP2'!$H$2:$H$557,'Faturamento SP2'!$D$2:$D$557,'Infos Relatório'!$B$2,'Faturamento SP2'!$E$2:$E$557,'Infos Relatório'!$B73,'Faturamento SP2'!$Z$2:$Z$557,'Infos Relatório'!AY$1)</f>
        <v>0</v>
      </c>
      <c r="BE73" s="23">
        <f>COUNTIFS('Faturamento SP2'!$D$2:$D$557,'Infos Relatório'!$B$2,'Faturamento SP2'!$E$2:$E$557,'Infos Relatório'!$B73,'Faturamento SP2'!$Z$2:$Z$557,'Infos Relatório'!BE$1)</f>
        <v>0</v>
      </c>
      <c r="BF73" s="14">
        <f>SUMIFS('Faturamento SP2'!$G$2:$G$557,'Faturamento SP2'!$D$2:$D$557,'Infos Relatório'!$B$2,'Faturamento SP2'!$E$2:$E$557,'Infos Relatório'!$B73,'Faturamento SP2'!$Z$2:$Z$557,'Infos Relatório'!BE$1)</f>
        <v>0</v>
      </c>
      <c r="BG73" s="14">
        <f>SUMIFS('Faturamento SP2'!$J$2:$J$557,'Faturamento SP2'!$D$2:$D$557,'Infos Relatório'!$B$2,'Faturamento SP2'!$E$2:$E$557,'Infos Relatório'!$B73,'Faturamento SP2'!$Z$2:$Z$557,'Infos Relatório'!BE$1)</f>
        <v>0</v>
      </c>
      <c r="BH73" s="15">
        <f>SUMIFS('Faturamento SP2'!$O$2:$O$557,'Faturamento SP2'!$D$2:$D$557,'Infos Relatório'!$B$2,'Faturamento SP2'!$E$2:$E$557,'Infos Relatório'!$B73,'Faturamento SP2'!$Z$2:$Z$557,'Infos Relatório'!BE$1,'Faturamento SP2'!$T$2:$T$557,"Sim")+SUMIFS('Faturamento SP2'!$P$2:$P$557,'Faturamento SP2'!$D$2:$D$557,'Infos Relatório'!$B$2,'Faturamento SP2'!$E$2:$E$557,'Infos Relatório'!$B73,'Faturamento SP2'!$Z$2:$Z$557,'Infos Relatório'!BE$1,'Faturamento SP2'!$T$2:$T$557,"Sim")</f>
        <v>0</v>
      </c>
      <c r="BI73" s="27" t="e">
        <f t="shared" si="21"/>
        <v>#DIV/0!</v>
      </c>
      <c r="BJ73" s="24">
        <f>SUMIFS('Faturamento SP2'!$H$2:$H$557,'Faturamento SP2'!$D$2:$D$557,'Infos Relatório'!$B$2,'Faturamento SP2'!$E$2:$E$557,'Infos Relatório'!$B73,'Faturamento SP2'!$Z$2:$Z$557,'Infos Relatório'!BE$1)</f>
        <v>0</v>
      </c>
      <c r="BK73" s="23">
        <f>COUNTIFS('Faturamento SP2'!$D$2:$D$557,'Infos Relatório'!$B$2,'Faturamento SP2'!$E$2:$E$557,'Infos Relatório'!$B73,'Faturamento SP2'!$Z$2:$Z$557,'Infos Relatório'!BK$1)</f>
        <v>0</v>
      </c>
      <c r="BL73" s="14">
        <f>SUMIFS('Faturamento SP2'!$G$2:$G$557,'Faturamento SP2'!$D$2:$D$557,'Infos Relatório'!$B$2,'Faturamento SP2'!$E$2:$E$557,'Infos Relatório'!$B73,'Faturamento SP2'!$Z$2:$Z$557,'Infos Relatório'!BK$1)</f>
        <v>0</v>
      </c>
      <c r="BM73" s="14">
        <f>SUMIFS('Faturamento SP2'!$J$2:$J$557,'Faturamento SP2'!$D$2:$D$557,'Infos Relatório'!$B$2,'Faturamento SP2'!$E$2:$E$557,'Infos Relatório'!$B73,'Faturamento SP2'!$Z$2:$Z$557,'Infos Relatório'!BK$1)</f>
        <v>0</v>
      </c>
      <c r="BN73" s="15">
        <f>SUMIFS('Faturamento SP2'!$O$2:$O$557,'Faturamento SP2'!$D$2:$D$557,'Infos Relatório'!$B$2,'Faturamento SP2'!$E$2:$E$557,'Infos Relatório'!$B73,'Faturamento SP2'!$Z$2:$Z$557,'Infos Relatório'!BK$1,'Faturamento SP2'!$T$2:$T$557,"Sim")+SUMIFS('Faturamento SP2'!$P$2:$P$557,'Faturamento SP2'!$D$2:$D$557,'Infos Relatório'!$B$2,'Faturamento SP2'!$E$2:$E$557,'Infos Relatório'!$B73,'Faturamento SP2'!$Z$2:$Z$557,'Infos Relatório'!BK$1,'Faturamento SP2'!$T$2:$T$557,"Sim")</f>
        <v>0</v>
      </c>
      <c r="BO73" s="27" t="e">
        <f t="shared" si="22"/>
        <v>#DIV/0!</v>
      </c>
      <c r="BP73" s="24">
        <f>SUMIFS('Faturamento SP2'!$H$2:$H$557,'Faturamento SP2'!$D$2:$D$557,'Infos Relatório'!$B$2,'Faturamento SP2'!$E$2:$E$557,'Infos Relatório'!$B73,'Faturamento SP2'!$Z$2:$Z$557,'Infos Relatório'!BK$1)</f>
        <v>0</v>
      </c>
      <c r="BQ73" s="23">
        <f>COUNTIFS('Faturamento SP2'!$D$2:$D$557,'Infos Relatório'!$B$2,'Faturamento SP2'!$E$2:$E$557,'Infos Relatório'!$B73,'Faturamento SP2'!$Z$2:$Z$557,'Infos Relatório'!BQ$1)</f>
        <v>0</v>
      </c>
      <c r="BR73" s="14">
        <f>SUMIFS('Faturamento SP2'!$G$2:$G$557,'Faturamento SP2'!$D$2:$D$557,'Infos Relatório'!$B$2,'Faturamento SP2'!$E$2:$E$557,'Infos Relatório'!$B73,'Faturamento SP2'!$Z$2:$Z$557,'Infos Relatório'!BQ$1)</f>
        <v>0</v>
      </c>
      <c r="BS73" s="14">
        <f>SUMIFS('Faturamento SP2'!$J$2:$J$557,'Faturamento SP2'!$D$2:$D$557,'Infos Relatório'!$B$2,'Faturamento SP2'!$E$2:$E$557,'Infos Relatório'!$B73,'Faturamento SP2'!$Z$2:$Z$557,'Infos Relatório'!BQ$1)</f>
        <v>0</v>
      </c>
      <c r="BT73" s="15">
        <f>SUMIFS('Faturamento SP2'!$O$2:$O$557,'Faturamento SP2'!$D$2:$D$557,'Infos Relatório'!$B$2,'Faturamento SP2'!$E$2:$E$557,'Infos Relatório'!$B73,'Faturamento SP2'!$Z$2:$Z$557,'Infos Relatório'!BQ$1,'Faturamento SP2'!$T$2:$T$557,"Sim")+SUMIFS('Faturamento SP2'!$P$2:$P$557,'Faturamento SP2'!$D$2:$D$557,'Infos Relatório'!$B$2,'Faturamento SP2'!$E$2:$E$557,'Infos Relatório'!$B73,'Faturamento SP2'!$Z$2:$Z$557,'Infos Relatório'!BQ$1,'Faturamento SP2'!$T$2:$T$557,"Sim")</f>
        <v>0</v>
      </c>
      <c r="BU73" s="27" t="e">
        <f t="shared" si="23"/>
        <v>#DIV/0!</v>
      </c>
      <c r="BV73" s="24">
        <f>SUMIFS('Faturamento SP2'!$H$2:$H$557,'Faturamento SP2'!$D$2:$D$557,'Infos Relatório'!$B$2,'Faturamento SP2'!$E$2:$E$557,'Infos Relatório'!$B73,'Faturamento SP2'!$Z$2:$Z$557,'Infos Relatório'!BQ$1)</f>
        <v>0</v>
      </c>
    </row>
    <row r="74" spans="2:74">
      <c r="B74" s="17" t="s">
        <v>4</v>
      </c>
      <c r="C74" s="23">
        <f>COUNTIFS('Faturamento SP2'!$D$2:$D$557,'Infos Relatório'!$B$2,'Faturamento SP2'!$E$2:$E$557,'Infos Relatório'!$B74,'Faturamento SP2'!$Z$2:$Z$557,'Infos Relatório'!C$1)</f>
        <v>0</v>
      </c>
      <c r="D74" s="14">
        <f>SUMIFS('Faturamento SP2'!$G$2:$G$557,'Faturamento SP2'!$D$2:$D$557,'Infos Relatório'!$B$2,'Faturamento SP2'!$E$2:$E$557,'Infos Relatório'!$B74,'Faturamento SP2'!$Z$2:$Z$557,'Infos Relatório'!C$1)</f>
        <v>0</v>
      </c>
      <c r="E74" s="55">
        <f>SUMIFS('Faturamento SP2'!$J$2:$J$557,'Faturamento SP2'!$D$2:$D$557,'Infos Relatório'!$B$2,'Faturamento SP2'!$E$2:$E$557,'Infos Relatório'!$B74,'Faturamento SP2'!$Z$2:$Z$557,'Infos Relatório'!C$1)</f>
        <v>0</v>
      </c>
      <c r="F74" s="15">
        <f>SUMIFS('Faturamento SP2'!$O$2:$O$557,'Faturamento SP2'!$D$2:$D$557,'Infos Relatório'!$B$2,'Faturamento SP2'!$E$2:$E$557,'Infos Relatório'!$B74,'Faturamento SP2'!$Z$2:$Z$557,'Infos Relatório'!C$1,'Faturamento SP2'!$T$2:$T$557,"Sim")+SUMIFS('Faturamento SP2'!$P$2:$P$557,'Faturamento SP2'!$D$2:$D$557,'Infos Relatório'!$B$2,'Faturamento SP2'!$E$2:$E$557,'Infos Relatório'!$B74,'Faturamento SP2'!$Z$2:$Z$557,'Infos Relatório'!C$1,'Faturamento SP2'!$T$2:$T$557,"Sim")</f>
        <v>0</v>
      </c>
      <c r="G74" s="60" t="e">
        <f t="shared" si="12"/>
        <v>#DIV/0!</v>
      </c>
      <c r="H74" s="24">
        <f>SUMIFS('Faturamento SP2'!$H$2:$H$557,'Faturamento SP2'!$D$2:$D$557,'Infos Relatório'!$B$2,'Faturamento SP2'!$E$2:$E$557,'Infos Relatório'!$B74,'Faturamento SP2'!$Z$2:$Z$557,'Infos Relatório'!C$1)</f>
        <v>0</v>
      </c>
      <c r="I74" s="23">
        <f>COUNTIFS('Faturamento SP2'!$D$2:$D$557,'Infos Relatório'!$B$2,'Faturamento SP2'!$E$2:$E$557,'Infos Relatório'!$B74,'Faturamento SP2'!$Z$2:$Z$557,'Infos Relatório'!I$1)</f>
        <v>0</v>
      </c>
      <c r="J74" s="14">
        <f>SUMIFS('Faturamento SP2'!$G$2:$G$557,'Faturamento SP2'!$D$2:$D$557,'Infos Relatório'!$B$2,'Faturamento SP2'!$E$2:$E$557,'Infos Relatório'!$B74,'Faturamento SP2'!$Z$2:$Z$557,'Infos Relatório'!I$1)</f>
        <v>0</v>
      </c>
      <c r="K74" s="55">
        <f>SUMIFS('Faturamento SP2'!$J$2:$J$557,'Faturamento SP2'!$D$2:$D$557,'Infos Relatório'!$B$2,'Faturamento SP2'!$E$2:$E$557,'Infos Relatório'!$B74,'Faturamento SP2'!$Z$2:$Z$557,'Infos Relatório'!I$1)</f>
        <v>0</v>
      </c>
      <c r="L74" s="15">
        <f>SUMIFS('Faturamento SP2'!$O$2:$O$557,'Faturamento SP2'!$D$2:$D$557,'Infos Relatório'!$B$2,'Faturamento SP2'!$E$2:$E$557,'Infos Relatório'!$B74,'Faturamento SP2'!$Z$2:$Z$557,'Infos Relatório'!I$1,'Faturamento SP2'!$T$2:$T$557,"Sim")+SUMIFS('Faturamento SP2'!$P$2:$P$557,'Faturamento SP2'!$D$2:$D$557,'Infos Relatório'!$B$2,'Faturamento SP2'!$E$2:$E$557,'Infos Relatório'!$B74,'Faturamento SP2'!$Z$2:$Z$557,'Infos Relatório'!I$1,'Faturamento SP2'!$T$2:$T$557,"Sim")</f>
        <v>0</v>
      </c>
      <c r="M74" s="27" t="e">
        <f t="shared" si="13"/>
        <v>#DIV/0!</v>
      </c>
      <c r="N74" s="24">
        <f>SUMIFS('Faturamento SP2'!$H$2:$H$557,'Faturamento SP2'!$D$2:$D$557,'Infos Relatório'!$B$2,'Faturamento SP2'!$E$2:$E$557,'Infos Relatório'!$B74,'Faturamento SP2'!$Z$2:$Z$557,'Infos Relatório'!I$1)</f>
        <v>0</v>
      </c>
      <c r="O74" s="23">
        <f>COUNTIFS('Faturamento SP2'!$D$2:$D$557,'Infos Relatório'!$B$2,'Faturamento SP2'!$E$2:$E$557,'Infos Relatório'!$B74,'Faturamento SP2'!$Z$2:$Z$557,'Infos Relatório'!O$1)</f>
        <v>0</v>
      </c>
      <c r="P74" s="14">
        <f>SUMIFS('Faturamento SP2'!$G$2:$G$557,'Faturamento SP2'!$D$2:$D$557,'Infos Relatório'!$B$2,'Faturamento SP2'!$E$2:$E$557,'Infos Relatório'!$B74,'Faturamento SP2'!$Z$2:$Z$557,'Infos Relatório'!O$1)</f>
        <v>0</v>
      </c>
      <c r="Q74" s="14">
        <f>SUMIFS('Faturamento SP2'!$J$2:$J$557,'Faturamento SP2'!$D$2:$D$557,'Infos Relatório'!$B$2,'Faturamento SP2'!$E$2:$E$557,'Infos Relatório'!$B74,'Faturamento SP2'!$Z$2:$Z$557,'Infos Relatório'!O$1)</f>
        <v>0</v>
      </c>
      <c r="R74" s="15">
        <f>SUMIFS('Faturamento SP2'!$O$2:$O$557,'Faturamento SP2'!$D$2:$D$557,'Infos Relatório'!$B$2,'Faturamento SP2'!$E$2:$E$557,'Infos Relatório'!$B74,'Faturamento SP2'!$Z$2:$Z$557,'Infos Relatório'!O$1,'Faturamento SP2'!$T$2:$T$557,"Sim")+SUMIFS('Faturamento SP2'!$P$2:$P$557,'Faturamento SP2'!$D$2:$D$557,'Infos Relatório'!$B$2,'Faturamento SP2'!$E$2:$E$557,'Infos Relatório'!$B74,'Faturamento SP2'!$Z$2:$Z$557,'Infos Relatório'!O$1,'Faturamento SP2'!$T$2:$T$557,"Sim")</f>
        <v>0</v>
      </c>
      <c r="S74" s="27" t="e">
        <f t="shared" si="14"/>
        <v>#DIV/0!</v>
      </c>
      <c r="T74" s="24">
        <f>SUMIFS('Faturamento SP2'!$H$2:$H$557,'Faturamento SP2'!$D$2:$D$557,'Infos Relatório'!$B$2,'Faturamento SP2'!$E$2:$E$557,'Infos Relatório'!$B74,'Faturamento SP2'!$Z$2:$Z$557,'Infos Relatório'!O$1)</f>
        <v>0</v>
      </c>
      <c r="U74" s="23">
        <f>COUNTIFS('Faturamento SP2'!$D$2:$D$557,'Infos Relatório'!$B$2,'Faturamento SP2'!$E$2:$E$557,'Infos Relatório'!$B74,'Faturamento SP2'!$Z$2:$Z$557,'Infos Relatório'!U$1)</f>
        <v>0</v>
      </c>
      <c r="V74" s="14">
        <f>SUMIFS('Faturamento SP2'!$G$2:$G$557,'Faturamento SP2'!$D$2:$D$557,'Infos Relatório'!$B$2,'Faturamento SP2'!$E$2:$E$557,'Infos Relatório'!$B74,'Faturamento SP2'!$Z$2:$Z$557,'Infos Relatório'!U$1)</f>
        <v>0</v>
      </c>
      <c r="W74" s="14">
        <f>SUMIFS('Faturamento SP2'!$J$2:$J$557,'Faturamento SP2'!$D$2:$D$557,'Infos Relatório'!$B$2,'Faturamento SP2'!$E$2:$E$557,'Infos Relatório'!$B74,'Faturamento SP2'!$Z$2:$Z$557,'Infos Relatório'!U$1)</f>
        <v>0</v>
      </c>
      <c r="X74" s="15">
        <f>SUMIFS('Faturamento SP2'!$O$2:$O$557,'Faturamento SP2'!$D$2:$D$557,'Infos Relatório'!$B$2,'Faturamento SP2'!$E$2:$E$557,'Infos Relatório'!$B74,'Faturamento SP2'!$Z$2:$Z$557,'Infos Relatório'!U$1,'Faturamento SP2'!$T$2:$T$557,"Sim")+SUMIFS('Faturamento SP2'!$P$2:$P$557,'Faturamento SP2'!$D$2:$D$557,'Infos Relatório'!$B$2,'Faturamento SP2'!$E$2:$E$557,'Infos Relatório'!$B74,'Faturamento SP2'!$Z$2:$Z$557,'Infos Relatório'!U$1,'Faturamento SP2'!$T$2:$T$557,"Sim")</f>
        <v>0</v>
      </c>
      <c r="Y74" s="27" t="e">
        <f t="shared" si="15"/>
        <v>#DIV/0!</v>
      </c>
      <c r="Z74" s="24">
        <f>SUMIFS('Faturamento SP2'!$H$2:$H$557,'Faturamento SP2'!$D$2:$D$557,'Infos Relatório'!$B$2,'Faturamento SP2'!$E$2:$E$557,'Infos Relatório'!$B74,'Faturamento SP2'!$Z$2:$Z$557,'Infos Relatório'!U$1)</f>
        <v>0</v>
      </c>
      <c r="AA74" s="23">
        <f>COUNTIFS('Faturamento SP2'!$D$2:$D$557,'Infos Relatório'!$B$2,'Faturamento SP2'!$E$2:$E$557,'Infos Relatório'!$B74,'Faturamento SP2'!$Z$2:$Z$557,'Infos Relatório'!AA$1)</f>
        <v>0</v>
      </c>
      <c r="AB74" s="14">
        <f>SUMIFS('Faturamento SP2'!$G$2:$G$557,'Faturamento SP2'!$D$2:$D$557,'Infos Relatório'!$B$2,'Faturamento SP2'!$E$2:$E$557,'Infos Relatório'!$B74,'Faturamento SP2'!$Z$2:$Z$557,'Infos Relatório'!AA$1)</f>
        <v>0</v>
      </c>
      <c r="AC74" s="14">
        <f>SUMIFS('Faturamento SP2'!$J$2:$J$557,'Faturamento SP2'!$D$2:$D$557,'Infos Relatório'!$B$2,'Faturamento SP2'!$E$2:$E$557,'Infos Relatório'!$B74,'Faturamento SP2'!$Z$2:$Z$557,'Infos Relatório'!AA$1)</f>
        <v>0</v>
      </c>
      <c r="AD74" s="15">
        <f>SUMIFS('Faturamento SP2'!$O$2:$O$557,'Faturamento SP2'!$D$2:$D$557,'Infos Relatório'!$B$2,'Faturamento SP2'!$E$2:$E$557,'Infos Relatório'!$B74,'Faturamento SP2'!$Z$2:$Z$557,'Infos Relatório'!AA$1,'Faturamento SP2'!$T$2:$T$557,"Sim")+SUMIFS('Faturamento SP2'!$P$2:$P$557,'Faturamento SP2'!$D$2:$D$557,'Infos Relatório'!$B$2,'Faturamento SP2'!$E$2:$E$557,'Infos Relatório'!$B74,'Faturamento SP2'!$Z$2:$Z$557,'Infos Relatório'!AA$1,'Faturamento SP2'!$T$2:$T$557,"Sim")</f>
        <v>0</v>
      </c>
      <c r="AE74" s="27" t="e">
        <f t="shared" si="16"/>
        <v>#DIV/0!</v>
      </c>
      <c r="AF74" s="24">
        <f>SUMIFS('Faturamento SP2'!$H$2:$H$557,'Faturamento SP2'!$D$2:$D$557,'Infos Relatório'!$B$2,'Faturamento SP2'!$E$2:$E$557,'Infos Relatório'!$B74,'Faturamento SP2'!$Z$2:$Z$557,'Infos Relatório'!AA$1)</f>
        <v>0</v>
      </c>
      <c r="AG74" s="23">
        <f>COUNTIFS('Faturamento SP2'!$D$2:$D$557,'Infos Relatório'!$B$2,'Faturamento SP2'!$E$2:$E$557,'Infos Relatório'!$B74,'Faturamento SP2'!$Z$2:$Z$557,'Infos Relatório'!AG$1)</f>
        <v>0</v>
      </c>
      <c r="AH74" s="14">
        <f>SUMIFS('Faturamento SP2'!$G$2:$G$557,'Faturamento SP2'!$D$2:$D$557,'Infos Relatório'!$B$2,'Faturamento SP2'!$E$2:$E$557,'Infos Relatório'!$B74,'Faturamento SP2'!$Z$2:$Z$557,'Infos Relatório'!AG$1)</f>
        <v>0</v>
      </c>
      <c r="AI74" s="14">
        <f>SUMIFS('Faturamento SP2'!$J$2:$J$557,'Faturamento SP2'!$D$2:$D$557,'Infos Relatório'!$B$2,'Faturamento SP2'!$E$2:$E$557,'Infos Relatório'!$B74,'Faturamento SP2'!$Z$2:$Z$557,'Infos Relatório'!AG$1)</f>
        <v>0</v>
      </c>
      <c r="AJ74" s="15">
        <f>SUMIFS('Faturamento SP2'!$O$2:$O$557,'Faturamento SP2'!$D$2:$D$557,'Infos Relatório'!$B$2,'Faturamento SP2'!$E$2:$E$557,'Infos Relatório'!$B74,'Faturamento SP2'!$Z$2:$Z$557,'Infos Relatório'!AG$1,'Faturamento SP2'!$T$2:$T$557,"Sim")+SUMIFS('Faturamento SP2'!$P$2:$P$557,'Faturamento SP2'!$D$2:$D$557,'Infos Relatório'!$B$2,'Faturamento SP2'!$E$2:$E$557,'Infos Relatório'!$B74,'Faturamento SP2'!$Z$2:$Z$557,'Infos Relatório'!AG$1,'Faturamento SP2'!$T$2:$T$557,"Sim")</f>
        <v>0</v>
      </c>
      <c r="AK74" s="27" t="e">
        <f t="shared" si="17"/>
        <v>#DIV/0!</v>
      </c>
      <c r="AL74" s="24">
        <f>SUMIFS('Faturamento SP2'!$H$2:$H$557,'Faturamento SP2'!$D$2:$D$557,'Infos Relatório'!$B$2,'Faturamento SP2'!$E$2:$E$557,'Infos Relatório'!$B74,'Faturamento SP2'!$Z$2:$Z$557,'Infos Relatório'!AG$1)</f>
        <v>0</v>
      </c>
      <c r="AM74" s="23">
        <f>COUNTIFS('Faturamento SP2'!$D$2:$D$557,'Infos Relatório'!$B$2,'Faturamento SP2'!$E$2:$E$557,'Infos Relatório'!$B74,'Faturamento SP2'!$Z$2:$Z$557,'Infos Relatório'!AM$1)</f>
        <v>0</v>
      </c>
      <c r="AN74" s="14">
        <f>SUMIFS('Faturamento SP2'!$G$2:$G$557,'Faturamento SP2'!$D$2:$D$557,'Infos Relatório'!$B$2,'Faturamento SP2'!$E$2:$E$557,'Infos Relatório'!$B74,'Faturamento SP2'!$Z$2:$Z$557,'Infos Relatório'!AM$1)</f>
        <v>0</v>
      </c>
      <c r="AO74" s="14">
        <f>SUMIFS('Faturamento SP2'!$J$2:$J$557,'Faturamento SP2'!$D$2:$D$557,'Infos Relatório'!$B$2,'Faturamento SP2'!$E$2:$E$557,'Infos Relatório'!$B74,'Faturamento SP2'!$Z$2:$Z$557,'Infos Relatório'!AM$1)</f>
        <v>0</v>
      </c>
      <c r="AP74" s="15">
        <f>SUMIFS('Faturamento SP2'!$O$2:$O$557,'Faturamento SP2'!$D$2:$D$557,'Infos Relatório'!$B$2,'Faturamento SP2'!$E$2:$E$557,'Infos Relatório'!$B74,'Faturamento SP2'!$Z$2:$Z$557,'Infos Relatório'!AM$1,'Faturamento SP2'!$T$2:$T$557,"Sim")+SUMIFS('Faturamento SP2'!$P$2:$P$557,'Faturamento SP2'!$D$2:$D$557,'Infos Relatório'!$B$2,'Faturamento SP2'!$E$2:$E$557,'Infos Relatório'!$B74,'Faturamento SP2'!$Z$2:$Z$557,'Infos Relatório'!AM$1,'Faturamento SP2'!$T$2:$T$557,"Sim")</f>
        <v>0</v>
      </c>
      <c r="AQ74" s="27" t="e">
        <f t="shared" si="18"/>
        <v>#DIV/0!</v>
      </c>
      <c r="AR74" s="24">
        <f>SUMIFS('Faturamento SP2'!$H$2:$H$557,'Faturamento SP2'!$D$2:$D$557,'Infos Relatório'!$B$2,'Faturamento SP2'!$E$2:$E$557,'Infos Relatório'!$B74,'Faturamento SP2'!$Z$2:$Z$557,'Infos Relatório'!AM$1)</f>
        <v>0</v>
      </c>
      <c r="AS74" s="23">
        <f>COUNTIFS('Faturamento SP2'!$D$2:$D$557,'Infos Relatório'!$B$2,'Faturamento SP2'!$E$2:$E$557,'Infos Relatório'!$B74,'Faturamento SP2'!$Z$2:$Z$557,'Infos Relatório'!AS$1)</f>
        <v>0</v>
      </c>
      <c r="AT74" s="14">
        <f>SUMIFS('Faturamento SP2'!$G$2:$G$557,'Faturamento SP2'!$D$2:$D$557,'Infos Relatório'!$B$2,'Faturamento SP2'!$E$2:$E$557,'Infos Relatório'!$B74,'Faturamento SP2'!$Z$2:$Z$557,'Infos Relatório'!AS$1)</f>
        <v>0</v>
      </c>
      <c r="AU74" s="14">
        <f>SUMIFS('Faturamento SP2'!$J$2:$J$557,'Faturamento SP2'!$D$2:$D$557,'Infos Relatório'!$B$2,'Faturamento SP2'!$E$2:$E$557,'Infos Relatório'!$B74,'Faturamento SP2'!$Z$2:$Z$557,'Infos Relatório'!AS$1)</f>
        <v>0</v>
      </c>
      <c r="AV74" s="15">
        <f>SUMIFS('Faturamento SP2'!$O$2:$O$557,'Faturamento SP2'!$D$2:$D$557,'Infos Relatório'!$B$2,'Faturamento SP2'!$E$2:$E$557,'Infos Relatório'!$B74,'Faturamento SP2'!$Z$2:$Z$557,'Infos Relatório'!AS$1,'Faturamento SP2'!$T$2:$T$557,"Sim")+SUMIFS('Faturamento SP2'!$P$2:$P$557,'Faturamento SP2'!$D$2:$D$557,'Infos Relatório'!$B$2,'Faturamento SP2'!$E$2:$E$557,'Infos Relatório'!$B74,'Faturamento SP2'!$Z$2:$Z$557,'Infos Relatório'!AS$1,'Faturamento SP2'!$T$2:$T$557,"Sim")</f>
        <v>0</v>
      </c>
      <c r="AW74" s="27" t="e">
        <f t="shared" si="19"/>
        <v>#DIV/0!</v>
      </c>
      <c r="AX74" s="24">
        <f>SUMIFS('Faturamento SP2'!$H$2:$H$557,'Faturamento SP2'!$D$2:$D$557,'Infos Relatório'!$B$2,'Faturamento SP2'!$E$2:$E$557,'Infos Relatório'!$B74,'Faturamento SP2'!$Z$2:$Z$557,'Infos Relatório'!AS$1)</f>
        <v>0</v>
      </c>
      <c r="AY74" s="23">
        <f>COUNTIFS('Faturamento SP2'!$D$2:$D$557,'Infos Relatório'!$B$2,'Faturamento SP2'!$E$2:$E$557,'Infos Relatório'!$B74,'Faturamento SP2'!$Z$2:$Z$557,'Infos Relatório'!AY$1)</f>
        <v>0</v>
      </c>
      <c r="AZ74" s="14">
        <f>SUMIFS('Faturamento SP2'!$G$2:$G$557,'Faturamento SP2'!$D$2:$D$557,'Infos Relatório'!$B$2,'Faturamento SP2'!$E$2:$E$557,'Infos Relatório'!$B74,'Faturamento SP2'!$Z$2:$Z$557,'Infos Relatório'!AY$1)</f>
        <v>0</v>
      </c>
      <c r="BA74" s="14">
        <f>SUMIFS('Faturamento SP2'!$J$2:$J$557,'Faturamento SP2'!$D$2:$D$557,'Infos Relatório'!$B$2,'Faturamento SP2'!$E$2:$E$557,'Infos Relatório'!$B74,'Faturamento SP2'!$Z$2:$Z$557,'Infos Relatório'!AY$1)</f>
        <v>0</v>
      </c>
      <c r="BB74" s="15">
        <f>SUMIFS('Faturamento SP2'!$O$2:$O$557,'Faturamento SP2'!$D$2:$D$557,'Infos Relatório'!$B$2,'Faturamento SP2'!$E$2:$E$557,'Infos Relatório'!$B74,'Faturamento SP2'!$Z$2:$Z$557,'Infos Relatório'!AY$1,'Faturamento SP2'!$T$2:$T$557,"Sim")+SUMIFS('Faturamento SP2'!$P$2:$P$557,'Faturamento SP2'!$D$2:$D$557,'Infos Relatório'!$B$2,'Faturamento SP2'!$E$2:$E$557,'Infos Relatório'!$B74,'Faturamento SP2'!$Z$2:$Z$557,'Infos Relatório'!AY$1,'Faturamento SP2'!$T$2:$T$557,"Sim")</f>
        <v>0</v>
      </c>
      <c r="BC74" s="27" t="e">
        <f t="shared" si="20"/>
        <v>#DIV/0!</v>
      </c>
      <c r="BD74" s="24">
        <f>SUMIFS('Faturamento SP2'!$H$2:$H$557,'Faturamento SP2'!$D$2:$D$557,'Infos Relatório'!$B$2,'Faturamento SP2'!$E$2:$E$557,'Infos Relatório'!$B74,'Faturamento SP2'!$Z$2:$Z$557,'Infos Relatório'!AY$1)</f>
        <v>0</v>
      </c>
      <c r="BE74" s="23">
        <f>COUNTIFS('Faturamento SP2'!$D$2:$D$557,'Infos Relatório'!$B$2,'Faturamento SP2'!$E$2:$E$557,'Infos Relatório'!$B74,'Faturamento SP2'!$Z$2:$Z$557,'Infos Relatório'!BE$1)</f>
        <v>0</v>
      </c>
      <c r="BF74" s="14">
        <f>SUMIFS('Faturamento SP2'!$G$2:$G$557,'Faturamento SP2'!$D$2:$D$557,'Infos Relatório'!$B$2,'Faturamento SP2'!$E$2:$E$557,'Infos Relatório'!$B74,'Faturamento SP2'!$Z$2:$Z$557,'Infos Relatório'!BE$1)</f>
        <v>0</v>
      </c>
      <c r="BG74" s="14">
        <f>SUMIFS('Faturamento SP2'!$J$2:$J$557,'Faturamento SP2'!$D$2:$D$557,'Infos Relatório'!$B$2,'Faturamento SP2'!$E$2:$E$557,'Infos Relatório'!$B74,'Faturamento SP2'!$Z$2:$Z$557,'Infos Relatório'!BE$1)</f>
        <v>0</v>
      </c>
      <c r="BH74" s="15">
        <f>SUMIFS('Faturamento SP2'!$O$2:$O$557,'Faturamento SP2'!$D$2:$D$557,'Infos Relatório'!$B$2,'Faturamento SP2'!$E$2:$E$557,'Infos Relatório'!$B74,'Faturamento SP2'!$Z$2:$Z$557,'Infos Relatório'!BE$1,'Faturamento SP2'!$T$2:$T$557,"Sim")+SUMIFS('Faturamento SP2'!$P$2:$P$557,'Faturamento SP2'!$D$2:$D$557,'Infos Relatório'!$B$2,'Faturamento SP2'!$E$2:$E$557,'Infos Relatório'!$B74,'Faturamento SP2'!$Z$2:$Z$557,'Infos Relatório'!BE$1,'Faturamento SP2'!$T$2:$T$557,"Sim")</f>
        <v>0</v>
      </c>
      <c r="BI74" s="27" t="e">
        <f t="shared" si="21"/>
        <v>#DIV/0!</v>
      </c>
      <c r="BJ74" s="24">
        <f>SUMIFS('Faturamento SP2'!$H$2:$H$557,'Faturamento SP2'!$D$2:$D$557,'Infos Relatório'!$B$2,'Faturamento SP2'!$E$2:$E$557,'Infos Relatório'!$B74,'Faturamento SP2'!$Z$2:$Z$557,'Infos Relatório'!BE$1)</f>
        <v>0</v>
      </c>
      <c r="BK74" s="23">
        <f>COUNTIFS('Faturamento SP2'!$D$2:$D$557,'Infos Relatório'!$B$2,'Faturamento SP2'!$E$2:$E$557,'Infos Relatório'!$B74,'Faturamento SP2'!$Z$2:$Z$557,'Infos Relatório'!BK$1)</f>
        <v>0</v>
      </c>
      <c r="BL74" s="14">
        <f>SUMIFS('Faturamento SP2'!$G$2:$G$557,'Faturamento SP2'!$D$2:$D$557,'Infos Relatório'!$B$2,'Faturamento SP2'!$E$2:$E$557,'Infos Relatório'!$B74,'Faturamento SP2'!$Z$2:$Z$557,'Infos Relatório'!BK$1)</f>
        <v>0</v>
      </c>
      <c r="BM74" s="14">
        <f>SUMIFS('Faturamento SP2'!$J$2:$J$557,'Faturamento SP2'!$D$2:$D$557,'Infos Relatório'!$B$2,'Faturamento SP2'!$E$2:$E$557,'Infos Relatório'!$B74,'Faturamento SP2'!$Z$2:$Z$557,'Infos Relatório'!BK$1)</f>
        <v>0</v>
      </c>
      <c r="BN74" s="15">
        <f>SUMIFS('Faturamento SP2'!$O$2:$O$557,'Faturamento SP2'!$D$2:$D$557,'Infos Relatório'!$B$2,'Faturamento SP2'!$E$2:$E$557,'Infos Relatório'!$B74,'Faturamento SP2'!$Z$2:$Z$557,'Infos Relatório'!BK$1,'Faturamento SP2'!$T$2:$T$557,"Sim")+SUMIFS('Faturamento SP2'!$P$2:$P$557,'Faturamento SP2'!$D$2:$D$557,'Infos Relatório'!$B$2,'Faturamento SP2'!$E$2:$E$557,'Infos Relatório'!$B74,'Faturamento SP2'!$Z$2:$Z$557,'Infos Relatório'!BK$1,'Faturamento SP2'!$T$2:$T$557,"Sim")</f>
        <v>0</v>
      </c>
      <c r="BO74" s="27" t="e">
        <f t="shared" si="22"/>
        <v>#DIV/0!</v>
      </c>
      <c r="BP74" s="24">
        <f>SUMIFS('Faturamento SP2'!$H$2:$H$557,'Faturamento SP2'!$D$2:$D$557,'Infos Relatório'!$B$2,'Faturamento SP2'!$E$2:$E$557,'Infos Relatório'!$B74,'Faturamento SP2'!$Z$2:$Z$557,'Infos Relatório'!BK$1)</f>
        <v>0</v>
      </c>
      <c r="BQ74" s="23">
        <f>COUNTIFS('Faturamento SP2'!$D$2:$D$557,'Infos Relatório'!$B$2,'Faturamento SP2'!$E$2:$E$557,'Infos Relatório'!$B74,'Faturamento SP2'!$Z$2:$Z$557,'Infos Relatório'!BQ$1)</f>
        <v>0</v>
      </c>
      <c r="BR74" s="14">
        <f>SUMIFS('Faturamento SP2'!$G$2:$G$557,'Faturamento SP2'!$D$2:$D$557,'Infos Relatório'!$B$2,'Faturamento SP2'!$E$2:$E$557,'Infos Relatório'!$B74,'Faturamento SP2'!$Z$2:$Z$557,'Infos Relatório'!BQ$1)</f>
        <v>0</v>
      </c>
      <c r="BS74" s="14">
        <f>SUMIFS('Faturamento SP2'!$J$2:$J$557,'Faturamento SP2'!$D$2:$D$557,'Infos Relatório'!$B$2,'Faturamento SP2'!$E$2:$E$557,'Infos Relatório'!$B74,'Faturamento SP2'!$Z$2:$Z$557,'Infos Relatório'!BQ$1)</f>
        <v>0</v>
      </c>
      <c r="BT74" s="15">
        <f>SUMIFS('Faturamento SP2'!$O$2:$O$557,'Faturamento SP2'!$D$2:$D$557,'Infos Relatório'!$B$2,'Faturamento SP2'!$E$2:$E$557,'Infos Relatório'!$B74,'Faturamento SP2'!$Z$2:$Z$557,'Infos Relatório'!BQ$1,'Faturamento SP2'!$T$2:$T$557,"Sim")+SUMIFS('Faturamento SP2'!$P$2:$P$557,'Faturamento SP2'!$D$2:$D$557,'Infos Relatório'!$B$2,'Faturamento SP2'!$E$2:$E$557,'Infos Relatório'!$B74,'Faturamento SP2'!$Z$2:$Z$557,'Infos Relatório'!BQ$1,'Faturamento SP2'!$T$2:$T$557,"Sim")</f>
        <v>0</v>
      </c>
      <c r="BU74" s="27" t="e">
        <f t="shared" si="23"/>
        <v>#DIV/0!</v>
      </c>
      <c r="BV74" s="24">
        <f>SUMIFS('Faturamento SP2'!$H$2:$H$557,'Faturamento SP2'!$D$2:$D$557,'Infos Relatório'!$B$2,'Faturamento SP2'!$E$2:$E$557,'Infos Relatório'!$B74,'Faturamento SP2'!$Z$2:$Z$557,'Infos Relatório'!BQ$1)</f>
        <v>0</v>
      </c>
    </row>
    <row r="75" spans="2:74">
      <c r="B75" s="17" t="s">
        <v>786</v>
      </c>
      <c r="C75" s="23">
        <f>COUNTIFS('Faturamento SP2'!$D$2:$D$557,'Infos Relatório'!$B$2,'Faturamento SP2'!$E$2:$E$557,'Infos Relatório'!$B75,'Faturamento SP2'!$Z$2:$Z$557,'Infos Relatório'!C$1)</f>
        <v>0</v>
      </c>
      <c r="D75" s="14">
        <f>SUMIFS('Faturamento SP2'!$G$2:$G$557,'Faturamento SP2'!$D$2:$D$557,'Infos Relatório'!$B$2,'Faturamento SP2'!$E$2:$E$557,'Infos Relatório'!$B75,'Faturamento SP2'!$Z$2:$Z$557,'Infos Relatório'!C$1)</f>
        <v>0</v>
      </c>
      <c r="E75" s="55">
        <f>SUMIFS('Faturamento SP2'!$J$2:$J$557,'Faturamento SP2'!$D$2:$D$557,'Infos Relatório'!$B$2,'Faturamento SP2'!$E$2:$E$557,'Infos Relatório'!$B75,'Faturamento SP2'!$Z$2:$Z$557,'Infos Relatório'!C$1)</f>
        <v>0</v>
      </c>
      <c r="F75" s="15">
        <f>SUMIFS('Faturamento SP2'!$O$2:$O$557,'Faturamento SP2'!$D$2:$D$557,'Infos Relatório'!$B$2,'Faturamento SP2'!$E$2:$E$557,'Infos Relatório'!$B75,'Faturamento SP2'!$Z$2:$Z$557,'Infos Relatório'!C$1,'Faturamento SP2'!$T$2:$T$557,"Sim")+SUMIFS('Faturamento SP2'!$P$2:$P$557,'Faturamento SP2'!$D$2:$D$557,'Infos Relatório'!$B$2,'Faturamento SP2'!$E$2:$E$557,'Infos Relatório'!$B75,'Faturamento SP2'!$Z$2:$Z$557,'Infos Relatório'!C$1,'Faturamento SP2'!$T$2:$T$557,"Sim")</f>
        <v>0</v>
      </c>
      <c r="G75" s="60" t="e">
        <f t="shared" si="12"/>
        <v>#DIV/0!</v>
      </c>
      <c r="H75" s="24">
        <f>SUMIFS('Faturamento SP2'!$H$2:$H$557,'Faturamento SP2'!$D$2:$D$557,'Infos Relatório'!$B$2,'Faturamento SP2'!$E$2:$E$557,'Infos Relatório'!$B75,'Faturamento SP2'!$Z$2:$Z$557,'Infos Relatório'!C$1)</f>
        <v>0</v>
      </c>
      <c r="I75" s="23">
        <f>COUNTIFS('Faturamento SP2'!$D$2:$D$557,'Infos Relatório'!$B$2,'Faturamento SP2'!$E$2:$E$557,'Infos Relatório'!$B75,'Faturamento SP2'!$Z$2:$Z$557,'Infos Relatório'!I$1)</f>
        <v>0</v>
      </c>
      <c r="J75" s="14">
        <f>SUMIFS('Faturamento SP2'!$G$2:$G$557,'Faturamento SP2'!$D$2:$D$557,'Infos Relatório'!$B$2,'Faturamento SP2'!$E$2:$E$557,'Infos Relatório'!$B75,'Faturamento SP2'!$Z$2:$Z$557,'Infos Relatório'!I$1)</f>
        <v>0</v>
      </c>
      <c r="K75" s="55">
        <f>SUMIFS('Faturamento SP2'!$J$2:$J$557,'Faturamento SP2'!$D$2:$D$557,'Infos Relatório'!$B$2,'Faturamento SP2'!$E$2:$E$557,'Infos Relatório'!$B75,'Faturamento SP2'!$Z$2:$Z$557,'Infos Relatório'!I$1)</f>
        <v>0</v>
      </c>
      <c r="L75" s="15">
        <f>SUMIFS('Faturamento SP2'!$O$2:$O$557,'Faturamento SP2'!$D$2:$D$557,'Infos Relatório'!$B$2,'Faturamento SP2'!$E$2:$E$557,'Infos Relatório'!$B75,'Faturamento SP2'!$Z$2:$Z$557,'Infos Relatório'!I$1,'Faturamento SP2'!$T$2:$T$557,"Sim")+SUMIFS('Faturamento SP2'!$P$2:$P$557,'Faturamento SP2'!$D$2:$D$557,'Infos Relatório'!$B$2,'Faturamento SP2'!$E$2:$E$557,'Infos Relatório'!$B75,'Faturamento SP2'!$Z$2:$Z$557,'Infos Relatório'!I$1,'Faturamento SP2'!$T$2:$T$557,"Sim")</f>
        <v>0</v>
      </c>
      <c r="M75" s="27" t="e">
        <f t="shared" si="13"/>
        <v>#DIV/0!</v>
      </c>
      <c r="N75" s="24">
        <f>SUMIFS('Faturamento SP2'!$H$2:$H$557,'Faturamento SP2'!$D$2:$D$557,'Infos Relatório'!$B$2,'Faturamento SP2'!$E$2:$E$557,'Infos Relatório'!$B75,'Faturamento SP2'!$Z$2:$Z$557,'Infos Relatório'!I$1)</f>
        <v>0</v>
      </c>
      <c r="O75" s="23">
        <f>COUNTIFS('Faturamento SP2'!$D$2:$D$557,'Infos Relatório'!$B$2,'Faturamento SP2'!$E$2:$E$557,'Infos Relatório'!$B75,'Faturamento SP2'!$Z$2:$Z$557,'Infos Relatório'!O$1)</f>
        <v>0</v>
      </c>
      <c r="P75" s="14">
        <f>SUMIFS('Faturamento SP2'!$G$2:$G$557,'Faturamento SP2'!$D$2:$D$557,'Infos Relatório'!$B$2,'Faturamento SP2'!$E$2:$E$557,'Infos Relatório'!$B75,'Faturamento SP2'!$Z$2:$Z$557,'Infos Relatório'!O$1)</f>
        <v>0</v>
      </c>
      <c r="Q75" s="14">
        <f>SUMIFS('Faturamento SP2'!$J$2:$J$557,'Faturamento SP2'!$D$2:$D$557,'Infos Relatório'!$B$2,'Faturamento SP2'!$E$2:$E$557,'Infos Relatório'!$B75,'Faturamento SP2'!$Z$2:$Z$557,'Infos Relatório'!O$1)</f>
        <v>0</v>
      </c>
      <c r="R75" s="15">
        <f>SUMIFS('Faturamento SP2'!$O$2:$O$557,'Faturamento SP2'!$D$2:$D$557,'Infos Relatório'!$B$2,'Faturamento SP2'!$E$2:$E$557,'Infos Relatório'!$B75,'Faturamento SP2'!$Z$2:$Z$557,'Infos Relatório'!O$1,'Faturamento SP2'!$T$2:$T$557,"Sim")+SUMIFS('Faturamento SP2'!$P$2:$P$557,'Faturamento SP2'!$D$2:$D$557,'Infos Relatório'!$B$2,'Faturamento SP2'!$E$2:$E$557,'Infos Relatório'!$B75,'Faturamento SP2'!$Z$2:$Z$557,'Infos Relatório'!O$1,'Faturamento SP2'!$T$2:$T$557,"Sim")</f>
        <v>0</v>
      </c>
      <c r="S75" s="27" t="e">
        <f t="shared" si="14"/>
        <v>#DIV/0!</v>
      </c>
      <c r="T75" s="24">
        <f>SUMIFS('Faturamento SP2'!$H$2:$H$557,'Faturamento SP2'!$D$2:$D$557,'Infos Relatório'!$B$2,'Faturamento SP2'!$E$2:$E$557,'Infos Relatório'!$B75,'Faturamento SP2'!$Z$2:$Z$557,'Infos Relatório'!O$1)</f>
        <v>0</v>
      </c>
      <c r="U75" s="23">
        <f>COUNTIFS('Faturamento SP2'!$D$2:$D$557,'Infos Relatório'!$B$2,'Faturamento SP2'!$E$2:$E$557,'Infos Relatório'!$B75,'Faturamento SP2'!$Z$2:$Z$557,'Infos Relatório'!U$1)</f>
        <v>0</v>
      </c>
      <c r="V75" s="14">
        <f>SUMIFS('Faturamento SP2'!$G$2:$G$557,'Faturamento SP2'!$D$2:$D$557,'Infos Relatório'!$B$2,'Faturamento SP2'!$E$2:$E$557,'Infos Relatório'!$B75,'Faturamento SP2'!$Z$2:$Z$557,'Infos Relatório'!U$1)</f>
        <v>0</v>
      </c>
      <c r="W75" s="14">
        <f>SUMIFS('Faturamento SP2'!$J$2:$J$557,'Faturamento SP2'!$D$2:$D$557,'Infos Relatório'!$B$2,'Faturamento SP2'!$E$2:$E$557,'Infos Relatório'!$B75,'Faturamento SP2'!$Z$2:$Z$557,'Infos Relatório'!U$1)</f>
        <v>0</v>
      </c>
      <c r="X75" s="15">
        <f>SUMIFS('Faturamento SP2'!$O$2:$O$557,'Faturamento SP2'!$D$2:$D$557,'Infos Relatório'!$B$2,'Faturamento SP2'!$E$2:$E$557,'Infos Relatório'!$B75,'Faturamento SP2'!$Z$2:$Z$557,'Infos Relatório'!U$1,'Faturamento SP2'!$T$2:$T$557,"Sim")+SUMIFS('Faturamento SP2'!$P$2:$P$557,'Faturamento SP2'!$D$2:$D$557,'Infos Relatório'!$B$2,'Faturamento SP2'!$E$2:$E$557,'Infos Relatório'!$B75,'Faturamento SP2'!$Z$2:$Z$557,'Infos Relatório'!U$1,'Faturamento SP2'!$T$2:$T$557,"Sim")</f>
        <v>0</v>
      </c>
      <c r="Y75" s="27" t="e">
        <f t="shared" si="15"/>
        <v>#DIV/0!</v>
      </c>
      <c r="Z75" s="24">
        <f>SUMIFS('Faturamento SP2'!$H$2:$H$557,'Faturamento SP2'!$D$2:$D$557,'Infos Relatório'!$B$2,'Faturamento SP2'!$E$2:$E$557,'Infos Relatório'!$B75,'Faturamento SP2'!$Z$2:$Z$557,'Infos Relatório'!U$1)</f>
        <v>0</v>
      </c>
      <c r="AA75" s="23">
        <f>COUNTIFS('Faturamento SP2'!$D$2:$D$557,'Infos Relatório'!$B$2,'Faturamento SP2'!$E$2:$E$557,'Infos Relatório'!$B75,'Faturamento SP2'!$Z$2:$Z$557,'Infos Relatório'!AA$1)</f>
        <v>0</v>
      </c>
      <c r="AB75" s="14">
        <f>SUMIFS('Faturamento SP2'!$G$2:$G$557,'Faturamento SP2'!$D$2:$D$557,'Infos Relatório'!$B$2,'Faturamento SP2'!$E$2:$E$557,'Infos Relatório'!$B75,'Faturamento SP2'!$Z$2:$Z$557,'Infos Relatório'!AA$1)</f>
        <v>0</v>
      </c>
      <c r="AC75" s="14">
        <f>SUMIFS('Faturamento SP2'!$J$2:$J$557,'Faturamento SP2'!$D$2:$D$557,'Infos Relatório'!$B$2,'Faturamento SP2'!$E$2:$E$557,'Infos Relatório'!$B75,'Faturamento SP2'!$Z$2:$Z$557,'Infos Relatório'!AA$1)</f>
        <v>0</v>
      </c>
      <c r="AD75" s="15">
        <f>SUMIFS('Faturamento SP2'!$O$2:$O$557,'Faturamento SP2'!$D$2:$D$557,'Infos Relatório'!$B$2,'Faturamento SP2'!$E$2:$E$557,'Infos Relatório'!$B75,'Faturamento SP2'!$Z$2:$Z$557,'Infos Relatório'!AA$1,'Faturamento SP2'!$T$2:$T$557,"Sim")+SUMIFS('Faturamento SP2'!$P$2:$P$557,'Faturamento SP2'!$D$2:$D$557,'Infos Relatório'!$B$2,'Faturamento SP2'!$E$2:$E$557,'Infos Relatório'!$B75,'Faturamento SP2'!$Z$2:$Z$557,'Infos Relatório'!AA$1,'Faturamento SP2'!$T$2:$T$557,"Sim")</f>
        <v>0</v>
      </c>
      <c r="AE75" s="27" t="e">
        <f t="shared" si="16"/>
        <v>#DIV/0!</v>
      </c>
      <c r="AF75" s="24">
        <f>SUMIFS('Faturamento SP2'!$H$2:$H$557,'Faturamento SP2'!$D$2:$D$557,'Infos Relatório'!$B$2,'Faturamento SP2'!$E$2:$E$557,'Infos Relatório'!$B75,'Faturamento SP2'!$Z$2:$Z$557,'Infos Relatório'!AA$1)</f>
        <v>0</v>
      </c>
      <c r="AG75" s="23">
        <f>COUNTIFS('Faturamento SP2'!$D$2:$D$557,'Infos Relatório'!$B$2,'Faturamento SP2'!$E$2:$E$557,'Infos Relatório'!$B75,'Faturamento SP2'!$Z$2:$Z$557,'Infos Relatório'!AG$1)</f>
        <v>0</v>
      </c>
      <c r="AH75" s="14">
        <f>SUMIFS('Faturamento SP2'!$G$2:$G$557,'Faturamento SP2'!$D$2:$D$557,'Infos Relatório'!$B$2,'Faturamento SP2'!$E$2:$E$557,'Infos Relatório'!$B75,'Faturamento SP2'!$Z$2:$Z$557,'Infos Relatório'!AG$1)</f>
        <v>0</v>
      </c>
      <c r="AI75" s="14">
        <f>SUMIFS('Faturamento SP2'!$J$2:$J$557,'Faturamento SP2'!$D$2:$D$557,'Infos Relatório'!$B$2,'Faturamento SP2'!$E$2:$E$557,'Infos Relatório'!$B75,'Faturamento SP2'!$Z$2:$Z$557,'Infos Relatório'!AG$1)</f>
        <v>0</v>
      </c>
      <c r="AJ75" s="15">
        <f>SUMIFS('Faturamento SP2'!$O$2:$O$557,'Faturamento SP2'!$D$2:$D$557,'Infos Relatório'!$B$2,'Faturamento SP2'!$E$2:$E$557,'Infos Relatório'!$B75,'Faturamento SP2'!$Z$2:$Z$557,'Infos Relatório'!AG$1,'Faturamento SP2'!$T$2:$T$557,"Sim")+SUMIFS('Faturamento SP2'!$P$2:$P$557,'Faturamento SP2'!$D$2:$D$557,'Infos Relatório'!$B$2,'Faturamento SP2'!$E$2:$E$557,'Infos Relatório'!$B75,'Faturamento SP2'!$Z$2:$Z$557,'Infos Relatório'!AG$1,'Faturamento SP2'!$T$2:$T$557,"Sim")</f>
        <v>0</v>
      </c>
      <c r="AK75" s="27" t="e">
        <f t="shared" si="17"/>
        <v>#DIV/0!</v>
      </c>
      <c r="AL75" s="24">
        <f>SUMIFS('Faturamento SP2'!$H$2:$H$557,'Faturamento SP2'!$D$2:$D$557,'Infos Relatório'!$B$2,'Faturamento SP2'!$E$2:$E$557,'Infos Relatório'!$B75,'Faturamento SP2'!$Z$2:$Z$557,'Infos Relatório'!AG$1)</f>
        <v>0</v>
      </c>
      <c r="AM75" s="23">
        <f>COUNTIFS('Faturamento SP2'!$D$2:$D$557,'Infos Relatório'!$B$2,'Faturamento SP2'!$E$2:$E$557,'Infos Relatório'!$B75,'Faturamento SP2'!$Z$2:$Z$557,'Infos Relatório'!AM$1)</f>
        <v>0</v>
      </c>
      <c r="AN75" s="14">
        <f>SUMIFS('Faturamento SP2'!$G$2:$G$557,'Faturamento SP2'!$D$2:$D$557,'Infos Relatório'!$B$2,'Faturamento SP2'!$E$2:$E$557,'Infos Relatório'!$B75,'Faturamento SP2'!$Z$2:$Z$557,'Infos Relatório'!AM$1)</f>
        <v>0</v>
      </c>
      <c r="AO75" s="14">
        <f>SUMIFS('Faturamento SP2'!$J$2:$J$557,'Faturamento SP2'!$D$2:$D$557,'Infos Relatório'!$B$2,'Faturamento SP2'!$E$2:$E$557,'Infos Relatório'!$B75,'Faturamento SP2'!$Z$2:$Z$557,'Infos Relatório'!AM$1)</f>
        <v>0</v>
      </c>
      <c r="AP75" s="15">
        <f>SUMIFS('Faturamento SP2'!$O$2:$O$557,'Faturamento SP2'!$D$2:$D$557,'Infos Relatório'!$B$2,'Faturamento SP2'!$E$2:$E$557,'Infos Relatório'!$B75,'Faturamento SP2'!$Z$2:$Z$557,'Infos Relatório'!AM$1,'Faturamento SP2'!$T$2:$T$557,"Sim")+SUMIFS('Faturamento SP2'!$P$2:$P$557,'Faturamento SP2'!$D$2:$D$557,'Infos Relatório'!$B$2,'Faturamento SP2'!$E$2:$E$557,'Infos Relatório'!$B75,'Faturamento SP2'!$Z$2:$Z$557,'Infos Relatório'!AM$1,'Faturamento SP2'!$T$2:$T$557,"Sim")</f>
        <v>0</v>
      </c>
      <c r="AQ75" s="27" t="e">
        <f t="shared" si="18"/>
        <v>#DIV/0!</v>
      </c>
      <c r="AR75" s="24">
        <f>SUMIFS('Faturamento SP2'!$H$2:$H$557,'Faturamento SP2'!$D$2:$D$557,'Infos Relatório'!$B$2,'Faturamento SP2'!$E$2:$E$557,'Infos Relatório'!$B75,'Faturamento SP2'!$Z$2:$Z$557,'Infos Relatório'!AM$1)</f>
        <v>0</v>
      </c>
      <c r="AS75" s="23">
        <f>COUNTIFS('Faturamento SP2'!$D$2:$D$557,'Infos Relatório'!$B$2,'Faturamento SP2'!$E$2:$E$557,'Infos Relatório'!$B75,'Faturamento SP2'!$Z$2:$Z$557,'Infos Relatório'!AS$1)</f>
        <v>0</v>
      </c>
      <c r="AT75" s="14">
        <f>SUMIFS('Faturamento SP2'!$G$2:$G$557,'Faturamento SP2'!$D$2:$D$557,'Infos Relatório'!$B$2,'Faturamento SP2'!$E$2:$E$557,'Infos Relatório'!$B75,'Faturamento SP2'!$Z$2:$Z$557,'Infos Relatório'!AS$1)</f>
        <v>0</v>
      </c>
      <c r="AU75" s="14">
        <f>SUMIFS('Faturamento SP2'!$J$2:$J$557,'Faturamento SP2'!$D$2:$D$557,'Infos Relatório'!$B$2,'Faturamento SP2'!$E$2:$E$557,'Infos Relatório'!$B75,'Faturamento SP2'!$Z$2:$Z$557,'Infos Relatório'!AS$1)</f>
        <v>0</v>
      </c>
      <c r="AV75" s="15">
        <f>SUMIFS('Faturamento SP2'!$O$2:$O$557,'Faturamento SP2'!$D$2:$D$557,'Infos Relatório'!$B$2,'Faturamento SP2'!$E$2:$E$557,'Infos Relatório'!$B75,'Faturamento SP2'!$Z$2:$Z$557,'Infos Relatório'!AS$1,'Faturamento SP2'!$T$2:$T$557,"Sim")+SUMIFS('Faturamento SP2'!$P$2:$P$557,'Faturamento SP2'!$D$2:$D$557,'Infos Relatório'!$B$2,'Faturamento SP2'!$E$2:$E$557,'Infos Relatório'!$B75,'Faturamento SP2'!$Z$2:$Z$557,'Infos Relatório'!AS$1,'Faturamento SP2'!$T$2:$T$557,"Sim")</f>
        <v>0</v>
      </c>
      <c r="AW75" s="27" t="e">
        <f t="shared" si="19"/>
        <v>#DIV/0!</v>
      </c>
      <c r="AX75" s="24">
        <f>SUMIFS('Faturamento SP2'!$H$2:$H$557,'Faturamento SP2'!$D$2:$D$557,'Infos Relatório'!$B$2,'Faturamento SP2'!$E$2:$E$557,'Infos Relatório'!$B75,'Faturamento SP2'!$Z$2:$Z$557,'Infos Relatório'!AS$1)</f>
        <v>0</v>
      </c>
      <c r="AY75" s="23">
        <f>COUNTIFS('Faturamento SP2'!$D$2:$D$557,'Infos Relatório'!$B$2,'Faturamento SP2'!$E$2:$E$557,'Infos Relatório'!$B75,'Faturamento SP2'!$Z$2:$Z$557,'Infos Relatório'!AY$1)</f>
        <v>0</v>
      </c>
      <c r="AZ75" s="14">
        <f>SUMIFS('Faturamento SP2'!$G$2:$G$557,'Faturamento SP2'!$D$2:$D$557,'Infos Relatório'!$B$2,'Faturamento SP2'!$E$2:$E$557,'Infos Relatório'!$B75,'Faturamento SP2'!$Z$2:$Z$557,'Infos Relatório'!AY$1)</f>
        <v>0</v>
      </c>
      <c r="BA75" s="14">
        <f>SUMIFS('Faturamento SP2'!$J$2:$J$557,'Faturamento SP2'!$D$2:$D$557,'Infos Relatório'!$B$2,'Faturamento SP2'!$E$2:$E$557,'Infos Relatório'!$B75,'Faturamento SP2'!$Z$2:$Z$557,'Infos Relatório'!AY$1)</f>
        <v>0</v>
      </c>
      <c r="BB75" s="15">
        <f>SUMIFS('Faturamento SP2'!$O$2:$O$557,'Faturamento SP2'!$D$2:$D$557,'Infos Relatório'!$B$2,'Faturamento SP2'!$E$2:$E$557,'Infos Relatório'!$B75,'Faturamento SP2'!$Z$2:$Z$557,'Infos Relatório'!AY$1,'Faturamento SP2'!$T$2:$T$557,"Sim")+SUMIFS('Faturamento SP2'!$P$2:$P$557,'Faturamento SP2'!$D$2:$D$557,'Infos Relatório'!$B$2,'Faturamento SP2'!$E$2:$E$557,'Infos Relatório'!$B75,'Faturamento SP2'!$Z$2:$Z$557,'Infos Relatório'!AY$1,'Faturamento SP2'!$T$2:$T$557,"Sim")</f>
        <v>0</v>
      </c>
      <c r="BC75" s="27" t="e">
        <f t="shared" si="20"/>
        <v>#DIV/0!</v>
      </c>
      <c r="BD75" s="24">
        <f>SUMIFS('Faturamento SP2'!$H$2:$H$557,'Faturamento SP2'!$D$2:$D$557,'Infos Relatório'!$B$2,'Faturamento SP2'!$E$2:$E$557,'Infos Relatório'!$B75,'Faturamento SP2'!$Z$2:$Z$557,'Infos Relatório'!AY$1)</f>
        <v>0</v>
      </c>
      <c r="BE75" s="23">
        <f>COUNTIFS('Faturamento SP2'!$D$2:$D$557,'Infos Relatório'!$B$2,'Faturamento SP2'!$E$2:$E$557,'Infos Relatório'!$B75,'Faturamento SP2'!$Z$2:$Z$557,'Infos Relatório'!BE$1)</f>
        <v>0</v>
      </c>
      <c r="BF75" s="14">
        <f>SUMIFS('Faturamento SP2'!$G$2:$G$557,'Faturamento SP2'!$D$2:$D$557,'Infos Relatório'!$B$2,'Faturamento SP2'!$E$2:$E$557,'Infos Relatório'!$B75,'Faturamento SP2'!$Z$2:$Z$557,'Infos Relatório'!BE$1)</f>
        <v>0</v>
      </c>
      <c r="BG75" s="14">
        <f>SUMIFS('Faturamento SP2'!$J$2:$J$557,'Faturamento SP2'!$D$2:$D$557,'Infos Relatório'!$B$2,'Faturamento SP2'!$E$2:$E$557,'Infos Relatório'!$B75,'Faturamento SP2'!$Z$2:$Z$557,'Infos Relatório'!BE$1)</f>
        <v>0</v>
      </c>
      <c r="BH75" s="15">
        <f>SUMIFS('Faturamento SP2'!$O$2:$O$557,'Faturamento SP2'!$D$2:$D$557,'Infos Relatório'!$B$2,'Faturamento SP2'!$E$2:$E$557,'Infos Relatório'!$B75,'Faturamento SP2'!$Z$2:$Z$557,'Infos Relatório'!BE$1,'Faturamento SP2'!$T$2:$T$557,"Sim")+SUMIFS('Faturamento SP2'!$P$2:$P$557,'Faturamento SP2'!$D$2:$D$557,'Infos Relatório'!$B$2,'Faturamento SP2'!$E$2:$E$557,'Infos Relatório'!$B75,'Faturamento SP2'!$Z$2:$Z$557,'Infos Relatório'!BE$1,'Faturamento SP2'!$T$2:$T$557,"Sim")</f>
        <v>0</v>
      </c>
      <c r="BI75" s="27" t="e">
        <f t="shared" si="21"/>
        <v>#DIV/0!</v>
      </c>
      <c r="BJ75" s="24">
        <f>SUMIFS('Faturamento SP2'!$H$2:$H$557,'Faturamento SP2'!$D$2:$D$557,'Infos Relatório'!$B$2,'Faturamento SP2'!$E$2:$E$557,'Infos Relatório'!$B75,'Faturamento SP2'!$Z$2:$Z$557,'Infos Relatório'!BE$1)</f>
        <v>0</v>
      </c>
      <c r="BK75" s="23">
        <f>COUNTIFS('Faturamento SP2'!$D$2:$D$557,'Infos Relatório'!$B$2,'Faturamento SP2'!$E$2:$E$557,'Infos Relatório'!$B75,'Faturamento SP2'!$Z$2:$Z$557,'Infos Relatório'!BK$1)</f>
        <v>0</v>
      </c>
      <c r="BL75" s="14">
        <f>SUMIFS('Faturamento SP2'!$G$2:$G$557,'Faturamento SP2'!$D$2:$D$557,'Infos Relatório'!$B$2,'Faturamento SP2'!$E$2:$E$557,'Infos Relatório'!$B75,'Faturamento SP2'!$Z$2:$Z$557,'Infos Relatório'!BK$1)</f>
        <v>0</v>
      </c>
      <c r="BM75" s="14">
        <f>SUMIFS('Faturamento SP2'!$J$2:$J$557,'Faturamento SP2'!$D$2:$D$557,'Infos Relatório'!$B$2,'Faturamento SP2'!$E$2:$E$557,'Infos Relatório'!$B75,'Faturamento SP2'!$Z$2:$Z$557,'Infos Relatório'!BK$1)</f>
        <v>0</v>
      </c>
      <c r="BN75" s="15">
        <f>SUMIFS('Faturamento SP2'!$O$2:$O$557,'Faturamento SP2'!$D$2:$D$557,'Infos Relatório'!$B$2,'Faturamento SP2'!$E$2:$E$557,'Infos Relatório'!$B75,'Faturamento SP2'!$Z$2:$Z$557,'Infos Relatório'!BK$1,'Faturamento SP2'!$T$2:$T$557,"Sim")+SUMIFS('Faturamento SP2'!$P$2:$P$557,'Faturamento SP2'!$D$2:$D$557,'Infos Relatório'!$B$2,'Faturamento SP2'!$E$2:$E$557,'Infos Relatório'!$B75,'Faturamento SP2'!$Z$2:$Z$557,'Infos Relatório'!BK$1,'Faturamento SP2'!$T$2:$T$557,"Sim")</f>
        <v>0</v>
      </c>
      <c r="BO75" s="27" t="e">
        <f t="shared" si="22"/>
        <v>#DIV/0!</v>
      </c>
      <c r="BP75" s="24">
        <f>SUMIFS('Faturamento SP2'!$H$2:$H$557,'Faturamento SP2'!$D$2:$D$557,'Infos Relatório'!$B$2,'Faturamento SP2'!$E$2:$E$557,'Infos Relatório'!$B75,'Faturamento SP2'!$Z$2:$Z$557,'Infos Relatório'!BK$1)</f>
        <v>0</v>
      </c>
      <c r="BQ75" s="23">
        <f>COUNTIFS('Faturamento SP2'!$D$2:$D$557,'Infos Relatório'!$B$2,'Faturamento SP2'!$E$2:$E$557,'Infos Relatório'!$B75,'Faturamento SP2'!$Z$2:$Z$557,'Infos Relatório'!BQ$1)</f>
        <v>0</v>
      </c>
      <c r="BR75" s="14">
        <f>SUMIFS('Faturamento SP2'!$G$2:$G$557,'Faturamento SP2'!$D$2:$D$557,'Infos Relatório'!$B$2,'Faturamento SP2'!$E$2:$E$557,'Infos Relatório'!$B75,'Faturamento SP2'!$Z$2:$Z$557,'Infos Relatório'!BQ$1)</f>
        <v>0</v>
      </c>
      <c r="BS75" s="14">
        <f>SUMIFS('Faturamento SP2'!$J$2:$J$557,'Faturamento SP2'!$D$2:$D$557,'Infos Relatório'!$B$2,'Faturamento SP2'!$E$2:$E$557,'Infos Relatório'!$B75,'Faturamento SP2'!$Z$2:$Z$557,'Infos Relatório'!BQ$1)</f>
        <v>0</v>
      </c>
      <c r="BT75" s="15">
        <f>SUMIFS('Faturamento SP2'!$O$2:$O$557,'Faturamento SP2'!$D$2:$D$557,'Infos Relatório'!$B$2,'Faturamento SP2'!$E$2:$E$557,'Infos Relatório'!$B75,'Faturamento SP2'!$Z$2:$Z$557,'Infos Relatório'!BQ$1,'Faturamento SP2'!$T$2:$T$557,"Sim")+SUMIFS('Faturamento SP2'!$P$2:$P$557,'Faturamento SP2'!$D$2:$D$557,'Infos Relatório'!$B$2,'Faturamento SP2'!$E$2:$E$557,'Infos Relatório'!$B75,'Faturamento SP2'!$Z$2:$Z$557,'Infos Relatório'!BQ$1,'Faturamento SP2'!$T$2:$T$557,"Sim")</f>
        <v>0</v>
      </c>
      <c r="BU75" s="27" t="e">
        <f t="shared" si="23"/>
        <v>#DIV/0!</v>
      </c>
      <c r="BV75" s="24">
        <f>SUMIFS('Faturamento SP2'!$H$2:$H$557,'Faturamento SP2'!$D$2:$D$557,'Infos Relatório'!$B$2,'Faturamento SP2'!$E$2:$E$557,'Infos Relatório'!$B75,'Faturamento SP2'!$Z$2:$Z$557,'Infos Relatório'!BQ$1)</f>
        <v>0</v>
      </c>
    </row>
    <row r="76" spans="2:74">
      <c r="B76" s="17" t="s">
        <v>190</v>
      </c>
      <c r="C76" s="23">
        <f>COUNTIFS('Faturamento SP2'!$D$2:$D$557,'Infos Relatório'!$B$2,'Faturamento SP2'!$E$2:$E$557,'Infos Relatório'!$B76,'Faturamento SP2'!$Z$2:$Z$557,'Infos Relatório'!C$1)</f>
        <v>0</v>
      </c>
      <c r="D76" s="14">
        <f>SUMIFS('Faturamento SP2'!$G$2:$G$557,'Faturamento SP2'!$D$2:$D$557,'Infos Relatório'!$B$2,'Faturamento SP2'!$E$2:$E$557,'Infos Relatório'!$B76,'Faturamento SP2'!$Z$2:$Z$557,'Infos Relatório'!C$1)</f>
        <v>0</v>
      </c>
      <c r="E76" s="55">
        <f>SUMIFS('Faturamento SP2'!$J$2:$J$557,'Faturamento SP2'!$D$2:$D$557,'Infos Relatório'!$B$2,'Faturamento SP2'!$E$2:$E$557,'Infos Relatório'!$B76,'Faturamento SP2'!$Z$2:$Z$557,'Infos Relatório'!C$1)</f>
        <v>0</v>
      </c>
      <c r="F76" s="15">
        <f>SUMIFS('Faturamento SP2'!$O$2:$O$557,'Faturamento SP2'!$D$2:$D$557,'Infos Relatório'!$B$2,'Faturamento SP2'!$E$2:$E$557,'Infos Relatório'!$B76,'Faturamento SP2'!$Z$2:$Z$557,'Infos Relatório'!C$1,'Faturamento SP2'!$T$2:$T$557,"Sim")+SUMIFS('Faturamento SP2'!$P$2:$P$557,'Faturamento SP2'!$D$2:$D$557,'Infos Relatório'!$B$2,'Faturamento SP2'!$E$2:$E$557,'Infos Relatório'!$B76,'Faturamento SP2'!$Z$2:$Z$557,'Infos Relatório'!C$1,'Faturamento SP2'!$T$2:$T$557,"Sim")</f>
        <v>0</v>
      </c>
      <c r="G76" s="60" t="e">
        <f t="shared" si="12"/>
        <v>#DIV/0!</v>
      </c>
      <c r="H76" s="24">
        <f>SUMIFS('Faturamento SP2'!$H$2:$H$557,'Faturamento SP2'!$D$2:$D$557,'Infos Relatório'!$B$2,'Faturamento SP2'!$E$2:$E$557,'Infos Relatório'!$B76,'Faturamento SP2'!$Z$2:$Z$557,'Infos Relatório'!C$1)</f>
        <v>0</v>
      </c>
      <c r="I76" s="23">
        <f>COUNTIFS('Faturamento SP2'!$D$2:$D$557,'Infos Relatório'!$B$2,'Faturamento SP2'!$E$2:$E$557,'Infos Relatório'!$B76,'Faturamento SP2'!$Z$2:$Z$557,'Infos Relatório'!I$1)</f>
        <v>0</v>
      </c>
      <c r="J76" s="14">
        <f>SUMIFS('Faturamento SP2'!$G$2:$G$557,'Faturamento SP2'!$D$2:$D$557,'Infos Relatório'!$B$2,'Faturamento SP2'!$E$2:$E$557,'Infos Relatório'!$B76,'Faturamento SP2'!$Z$2:$Z$557,'Infos Relatório'!I$1)</f>
        <v>0</v>
      </c>
      <c r="K76" s="55">
        <f>SUMIFS('Faturamento SP2'!$J$2:$J$557,'Faturamento SP2'!$D$2:$D$557,'Infos Relatório'!$B$2,'Faturamento SP2'!$E$2:$E$557,'Infos Relatório'!$B76,'Faturamento SP2'!$Z$2:$Z$557,'Infos Relatório'!I$1)</f>
        <v>0</v>
      </c>
      <c r="L76" s="15">
        <f>SUMIFS('Faturamento SP2'!$O$2:$O$557,'Faturamento SP2'!$D$2:$D$557,'Infos Relatório'!$B$2,'Faturamento SP2'!$E$2:$E$557,'Infos Relatório'!$B76,'Faturamento SP2'!$Z$2:$Z$557,'Infos Relatório'!I$1,'Faturamento SP2'!$T$2:$T$557,"Sim")+SUMIFS('Faturamento SP2'!$P$2:$P$557,'Faturamento SP2'!$D$2:$D$557,'Infos Relatório'!$B$2,'Faturamento SP2'!$E$2:$E$557,'Infos Relatório'!$B76,'Faturamento SP2'!$Z$2:$Z$557,'Infos Relatório'!I$1,'Faturamento SP2'!$T$2:$T$557,"Sim")</f>
        <v>0</v>
      </c>
      <c r="M76" s="27" t="e">
        <f t="shared" si="13"/>
        <v>#DIV/0!</v>
      </c>
      <c r="N76" s="24">
        <f>SUMIFS('Faturamento SP2'!$H$2:$H$557,'Faturamento SP2'!$D$2:$D$557,'Infos Relatório'!$B$2,'Faturamento SP2'!$E$2:$E$557,'Infos Relatório'!$B76,'Faturamento SP2'!$Z$2:$Z$557,'Infos Relatório'!I$1)</f>
        <v>0</v>
      </c>
      <c r="O76" s="23">
        <f>COUNTIFS('Faturamento SP2'!$D$2:$D$557,'Infos Relatório'!$B$2,'Faturamento SP2'!$E$2:$E$557,'Infos Relatório'!$B76,'Faturamento SP2'!$Z$2:$Z$557,'Infos Relatório'!O$1)</f>
        <v>0</v>
      </c>
      <c r="P76" s="14">
        <f>SUMIFS('Faturamento SP2'!$G$2:$G$557,'Faturamento SP2'!$D$2:$D$557,'Infos Relatório'!$B$2,'Faturamento SP2'!$E$2:$E$557,'Infos Relatório'!$B76,'Faturamento SP2'!$Z$2:$Z$557,'Infos Relatório'!O$1)</f>
        <v>0</v>
      </c>
      <c r="Q76" s="14">
        <f>SUMIFS('Faturamento SP2'!$J$2:$J$557,'Faturamento SP2'!$D$2:$D$557,'Infos Relatório'!$B$2,'Faturamento SP2'!$E$2:$E$557,'Infos Relatório'!$B76,'Faturamento SP2'!$Z$2:$Z$557,'Infos Relatório'!O$1)</f>
        <v>0</v>
      </c>
      <c r="R76" s="15">
        <f>SUMIFS('Faturamento SP2'!$O$2:$O$557,'Faturamento SP2'!$D$2:$D$557,'Infos Relatório'!$B$2,'Faturamento SP2'!$E$2:$E$557,'Infos Relatório'!$B76,'Faturamento SP2'!$Z$2:$Z$557,'Infos Relatório'!O$1,'Faturamento SP2'!$T$2:$T$557,"Sim")+SUMIFS('Faturamento SP2'!$P$2:$P$557,'Faturamento SP2'!$D$2:$D$557,'Infos Relatório'!$B$2,'Faturamento SP2'!$E$2:$E$557,'Infos Relatório'!$B76,'Faturamento SP2'!$Z$2:$Z$557,'Infos Relatório'!O$1,'Faturamento SP2'!$T$2:$T$557,"Sim")</f>
        <v>0</v>
      </c>
      <c r="S76" s="27" t="e">
        <f t="shared" si="14"/>
        <v>#DIV/0!</v>
      </c>
      <c r="T76" s="24">
        <f>SUMIFS('Faturamento SP2'!$H$2:$H$557,'Faturamento SP2'!$D$2:$D$557,'Infos Relatório'!$B$2,'Faturamento SP2'!$E$2:$E$557,'Infos Relatório'!$B76,'Faturamento SP2'!$Z$2:$Z$557,'Infos Relatório'!O$1)</f>
        <v>0</v>
      </c>
      <c r="U76" s="23">
        <f>COUNTIFS('Faturamento SP2'!$D$2:$D$557,'Infos Relatório'!$B$2,'Faturamento SP2'!$E$2:$E$557,'Infos Relatório'!$B76,'Faturamento SP2'!$Z$2:$Z$557,'Infos Relatório'!U$1)</f>
        <v>0</v>
      </c>
      <c r="V76" s="14">
        <f>SUMIFS('Faturamento SP2'!$G$2:$G$557,'Faturamento SP2'!$D$2:$D$557,'Infos Relatório'!$B$2,'Faturamento SP2'!$E$2:$E$557,'Infos Relatório'!$B76,'Faturamento SP2'!$Z$2:$Z$557,'Infos Relatório'!U$1)</f>
        <v>0</v>
      </c>
      <c r="W76" s="14">
        <f>SUMIFS('Faturamento SP2'!$J$2:$J$557,'Faturamento SP2'!$D$2:$D$557,'Infos Relatório'!$B$2,'Faturamento SP2'!$E$2:$E$557,'Infos Relatório'!$B76,'Faturamento SP2'!$Z$2:$Z$557,'Infos Relatório'!U$1)</f>
        <v>0</v>
      </c>
      <c r="X76" s="15">
        <f>SUMIFS('Faturamento SP2'!$O$2:$O$557,'Faturamento SP2'!$D$2:$D$557,'Infos Relatório'!$B$2,'Faturamento SP2'!$E$2:$E$557,'Infos Relatório'!$B76,'Faturamento SP2'!$Z$2:$Z$557,'Infos Relatório'!U$1,'Faturamento SP2'!$T$2:$T$557,"Sim")+SUMIFS('Faturamento SP2'!$P$2:$P$557,'Faturamento SP2'!$D$2:$D$557,'Infos Relatório'!$B$2,'Faturamento SP2'!$E$2:$E$557,'Infos Relatório'!$B76,'Faturamento SP2'!$Z$2:$Z$557,'Infos Relatório'!U$1,'Faturamento SP2'!$T$2:$T$557,"Sim")</f>
        <v>0</v>
      </c>
      <c r="Y76" s="27" t="e">
        <f t="shared" si="15"/>
        <v>#DIV/0!</v>
      </c>
      <c r="Z76" s="24">
        <f>SUMIFS('Faturamento SP2'!$H$2:$H$557,'Faturamento SP2'!$D$2:$D$557,'Infos Relatório'!$B$2,'Faturamento SP2'!$E$2:$E$557,'Infos Relatório'!$B76,'Faturamento SP2'!$Z$2:$Z$557,'Infos Relatório'!U$1)</f>
        <v>0</v>
      </c>
      <c r="AA76" s="23">
        <f>COUNTIFS('Faturamento SP2'!$D$2:$D$557,'Infos Relatório'!$B$2,'Faturamento SP2'!$E$2:$E$557,'Infos Relatório'!$B76,'Faturamento SP2'!$Z$2:$Z$557,'Infos Relatório'!AA$1)</f>
        <v>0</v>
      </c>
      <c r="AB76" s="14">
        <f>SUMIFS('Faturamento SP2'!$G$2:$G$557,'Faturamento SP2'!$D$2:$D$557,'Infos Relatório'!$B$2,'Faturamento SP2'!$E$2:$E$557,'Infos Relatório'!$B76,'Faturamento SP2'!$Z$2:$Z$557,'Infos Relatório'!AA$1)</f>
        <v>0</v>
      </c>
      <c r="AC76" s="14">
        <f>SUMIFS('Faturamento SP2'!$J$2:$J$557,'Faturamento SP2'!$D$2:$D$557,'Infos Relatório'!$B$2,'Faturamento SP2'!$E$2:$E$557,'Infos Relatório'!$B76,'Faturamento SP2'!$Z$2:$Z$557,'Infos Relatório'!AA$1)</f>
        <v>0</v>
      </c>
      <c r="AD76" s="15">
        <f>SUMIFS('Faturamento SP2'!$O$2:$O$557,'Faturamento SP2'!$D$2:$D$557,'Infos Relatório'!$B$2,'Faturamento SP2'!$E$2:$E$557,'Infos Relatório'!$B76,'Faturamento SP2'!$Z$2:$Z$557,'Infos Relatório'!AA$1,'Faturamento SP2'!$T$2:$T$557,"Sim")+SUMIFS('Faturamento SP2'!$P$2:$P$557,'Faturamento SP2'!$D$2:$D$557,'Infos Relatório'!$B$2,'Faturamento SP2'!$E$2:$E$557,'Infos Relatório'!$B76,'Faturamento SP2'!$Z$2:$Z$557,'Infos Relatório'!AA$1,'Faturamento SP2'!$T$2:$T$557,"Sim")</f>
        <v>0</v>
      </c>
      <c r="AE76" s="27" t="e">
        <f t="shared" si="16"/>
        <v>#DIV/0!</v>
      </c>
      <c r="AF76" s="24">
        <f>SUMIFS('Faturamento SP2'!$H$2:$H$557,'Faturamento SP2'!$D$2:$D$557,'Infos Relatório'!$B$2,'Faturamento SP2'!$E$2:$E$557,'Infos Relatório'!$B76,'Faturamento SP2'!$Z$2:$Z$557,'Infos Relatório'!AA$1)</f>
        <v>0</v>
      </c>
      <c r="AG76" s="23">
        <f>COUNTIFS('Faturamento SP2'!$D$2:$D$557,'Infos Relatório'!$B$2,'Faturamento SP2'!$E$2:$E$557,'Infos Relatório'!$B76,'Faturamento SP2'!$Z$2:$Z$557,'Infos Relatório'!AG$1)</f>
        <v>0</v>
      </c>
      <c r="AH76" s="14">
        <f>SUMIFS('Faturamento SP2'!$G$2:$G$557,'Faturamento SP2'!$D$2:$D$557,'Infos Relatório'!$B$2,'Faturamento SP2'!$E$2:$E$557,'Infos Relatório'!$B76,'Faturamento SP2'!$Z$2:$Z$557,'Infos Relatório'!AG$1)</f>
        <v>0</v>
      </c>
      <c r="AI76" s="14">
        <f>SUMIFS('Faturamento SP2'!$J$2:$J$557,'Faturamento SP2'!$D$2:$D$557,'Infos Relatório'!$B$2,'Faturamento SP2'!$E$2:$E$557,'Infos Relatório'!$B76,'Faturamento SP2'!$Z$2:$Z$557,'Infos Relatório'!AG$1)</f>
        <v>0</v>
      </c>
      <c r="AJ76" s="15">
        <f>SUMIFS('Faturamento SP2'!$O$2:$O$557,'Faturamento SP2'!$D$2:$D$557,'Infos Relatório'!$B$2,'Faturamento SP2'!$E$2:$E$557,'Infos Relatório'!$B76,'Faturamento SP2'!$Z$2:$Z$557,'Infos Relatório'!AG$1,'Faturamento SP2'!$T$2:$T$557,"Sim")+SUMIFS('Faturamento SP2'!$P$2:$P$557,'Faturamento SP2'!$D$2:$D$557,'Infos Relatório'!$B$2,'Faturamento SP2'!$E$2:$E$557,'Infos Relatório'!$B76,'Faturamento SP2'!$Z$2:$Z$557,'Infos Relatório'!AG$1,'Faturamento SP2'!$T$2:$T$557,"Sim")</f>
        <v>0</v>
      </c>
      <c r="AK76" s="27" t="e">
        <f t="shared" si="17"/>
        <v>#DIV/0!</v>
      </c>
      <c r="AL76" s="24">
        <f>SUMIFS('Faturamento SP2'!$H$2:$H$557,'Faturamento SP2'!$D$2:$D$557,'Infos Relatório'!$B$2,'Faturamento SP2'!$E$2:$E$557,'Infos Relatório'!$B76,'Faturamento SP2'!$Z$2:$Z$557,'Infos Relatório'!AG$1)</f>
        <v>0</v>
      </c>
      <c r="AM76" s="23">
        <f>COUNTIFS('Faturamento SP2'!$D$2:$D$557,'Infos Relatório'!$B$2,'Faturamento SP2'!$E$2:$E$557,'Infos Relatório'!$B76,'Faturamento SP2'!$Z$2:$Z$557,'Infos Relatório'!AM$1)</f>
        <v>0</v>
      </c>
      <c r="AN76" s="14">
        <f>SUMIFS('Faturamento SP2'!$G$2:$G$557,'Faturamento SP2'!$D$2:$D$557,'Infos Relatório'!$B$2,'Faturamento SP2'!$E$2:$E$557,'Infos Relatório'!$B76,'Faturamento SP2'!$Z$2:$Z$557,'Infos Relatório'!AM$1)</f>
        <v>0</v>
      </c>
      <c r="AO76" s="14">
        <f>SUMIFS('Faturamento SP2'!$J$2:$J$557,'Faturamento SP2'!$D$2:$D$557,'Infos Relatório'!$B$2,'Faturamento SP2'!$E$2:$E$557,'Infos Relatório'!$B76,'Faturamento SP2'!$Z$2:$Z$557,'Infos Relatório'!AM$1)</f>
        <v>0</v>
      </c>
      <c r="AP76" s="15">
        <f>SUMIFS('Faturamento SP2'!$O$2:$O$557,'Faturamento SP2'!$D$2:$D$557,'Infos Relatório'!$B$2,'Faturamento SP2'!$E$2:$E$557,'Infos Relatório'!$B76,'Faturamento SP2'!$Z$2:$Z$557,'Infos Relatório'!AM$1,'Faturamento SP2'!$T$2:$T$557,"Sim")+SUMIFS('Faturamento SP2'!$P$2:$P$557,'Faturamento SP2'!$D$2:$D$557,'Infos Relatório'!$B$2,'Faturamento SP2'!$E$2:$E$557,'Infos Relatório'!$B76,'Faturamento SP2'!$Z$2:$Z$557,'Infos Relatório'!AM$1,'Faturamento SP2'!$T$2:$T$557,"Sim")</f>
        <v>0</v>
      </c>
      <c r="AQ76" s="27" t="e">
        <f t="shared" si="18"/>
        <v>#DIV/0!</v>
      </c>
      <c r="AR76" s="24">
        <f>SUMIFS('Faturamento SP2'!$H$2:$H$557,'Faturamento SP2'!$D$2:$D$557,'Infos Relatório'!$B$2,'Faturamento SP2'!$E$2:$E$557,'Infos Relatório'!$B76,'Faturamento SP2'!$Z$2:$Z$557,'Infos Relatório'!AM$1)</f>
        <v>0</v>
      </c>
      <c r="AS76" s="23">
        <f>COUNTIFS('Faturamento SP2'!$D$2:$D$557,'Infos Relatório'!$B$2,'Faturamento SP2'!$E$2:$E$557,'Infos Relatório'!$B76,'Faturamento SP2'!$Z$2:$Z$557,'Infos Relatório'!AS$1)</f>
        <v>0</v>
      </c>
      <c r="AT76" s="14">
        <f>SUMIFS('Faturamento SP2'!$G$2:$G$557,'Faturamento SP2'!$D$2:$D$557,'Infos Relatório'!$B$2,'Faturamento SP2'!$E$2:$E$557,'Infos Relatório'!$B76,'Faturamento SP2'!$Z$2:$Z$557,'Infos Relatório'!AS$1)</f>
        <v>0</v>
      </c>
      <c r="AU76" s="14">
        <f>SUMIFS('Faturamento SP2'!$J$2:$J$557,'Faturamento SP2'!$D$2:$D$557,'Infos Relatório'!$B$2,'Faturamento SP2'!$E$2:$E$557,'Infos Relatório'!$B76,'Faturamento SP2'!$Z$2:$Z$557,'Infos Relatório'!AS$1)</f>
        <v>0</v>
      </c>
      <c r="AV76" s="15">
        <f>SUMIFS('Faturamento SP2'!$O$2:$O$557,'Faturamento SP2'!$D$2:$D$557,'Infos Relatório'!$B$2,'Faturamento SP2'!$E$2:$E$557,'Infos Relatório'!$B76,'Faturamento SP2'!$Z$2:$Z$557,'Infos Relatório'!AS$1,'Faturamento SP2'!$T$2:$T$557,"Sim")+SUMIFS('Faturamento SP2'!$P$2:$P$557,'Faturamento SP2'!$D$2:$D$557,'Infos Relatório'!$B$2,'Faturamento SP2'!$E$2:$E$557,'Infos Relatório'!$B76,'Faturamento SP2'!$Z$2:$Z$557,'Infos Relatório'!AS$1,'Faturamento SP2'!$T$2:$T$557,"Sim")</f>
        <v>0</v>
      </c>
      <c r="AW76" s="27" t="e">
        <f t="shared" si="19"/>
        <v>#DIV/0!</v>
      </c>
      <c r="AX76" s="24">
        <f>SUMIFS('Faturamento SP2'!$H$2:$H$557,'Faturamento SP2'!$D$2:$D$557,'Infos Relatório'!$B$2,'Faturamento SP2'!$E$2:$E$557,'Infos Relatório'!$B76,'Faturamento SP2'!$Z$2:$Z$557,'Infos Relatório'!AS$1)</f>
        <v>0</v>
      </c>
      <c r="AY76" s="23">
        <f>COUNTIFS('Faturamento SP2'!$D$2:$D$557,'Infos Relatório'!$B$2,'Faturamento SP2'!$E$2:$E$557,'Infos Relatório'!$B76,'Faturamento SP2'!$Z$2:$Z$557,'Infos Relatório'!AY$1)</f>
        <v>0</v>
      </c>
      <c r="AZ76" s="14">
        <f>SUMIFS('Faturamento SP2'!$G$2:$G$557,'Faturamento SP2'!$D$2:$D$557,'Infos Relatório'!$B$2,'Faturamento SP2'!$E$2:$E$557,'Infos Relatório'!$B76,'Faturamento SP2'!$Z$2:$Z$557,'Infos Relatório'!AY$1)</f>
        <v>0</v>
      </c>
      <c r="BA76" s="14">
        <f>SUMIFS('Faturamento SP2'!$J$2:$J$557,'Faturamento SP2'!$D$2:$D$557,'Infos Relatório'!$B$2,'Faturamento SP2'!$E$2:$E$557,'Infos Relatório'!$B76,'Faturamento SP2'!$Z$2:$Z$557,'Infos Relatório'!AY$1)</f>
        <v>0</v>
      </c>
      <c r="BB76" s="15">
        <f>SUMIFS('Faturamento SP2'!$O$2:$O$557,'Faturamento SP2'!$D$2:$D$557,'Infos Relatório'!$B$2,'Faturamento SP2'!$E$2:$E$557,'Infos Relatório'!$B76,'Faturamento SP2'!$Z$2:$Z$557,'Infos Relatório'!AY$1,'Faturamento SP2'!$T$2:$T$557,"Sim")+SUMIFS('Faturamento SP2'!$P$2:$P$557,'Faturamento SP2'!$D$2:$D$557,'Infos Relatório'!$B$2,'Faturamento SP2'!$E$2:$E$557,'Infos Relatório'!$B76,'Faturamento SP2'!$Z$2:$Z$557,'Infos Relatório'!AY$1,'Faturamento SP2'!$T$2:$T$557,"Sim")</f>
        <v>0</v>
      </c>
      <c r="BC76" s="27" t="e">
        <f t="shared" si="20"/>
        <v>#DIV/0!</v>
      </c>
      <c r="BD76" s="24">
        <f>SUMIFS('Faturamento SP2'!$H$2:$H$557,'Faturamento SP2'!$D$2:$D$557,'Infos Relatório'!$B$2,'Faturamento SP2'!$E$2:$E$557,'Infos Relatório'!$B76,'Faturamento SP2'!$Z$2:$Z$557,'Infos Relatório'!AY$1)</f>
        <v>0</v>
      </c>
      <c r="BE76" s="23">
        <f>COUNTIFS('Faturamento SP2'!$D$2:$D$557,'Infos Relatório'!$B$2,'Faturamento SP2'!$E$2:$E$557,'Infos Relatório'!$B76,'Faturamento SP2'!$Z$2:$Z$557,'Infos Relatório'!BE$1)</f>
        <v>0</v>
      </c>
      <c r="BF76" s="14">
        <f>SUMIFS('Faturamento SP2'!$G$2:$G$557,'Faturamento SP2'!$D$2:$D$557,'Infos Relatório'!$B$2,'Faturamento SP2'!$E$2:$E$557,'Infos Relatório'!$B76,'Faturamento SP2'!$Z$2:$Z$557,'Infos Relatório'!BE$1)</f>
        <v>0</v>
      </c>
      <c r="BG76" s="14">
        <f>SUMIFS('Faturamento SP2'!$J$2:$J$557,'Faturamento SP2'!$D$2:$D$557,'Infos Relatório'!$B$2,'Faturamento SP2'!$E$2:$E$557,'Infos Relatório'!$B76,'Faturamento SP2'!$Z$2:$Z$557,'Infos Relatório'!BE$1)</f>
        <v>0</v>
      </c>
      <c r="BH76" s="15">
        <f>SUMIFS('Faturamento SP2'!$O$2:$O$557,'Faturamento SP2'!$D$2:$D$557,'Infos Relatório'!$B$2,'Faturamento SP2'!$E$2:$E$557,'Infos Relatório'!$B76,'Faturamento SP2'!$Z$2:$Z$557,'Infos Relatório'!BE$1,'Faturamento SP2'!$T$2:$T$557,"Sim")+SUMIFS('Faturamento SP2'!$P$2:$P$557,'Faturamento SP2'!$D$2:$D$557,'Infos Relatório'!$B$2,'Faturamento SP2'!$E$2:$E$557,'Infos Relatório'!$B76,'Faturamento SP2'!$Z$2:$Z$557,'Infos Relatório'!BE$1,'Faturamento SP2'!$T$2:$T$557,"Sim")</f>
        <v>0</v>
      </c>
      <c r="BI76" s="27" t="e">
        <f t="shared" si="21"/>
        <v>#DIV/0!</v>
      </c>
      <c r="BJ76" s="24">
        <f>SUMIFS('Faturamento SP2'!$H$2:$H$557,'Faturamento SP2'!$D$2:$D$557,'Infos Relatório'!$B$2,'Faturamento SP2'!$E$2:$E$557,'Infos Relatório'!$B76,'Faturamento SP2'!$Z$2:$Z$557,'Infos Relatório'!BE$1)</f>
        <v>0</v>
      </c>
      <c r="BK76" s="23">
        <f>COUNTIFS('Faturamento SP2'!$D$2:$D$557,'Infos Relatório'!$B$2,'Faturamento SP2'!$E$2:$E$557,'Infos Relatório'!$B76,'Faturamento SP2'!$Z$2:$Z$557,'Infos Relatório'!BK$1)</f>
        <v>0</v>
      </c>
      <c r="BL76" s="14">
        <f>SUMIFS('Faturamento SP2'!$G$2:$G$557,'Faturamento SP2'!$D$2:$D$557,'Infos Relatório'!$B$2,'Faturamento SP2'!$E$2:$E$557,'Infos Relatório'!$B76,'Faturamento SP2'!$Z$2:$Z$557,'Infos Relatório'!BK$1)</f>
        <v>0</v>
      </c>
      <c r="BM76" s="14">
        <f>SUMIFS('Faturamento SP2'!$J$2:$J$557,'Faturamento SP2'!$D$2:$D$557,'Infos Relatório'!$B$2,'Faturamento SP2'!$E$2:$E$557,'Infos Relatório'!$B76,'Faturamento SP2'!$Z$2:$Z$557,'Infos Relatório'!BK$1)</f>
        <v>0</v>
      </c>
      <c r="BN76" s="15">
        <f>SUMIFS('Faturamento SP2'!$O$2:$O$557,'Faturamento SP2'!$D$2:$D$557,'Infos Relatório'!$B$2,'Faturamento SP2'!$E$2:$E$557,'Infos Relatório'!$B76,'Faturamento SP2'!$Z$2:$Z$557,'Infos Relatório'!BK$1,'Faturamento SP2'!$T$2:$T$557,"Sim")+SUMIFS('Faturamento SP2'!$P$2:$P$557,'Faturamento SP2'!$D$2:$D$557,'Infos Relatório'!$B$2,'Faturamento SP2'!$E$2:$E$557,'Infos Relatório'!$B76,'Faturamento SP2'!$Z$2:$Z$557,'Infos Relatório'!BK$1,'Faturamento SP2'!$T$2:$T$557,"Sim")</f>
        <v>0</v>
      </c>
      <c r="BO76" s="27" t="e">
        <f t="shared" si="22"/>
        <v>#DIV/0!</v>
      </c>
      <c r="BP76" s="24">
        <f>SUMIFS('Faturamento SP2'!$H$2:$H$557,'Faturamento SP2'!$D$2:$D$557,'Infos Relatório'!$B$2,'Faturamento SP2'!$E$2:$E$557,'Infos Relatório'!$B76,'Faturamento SP2'!$Z$2:$Z$557,'Infos Relatório'!BK$1)</f>
        <v>0</v>
      </c>
      <c r="BQ76" s="23">
        <f>COUNTIFS('Faturamento SP2'!$D$2:$D$557,'Infos Relatório'!$B$2,'Faturamento SP2'!$E$2:$E$557,'Infos Relatório'!$B76,'Faturamento SP2'!$Z$2:$Z$557,'Infos Relatório'!BQ$1)</f>
        <v>0</v>
      </c>
      <c r="BR76" s="14">
        <f>SUMIFS('Faturamento SP2'!$G$2:$G$557,'Faturamento SP2'!$D$2:$D$557,'Infos Relatório'!$B$2,'Faturamento SP2'!$E$2:$E$557,'Infos Relatório'!$B76,'Faturamento SP2'!$Z$2:$Z$557,'Infos Relatório'!BQ$1)</f>
        <v>0</v>
      </c>
      <c r="BS76" s="14">
        <f>SUMIFS('Faturamento SP2'!$J$2:$J$557,'Faturamento SP2'!$D$2:$D$557,'Infos Relatório'!$B$2,'Faturamento SP2'!$E$2:$E$557,'Infos Relatório'!$B76,'Faturamento SP2'!$Z$2:$Z$557,'Infos Relatório'!BQ$1)</f>
        <v>0</v>
      </c>
      <c r="BT76" s="15">
        <f>SUMIFS('Faturamento SP2'!$O$2:$O$557,'Faturamento SP2'!$D$2:$D$557,'Infos Relatório'!$B$2,'Faturamento SP2'!$E$2:$E$557,'Infos Relatório'!$B76,'Faturamento SP2'!$Z$2:$Z$557,'Infos Relatório'!BQ$1,'Faturamento SP2'!$T$2:$T$557,"Sim")+SUMIFS('Faturamento SP2'!$P$2:$P$557,'Faturamento SP2'!$D$2:$D$557,'Infos Relatório'!$B$2,'Faturamento SP2'!$E$2:$E$557,'Infos Relatório'!$B76,'Faturamento SP2'!$Z$2:$Z$557,'Infos Relatório'!BQ$1,'Faturamento SP2'!$T$2:$T$557,"Sim")</f>
        <v>0</v>
      </c>
      <c r="BU76" s="27" t="e">
        <f t="shared" si="23"/>
        <v>#DIV/0!</v>
      </c>
      <c r="BV76" s="24">
        <f>SUMIFS('Faturamento SP2'!$H$2:$H$557,'Faturamento SP2'!$D$2:$D$557,'Infos Relatório'!$B$2,'Faturamento SP2'!$E$2:$E$557,'Infos Relatório'!$B76,'Faturamento SP2'!$Z$2:$Z$557,'Infos Relatório'!BQ$1)</f>
        <v>0</v>
      </c>
    </row>
    <row r="77" spans="2:74">
      <c r="B77" s="17" t="s">
        <v>162</v>
      </c>
      <c r="C77" s="23">
        <f>COUNTIFS('Faturamento SP2'!$D$2:$D$557,'Infos Relatório'!$B$2,'Faturamento SP2'!$E$2:$E$557,'Infos Relatório'!$B77,'Faturamento SP2'!$Z$2:$Z$557,'Infos Relatório'!C$1)</f>
        <v>0</v>
      </c>
      <c r="D77" s="14">
        <f>SUMIFS('Faturamento SP2'!$G$2:$G$557,'Faturamento SP2'!$D$2:$D$557,'Infos Relatório'!$B$2,'Faturamento SP2'!$E$2:$E$557,'Infos Relatório'!$B77,'Faturamento SP2'!$Z$2:$Z$557,'Infos Relatório'!C$1)</f>
        <v>0</v>
      </c>
      <c r="E77" s="55">
        <f>SUMIFS('Faturamento SP2'!$J$2:$J$557,'Faturamento SP2'!$D$2:$D$557,'Infos Relatório'!$B$2,'Faturamento SP2'!$E$2:$E$557,'Infos Relatório'!$B77,'Faturamento SP2'!$Z$2:$Z$557,'Infos Relatório'!C$1)</f>
        <v>0</v>
      </c>
      <c r="F77" s="15">
        <f>SUMIFS('Faturamento SP2'!$O$2:$O$557,'Faturamento SP2'!$D$2:$D$557,'Infos Relatório'!$B$2,'Faturamento SP2'!$E$2:$E$557,'Infos Relatório'!$B77,'Faturamento SP2'!$Z$2:$Z$557,'Infos Relatório'!C$1,'Faturamento SP2'!$T$2:$T$557,"Sim")+SUMIFS('Faturamento SP2'!$P$2:$P$557,'Faturamento SP2'!$D$2:$D$557,'Infos Relatório'!$B$2,'Faturamento SP2'!$E$2:$E$557,'Infos Relatório'!$B77,'Faturamento SP2'!$Z$2:$Z$557,'Infos Relatório'!C$1,'Faturamento SP2'!$T$2:$T$557,"Sim")</f>
        <v>0</v>
      </c>
      <c r="G77" s="60" t="e">
        <f t="shared" si="12"/>
        <v>#DIV/0!</v>
      </c>
      <c r="H77" s="24">
        <f>SUMIFS('Faturamento SP2'!$H$2:$H$557,'Faturamento SP2'!$D$2:$D$557,'Infos Relatório'!$B$2,'Faturamento SP2'!$E$2:$E$557,'Infos Relatório'!$B77,'Faturamento SP2'!$Z$2:$Z$557,'Infos Relatório'!C$1)</f>
        <v>0</v>
      </c>
      <c r="I77" s="23">
        <f>COUNTIFS('Faturamento SP2'!$D$2:$D$557,'Infos Relatório'!$B$2,'Faturamento SP2'!$E$2:$E$557,'Infos Relatório'!$B77,'Faturamento SP2'!$Z$2:$Z$557,'Infos Relatório'!I$1)</f>
        <v>0</v>
      </c>
      <c r="J77" s="14">
        <f>SUMIFS('Faturamento SP2'!$G$2:$G$557,'Faturamento SP2'!$D$2:$D$557,'Infos Relatório'!$B$2,'Faturamento SP2'!$E$2:$E$557,'Infos Relatório'!$B77,'Faturamento SP2'!$Z$2:$Z$557,'Infos Relatório'!I$1)</f>
        <v>0</v>
      </c>
      <c r="K77" s="55">
        <f>SUMIFS('Faturamento SP2'!$J$2:$J$557,'Faturamento SP2'!$D$2:$D$557,'Infos Relatório'!$B$2,'Faturamento SP2'!$E$2:$E$557,'Infos Relatório'!$B77,'Faturamento SP2'!$Z$2:$Z$557,'Infos Relatório'!I$1)</f>
        <v>0</v>
      </c>
      <c r="L77" s="15">
        <f>SUMIFS('Faturamento SP2'!$O$2:$O$557,'Faturamento SP2'!$D$2:$D$557,'Infos Relatório'!$B$2,'Faturamento SP2'!$E$2:$E$557,'Infos Relatório'!$B77,'Faturamento SP2'!$Z$2:$Z$557,'Infos Relatório'!I$1,'Faturamento SP2'!$T$2:$T$557,"Sim")+SUMIFS('Faturamento SP2'!$P$2:$P$557,'Faturamento SP2'!$D$2:$D$557,'Infos Relatório'!$B$2,'Faturamento SP2'!$E$2:$E$557,'Infos Relatório'!$B77,'Faturamento SP2'!$Z$2:$Z$557,'Infos Relatório'!I$1,'Faturamento SP2'!$T$2:$T$557,"Sim")</f>
        <v>0</v>
      </c>
      <c r="M77" s="27" t="e">
        <f t="shared" si="13"/>
        <v>#DIV/0!</v>
      </c>
      <c r="N77" s="24">
        <f>SUMIFS('Faturamento SP2'!$H$2:$H$557,'Faturamento SP2'!$D$2:$D$557,'Infos Relatório'!$B$2,'Faturamento SP2'!$E$2:$E$557,'Infos Relatório'!$B77,'Faturamento SP2'!$Z$2:$Z$557,'Infos Relatório'!I$1)</f>
        <v>0</v>
      </c>
      <c r="O77" s="23">
        <f>COUNTIFS('Faturamento SP2'!$D$2:$D$557,'Infos Relatório'!$B$2,'Faturamento SP2'!$E$2:$E$557,'Infos Relatório'!$B77,'Faturamento SP2'!$Z$2:$Z$557,'Infos Relatório'!O$1)</f>
        <v>0</v>
      </c>
      <c r="P77" s="14">
        <f>SUMIFS('Faturamento SP2'!$G$2:$G$557,'Faturamento SP2'!$D$2:$D$557,'Infos Relatório'!$B$2,'Faturamento SP2'!$E$2:$E$557,'Infos Relatório'!$B77,'Faturamento SP2'!$Z$2:$Z$557,'Infos Relatório'!O$1)</f>
        <v>0</v>
      </c>
      <c r="Q77" s="14">
        <f>SUMIFS('Faturamento SP2'!$J$2:$J$557,'Faturamento SP2'!$D$2:$D$557,'Infos Relatório'!$B$2,'Faturamento SP2'!$E$2:$E$557,'Infos Relatório'!$B77,'Faturamento SP2'!$Z$2:$Z$557,'Infos Relatório'!O$1)</f>
        <v>0</v>
      </c>
      <c r="R77" s="15">
        <f>SUMIFS('Faturamento SP2'!$O$2:$O$557,'Faturamento SP2'!$D$2:$D$557,'Infos Relatório'!$B$2,'Faturamento SP2'!$E$2:$E$557,'Infos Relatório'!$B77,'Faturamento SP2'!$Z$2:$Z$557,'Infos Relatório'!O$1,'Faturamento SP2'!$T$2:$T$557,"Sim")+SUMIFS('Faturamento SP2'!$P$2:$P$557,'Faturamento SP2'!$D$2:$D$557,'Infos Relatório'!$B$2,'Faturamento SP2'!$E$2:$E$557,'Infos Relatório'!$B77,'Faturamento SP2'!$Z$2:$Z$557,'Infos Relatório'!O$1,'Faturamento SP2'!$T$2:$T$557,"Sim")</f>
        <v>0</v>
      </c>
      <c r="S77" s="27" t="e">
        <f t="shared" si="14"/>
        <v>#DIV/0!</v>
      </c>
      <c r="T77" s="24">
        <f>SUMIFS('Faturamento SP2'!$H$2:$H$557,'Faturamento SP2'!$D$2:$D$557,'Infos Relatório'!$B$2,'Faturamento SP2'!$E$2:$E$557,'Infos Relatório'!$B77,'Faturamento SP2'!$Z$2:$Z$557,'Infos Relatório'!O$1)</f>
        <v>0</v>
      </c>
      <c r="U77" s="23">
        <f>COUNTIFS('Faturamento SP2'!$D$2:$D$557,'Infos Relatório'!$B$2,'Faturamento SP2'!$E$2:$E$557,'Infos Relatório'!$B77,'Faturamento SP2'!$Z$2:$Z$557,'Infos Relatório'!U$1)</f>
        <v>0</v>
      </c>
      <c r="V77" s="14">
        <f>SUMIFS('Faturamento SP2'!$G$2:$G$557,'Faturamento SP2'!$D$2:$D$557,'Infos Relatório'!$B$2,'Faturamento SP2'!$E$2:$E$557,'Infos Relatório'!$B77,'Faturamento SP2'!$Z$2:$Z$557,'Infos Relatório'!U$1)</f>
        <v>0</v>
      </c>
      <c r="W77" s="14">
        <f>SUMIFS('Faturamento SP2'!$J$2:$J$557,'Faturamento SP2'!$D$2:$D$557,'Infos Relatório'!$B$2,'Faturamento SP2'!$E$2:$E$557,'Infos Relatório'!$B77,'Faturamento SP2'!$Z$2:$Z$557,'Infos Relatório'!U$1)</f>
        <v>0</v>
      </c>
      <c r="X77" s="15">
        <f>SUMIFS('Faturamento SP2'!$O$2:$O$557,'Faturamento SP2'!$D$2:$D$557,'Infos Relatório'!$B$2,'Faturamento SP2'!$E$2:$E$557,'Infos Relatório'!$B77,'Faturamento SP2'!$Z$2:$Z$557,'Infos Relatório'!U$1,'Faturamento SP2'!$T$2:$T$557,"Sim")+SUMIFS('Faturamento SP2'!$P$2:$P$557,'Faturamento SP2'!$D$2:$D$557,'Infos Relatório'!$B$2,'Faturamento SP2'!$E$2:$E$557,'Infos Relatório'!$B77,'Faturamento SP2'!$Z$2:$Z$557,'Infos Relatório'!U$1,'Faturamento SP2'!$T$2:$T$557,"Sim")</f>
        <v>0</v>
      </c>
      <c r="Y77" s="27" t="e">
        <f t="shared" si="15"/>
        <v>#DIV/0!</v>
      </c>
      <c r="Z77" s="24">
        <f>SUMIFS('Faturamento SP2'!$H$2:$H$557,'Faturamento SP2'!$D$2:$D$557,'Infos Relatório'!$B$2,'Faturamento SP2'!$E$2:$E$557,'Infos Relatório'!$B77,'Faturamento SP2'!$Z$2:$Z$557,'Infos Relatório'!U$1)</f>
        <v>0</v>
      </c>
      <c r="AA77" s="23">
        <f>COUNTIFS('Faturamento SP2'!$D$2:$D$557,'Infos Relatório'!$B$2,'Faturamento SP2'!$E$2:$E$557,'Infos Relatório'!$B77,'Faturamento SP2'!$Z$2:$Z$557,'Infos Relatório'!AA$1)</f>
        <v>0</v>
      </c>
      <c r="AB77" s="14">
        <f>SUMIFS('Faturamento SP2'!$G$2:$G$557,'Faturamento SP2'!$D$2:$D$557,'Infos Relatório'!$B$2,'Faturamento SP2'!$E$2:$E$557,'Infos Relatório'!$B77,'Faturamento SP2'!$Z$2:$Z$557,'Infos Relatório'!AA$1)</f>
        <v>0</v>
      </c>
      <c r="AC77" s="14">
        <f>SUMIFS('Faturamento SP2'!$J$2:$J$557,'Faturamento SP2'!$D$2:$D$557,'Infos Relatório'!$B$2,'Faturamento SP2'!$E$2:$E$557,'Infos Relatório'!$B77,'Faturamento SP2'!$Z$2:$Z$557,'Infos Relatório'!AA$1)</f>
        <v>0</v>
      </c>
      <c r="AD77" s="15">
        <f>SUMIFS('Faturamento SP2'!$O$2:$O$557,'Faturamento SP2'!$D$2:$D$557,'Infos Relatório'!$B$2,'Faturamento SP2'!$E$2:$E$557,'Infos Relatório'!$B77,'Faturamento SP2'!$Z$2:$Z$557,'Infos Relatório'!AA$1,'Faturamento SP2'!$T$2:$T$557,"Sim")+SUMIFS('Faturamento SP2'!$P$2:$P$557,'Faturamento SP2'!$D$2:$D$557,'Infos Relatório'!$B$2,'Faturamento SP2'!$E$2:$E$557,'Infos Relatório'!$B77,'Faturamento SP2'!$Z$2:$Z$557,'Infos Relatório'!AA$1,'Faturamento SP2'!$T$2:$T$557,"Sim")</f>
        <v>0</v>
      </c>
      <c r="AE77" s="27" t="e">
        <f t="shared" si="16"/>
        <v>#DIV/0!</v>
      </c>
      <c r="AF77" s="24">
        <f>SUMIFS('Faturamento SP2'!$H$2:$H$557,'Faturamento SP2'!$D$2:$D$557,'Infos Relatório'!$B$2,'Faturamento SP2'!$E$2:$E$557,'Infos Relatório'!$B77,'Faturamento SP2'!$Z$2:$Z$557,'Infos Relatório'!AA$1)</f>
        <v>0</v>
      </c>
      <c r="AG77" s="23">
        <f>COUNTIFS('Faturamento SP2'!$D$2:$D$557,'Infos Relatório'!$B$2,'Faturamento SP2'!$E$2:$E$557,'Infos Relatório'!$B77,'Faturamento SP2'!$Z$2:$Z$557,'Infos Relatório'!AG$1)</f>
        <v>0</v>
      </c>
      <c r="AH77" s="14">
        <f>SUMIFS('Faturamento SP2'!$G$2:$G$557,'Faturamento SP2'!$D$2:$D$557,'Infos Relatório'!$B$2,'Faturamento SP2'!$E$2:$E$557,'Infos Relatório'!$B77,'Faturamento SP2'!$Z$2:$Z$557,'Infos Relatório'!AG$1)</f>
        <v>0</v>
      </c>
      <c r="AI77" s="14">
        <f>SUMIFS('Faturamento SP2'!$J$2:$J$557,'Faturamento SP2'!$D$2:$D$557,'Infos Relatório'!$B$2,'Faturamento SP2'!$E$2:$E$557,'Infos Relatório'!$B77,'Faturamento SP2'!$Z$2:$Z$557,'Infos Relatório'!AG$1)</f>
        <v>0</v>
      </c>
      <c r="AJ77" s="15">
        <f>SUMIFS('Faturamento SP2'!$O$2:$O$557,'Faturamento SP2'!$D$2:$D$557,'Infos Relatório'!$B$2,'Faturamento SP2'!$E$2:$E$557,'Infos Relatório'!$B77,'Faturamento SP2'!$Z$2:$Z$557,'Infos Relatório'!AG$1,'Faturamento SP2'!$T$2:$T$557,"Sim")+SUMIFS('Faturamento SP2'!$P$2:$P$557,'Faturamento SP2'!$D$2:$D$557,'Infos Relatório'!$B$2,'Faturamento SP2'!$E$2:$E$557,'Infos Relatório'!$B77,'Faturamento SP2'!$Z$2:$Z$557,'Infos Relatório'!AG$1,'Faturamento SP2'!$T$2:$T$557,"Sim")</f>
        <v>0</v>
      </c>
      <c r="AK77" s="27" t="e">
        <f t="shared" si="17"/>
        <v>#DIV/0!</v>
      </c>
      <c r="AL77" s="24">
        <f>SUMIFS('Faturamento SP2'!$H$2:$H$557,'Faturamento SP2'!$D$2:$D$557,'Infos Relatório'!$B$2,'Faturamento SP2'!$E$2:$E$557,'Infos Relatório'!$B77,'Faturamento SP2'!$Z$2:$Z$557,'Infos Relatório'!AG$1)</f>
        <v>0</v>
      </c>
      <c r="AM77" s="23">
        <f>COUNTIFS('Faturamento SP2'!$D$2:$D$557,'Infos Relatório'!$B$2,'Faturamento SP2'!$E$2:$E$557,'Infos Relatório'!$B77,'Faturamento SP2'!$Z$2:$Z$557,'Infos Relatório'!AM$1)</f>
        <v>0</v>
      </c>
      <c r="AN77" s="14">
        <f>SUMIFS('Faturamento SP2'!$G$2:$G$557,'Faturamento SP2'!$D$2:$D$557,'Infos Relatório'!$B$2,'Faturamento SP2'!$E$2:$E$557,'Infos Relatório'!$B77,'Faturamento SP2'!$Z$2:$Z$557,'Infos Relatório'!AM$1)</f>
        <v>0</v>
      </c>
      <c r="AO77" s="14">
        <f>SUMIFS('Faturamento SP2'!$J$2:$J$557,'Faturamento SP2'!$D$2:$D$557,'Infos Relatório'!$B$2,'Faturamento SP2'!$E$2:$E$557,'Infos Relatório'!$B77,'Faturamento SP2'!$Z$2:$Z$557,'Infos Relatório'!AM$1)</f>
        <v>0</v>
      </c>
      <c r="AP77" s="15">
        <f>SUMIFS('Faturamento SP2'!$O$2:$O$557,'Faturamento SP2'!$D$2:$D$557,'Infos Relatório'!$B$2,'Faturamento SP2'!$E$2:$E$557,'Infos Relatório'!$B77,'Faturamento SP2'!$Z$2:$Z$557,'Infos Relatório'!AM$1,'Faturamento SP2'!$T$2:$T$557,"Sim")+SUMIFS('Faturamento SP2'!$P$2:$P$557,'Faturamento SP2'!$D$2:$D$557,'Infos Relatório'!$B$2,'Faturamento SP2'!$E$2:$E$557,'Infos Relatório'!$B77,'Faturamento SP2'!$Z$2:$Z$557,'Infos Relatório'!AM$1,'Faturamento SP2'!$T$2:$T$557,"Sim")</f>
        <v>0</v>
      </c>
      <c r="AQ77" s="27" t="e">
        <f t="shared" si="18"/>
        <v>#DIV/0!</v>
      </c>
      <c r="AR77" s="24">
        <f>SUMIFS('Faturamento SP2'!$H$2:$H$557,'Faturamento SP2'!$D$2:$D$557,'Infos Relatório'!$B$2,'Faturamento SP2'!$E$2:$E$557,'Infos Relatório'!$B77,'Faturamento SP2'!$Z$2:$Z$557,'Infos Relatório'!AM$1)</f>
        <v>0</v>
      </c>
      <c r="AS77" s="23">
        <f>COUNTIFS('Faturamento SP2'!$D$2:$D$557,'Infos Relatório'!$B$2,'Faturamento SP2'!$E$2:$E$557,'Infos Relatório'!$B77,'Faturamento SP2'!$Z$2:$Z$557,'Infos Relatório'!AS$1)</f>
        <v>0</v>
      </c>
      <c r="AT77" s="14">
        <f>SUMIFS('Faturamento SP2'!$G$2:$G$557,'Faturamento SP2'!$D$2:$D$557,'Infos Relatório'!$B$2,'Faturamento SP2'!$E$2:$E$557,'Infos Relatório'!$B77,'Faturamento SP2'!$Z$2:$Z$557,'Infos Relatório'!AS$1)</f>
        <v>0</v>
      </c>
      <c r="AU77" s="14">
        <f>SUMIFS('Faturamento SP2'!$J$2:$J$557,'Faturamento SP2'!$D$2:$D$557,'Infos Relatório'!$B$2,'Faturamento SP2'!$E$2:$E$557,'Infos Relatório'!$B77,'Faturamento SP2'!$Z$2:$Z$557,'Infos Relatório'!AS$1)</f>
        <v>0</v>
      </c>
      <c r="AV77" s="15">
        <f>SUMIFS('Faturamento SP2'!$O$2:$O$557,'Faturamento SP2'!$D$2:$D$557,'Infos Relatório'!$B$2,'Faturamento SP2'!$E$2:$E$557,'Infos Relatório'!$B77,'Faturamento SP2'!$Z$2:$Z$557,'Infos Relatório'!AS$1,'Faturamento SP2'!$T$2:$T$557,"Sim")+SUMIFS('Faturamento SP2'!$P$2:$P$557,'Faturamento SP2'!$D$2:$D$557,'Infos Relatório'!$B$2,'Faturamento SP2'!$E$2:$E$557,'Infos Relatório'!$B77,'Faturamento SP2'!$Z$2:$Z$557,'Infos Relatório'!AS$1,'Faturamento SP2'!$T$2:$T$557,"Sim")</f>
        <v>0</v>
      </c>
      <c r="AW77" s="27" t="e">
        <f t="shared" si="19"/>
        <v>#DIV/0!</v>
      </c>
      <c r="AX77" s="24">
        <f>SUMIFS('Faturamento SP2'!$H$2:$H$557,'Faturamento SP2'!$D$2:$D$557,'Infos Relatório'!$B$2,'Faturamento SP2'!$E$2:$E$557,'Infos Relatório'!$B77,'Faturamento SP2'!$Z$2:$Z$557,'Infos Relatório'!AS$1)</f>
        <v>0</v>
      </c>
      <c r="AY77" s="23">
        <f>COUNTIFS('Faturamento SP2'!$D$2:$D$557,'Infos Relatório'!$B$2,'Faturamento SP2'!$E$2:$E$557,'Infos Relatório'!$B77,'Faturamento SP2'!$Z$2:$Z$557,'Infos Relatório'!AY$1)</f>
        <v>0</v>
      </c>
      <c r="AZ77" s="14">
        <f>SUMIFS('Faturamento SP2'!$G$2:$G$557,'Faturamento SP2'!$D$2:$D$557,'Infos Relatório'!$B$2,'Faturamento SP2'!$E$2:$E$557,'Infos Relatório'!$B77,'Faturamento SP2'!$Z$2:$Z$557,'Infos Relatório'!AY$1)</f>
        <v>0</v>
      </c>
      <c r="BA77" s="14">
        <f>SUMIFS('Faturamento SP2'!$J$2:$J$557,'Faturamento SP2'!$D$2:$D$557,'Infos Relatório'!$B$2,'Faturamento SP2'!$E$2:$E$557,'Infos Relatório'!$B77,'Faturamento SP2'!$Z$2:$Z$557,'Infos Relatório'!AY$1)</f>
        <v>0</v>
      </c>
      <c r="BB77" s="15">
        <f>SUMIFS('Faturamento SP2'!$O$2:$O$557,'Faturamento SP2'!$D$2:$D$557,'Infos Relatório'!$B$2,'Faturamento SP2'!$E$2:$E$557,'Infos Relatório'!$B77,'Faturamento SP2'!$Z$2:$Z$557,'Infos Relatório'!AY$1,'Faturamento SP2'!$T$2:$T$557,"Sim")+SUMIFS('Faturamento SP2'!$P$2:$P$557,'Faturamento SP2'!$D$2:$D$557,'Infos Relatório'!$B$2,'Faturamento SP2'!$E$2:$E$557,'Infos Relatório'!$B77,'Faturamento SP2'!$Z$2:$Z$557,'Infos Relatório'!AY$1,'Faturamento SP2'!$T$2:$T$557,"Sim")</f>
        <v>0</v>
      </c>
      <c r="BC77" s="27" t="e">
        <f t="shared" si="20"/>
        <v>#DIV/0!</v>
      </c>
      <c r="BD77" s="24">
        <f>SUMIFS('Faturamento SP2'!$H$2:$H$557,'Faturamento SP2'!$D$2:$D$557,'Infos Relatório'!$B$2,'Faturamento SP2'!$E$2:$E$557,'Infos Relatório'!$B77,'Faturamento SP2'!$Z$2:$Z$557,'Infos Relatório'!AY$1)</f>
        <v>0</v>
      </c>
      <c r="BE77" s="23">
        <f>COUNTIFS('Faturamento SP2'!$D$2:$D$557,'Infos Relatório'!$B$2,'Faturamento SP2'!$E$2:$E$557,'Infos Relatório'!$B77,'Faturamento SP2'!$Z$2:$Z$557,'Infos Relatório'!BE$1)</f>
        <v>0</v>
      </c>
      <c r="BF77" s="14">
        <f>SUMIFS('Faturamento SP2'!$G$2:$G$557,'Faturamento SP2'!$D$2:$D$557,'Infos Relatório'!$B$2,'Faturamento SP2'!$E$2:$E$557,'Infos Relatório'!$B77,'Faturamento SP2'!$Z$2:$Z$557,'Infos Relatório'!BE$1)</f>
        <v>0</v>
      </c>
      <c r="BG77" s="14">
        <f>SUMIFS('Faturamento SP2'!$J$2:$J$557,'Faturamento SP2'!$D$2:$D$557,'Infos Relatório'!$B$2,'Faturamento SP2'!$E$2:$E$557,'Infos Relatório'!$B77,'Faturamento SP2'!$Z$2:$Z$557,'Infos Relatório'!BE$1)</f>
        <v>0</v>
      </c>
      <c r="BH77" s="15">
        <f>SUMIFS('Faturamento SP2'!$O$2:$O$557,'Faturamento SP2'!$D$2:$D$557,'Infos Relatório'!$B$2,'Faturamento SP2'!$E$2:$E$557,'Infos Relatório'!$B77,'Faturamento SP2'!$Z$2:$Z$557,'Infos Relatório'!BE$1,'Faturamento SP2'!$T$2:$T$557,"Sim")+SUMIFS('Faturamento SP2'!$P$2:$P$557,'Faturamento SP2'!$D$2:$D$557,'Infos Relatório'!$B$2,'Faturamento SP2'!$E$2:$E$557,'Infos Relatório'!$B77,'Faturamento SP2'!$Z$2:$Z$557,'Infos Relatório'!BE$1,'Faturamento SP2'!$T$2:$T$557,"Sim")</f>
        <v>0</v>
      </c>
      <c r="BI77" s="27" t="e">
        <f t="shared" si="21"/>
        <v>#DIV/0!</v>
      </c>
      <c r="BJ77" s="24">
        <f>SUMIFS('Faturamento SP2'!$H$2:$H$557,'Faturamento SP2'!$D$2:$D$557,'Infos Relatório'!$B$2,'Faturamento SP2'!$E$2:$E$557,'Infos Relatório'!$B77,'Faturamento SP2'!$Z$2:$Z$557,'Infos Relatório'!BE$1)</f>
        <v>0</v>
      </c>
      <c r="BK77" s="23">
        <f>COUNTIFS('Faturamento SP2'!$D$2:$D$557,'Infos Relatório'!$B$2,'Faturamento SP2'!$E$2:$E$557,'Infos Relatório'!$B77,'Faturamento SP2'!$Z$2:$Z$557,'Infos Relatório'!BK$1)</f>
        <v>0</v>
      </c>
      <c r="BL77" s="14">
        <f>SUMIFS('Faturamento SP2'!$G$2:$G$557,'Faturamento SP2'!$D$2:$D$557,'Infos Relatório'!$B$2,'Faturamento SP2'!$E$2:$E$557,'Infos Relatório'!$B77,'Faturamento SP2'!$Z$2:$Z$557,'Infos Relatório'!BK$1)</f>
        <v>0</v>
      </c>
      <c r="BM77" s="14">
        <f>SUMIFS('Faturamento SP2'!$J$2:$J$557,'Faturamento SP2'!$D$2:$D$557,'Infos Relatório'!$B$2,'Faturamento SP2'!$E$2:$E$557,'Infos Relatório'!$B77,'Faturamento SP2'!$Z$2:$Z$557,'Infos Relatório'!BK$1)</f>
        <v>0</v>
      </c>
      <c r="BN77" s="15">
        <f>SUMIFS('Faturamento SP2'!$O$2:$O$557,'Faturamento SP2'!$D$2:$D$557,'Infos Relatório'!$B$2,'Faturamento SP2'!$E$2:$E$557,'Infos Relatório'!$B77,'Faturamento SP2'!$Z$2:$Z$557,'Infos Relatório'!BK$1,'Faturamento SP2'!$T$2:$T$557,"Sim")+SUMIFS('Faturamento SP2'!$P$2:$P$557,'Faturamento SP2'!$D$2:$D$557,'Infos Relatório'!$B$2,'Faturamento SP2'!$E$2:$E$557,'Infos Relatório'!$B77,'Faturamento SP2'!$Z$2:$Z$557,'Infos Relatório'!BK$1,'Faturamento SP2'!$T$2:$T$557,"Sim")</f>
        <v>0</v>
      </c>
      <c r="BO77" s="27" t="e">
        <f t="shared" si="22"/>
        <v>#DIV/0!</v>
      </c>
      <c r="BP77" s="24">
        <f>SUMIFS('Faturamento SP2'!$H$2:$H$557,'Faturamento SP2'!$D$2:$D$557,'Infos Relatório'!$B$2,'Faturamento SP2'!$E$2:$E$557,'Infos Relatório'!$B77,'Faturamento SP2'!$Z$2:$Z$557,'Infos Relatório'!BK$1)</f>
        <v>0</v>
      </c>
      <c r="BQ77" s="23">
        <f>COUNTIFS('Faturamento SP2'!$D$2:$D$557,'Infos Relatório'!$B$2,'Faturamento SP2'!$E$2:$E$557,'Infos Relatório'!$B77,'Faturamento SP2'!$Z$2:$Z$557,'Infos Relatório'!BQ$1)</f>
        <v>0</v>
      </c>
      <c r="BR77" s="14">
        <f>SUMIFS('Faturamento SP2'!$G$2:$G$557,'Faturamento SP2'!$D$2:$D$557,'Infos Relatório'!$B$2,'Faturamento SP2'!$E$2:$E$557,'Infos Relatório'!$B77,'Faturamento SP2'!$Z$2:$Z$557,'Infos Relatório'!BQ$1)</f>
        <v>0</v>
      </c>
      <c r="BS77" s="14">
        <f>SUMIFS('Faturamento SP2'!$J$2:$J$557,'Faturamento SP2'!$D$2:$D$557,'Infos Relatório'!$B$2,'Faturamento SP2'!$E$2:$E$557,'Infos Relatório'!$B77,'Faturamento SP2'!$Z$2:$Z$557,'Infos Relatório'!BQ$1)</f>
        <v>0</v>
      </c>
      <c r="BT77" s="15">
        <f>SUMIFS('Faturamento SP2'!$O$2:$O$557,'Faturamento SP2'!$D$2:$D$557,'Infos Relatório'!$B$2,'Faturamento SP2'!$E$2:$E$557,'Infos Relatório'!$B77,'Faturamento SP2'!$Z$2:$Z$557,'Infos Relatório'!BQ$1,'Faturamento SP2'!$T$2:$T$557,"Sim")+SUMIFS('Faturamento SP2'!$P$2:$P$557,'Faturamento SP2'!$D$2:$D$557,'Infos Relatório'!$B$2,'Faturamento SP2'!$E$2:$E$557,'Infos Relatório'!$B77,'Faturamento SP2'!$Z$2:$Z$557,'Infos Relatório'!BQ$1,'Faturamento SP2'!$T$2:$T$557,"Sim")</f>
        <v>0</v>
      </c>
      <c r="BU77" s="27" t="e">
        <f t="shared" si="23"/>
        <v>#DIV/0!</v>
      </c>
      <c r="BV77" s="24">
        <f>SUMIFS('Faturamento SP2'!$H$2:$H$557,'Faturamento SP2'!$D$2:$D$557,'Infos Relatório'!$B$2,'Faturamento SP2'!$E$2:$E$557,'Infos Relatório'!$B77,'Faturamento SP2'!$Z$2:$Z$557,'Infos Relatório'!BQ$1)</f>
        <v>0</v>
      </c>
    </row>
    <row r="78" spans="2:74">
      <c r="B78" s="17" t="s">
        <v>787</v>
      </c>
      <c r="C78" s="23">
        <f>COUNTIFS('Faturamento SP2'!$D$2:$D$557,'Infos Relatório'!$B$2,'Faturamento SP2'!$E$2:$E$557,'Infos Relatório'!$B78,'Faturamento SP2'!$Z$2:$Z$557,'Infos Relatório'!C$1)</f>
        <v>0</v>
      </c>
      <c r="D78" s="14">
        <f>SUMIFS('Faturamento SP2'!$G$2:$G$557,'Faturamento SP2'!$D$2:$D$557,'Infos Relatório'!$B$2,'Faturamento SP2'!$E$2:$E$557,'Infos Relatório'!$B78,'Faturamento SP2'!$Z$2:$Z$557,'Infos Relatório'!C$1)</f>
        <v>0</v>
      </c>
      <c r="E78" s="55">
        <f>SUMIFS('Faturamento SP2'!$J$2:$J$557,'Faturamento SP2'!$D$2:$D$557,'Infos Relatório'!$B$2,'Faturamento SP2'!$E$2:$E$557,'Infos Relatório'!$B78,'Faturamento SP2'!$Z$2:$Z$557,'Infos Relatório'!C$1)</f>
        <v>0</v>
      </c>
      <c r="F78" s="15">
        <f>SUMIFS('Faturamento SP2'!$O$2:$O$557,'Faturamento SP2'!$D$2:$D$557,'Infos Relatório'!$B$2,'Faturamento SP2'!$E$2:$E$557,'Infos Relatório'!$B78,'Faturamento SP2'!$Z$2:$Z$557,'Infos Relatório'!C$1,'Faturamento SP2'!$T$2:$T$557,"Sim")+SUMIFS('Faturamento SP2'!$P$2:$P$557,'Faturamento SP2'!$D$2:$D$557,'Infos Relatório'!$B$2,'Faturamento SP2'!$E$2:$E$557,'Infos Relatório'!$B78,'Faturamento SP2'!$Z$2:$Z$557,'Infos Relatório'!C$1,'Faturamento SP2'!$T$2:$T$557,"Sim")</f>
        <v>0</v>
      </c>
      <c r="G78" s="60" t="e">
        <f t="shared" si="12"/>
        <v>#DIV/0!</v>
      </c>
      <c r="H78" s="24">
        <f>SUMIFS('Faturamento SP2'!$H$2:$H$557,'Faturamento SP2'!$D$2:$D$557,'Infos Relatório'!$B$2,'Faturamento SP2'!$E$2:$E$557,'Infos Relatório'!$B78,'Faturamento SP2'!$Z$2:$Z$557,'Infos Relatório'!C$1)</f>
        <v>0</v>
      </c>
      <c r="I78" s="23">
        <f>COUNTIFS('Faturamento SP2'!$D$2:$D$557,'Infos Relatório'!$B$2,'Faturamento SP2'!$E$2:$E$557,'Infos Relatório'!$B78,'Faturamento SP2'!$Z$2:$Z$557,'Infos Relatório'!I$1)</f>
        <v>0</v>
      </c>
      <c r="J78" s="14">
        <f>SUMIFS('Faturamento SP2'!$G$2:$G$557,'Faturamento SP2'!$D$2:$D$557,'Infos Relatório'!$B$2,'Faturamento SP2'!$E$2:$E$557,'Infos Relatório'!$B78,'Faturamento SP2'!$Z$2:$Z$557,'Infos Relatório'!I$1)</f>
        <v>0</v>
      </c>
      <c r="K78" s="55">
        <f>SUMIFS('Faturamento SP2'!$J$2:$J$557,'Faturamento SP2'!$D$2:$D$557,'Infos Relatório'!$B$2,'Faturamento SP2'!$E$2:$E$557,'Infos Relatório'!$B78,'Faturamento SP2'!$Z$2:$Z$557,'Infos Relatório'!I$1)</f>
        <v>0</v>
      </c>
      <c r="L78" s="15">
        <f>SUMIFS('Faturamento SP2'!$O$2:$O$557,'Faturamento SP2'!$D$2:$D$557,'Infos Relatório'!$B$2,'Faturamento SP2'!$E$2:$E$557,'Infos Relatório'!$B78,'Faturamento SP2'!$Z$2:$Z$557,'Infos Relatório'!I$1,'Faturamento SP2'!$T$2:$T$557,"Sim")+SUMIFS('Faturamento SP2'!$P$2:$P$557,'Faturamento SP2'!$D$2:$D$557,'Infos Relatório'!$B$2,'Faturamento SP2'!$E$2:$E$557,'Infos Relatório'!$B78,'Faturamento SP2'!$Z$2:$Z$557,'Infos Relatório'!I$1,'Faturamento SP2'!$T$2:$T$557,"Sim")</f>
        <v>0</v>
      </c>
      <c r="M78" s="27" t="e">
        <f t="shared" si="13"/>
        <v>#DIV/0!</v>
      </c>
      <c r="N78" s="24">
        <f>SUMIFS('Faturamento SP2'!$H$2:$H$557,'Faturamento SP2'!$D$2:$D$557,'Infos Relatório'!$B$2,'Faturamento SP2'!$E$2:$E$557,'Infos Relatório'!$B78,'Faturamento SP2'!$Z$2:$Z$557,'Infos Relatório'!I$1)</f>
        <v>0</v>
      </c>
      <c r="O78" s="23">
        <f>COUNTIFS('Faturamento SP2'!$D$2:$D$557,'Infos Relatório'!$B$2,'Faturamento SP2'!$E$2:$E$557,'Infos Relatório'!$B78,'Faturamento SP2'!$Z$2:$Z$557,'Infos Relatório'!O$1)</f>
        <v>0</v>
      </c>
      <c r="P78" s="14">
        <f>SUMIFS('Faturamento SP2'!$G$2:$G$557,'Faturamento SP2'!$D$2:$D$557,'Infos Relatório'!$B$2,'Faturamento SP2'!$E$2:$E$557,'Infos Relatório'!$B78,'Faturamento SP2'!$Z$2:$Z$557,'Infos Relatório'!O$1)</f>
        <v>0</v>
      </c>
      <c r="Q78" s="14">
        <f>SUMIFS('Faturamento SP2'!$J$2:$J$557,'Faturamento SP2'!$D$2:$D$557,'Infos Relatório'!$B$2,'Faturamento SP2'!$E$2:$E$557,'Infos Relatório'!$B78,'Faturamento SP2'!$Z$2:$Z$557,'Infos Relatório'!O$1)</f>
        <v>0</v>
      </c>
      <c r="R78" s="15">
        <f>SUMIFS('Faturamento SP2'!$O$2:$O$557,'Faturamento SP2'!$D$2:$D$557,'Infos Relatório'!$B$2,'Faturamento SP2'!$E$2:$E$557,'Infos Relatório'!$B78,'Faturamento SP2'!$Z$2:$Z$557,'Infos Relatório'!O$1,'Faturamento SP2'!$T$2:$T$557,"Sim")+SUMIFS('Faturamento SP2'!$P$2:$P$557,'Faturamento SP2'!$D$2:$D$557,'Infos Relatório'!$B$2,'Faturamento SP2'!$E$2:$E$557,'Infos Relatório'!$B78,'Faturamento SP2'!$Z$2:$Z$557,'Infos Relatório'!O$1,'Faturamento SP2'!$T$2:$T$557,"Sim")</f>
        <v>0</v>
      </c>
      <c r="S78" s="27" t="e">
        <f t="shared" si="14"/>
        <v>#DIV/0!</v>
      </c>
      <c r="T78" s="24">
        <f>SUMIFS('Faturamento SP2'!$H$2:$H$557,'Faturamento SP2'!$D$2:$D$557,'Infos Relatório'!$B$2,'Faturamento SP2'!$E$2:$E$557,'Infos Relatório'!$B78,'Faturamento SP2'!$Z$2:$Z$557,'Infos Relatório'!O$1)</f>
        <v>0</v>
      </c>
      <c r="U78" s="23">
        <f>COUNTIFS('Faturamento SP2'!$D$2:$D$557,'Infos Relatório'!$B$2,'Faturamento SP2'!$E$2:$E$557,'Infos Relatório'!$B78,'Faturamento SP2'!$Z$2:$Z$557,'Infos Relatório'!U$1)</f>
        <v>0</v>
      </c>
      <c r="V78" s="14">
        <f>SUMIFS('Faturamento SP2'!$G$2:$G$557,'Faturamento SP2'!$D$2:$D$557,'Infos Relatório'!$B$2,'Faturamento SP2'!$E$2:$E$557,'Infos Relatório'!$B78,'Faturamento SP2'!$Z$2:$Z$557,'Infos Relatório'!U$1)</f>
        <v>0</v>
      </c>
      <c r="W78" s="14">
        <f>SUMIFS('Faturamento SP2'!$J$2:$J$557,'Faturamento SP2'!$D$2:$D$557,'Infos Relatório'!$B$2,'Faturamento SP2'!$E$2:$E$557,'Infos Relatório'!$B78,'Faturamento SP2'!$Z$2:$Z$557,'Infos Relatório'!U$1)</f>
        <v>0</v>
      </c>
      <c r="X78" s="15">
        <f>SUMIFS('Faturamento SP2'!$O$2:$O$557,'Faturamento SP2'!$D$2:$D$557,'Infos Relatório'!$B$2,'Faturamento SP2'!$E$2:$E$557,'Infos Relatório'!$B78,'Faturamento SP2'!$Z$2:$Z$557,'Infos Relatório'!U$1,'Faturamento SP2'!$T$2:$T$557,"Sim")+SUMIFS('Faturamento SP2'!$P$2:$P$557,'Faturamento SP2'!$D$2:$D$557,'Infos Relatório'!$B$2,'Faturamento SP2'!$E$2:$E$557,'Infos Relatório'!$B78,'Faturamento SP2'!$Z$2:$Z$557,'Infos Relatório'!U$1,'Faturamento SP2'!$T$2:$T$557,"Sim")</f>
        <v>0</v>
      </c>
      <c r="Y78" s="27" t="e">
        <f t="shared" si="15"/>
        <v>#DIV/0!</v>
      </c>
      <c r="Z78" s="24">
        <f>SUMIFS('Faturamento SP2'!$H$2:$H$557,'Faturamento SP2'!$D$2:$D$557,'Infos Relatório'!$B$2,'Faturamento SP2'!$E$2:$E$557,'Infos Relatório'!$B78,'Faturamento SP2'!$Z$2:$Z$557,'Infos Relatório'!U$1)</f>
        <v>0</v>
      </c>
      <c r="AA78" s="23">
        <f>COUNTIFS('Faturamento SP2'!$D$2:$D$557,'Infos Relatório'!$B$2,'Faturamento SP2'!$E$2:$E$557,'Infos Relatório'!$B78,'Faturamento SP2'!$Z$2:$Z$557,'Infos Relatório'!AA$1)</f>
        <v>0</v>
      </c>
      <c r="AB78" s="14">
        <f>SUMIFS('Faturamento SP2'!$G$2:$G$557,'Faturamento SP2'!$D$2:$D$557,'Infos Relatório'!$B$2,'Faturamento SP2'!$E$2:$E$557,'Infos Relatório'!$B78,'Faturamento SP2'!$Z$2:$Z$557,'Infos Relatório'!AA$1)</f>
        <v>0</v>
      </c>
      <c r="AC78" s="14">
        <f>SUMIFS('Faturamento SP2'!$J$2:$J$557,'Faturamento SP2'!$D$2:$D$557,'Infos Relatório'!$B$2,'Faturamento SP2'!$E$2:$E$557,'Infos Relatório'!$B78,'Faturamento SP2'!$Z$2:$Z$557,'Infos Relatório'!AA$1)</f>
        <v>0</v>
      </c>
      <c r="AD78" s="15">
        <f>SUMIFS('Faturamento SP2'!$O$2:$O$557,'Faturamento SP2'!$D$2:$D$557,'Infos Relatório'!$B$2,'Faturamento SP2'!$E$2:$E$557,'Infos Relatório'!$B78,'Faturamento SP2'!$Z$2:$Z$557,'Infos Relatório'!AA$1,'Faturamento SP2'!$T$2:$T$557,"Sim")+SUMIFS('Faturamento SP2'!$P$2:$P$557,'Faturamento SP2'!$D$2:$D$557,'Infos Relatório'!$B$2,'Faturamento SP2'!$E$2:$E$557,'Infos Relatório'!$B78,'Faturamento SP2'!$Z$2:$Z$557,'Infos Relatório'!AA$1,'Faturamento SP2'!$T$2:$T$557,"Sim")</f>
        <v>0</v>
      </c>
      <c r="AE78" s="27" t="e">
        <f t="shared" si="16"/>
        <v>#DIV/0!</v>
      </c>
      <c r="AF78" s="24">
        <f>SUMIFS('Faturamento SP2'!$H$2:$H$557,'Faturamento SP2'!$D$2:$D$557,'Infos Relatório'!$B$2,'Faturamento SP2'!$E$2:$E$557,'Infos Relatório'!$B78,'Faturamento SP2'!$Z$2:$Z$557,'Infos Relatório'!AA$1)</f>
        <v>0</v>
      </c>
      <c r="AG78" s="23">
        <f>COUNTIFS('Faturamento SP2'!$D$2:$D$557,'Infos Relatório'!$B$2,'Faturamento SP2'!$E$2:$E$557,'Infos Relatório'!$B78,'Faturamento SP2'!$Z$2:$Z$557,'Infos Relatório'!AG$1)</f>
        <v>0</v>
      </c>
      <c r="AH78" s="14">
        <f>SUMIFS('Faturamento SP2'!$G$2:$G$557,'Faturamento SP2'!$D$2:$D$557,'Infos Relatório'!$B$2,'Faturamento SP2'!$E$2:$E$557,'Infos Relatório'!$B78,'Faturamento SP2'!$Z$2:$Z$557,'Infos Relatório'!AG$1)</f>
        <v>0</v>
      </c>
      <c r="AI78" s="14">
        <f>SUMIFS('Faturamento SP2'!$J$2:$J$557,'Faturamento SP2'!$D$2:$D$557,'Infos Relatório'!$B$2,'Faturamento SP2'!$E$2:$E$557,'Infos Relatório'!$B78,'Faturamento SP2'!$Z$2:$Z$557,'Infos Relatório'!AG$1)</f>
        <v>0</v>
      </c>
      <c r="AJ78" s="15">
        <f>SUMIFS('Faturamento SP2'!$O$2:$O$557,'Faturamento SP2'!$D$2:$D$557,'Infos Relatório'!$B$2,'Faturamento SP2'!$E$2:$E$557,'Infos Relatório'!$B78,'Faturamento SP2'!$Z$2:$Z$557,'Infos Relatório'!AG$1,'Faturamento SP2'!$T$2:$T$557,"Sim")+SUMIFS('Faturamento SP2'!$P$2:$P$557,'Faturamento SP2'!$D$2:$D$557,'Infos Relatório'!$B$2,'Faturamento SP2'!$E$2:$E$557,'Infos Relatório'!$B78,'Faturamento SP2'!$Z$2:$Z$557,'Infos Relatório'!AG$1,'Faturamento SP2'!$T$2:$T$557,"Sim")</f>
        <v>0</v>
      </c>
      <c r="AK78" s="27" t="e">
        <f t="shared" si="17"/>
        <v>#DIV/0!</v>
      </c>
      <c r="AL78" s="24">
        <f>SUMIFS('Faturamento SP2'!$H$2:$H$557,'Faturamento SP2'!$D$2:$D$557,'Infos Relatório'!$B$2,'Faturamento SP2'!$E$2:$E$557,'Infos Relatório'!$B78,'Faturamento SP2'!$Z$2:$Z$557,'Infos Relatório'!AG$1)</f>
        <v>0</v>
      </c>
      <c r="AM78" s="23">
        <f>COUNTIFS('Faturamento SP2'!$D$2:$D$557,'Infos Relatório'!$B$2,'Faturamento SP2'!$E$2:$E$557,'Infos Relatório'!$B78,'Faturamento SP2'!$Z$2:$Z$557,'Infos Relatório'!AM$1)</f>
        <v>0</v>
      </c>
      <c r="AN78" s="14">
        <f>SUMIFS('Faturamento SP2'!$G$2:$G$557,'Faturamento SP2'!$D$2:$D$557,'Infos Relatório'!$B$2,'Faturamento SP2'!$E$2:$E$557,'Infos Relatório'!$B78,'Faturamento SP2'!$Z$2:$Z$557,'Infos Relatório'!AM$1)</f>
        <v>0</v>
      </c>
      <c r="AO78" s="14">
        <f>SUMIFS('Faturamento SP2'!$J$2:$J$557,'Faturamento SP2'!$D$2:$D$557,'Infos Relatório'!$B$2,'Faturamento SP2'!$E$2:$E$557,'Infos Relatório'!$B78,'Faturamento SP2'!$Z$2:$Z$557,'Infos Relatório'!AM$1)</f>
        <v>0</v>
      </c>
      <c r="AP78" s="15">
        <f>SUMIFS('Faturamento SP2'!$O$2:$O$557,'Faturamento SP2'!$D$2:$D$557,'Infos Relatório'!$B$2,'Faturamento SP2'!$E$2:$E$557,'Infos Relatório'!$B78,'Faturamento SP2'!$Z$2:$Z$557,'Infos Relatório'!AM$1,'Faturamento SP2'!$T$2:$T$557,"Sim")+SUMIFS('Faturamento SP2'!$P$2:$P$557,'Faturamento SP2'!$D$2:$D$557,'Infos Relatório'!$B$2,'Faturamento SP2'!$E$2:$E$557,'Infos Relatório'!$B78,'Faturamento SP2'!$Z$2:$Z$557,'Infos Relatório'!AM$1,'Faturamento SP2'!$T$2:$T$557,"Sim")</f>
        <v>0</v>
      </c>
      <c r="AQ78" s="27" t="e">
        <f t="shared" si="18"/>
        <v>#DIV/0!</v>
      </c>
      <c r="AR78" s="24">
        <f>SUMIFS('Faturamento SP2'!$H$2:$H$557,'Faturamento SP2'!$D$2:$D$557,'Infos Relatório'!$B$2,'Faturamento SP2'!$E$2:$E$557,'Infos Relatório'!$B78,'Faturamento SP2'!$Z$2:$Z$557,'Infos Relatório'!AM$1)</f>
        <v>0</v>
      </c>
      <c r="AS78" s="23">
        <f>COUNTIFS('Faturamento SP2'!$D$2:$D$557,'Infos Relatório'!$B$2,'Faturamento SP2'!$E$2:$E$557,'Infos Relatório'!$B78,'Faturamento SP2'!$Z$2:$Z$557,'Infos Relatório'!AS$1)</f>
        <v>0</v>
      </c>
      <c r="AT78" s="14">
        <f>SUMIFS('Faturamento SP2'!$G$2:$G$557,'Faturamento SP2'!$D$2:$D$557,'Infos Relatório'!$B$2,'Faturamento SP2'!$E$2:$E$557,'Infos Relatório'!$B78,'Faturamento SP2'!$Z$2:$Z$557,'Infos Relatório'!AS$1)</f>
        <v>0</v>
      </c>
      <c r="AU78" s="14">
        <f>SUMIFS('Faturamento SP2'!$J$2:$J$557,'Faturamento SP2'!$D$2:$D$557,'Infos Relatório'!$B$2,'Faturamento SP2'!$E$2:$E$557,'Infos Relatório'!$B78,'Faturamento SP2'!$Z$2:$Z$557,'Infos Relatório'!AS$1)</f>
        <v>0</v>
      </c>
      <c r="AV78" s="15">
        <f>SUMIFS('Faturamento SP2'!$O$2:$O$557,'Faturamento SP2'!$D$2:$D$557,'Infos Relatório'!$B$2,'Faturamento SP2'!$E$2:$E$557,'Infos Relatório'!$B78,'Faturamento SP2'!$Z$2:$Z$557,'Infos Relatório'!AS$1,'Faturamento SP2'!$T$2:$T$557,"Sim")+SUMIFS('Faturamento SP2'!$P$2:$P$557,'Faturamento SP2'!$D$2:$D$557,'Infos Relatório'!$B$2,'Faturamento SP2'!$E$2:$E$557,'Infos Relatório'!$B78,'Faturamento SP2'!$Z$2:$Z$557,'Infos Relatório'!AS$1,'Faturamento SP2'!$T$2:$T$557,"Sim")</f>
        <v>0</v>
      </c>
      <c r="AW78" s="27" t="e">
        <f t="shared" si="19"/>
        <v>#DIV/0!</v>
      </c>
      <c r="AX78" s="24">
        <f>SUMIFS('Faturamento SP2'!$H$2:$H$557,'Faturamento SP2'!$D$2:$D$557,'Infos Relatório'!$B$2,'Faturamento SP2'!$E$2:$E$557,'Infos Relatório'!$B78,'Faturamento SP2'!$Z$2:$Z$557,'Infos Relatório'!AS$1)</f>
        <v>0</v>
      </c>
      <c r="AY78" s="23">
        <f>COUNTIFS('Faturamento SP2'!$D$2:$D$557,'Infos Relatório'!$B$2,'Faturamento SP2'!$E$2:$E$557,'Infos Relatório'!$B78,'Faturamento SP2'!$Z$2:$Z$557,'Infos Relatório'!AY$1)</f>
        <v>0</v>
      </c>
      <c r="AZ78" s="14">
        <f>SUMIFS('Faturamento SP2'!$G$2:$G$557,'Faturamento SP2'!$D$2:$D$557,'Infos Relatório'!$B$2,'Faturamento SP2'!$E$2:$E$557,'Infos Relatório'!$B78,'Faturamento SP2'!$Z$2:$Z$557,'Infos Relatório'!AY$1)</f>
        <v>0</v>
      </c>
      <c r="BA78" s="14">
        <f>SUMIFS('Faturamento SP2'!$J$2:$J$557,'Faturamento SP2'!$D$2:$D$557,'Infos Relatório'!$B$2,'Faturamento SP2'!$E$2:$E$557,'Infos Relatório'!$B78,'Faturamento SP2'!$Z$2:$Z$557,'Infos Relatório'!AY$1)</f>
        <v>0</v>
      </c>
      <c r="BB78" s="15">
        <f>SUMIFS('Faturamento SP2'!$O$2:$O$557,'Faturamento SP2'!$D$2:$D$557,'Infos Relatório'!$B$2,'Faturamento SP2'!$E$2:$E$557,'Infos Relatório'!$B78,'Faturamento SP2'!$Z$2:$Z$557,'Infos Relatório'!AY$1,'Faturamento SP2'!$T$2:$T$557,"Sim")+SUMIFS('Faturamento SP2'!$P$2:$P$557,'Faturamento SP2'!$D$2:$D$557,'Infos Relatório'!$B$2,'Faturamento SP2'!$E$2:$E$557,'Infos Relatório'!$B78,'Faturamento SP2'!$Z$2:$Z$557,'Infos Relatório'!AY$1,'Faturamento SP2'!$T$2:$T$557,"Sim")</f>
        <v>0</v>
      </c>
      <c r="BC78" s="27" t="e">
        <f t="shared" si="20"/>
        <v>#DIV/0!</v>
      </c>
      <c r="BD78" s="24">
        <f>SUMIFS('Faturamento SP2'!$H$2:$H$557,'Faturamento SP2'!$D$2:$D$557,'Infos Relatório'!$B$2,'Faturamento SP2'!$E$2:$E$557,'Infos Relatório'!$B78,'Faturamento SP2'!$Z$2:$Z$557,'Infos Relatório'!AY$1)</f>
        <v>0</v>
      </c>
      <c r="BE78" s="23">
        <f>COUNTIFS('Faturamento SP2'!$D$2:$D$557,'Infos Relatório'!$B$2,'Faturamento SP2'!$E$2:$E$557,'Infos Relatório'!$B78,'Faturamento SP2'!$Z$2:$Z$557,'Infos Relatório'!BE$1)</f>
        <v>0</v>
      </c>
      <c r="BF78" s="14">
        <f>SUMIFS('Faturamento SP2'!$G$2:$G$557,'Faturamento SP2'!$D$2:$D$557,'Infos Relatório'!$B$2,'Faturamento SP2'!$E$2:$E$557,'Infos Relatório'!$B78,'Faturamento SP2'!$Z$2:$Z$557,'Infos Relatório'!BE$1)</f>
        <v>0</v>
      </c>
      <c r="BG78" s="14">
        <f>SUMIFS('Faturamento SP2'!$J$2:$J$557,'Faturamento SP2'!$D$2:$D$557,'Infos Relatório'!$B$2,'Faturamento SP2'!$E$2:$E$557,'Infos Relatório'!$B78,'Faturamento SP2'!$Z$2:$Z$557,'Infos Relatório'!BE$1)</f>
        <v>0</v>
      </c>
      <c r="BH78" s="15">
        <f>SUMIFS('Faturamento SP2'!$O$2:$O$557,'Faturamento SP2'!$D$2:$D$557,'Infos Relatório'!$B$2,'Faturamento SP2'!$E$2:$E$557,'Infos Relatório'!$B78,'Faturamento SP2'!$Z$2:$Z$557,'Infos Relatório'!BE$1,'Faturamento SP2'!$T$2:$T$557,"Sim")+SUMIFS('Faturamento SP2'!$P$2:$P$557,'Faturamento SP2'!$D$2:$D$557,'Infos Relatório'!$B$2,'Faturamento SP2'!$E$2:$E$557,'Infos Relatório'!$B78,'Faturamento SP2'!$Z$2:$Z$557,'Infos Relatório'!BE$1,'Faturamento SP2'!$T$2:$T$557,"Sim")</f>
        <v>0</v>
      </c>
      <c r="BI78" s="27" t="e">
        <f t="shared" si="21"/>
        <v>#DIV/0!</v>
      </c>
      <c r="BJ78" s="24">
        <f>SUMIFS('Faturamento SP2'!$H$2:$H$557,'Faturamento SP2'!$D$2:$D$557,'Infos Relatório'!$B$2,'Faturamento SP2'!$E$2:$E$557,'Infos Relatório'!$B78,'Faturamento SP2'!$Z$2:$Z$557,'Infos Relatório'!BE$1)</f>
        <v>0</v>
      </c>
      <c r="BK78" s="23">
        <f>COUNTIFS('Faturamento SP2'!$D$2:$D$557,'Infos Relatório'!$B$2,'Faturamento SP2'!$E$2:$E$557,'Infos Relatório'!$B78,'Faturamento SP2'!$Z$2:$Z$557,'Infos Relatório'!BK$1)</f>
        <v>0</v>
      </c>
      <c r="BL78" s="14">
        <f>SUMIFS('Faturamento SP2'!$G$2:$G$557,'Faturamento SP2'!$D$2:$D$557,'Infos Relatório'!$B$2,'Faturamento SP2'!$E$2:$E$557,'Infos Relatório'!$B78,'Faturamento SP2'!$Z$2:$Z$557,'Infos Relatório'!BK$1)</f>
        <v>0</v>
      </c>
      <c r="BM78" s="14">
        <f>SUMIFS('Faturamento SP2'!$J$2:$J$557,'Faturamento SP2'!$D$2:$D$557,'Infos Relatório'!$B$2,'Faturamento SP2'!$E$2:$E$557,'Infos Relatório'!$B78,'Faturamento SP2'!$Z$2:$Z$557,'Infos Relatório'!BK$1)</f>
        <v>0</v>
      </c>
      <c r="BN78" s="15">
        <f>SUMIFS('Faturamento SP2'!$O$2:$O$557,'Faturamento SP2'!$D$2:$D$557,'Infos Relatório'!$B$2,'Faturamento SP2'!$E$2:$E$557,'Infos Relatório'!$B78,'Faturamento SP2'!$Z$2:$Z$557,'Infos Relatório'!BK$1,'Faturamento SP2'!$T$2:$T$557,"Sim")+SUMIFS('Faturamento SP2'!$P$2:$P$557,'Faturamento SP2'!$D$2:$D$557,'Infos Relatório'!$B$2,'Faturamento SP2'!$E$2:$E$557,'Infos Relatório'!$B78,'Faturamento SP2'!$Z$2:$Z$557,'Infos Relatório'!BK$1,'Faturamento SP2'!$T$2:$T$557,"Sim")</f>
        <v>0</v>
      </c>
      <c r="BO78" s="27" t="e">
        <f t="shared" si="22"/>
        <v>#DIV/0!</v>
      </c>
      <c r="BP78" s="24">
        <f>SUMIFS('Faturamento SP2'!$H$2:$H$557,'Faturamento SP2'!$D$2:$D$557,'Infos Relatório'!$B$2,'Faturamento SP2'!$E$2:$E$557,'Infos Relatório'!$B78,'Faturamento SP2'!$Z$2:$Z$557,'Infos Relatório'!BK$1)</f>
        <v>0</v>
      </c>
      <c r="BQ78" s="23">
        <f>COUNTIFS('Faturamento SP2'!$D$2:$D$557,'Infos Relatório'!$B$2,'Faturamento SP2'!$E$2:$E$557,'Infos Relatório'!$B78,'Faturamento SP2'!$Z$2:$Z$557,'Infos Relatório'!BQ$1)</f>
        <v>0</v>
      </c>
      <c r="BR78" s="14">
        <f>SUMIFS('Faturamento SP2'!$G$2:$G$557,'Faturamento SP2'!$D$2:$D$557,'Infos Relatório'!$B$2,'Faturamento SP2'!$E$2:$E$557,'Infos Relatório'!$B78,'Faturamento SP2'!$Z$2:$Z$557,'Infos Relatório'!BQ$1)</f>
        <v>0</v>
      </c>
      <c r="BS78" s="14">
        <f>SUMIFS('Faturamento SP2'!$J$2:$J$557,'Faturamento SP2'!$D$2:$D$557,'Infos Relatório'!$B$2,'Faturamento SP2'!$E$2:$E$557,'Infos Relatório'!$B78,'Faturamento SP2'!$Z$2:$Z$557,'Infos Relatório'!BQ$1)</f>
        <v>0</v>
      </c>
      <c r="BT78" s="15">
        <f>SUMIFS('Faturamento SP2'!$O$2:$O$557,'Faturamento SP2'!$D$2:$D$557,'Infos Relatório'!$B$2,'Faturamento SP2'!$E$2:$E$557,'Infos Relatório'!$B78,'Faturamento SP2'!$Z$2:$Z$557,'Infos Relatório'!BQ$1,'Faturamento SP2'!$T$2:$T$557,"Sim")+SUMIFS('Faturamento SP2'!$P$2:$P$557,'Faturamento SP2'!$D$2:$D$557,'Infos Relatório'!$B$2,'Faturamento SP2'!$E$2:$E$557,'Infos Relatório'!$B78,'Faturamento SP2'!$Z$2:$Z$557,'Infos Relatório'!BQ$1,'Faturamento SP2'!$T$2:$T$557,"Sim")</f>
        <v>0</v>
      </c>
      <c r="BU78" s="27" t="e">
        <f t="shared" si="23"/>
        <v>#DIV/0!</v>
      </c>
      <c r="BV78" s="24">
        <f>SUMIFS('Faturamento SP2'!$H$2:$H$557,'Faturamento SP2'!$D$2:$D$557,'Infos Relatório'!$B$2,'Faturamento SP2'!$E$2:$E$557,'Infos Relatório'!$B78,'Faturamento SP2'!$Z$2:$Z$557,'Infos Relatório'!BQ$1)</f>
        <v>0</v>
      </c>
    </row>
    <row r="79" spans="2:74">
      <c r="B79" s="17" t="s">
        <v>265</v>
      </c>
      <c r="C79" s="23">
        <f>COUNTIFS('Faturamento SP2'!$D$2:$D$557,'Infos Relatório'!$B$2,'Faturamento SP2'!$E$2:$E$557,'Infos Relatório'!$B79,'Faturamento SP2'!$Z$2:$Z$557,'Infos Relatório'!C$1)</f>
        <v>0</v>
      </c>
      <c r="D79" s="14">
        <f>SUMIFS('Faturamento SP2'!$G$2:$G$557,'Faturamento SP2'!$D$2:$D$557,'Infos Relatório'!$B$2,'Faturamento SP2'!$E$2:$E$557,'Infos Relatório'!$B79,'Faturamento SP2'!$Z$2:$Z$557,'Infos Relatório'!C$1)</f>
        <v>0</v>
      </c>
      <c r="E79" s="55">
        <f>SUMIFS('Faturamento SP2'!$J$2:$J$557,'Faturamento SP2'!$D$2:$D$557,'Infos Relatório'!$B$2,'Faturamento SP2'!$E$2:$E$557,'Infos Relatório'!$B79,'Faturamento SP2'!$Z$2:$Z$557,'Infos Relatório'!C$1)</f>
        <v>0</v>
      </c>
      <c r="F79" s="15">
        <f>SUMIFS('Faturamento SP2'!$O$2:$O$557,'Faturamento SP2'!$D$2:$D$557,'Infos Relatório'!$B$2,'Faturamento SP2'!$E$2:$E$557,'Infos Relatório'!$B79,'Faturamento SP2'!$Z$2:$Z$557,'Infos Relatório'!C$1,'Faturamento SP2'!$T$2:$T$557,"Sim")+SUMIFS('Faturamento SP2'!$P$2:$P$557,'Faturamento SP2'!$D$2:$D$557,'Infos Relatório'!$B$2,'Faturamento SP2'!$E$2:$E$557,'Infos Relatório'!$B79,'Faturamento SP2'!$Z$2:$Z$557,'Infos Relatório'!C$1,'Faturamento SP2'!$T$2:$T$557,"Sim")</f>
        <v>0</v>
      </c>
      <c r="G79" s="60" t="e">
        <f t="shared" si="12"/>
        <v>#DIV/0!</v>
      </c>
      <c r="H79" s="24">
        <f>SUMIFS('Faturamento SP2'!$H$2:$H$557,'Faturamento SP2'!$D$2:$D$557,'Infos Relatório'!$B$2,'Faturamento SP2'!$E$2:$E$557,'Infos Relatório'!$B79,'Faturamento SP2'!$Z$2:$Z$557,'Infos Relatório'!C$1)</f>
        <v>0</v>
      </c>
      <c r="I79" s="23">
        <f>COUNTIFS('Faturamento SP2'!$D$2:$D$557,'Infos Relatório'!$B$2,'Faturamento SP2'!$E$2:$E$557,'Infos Relatório'!$B79,'Faturamento SP2'!$Z$2:$Z$557,'Infos Relatório'!I$1)</f>
        <v>0</v>
      </c>
      <c r="J79" s="14">
        <f>SUMIFS('Faturamento SP2'!$G$2:$G$557,'Faturamento SP2'!$D$2:$D$557,'Infos Relatório'!$B$2,'Faturamento SP2'!$E$2:$E$557,'Infos Relatório'!$B79,'Faturamento SP2'!$Z$2:$Z$557,'Infos Relatório'!I$1)</f>
        <v>0</v>
      </c>
      <c r="K79" s="55">
        <f>SUMIFS('Faturamento SP2'!$J$2:$J$557,'Faturamento SP2'!$D$2:$D$557,'Infos Relatório'!$B$2,'Faturamento SP2'!$E$2:$E$557,'Infos Relatório'!$B79,'Faturamento SP2'!$Z$2:$Z$557,'Infos Relatório'!I$1)</f>
        <v>0</v>
      </c>
      <c r="L79" s="15">
        <f>SUMIFS('Faturamento SP2'!$O$2:$O$557,'Faturamento SP2'!$D$2:$D$557,'Infos Relatório'!$B$2,'Faturamento SP2'!$E$2:$E$557,'Infos Relatório'!$B79,'Faturamento SP2'!$Z$2:$Z$557,'Infos Relatório'!I$1,'Faturamento SP2'!$T$2:$T$557,"Sim")+SUMIFS('Faturamento SP2'!$P$2:$P$557,'Faturamento SP2'!$D$2:$D$557,'Infos Relatório'!$B$2,'Faturamento SP2'!$E$2:$E$557,'Infos Relatório'!$B79,'Faturamento SP2'!$Z$2:$Z$557,'Infos Relatório'!I$1,'Faturamento SP2'!$T$2:$T$557,"Sim")</f>
        <v>0</v>
      </c>
      <c r="M79" s="27" t="e">
        <f t="shared" si="13"/>
        <v>#DIV/0!</v>
      </c>
      <c r="N79" s="24">
        <f>SUMIFS('Faturamento SP2'!$H$2:$H$557,'Faturamento SP2'!$D$2:$D$557,'Infos Relatório'!$B$2,'Faturamento SP2'!$E$2:$E$557,'Infos Relatório'!$B79,'Faturamento SP2'!$Z$2:$Z$557,'Infos Relatório'!I$1)</f>
        <v>0</v>
      </c>
      <c r="O79" s="23">
        <f>COUNTIFS('Faturamento SP2'!$D$2:$D$557,'Infos Relatório'!$B$2,'Faturamento SP2'!$E$2:$E$557,'Infos Relatório'!$B79,'Faturamento SP2'!$Z$2:$Z$557,'Infos Relatório'!O$1)</f>
        <v>0</v>
      </c>
      <c r="P79" s="14">
        <f>SUMIFS('Faturamento SP2'!$G$2:$G$557,'Faturamento SP2'!$D$2:$D$557,'Infos Relatório'!$B$2,'Faturamento SP2'!$E$2:$E$557,'Infos Relatório'!$B79,'Faturamento SP2'!$Z$2:$Z$557,'Infos Relatório'!O$1)</f>
        <v>0</v>
      </c>
      <c r="Q79" s="14">
        <f>SUMIFS('Faturamento SP2'!$J$2:$J$557,'Faturamento SP2'!$D$2:$D$557,'Infos Relatório'!$B$2,'Faturamento SP2'!$E$2:$E$557,'Infos Relatório'!$B79,'Faturamento SP2'!$Z$2:$Z$557,'Infos Relatório'!O$1)</f>
        <v>0</v>
      </c>
      <c r="R79" s="15">
        <f>SUMIFS('Faturamento SP2'!$O$2:$O$557,'Faturamento SP2'!$D$2:$D$557,'Infos Relatório'!$B$2,'Faturamento SP2'!$E$2:$E$557,'Infos Relatório'!$B79,'Faturamento SP2'!$Z$2:$Z$557,'Infos Relatório'!O$1,'Faturamento SP2'!$T$2:$T$557,"Sim")+SUMIFS('Faturamento SP2'!$P$2:$P$557,'Faturamento SP2'!$D$2:$D$557,'Infos Relatório'!$B$2,'Faturamento SP2'!$E$2:$E$557,'Infos Relatório'!$B79,'Faturamento SP2'!$Z$2:$Z$557,'Infos Relatório'!O$1,'Faturamento SP2'!$T$2:$T$557,"Sim")</f>
        <v>0</v>
      </c>
      <c r="S79" s="27" t="e">
        <f t="shared" si="14"/>
        <v>#DIV/0!</v>
      </c>
      <c r="T79" s="24">
        <f>SUMIFS('Faturamento SP2'!$H$2:$H$557,'Faturamento SP2'!$D$2:$D$557,'Infos Relatório'!$B$2,'Faturamento SP2'!$E$2:$E$557,'Infos Relatório'!$B79,'Faturamento SP2'!$Z$2:$Z$557,'Infos Relatório'!O$1)</f>
        <v>0</v>
      </c>
      <c r="U79" s="23">
        <f>COUNTIFS('Faturamento SP2'!$D$2:$D$557,'Infos Relatório'!$B$2,'Faturamento SP2'!$E$2:$E$557,'Infos Relatório'!$B79,'Faturamento SP2'!$Z$2:$Z$557,'Infos Relatório'!U$1)</f>
        <v>0</v>
      </c>
      <c r="V79" s="14">
        <f>SUMIFS('Faturamento SP2'!$G$2:$G$557,'Faturamento SP2'!$D$2:$D$557,'Infos Relatório'!$B$2,'Faturamento SP2'!$E$2:$E$557,'Infos Relatório'!$B79,'Faturamento SP2'!$Z$2:$Z$557,'Infos Relatório'!U$1)</f>
        <v>0</v>
      </c>
      <c r="W79" s="14">
        <f>SUMIFS('Faturamento SP2'!$J$2:$J$557,'Faturamento SP2'!$D$2:$D$557,'Infos Relatório'!$B$2,'Faturamento SP2'!$E$2:$E$557,'Infos Relatório'!$B79,'Faturamento SP2'!$Z$2:$Z$557,'Infos Relatório'!U$1)</f>
        <v>0</v>
      </c>
      <c r="X79" s="15">
        <f>SUMIFS('Faturamento SP2'!$O$2:$O$557,'Faturamento SP2'!$D$2:$D$557,'Infos Relatório'!$B$2,'Faturamento SP2'!$E$2:$E$557,'Infos Relatório'!$B79,'Faturamento SP2'!$Z$2:$Z$557,'Infos Relatório'!U$1,'Faturamento SP2'!$T$2:$T$557,"Sim")+SUMIFS('Faturamento SP2'!$P$2:$P$557,'Faturamento SP2'!$D$2:$D$557,'Infos Relatório'!$B$2,'Faturamento SP2'!$E$2:$E$557,'Infos Relatório'!$B79,'Faturamento SP2'!$Z$2:$Z$557,'Infos Relatório'!U$1,'Faturamento SP2'!$T$2:$T$557,"Sim")</f>
        <v>0</v>
      </c>
      <c r="Y79" s="27" t="e">
        <f t="shared" si="15"/>
        <v>#DIV/0!</v>
      </c>
      <c r="Z79" s="24">
        <f>SUMIFS('Faturamento SP2'!$H$2:$H$557,'Faturamento SP2'!$D$2:$D$557,'Infos Relatório'!$B$2,'Faturamento SP2'!$E$2:$E$557,'Infos Relatório'!$B79,'Faturamento SP2'!$Z$2:$Z$557,'Infos Relatório'!U$1)</f>
        <v>0</v>
      </c>
      <c r="AA79" s="23">
        <f>COUNTIFS('Faturamento SP2'!$D$2:$D$557,'Infos Relatório'!$B$2,'Faturamento SP2'!$E$2:$E$557,'Infos Relatório'!$B79,'Faturamento SP2'!$Z$2:$Z$557,'Infos Relatório'!AA$1)</f>
        <v>0</v>
      </c>
      <c r="AB79" s="14">
        <f>SUMIFS('Faturamento SP2'!$G$2:$G$557,'Faturamento SP2'!$D$2:$D$557,'Infos Relatório'!$B$2,'Faturamento SP2'!$E$2:$E$557,'Infos Relatório'!$B79,'Faturamento SP2'!$Z$2:$Z$557,'Infos Relatório'!AA$1)</f>
        <v>0</v>
      </c>
      <c r="AC79" s="14">
        <f>SUMIFS('Faturamento SP2'!$J$2:$J$557,'Faturamento SP2'!$D$2:$D$557,'Infos Relatório'!$B$2,'Faturamento SP2'!$E$2:$E$557,'Infos Relatório'!$B79,'Faturamento SP2'!$Z$2:$Z$557,'Infos Relatório'!AA$1)</f>
        <v>0</v>
      </c>
      <c r="AD79" s="15">
        <f>SUMIFS('Faturamento SP2'!$O$2:$O$557,'Faturamento SP2'!$D$2:$D$557,'Infos Relatório'!$B$2,'Faturamento SP2'!$E$2:$E$557,'Infos Relatório'!$B79,'Faturamento SP2'!$Z$2:$Z$557,'Infos Relatório'!AA$1,'Faturamento SP2'!$T$2:$T$557,"Sim")+SUMIFS('Faturamento SP2'!$P$2:$P$557,'Faturamento SP2'!$D$2:$D$557,'Infos Relatório'!$B$2,'Faturamento SP2'!$E$2:$E$557,'Infos Relatório'!$B79,'Faturamento SP2'!$Z$2:$Z$557,'Infos Relatório'!AA$1,'Faturamento SP2'!$T$2:$T$557,"Sim")</f>
        <v>0</v>
      </c>
      <c r="AE79" s="27" t="e">
        <f t="shared" si="16"/>
        <v>#DIV/0!</v>
      </c>
      <c r="AF79" s="24">
        <f>SUMIFS('Faturamento SP2'!$H$2:$H$557,'Faturamento SP2'!$D$2:$D$557,'Infos Relatório'!$B$2,'Faturamento SP2'!$E$2:$E$557,'Infos Relatório'!$B79,'Faturamento SP2'!$Z$2:$Z$557,'Infos Relatório'!AA$1)</f>
        <v>0</v>
      </c>
      <c r="AG79" s="23">
        <f>COUNTIFS('Faturamento SP2'!$D$2:$D$557,'Infos Relatório'!$B$2,'Faturamento SP2'!$E$2:$E$557,'Infos Relatório'!$B79,'Faturamento SP2'!$Z$2:$Z$557,'Infos Relatório'!AG$1)</f>
        <v>0</v>
      </c>
      <c r="AH79" s="14">
        <f>SUMIFS('Faturamento SP2'!$G$2:$G$557,'Faturamento SP2'!$D$2:$D$557,'Infos Relatório'!$B$2,'Faturamento SP2'!$E$2:$E$557,'Infos Relatório'!$B79,'Faturamento SP2'!$Z$2:$Z$557,'Infos Relatório'!AG$1)</f>
        <v>0</v>
      </c>
      <c r="AI79" s="14">
        <f>SUMIFS('Faturamento SP2'!$J$2:$J$557,'Faturamento SP2'!$D$2:$D$557,'Infos Relatório'!$B$2,'Faturamento SP2'!$E$2:$E$557,'Infos Relatório'!$B79,'Faturamento SP2'!$Z$2:$Z$557,'Infos Relatório'!AG$1)</f>
        <v>0</v>
      </c>
      <c r="AJ79" s="15">
        <f>SUMIFS('Faturamento SP2'!$O$2:$O$557,'Faturamento SP2'!$D$2:$D$557,'Infos Relatório'!$B$2,'Faturamento SP2'!$E$2:$E$557,'Infos Relatório'!$B79,'Faturamento SP2'!$Z$2:$Z$557,'Infos Relatório'!AG$1,'Faturamento SP2'!$T$2:$T$557,"Sim")+SUMIFS('Faturamento SP2'!$P$2:$P$557,'Faturamento SP2'!$D$2:$D$557,'Infos Relatório'!$B$2,'Faturamento SP2'!$E$2:$E$557,'Infos Relatório'!$B79,'Faturamento SP2'!$Z$2:$Z$557,'Infos Relatório'!AG$1,'Faturamento SP2'!$T$2:$T$557,"Sim")</f>
        <v>0</v>
      </c>
      <c r="AK79" s="27" t="e">
        <f t="shared" si="17"/>
        <v>#DIV/0!</v>
      </c>
      <c r="AL79" s="24">
        <f>SUMIFS('Faturamento SP2'!$H$2:$H$557,'Faturamento SP2'!$D$2:$D$557,'Infos Relatório'!$B$2,'Faturamento SP2'!$E$2:$E$557,'Infos Relatório'!$B79,'Faturamento SP2'!$Z$2:$Z$557,'Infos Relatório'!AG$1)</f>
        <v>0</v>
      </c>
      <c r="AM79" s="23">
        <f>COUNTIFS('Faturamento SP2'!$D$2:$D$557,'Infos Relatório'!$B$2,'Faturamento SP2'!$E$2:$E$557,'Infos Relatório'!$B79,'Faturamento SP2'!$Z$2:$Z$557,'Infos Relatório'!AM$1)</f>
        <v>0</v>
      </c>
      <c r="AN79" s="14">
        <f>SUMIFS('Faturamento SP2'!$G$2:$G$557,'Faturamento SP2'!$D$2:$D$557,'Infos Relatório'!$B$2,'Faturamento SP2'!$E$2:$E$557,'Infos Relatório'!$B79,'Faturamento SP2'!$Z$2:$Z$557,'Infos Relatório'!AM$1)</f>
        <v>0</v>
      </c>
      <c r="AO79" s="14">
        <f>SUMIFS('Faturamento SP2'!$J$2:$J$557,'Faturamento SP2'!$D$2:$D$557,'Infos Relatório'!$B$2,'Faturamento SP2'!$E$2:$E$557,'Infos Relatório'!$B79,'Faturamento SP2'!$Z$2:$Z$557,'Infos Relatório'!AM$1)</f>
        <v>0</v>
      </c>
      <c r="AP79" s="15">
        <f>SUMIFS('Faturamento SP2'!$O$2:$O$557,'Faturamento SP2'!$D$2:$D$557,'Infos Relatório'!$B$2,'Faturamento SP2'!$E$2:$E$557,'Infos Relatório'!$B79,'Faturamento SP2'!$Z$2:$Z$557,'Infos Relatório'!AM$1,'Faturamento SP2'!$T$2:$T$557,"Sim")+SUMIFS('Faturamento SP2'!$P$2:$P$557,'Faturamento SP2'!$D$2:$D$557,'Infos Relatório'!$B$2,'Faturamento SP2'!$E$2:$E$557,'Infos Relatório'!$B79,'Faturamento SP2'!$Z$2:$Z$557,'Infos Relatório'!AM$1,'Faturamento SP2'!$T$2:$T$557,"Sim")</f>
        <v>0</v>
      </c>
      <c r="AQ79" s="27" t="e">
        <f t="shared" si="18"/>
        <v>#DIV/0!</v>
      </c>
      <c r="AR79" s="24">
        <f>SUMIFS('Faturamento SP2'!$H$2:$H$557,'Faturamento SP2'!$D$2:$D$557,'Infos Relatório'!$B$2,'Faturamento SP2'!$E$2:$E$557,'Infos Relatório'!$B79,'Faturamento SP2'!$Z$2:$Z$557,'Infos Relatório'!AM$1)</f>
        <v>0</v>
      </c>
      <c r="AS79" s="23">
        <f>COUNTIFS('Faturamento SP2'!$D$2:$D$557,'Infos Relatório'!$B$2,'Faturamento SP2'!$E$2:$E$557,'Infos Relatório'!$B79,'Faturamento SP2'!$Z$2:$Z$557,'Infos Relatório'!AS$1)</f>
        <v>0</v>
      </c>
      <c r="AT79" s="14">
        <f>SUMIFS('Faturamento SP2'!$G$2:$G$557,'Faturamento SP2'!$D$2:$D$557,'Infos Relatório'!$B$2,'Faturamento SP2'!$E$2:$E$557,'Infos Relatório'!$B79,'Faturamento SP2'!$Z$2:$Z$557,'Infos Relatório'!AS$1)</f>
        <v>0</v>
      </c>
      <c r="AU79" s="14">
        <f>SUMIFS('Faturamento SP2'!$J$2:$J$557,'Faturamento SP2'!$D$2:$D$557,'Infos Relatório'!$B$2,'Faturamento SP2'!$E$2:$E$557,'Infos Relatório'!$B79,'Faturamento SP2'!$Z$2:$Z$557,'Infos Relatório'!AS$1)</f>
        <v>0</v>
      </c>
      <c r="AV79" s="15">
        <f>SUMIFS('Faturamento SP2'!$O$2:$O$557,'Faturamento SP2'!$D$2:$D$557,'Infos Relatório'!$B$2,'Faturamento SP2'!$E$2:$E$557,'Infos Relatório'!$B79,'Faturamento SP2'!$Z$2:$Z$557,'Infos Relatório'!AS$1,'Faturamento SP2'!$T$2:$T$557,"Sim")+SUMIFS('Faturamento SP2'!$P$2:$P$557,'Faturamento SP2'!$D$2:$D$557,'Infos Relatório'!$B$2,'Faturamento SP2'!$E$2:$E$557,'Infos Relatório'!$B79,'Faturamento SP2'!$Z$2:$Z$557,'Infos Relatório'!AS$1,'Faturamento SP2'!$T$2:$T$557,"Sim")</f>
        <v>0</v>
      </c>
      <c r="AW79" s="27" t="e">
        <f t="shared" si="19"/>
        <v>#DIV/0!</v>
      </c>
      <c r="AX79" s="24">
        <f>SUMIFS('Faturamento SP2'!$H$2:$H$557,'Faturamento SP2'!$D$2:$D$557,'Infos Relatório'!$B$2,'Faturamento SP2'!$E$2:$E$557,'Infos Relatório'!$B79,'Faturamento SP2'!$Z$2:$Z$557,'Infos Relatório'!AS$1)</f>
        <v>0</v>
      </c>
      <c r="AY79" s="23">
        <f>COUNTIFS('Faturamento SP2'!$D$2:$D$557,'Infos Relatório'!$B$2,'Faturamento SP2'!$E$2:$E$557,'Infos Relatório'!$B79,'Faturamento SP2'!$Z$2:$Z$557,'Infos Relatório'!AY$1)</f>
        <v>0</v>
      </c>
      <c r="AZ79" s="14">
        <f>SUMIFS('Faturamento SP2'!$G$2:$G$557,'Faturamento SP2'!$D$2:$D$557,'Infos Relatório'!$B$2,'Faturamento SP2'!$E$2:$E$557,'Infos Relatório'!$B79,'Faturamento SP2'!$Z$2:$Z$557,'Infos Relatório'!AY$1)</f>
        <v>0</v>
      </c>
      <c r="BA79" s="14">
        <f>SUMIFS('Faturamento SP2'!$J$2:$J$557,'Faturamento SP2'!$D$2:$D$557,'Infos Relatório'!$B$2,'Faturamento SP2'!$E$2:$E$557,'Infos Relatório'!$B79,'Faturamento SP2'!$Z$2:$Z$557,'Infos Relatório'!AY$1)</f>
        <v>0</v>
      </c>
      <c r="BB79" s="15">
        <f>SUMIFS('Faturamento SP2'!$O$2:$O$557,'Faturamento SP2'!$D$2:$D$557,'Infos Relatório'!$B$2,'Faturamento SP2'!$E$2:$E$557,'Infos Relatório'!$B79,'Faturamento SP2'!$Z$2:$Z$557,'Infos Relatório'!AY$1,'Faturamento SP2'!$T$2:$T$557,"Sim")+SUMIFS('Faturamento SP2'!$P$2:$P$557,'Faturamento SP2'!$D$2:$D$557,'Infos Relatório'!$B$2,'Faturamento SP2'!$E$2:$E$557,'Infos Relatório'!$B79,'Faturamento SP2'!$Z$2:$Z$557,'Infos Relatório'!AY$1,'Faturamento SP2'!$T$2:$T$557,"Sim")</f>
        <v>0</v>
      </c>
      <c r="BC79" s="27" t="e">
        <f t="shared" si="20"/>
        <v>#DIV/0!</v>
      </c>
      <c r="BD79" s="24">
        <f>SUMIFS('Faturamento SP2'!$H$2:$H$557,'Faturamento SP2'!$D$2:$D$557,'Infos Relatório'!$B$2,'Faturamento SP2'!$E$2:$E$557,'Infos Relatório'!$B79,'Faturamento SP2'!$Z$2:$Z$557,'Infos Relatório'!AY$1)</f>
        <v>0</v>
      </c>
      <c r="BE79" s="23">
        <f>COUNTIFS('Faturamento SP2'!$D$2:$D$557,'Infos Relatório'!$B$2,'Faturamento SP2'!$E$2:$E$557,'Infos Relatório'!$B79,'Faturamento SP2'!$Z$2:$Z$557,'Infos Relatório'!BE$1)</f>
        <v>0</v>
      </c>
      <c r="BF79" s="14">
        <f>SUMIFS('Faturamento SP2'!$G$2:$G$557,'Faturamento SP2'!$D$2:$D$557,'Infos Relatório'!$B$2,'Faturamento SP2'!$E$2:$E$557,'Infos Relatório'!$B79,'Faturamento SP2'!$Z$2:$Z$557,'Infos Relatório'!BE$1)</f>
        <v>0</v>
      </c>
      <c r="BG79" s="14">
        <f>SUMIFS('Faturamento SP2'!$J$2:$J$557,'Faturamento SP2'!$D$2:$D$557,'Infos Relatório'!$B$2,'Faturamento SP2'!$E$2:$E$557,'Infos Relatório'!$B79,'Faturamento SP2'!$Z$2:$Z$557,'Infos Relatório'!BE$1)</f>
        <v>0</v>
      </c>
      <c r="BH79" s="15">
        <f>SUMIFS('Faturamento SP2'!$O$2:$O$557,'Faturamento SP2'!$D$2:$D$557,'Infos Relatório'!$B$2,'Faturamento SP2'!$E$2:$E$557,'Infos Relatório'!$B79,'Faturamento SP2'!$Z$2:$Z$557,'Infos Relatório'!BE$1,'Faturamento SP2'!$T$2:$T$557,"Sim")+SUMIFS('Faturamento SP2'!$P$2:$P$557,'Faturamento SP2'!$D$2:$D$557,'Infos Relatório'!$B$2,'Faturamento SP2'!$E$2:$E$557,'Infos Relatório'!$B79,'Faturamento SP2'!$Z$2:$Z$557,'Infos Relatório'!BE$1,'Faturamento SP2'!$T$2:$T$557,"Sim")</f>
        <v>0</v>
      </c>
      <c r="BI79" s="27" t="e">
        <f t="shared" si="21"/>
        <v>#DIV/0!</v>
      </c>
      <c r="BJ79" s="24">
        <f>SUMIFS('Faturamento SP2'!$H$2:$H$557,'Faturamento SP2'!$D$2:$D$557,'Infos Relatório'!$B$2,'Faturamento SP2'!$E$2:$E$557,'Infos Relatório'!$B79,'Faturamento SP2'!$Z$2:$Z$557,'Infos Relatório'!BE$1)</f>
        <v>0</v>
      </c>
      <c r="BK79" s="23">
        <f>COUNTIFS('Faturamento SP2'!$D$2:$D$557,'Infos Relatório'!$B$2,'Faturamento SP2'!$E$2:$E$557,'Infos Relatório'!$B79,'Faturamento SP2'!$Z$2:$Z$557,'Infos Relatório'!BK$1)</f>
        <v>0</v>
      </c>
      <c r="BL79" s="14">
        <f>SUMIFS('Faturamento SP2'!$G$2:$G$557,'Faturamento SP2'!$D$2:$D$557,'Infos Relatório'!$B$2,'Faturamento SP2'!$E$2:$E$557,'Infos Relatório'!$B79,'Faturamento SP2'!$Z$2:$Z$557,'Infos Relatório'!BK$1)</f>
        <v>0</v>
      </c>
      <c r="BM79" s="14">
        <f>SUMIFS('Faturamento SP2'!$J$2:$J$557,'Faturamento SP2'!$D$2:$D$557,'Infos Relatório'!$B$2,'Faturamento SP2'!$E$2:$E$557,'Infos Relatório'!$B79,'Faturamento SP2'!$Z$2:$Z$557,'Infos Relatório'!BK$1)</f>
        <v>0</v>
      </c>
      <c r="BN79" s="15">
        <f>SUMIFS('Faturamento SP2'!$O$2:$O$557,'Faturamento SP2'!$D$2:$D$557,'Infos Relatório'!$B$2,'Faturamento SP2'!$E$2:$E$557,'Infos Relatório'!$B79,'Faturamento SP2'!$Z$2:$Z$557,'Infos Relatório'!BK$1,'Faturamento SP2'!$T$2:$T$557,"Sim")+SUMIFS('Faturamento SP2'!$P$2:$P$557,'Faturamento SP2'!$D$2:$D$557,'Infos Relatório'!$B$2,'Faturamento SP2'!$E$2:$E$557,'Infos Relatório'!$B79,'Faturamento SP2'!$Z$2:$Z$557,'Infos Relatório'!BK$1,'Faturamento SP2'!$T$2:$T$557,"Sim")</f>
        <v>0</v>
      </c>
      <c r="BO79" s="27" t="e">
        <f t="shared" si="22"/>
        <v>#DIV/0!</v>
      </c>
      <c r="BP79" s="24">
        <f>SUMIFS('Faturamento SP2'!$H$2:$H$557,'Faturamento SP2'!$D$2:$D$557,'Infos Relatório'!$B$2,'Faturamento SP2'!$E$2:$E$557,'Infos Relatório'!$B79,'Faturamento SP2'!$Z$2:$Z$557,'Infos Relatório'!BK$1)</f>
        <v>0</v>
      </c>
      <c r="BQ79" s="23">
        <f>COUNTIFS('Faturamento SP2'!$D$2:$D$557,'Infos Relatório'!$B$2,'Faturamento SP2'!$E$2:$E$557,'Infos Relatório'!$B79,'Faturamento SP2'!$Z$2:$Z$557,'Infos Relatório'!BQ$1)</f>
        <v>0</v>
      </c>
      <c r="BR79" s="14">
        <f>SUMIFS('Faturamento SP2'!$G$2:$G$557,'Faturamento SP2'!$D$2:$D$557,'Infos Relatório'!$B$2,'Faturamento SP2'!$E$2:$E$557,'Infos Relatório'!$B79,'Faturamento SP2'!$Z$2:$Z$557,'Infos Relatório'!BQ$1)</f>
        <v>0</v>
      </c>
      <c r="BS79" s="14">
        <f>SUMIFS('Faturamento SP2'!$J$2:$J$557,'Faturamento SP2'!$D$2:$D$557,'Infos Relatório'!$B$2,'Faturamento SP2'!$E$2:$E$557,'Infos Relatório'!$B79,'Faturamento SP2'!$Z$2:$Z$557,'Infos Relatório'!BQ$1)</f>
        <v>0</v>
      </c>
      <c r="BT79" s="15">
        <f>SUMIFS('Faturamento SP2'!$O$2:$O$557,'Faturamento SP2'!$D$2:$D$557,'Infos Relatório'!$B$2,'Faturamento SP2'!$E$2:$E$557,'Infos Relatório'!$B79,'Faturamento SP2'!$Z$2:$Z$557,'Infos Relatório'!BQ$1,'Faturamento SP2'!$T$2:$T$557,"Sim")+SUMIFS('Faturamento SP2'!$P$2:$P$557,'Faturamento SP2'!$D$2:$D$557,'Infos Relatório'!$B$2,'Faturamento SP2'!$E$2:$E$557,'Infos Relatório'!$B79,'Faturamento SP2'!$Z$2:$Z$557,'Infos Relatório'!BQ$1,'Faturamento SP2'!$T$2:$T$557,"Sim")</f>
        <v>0</v>
      </c>
      <c r="BU79" s="27" t="e">
        <f t="shared" si="23"/>
        <v>#DIV/0!</v>
      </c>
      <c r="BV79" s="24">
        <f>SUMIFS('Faturamento SP2'!$H$2:$H$557,'Faturamento SP2'!$D$2:$D$557,'Infos Relatório'!$B$2,'Faturamento SP2'!$E$2:$E$557,'Infos Relatório'!$B79,'Faturamento SP2'!$Z$2:$Z$557,'Infos Relatório'!BQ$1)</f>
        <v>0</v>
      </c>
    </row>
    <row r="80" spans="2:74">
      <c r="B80" s="17" t="s">
        <v>430</v>
      </c>
      <c r="C80" s="23">
        <f>COUNTIFS('Faturamento SP2'!$D$2:$D$557,'Infos Relatório'!$B$2,'Faturamento SP2'!$E$2:$E$557,'Infos Relatório'!$B80,'Faturamento SP2'!$Z$2:$Z$557,'Infos Relatório'!C$1)</f>
        <v>0</v>
      </c>
      <c r="D80" s="14">
        <f>SUMIFS('Faturamento SP2'!$G$2:$G$557,'Faturamento SP2'!$D$2:$D$557,'Infos Relatório'!$B$2,'Faturamento SP2'!$E$2:$E$557,'Infos Relatório'!$B80,'Faturamento SP2'!$Z$2:$Z$557,'Infos Relatório'!C$1)</f>
        <v>0</v>
      </c>
      <c r="E80" s="55">
        <f>SUMIFS('Faturamento SP2'!$J$2:$J$557,'Faturamento SP2'!$D$2:$D$557,'Infos Relatório'!$B$2,'Faturamento SP2'!$E$2:$E$557,'Infos Relatório'!$B80,'Faturamento SP2'!$Z$2:$Z$557,'Infos Relatório'!C$1)</f>
        <v>0</v>
      </c>
      <c r="F80" s="15">
        <f>SUMIFS('Faturamento SP2'!$O$2:$O$557,'Faturamento SP2'!$D$2:$D$557,'Infos Relatório'!$B$2,'Faturamento SP2'!$E$2:$E$557,'Infos Relatório'!$B80,'Faturamento SP2'!$Z$2:$Z$557,'Infos Relatório'!C$1,'Faturamento SP2'!$T$2:$T$557,"Sim")+SUMIFS('Faturamento SP2'!$P$2:$P$557,'Faturamento SP2'!$D$2:$D$557,'Infos Relatório'!$B$2,'Faturamento SP2'!$E$2:$E$557,'Infos Relatório'!$B80,'Faturamento SP2'!$Z$2:$Z$557,'Infos Relatório'!C$1,'Faturamento SP2'!$T$2:$T$557,"Sim")</f>
        <v>0</v>
      </c>
      <c r="G80" s="60" t="e">
        <f>F80/E80</f>
        <v>#DIV/0!</v>
      </c>
      <c r="H80" s="24">
        <f>SUMIFS('Faturamento SP2'!$H$2:$H$557,'Faturamento SP2'!$D$2:$D$557,'Infos Relatório'!$B$2,'Faturamento SP2'!$E$2:$E$557,'Infos Relatório'!$B80,'Faturamento SP2'!$Z$2:$Z$557,'Infos Relatório'!C$1)</f>
        <v>0</v>
      </c>
      <c r="I80" s="23">
        <f>COUNTIFS('Faturamento SP2'!$D$2:$D$557,'Infos Relatório'!$B$2,'Faturamento SP2'!$E$2:$E$557,'Infos Relatório'!$B80,'Faturamento SP2'!$Z$2:$Z$557,'Infos Relatório'!I$1)</f>
        <v>0</v>
      </c>
      <c r="J80" s="14">
        <f>SUMIFS('Faturamento SP2'!$G$2:$G$557,'Faturamento SP2'!$D$2:$D$557,'Infos Relatório'!$B$2,'Faturamento SP2'!$E$2:$E$557,'Infos Relatório'!$B80,'Faturamento SP2'!$Z$2:$Z$557,'Infos Relatório'!I$1)</f>
        <v>0</v>
      </c>
      <c r="K80" s="55">
        <f>SUMIFS('Faturamento SP2'!$J$2:$J$557,'Faturamento SP2'!$D$2:$D$557,'Infos Relatório'!$B$2,'Faturamento SP2'!$E$2:$E$557,'Infos Relatório'!$B80,'Faturamento SP2'!$Z$2:$Z$557,'Infos Relatório'!I$1)</f>
        <v>0</v>
      </c>
      <c r="L80" s="15">
        <f>SUMIFS('Faturamento SP2'!$O$2:$O$557,'Faturamento SP2'!$D$2:$D$557,'Infos Relatório'!$B$2,'Faturamento SP2'!$E$2:$E$557,'Infos Relatório'!$B80,'Faturamento SP2'!$Z$2:$Z$557,'Infos Relatório'!I$1,'Faturamento SP2'!$T$2:$T$557,"Sim")+SUMIFS('Faturamento SP2'!$P$2:$P$557,'Faturamento SP2'!$D$2:$D$557,'Infos Relatório'!$B$2,'Faturamento SP2'!$E$2:$E$557,'Infos Relatório'!$B80,'Faturamento SP2'!$Z$2:$Z$557,'Infos Relatório'!I$1,'Faturamento SP2'!$T$2:$T$557,"Sim")</f>
        <v>0</v>
      </c>
      <c r="M80" s="27" t="e">
        <f>L80/K80</f>
        <v>#DIV/0!</v>
      </c>
      <c r="N80" s="24">
        <f>SUMIFS('Faturamento SP2'!$H$2:$H$557,'Faturamento SP2'!$D$2:$D$557,'Infos Relatório'!$B$2,'Faturamento SP2'!$E$2:$E$557,'Infos Relatório'!$B80,'Faturamento SP2'!$Z$2:$Z$557,'Infos Relatório'!I$1)</f>
        <v>0</v>
      </c>
      <c r="O80" s="23">
        <f>COUNTIFS('Faturamento SP2'!$D$2:$D$557,'Infos Relatório'!$B$2,'Faturamento SP2'!$E$2:$E$557,'Infos Relatório'!$B80,'Faturamento SP2'!$Z$2:$Z$557,'Infos Relatório'!O$1)</f>
        <v>0</v>
      </c>
      <c r="P80" s="14">
        <f>SUMIFS('Faturamento SP2'!$G$2:$G$557,'Faturamento SP2'!$D$2:$D$557,'Infos Relatório'!$B$2,'Faturamento SP2'!$E$2:$E$557,'Infos Relatório'!$B80,'Faturamento SP2'!$Z$2:$Z$557,'Infos Relatório'!O$1)</f>
        <v>0</v>
      </c>
      <c r="Q80" s="14">
        <f>SUMIFS('Faturamento SP2'!$J$2:$J$557,'Faturamento SP2'!$D$2:$D$557,'Infos Relatório'!$B$2,'Faturamento SP2'!$E$2:$E$557,'Infos Relatório'!$B80,'Faturamento SP2'!$Z$2:$Z$557,'Infos Relatório'!O$1)</f>
        <v>0</v>
      </c>
      <c r="R80" s="15">
        <f>SUMIFS('Faturamento SP2'!$O$2:$O$557,'Faturamento SP2'!$D$2:$D$557,'Infos Relatório'!$B$2,'Faturamento SP2'!$E$2:$E$557,'Infos Relatório'!$B80,'Faturamento SP2'!$Z$2:$Z$557,'Infos Relatório'!O$1,'Faturamento SP2'!$T$2:$T$557,"Sim")+SUMIFS('Faturamento SP2'!$P$2:$P$557,'Faturamento SP2'!$D$2:$D$557,'Infos Relatório'!$B$2,'Faturamento SP2'!$E$2:$E$557,'Infos Relatório'!$B80,'Faturamento SP2'!$Z$2:$Z$557,'Infos Relatório'!O$1,'Faturamento SP2'!$T$2:$T$557,"Sim")</f>
        <v>0</v>
      </c>
      <c r="S80" s="27" t="e">
        <f>R80/Q80</f>
        <v>#DIV/0!</v>
      </c>
      <c r="T80" s="24">
        <f>SUMIFS('Faturamento SP2'!$H$2:$H$557,'Faturamento SP2'!$D$2:$D$557,'Infos Relatório'!$B$2,'Faturamento SP2'!$E$2:$E$557,'Infos Relatório'!$B80,'Faturamento SP2'!$Z$2:$Z$557,'Infos Relatório'!O$1)</f>
        <v>0</v>
      </c>
      <c r="U80" s="23">
        <f>COUNTIFS('Faturamento SP2'!$D$2:$D$557,'Infos Relatório'!$B$2,'Faturamento SP2'!$E$2:$E$557,'Infos Relatório'!$B80,'Faturamento SP2'!$Z$2:$Z$557,'Infos Relatório'!U$1)</f>
        <v>0</v>
      </c>
      <c r="V80" s="14">
        <f>SUMIFS('Faturamento SP2'!$G$2:$G$557,'Faturamento SP2'!$D$2:$D$557,'Infos Relatório'!$B$2,'Faturamento SP2'!$E$2:$E$557,'Infos Relatório'!$B80,'Faturamento SP2'!$Z$2:$Z$557,'Infos Relatório'!U$1)</f>
        <v>0</v>
      </c>
      <c r="W80" s="14">
        <f>SUMIFS('Faturamento SP2'!$J$2:$J$557,'Faturamento SP2'!$D$2:$D$557,'Infos Relatório'!$B$2,'Faturamento SP2'!$E$2:$E$557,'Infos Relatório'!$B80,'Faturamento SP2'!$Z$2:$Z$557,'Infos Relatório'!U$1)</f>
        <v>0</v>
      </c>
      <c r="X80" s="15">
        <f>SUMIFS('Faturamento SP2'!$O$2:$O$557,'Faturamento SP2'!$D$2:$D$557,'Infos Relatório'!$B$2,'Faturamento SP2'!$E$2:$E$557,'Infos Relatório'!$B80,'Faturamento SP2'!$Z$2:$Z$557,'Infos Relatório'!U$1,'Faturamento SP2'!$T$2:$T$557,"Sim")+SUMIFS('Faturamento SP2'!$P$2:$P$557,'Faturamento SP2'!$D$2:$D$557,'Infos Relatório'!$B$2,'Faturamento SP2'!$E$2:$E$557,'Infos Relatório'!$B80,'Faturamento SP2'!$Z$2:$Z$557,'Infos Relatório'!U$1,'Faturamento SP2'!$T$2:$T$557,"Sim")</f>
        <v>0</v>
      </c>
      <c r="Y80" s="27" t="e">
        <f>X80/W80</f>
        <v>#DIV/0!</v>
      </c>
      <c r="Z80" s="24">
        <f>SUMIFS('Faturamento SP2'!$H$2:$H$557,'Faturamento SP2'!$D$2:$D$557,'Infos Relatório'!$B$2,'Faturamento SP2'!$E$2:$E$557,'Infos Relatório'!$B80,'Faturamento SP2'!$Z$2:$Z$557,'Infos Relatório'!U$1)</f>
        <v>0</v>
      </c>
      <c r="AA80" s="23">
        <f>COUNTIFS('Faturamento SP2'!$D$2:$D$557,'Infos Relatório'!$B$2,'Faturamento SP2'!$E$2:$E$557,'Infos Relatório'!$B80,'Faturamento SP2'!$Z$2:$Z$557,'Infos Relatório'!AA$1)</f>
        <v>0</v>
      </c>
      <c r="AB80" s="14">
        <f>SUMIFS('Faturamento SP2'!$G$2:$G$557,'Faturamento SP2'!$D$2:$D$557,'Infos Relatório'!$B$2,'Faturamento SP2'!$E$2:$E$557,'Infos Relatório'!$B80,'Faturamento SP2'!$Z$2:$Z$557,'Infos Relatório'!AA$1)</f>
        <v>0</v>
      </c>
      <c r="AC80" s="14">
        <f>SUMIFS('Faturamento SP2'!$J$2:$J$557,'Faturamento SP2'!$D$2:$D$557,'Infos Relatório'!$B$2,'Faturamento SP2'!$E$2:$E$557,'Infos Relatório'!$B80,'Faturamento SP2'!$Z$2:$Z$557,'Infos Relatório'!AA$1)</f>
        <v>0</v>
      </c>
      <c r="AD80" s="15">
        <f>SUMIFS('Faturamento SP2'!$O$2:$O$557,'Faturamento SP2'!$D$2:$D$557,'Infos Relatório'!$B$2,'Faturamento SP2'!$E$2:$E$557,'Infos Relatório'!$B80,'Faturamento SP2'!$Z$2:$Z$557,'Infos Relatório'!AA$1,'Faturamento SP2'!$T$2:$T$557,"Sim")+SUMIFS('Faturamento SP2'!$P$2:$P$557,'Faturamento SP2'!$D$2:$D$557,'Infos Relatório'!$B$2,'Faturamento SP2'!$E$2:$E$557,'Infos Relatório'!$B80,'Faturamento SP2'!$Z$2:$Z$557,'Infos Relatório'!AA$1,'Faturamento SP2'!$T$2:$T$557,"Sim")</f>
        <v>0</v>
      </c>
      <c r="AE80" s="27" t="e">
        <f>AD80/AC80</f>
        <v>#DIV/0!</v>
      </c>
      <c r="AF80" s="24">
        <f>SUMIFS('Faturamento SP2'!$H$2:$H$557,'Faturamento SP2'!$D$2:$D$557,'Infos Relatório'!$B$2,'Faturamento SP2'!$E$2:$E$557,'Infos Relatório'!$B80,'Faturamento SP2'!$Z$2:$Z$557,'Infos Relatório'!AA$1)</f>
        <v>0</v>
      </c>
      <c r="AG80" s="23">
        <f>COUNTIFS('Faturamento SP2'!$D$2:$D$557,'Infos Relatório'!$B$2,'Faturamento SP2'!$E$2:$E$557,'Infos Relatório'!$B80,'Faturamento SP2'!$Z$2:$Z$557,'Infos Relatório'!AG$1)</f>
        <v>0</v>
      </c>
      <c r="AH80" s="14">
        <f>SUMIFS('Faturamento SP2'!$G$2:$G$557,'Faturamento SP2'!$D$2:$D$557,'Infos Relatório'!$B$2,'Faturamento SP2'!$E$2:$E$557,'Infos Relatório'!$B80,'Faturamento SP2'!$Z$2:$Z$557,'Infos Relatório'!AG$1)</f>
        <v>0</v>
      </c>
      <c r="AI80" s="14">
        <f>SUMIFS('Faturamento SP2'!$J$2:$J$557,'Faturamento SP2'!$D$2:$D$557,'Infos Relatório'!$B$2,'Faturamento SP2'!$E$2:$E$557,'Infos Relatório'!$B80,'Faturamento SP2'!$Z$2:$Z$557,'Infos Relatório'!AG$1)</f>
        <v>0</v>
      </c>
      <c r="AJ80" s="15">
        <f>SUMIFS('Faturamento SP2'!$O$2:$O$557,'Faturamento SP2'!$D$2:$D$557,'Infos Relatório'!$B$2,'Faturamento SP2'!$E$2:$E$557,'Infos Relatório'!$B80,'Faturamento SP2'!$Z$2:$Z$557,'Infos Relatório'!AG$1,'Faturamento SP2'!$T$2:$T$557,"Sim")+SUMIFS('Faturamento SP2'!$P$2:$P$557,'Faturamento SP2'!$D$2:$D$557,'Infos Relatório'!$B$2,'Faturamento SP2'!$E$2:$E$557,'Infos Relatório'!$B80,'Faturamento SP2'!$Z$2:$Z$557,'Infos Relatório'!AG$1,'Faturamento SP2'!$T$2:$T$557,"Sim")</f>
        <v>0</v>
      </c>
      <c r="AK80" s="27" t="e">
        <f>AJ80/AI80</f>
        <v>#DIV/0!</v>
      </c>
      <c r="AL80" s="24">
        <f>SUMIFS('Faturamento SP2'!$H$2:$H$557,'Faturamento SP2'!$D$2:$D$557,'Infos Relatório'!$B$2,'Faturamento SP2'!$E$2:$E$557,'Infos Relatório'!$B80,'Faturamento SP2'!$Z$2:$Z$557,'Infos Relatório'!AG$1)</f>
        <v>0</v>
      </c>
      <c r="AM80" s="23">
        <f>COUNTIFS('Faturamento SP2'!$D$2:$D$557,'Infos Relatório'!$B$2,'Faturamento SP2'!$E$2:$E$557,'Infos Relatório'!$B80,'Faturamento SP2'!$Z$2:$Z$557,'Infos Relatório'!AM$1)</f>
        <v>0</v>
      </c>
      <c r="AN80" s="14">
        <f>SUMIFS('Faturamento SP2'!$G$2:$G$557,'Faturamento SP2'!$D$2:$D$557,'Infos Relatório'!$B$2,'Faturamento SP2'!$E$2:$E$557,'Infos Relatório'!$B80,'Faturamento SP2'!$Z$2:$Z$557,'Infos Relatório'!AM$1)</f>
        <v>0</v>
      </c>
      <c r="AO80" s="14">
        <f>SUMIFS('Faturamento SP2'!$J$2:$J$557,'Faturamento SP2'!$D$2:$D$557,'Infos Relatório'!$B$2,'Faturamento SP2'!$E$2:$E$557,'Infos Relatório'!$B80,'Faturamento SP2'!$Z$2:$Z$557,'Infos Relatório'!AM$1)</f>
        <v>0</v>
      </c>
      <c r="AP80" s="15">
        <f>SUMIFS('Faturamento SP2'!$O$2:$O$557,'Faturamento SP2'!$D$2:$D$557,'Infos Relatório'!$B$2,'Faturamento SP2'!$E$2:$E$557,'Infos Relatório'!$B80,'Faturamento SP2'!$Z$2:$Z$557,'Infos Relatório'!AM$1,'Faturamento SP2'!$T$2:$T$557,"Sim")+SUMIFS('Faturamento SP2'!$P$2:$P$557,'Faturamento SP2'!$D$2:$D$557,'Infos Relatório'!$B$2,'Faturamento SP2'!$E$2:$E$557,'Infos Relatório'!$B80,'Faturamento SP2'!$Z$2:$Z$557,'Infos Relatório'!AM$1,'Faturamento SP2'!$T$2:$T$557,"Sim")</f>
        <v>0</v>
      </c>
      <c r="AQ80" s="27" t="e">
        <f>AP80/AO80</f>
        <v>#DIV/0!</v>
      </c>
      <c r="AR80" s="24">
        <f>SUMIFS('Faturamento SP2'!$H$2:$H$557,'Faturamento SP2'!$D$2:$D$557,'Infos Relatório'!$B$2,'Faturamento SP2'!$E$2:$E$557,'Infos Relatório'!$B80,'Faturamento SP2'!$Z$2:$Z$557,'Infos Relatório'!AM$1)</f>
        <v>0</v>
      </c>
      <c r="AS80" s="23">
        <f>COUNTIFS('Faturamento SP2'!$D$2:$D$557,'Infos Relatório'!$B$2,'Faturamento SP2'!$E$2:$E$557,'Infos Relatório'!$B80,'Faturamento SP2'!$Z$2:$Z$557,'Infos Relatório'!AS$1)</f>
        <v>0</v>
      </c>
      <c r="AT80" s="14">
        <f>SUMIFS('Faturamento SP2'!$G$2:$G$557,'Faturamento SP2'!$D$2:$D$557,'Infos Relatório'!$B$2,'Faturamento SP2'!$E$2:$E$557,'Infos Relatório'!$B80,'Faturamento SP2'!$Z$2:$Z$557,'Infos Relatório'!AS$1)</f>
        <v>0</v>
      </c>
      <c r="AU80" s="14">
        <f>SUMIFS('Faturamento SP2'!$J$2:$J$557,'Faturamento SP2'!$D$2:$D$557,'Infos Relatório'!$B$2,'Faturamento SP2'!$E$2:$E$557,'Infos Relatório'!$B80,'Faturamento SP2'!$Z$2:$Z$557,'Infos Relatório'!AS$1)</f>
        <v>0</v>
      </c>
      <c r="AV80" s="15">
        <f>SUMIFS('Faturamento SP2'!$O$2:$O$557,'Faturamento SP2'!$D$2:$D$557,'Infos Relatório'!$B$2,'Faturamento SP2'!$E$2:$E$557,'Infos Relatório'!$B80,'Faturamento SP2'!$Z$2:$Z$557,'Infos Relatório'!AS$1,'Faturamento SP2'!$T$2:$T$557,"Sim")+SUMIFS('Faturamento SP2'!$P$2:$P$557,'Faturamento SP2'!$D$2:$D$557,'Infos Relatório'!$B$2,'Faturamento SP2'!$E$2:$E$557,'Infos Relatório'!$B80,'Faturamento SP2'!$Z$2:$Z$557,'Infos Relatório'!AS$1,'Faturamento SP2'!$T$2:$T$557,"Sim")</f>
        <v>0</v>
      </c>
      <c r="AW80" s="27" t="e">
        <f>AV80/AU80</f>
        <v>#DIV/0!</v>
      </c>
      <c r="AX80" s="24">
        <f>SUMIFS('Faturamento SP2'!$H$2:$H$557,'Faturamento SP2'!$D$2:$D$557,'Infos Relatório'!$B$2,'Faturamento SP2'!$E$2:$E$557,'Infos Relatório'!$B80,'Faturamento SP2'!$Z$2:$Z$557,'Infos Relatório'!AS$1)</f>
        <v>0</v>
      </c>
      <c r="AY80" s="23">
        <f>COUNTIFS('Faturamento SP2'!$D$2:$D$557,'Infos Relatório'!$B$2,'Faturamento SP2'!$E$2:$E$557,'Infos Relatório'!$B80,'Faturamento SP2'!$Z$2:$Z$557,'Infos Relatório'!AY$1)</f>
        <v>0</v>
      </c>
      <c r="AZ80" s="14">
        <f>SUMIFS('Faturamento SP2'!$G$2:$G$557,'Faturamento SP2'!$D$2:$D$557,'Infos Relatório'!$B$2,'Faturamento SP2'!$E$2:$E$557,'Infos Relatório'!$B80,'Faturamento SP2'!$Z$2:$Z$557,'Infos Relatório'!AY$1)</f>
        <v>0</v>
      </c>
      <c r="BA80" s="14">
        <f>SUMIFS('Faturamento SP2'!$J$2:$J$557,'Faturamento SP2'!$D$2:$D$557,'Infos Relatório'!$B$2,'Faturamento SP2'!$E$2:$E$557,'Infos Relatório'!$B80,'Faturamento SP2'!$Z$2:$Z$557,'Infos Relatório'!AY$1)</f>
        <v>0</v>
      </c>
      <c r="BB80" s="15">
        <f>SUMIFS('Faturamento SP2'!$O$2:$O$557,'Faturamento SP2'!$D$2:$D$557,'Infos Relatório'!$B$2,'Faturamento SP2'!$E$2:$E$557,'Infos Relatório'!$B80,'Faturamento SP2'!$Z$2:$Z$557,'Infos Relatório'!AY$1,'Faturamento SP2'!$T$2:$T$557,"Sim")+SUMIFS('Faturamento SP2'!$P$2:$P$557,'Faturamento SP2'!$D$2:$D$557,'Infos Relatório'!$B$2,'Faturamento SP2'!$E$2:$E$557,'Infos Relatório'!$B80,'Faturamento SP2'!$Z$2:$Z$557,'Infos Relatório'!AY$1,'Faturamento SP2'!$T$2:$T$557,"Sim")</f>
        <v>0</v>
      </c>
      <c r="BC80" s="27" t="e">
        <f>BB80/BA80</f>
        <v>#DIV/0!</v>
      </c>
      <c r="BD80" s="24">
        <f>SUMIFS('Faturamento SP2'!$H$2:$H$557,'Faturamento SP2'!$D$2:$D$557,'Infos Relatório'!$B$2,'Faturamento SP2'!$E$2:$E$557,'Infos Relatório'!$B80,'Faturamento SP2'!$Z$2:$Z$557,'Infos Relatório'!AY$1)</f>
        <v>0</v>
      </c>
      <c r="BE80" s="23">
        <f>COUNTIFS('Faturamento SP2'!$D$2:$D$557,'Infos Relatório'!$B$2,'Faturamento SP2'!$E$2:$E$557,'Infos Relatório'!$B80,'Faturamento SP2'!$Z$2:$Z$557,'Infos Relatório'!BE$1)</f>
        <v>0</v>
      </c>
      <c r="BF80" s="14">
        <f>SUMIFS('Faturamento SP2'!$G$2:$G$557,'Faturamento SP2'!$D$2:$D$557,'Infos Relatório'!$B$2,'Faturamento SP2'!$E$2:$E$557,'Infos Relatório'!$B80,'Faturamento SP2'!$Z$2:$Z$557,'Infos Relatório'!BE$1)</f>
        <v>0</v>
      </c>
      <c r="BG80" s="14">
        <f>SUMIFS('Faturamento SP2'!$J$2:$J$557,'Faturamento SP2'!$D$2:$D$557,'Infos Relatório'!$B$2,'Faturamento SP2'!$E$2:$E$557,'Infos Relatório'!$B80,'Faturamento SP2'!$Z$2:$Z$557,'Infos Relatório'!BE$1)</f>
        <v>0</v>
      </c>
      <c r="BH80" s="15">
        <f>SUMIFS('Faturamento SP2'!$O$2:$O$557,'Faturamento SP2'!$D$2:$D$557,'Infos Relatório'!$B$2,'Faturamento SP2'!$E$2:$E$557,'Infos Relatório'!$B80,'Faturamento SP2'!$Z$2:$Z$557,'Infos Relatório'!BE$1,'Faturamento SP2'!$T$2:$T$557,"Sim")+SUMIFS('Faturamento SP2'!$P$2:$P$557,'Faturamento SP2'!$D$2:$D$557,'Infos Relatório'!$B$2,'Faturamento SP2'!$E$2:$E$557,'Infos Relatório'!$B80,'Faturamento SP2'!$Z$2:$Z$557,'Infos Relatório'!BE$1,'Faturamento SP2'!$T$2:$T$557,"Sim")</f>
        <v>0</v>
      </c>
      <c r="BI80" s="27" t="e">
        <f>BH80/BG80</f>
        <v>#DIV/0!</v>
      </c>
      <c r="BJ80" s="24">
        <f>SUMIFS('Faturamento SP2'!$H$2:$H$557,'Faturamento SP2'!$D$2:$D$557,'Infos Relatório'!$B$2,'Faturamento SP2'!$E$2:$E$557,'Infos Relatório'!$B80,'Faturamento SP2'!$Z$2:$Z$557,'Infos Relatório'!BE$1)</f>
        <v>0</v>
      </c>
      <c r="BK80" s="23">
        <f>COUNTIFS('Faturamento SP2'!$D$2:$D$557,'Infos Relatório'!$B$2,'Faturamento SP2'!$E$2:$E$557,'Infos Relatório'!$B80,'Faturamento SP2'!$Z$2:$Z$557,'Infos Relatório'!BK$1)</f>
        <v>0</v>
      </c>
      <c r="BL80" s="14">
        <f>SUMIFS('Faturamento SP2'!$G$2:$G$557,'Faturamento SP2'!$D$2:$D$557,'Infos Relatório'!$B$2,'Faturamento SP2'!$E$2:$E$557,'Infos Relatório'!$B80,'Faturamento SP2'!$Z$2:$Z$557,'Infos Relatório'!BK$1)</f>
        <v>0</v>
      </c>
      <c r="BM80" s="14">
        <f>SUMIFS('Faturamento SP2'!$J$2:$J$557,'Faturamento SP2'!$D$2:$D$557,'Infos Relatório'!$B$2,'Faturamento SP2'!$E$2:$E$557,'Infos Relatório'!$B80,'Faturamento SP2'!$Z$2:$Z$557,'Infos Relatório'!BK$1)</f>
        <v>0</v>
      </c>
      <c r="BN80" s="15">
        <f>SUMIFS('Faturamento SP2'!$O$2:$O$557,'Faturamento SP2'!$D$2:$D$557,'Infos Relatório'!$B$2,'Faturamento SP2'!$E$2:$E$557,'Infos Relatório'!$B80,'Faturamento SP2'!$Z$2:$Z$557,'Infos Relatório'!BK$1,'Faturamento SP2'!$T$2:$T$557,"Sim")+SUMIFS('Faturamento SP2'!$P$2:$P$557,'Faturamento SP2'!$D$2:$D$557,'Infos Relatório'!$B$2,'Faturamento SP2'!$E$2:$E$557,'Infos Relatório'!$B80,'Faturamento SP2'!$Z$2:$Z$557,'Infos Relatório'!BK$1,'Faturamento SP2'!$T$2:$T$557,"Sim")</f>
        <v>0</v>
      </c>
      <c r="BO80" s="27" t="e">
        <f>BN80/BM80</f>
        <v>#DIV/0!</v>
      </c>
      <c r="BP80" s="24">
        <f>SUMIFS('Faturamento SP2'!$H$2:$H$557,'Faturamento SP2'!$D$2:$D$557,'Infos Relatório'!$B$2,'Faturamento SP2'!$E$2:$E$557,'Infos Relatório'!$B80,'Faturamento SP2'!$Z$2:$Z$557,'Infos Relatório'!BK$1)</f>
        <v>0</v>
      </c>
      <c r="BQ80" s="23">
        <f>COUNTIFS('Faturamento SP2'!$D$2:$D$557,'Infos Relatório'!$B$2,'Faturamento SP2'!$E$2:$E$557,'Infos Relatório'!$B80,'Faturamento SP2'!$Z$2:$Z$557,'Infos Relatório'!BQ$1)</f>
        <v>0</v>
      </c>
      <c r="BR80" s="14">
        <f>SUMIFS('Faturamento SP2'!$G$2:$G$557,'Faturamento SP2'!$D$2:$D$557,'Infos Relatório'!$B$2,'Faturamento SP2'!$E$2:$E$557,'Infos Relatório'!$B80,'Faturamento SP2'!$Z$2:$Z$557,'Infos Relatório'!BQ$1)</f>
        <v>0</v>
      </c>
      <c r="BS80" s="14">
        <f>SUMIFS('Faturamento SP2'!$J$2:$J$557,'Faturamento SP2'!$D$2:$D$557,'Infos Relatório'!$B$2,'Faturamento SP2'!$E$2:$E$557,'Infos Relatório'!$B80,'Faturamento SP2'!$Z$2:$Z$557,'Infos Relatório'!BQ$1)</f>
        <v>0</v>
      </c>
      <c r="BT80" s="15">
        <f>SUMIFS('Faturamento SP2'!$O$2:$O$557,'Faturamento SP2'!$D$2:$D$557,'Infos Relatório'!$B$2,'Faturamento SP2'!$E$2:$E$557,'Infos Relatório'!$B80,'Faturamento SP2'!$Z$2:$Z$557,'Infos Relatório'!BQ$1,'Faturamento SP2'!$T$2:$T$557,"Sim")+SUMIFS('Faturamento SP2'!$P$2:$P$557,'Faturamento SP2'!$D$2:$D$557,'Infos Relatório'!$B$2,'Faturamento SP2'!$E$2:$E$557,'Infos Relatório'!$B80,'Faturamento SP2'!$Z$2:$Z$557,'Infos Relatório'!BQ$1,'Faturamento SP2'!$T$2:$T$557,"Sim")</f>
        <v>0</v>
      </c>
      <c r="BU80" s="27" t="e">
        <f>BT80/BS80</f>
        <v>#DIV/0!</v>
      </c>
      <c r="BV80" s="24">
        <f>SUMIFS('Faturamento SP2'!$H$2:$H$557,'Faturamento SP2'!$D$2:$D$557,'Infos Relatório'!$B$2,'Faturamento SP2'!$E$2:$E$557,'Infos Relatório'!$B80,'Faturamento SP2'!$Z$2:$Z$557,'Infos Relatório'!BQ$1)</f>
        <v>0</v>
      </c>
    </row>
    <row r="84" spans="2:74">
      <c r="B84" t="s">
        <v>10</v>
      </c>
      <c r="C84" s="360">
        <v>45292</v>
      </c>
      <c r="D84" s="361"/>
      <c r="E84" s="361"/>
      <c r="F84" s="361"/>
      <c r="G84" s="361"/>
      <c r="H84" s="362"/>
      <c r="I84" s="360">
        <v>45323</v>
      </c>
      <c r="J84" s="361"/>
      <c r="K84" s="361"/>
      <c r="L84" s="361"/>
      <c r="M84" s="361"/>
      <c r="N84" s="362"/>
      <c r="O84" s="360">
        <v>45352</v>
      </c>
      <c r="P84" s="361"/>
      <c r="Q84" s="361"/>
      <c r="R84" s="361"/>
      <c r="S84" s="361"/>
      <c r="T84" s="362"/>
      <c r="U84" s="360">
        <v>45383</v>
      </c>
      <c r="V84" s="361"/>
      <c r="W84" s="361"/>
      <c r="X84" s="361"/>
      <c r="Y84" s="361"/>
      <c r="Z84" s="362"/>
      <c r="AA84" s="360">
        <v>45413</v>
      </c>
      <c r="AB84" s="361"/>
      <c r="AC84" s="361"/>
      <c r="AD84" s="361"/>
      <c r="AE84" s="361"/>
      <c r="AF84" s="362"/>
      <c r="AG84" s="360">
        <v>45444</v>
      </c>
      <c r="AH84" s="361"/>
      <c r="AI84" s="361"/>
      <c r="AJ84" s="361"/>
      <c r="AK84" s="361"/>
      <c r="AL84" s="362"/>
      <c r="AM84" s="360">
        <v>45474</v>
      </c>
      <c r="AN84" s="361"/>
      <c r="AO84" s="361"/>
      <c r="AP84" s="361"/>
      <c r="AQ84" s="361"/>
      <c r="AR84" s="362"/>
      <c r="AS84" s="360">
        <v>45505</v>
      </c>
      <c r="AT84" s="361"/>
      <c r="AU84" s="361"/>
      <c r="AV84" s="361"/>
      <c r="AW84" s="361"/>
      <c r="AX84" s="362"/>
      <c r="AY84" s="360">
        <v>45536</v>
      </c>
      <c r="AZ84" s="361"/>
      <c r="BA84" s="361"/>
      <c r="BB84" s="361"/>
      <c r="BC84" s="361"/>
      <c r="BD84" s="362"/>
      <c r="BE84" s="360">
        <v>45566</v>
      </c>
      <c r="BF84" s="361"/>
      <c r="BG84" s="361"/>
      <c r="BH84" s="361"/>
      <c r="BI84" s="361"/>
      <c r="BJ84" s="362"/>
      <c r="BK84" s="360">
        <v>45597</v>
      </c>
      <c r="BL84" s="361"/>
      <c r="BM84" s="361"/>
      <c r="BN84" s="361"/>
      <c r="BO84" s="361"/>
      <c r="BP84" s="362"/>
      <c r="BQ84" s="360">
        <v>45627</v>
      </c>
      <c r="BR84" s="361"/>
      <c r="BS84" s="361"/>
      <c r="BT84" s="361"/>
      <c r="BU84" s="361"/>
      <c r="BV84" s="362"/>
    </row>
    <row r="85" spans="2:74" ht="60">
      <c r="B85" s="16" t="s">
        <v>120</v>
      </c>
      <c r="C85" s="21" t="s">
        <v>764</v>
      </c>
      <c r="D85" s="13" t="s">
        <v>765</v>
      </c>
      <c r="E85" s="54" t="s">
        <v>766</v>
      </c>
      <c r="F85" s="13" t="s">
        <v>788</v>
      </c>
      <c r="G85" s="59" t="s">
        <v>768</v>
      </c>
      <c r="H85" s="22" t="s">
        <v>769</v>
      </c>
      <c r="I85" s="21" t="s">
        <v>764</v>
      </c>
      <c r="J85" s="13" t="s">
        <v>765</v>
      </c>
      <c r="K85" s="54" t="s">
        <v>766</v>
      </c>
      <c r="L85" s="13" t="s">
        <v>788</v>
      </c>
      <c r="M85" s="13" t="s">
        <v>768</v>
      </c>
      <c r="N85" s="22" t="s">
        <v>769</v>
      </c>
      <c r="O85" s="21" t="s">
        <v>764</v>
      </c>
      <c r="P85" s="13" t="s">
        <v>765</v>
      </c>
      <c r="Q85" s="13" t="s">
        <v>766</v>
      </c>
      <c r="R85" s="13" t="s">
        <v>788</v>
      </c>
      <c r="S85" s="13" t="s">
        <v>768</v>
      </c>
      <c r="T85" s="22" t="s">
        <v>769</v>
      </c>
      <c r="U85" s="21" t="s">
        <v>764</v>
      </c>
      <c r="V85" s="13" t="s">
        <v>765</v>
      </c>
      <c r="W85" s="13" t="s">
        <v>766</v>
      </c>
      <c r="X85" s="13" t="s">
        <v>788</v>
      </c>
      <c r="Y85" s="13" t="s">
        <v>768</v>
      </c>
      <c r="Z85" s="22" t="s">
        <v>769</v>
      </c>
      <c r="AA85" s="21" t="s">
        <v>764</v>
      </c>
      <c r="AB85" s="13" t="s">
        <v>765</v>
      </c>
      <c r="AC85" s="13" t="s">
        <v>766</v>
      </c>
      <c r="AD85" s="13" t="s">
        <v>788</v>
      </c>
      <c r="AE85" s="13" t="s">
        <v>768</v>
      </c>
      <c r="AF85" s="22" t="s">
        <v>769</v>
      </c>
      <c r="AG85" s="21" t="s">
        <v>764</v>
      </c>
      <c r="AH85" s="13" t="s">
        <v>765</v>
      </c>
      <c r="AI85" s="13" t="s">
        <v>766</v>
      </c>
      <c r="AJ85" s="13" t="s">
        <v>788</v>
      </c>
      <c r="AK85" s="13" t="s">
        <v>768</v>
      </c>
      <c r="AL85" s="22" t="s">
        <v>769</v>
      </c>
      <c r="AM85" s="21" t="s">
        <v>764</v>
      </c>
      <c r="AN85" s="13" t="s">
        <v>765</v>
      </c>
      <c r="AO85" s="13" t="s">
        <v>766</v>
      </c>
      <c r="AP85" s="13" t="s">
        <v>788</v>
      </c>
      <c r="AQ85" s="13" t="s">
        <v>768</v>
      </c>
      <c r="AR85" s="22" t="s">
        <v>769</v>
      </c>
      <c r="AS85" s="21" t="s">
        <v>764</v>
      </c>
      <c r="AT85" s="13" t="s">
        <v>765</v>
      </c>
      <c r="AU85" s="13" t="s">
        <v>766</v>
      </c>
      <c r="AV85" s="13" t="s">
        <v>788</v>
      </c>
      <c r="AW85" s="13" t="s">
        <v>768</v>
      </c>
      <c r="AX85" s="22" t="s">
        <v>769</v>
      </c>
      <c r="AY85" s="21" t="s">
        <v>764</v>
      </c>
      <c r="AZ85" s="13" t="s">
        <v>765</v>
      </c>
      <c r="BA85" s="13" t="s">
        <v>766</v>
      </c>
      <c r="BB85" s="13" t="s">
        <v>788</v>
      </c>
      <c r="BC85" s="13" t="s">
        <v>768</v>
      </c>
      <c r="BD85" s="22" t="s">
        <v>769</v>
      </c>
      <c r="BE85" s="21" t="s">
        <v>764</v>
      </c>
      <c r="BF85" s="13" t="s">
        <v>765</v>
      </c>
      <c r="BG85" s="13" t="s">
        <v>766</v>
      </c>
      <c r="BH85" s="13" t="s">
        <v>788</v>
      </c>
      <c r="BI85" s="13" t="s">
        <v>768</v>
      </c>
      <c r="BJ85" s="22" t="s">
        <v>769</v>
      </c>
      <c r="BK85" s="21" t="s">
        <v>764</v>
      </c>
      <c r="BL85" s="13" t="s">
        <v>765</v>
      </c>
      <c r="BM85" s="13" t="s">
        <v>766</v>
      </c>
      <c r="BN85" s="13" t="s">
        <v>788</v>
      </c>
      <c r="BO85" s="13" t="s">
        <v>768</v>
      </c>
      <c r="BP85" s="22" t="s">
        <v>769</v>
      </c>
      <c r="BQ85" s="21" t="s">
        <v>764</v>
      </c>
      <c r="BR85" s="13" t="s">
        <v>765</v>
      </c>
      <c r="BS85" s="13" t="s">
        <v>766</v>
      </c>
      <c r="BT85" s="13" t="s">
        <v>788</v>
      </c>
      <c r="BU85" s="13" t="s">
        <v>768</v>
      </c>
      <c r="BV85" s="22" t="s">
        <v>769</v>
      </c>
    </row>
    <row r="86" spans="2:74">
      <c r="B86" s="17" t="s">
        <v>237</v>
      </c>
      <c r="C86" s="23">
        <f>COUNTIFS('Faturamento SP2'!$D$2:$D$557,'Infos Relatório'!$B$84,'Faturamento SP2'!$E$2:$E$557,'Infos Relatório'!$B86,'Faturamento SP2'!$Z$2:$Z$557,'Infos Relatório'!C$1)</f>
        <v>0</v>
      </c>
      <c r="D86" s="14">
        <f>SUMIFS('Faturamento SP2'!$G$2:$G$557,'Faturamento SP2'!$D$2:$D$557,'Infos Relatório'!$B$84,'Faturamento SP2'!$E$2:$E$557,'Infos Relatório'!$B86,'Faturamento SP2'!$Z$2:$Z$557,'Infos Relatório'!C$1)</f>
        <v>0</v>
      </c>
      <c r="E86" s="55">
        <f>SUMIFS('Faturamento SP2'!$J$2:$J$557,'Faturamento SP2'!$D$2:$D$557,'Infos Relatório'!$B$84,'Faturamento SP2'!$E$2:$E$557,'Infos Relatório'!$B86,'Faturamento SP2'!$Z$2:$Z$557,'Infos Relatório'!C$1)</f>
        <v>0</v>
      </c>
      <c r="F86" s="15">
        <f>SUMIFS('Faturamento SP2'!$O$2:$O$557,'Faturamento SP2'!$D$2:$D$557,'Infos Relatório'!$B$84,'Faturamento SP2'!$E$2:$E$557,'Infos Relatório'!$B86,'Faturamento SP2'!$Z$2:$Z$557,'Infos Relatório'!C$1,'Faturamento SP2'!$T$2:$T$557,"Sim")+SUMIFS('Faturamento SP2'!$P$2:$P$557,'Faturamento SP2'!$D$2:$D$557,'Infos Relatório'!$B$84,'Faturamento SP2'!$E$2:$E$557,'Infos Relatório'!$B86,'Faturamento SP2'!$Z$2:$Z$557,'Infos Relatório'!C$1,'Faturamento SP2'!$T$2:$T$557,"Sim")</f>
        <v>0</v>
      </c>
      <c r="G86" s="60" t="e">
        <f>F86/E86</f>
        <v>#DIV/0!</v>
      </c>
      <c r="H86" s="24">
        <f>SUMIFS('Faturamento SP2'!$H$2:$H$557,'Faturamento SP2'!$D$2:$D$557,'Infos Relatório'!$B$84,'Faturamento SP2'!$E$2:$E$557,'Infos Relatório'!$B86,'Faturamento SP2'!$Z$2:$Z$557,'Infos Relatório'!C$1)</f>
        <v>0</v>
      </c>
      <c r="I86" s="23">
        <f>COUNTIFS('Faturamento SP2'!$D$2:$D$557,'Infos Relatório'!$B$84,'Faturamento SP2'!$E$2:$E$557,'Infos Relatório'!$B86,'Faturamento SP2'!$Z$2:$Z$557,'Infos Relatório'!I$1)</f>
        <v>0</v>
      </c>
      <c r="J86" s="14">
        <f>SUMIFS('Faturamento SP2'!$G$2:$G$557,'Faturamento SP2'!$D$2:$D$557,'Infos Relatório'!$B$84,'Faturamento SP2'!$E$2:$E$557,'Infos Relatório'!$B86,'Faturamento SP2'!$Z$2:$Z$557,'Infos Relatório'!I$1)</f>
        <v>0</v>
      </c>
      <c r="K86" s="55">
        <f>SUMIFS('Faturamento SP2'!$J$2:$J$557,'Faturamento SP2'!$D$2:$D$557,'Infos Relatório'!$B$84,'Faturamento SP2'!$E$2:$E$557,'Infos Relatório'!$B86,'Faturamento SP2'!$Z$2:$Z$557,'Infos Relatório'!I$1)</f>
        <v>0</v>
      </c>
      <c r="L86" s="15">
        <f>SUMIFS('Faturamento SP2'!$O$2:$O$557,'Faturamento SP2'!$D$2:$D$557,'Infos Relatório'!$B$84,'Faturamento SP2'!$E$2:$E$557,'Infos Relatório'!$B86,'Faturamento SP2'!$Z$2:$Z$557,'Infos Relatório'!I$1,'Faturamento SP2'!$T$2:$T$557,"Sim")+SUMIFS('Faturamento SP2'!$P$2:$P$557,'Faturamento SP2'!$D$2:$D$557,'Infos Relatório'!$B$84,'Faturamento SP2'!$E$2:$E$557,'Infos Relatório'!$B86,'Faturamento SP2'!$Z$2:$Z$557,'Infos Relatório'!I$1,'Faturamento SP2'!$T$2:$T$557,"Sim")</f>
        <v>0</v>
      </c>
      <c r="M86" s="27" t="e">
        <f>L86/K86</f>
        <v>#DIV/0!</v>
      </c>
      <c r="N86" s="24">
        <f>SUMIFS('Faturamento SP2'!$H$2:$H$557,'Faturamento SP2'!$D$2:$D$557,'Infos Relatório'!$B$84,'Faturamento SP2'!$E$2:$E$557,'Infos Relatório'!$B86,'Faturamento SP2'!$Z$2:$Z$557,'Infos Relatório'!I$1)</f>
        <v>0</v>
      </c>
      <c r="O86" s="23">
        <f>COUNTIFS('Faturamento SP2'!$D$2:$D$557,'Infos Relatório'!$B$84,'Faturamento SP2'!$E$2:$E$557,'Infos Relatório'!$B86,'Faturamento SP2'!$Z$2:$Z$557,'Infos Relatório'!O$1)</f>
        <v>0</v>
      </c>
      <c r="P86" s="14">
        <f>SUMIFS('Faturamento SP2'!$G$2:$G$557,'Faturamento SP2'!$D$2:$D$557,'Infos Relatório'!$B$84,'Faturamento SP2'!$E$2:$E$557,'Infos Relatório'!$B86,'Faturamento SP2'!$Z$2:$Z$557,'Infos Relatório'!O$1)</f>
        <v>0</v>
      </c>
      <c r="Q86" s="14">
        <f>SUMIFS('Faturamento SP2'!$J$2:$J$557,'Faturamento SP2'!$D$2:$D$557,'Infos Relatório'!$B$84,'Faturamento SP2'!$E$2:$E$557,'Infos Relatório'!$B86,'Faturamento SP2'!$Z$2:$Z$557,'Infos Relatório'!O$1)</f>
        <v>0</v>
      </c>
      <c r="R86" s="15">
        <f>SUMIFS('Faturamento SP2'!$O$2:$O$557,'Faturamento SP2'!$D$2:$D$557,'Infos Relatório'!$B$84,'Faturamento SP2'!$E$2:$E$557,'Infos Relatório'!$B86,'Faturamento SP2'!$Z$2:$Z$557,'Infos Relatório'!O$1,'Faturamento SP2'!$T$2:$T$557,"Sim")+SUMIFS('Faturamento SP2'!$P$2:$P$557,'Faturamento SP2'!$D$2:$D$557,'Infos Relatório'!$B$84,'Faturamento SP2'!$E$2:$E$557,'Infos Relatório'!$B86,'Faturamento SP2'!$Z$2:$Z$557,'Infos Relatório'!O$1,'Faturamento SP2'!$T$2:$T$557,"Sim")</f>
        <v>0</v>
      </c>
      <c r="S86" s="27" t="e">
        <f>R86/Q86</f>
        <v>#DIV/0!</v>
      </c>
      <c r="T86" s="24">
        <f>SUMIFS('Faturamento SP2'!$H$2:$H$557,'Faturamento SP2'!$D$2:$D$557,'Infos Relatório'!$B$84,'Faturamento SP2'!$E$2:$E$557,'Infos Relatório'!$B86,'Faturamento SP2'!$Z$2:$Z$557,'Infos Relatório'!O$1)</f>
        <v>0</v>
      </c>
      <c r="U86" s="23">
        <f>COUNTIFS('Faturamento SP2'!$D$2:$D$557,'Infos Relatório'!$B$84,'Faturamento SP2'!$E$2:$E$557,'Infos Relatório'!$B86,'Faturamento SP2'!$Z$2:$Z$557,'Infos Relatório'!U$1)</f>
        <v>0</v>
      </c>
      <c r="V86" s="14">
        <f>SUMIFS('Faturamento SP2'!$G$2:$G$557,'Faturamento SP2'!$D$2:$D$557,'Infos Relatório'!$B$84,'Faturamento SP2'!$E$2:$E$557,'Infos Relatório'!$B86,'Faturamento SP2'!$Z$2:$Z$557,'Infos Relatório'!U$1)</f>
        <v>0</v>
      </c>
      <c r="W86" s="14">
        <f>SUMIFS('Faturamento SP2'!$J$2:$J$557,'Faturamento SP2'!$D$2:$D$557,'Infos Relatório'!$B$84,'Faturamento SP2'!$E$2:$E$557,'Infos Relatório'!$B86,'Faturamento SP2'!$Z$2:$Z$557,'Infos Relatório'!U$1)</f>
        <v>0</v>
      </c>
      <c r="X86" s="15">
        <f>SUMIFS('Faturamento SP2'!$O$2:$O$557,'Faturamento SP2'!$D$2:$D$557,'Infos Relatório'!$B$84,'Faturamento SP2'!$E$2:$E$557,'Infos Relatório'!$B86,'Faturamento SP2'!$Z$2:$Z$557,'Infos Relatório'!U$1,'Faturamento SP2'!$T$2:$T$557,"Sim")+SUMIFS('Faturamento SP2'!$P$2:$P$557,'Faturamento SP2'!$D$2:$D$557,'Infos Relatório'!$B$84,'Faturamento SP2'!$E$2:$E$557,'Infos Relatório'!$B86,'Faturamento SP2'!$Z$2:$Z$557,'Infos Relatório'!U$1,'Faturamento SP2'!$T$2:$T$557,"Sim")</f>
        <v>0</v>
      </c>
      <c r="Y86" s="27" t="e">
        <f>X86/W86</f>
        <v>#DIV/0!</v>
      </c>
      <c r="Z86" s="24">
        <f>SUMIFS('Faturamento SP2'!$H$2:$H$557,'Faturamento SP2'!$D$2:$D$557,'Infos Relatório'!$B$84,'Faturamento SP2'!$E$2:$E$557,'Infos Relatório'!$B86,'Faturamento SP2'!$Z$2:$Z$557,'Infos Relatório'!U$1)</f>
        <v>0</v>
      </c>
      <c r="AA86" s="23">
        <f>COUNTIFS('Faturamento SP2'!$D$2:$D$557,'Infos Relatório'!$B$84,'Faturamento SP2'!$E$2:$E$557,'Infos Relatório'!$B86,'Faturamento SP2'!$Z$2:$Z$557,'Infos Relatório'!AA$1)</f>
        <v>0</v>
      </c>
      <c r="AB86" s="14">
        <f>SUMIFS('Faturamento SP2'!$G$2:$G$557,'Faturamento SP2'!$D$2:$D$557,'Infos Relatório'!$B$84,'Faturamento SP2'!$E$2:$E$557,'Infos Relatório'!$B86,'Faturamento SP2'!$Z$2:$Z$557,'Infos Relatório'!AA$1)</f>
        <v>0</v>
      </c>
      <c r="AC86" s="14">
        <f>SUMIFS('Faturamento SP2'!$J$2:$J$557,'Faturamento SP2'!$D$2:$D$557,'Infos Relatório'!$B$84,'Faturamento SP2'!$E$2:$E$557,'Infos Relatório'!$B86,'Faturamento SP2'!$Z$2:$Z$557,'Infos Relatório'!AA$1)</f>
        <v>0</v>
      </c>
      <c r="AD86" s="15">
        <f>SUMIFS('Faturamento SP2'!$O$2:$O$557,'Faturamento SP2'!$D$2:$D$557,'Infos Relatório'!$B$84,'Faturamento SP2'!$E$2:$E$557,'Infos Relatório'!$B86,'Faturamento SP2'!$Z$2:$Z$557,'Infos Relatório'!AA$1,'Faturamento SP2'!$T$2:$T$557,"Sim")+SUMIFS('Faturamento SP2'!$P$2:$P$557,'Faturamento SP2'!$D$2:$D$557,'Infos Relatório'!$B$84,'Faturamento SP2'!$E$2:$E$557,'Infos Relatório'!$B86,'Faturamento SP2'!$Z$2:$Z$557,'Infos Relatório'!AA$1,'Faturamento SP2'!$T$2:$T$557,"Sim")</f>
        <v>0</v>
      </c>
      <c r="AE86" s="27" t="e">
        <f>AD86/AC86</f>
        <v>#DIV/0!</v>
      </c>
      <c r="AF86" s="24">
        <f>SUMIFS('Faturamento SP2'!$H$2:$H$557,'Faturamento SP2'!$D$2:$D$557,'Infos Relatório'!$B$84,'Faturamento SP2'!$E$2:$E$557,'Infos Relatório'!$B86,'Faturamento SP2'!$Z$2:$Z$557,'Infos Relatório'!AA$1)</f>
        <v>0</v>
      </c>
      <c r="AG86" s="23">
        <f>COUNTIFS('Faturamento SP2'!$D$2:$D$557,'Infos Relatório'!$B$84,'Faturamento SP2'!$E$2:$E$557,'Infos Relatório'!$B86,'Faturamento SP2'!$Z$2:$Z$557,'Infos Relatório'!AG$1)</f>
        <v>0</v>
      </c>
      <c r="AH86" s="14">
        <f>SUMIFS('Faturamento SP2'!$G$2:$G$557,'Faturamento SP2'!$D$2:$D$557,'Infos Relatório'!$B$84,'Faturamento SP2'!$E$2:$E$557,'Infos Relatório'!$B86,'Faturamento SP2'!$Z$2:$Z$557,'Infos Relatório'!AG$1)</f>
        <v>0</v>
      </c>
      <c r="AI86" s="14">
        <f>SUMIFS('Faturamento SP2'!$J$2:$J$557,'Faturamento SP2'!$D$2:$D$557,'Infos Relatório'!$B$84,'Faturamento SP2'!$E$2:$E$557,'Infos Relatório'!$B86,'Faturamento SP2'!$Z$2:$Z$557,'Infos Relatório'!AG$1)</f>
        <v>0</v>
      </c>
      <c r="AJ86" s="15">
        <f>SUMIFS('Faturamento SP2'!$O$2:$O$557,'Faturamento SP2'!$D$2:$D$557,'Infos Relatório'!$B$84,'Faturamento SP2'!$E$2:$E$557,'Infos Relatório'!$B86,'Faturamento SP2'!$Z$2:$Z$557,'Infos Relatório'!AG$1,'Faturamento SP2'!$T$2:$T$557,"Sim")+SUMIFS('Faturamento SP2'!$P$2:$P$557,'Faturamento SP2'!$D$2:$D$557,'Infos Relatório'!$B$84,'Faturamento SP2'!$E$2:$E$557,'Infos Relatório'!$B86,'Faturamento SP2'!$Z$2:$Z$557,'Infos Relatório'!AG$1,'Faturamento SP2'!$T$2:$T$557,"Sim")</f>
        <v>0</v>
      </c>
      <c r="AK86" s="27" t="e">
        <f>AJ86/AI86</f>
        <v>#DIV/0!</v>
      </c>
      <c r="AL86" s="24">
        <f>SUMIFS('Faturamento SP2'!$H$2:$H$557,'Faturamento SP2'!$D$2:$D$557,'Infos Relatório'!$B$84,'Faturamento SP2'!$E$2:$E$557,'Infos Relatório'!$B86,'Faturamento SP2'!$Z$2:$Z$557,'Infos Relatório'!AG$1)</f>
        <v>0</v>
      </c>
      <c r="AM86" s="23">
        <f>COUNTIFS('Faturamento SP2'!$D$2:$D$557,'Infos Relatório'!$B$84,'Faturamento SP2'!$E$2:$E$557,'Infos Relatório'!$B86,'Faturamento SP2'!$Z$2:$Z$557,'Infos Relatório'!AM$1)</f>
        <v>0</v>
      </c>
      <c r="AN86" s="14">
        <f>SUMIFS('Faturamento SP2'!$G$2:$G$557,'Faturamento SP2'!$D$2:$D$557,'Infos Relatório'!$B$84,'Faturamento SP2'!$E$2:$E$557,'Infos Relatório'!$B86,'Faturamento SP2'!$Z$2:$Z$557,'Infos Relatório'!AM$1)</f>
        <v>0</v>
      </c>
      <c r="AO86" s="14">
        <f>SUMIFS('Faturamento SP2'!$J$2:$J$557,'Faturamento SP2'!$D$2:$D$557,'Infos Relatório'!$B$84,'Faturamento SP2'!$E$2:$E$557,'Infos Relatório'!$B86,'Faturamento SP2'!$Z$2:$Z$557,'Infos Relatório'!AM$1)</f>
        <v>0</v>
      </c>
      <c r="AP86" s="15">
        <f>SUMIFS('Faturamento SP2'!$O$2:$O$557,'Faturamento SP2'!$D$2:$D$557,'Infos Relatório'!$B$84,'Faturamento SP2'!$E$2:$E$557,'Infos Relatório'!$B86,'Faturamento SP2'!$Z$2:$Z$557,'Infos Relatório'!AM$1,'Faturamento SP2'!$T$2:$T$557,"Sim")+SUMIFS('Faturamento SP2'!$P$2:$P$557,'Faturamento SP2'!$D$2:$D$557,'Infos Relatório'!$B$84,'Faturamento SP2'!$E$2:$E$557,'Infos Relatório'!$B86,'Faturamento SP2'!$Z$2:$Z$557,'Infos Relatório'!AM$1,'Faturamento SP2'!$T$2:$T$557,"Sim")</f>
        <v>0</v>
      </c>
      <c r="AQ86" s="27" t="e">
        <f>AP86/AO86</f>
        <v>#DIV/0!</v>
      </c>
      <c r="AR86" s="24">
        <f>SUMIFS('Faturamento SP2'!$H$2:$H$557,'Faturamento SP2'!$D$2:$D$557,'Infos Relatório'!$B$84,'Faturamento SP2'!$E$2:$E$557,'Infos Relatório'!$B86,'Faturamento SP2'!$Z$2:$Z$557,'Infos Relatório'!AM$1)</f>
        <v>0</v>
      </c>
      <c r="AS86" s="23">
        <f>COUNTIFS('Faturamento SP2'!$D$2:$D$557,'Infos Relatório'!$B$84,'Faturamento SP2'!$E$2:$E$557,'Infos Relatório'!$B86,'Faturamento SP2'!$Z$2:$Z$557,'Infos Relatório'!AS$1)</f>
        <v>0</v>
      </c>
      <c r="AT86" s="14">
        <f>SUMIFS('Faturamento SP2'!$G$2:$G$557,'Faturamento SP2'!$D$2:$D$557,'Infos Relatório'!$B$84,'Faturamento SP2'!$E$2:$E$557,'Infos Relatório'!$B86,'Faturamento SP2'!$Z$2:$Z$557,'Infos Relatório'!AS$1)</f>
        <v>0</v>
      </c>
      <c r="AU86" s="14">
        <f>SUMIFS('Faturamento SP2'!$J$2:$J$557,'Faturamento SP2'!$D$2:$D$557,'Infos Relatório'!$B$84,'Faturamento SP2'!$E$2:$E$557,'Infos Relatório'!$B86,'Faturamento SP2'!$Z$2:$Z$557,'Infos Relatório'!AS$1)</f>
        <v>0</v>
      </c>
      <c r="AV86" s="15">
        <f>SUMIFS('Faturamento SP2'!$O$2:$O$557,'Faturamento SP2'!$D$2:$D$557,'Infos Relatório'!$B$84,'Faturamento SP2'!$E$2:$E$557,'Infos Relatório'!$B86,'Faturamento SP2'!$Z$2:$Z$557,'Infos Relatório'!AS$1,'Faturamento SP2'!$T$2:$T$557,"Sim")+SUMIFS('Faturamento SP2'!$P$2:$P$557,'Faturamento SP2'!$D$2:$D$557,'Infos Relatório'!$B$84,'Faturamento SP2'!$E$2:$E$557,'Infos Relatório'!$B86,'Faturamento SP2'!$Z$2:$Z$557,'Infos Relatório'!AS$1,'Faturamento SP2'!$T$2:$T$557,"Sim")</f>
        <v>0</v>
      </c>
      <c r="AW86" s="27" t="e">
        <f>AV86/AU86</f>
        <v>#DIV/0!</v>
      </c>
      <c r="AX86" s="24">
        <f>SUMIFS('Faturamento SP2'!$H$2:$H$557,'Faturamento SP2'!$D$2:$D$557,'Infos Relatório'!$B$84,'Faturamento SP2'!$E$2:$E$557,'Infos Relatório'!$B86,'Faturamento SP2'!$Z$2:$Z$557,'Infos Relatório'!AS$1)</f>
        <v>0</v>
      </c>
      <c r="AY86" s="23">
        <f>COUNTIFS('Faturamento SP2'!$D$2:$D$557,'Infos Relatório'!$B$84,'Faturamento SP2'!$E$2:$E$557,'Infos Relatório'!$B86,'Faturamento SP2'!$Z$2:$Z$557,'Infos Relatório'!AY$1)</f>
        <v>0</v>
      </c>
      <c r="AZ86" s="14">
        <f>SUMIFS('Faturamento SP2'!$G$2:$G$557,'Faturamento SP2'!$D$2:$D$557,'Infos Relatório'!$B$84,'Faturamento SP2'!$E$2:$E$557,'Infos Relatório'!$B86,'Faturamento SP2'!$Z$2:$Z$557,'Infos Relatório'!AY$1)</f>
        <v>0</v>
      </c>
      <c r="BA86" s="14">
        <f>SUMIFS('Faturamento SP2'!$J$2:$J$557,'Faturamento SP2'!$D$2:$D$557,'Infos Relatório'!$B$84,'Faturamento SP2'!$E$2:$E$557,'Infos Relatório'!$B86,'Faturamento SP2'!$Z$2:$Z$557,'Infos Relatório'!AY$1)</f>
        <v>0</v>
      </c>
      <c r="BB86" s="15">
        <f>SUMIFS('Faturamento SP2'!$O$2:$O$557,'Faturamento SP2'!$D$2:$D$557,'Infos Relatório'!$B$84,'Faturamento SP2'!$E$2:$E$557,'Infos Relatório'!$B86,'Faturamento SP2'!$Z$2:$Z$557,'Infos Relatório'!AY$1,'Faturamento SP2'!$T$2:$T$557,"Sim")+SUMIFS('Faturamento SP2'!$P$2:$P$557,'Faturamento SP2'!$D$2:$D$557,'Infos Relatório'!$B$84,'Faturamento SP2'!$E$2:$E$557,'Infos Relatório'!$B86,'Faturamento SP2'!$Z$2:$Z$557,'Infos Relatório'!AY$1,'Faturamento SP2'!$T$2:$T$557,"Sim")</f>
        <v>0</v>
      </c>
      <c r="BC86" s="27" t="e">
        <f>BB86/BA86</f>
        <v>#DIV/0!</v>
      </c>
      <c r="BD86" s="24">
        <f>SUMIFS('Faturamento SP2'!$H$2:$H$557,'Faturamento SP2'!$D$2:$D$557,'Infos Relatório'!$B$84,'Faturamento SP2'!$E$2:$E$557,'Infos Relatório'!$B86,'Faturamento SP2'!$Z$2:$Z$557,'Infos Relatório'!AY$1)</f>
        <v>0</v>
      </c>
      <c r="BE86" s="23">
        <f>COUNTIFS('Faturamento SP2'!$D$2:$D$557,'Infos Relatório'!$B$84,'Faturamento SP2'!$E$2:$E$557,'Infos Relatório'!$B86,'Faturamento SP2'!$Z$2:$Z$557,'Infos Relatório'!BE$1)</f>
        <v>0</v>
      </c>
      <c r="BF86" s="14">
        <f>SUMIFS('Faturamento SP2'!$G$2:$G$557,'Faturamento SP2'!$D$2:$D$557,'Infos Relatório'!$B$84,'Faturamento SP2'!$E$2:$E$557,'Infos Relatório'!$B86,'Faturamento SP2'!$Z$2:$Z$557,'Infos Relatório'!BE$1)</f>
        <v>0</v>
      </c>
      <c r="BG86" s="14">
        <f>SUMIFS('Faturamento SP2'!$J$2:$J$557,'Faturamento SP2'!$D$2:$D$557,'Infos Relatório'!$B$84,'Faturamento SP2'!$E$2:$E$557,'Infos Relatório'!$B86,'Faturamento SP2'!$Z$2:$Z$557,'Infos Relatório'!BE$1)</f>
        <v>0</v>
      </c>
      <c r="BH86" s="15">
        <f>SUMIFS('Faturamento SP2'!$O$2:$O$557,'Faturamento SP2'!$D$2:$D$557,'Infos Relatório'!$B$84,'Faturamento SP2'!$E$2:$E$557,'Infos Relatório'!$B86,'Faturamento SP2'!$Z$2:$Z$557,'Infos Relatório'!BE$1,'Faturamento SP2'!$T$2:$T$557,"Sim")+SUMIFS('Faturamento SP2'!$P$2:$P$557,'Faturamento SP2'!$D$2:$D$557,'Infos Relatório'!$B$84,'Faturamento SP2'!$E$2:$E$557,'Infos Relatório'!$B86,'Faturamento SP2'!$Z$2:$Z$557,'Infos Relatório'!BE$1,'Faturamento SP2'!$T$2:$T$557,"Sim")</f>
        <v>0</v>
      </c>
      <c r="BI86" s="27" t="e">
        <f>BH86/BG86</f>
        <v>#DIV/0!</v>
      </c>
      <c r="BJ86" s="24">
        <f>SUMIFS('Faturamento SP2'!$H$2:$H$557,'Faturamento SP2'!$D$2:$D$557,'Infos Relatório'!$B$84,'Faturamento SP2'!$E$2:$E$557,'Infos Relatório'!$B86,'Faturamento SP2'!$Z$2:$Z$557,'Infos Relatório'!BE$1)</f>
        <v>0</v>
      </c>
      <c r="BK86" s="23">
        <f>COUNTIFS('Faturamento SP2'!$D$2:$D$557,'Infos Relatório'!$B$84,'Faturamento SP2'!$E$2:$E$557,'Infos Relatório'!$B86,'Faturamento SP2'!$Z$2:$Z$557,'Infos Relatório'!BK$1)</f>
        <v>0</v>
      </c>
      <c r="BL86" s="14">
        <f>SUMIFS('Faturamento SP2'!$G$2:$G$557,'Faturamento SP2'!$D$2:$D$557,'Infos Relatório'!$B$84,'Faturamento SP2'!$E$2:$E$557,'Infos Relatório'!$B86,'Faturamento SP2'!$Z$2:$Z$557,'Infos Relatório'!BK$1)</f>
        <v>0</v>
      </c>
      <c r="BM86" s="14">
        <f>SUMIFS('Faturamento SP2'!$J$2:$J$557,'Faturamento SP2'!$D$2:$D$557,'Infos Relatório'!$B$84,'Faturamento SP2'!$E$2:$E$557,'Infos Relatório'!$B86,'Faturamento SP2'!$Z$2:$Z$557,'Infos Relatório'!BK$1)</f>
        <v>0</v>
      </c>
      <c r="BN86" s="15">
        <f>SUMIFS('Faturamento SP2'!$O$2:$O$557,'Faturamento SP2'!$D$2:$D$557,'Infos Relatório'!$B$84,'Faturamento SP2'!$E$2:$E$557,'Infos Relatório'!$B86,'Faturamento SP2'!$Z$2:$Z$557,'Infos Relatório'!BK$1,'Faturamento SP2'!$T$2:$T$557,"Sim")+SUMIFS('Faturamento SP2'!$P$2:$P$557,'Faturamento SP2'!$D$2:$D$557,'Infos Relatório'!$B$84,'Faturamento SP2'!$E$2:$E$557,'Infos Relatório'!$B86,'Faturamento SP2'!$Z$2:$Z$557,'Infos Relatório'!BK$1,'Faturamento SP2'!$T$2:$T$557,"Sim")</f>
        <v>0</v>
      </c>
      <c r="BO86" s="27" t="e">
        <f>BN86/BM86</f>
        <v>#DIV/0!</v>
      </c>
      <c r="BP86" s="24">
        <f>SUMIFS('Faturamento SP2'!$H$2:$H$557,'Faturamento SP2'!$D$2:$D$557,'Infos Relatório'!$B$84,'Faturamento SP2'!$E$2:$E$557,'Infos Relatório'!$B86,'Faturamento SP2'!$Z$2:$Z$557,'Infos Relatório'!BK$1)</f>
        <v>0</v>
      </c>
      <c r="BQ86" s="23">
        <f>COUNTIFS('Faturamento SP2'!$D$2:$D$557,'Infos Relatório'!$B$84,'Faturamento SP2'!$E$2:$E$557,'Infos Relatório'!$B86,'Faturamento SP2'!$Z$2:$Z$557,'Infos Relatório'!BQ$1)</f>
        <v>0</v>
      </c>
      <c r="BR86" s="14">
        <f>SUMIFS('Faturamento SP2'!$G$2:$G$557,'Faturamento SP2'!$D$2:$D$557,'Infos Relatório'!$B$84,'Faturamento SP2'!$E$2:$E$557,'Infos Relatório'!$B86,'Faturamento SP2'!$Z$2:$Z$557,'Infos Relatório'!BQ$1)</f>
        <v>0</v>
      </c>
      <c r="BS86" s="14">
        <f>SUMIFS('Faturamento SP2'!$J$2:$J$557,'Faturamento SP2'!$D$2:$D$557,'Infos Relatório'!$B$84,'Faturamento SP2'!$E$2:$E$557,'Infos Relatório'!$B86,'Faturamento SP2'!$Z$2:$Z$557,'Infos Relatório'!BQ$1)</f>
        <v>0</v>
      </c>
      <c r="BT86" s="15">
        <f>SUMIFS('Faturamento SP2'!$O$2:$O$557,'Faturamento SP2'!$D$2:$D$557,'Infos Relatório'!$B$84,'Faturamento SP2'!$E$2:$E$557,'Infos Relatório'!$B86,'Faturamento SP2'!$Z$2:$Z$557,'Infos Relatório'!BQ$1,'Faturamento SP2'!$T$2:$T$557,"Sim")+SUMIFS('Faturamento SP2'!$P$2:$P$557,'Faturamento SP2'!$D$2:$D$557,'Infos Relatório'!$B$84,'Faturamento SP2'!$E$2:$E$557,'Infos Relatório'!$B86,'Faturamento SP2'!$Z$2:$Z$557,'Infos Relatório'!BQ$1,'Faturamento SP2'!$T$2:$T$557,"Sim")</f>
        <v>0</v>
      </c>
      <c r="BU86" s="27" t="e">
        <f>BT86/BS86</f>
        <v>#DIV/0!</v>
      </c>
      <c r="BV86" s="24">
        <f>SUMIFS('Faturamento SP2'!$H$2:$H$557,'Faturamento SP2'!$D$2:$D$557,'Infos Relatório'!$B$84,'Faturamento SP2'!$E$2:$E$557,'Infos Relatório'!$B86,'Faturamento SP2'!$Z$2:$Z$557,'Infos Relatório'!BQ$1)</f>
        <v>0</v>
      </c>
    </row>
    <row r="87" spans="2:74">
      <c r="B87" s="17" t="s">
        <v>238</v>
      </c>
      <c r="C87" s="23">
        <f>COUNTIFS('Faturamento SP2'!$D$2:$D$557,'Infos Relatório'!$B$84,'Faturamento SP2'!$E$2:$E$557,'Infos Relatório'!$B87,'Faturamento SP2'!$Z$2:$Z$557,'Infos Relatório'!C$1)</f>
        <v>0</v>
      </c>
      <c r="D87" s="14">
        <f>SUMIFS('Faturamento SP2'!$G$2:$G$557,'Faturamento SP2'!$D$2:$D$557,'Infos Relatório'!$B$84,'Faturamento SP2'!$E$2:$E$557,'Infos Relatório'!$B87,'Faturamento SP2'!$Z$2:$Z$557,'Infos Relatório'!C$1)</f>
        <v>0</v>
      </c>
      <c r="E87" s="55">
        <f>SUMIFS('Faturamento SP2'!$J$2:$J$557,'Faturamento SP2'!$D$2:$D$557,'Infos Relatório'!$B$84,'Faturamento SP2'!$E$2:$E$557,'Infos Relatório'!$B87,'Faturamento SP2'!$Z$2:$Z$557,'Infos Relatório'!C$1)</f>
        <v>0</v>
      </c>
      <c r="F87" s="15">
        <f>SUMIFS('Faturamento SP2'!$O$2:$O$557,'Faturamento SP2'!$D$2:$D$557,'Infos Relatório'!$B$84,'Faturamento SP2'!$E$2:$E$557,'Infos Relatório'!$B87,'Faturamento SP2'!$Z$2:$Z$557,'Infos Relatório'!C$1,'Faturamento SP2'!$T$2:$T$557,"Sim")+SUMIFS('Faturamento SP2'!$P$2:$P$557,'Faturamento SP2'!$D$2:$D$557,'Infos Relatório'!$B$84,'Faturamento SP2'!$E$2:$E$557,'Infos Relatório'!$B87,'Faturamento SP2'!$Z$2:$Z$557,'Infos Relatório'!C$1,'Faturamento SP2'!$T$2:$T$557,"Sim")</f>
        <v>0</v>
      </c>
      <c r="G87" s="60" t="e">
        <f t="shared" ref="G87:G150" si="24">F87/E87</f>
        <v>#DIV/0!</v>
      </c>
      <c r="H87" s="24">
        <f>SUMIFS('Faturamento SP2'!$H$2:$H$557,'Faturamento SP2'!$D$2:$D$557,'Infos Relatório'!$B$84,'Faturamento SP2'!$E$2:$E$557,'Infos Relatório'!$B87,'Faturamento SP2'!$Z$2:$Z$557,'Infos Relatório'!C$1)</f>
        <v>0</v>
      </c>
      <c r="I87" s="23">
        <f>COUNTIFS('Faturamento SP2'!$D$2:$D$557,'Infos Relatório'!$B$84,'Faturamento SP2'!$E$2:$E$557,'Infos Relatório'!$B87,'Faturamento SP2'!$Z$2:$Z$557,'Infos Relatório'!I$1)</f>
        <v>0</v>
      </c>
      <c r="J87" s="14">
        <f>SUMIFS('Faturamento SP2'!$G$2:$G$557,'Faturamento SP2'!$D$2:$D$557,'Infos Relatório'!$B$84,'Faturamento SP2'!$E$2:$E$557,'Infos Relatório'!$B87,'Faturamento SP2'!$Z$2:$Z$557,'Infos Relatório'!I$1)</f>
        <v>0</v>
      </c>
      <c r="K87" s="55">
        <f>SUMIFS('Faturamento SP2'!$J$2:$J$557,'Faturamento SP2'!$D$2:$D$557,'Infos Relatório'!$B$84,'Faturamento SP2'!$E$2:$E$557,'Infos Relatório'!$B87,'Faturamento SP2'!$Z$2:$Z$557,'Infos Relatório'!I$1)</f>
        <v>0</v>
      </c>
      <c r="L87" s="15">
        <f>SUMIFS('Faturamento SP2'!$O$2:$O$557,'Faturamento SP2'!$D$2:$D$557,'Infos Relatório'!$B$84,'Faturamento SP2'!$E$2:$E$557,'Infos Relatório'!$B87,'Faturamento SP2'!$Z$2:$Z$557,'Infos Relatório'!I$1,'Faturamento SP2'!$T$2:$T$557,"Sim")+SUMIFS('Faturamento SP2'!$P$2:$P$557,'Faturamento SP2'!$D$2:$D$557,'Infos Relatório'!$B$84,'Faturamento SP2'!$E$2:$E$557,'Infos Relatório'!$B87,'Faturamento SP2'!$Z$2:$Z$557,'Infos Relatório'!I$1,'Faturamento SP2'!$T$2:$T$557,"Sim")</f>
        <v>0</v>
      </c>
      <c r="M87" s="27" t="e">
        <f t="shared" ref="M87:M150" si="25">L87/K87</f>
        <v>#DIV/0!</v>
      </c>
      <c r="N87" s="24">
        <f>SUMIFS('Faturamento SP2'!$H$2:$H$557,'Faturamento SP2'!$D$2:$D$557,'Infos Relatório'!$B$84,'Faturamento SP2'!$E$2:$E$557,'Infos Relatório'!$B87,'Faturamento SP2'!$Z$2:$Z$557,'Infos Relatório'!I$1)</f>
        <v>0</v>
      </c>
      <c r="O87" s="23">
        <f>COUNTIFS('Faturamento SP2'!$D$2:$D$557,'Infos Relatório'!$B$84,'Faturamento SP2'!$E$2:$E$557,'Infos Relatório'!$B87,'Faturamento SP2'!$Z$2:$Z$557,'Infos Relatório'!O$1)</f>
        <v>0</v>
      </c>
      <c r="P87" s="14">
        <f>SUMIFS('Faturamento SP2'!$G$2:$G$557,'Faturamento SP2'!$D$2:$D$557,'Infos Relatório'!$B$84,'Faturamento SP2'!$E$2:$E$557,'Infos Relatório'!$B87,'Faturamento SP2'!$Z$2:$Z$557,'Infos Relatório'!O$1)</f>
        <v>0</v>
      </c>
      <c r="Q87" s="14">
        <f>SUMIFS('Faturamento SP2'!$J$2:$J$557,'Faturamento SP2'!$D$2:$D$557,'Infos Relatório'!$B$84,'Faturamento SP2'!$E$2:$E$557,'Infos Relatório'!$B87,'Faturamento SP2'!$Z$2:$Z$557,'Infos Relatório'!O$1)</f>
        <v>0</v>
      </c>
      <c r="R87" s="15">
        <f>SUMIFS('Faturamento SP2'!$O$2:$O$557,'Faturamento SP2'!$D$2:$D$557,'Infos Relatório'!$B$84,'Faturamento SP2'!$E$2:$E$557,'Infos Relatório'!$B87,'Faturamento SP2'!$Z$2:$Z$557,'Infos Relatório'!O$1,'Faturamento SP2'!$T$2:$T$557,"Sim")+SUMIFS('Faturamento SP2'!$P$2:$P$557,'Faturamento SP2'!$D$2:$D$557,'Infos Relatório'!$B$84,'Faturamento SP2'!$E$2:$E$557,'Infos Relatório'!$B87,'Faturamento SP2'!$Z$2:$Z$557,'Infos Relatório'!O$1,'Faturamento SP2'!$T$2:$T$557,"Sim")</f>
        <v>0</v>
      </c>
      <c r="S87" s="27" t="e">
        <f t="shared" ref="S87:S150" si="26">R87/Q87</f>
        <v>#DIV/0!</v>
      </c>
      <c r="T87" s="24">
        <f>SUMIFS('Faturamento SP2'!$H$2:$H$557,'Faturamento SP2'!$D$2:$D$557,'Infos Relatório'!$B$84,'Faturamento SP2'!$E$2:$E$557,'Infos Relatório'!$B87,'Faturamento SP2'!$Z$2:$Z$557,'Infos Relatório'!O$1)</f>
        <v>0</v>
      </c>
      <c r="U87" s="23">
        <f>COUNTIFS('Faturamento SP2'!$D$2:$D$557,'Infos Relatório'!$B$84,'Faturamento SP2'!$E$2:$E$557,'Infos Relatório'!$B87,'Faturamento SP2'!$Z$2:$Z$557,'Infos Relatório'!U$1)</f>
        <v>0</v>
      </c>
      <c r="V87" s="14">
        <f>SUMIFS('Faturamento SP2'!$G$2:$G$557,'Faturamento SP2'!$D$2:$D$557,'Infos Relatório'!$B$84,'Faturamento SP2'!$E$2:$E$557,'Infos Relatório'!$B87,'Faturamento SP2'!$Z$2:$Z$557,'Infos Relatório'!U$1)</f>
        <v>0</v>
      </c>
      <c r="W87" s="14">
        <f>SUMIFS('Faturamento SP2'!$J$2:$J$557,'Faturamento SP2'!$D$2:$D$557,'Infos Relatório'!$B$84,'Faturamento SP2'!$E$2:$E$557,'Infos Relatório'!$B87,'Faturamento SP2'!$Z$2:$Z$557,'Infos Relatório'!U$1)</f>
        <v>0</v>
      </c>
      <c r="X87" s="15">
        <f>SUMIFS('Faturamento SP2'!$O$2:$O$557,'Faturamento SP2'!$D$2:$D$557,'Infos Relatório'!$B$84,'Faturamento SP2'!$E$2:$E$557,'Infos Relatório'!$B87,'Faturamento SP2'!$Z$2:$Z$557,'Infos Relatório'!U$1,'Faturamento SP2'!$T$2:$T$557,"Sim")+SUMIFS('Faturamento SP2'!$P$2:$P$557,'Faturamento SP2'!$D$2:$D$557,'Infos Relatório'!$B$84,'Faturamento SP2'!$E$2:$E$557,'Infos Relatório'!$B87,'Faturamento SP2'!$Z$2:$Z$557,'Infos Relatório'!U$1,'Faturamento SP2'!$T$2:$T$557,"Sim")</f>
        <v>0</v>
      </c>
      <c r="Y87" s="27" t="e">
        <f t="shared" ref="Y87:Y150" si="27">X87/W87</f>
        <v>#DIV/0!</v>
      </c>
      <c r="Z87" s="24">
        <f>SUMIFS('Faturamento SP2'!$H$2:$H$557,'Faturamento SP2'!$D$2:$D$557,'Infos Relatório'!$B$84,'Faturamento SP2'!$E$2:$E$557,'Infos Relatório'!$B87,'Faturamento SP2'!$Z$2:$Z$557,'Infos Relatório'!U$1)</f>
        <v>0</v>
      </c>
      <c r="AA87" s="23">
        <f>COUNTIFS('Faturamento SP2'!$D$2:$D$557,'Infos Relatório'!$B$84,'Faturamento SP2'!$E$2:$E$557,'Infos Relatório'!$B87,'Faturamento SP2'!$Z$2:$Z$557,'Infos Relatório'!AA$1)</f>
        <v>0</v>
      </c>
      <c r="AB87" s="14">
        <f>SUMIFS('Faturamento SP2'!$G$2:$G$557,'Faturamento SP2'!$D$2:$D$557,'Infos Relatório'!$B$84,'Faturamento SP2'!$E$2:$E$557,'Infos Relatório'!$B87,'Faturamento SP2'!$Z$2:$Z$557,'Infos Relatório'!AA$1)</f>
        <v>0</v>
      </c>
      <c r="AC87" s="14">
        <f>SUMIFS('Faturamento SP2'!$J$2:$J$557,'Faturamento SP2'!$D$2:$D$557,'Infos Relatório'!$B$84,'Faturamento SP2'!$E$2:$E$557,'Infos Relatório'!$B87,'Faturamento SP2'!$Z$2:$Z$557,'Infos Relatório'!AA$1)</f>
        <v>0</v>
      </c>
      <c r="AD87" s="15">
        <f>SUMIFS('Faturamento SP2'!$O$2:$O$557,'Faturamento SP2'!$D$2:$D$557,'Infos Relatório'!$B$84,'Faturamento SP2'!$E$2:$E$557,'Infos Relatório'!$B87,'Faturamento SP2'!$Z$2:$Z$557,'Infos Relatório'!AA$1,'Faturamento SP2'!$T$2:$T$557,"Sim")+SUMIFS('Faturamento SP2'!$P$2:$P$557,'Faturamento SP2'!$D$2:$D$557,'Infos Relatório'!$B$84,'Faturamento SP2'!$E$2:$E$557,'Infos Relatório'!$B87,'Faturamento SP2'!$Z$2:$Z$557,'Infos Relatório'!AA$1,'Faturamento SP2'!$T$2:$T$557,"Sim")</f>
        <v>0</v>
      </c>
      <c r="AE87" s="27" t="e">
        <f t="shared" ref="AE87:AE150" si="28">AD87/AC87</f>
        <v>#DIV/0!</v>
      </c>
      <c r="AF87" s="24">
        <f>SUMIFS('Faturamento SP2'!$H$2:$H$557,'Faturamento SP2'!$D$2:$D$557,'Infos Relatório'!$B$84,'Faturamento SP2'!$E$2:$E$557,'Infos Relatório'!$B87,'Faturamento SP2'!$Z$2:$Z$557,'Infos Relatório'!AA$1)</f>
        <v>0</v>
      </c>
      <c r="AG87" s="23">
        <f>COUNTIFS('Faturamento SP2'!$D$2:$D$557,'Infos Relatório'!$B$84,'Faturamento SP2'!$E$2:$E$557,'Infos Relatório'!$B87,'Faturamento SP2'!$Z$2:$Z$557,'Infos Relatório'!AG$1)</f>
        <v>0</v>
      </c>
      <c r="AH87" s="14">
        <f>SUMIFS('Faturamento SP2'!$G$2:$G$557,'Faturamento SP2'!$D$2:$D$557,'Infos Relatório'!$B$84,'Faturamento SP2'!$E$2:$E$557,'Infos Relatório'!$B87,'Faturamento SP2'!$Z$2:$Z$557,'Infos Relatório'!AG$1)</f>
        <v>0</v>
      </c>
      <c r="AI87" s="14">
        <f>SUMIFS('Faturamento SP2'!$J$2:$J$557,'Faturamento SP2'!$D$2:$D$557,'Infos Relatório'!$B$84,'Faturamento SP2'!$E$2:$E$557,'Infos Relatório'!$B87,'Faturamento SP2'!$Z$2:$Z$557,'Infos Relatório'!AG$1)</f>
        <v>0</v>
      </c>
      <c r="AJ87" s="15">
        <f>SUMIFS('Faturamento SP2'!$O$2:$O$557,'Faturamento SP2'!$D$2:$D$557,'Infos Relatório'!$B$84,'Faturamento SP2'!$E$2:$E$557,'Infos Relatório'!$B87,'Faturamento SP2'!$Z$2:$Z$557,'Infos Relatório'!AG$1,'Faturamento SP2'!$T$2:$T$557,"Sim")+SUMIFS('Faturamento SP2'!$P$2:$P$557,'Faturamento SP2'!$D$2:$D$557,'Infos Relatório'!$B$84,'Faturamento SP2'!$E$2:$E$557,'Infos Relatório'!$B87,'Faturamento SP2'!$Z$2:$Z$557,'Infos Relatório'!AG$1,'Faturamento SP2'!$T$2:$T$557,"Sim")</f>
        <v>0</v>
      </c>
      <c r="AK87" s="27" t="e">
        <f t="shared" ref="AK87:AK150" si="29">AJ87/AI87</f>
        <v>#DIV/0!</v>
      </c>
      <c r="AL87" s="24">
        <f>SUMIFS('Faturamento SP2'!$H$2:$H$557,'Faturamento SP2'!$D$2:$D$557,'Infos Relatório'!$B$84,'Faturamento SP2'!$E$2:$E$557,'Infos Relatório'!$B87,'Faturamento SP2'!$Z$2:$Z$557,'Infos Relatório'!AG$1)</f>
        <v>0</v>
      </c>
      <c r="AM87" s="23">
        <f>COUNTIFS('Faturamento SP2'!$D$2:$D$557,'Infos Relatório'!$B$84,'Faturamento SP2'!$E$2:$E$557,'Infos Relatório'!$B87,'Faturamento SP2'!$Z$2:$Z$557,'Infos Relatório'!AM$1)</f>
        <v>0</v>
      </c>
      <c r="AN87" s="14">
        <f>SUMIFS('Faturamento SP2'!$G$2:$G$557,'Faturamento SP2'!$D$2:$D$557,'Infos Relatório'!$B$84,'Faturamento SP2'!$E$2:$E$557,'Infos Relatório'!$B87,'Faturamento SP2'!$Z$2:$Z$557,'Infos Relatório'!AM$1)</f>
        <v>0</v>
      </c>
      <c r="AO87" s="14">
        <f>SUMIFS('Faturamento SP2'!$J$2:$J$557,'Faturamento SP2'!$D$2:$D$557,'Infos Relatório'!$B$84,'Faturamento SP2'!$E$2:$E$557,'Infos Relatório'!$B87,'Faturamento SP2'!$Z$2:$Z$557,'Infos Relatório'!AM$1)</f>
        <v>0</v>
      </c>
      <c r="AP87" s="15">
        <f>SUMIFS('Faturamento SP2'!$O$2:$O$557,'Faturamento SP2'!$D$2:$D$557,'Infos Relatório'!$B$84,'Faturamento SP2'!$E$2:$E$557,'Infos Relatório'!$B87,'Faturamento SP2'!$Z$2:$Z$557,'Infos Relatório'!AM$1,'Faturamento SP2'!$T$2:$T$557,"Sim")+SUMIFS('Faturamento SP2'!$P$2:$P$557,'Faturamento SP2'!$D$2:$D$557,'Infos Relatório'!$B$84,'Faturamento SP2'!$E$2:$E$557,'Infos Relatório'!$B87,'Faturamento SP2'!$Z$2:$Z$557,'Infos Relatório'!AM$1,'Faturamento SP2'!$T$2:$T$557,"Sim")</f>
        <v>0</v>
      </c>
      <c r="AQ87" s="27" t="e">
        <f t="shared" ref="AQ87:AQ150" si="30">AP87/AO87</f>
        <v>#DIV/0!</v>
      </c>
      <c r="AR87" s="24">
        <f>SUMIFS('Faturamento SP2'!$H$2:$H$557,'Faturamento SP2'!$D$2:$D$557,'Infos Relatório'!$B$84,'Faturamento SP2'!$E$2:$E$557,'Infos Relatório'!$B87,'Faturamento SP2'!$Z$2:$Z$557,'Infos Relatório'!AM$1)</f>
        <v>0</v>
      </c>
      <c r="AS87" s="23">
        <f>COUNTIFS('Faturamento SP2'!$D$2:$D$557,'Infos Relatório'!$B$84,'Faturamento SP2'!$E$2:$E$557,'Infos Relatório'!$B87,'Faturamento SP2'!$Z$2:$Z$557,'Infos Relatório'!AS$1)</f>
        <v>0</v>
      </c>
      <c r="AT87" s="14">
        <f>SUMIFS('Faturamento SP2'!$G$2:$G$557,'Faturamento SP2'!$D$2:$D$557,'Infos Relatório'!$B$84,'Faturamento SP2'!$E$2:$E$557,'Infos Relatório'!$B87,'Faturamento SP2'!$Z$2:$Z$557,'Infos Relatório'!AS$1)</f>
        <v>0</v>
      </c>
      <c r="AU87" s="14">
        <f>SUMIFS('Faturamento SP2'!$J$2:$J$557,'Faturamento SP2'!$D$2:$D$557,'Infos Relatório'!$B$84,'Faturamento SP2'!$E$2:$E$557,'Infos Relatório'!$B87,'Faturamento SP2'!$Z$2:$Z$557,'Infos Relatório'!AS$1)</f>
        <v>0</v>
      </c>
      <c r="AV87" s="15">
        <f>SUMIFS('Faturamento SP2'!$O$2:$O$557,'Faturamento SP2'!$D$2:$D$557,'Infos Relatório'!$B$84,'Faturamento SP2'!$E$2:$E$557,'Infos Relatório'!$B87,'Faturamento SP2'!$Z$2:$Z$557,'Infos Relatório'!AS$1,'Faturamento SP2'!$T$2:$T$557,"Sim")+SUMIFS('Faturamento SP2'!$P$2:$P$557,'Faturamento SP2'!$D$2:$D$557,'Infos Relatório'!$B$84,'Faturamento SP2'!$E$2:$E$557,'Infos Relatório'!$B87,'Faturamento SP2'!$Z$2:$Z$557,'Infos Relatório'!AS$1,'Faturamento SP2'!$T$2:$T$557,"Sim")</f>
        <v>0</v>
      </c>
      <c r="AW87" s="27" t="e">
        <f t="shared" ref="AW87:AW150" si="31">AV87/AU87</f>
        <v>#DIV/0!</v>
      </c>
      <c r="AX87" s="24">
        <f>SUMIFS('Faturamento SP2'!$H$2:$H$557,'Faturamento SP2'!$D$2:$D$557,'Infos Relatório'!$B$84,'Faturamento SP2'!$E$2:$E$557,'Infos Relatório'!$B87,'Faturamento SP2'!$Z$2:$Z$557,'Infos Relatório'!AS$1)</f>
        <v>0</v>
      </c>
      <c r="AY87" s="23">
        <f>COUNTIFS('Faturamento SP2'!$D$2:$D$557,'Infos Relatório'!$B$84,'Faturamento SP2'!$E$2:$E$557,'Infos Relatório'!$B87,'Faturamento SP2'!$Z$2:$Z$557,'Infos Relatório'!AY$1)</f>
        <v>0</v>
      </c>
      <c r="AZ87" s="14">
        <f>SUMIFS('Faturamento SP2'!$G$2:$G$557,'Faturamento SP2'!$D$2:$D$557,'Infos Relatório'!$B$84,'Faturamento SP2'!$E$2:$E$557,'Infos Relatório'!$B87,'Faturamento SP2'!$Z$2:$Z$557,'Infos Relatório'!AY$1)</f>
        <v>0</v>
      </c>
      <c r="BA87" s="14">
        <f>SUMIFS('Faturamento SP2'!$J$2:$J$557,'Faturamento SP2'!$D$2:$D$557,'Infos Relatório'!$B$84,'Faturamento SP2'!$E$2:$E$557,'Infos Relatório'!$B87,'Faturamento SP2'!$Z$2:$Z$557,'Infos Relatório'!AY$1)</f>
        <v>0</v>
      </c>
      <c r="BB87" s="15">
        <f>SUMIFS('Faturamento SP2'!$O$2:$O$557,'Faturamento SP2'!$D$2:$D$557,'Infos Relatório'!$B$84,'Faturamento SP2'!$E$2:$E$557,'Infos Relatório'!$B87,'Faturamento SP2'!$Z$2:$Z$557,'Infos Relatório'!AY$1,'Faturamento SP2'!$T$2:$T$557,"Sim")+SUMIFS('Faturamento SP2'!$P$2:$P$557,'Faturamento SP2'!$D$2:$D$557,'Infos Relatório'!$B$84,'Faturamento SP2'!$E$2:$E$557,'Infos Relatório'!$B87,'Faturamento SP2'!$Z$2:$Z$557,'Infos Relatório'!AY$1,'Faturamento SP2'!$T$2:$T$557,"Sim")</f>
        <v>0</v>
      </c>
      <c r="BC87" s="27" t="e">
        <f t="shared" ref="BC87:BC150" si="32">BB87/BA87</f>
        <v>#DIV/0!</v>
      </c>
      <c r="BD87" s="24">
        <f>SUMIFS('Faturamento SP2'!$H$2:$H$557,'Faturamento SP2'!$D$2:$D$557,'Infos Relatório'!$B$84,'Faturamento SP2'!$E$2:$E$557,'Infos Relatório'!$B87,'Faturamento SP2'!$Z$2:$Z$557,'Infos Relatório'!AY$1)</f>
        <v>0</v>
      </c>
      <c r="BE87" s="23">
        <f>COUNTIFS('Faturamento SP2'!$D$2:$D$557,'Infos Relatório'!$B$84,'Faturamento SP2'!$E$2:$E$557,'Infos Relatório'!$B87,'Faturamento SP2'!$Z$2:$Z$557,'Infos Relatório'!BE$1)</f>
        <v>0</v>
      </c>
      <c r="BF87" s="14">
        <f>SUMIFS('Faturamento SP2'!$G$2:$G$557,'Faturamento SP2'!$D$2:$D$557,'Infos Relatório'!$B$84,'Faturamento SP2'!$E$2:$E$557,'Infos Relatório'!$B87,'Faturamento SP2'!$Z$2:$Z$557,'Infos Relatório'!BE$1)</f>
        <v>0</v>
      </c>
      <c r="BG87" s="14">
        <f>SUMIFS('Faturamento SP2'!$J$2:$J$557,'Faturamento SP2'!$D$2:$D$557,'Infos Relatório'!$B$84,'Faturamento SP2'!$E$2:$E$557,'Infos Relatório'!$B87,'Faturamento SP2'!$Z$2:$Z$557,'Infos Relatório'!BE$1)</f>
        <v>0</v>
      </c>
      <c r="BH87" s="15">
        <f>SUMIFS('Faturamento SP2'!$O$2:$O$557,'Faturamento SP2'!$D$2:$D$557,'Infos Relatório'!$B$84,'Faturamento SP2'!$E$2:$E$557,'Infos Relatório'!$B87,'Faturamento SP2'!$Z$2:$Z$557,'Infos Relatório'!BE$1,'Faturamento SP2'!$T$2:$T$557,"Sim")+SUMIFS('Faturamento SP2'!$P$2:$P$557,'Faturamento SP2'!$D$2:$D$557,'Infos Relatório'!$B$84,'Faturamento SP2'!$E$2:$E$557,'Infos Relatório'!$B87,'Faturamento SP2'!$Z$2:$Z$557,'Infos Relatório'!BE$1,'Faturamento SP2'!$T$2:$T$557,"Sim")</f>
        <v>0</v>
      </c>
      <c r="BI87" s="27" t="e">
        <f t="shared" ref="BI87:BI150" si="33">BH87/BG87</f>
        <v>#DIV/0!</v>
      </c>
      <c r="BJ87" s="24">
        <f>SUMIFS('Faturamento SP2'!$H$2:$H$557,'Faturamento SP2'!$D$2:$D$557,'Infos Relatório'!$B$84,'Faturamento SP2'!$E$2:$E$557,'Infos Relatório'!$B87,'Faturamento SP2'!$Z$2:$Z$557,'Infos Relatório'!BE$1)</f>
        <v>0</v>
      </c>
      <c r="BK87" s="23">
        <f>COUNTIFS('Faturamento SP2'!$D$2:$D$557,'Infos Relatório'!$B$84,'Faturamento SP2'!$E$2:$E$557,'Infos Relatório'!$B87,'Faturamento SP2'!$Z$2:$Z$557,'Infos Relatório'!BK$1)</f>
        <v>0</v>
      </c>
      <c r="BL87" s="14">
        <f>SUMIFS('Faturamento SP2'!$G$2:$G$557,'Faturamento SP2'!$D$2:$D$557,'Infos Relatório'!$B$84,'Faturamento SP2'!$E$2:$E$557,'Infos Relatório'!$B87,'Faturamento SP2'!$Z$2:$Z$557,'Infos Relatório'!BK$1)</f>
        <v>0</v>
      </c>
      <c r="BM87" s="14">
        <f>SUMIFS('Faturamento SP2'!$J$2:$J$557,'Faturamento SP2'!$D$2:$D$557,'Infos Relatório'!$B$84,'Faturamento SP2'!$E$2:$E$557,'Infos Relatório'!$B87,'Faturamento SP2'!$Z$2:$Z$557,'Infos Relatório'!BK$1)</f>
        <v>0</v>
      </c>
      <c r="BN87" s="15">
        <f>SUMIFS('Faturamento SP2'!$O$2:$O$557,'Faturamento SP2'!$D$2:$D$557,'Infos Relatório'!$B$84,'Faturamento SP2'!$E$2:$E$557,'Infos Relatório'!$B87,'Faturamento SP2'!$Z$2:$Z$557,'Infos Relatório'!BK$1,'Faturamento SP2'!$T$2:$T$557,"Sim")+SUMIFS('Faturamento SP2'!$P$2:$P$557,'Faturamento SP2'!$D$2:$D$557,'Infos Relatório'!$B$84,'Faturamento SP2'!$E$2:$E$557,'Infos Relatório'!$B87,'Faturamento SP2'!$Z$2:$Z$557,'Infos Relatório'!BK$1,'Faturamento SP2'!$T$2:$T$557,"Sim")</f>
        <v>0</v>
      </c>
      <c r="BO87" s="27" t="e">
        <f t="shared" ref="BO87:BO150" si="34">BN87/BM87</f>
        <v>#DIV/0!</v>
      </c>
      <c r="BP87" s="24">
        <f>SUMIFS('Faturamento SP2'!$H$2:$H$557,'Faturamento SP2'!$D$2:$D$557,'Infos Relatório'!$B$84,'Faturamento SP2'!$E$2:$E$557,'Infos Relatório'!$B87,'Faturamento SP2'!$Z$2:$Z$557,'Infos Relatório'!BK$1)</f>
        <v>0</v>
      </c>
      <c r="BQ87" s="23">
        <f>COUNTIFS('Faturamento SP2'!$D$2:$D$557,'Infos Relatório'!$B$84,'Faturamento SP2'!$E$2:$E$557,'Infos Relatório'!$B87,'Faturamento SP2'!$Z$2:$Z$557,'Infos Relatório'!BQ$1)</f>
        <v>0</v>
      </c>
      <c r="BR87" s="14">
        <f>SUMIFS('Faturamento SP2'!$G$2:$G$557,'Faturamento SP2'!$D$2:$D$557,'Infos Relatório'!$B$84,'Faturamento SP2'!$E$2:$E$557,'Infos Relatório'!$B87,'Faturamento SP2'!$Z$2:$Z$557,'Infos Relatório'!BQ$1)</f>
        <v>0</v>
      </c>
      <c r="BS87" s="14">
        <f>SUMIFS('Faturamento SP2'!$J$2:$J$557,'Faturamento SP2'!$D$2:$D$557,'Infos Relatório'!$B$84,'Faturamento SP2'!$E$2:$E$557,'Infos Relatório'!$B87,'Faturamento SP2'!$Z$2:$Z$557,'Infos Relatório'!BQ$1)</f>
        <v>0</v>
      </c>
      <c r="BT87" s="15">
        <f>SUMIFS('Faturamento SP2'!$O$2:$O$557,'Faturamento SP2'!$D$2:$D$557,'Infos Relatório'!$B$84,'Faturamento SP2'!$E$2:$E$557,'Infos Relatório'!$B87,'Faturamento SP2'!$Z$2:$Z$557,'Infos Relatório'!BQ$1,'Faturamento SP2'!$T$2:$T$557,"Sim")+SUMIFS('Faturamento SP2'!$P$2:$P$557,'Faturamento SP2'!$D$2:$D$557,'Infos Relatório'!$B$84,'Faturamento SP2'!$E$2:$E$557,'Infos Relatório'!$B87,'Faturamento SP2'!$Z$2:$Z$557,'Infos Relatório'!BQ$1,'Faturamento SP2'!$T$2:$T$557,"Sim")</f>
        <v>0</v>
      </c>
      <c r="BU87" s="27" t="e">
        <f t="shared" ref="BU87:BU150" si="35">BT87/BS87</f>
        <v>#DIV/0!</v>
      </c>
      <c r="BV87" s="24">
        <f>SUMIFS('Faturamento SP2'!$H$2:$H$557,'Faturamento SP2'!$D$2:$D$557,'Infos Relatório'!$B$84,'Faturamento SP2'!$E$2:$E$557,'Infos Relatório'!$B87,'Faturamento SP2'!$Z$2:$Z$557,'Infos Relatório'!BQ$1)</f>
        <v>0</v>
      </c>
    </row>
    <row r="88" spans="2:74">
      <c r="B88" s="17" t="s">
        <v>239</v>
      </c>
      <c r="C88" s="23">
        <f>COUNTIFS('Faturamento SP2'!$D$2:$D$557,'Infos Relatório'!$B$84,'Faturamento SP2'!$E$2:$E$557,'Infos Relatório'!$B88,'Faturamento SP2'!$Z$2:$Z$557,'Infos Relatório'!C$1)</f>
        <v>0</v>
      </c>
      <c r="D88" s="14">
        <f>SUMIFS('Faturamento SP2'!$G$2:$G$557,'Faturamento SP2'!$D$2:$D$557,'Infos Relatório'!$B$84,'Faturamento SP2'!$E$2:$E$557,'Infos Relatório'!$B88,'Faturamento SP2'!$Z$2:$Z$557,'Infos Relatório'!C$1)</f>
        <v>0</v>
      </c>
      <c r="E88" s="55">
        <f>SUMIFS('Faturamento SP2'!$J$2:$J$557,'Faturamento SP2'!$D$2:$D$557,'Infos Relatório'!$B$84,'Faturamento SP2'!$E$2:$E$557,'Infos Relatório'!$B88,'Faturamento SP2'!$Z$2:$Z$557,'Infos Relatório'!C$1)</f>
        <v>0</v>
      </c>
      <c r="F88" s="15">
        <f>SUMIFS('Faturamento SP2'!$O$2:$O$557,'Faturamento SP2'!$D$2:$D$557,'Infos Relatório'!$B$84,'Faturamento SP2'!$E$2:$E$557,'Infos Relatório'!$B88,'Faturamento SP2'!$Z$2:$Z$557,'Infos Relatório'!C$1,'Faturamento SP2'!$T$2:$T$557,"Sim")+SUMIFS('Faturamento SP2'!$P$2:$P$557,'Faturamento SP2'!$D$2:$D$557,'Infos Relatório'!$B$84,'Faturamento SP2'!$E$2:$E$557,'Infos Relatório'!$B88,'Faturamento SP2'!$Z$2:$Z$557,'Infos Relatório'!C$1,'Faturamento SP2'!$T$2:$T$557,"Sim")</f>
        <v>0</v>
      </c>
      <c r="G88" s="60" t="e">
        <f t="shared" si="24"/>
        <v>#DIV/0!</v>
      </c>
      <c r="H88" s="24">
        <f>SUMIFS('Faturamento SP2'!$H$2:$H$557,'Faturamento SP2'!$D$2:$D$557,'Infos Relatório'!$B$84,'Faturamento SP2'!$E$2:$E$557,'Infos Relatório'!$B88,'Faturamento SP2'!$Z$2:$Z$557,'Infos Relatório'!C$1)</f>
        <v>0</v>
      </c>
      <c r="I88" s="23">
        <f>COUNTIFS('Faturamento SP2'!$D$2:$D$557,'Infos Relatório'!$B$84,'Faturamento SP2'!$E$2:$E$557,'Infos Relatório'!$B88,'Faturamento SP2'!$Z$2:$Z$557,'Infos Relatório'!I$1)</f>
        <v>0</v>
      </c>
      <c r="J88" s="14">
        <f>SUMIFS('Faturamento SP2'!$G$2:$G$557,'Faturamento SP2'!$D$2:$D$557,'Infos Relatório'!$B$84,'Faturamento SP2'!$E$2:$E$557,'Infos Relatório'!$B88,'Faturamento SP2'!$Z$2:$Z$557,'Infos Relatório'!I$1)</f>
        <v>0</v>
      </c>
      <c r="K88" s="55">
        <f>SUMIFS('Faturamento SP2'!$J$2:$J$557,'Faturamento SP2'!$D$2:$D$557,'Infos Relatório'!$B$84,'Faturamento SP2'!$E$2:$E$557,'Infos Relatório'!$B88,'Faturamento SP2'!$Z$2:$Z$557,'Infos Relatório'!I$1)</f>
        <v>0</v>
      </c>
      <c r="L88" s="15">
        <f>SUMIFS('Faturamento SP2'!$O$2:$O$557,'Faturamento SP2'!$D$2:$D$557,'Infos Relatório'!$B$84,'Faturamento SP2'!$E$2:$E$557,'Infos Relatório'!$B88,'Faturamento SP2'!$Z$2:$Z$557,'Infos Relatório'!I$1,'Faturamento SP2'!$T$2:$T$557,"Sim")+SUMIFS('Faturamento SP2'!$P$2:$P$557,'Faturamento SP2'!$D$2:$D$557,'Infos Relatório'!$B$84,'Faturamento SP2'!$E$2:$E$557,'Infos Relatório'!$B88,'Faturamento SP2'!$Z$2:$Z$557,'Infos Relatório'!I$1,'Faturamento SP2'!$T$2:$T$557,"Sim")</f>
        <v>0</v>
      </c>
      <c r="M88" s="27" t="e">
        <f t="shared" si="25"/>
        <v>#DIV/0!</v>
      </c>
      <c r="N88" s="24">
        <f>SUMIFS('Faturamento SP2'!$H$2:$H$557,'Faturamento SP2'!$D$2:$D$557,'Infos Relatório'!$B$84,'Faturamento SP2'!$E$2:$E$557,'Infos Relatório'!$B88,'Faturamento SP2'!$Z$2:$Z$557,'Infos Relatório'!I$1)</f>
        <v>0</v>
      </c>
      <c r="O88" s="23">
        <f>COUNTIFS('Faturamento SP2'!$D$2:$D$557,'Infos Relatório'!$B$84,'Faturamento SP2'!$E$2:$E$557,'Infos Relatório'!$B88,'Faturamento SP2'!$Z$2:$Z$557,'Infos Relatório'!O$1)</f>
        <v>0</v>
      </c>
      <c r="P88" s="14">
        <f>SUMIFS('Faturamento SP2'!$G$2:$G$557,'Faturamento SP2'!$D$2:$D$557,'Infos Relatório'!$B$84,'Faturamento SP2'!$E$2:$E$557,'Infos Relatório'!$B88,'Faturamento SP2'!$Z$2:$Z$557,'Infos Relatório'!O$1)</f>
        <v>0</v>
      </c>
      <c r="Q88" s="14">
        <f>SUMIFS('Faturamento SP2'!$J$2:$J$557,'Faturamento SP2'!$D$2:$D$557,'Infos Relatório'!$B$84,'Faturamento SP2'!$E$2:$E$557,'Infos Relatório'!$B88,'Faturamento SP2'!$Z$2:$Z$557,'Infos Relatório'!O$1)</f>
        <v>0</v>
      </c>
      <c r="R88" s="15">
        <f>SUMIFS('Faturamento SP2'!$O$2:$O$557,'Faturamento SP2'!$D$2:$D$557,'Infos Relatório'!$B$84,'Faturamento SP2'!$E$2:$E$557,'Infos Relatório'!$B88,'Faturamento SP2'!$Z$2:$Z$557,'Infos Relatório'!O$1,'Faturamento SP2'!$T$2:$T$557,"Sim")+SUMIFS('Faturamento SP2'!$P$2:$P$557,'Faturamento SP2'!$D$2:$D$557,'Infos Relatório'!$B$84,'Faturamento SP2'!$E$2:$E$557,'Infos Relatório'!$B88,'Faturamento SP2'!$Z$2:$Z$557,'Infos Relatório'!O$1,'Faturamento SP2'!$T$2:$T$557,"Sim")</f>
        <v>0</v>
      </c>
      <c r="S88" s="27" t="e">
        <f t="shared" si="26"/>
        <v>#DIV/0!</v>
      </c>
      <c r="T88" s="24">
        <f>SUMIFS('Faturamento SP2'!$H$2:$H$557,'Faturamento SP2'!$D$2:$D$557,'Infos Relatório'!$B$84,'Faturamento SP2'!$E$2:$E$557,'Infos Relatório'!$B88,'Faturamento SP2'!$Z$2:$Z$557,'Infos Relatório'!O$1)</f>
        <v>0</v>
      </c>
      <c r="U88" s="23">
        <f>COUNTIFS('Faturamento SP2'!$D$2:$D$557,'Infos Relatório'!$B$84,'Faturamento SP2'!$E$2:$E$557,'Infos Relatório'!$B88,'Faturamento SP2'!$Z$2:$Z$557,'Infos Relatório'!U$1)</f>
        <v>0</v>
      </c>
      <c r="V88" s="14">
        <f>SUMIFS('Faturamento SP2'!$G$2:$G$557,'Faturamento SP2'!$D$2:$D$557,'Infos Relatório'!$B$84,'Faturamento SP2'!$E$2:$E$557,'Infos Relatório'!$B88,'Faturamento SP2'!$Z$2:$Z$557,'Infos Relatório'!U$1)</f>
        <v>0</v>
      </c>
      <c r="W88" s="14">
        <f>SUMIFS('Faturamento SP2'!$J$2:$J$557,'Faturamento SP2'!$D$2:$D$557,'Infos Relatório'!$B$84,'Faturamento SP2'!$E$2:$E$557,'Infos Relatório'!$B88,'Faturamento SP2'!$Z$2:$Z$557,'Infos Relatório'!U$1)</f>
        <v>0</v>
      </c>
      <c r="X88" s="15">
        <f>SUMIFS('Faturamento SP2'!$O$2:$O$557,'Faturamento SP2'!$D$2:$D$557,'Infos Relatório'!$B$84,'Faturamento SP2'!$E$2:$E$557,'Infos Relatório'!$B88,'Faturamento SP2'!$Z$2:$Z$557,'Infos Relatório'!U$1,'Faturamento SP2'!$T$2:$T$557,"Sim")+SUMIFS('Faturamento SP2'!$P$2:$P$557,'Faturamento SP2'!$D$2:$D$557,'Infos Relatório'!$B$84,'Faturamento SP2'!$E$2:$E$557,'Infos Relatório'!$B88,'Faturamento SP2'!$Z$2:$Z$557,'Infos Relatório'!U$1,'Faturamento SP2'!$T$2:$T$557,"Sim")</f>
        <v>0</v>
      </c>
      <c r="Y88" s="27" t="e">
        <f t="shared" si="27"/>
        <v>#DIV/0!</v>
      </c>
      <c r="Z88" s="24">
        <f>SUMIFS('Faturamento SP2'!$H$2:$H$557,'Faturamento SP2'!$D$2:$D$557,'Infos Relatório'!$B$84,'Faturamento SP2'!$E$2:$E$557,'Infos Relatório'!$B88,'Faturamento SP2'!$Z$2:$Z$557,'Infos Relatório'!U$1)</f>
        <v>0</v>
      </c>
      <c r="AA88" s="23">
        <f>COUNTIFS('Faturamento SP2'!$D$2:$D$557,'Infos Relatório'!$B$84,'Faturamento SP2'!$E$2:$E$557,'Infos Relatório'!$B88,'Faturamento SP2'!$Z$2:$Z$557,'Infos Relatório'!AA$1)</f>
        <v>0</v>
      </c>
      <c r="AB88" s="14">
        <f>SUMIFS('Faturamento SP2'!$G$2:$G$557,'Faturamento SP2'!$D$2:$D$557,'Infos Relatório'!$B$84,'Faturamento SP2'!$E$2:$E$557,'Infos Relatório'!$B88,'Faturamento SP2'!$Z$2:$Z$557,'Infos Relatório'!AA$1)</f>
        <v>0</v>
      </c>
      <c r="AC88" s="14">
        <f>SUMIFS('Faturamento SP2'!$J$2:$J$557,'Faturamento SP2'!$D$2:$D$557,'Infos Relatório'!$B$84,'Faturamento SP2'!$E$2:$E$557,'Infos Relatório'!$B88,'Faturamento SP2'!$Z$2:$Z$557,'Infos Relatório'!AA$1)</f>
        <v>0</v>
      </c>
      <c r="AD88" s="15">
        <f>SUMIFS('Faturamento SP2'!$O$2:$O$557,'Faturamento SP2'!$D$2:$D$557,'Infos Relatório'!$B$84,'Faturamento SP2'!$E$2:$E$557,'Infos Relatório'!$B88,'Faturamento SP2'!$Z$2:$Z$557,'Infos Relatório'!AA$1,'Faturamento SP2'!$T$2:$T$557,"Sim")+SUMIFS('Faturamento SP2'!$P$2:$P$557,'Faturamento SP2'!$D$2:$D$557,'Infos Relatório'!$B$84,'Faturamento SP2'!$E$2:$E$557,'Infos Relatório'!$B88,'Faturamento SP2'!$Z$2:$Z$557,'Infos Relatório'!AA$1,'Faturamento SP2'!$T$2:$T$557,"Sim")</f>
        <v>0</v>
      </c>
      <c r="AE88" s="27" t="e">
        <f t="shared" si="28"/>
        <v>#DIV/0!</v>
      </c>
      <c r="AF88" s="24">
        <f>SUMIFS('Faturamento SP2'!$H$2:$H$557,'Faturamento SP2'!$D$2:$D$557,'Infos Relatório'!$B$84,'Faturamento SP2'!$E$2:$E$557,'Infos Relatório'!$B88,'Faturamento SP2'!$Z$2:$Z$557,'Infos Relatório'!AA$1)</f>
        <v>0</v>
      </c>
      <c r="AG88" s="23">
        <f>COUNTIFS('Faturamento SP2'!$D$2:$D$557,'Infos Relatório'!$B$84,'Faturamento SP2'!$E$2:$E$557,'Infos Relatório'!$B88,'Faturamento SP2'!$Z$2:$Z$557,'Infos Relatório'!AG$1)</f>
        <v>0</v>
      </c>
      <c r="AH88" s="14">
        <f>SUMIFS('Faturamento SP2'!$G$2:$G$557,'Faturamento SP2'!$D$2:$D$557,'Infos Relatório'!$B$84,'Faturamento SP2'!$E$2:$E$557,'Infos Relatório'!$B88,'Faturamento SP2'!$Z$2:$Z$557,'Infos Relatório'!AG$1)</f>
        <v>0</v>
      </c>
      <c r="AI88" s="14">
        <f>SUMIFS('Faturamento SP2'!$J$2:$J$557,'Faturamento SP2'!$D$2:$D$557,'Infos Relatório'!$B$84,'Faturamento SP2'!$E$2:$E$557,'Infos Relatório'!$B88,'Faturamento SP2'!$Z$2:$Z$557,'Infos Relatório'!AG$1)</f>
        <v>0</v>
      </c>
      <c r="AJ88" s="15">
        <f>SUMIFS('Faturamento SP2'!$O$2:$O$557,'Faturamento SP2'!$D$2:$D$557,'Infos Relatório'!$B$84,'Faturamento SP2'!$E$2:$E$557,'Infos Relatório'!$B88,'Faturamento SP2'!$Z$2:$Z$557,'Infos Relatório'!AG$1,'Faturamento SP2'!$T$2:$T$557,"Sim")+SUMIFS('Faturamento SP2'!$P$2:$P$557,'Faturamento SP2'!$D$2:$D$557,'Infos Relatório'!$B$84,'Faturamento SP2'!$E$2:$E$557,'Infos Relatório'!$B88,'Faturamento SP2'!$Z$2:$Z$557,'Infos Relatório'!AG$1,'Faturamento SP2'!$T$2:$T$557,"Sim")</f>
        <v>0</v>
      </c>
      <c r="AK88" s="27" t="e">
        <f t="shared" si="29"/>
        <v>#DIV/0!</v>
      </c>
      <c r="AL88" s="24">
        <f>SUMIFS('Faturamento SP2'!$H$2:$H$557,'Faturamento SP2'!$D$2:$D$557,'Infos Relatório'!$B$84,'Faturamento SP2'!$E$2:$E$557,'Infos Relatório'!$B88,'Faturamento SP2'!$Z$2:$Z$557,'Infos Relatório'!AG$1)</f>
        <v>0</v>
      </c>
      <c r="AM88" s="23">
        <f>COUNTIFS('Faturamento SP2'!$D$2:$D$557,'Infos Relatório'!$B$84,'Faturamento SP2'!$E$2:$E$557,'Infos Relatório'!$B88,'Faturamento SP2'!$Z$2:$Z$557,'Infos Relatório'!AM$1)</f>
        <v>0</v>
      </c>
      <c r="AN88" s="14">
        <f>SUMIFS('Faturamento SP2'!$G$2:$G$557,'Faturamento SP2'!$D$2:$D$557,'Infos Relatório'!$B$84,'Faturamento SP2'!$E$2:$E$557,'Infos Relatório'!$B88,'Faturamento SP2'!$Z$2:$Z$557,'Infos Relatório'!AM$1)</f>
        <v>0</v>
      </c>
      <c r="AO88" s="14">
        <f>SUMIFS('Faturamento SP2'!$J$2:$J$557,'Faturamento SP2'!$D$2:$D$557,'Infos Relatório'!$B$84,'Faturamento SP2'!$E$2:$E$557,'Infos Relatório'!$B88,'Faturamento SP2'!$Z$2:$Z$557,'Infos Relatório'!AM$1)</f>
        <v>0</v>
      </c>
      <c r="AP88" s="15">
        <f>SUMIFS('Faturamento SP2'!$O$2:$O$557,'Faturamento SP2'!$D$2:$D$557,'Infos Relatório'!$B$84,'Faturamento SP2'!$E$2:$E$557,'Infos Relatório'!$B88,'Faturamento SP2'!$Z$2:$Z$557,'Infos Relatório'!AM$1,'Faturamento SP2'!$T$2:$T$557,"Sim")+SUMIFS('Faturamento SP2'!$P$2:$P$557,'Faturamento SP2'!$D$2:$D$557,'Infos Relatório'!$B$84,'Faturamento SP2'!$E$2:$E$557,'Infos Relatório'!$B88,'Faturamento SP2'!$Z$2:$Z$557,'Infos Relatório'!AM$1,'Faturamento SP2'!$T$2:$T$557,"Sim")</f>
        <v>0</v>
      </c>
      <c r="AQ88" s="27" t="e">
        <f t="shared" si="30"/>
        <v>#DIV/0!</v>
      </c>
      <c r="AR88" s="24">
        <f>SUMIFS('Faturamento SP2'!$H$2:$H$557,'Faturamento SP2'!$D$2:$D$557,'Infos Relatório'!$B$84,'Faturamento SP2'!$E$2:$E$557,'Infos Relatório'!$B88,'Faturamento SP2'!$Z$2:$Z$557,'Infos Relatório'!AM$1)</f>
        <v>0</v>
      </c>
      <c r="AS88" s="23">
        <f>COUNTIFS('Faturamento SP2'!$D$2:$D$557,'Infos Relatório'!$B$84,'Faturamento SP2'!$E$2:$E$557,'Infos Relatório'!$B88,'Faturamento SP2'!$Z$2:$Z$557,'Infos Relatório'!AS$1)</f>
        <v>0</v>
      </c>
      <c r="AT88" s="14">
        <f>SUMIFS('Faturamento SP2'!$G$2:$G$557,'Faturamento SP2'!$D$2:$D$557,'Infos Relatório'!$B$84,'Faturamento SP2'!$E$2:$E$557,'Infos Relatório'!$B88,'Faturamento SP2'!$Z$2:$Z$557,'Infos Relatório'!AS$1)</f>
        <v>0</v>
      </c>
      <c r="AU88" s="14">
        <f>SUMIFS('Faturamento SP2'!$J$2:$J$557,'Faturamento SP2'!$D$2:$D$557,'Infos Relatório'!$B$84,'Faturamento SP2'!$E$2:$E$557,'Infos Relatório'!$B88,'Faturamento SP2'!$Z$2:$Z$557,'Infos Relatório'!AS$1)</f>
        <v>0</v>
      </c>
      <c r="AV88" s="15">
        <f>SUMIFS('Faturamento SP2'!$O$2:$O$557,'Faturamento SP2'!$D$2:$D$557,'Infos Relatório'!$B$84,'Faturamento SP2'!$E$2:$E$557,'Infos Relatório'!$B88,'Faturamento SP2'!$Z$2:$Z$557,'Infos Relatório'!AS$1,'Faturamento SP2'!$T$2:$T$557,"Sim")+SUMIFS('Faturamento SP2'!$P$2:$P$557,'Faturamento SP2'!$D$2:$D$557,'Infos Relatório'!$B$84,'Faturamento SP2'!$E$2:$E$557,'Infos Relatório'!$B88,'Faturamento SP2'!$Z$2:$Z$557,'Infos Relatório'!AS$1,'Faturamento SP2'!$T$2:$T$557,"Sim")</f>
        <v>0</v>
      </c>
      <c r="AW88" s="27" t="e">
        <f t="shared" si="31"/>
        <v>#DIV/0!</v>
      </c>
      <c r="AX88" s="24">
        <f>SUMIFS('Faturamento SP2'!$H$2:$H$557,'Faturamento SP2'!$D$2:$D$557,'Infos Relatório'!$B$84,'Faturamento SP2'!$E$2:$E$557,'Infos Relatório'!$B88,'Faturamento SP2'!$Z$2:$Z$557,'Infos Relatório'!AS$1)</f>
        <v>0</v>
      </c>
      <c r="AY88" s="23">
        <f>COUNTIFS('Faturamento SP2'!$D$2:$D$557,'Infos Relatório'!$B$84,'Faturamento SP2'!$E$2:$E$557,'Infos Relatório'!$B88,'Faturamento SP2'!$Z$2:$Z$557,'Infos Relatório'!AY$1)</f>
        <v>0</v>
      </c>
      <c r="AZ88" s="14">
        <f>SUMIFS('Faturamento SP2'!$G$2:$G$557,'Faturamento SP2'!$D$2:$D$557,'Infos Relatório'!$B$84,'Faturamento SP2'!$E$2:$E$557,'Infos Relatório'!$B88,'Faturamento SP2'!$Z$2:$Z$557,'Infos Relatório'!AY$1)</f>
        <v>0</v>
      </c>
      <c r="BA88" s="14">
        <f>SUMIFS('Faturamento SP2'!$J$2:$J$557,'Faturamento SP2'!$D$2:$D$557,'Infos Relatório'!$B$84,'Faturamento SP2'!$E$2:$E$557,'Infos Relatório'!$B88,'Faturamento SP2'!$Z$2:$Z$557,'Infos Relatório'!AY$1)</f>
        <v>0</v>
      </c>
      <c r="BB88" s="15">
        <f>SUMIFS('Faturamento SP2'!$O$2:$O$557,'Faturamento SP2'!$D$2:$D$557,'Infos Relatório'!$B$84,'Faturamento SP2'!$E$2:$E$557,'Infos Relatório'!$B88,'Faturamento SP2'!$Z$2:$Z$557,'Infos Relatório'!AY$1,'Faturamento SP2'!$T$2:$T$557,"Sim")+SUMIFS('Faturamento SP2'!$P$2:$P$557,'Faturamento SP2'!$D$2:$D$557,'Infos Relatório'!$B$84,'Faturamento SP2'!$E$2:$E$557,'Infos Relatório'!$B88,'Faturamento SP2'!$Z$2:$Z$557,'Infos Relatório'!AY$1,'Faturamento SP2'!$T$2:$T$557,"Sim")</f>
        <v>0</v>
      </c>
      <c r="BC88" s="27" t="e">
        <f t="shared" si="32"/>
        <v>#DIV/0!</v>
      </c>
      <c r="BD88" s="24">
        <f>SUMIFS('Faturamento SP2'!$H$2:$H$557,'Faturamento SP2'!$D$2:$D$557,'Infos Relatório'!$B$84,'Faturamento SP2'!$E$2:$E$557,'Infos Relatório'!$B88,'Faturamento SP2'!$Z$2:$Z$557,'Infos Relatório'!AY$1)</f>
        <v>0</v>
      </c>
      <c r="BE88" s="23">
        <f>COUNTIFS('Faturamento SP2'!$D$2:$D$557,'Infos Relatório'!$B$84,'Faturamento SP2'!$E$2:$E$557,'Infos Relatório'!$B88,'Faturamento SP2'!$Z$2:$Z$557,'Infos Relatório'!BE$1)</f>
        <v>0</v>
      </c>
      <c r="BF88" s="14">
        <f>SUMIFS('Faturamento SP2'!$G$2:$G$557,'Faturamento SP2'!$D$2:$D$557,'Infos Relatório'!$B$84,'Faturamento SP2'!$E$2:$E$557,'Infos Relatório'!$B88,'Faturamento SP2'!$Z$2:$Z$557,'Infos Relatório'!BE$1)</f>
        <v>0</v>
      </c>
      <c r="BG88" s="14">
        <f>SUMIFS('Faturamento SP2'!$J$2:$J$557,'Faturamento SP2'!$D$2:$D$557,'Infos Relatório'!$B$84,'Faturamento SP2'!$E$2:$E$557,'Infos Relatório'!$B88,'Faturamento SP2'!$Z$2:$Z$557,'Infos Relatório'!BE$1)</f>
        <v>0</v>
      </c>
      <c r="BH88" s="15">
        <f>SUMIFS('Faturamento SP2'!$O$2:$O$557,'Faturamento SP2'!$D$2:$D$557,'Infos Relatório'!$B$84,'Faturamento SP2'!$E$2:$E$557,'Infos Relatório'!$B88,'Faturamento SP2'!$Z$2:$Z$557,'Infos Relatório'!BE$1,'Faturamento SP2'!$T$2:$T$557,"Sim")+SUMIFS('Faturamento SP2'!$P$2:$P$557,'Faturamento SP2'!$D$2:$D$557,'Infos Relatório'!$B$84,'Faturamento SP2'!$E$2:$E$557,'Infos Relatório'!$B88,'Faturamento SP2'!$Z$2:$Z$557,'Infos Relatório'!BE$1,'Faturamento SP2'!$T$2:$T$557,"Sim")</f>
        <v>0</v>
      </c>
      <c r="BI88" s="27" t="e">
        <f t="shared" si="33"/>
        <v>#DIV/0!</v>
      </c>
      <c r="BJ88" s="24">
        <f>SUMIFS('Faturamento SP2'!$H$2:$H$557,'Faturamento SP2'!$D$2:$D$557,'Infos Relatório'!$B$84,'Faturamento SP2'!$E$2:$E$557,'Infos Relatório'!$B88,'Faturamento SP2'!$Z$2:$Z$557,'Infos Relatório'!BE$1)</f>
        <v>0</v>
      </c>
      <c r="BK88" s="23">
        <f>COUNTIFS('Faturamento SP2'!$D$2:$D$557,'Infos Relatório'!$B$84,'Faturamento SP2'!$E$2:$E$557,'Infos Relatório'!$B88,'Faturamento SP2'!$Z$2:$Z$557,'Infos Relatório'!BK$1)</f>
        <v>0</v>
      </c>
      <c r="BL88" s="14">
        <f>SUMIFS('Faturamento SP2'!$G$2:$G$557,'Faturamento SP2'!$D$2:$D$557,'Infos Relatório'!$B$84,'Faturamento SP2'!$E$2:$E$557,'Infos Relatório'!$B88,'Faturamento SP2'!$Z$2:$Z$557,'Infos Relatório'!BK$1)</f>
        <v>0</v>
      </c>
      <c r="BM88" s="14">
        <f>SUMIFS('Faturamento SP2'!$J$2:$J$557,'Faturamento SP2'!$D$2:$D$557,'Infos Relatório'!$B$84,'Faturamento SP2'!$E$2:$E$557,'Infos Relatório'!$B88,'Faturamento SP2'!$Z$2:$Z$557,'Infos Relatório'!BK$1)</f>
        <v>0</v>
      </c>
      <c r="BN88" s="15">
        <f>SUMIFS('Faturamento SP2'!$O$2:$O$557,'Faturamento SP2'!$D$2:$D$557,'Infos Relatório'!$B$84,'Faturamento SP2'!$E$2:$E$557,'Infos Relatório'!$B88,'Faturamento SP2'!$Z$2:$Z$557,'Infos Relatório'!BK$1,'Faturamento SP2'!$T$2:$T$557,"Sim")+SUMIFS('Faturamento SP2'!$P$2:$P$557,'Faturamento SP2'!$D$2:$D$557,'Infos Relatório'!$B$84,'Faturamento SP2'!$E$2:$E$557,'Infos Relatório'!$B88,'Faturamento SP2'!$Z$2:$Z$557,'Infos Relatório'!BK$1,'Faturamento SP2'!$T$2:$T$557,"Sim")</f>
        <v>0</v>
      </c>
      <c r="BO88" s="27" t="e">
        <f t="shared" si="34"/>
        <v>#DIV/0!</v>
      </c>
      <c r="BP88" s="24">
        <f>SUMIFS('Faturamento SP2'!$H$2:$H$557,'Faturamento SP2'!$D$2:$D$557,'Infos Relatório'!$B$84,'Faturamento SP2'!$E$2:$E$557,'Infos Relatório'!$B88,'Faturamento SP2'!$Z$2:$Z$557,'Infos Relatório'!BK$1)</f>
        <v>0</v>
      </c>
      <c r="BQ88" s="23">
        <f>COUNTIFS('Faturamento SP2'!$D$2:$D$557,'Infos Relatório'!$B$84,'Faturamento SP2'!$E$2:$E$557,'Infos Relatório'!$B88,'Faturamento SP2'!$Z$2:$Z$557,'Infos Relatório'!BQ$1)</f>
        <v>0</v>
      </c>
      <c r="BR88" s="14">
        <f>SUMIFS('Faturamento SP2'!$G$2:$G$557,'Faturamento SP2'!$D$2:$D$557,'Infos Relatório'!$B$84,'Faturamento SP2'!$E$2:$E$557,'Infos Relatório'!$B88,'Faturamento SP2'!$Z$2:$Z$557,'Infos Relatório'!BQ$1)</f>
        <v>0</v>
      </c>
      <c r="BS88" s="14">
        <f>SUMIFS('Faturamento SP2'!$J$2:$J$557,'Faturamento SP2'!$D$2:$D$557,'Infos Relatório'!$B$84,'Faturamento SP2'!$E$2:$E$557,'Infos Relatório'!$B88,'Faturamento SP2'!$Z$2:$Z$557,'Infos Relatório'!BQ$1)</f>
        <v>0</v>
      </c>
      <c r="BT88" s="15">
        <f>SUMIFS('Faturamento SP2'!$O$2:$O$557,'Faturamento SP2'!$D$2:$D$557,'Infos Relatório'!$B$84,'Faturamento SP2'!$E$2:$E$557,'Infos Relatório'!$B88,'Faturamento SP2'!$Z$2:$Z$557,'Infos Relatório'!BQ$1,'Faturamento SP2'!$T$2:$T$557,"Sim")+SUMIFS('Faturamento SP2'!$P$2:$P$557,'Faturamento SP2'!$D$2:$D$557,'Infos Relatório'!$B$84,'Faturamento SP2'!$E$2:$E$557,'Infos Relatório'!$B88,'Faturamento SP2'!$Z$2:$Z$557,'Infos Relatório'!BQ$1,'Faturamento SP2'!$T$2:$T$557,"Sim")</f>
        <v>0</v>
      </c>
      <c r="BU88" s="27" t="e">
        <f t="shared" si="35"/>
        <v>#DIV/0!</v>
      </c>
      <c r="BV88" s="24">
        <f>SUMIFS('Faturamento SP2'!$H$2:$H$557,'Faturamento SP2'!$D$2:$D$557,'Infos Relatório'!$B$84,'Faturamento SP2'!$E$2:$E$557,'Infos Relatório'!$B88,'Faturamento SP2'!$Z$2:$Z$557,'Infos Relatório'!BQ$1)</f>
        <v>0</v>
      </c>
    </row>
    <row r="89" spans="2:74">
      <c r="B89" s="17" t="s">
        <v>770</v>
      </c>
      <c r="C89" s="23">
        <f>COUNTIFS('Faturamento SP2'!$D$2:$D$557,'Infos Relatório'!$B$84,'Faturamento SP2'!$E$2:$E$557,'Infos Relatório'!$B89,'Faturamento SP2'!$Z$2:$Z$557,'Infos Relatório'!C$1)</f>
        <v>0</v>
      </c>
      <c r="D89" s="14">
        <f>SUMIFS('Faturamento SP2'!$G$2:$G$557,'Faturamento SP2'!$D$2:$D$557,'Infos Relatório'!$B$84,'Faturamento SP2'!$E$2:$E$557,'Infos Relatório'!$B89,'Faturamento SP2'!$Z$2:$Z$557,'Infos Relatório'!C$1)</f>
        <v>0</v>
      </c>
      <c r="E89" s="55">
        <f>SUMIFS('Faturamento SP2'!$J$2:$J$557,'Faturamento SP2'!$D$2:$D$557,'Infos Relatório'!$B$84,'Faturamento SP2'!$E$2:$E$557,'Infos Relatório'!$B89,'Faturamento SP2'!$Z$2:$Z$557,'Infos Relatório'!C$1)</f>
        <v>0</v>
      </c>
      <c r="F89" s="15">
        <f>SUMIFS('Faturamento SP2'!$O$2:$O$557,'Faturamento SP2'!$D$2:$D$557,'Infos Relatório'!$B$84,'Faturamento SP2'!$E$2:$E$557,'Infos Relatório'!$B89,'Faturamento SP2'!$Z$2:$Z$557,'Infos Relatório'!C$1,'Faturamento SP2'!$T$2:$T$557,"Sim")+SUMIFS('Faturamento SP2'!$P$2:$P$557,'Faturamento SP2'!$D$2:$D$557,'Infos Relatório'!$B$84,'Faturamento SP2'!$E$2:$E$557,'Infos Relatório'!$B89,'Faturamento SP2'!$Z$2:$Z$557,'Infos Relatório'!C$1,'Faturamento SP2'!$T$2:$T$557,"Sim")</f>
        <v>0</v>
      </c>
      <c r="G89" s="60" t="e">
        <f t="shared" si="24"/>
        <v>#DIV/0!</v>
      </c>
      <c r="H89" s="24">
        <f>SUMIFS('Faturamento SP2'!$H$2:$H$557,'Faturamento SP2'!$D$2:$D$557,'Infos Relatório'!$B$84,'Faturamento SP2'!$E$2:$E$557,'Infos Relatório'!$B89,'Faturamento SP2'!$Z$2:$Z$557,'Infos Relatório'!C$1)</f>
        <v>0</v>
      </c>
      <c r="I89" s="23">
        <f>COUNTIFS('Faturamento SP2'!$D$2:$D$557,'Infos Relatório'!$B$84,'Faturamento SP2'!$E$2:$E$557,'Infos Relatório'!$B89,'Faturamento SP2'!$Z$2:$Z$557,'Infos Relatório'!I$1)</f>
        <v>0</v>
      </c>
      <c r="J89" s="14">
        <f>SUMIFS('Faturamento SP2'!$G$2:$G$557,'Faturamento SP2'!$D$2:$D$557,'Infos Relatório'!$B$84,'Faturamento SP2'!$E$2:$E$557,'Infos Relatório'!$B89,'Faturamento SP2'!$Z$2:$Z$557,'Infos Relatório'!I$1)</f>
        <v>0</v>
      </c>
      <c r="K89" s="55">
        <f>SUMIFS('Faturamento SP2'!$J$2:$J$557,'Faturamento SP2'!$D$2:$D$557,'Infos Relatório'!$B$84,'Faturamento SP2'!$E$2:$E$557,'Infos Relatório'!$B89,'Faturamento SP2'!$Z$2:$Z$557,'Infos Relatório'!I$1)</f>
        <v>0</v>
      </c>
      <c r="L89" s="15">
        <f>SUMIFS('Faturamento SP2'!$O$2:$O$557,'Faturamento SP2'!$D$2:$D$557,'Infos Relatório'!$B$84,'Faturamento SP2'!$E$2:$E$557,'Infos Relatório'!$B89,'Faturamento SP2'!$Z$2:$Z$557,'Infos Relatório'!I$1,'Faturamento SP2'!$T$2:$T$557,"Sim")+SUMIFS('Faturamento SP2'!$P$2:$P$557,'Faturamento SP2'!$D$2:$D$557,'Infos Relatório'!$B$84,'Faturamento SP2'!$E$2:$E$557,'Infos Relatório'!$B89,'Faturamento SP2'!$Z$2:$Z$557,'Infos Relatório'!I$1,'Faturamento SP2'!$T$2:$T$557,"Sim")</f>
        <v>0</v>
      </c>
      <c r="M89" s="27" t="e">
        <f t="shared" si="25"/>
        <v>#DIV/0!</v>
      </c>
      <c r="N89" s="24">
        <f>SUMIFS('Faturamento SP2'!$H$2:$H$557,'Faturamento SP2'!$D$2:$D$557,'Infos Relatório'!$B$84,'Faturamento SP2'!$E$2:$E$557,'Infos Relatório'!$B89,'Faturamento SP2'!$Z$2:$Z$557,'Infos Relatório'!I$1)</f>
        <v>0</v>
      </c>
      <c r="O89" s="23">
        <f>COUNTIFS('Faturamento SP2'!$D$2:$D$557,'Infos Relatório'!$B$84,'Faturamento SP2'!$E$2:$E$557,'Infos Relatório'!$B89,'Faturamento SP2'!$Z$2:$Z$557,'Infos Relatório'!O$1)</f>
        <v>0</v>
      </c>
      <c r="P89" s="14">
        <f>SUMIFS('Faturamento SP2'!$G$2:$G$557,'Faturamento SP2'!$D$2:$D$557,'Infos Relatório'!$B$84,'Faturamento SP2'!$E$2:$E$557,'Infos Relatório'!$B89,'Faturamento SP2'!$Z$2:$Z$557,'Infos Relatório'!O$1)</f>
        <v>0</v>
      </c>
      <c r="Q89" s="14">
        <f>SUMIFS('Faturamento SP2'!$J$2:$J$557,'Faturamento SP2'!$D$2:$D$557,'Infos Relatório'!$B$84,'Faturamento SP2'!$E$2:$E$557,'Infos Relatório'!$B89,'Faturamento SP2'!$Z$2:$Z$557,'Infos Relatório'!O$1)</f>
        <v>0</v>
      </c>
      <c r="R89" s="15">
        <f>SUMIFS('Faturamento SP2'!$O$2:$O$557,'Faturamento SP2'!$D$2:$D$557,'Infos Relatório'!$B$84,'Faturamento SP2'!$E$2:$E$557,'Infos Relatório'!$B89,'Faturamento SP2'!$Z$2:$Z$557,'Infos Relatório'!O$1,'Faturamento SP2'!$T$2:$T$557,"Sim")+SUMIFS('Faturamento SP2'!$P$2:$P$557,'Faturamento SP2'!$D$2:$D$557,'Infos Relatório'!$B$84,'Faturamento SP2'!$E$2:$E$557,'Infos Relatório'!$B89,'Faturamento SP2'!$Z$2:$Z$557,'Infos Relatório'!O$1,'Faturamento SP2'!$T$2:$T$557,"Sim")</f>
        <v>0</v>
      </c>
      <c r="S89" s="27" t="e">
        <f t="shared" si="26"/>
        <v>#DIV/0!</v>
      </c>
      <c r="T89" s="24">
        <f>SUMIFS('Faturamento SP2'!$H$2:$H$557,'Faturamento SP2'!$D$2:$D$557,'Infos Relatório'!$B$84,'Faturamento SP2'!$E$2:$E$557,'Infos Relatório'!$B89,'Faturamento SP2'!$Z$2:$Z$557,'Infos Relatório'!O$1)</f>
        <v>0</v>
      </c>
      <c r="U89" s="23">
        <f>COUNTIFS('Faturamento SP2'!$D$2:$D$557,'Infos Relatório'!$B$84,'Faturamento SP2'!$E$2:$E$557,'Infos Relatório'!$B89,'Faturamento SP2'!$Z$2:$Z$557,'Infos Relatório'!U$1)</f>
        <v>0</v>
      </c>
      <c r="V89" s="14">
        <f>SUMIFS('Faturamento SP2'!$G$2:$G$557,'Faturamento SP2'!$D$2:$D$557,'Infos Relatório'!$B$84,'Faturamento SP2'!$E$2:$E$557,'Infos Relatório'!$B89,'Faturamento SP2'!$Z$2:$Z$557,'Infos Relatório'!U$1)</f>
        <v>0</v>
      </c>
      <c r="W89" s="14">
        <f>SUMIFS('Faturamento SP2'!$J$2:$J$557,'Faturamento SP2'!$D$2:$D$557,'Infos Relatório'!$B$84,'Faturamento SP2'!$E$2:$E$557,'Infos Relatório'!$B89,'Faturamento SP2'!$Z$2:$Z$557,'Infos Relatório'!U$1)</f>
        <v>0</v>
      </c>
      <c r="X89" s="15">
        <f>SUMIFS('Faturamento SP2'!$O$2:$O$557,'Faturamento SP2'!$D$2:$D$557,'Infos Relatório'!$B$84,'Faturamento SP2'!$E$2:$E$557,'Infos Relatório'!$B89,'Faturamento SP2'!$Z$2:$Z$557,'Infos Relatório'!U$1,'Faturamento SP2'!$T$2:$T$557,"Sim")+SUMIFS('Faturamento SP2'!$P$2:$P$557,'Faturamento SP2'!$D$2:$D$557,'Infos Relatório'!$B$84,'Faturamento SP2'!$E$2:$E$557,'Infos Relatório'!$B89,'Faturamento SP2'!$Z$2:$Z$557,'Infos Relatório'!U$1,'Faturamento SP2'!$T$2:$T$557,"Sim")</f>
        <v>0</v>
      </c>
      <c r="Y89" s="27" t="e">
        <f t="shared" si="27"/>
        <v>#DIV/0!</v>
      </c>
      <c r="Z89" s="24">
        <f>SUMIFS('Faturamento SP2'!$H$2:$H$557,'Faturamento SP2'!$D$2:$D$557,'Infos Relatório'!$B$84,'Faturamento SP2'!$E$2:$E$557,'Infos Relatório'!$B89,'Faturamento SP2'!$Z$2:$Z$557,'Infos Relatório'!U$1)</f>
        <v>0</v>
      </c>
      <c r="AA89" s="23">
        <f>COUNTIFS('Faturamento SP2'!$D$2:$D$557,'Infos Relatório'!$B$84,'Faturamento SP2'!$E$2:$E$557,'Infos Relatório'!$B89,'Faturamento SP2'!$Z$2:$Z$557,'Infos Relatório'!AA$1)</f>
        <v>0</v>
      </c>
      <c r="AB89" s="14">
        <f>SUMIFS('Faturamento SP2'!$G$2:$G$557,'Faturamento SP2'!$D$2:$D$557,'Infos Relatório'!$B$84,'Faturamento SP2'!$E$2:$E$557,'Infos Relatório'!$B89,'Faturamento SP2'!$Z$2:$Z$557,'Infos Relatório'!AA$1)</f>
        <v>0</v>
      </c>
      <c r="AC89" s="14">
        <f>SUMIFS('Faturamento SP2'!$J$2:$J$557,'Faturamento SP2'!$D$2:$D$557,'Infos Relatório'!$B$84,'Faturamento SP2'!$E$2:$E$557,'Infos Relatório'!$B89,'Faturamento SP2'!$Z$2:$Z$557,'Infos Relatório'!AA$1)</f>
        <v>0</v>
      </c>
      <c r="AD89" s="15">
        <f>SUMIFS('Faturamento SP2'!$O$2:$O$557,'Faturamento SP2'!$D$2:$D$557,'Infos Relatório'!$B$84,'Faturamento SP2'!$E$2:$E$557,'Infos Relatório'!$B89,'Faturamento SP2'!$Z$2:$Z$557,'Infos Relatório'!AA$1,'Faturamento SP2'!$T$2:$T$557,"Sim")+SUMIFS('Faturamento SP2'!$P$2:$P$557,'Faturamento SP2'!$D$2:$D$557,'Infos Relatório'!$B$84,'Faturamento SP2'!$E$2:$E$557,'Infos Relatório'!$B89,'Faturamento SP2'!$Z$2:$Z$557,'Infos Relatório'!AA$1,'Faturamento SP2'!$T$2:$T$557,"Sim")</f>
        <v>0</v>
      </c>
      <c r="AE89" s="27" t="e">
        <f t="shared" si="28"/>
        <v>#DIV/0!</v>
      </c>
      <c r="AF89" s="24">
        <f>SUMIFS('Faturamento SP2'!$H$2:$H$557,'Faturamento SP2'!$D$2:$D$557,'Infos Relatório'!$B$84,'Faturamento SP2'!$E$2:$E$557,'Infos Relatório'!$B89,'Faturamento SP2'!$Z$2:$Z$557,'Infos Relatório'!AA$1)</f>
        <v>0</v>
      </c>
      <c r="AG89" s="23">
        <f>COUNTIFS('Faturamento SP2'!$D$2:$D$557,'Infos Relatório'!$B$84,'Faturamento SP2'!$E$2:$E$557,'Infos Relatório'!$B89,'Faturamento SP2'!$Z$2:$Z$557,'Infos Relatório'!AG$1)</f>
        <v>0</v>
      </c>
      <c r="AH89" s="14">
        <f>SUMIFS('Faturamento SP2'!$G$2:$G$557,'Faturamento SP2'!$D$2:$D$557,'Infos Relatório'!$B$84,'Faturamento SP2'!$E$2:$E$557,'Infos Relatório'!$B89,'Faturamento SP2'!$Z$2:$Z$557,'Infos Relatório'!AG$1)</f>
        <v>0</v>
      </c>
      <c r="AI89" s="14">
        <f>SUMIFS('Faturamento SP2'!$J$2:$J$557,'Faturamento SP2'!$D$2:$D$557,'Infos Relatório'!$B$84,'Faturamento SP2'!$E$2:$E$557,'Infos Relatório'!$B89,'Faturamento SP2'!$Z$2:$Z$557,'Infos Relatório'!AG$1)</f>
        <v>0</v>
      </c>
      <c r="AJ89" s="15">
        <f>SUMIFS('Faturamento SP2'!$O$2:$O$557,'Faturamento SP2'!$D$2:$D$557,'Infos Relatório'!$B$84,'Faturamento SP2'!$E$2:$E$557,'Infos Relatório'!$B89,'Faturamento SP2'!$Z$2:$Z$557,'Infos Relatório'!AG$1,'Faturamento SP2'!$T$2:$T$557,"Sim")+SUMIFS('Faturamento SP2'!$P$2:$P$557,'Faturamento SP2'!$D$2:$D$557,'Infos Relatório'!$B$84,'Faturamento SP2'!$E$2:$E$557,'Infos Relatório'!$B89,'Faturamento SP2'!$Z$2:$Z$557,'Infos Relatório'!AG$1,'Faturamento SP2'!$T$2:$T$557,"Sim")</f>
        <v>0</v>
      </c>
      <c r="AK89" s="27" t="e">
        <f t="shared" si="29"/>
        <v>#DIV/0!</v>
      </c>
      <c r="AL89" s="24">
        <f>SUMIFS('Faturamento SP2'!$H$2:$H$557,'Faturamento SP2'!$D$2:$D$557,'Infos Relatório'!$B$84,'Faturamento SP2'!$E$2:$E$557,'Infos Relatório'!$B89,'Faturamento SP2'!$Z$2:$Z$557,'Infos Relatório'!AG$1)</f>
        <v>0</v>
      </c>
      <c r="AM89" s="23">
        <f>COUNTIFS('Faturamento SP2'!$D$2:$D$557,'Infos Relatório'!$B$84,'Faturamento SP2'!$E$2:$E$557,'Infos Relatório'!$B89,'Faturamento SP2'!$Z$2:$Z$557,'Infos Relatório'!AM$1)</f>
        <v>0</v>
      </c>
      <c r="AN89" s="14">
        <f>SUMIFS('Faturamento SP2'!$G$2:$G$557,'Faturamento SP2'!$D$2:$D$557,'Infos Relatório'!$B$84,'Faturamento SP2'!$E$2:$E$557,'Infos Relatório'!$B89,'Faturamento SP2'!$Z$2:$Z$557,'Infos Relatório'!AM$1)</f>
        <v>0</v>
      </c>
      <c r="AO89" s="14">
        <f>SUMIFS('Faturamento SP2'!$J$2:$J$557,'Faturamento SP2'!$D$2:$D$557,'Infos Relatório'!$B$84,'Faturamento SP2'!$E$2:$E$557,'Infos Relatório'!$B89,'Faturamento SP2'!$Z$2:$Z$557,'Infos Relatório'!AM$1)</f>
        <v>0</v>
      </c>
      <c r="AP89" s="15">
        <f>SUMIFS('Faturamento SP2'!$O$2:$O$557,'Faturamento SP2'!$D$2:$D$557,'Infos Relatório'!$B$84,'Faturamento SP2'!$E$2:$E$557,'Infos Relatório'!$B89,'Faturamento SP2'!$Z$2:$Z$557,'Infos Relatório'!AM$1,'Faturamento SP2'!$T$2:$T$557,"Sim")+SUMIFS('Faturamento SP2'!$P$2:$P$557,'Faturamento SP2'!$D$2:$D$557,'Infos Relatório'!$B$84,'Faturamento SP2'!$E$2:$E$557,'Infos Relatório'!$B89,'Faturamento SP2'!$Z$2:$Z$557,'Infos Relatório'!AM$1,'Faturamento SP2'!$T$2:$T$557,"Sim")</f>
        <v>0</v>
      </c>
      <c r="AQ89" s="27" t="e">
        <f t="shared" si="30"/>
        <v>#DIV/0!</v>
      </c>
      <c r="AR89" s="24">
        <f>SUMIFS('Faturamento SP2'!$H$2:$H$557,'Faturamento SP2'!$D$2:$D$557,'Infos Relatório'!$B$84,'Faturamento SP2'!$E$2:$E$557,'Infos Relatório'!$B89,'Faturamento SP2'!$Z$2:$Z$557,'Infos Relatório'!AM$1)</f>
        <v>0</v>
      </c>
      <c r="AS89" s="23">
        <f>COUNTIFS('Faturamento SP2'!$D$2:$D$557,'Infos Relatório'!$B$84,'Faturamento SP2'!$E$2:$E$557,'Infos Relatório'!$B89,'Faturamento SP2'!$Z$2:$Z$557,'Infos Relatório'!AS$1)</f>
        <v>0</v>
      </c>
      <c r="AT89" s="14">
        <f>SUMIFS('Faturamento SP2'!$G$2:$G$557,'Faturamento SP2'!$D$2:$D$557,'Infos Relatório'!$B$84,'Faturamento SP2'!$E$2:$E$557,'Infos Relatório'!$B89,'Faturamento SP2'!$Z$2:$Z$557,'Infos Relatório'!AS$1)</f>
        <v>0</v>
      </c>
      <c r="AU89" s="14">
        <f>SUMIFS('Faturamento SP2'!$J$2:$J$557,'Faturamento SP2'!$D$2:$D$557,'Infos Relatório'!$B$84,'Faturamento SP2'!$E$2:$E$557,'Infos Relatório'!$B89,'Faturamento SP2'!$Z$2:$Z$557,'Infos Relatório'!AS$1)</f>
        <v>0</v>
      </c>
      <c r="AV89" s="15">
        <f>SUMIFS('Faturamento SP2'!$O$2:$O$557,'Faturamento SP2'!$D$2:$D$557,'Infos Relatório'!$B$84,'Faturamento SP2'!$E$2:$E$557,'Infos Relatório'!$B89,'Faturamento SP2'!$Z$2:$Z$557,'Infos Relatório'!AS$1,'Faturamento SP2'!$T$2:$T$557,"Sim")+SUMIFS('Faturamento SP2'!$P$2:$P$557,'Faturamento SP2'!$D$2:$D$557,'Infos Relatório'!$B$84,'Faturamento SP2'!$E$2:$E$557,'Infos Relatório'!$B89,'Faturamento SP2'!$Z$2:$Z$557,'Infos Relatório'!AS$1,'Faturamento SP2'!$T$2:$T$557,"Sim")</f>
        <v>0</v>
      </c>
      <c r="AW89" s="27" t="e">
        <f t="shared" si="31"/>
        <v>#DIV/0!</v>
      </c>
      <c r="AX89" s="24">
        <f>SUMIFS('Faturamento SP2'!$H$2:$H$557,'Faturamento SP2'!$D$2:$D$557,'Infos Relatório'!$B$84,'Faturamento SP2'!$E$2:$E$557,'Infos Relatório'!$B89,'Faturamento SP2'!$Z$2:$Z$557,'Infos Relatório'!AS$1)</f>
        <v>0</v>
      </c>
      <c r="AY89" s="23">
        <f>COUNTIFS('Faturamento SP2'!$D$2:$D$557,'Infos Relatório'!$B$84,'Faturamento SP2'!$E$2:$E$557,'Infos Relatório'!$B89,'Faturamento SP2'!$Z$2:$Z$557,'Infos Relatório'!AY$1)</f>
        <v>0</v>
      </c>
      <c r="AZ89" s="14">
        <f>SUMIFS('Faturamento SP2'!$G$2:$G$557,'Faturamento SP2'!$D$2:$D$557,'Infos Relatório'!$B$84,'Faturamento SP2'!$E$2:$E$557,'Infos Relatório'!$B89,'Faturamento SP2'!$Z$2:$Z$557,'Infos Relatório'!AY$1)</f>
        <v>0</v>
      </c>
      <c r="BA89" s="14">
        <f>SUMIFS('Faturamento SP2'!$J$2:$J$557,'Faturamento SP2'!$D$2:$D$557,'Infos Relatório'!$B$84,'Faturamento SP2'!$E$2:$E$557,'Infos Relatório'!$B89,'Faturamento SP2'!$Z$2:$Z$557,'Infos Relatório'!AY$1)</f>
        <v>0</v>
      </c>
      <c r="BB89" s="15">
        <f>SUMIFS('Faturamento SP2'!$O$2:$O$557,'Faturamento SP2'!$D$2:$D$557,'Infos Relatório'!$B$84,'Faturamento SP2'!$E$2:$E$557,'Infos Relatório'!$B89,'Faturamento SP2'!$Z$2:$Z$557,'Infos Relatório'!AY$1,'Faturamento SP2'!$T$2:$T$557,"Sim")+SUMIFS('Faturamento SP2'!$P$2:$P$557,'Faturamento SP2'!$D$2:$D$557,'Infos Relatório'!$B$84,'Faturamento SP2'!$E$2:$E$557,'Infos Relatório'!$B89,'Faturamento SP2'!$Z$2:$Z$557,'Infos Relatório'!AY$1,'Faturamento SP2'!$T$2:$T$557,"Sim")</f>
        <v>0</v>
      </c>
      <c r="BC89" s="27" t="e">
        <f t="shared" si="32"/>
        <v>#DIV/0!</v>
      </c>
      <c r="BD89" s="24">
        <f>SUMIFS('Faturamento SP2'!$H$2:$H$557,'Faturamento SP2'!$D$2:$D$557,'Infos Relatório'!$B$84,'Faturamento SP2'!$E$2:$E$557,'Infos Relatório'!$B89,'Faturamento SP2'!$Z$2:$Z$557,'Infos Relatório'!AY$1)</f>
        <v>0</v>
      </c>
      <c r="BE89" s="23">
        <f>COUNTIFS('Faturamento SP2'!$D$2:$D$557,'Infos Relatório'!$B$84,'Faturamento SP2'!$E$2:$E$557,'Infos Relatório'!$B89,'Faturamento SP2'!$Z$2:$Z$557,'Infos Relatório'!BE$1)</f>
        <v>0</v>
      </c>
      <c r="BF89" s="14">
        <f>SUMIFS('Faturamento SP2'!$G$2:$G$557,'Faturamento SP2'!$D$2:$D$557,'Infos Relatório'!$B$84,'Faturamento SP2'!$E$2:$E$557,'Infos Relatório'!$B89,'Faturamento SP2'!$Z$2:$Z$557,'Infos Relatório'!BE$1)</f>
        <v>0</v>
      </c>
      <c r="BG89" s="14">
        <f>SUMIFS('Faturamento SP2'!$J$2:$J$557,'Faturamento SP2'!$D$2:$D$557,'Infos Relatório'!$B$84,'Faturamento SP2'!$E$2:$E$557,'Infos Relatório'!$B89,'Faturamento SP2'!$Z$2:$Z$557,'Infos Relatório'!BE$1)</f>
        <v>0</v>
      </c>
      <c r="BH89" s="15">
        <f>SUMIFS('Faturamento SP2'!$O$2:$O$557,'Faturamento SP2'!$D$2:$D$557,'Infos Relatório'!$B$84,'Faturamento SP2'!$E$2:$E$557,'Infos Relatório'!$B89,'Faturamento SP2'!$Z$2:$Z$557,'Infos Relatório'!BE$1,'Faturamento SP2'!$T$2:$T$557,"Sim")+SUMIFS('Faturamento SP2'!$P$2:$P$557,'Faturamento SP2'!$D$2:$D$557,'Infos Relatório'!$B$84,'Faturamento SP2'!$E$2:$E$557,'Infos Relatório'!$B89,'Faturamento SP2'!$Z$2:$Z$557,'Infos Relatório'!BE$1,'Faturamento SP2'!$T$2:$T$557,"Sim")</f>
        <v>0</v>
      </c>
      <c r="BI89" s="27" t="e">
        <f t="shared" si="33"/>
        <v>#DIV/0!</v>
      </c>
      <c r="BJ89" s="24">
        <f>SUMIFS('Faturamento SP2'!$H$2:$H$557,'Faturamento SP2'!$D$2:$D$557,'Infos Relatório'!$B$84,'Faturamento SP2'!$E$2:$E$557,'Infos Relatório'!$B89,'Faturamento SP2'!$Z$2:$Z$557,'Infos Relatório'!BE$1)</f>
        <v>0</v>
      </c>
      <c r="BK89" s="23">
        <f>COUNTIFS('Faturamento SP2'!$D$2:$D$557,'Infos Relatório'!$B$84,'Faturamento SP2'!$E$2:$E$557,'Infos Relatório'!$B89,'Faturamento SP2'!$Z$2:$Z$557,'Infos Relatório'!BK$1)</f>
        <v>0</v>
      </c>
      <c r="BL89" s="14">
        <f>SUMIFS('Faturamento SP2'!$G$2:$G$557,'Faturamento SP2'!$D$2:$D$557,'Infos Relatório'!$B$84,'Faturamento SP2'!$E$2:$E$557,'Infos Relatório'!$B89,'Faturamento SP2'!$Z$2:$Z$557,'Infos Relatório'!BK$1)</f>
        <v>0</v>
      </c>
      <c r="BM89" s="14">
        <f>SUMIFS('Faturamento SP2'!$J$2:$J$557,'Faturamento SP2'!$D$2:$D$557,'Infos Relatório'!$B$84,'Faturamento SP2'!$E$2:$E$557,'Infos Relatório'!$B89,'Faturamento SP2'!$Z$2:$Z$557,'Infos Relatório'!BK$1)</f>
        <v>0</v>
      </c>
      <c r="BN89" s="15">
        <f>SUMIFS('Faturamento SP2'!$O$2:$O$557,'Faturamento SP2'!$D$2:$D$557,'Infos Relatório'!$B$84,'Faturamento SP2'!$E$2:$E$557,'Infos Relatório'!$B89,'Faturamento SP2'!$Z$2:$Z$557,'Infos Relatório'!BK$1,'Faturamento SP2'!$T$2:$T$557,"Sim")+SUMIFS('Faturamento SP2'!$P$2:$P$557,'Faturamento SP2'!$D$2:$D$557,'Infos Relatório'!$B$84,'Faturamento SP2'!$E$2:$E$557,'Infos Relatório'!$B89,'Faturamento SP2'!$Z$2:$Z$557,'Infos Relatório'!BK$1,'Faturamento SP2'!$T$2:$T$557,"Sim")</f>
        <v>0</v>
      </c>
      <c r="BO89" s="27" t="e">
        <f t="shared" si="34"/>
        <v>#DIV/0!</v>
      </c>
      <c r="BP89" s="24">
        <f>SUMIFS('Faturamento SP2'!$H$2:$H$557,'Faturamento SP2'!$D$2:$D$557,'Infos Relatório'!$B$84,'Faturamento SP2'!$E$2:$E$557,'Infos Relatório'!$B89,'Faturamento SP2'!$Z$2:$Z$557,'Infos Relatório'!BK$1)</f>
        <v>0</v>
      </c>
      <c r="BQ89" s="23">
        <f>COUNTIFS('Faturamento SP2'!$D$2:$D$557,'Infos Relatório'!$B$84,'Faturamento SP2'!$E$2:$E$557,'Infos Relatório'!$B89,'Faturamento SP2'!$Z$2:$Z$557,'Infos Relatório'!BQ$1)</f>
        <v>0</v>
      </c>
      <c r="BR89" s="14">
        <f>SUMIFS('Faturamento SP2'!$G$2:$G$557,'Faturamento SP2'!$D$2:$D$557,'Infos Relatório'!$B$84,'Faturamento SP2'!$E$2:$E$557,'Infos Relatório'!$B89,'Faturamento SP2'!$Z$2:$Z$557,'Infos Relatório'!BQ$1)</f>
        <v>0</v>
      </c>
      <c r="BS89" s="14">
        <f>SUMIFS('Faturamento SP2'!$J$2:$J$557,'Faturamento SP2'!$D$2:$D$557,'Infos Relatório'!$B$84,'Faturamento SP2'!$E$2:$E$557,'Infos Relatório'!$B89,'Faturamento SP2'!$Z$2:$Z$557,'Infos Relatório'!BQ$1)</f>
        <v>0</v>
      </c>
      <c r="BT89" s="15">
        <f>SUMIFS('Faturamento SP2'!$O$2:$O$557,'Faturamento SP2'!$D$2:$D$557,'Infos Relatório'!$B$84,'Faturamento SP2'!$E$2:$E$557,'Infos Relatório'!$B89,'Faturamento SP2'!$Z$2:$Z$557,'Infos Relatório'!BQ$1,'Faturamento SP2'!$T$2:$T$557,"Sim")+SUMIFS('Faturamento SP2'!$P$2:$P$557,'Faturamento SP2'!$D$2:$D$557,'Infos Relatório'!$B$84,'Faturamento SP2'!$E$2:$E$557,'Infos Relatório'!$B89,'Faturamento SP2'!$Z$2:$Z$557,'Infos Relatório'!BQ$1,'Faturamento SP2'!$T$2:$T$557,"Sim")</f>
        <v>0</v>
      </c>
      <c r="BU89" s="27" t="e">
        <f t="shared" si="35"/>
        <v>#DIV/0!</v>
      </c>
      <c r="BV89" s="24">
        <f>SUMIFS('Faturamento SP2'!$H$2:$H$557,'Faturamento SP2'!$D$2:$D$557,'Infos Relatório'!$B$84,'Faturamento SP2'!$E$2:$E$557,'Infos Relatório'!$B89,'Faturamento SP2'!$Z$2:$Z$557,'Infos Relatório'!BQ$1)</f>
        <v>0</v>
      </c>
    </row>
    <row r="90" spans="2:74">
      <c r="B90" s="17" t="s">
        <v>242</v>
      </c>
      <c r="C90" s="23">
        <f>COUNTIFS('Faturamento SP2'!$D$2:$D$557,'Infos Relatório'!$B$84,'Faturamento SP2'!$E$2:$E$557,'Infos Relatório'!$B90,'Faturamento SP2'!$Z$2:$Z$557,'Infos Relatório'!C$1)</f>
        <v>0</v>
      </c>
      <c r="D90" s="14">
        <f>SUMIFS('Faturamento SP2'!$G$2:$G$557,'Faturamento SP2'!$D$2:$D$557,'Infos Relatório'!$B$84,'Faturamento SP2'!$E$2:$E$557,'Infos Relatório'!$B90,'Faturamento SP2'!$Z$2:$Z$557,'Infos Relatório'!C$1)</f>
        <v>0</v>
      </c>
      <c r="E90" s="55">
        <f>SUMIFS('Faturamento SP2'!$J$2:$J$557,'Faturamento SP2'!$D$2:$D$557,'Infos Relatório'!$B$84,'Faturamento SP2'!$E$2:$E$557,'Infos Relatório'!$B90,'Faturamento SP2'!$Z$2:$Z$557,'Infos Relatório'!C$1)</f>
        <v>0</v>
      </c>
      <c r="F90" s="15">
        <f>SUMIFS('Faturamento SP2'!$O$2:$O$557,'Faturamento SP2'!$D$2:$D$557,'Infos Relatório'!$B$84,'Faturamento SP2'!$E$2:$E$557,'Infos Relatório'!$B90,'Faturamento SP2'!$Z$2:$Z$557,'Infos Relatório'!C$1,'Faturamento SP2'!$T$2:$T$557,"Sim")+SUMIFS('Faturamento SP2'!$P$2:$P$557,'Faturamento SP2'!$D$2:$D$557,'Infos Relatório'!$B$84,'Faturamento SP2'!$E$2:$E$557,'Infos Relatório'!$B90,'Faturamento SP2'!$Z$2:$Z$557,'Infos Relatório'!C$1,'Faturamento SP2'!$T$2:$T$557,"Sim")</f>
        <v>0</v>
      </c>
      <c r="G90" s="60" t="e">
        <f t="shared" si="24"/>
        <v>#DIV/0!</v>
      </c>
      <c r="H90" s="24">
        <f>SUMIFS('Faturamento SP2'!$H$2:$H$557,'Faturamento SP2'!$D$2:$D$557,'Infos Relatório'!$B$84,'Faturamento SP2'!$E$2:$E$557,'Infos Relatório'!$B90,'Faturamento SP2'!$Z$2:$Z$557,'Infos Relatório'!C$1)</f>
        <v>0</v>
      </c>
      <c r="I90" s="23">
        <f>COUNTIFS('Faturamento SP2'!$D$2:$D$557,'Infos Relatório'!$B$84,'Faturamento SP2'!$E$2:$E$557,'Infos Relatório'!$B90,'Faturamento SP2'!$Z$2:$Z$557,'Infos Relatório'!I$1)</f>
        <v>0</v>
      </c>
      <c r="J90" s="14">
        <f>SUMIFS('Faturamento SP2'!$G$2:$G$557,'Faturamento SP2'!$D$2:$D$557,'Infos Relatório'!$B$84,'Faturamento SP2'!$E$2:$E$557,'Infos Relatório'!$B90,'Faturamento SP2'!$Z$2:$Z$557,'Infos Relatório'!I$1)</f>
        <v>0</v>
      </c>
      <c r="K90" s="55">
        <f>SUMIFS('Faturamento SP2'!$J$2:$J$557,'Faturamento SP2'!$D$2:$D$557,'Infos Relatório'!$B$84,'Faturamento SP2'!$E$2:$E$557,'Infos Relatório'!$B90,'Faturamento SP2'!$Z$2:$Z$557,'Infos Relatório'!I$1)</f>
        <v>0</v>
      </c>
      <c r="L90" s="15">
        <f>SUMIFS('Faturamento SP2'!$O$2:$O$557,'Faturamento SP2'!$D$2:$D$557,'Infos Relatório'!$B$84,'Faturamento SP2'!$E$2:$E$557,'Infos Relatório'!$B90,'Faturamento SP2'!$Z$2:$Z$557,'Infos Relatório'!I$1,'Faturamento SP2'!$T$2:$T$557,"Sim")+SUMIFS('Faturamento SP2'!$P$2:$P$557,'Faturamento SP2'!$D$2:$D$557,'Infos Relatório'!$B$84,'Faturamento SP2'!$E$2:$E$557,'Infos Relatório'!$B90,'Faturamento SP2'!$Z$2:$Z$557,'Infos Relatório'!I$1,'Faturamento SP2'!$T$2:$T$557,"Sim")</f>
        <v>0</v>
      </c>
      <c r="M90" s="27" t="e">
        <f t="shared" si="25"/>
        <v>#DIV/0!</v>
      </c>
      <c r="N90" s="24">
        <f>SUMIFS('Faturamento SP2'!$H$2:$H$557,'Faturamento SP2'!$D$2:$D$557,'Infos Relatório'!$B$84,'Faturamento SP2'!$E$2:$E$557,'Infos Relatório'!$B90,'Faturamento SP2'!$Z$2:$Z$557,'Infos Relatório'!I$1)</f>
        <v>0</v>
      </c>
      <c r="O90" s="23">
        <f>COUNTIFS('Faturamento SP2'!$D$2:$D$557,'Infos Relatório'!$B$84,'Faturamento SP2'!$E$2:$E$557,'Infos Relatório'!$B90,'Faturamento SP2'!$Z$2:$Z$557,'Infos Relatório'!O$1)</f>
        <v>0</v>
      </c>
      <c r="P90" s="14">
        <f>SUMIFS('Faturamento SP2'!$G$2:$G$557,'Faturamento SP2'!$D$2:$D$557,'Infos Relatório'!$B$84,'Faturamento SP2'!$E$2:$E$557,'Infos Relatório'!$B90,'Faturamento SP2'!$Z$2:$Z$557,'Infos Relatório'!O$1)</f>
        <v>0</v>
      </c>
      <c r="Q90" s="14">
        <f>SUMIFS('Faturamento SP2'!$J$2:$J$557,'Faturamento SP2'!$D$2:$D$557,'Infos Relatório'!$B$84,'Faturamento SP2'!$E$2:$E$557,'Infos Relatório'!$B90,'Faturamento SP2'!$Z$2:$Z$557,'Infos Relatório'!O$1)</f>
        <v>0</v>
      </c>
      <c r="R90" s="15">
        <f>SUMIFS('Faturamento SP2'!$O$2:$O$557,'Faturamento SP2'!$D$2:$D$557,'Infos Relatório'!$B$84,'Faturamento SP2'!$E$2:$E$557,'Infos Relatório'!$B90,'Faturamento SP2'!$Z$2:$Z$557,'Infos Relatório'!O$1,'Faturamento SP2'!$T$2:$T$557,"Sim")+SUMIFS('Faturamento SP2'!$P$2:$P$557,'Faturamento SP2'!$D$2:$D$557,'Infos Relatório'!$B$84,'Faturamento SP2'!$E$2:$E$557,'Infos Relatório'!$B90,'Faturamento SP2'!$Z$2:$Z$557,'Infos Relatório'!O$1,'Faturamento SP2'!$T$2:$T$557,"Sim")</f>
        <v>0</v>
      </c>
      <c r="S90" s="27" t="e">
        <f t="shared" si="26"/>
        <v>#DIV/0!</v>
      </c>
      <c r="T90" s="24">
        <f>SUMIFS('Faturamento SP2'!$H$2:$H$557,'Faturamento SP2'!$D$2:$D$557,'Infos Relatório'!$B$84,'Faturamento SP2'!$E$2:$E$557,'Infos Relatório'!$B90,'Faturamento SP2'!$Z$2:$Z$557,'Infos Relatório'!O$1)</f>
        <v>0</v>
      </c>
      <c r="U90" s="23">
        <f>COUNTIFS('Faturamento SP2'!$D$2:$D$557,'Infos Relatório'!$B$84,'Faturamento SP2'!$E$2:$E$557,'Infos Relatório'!$B90,'Faturamento SP2'!$Z$2:$Z$557,'Infos Relatório'!U$1)</f>
        <v>0</v>
      </c>
      <c r="V90" s="14">
        <f>SUMIFS('Faturamento SP2'!$G$2:$G$557,'Faturamento SP2'!$D$2:$D$557,'Infos Relatório'!$B$84,'Faturamento SP2'!$E$2:$E$557,'Infos Relatório'!$B90,'Faturamento SP2'!$Z$2:$Z$557,'Infos Relatório'!U$1)</f>
        <v>0</v>
      </c>
      <c r="W90" s="14">
        <f>SUMIFS('Faturamento SP2'!$J$2:$J$557,'Faturamento SP2'!$D$2:$D$557,'Infos Relatório'!$B$84,'Faturamento SP2'!$E$2:$E$557,'Infos Relatório'!$B90,'Faturamento SP2'!$Z$2:$Z$557,'Infos Relatório'!U$1)</f>
        <v>0</v>
      </c>
      <c r="X90" s="15">
        <f>SUMIFS('Faturamento SP2'!$O$2:$O$557,'Faturamento SP2'!$D$2:$D$557,'Infos Relatório'!$B$84,'Faturamento SP2'!$E$2:$E$557,'Infos Relatório'!$B90,'Faturamento SP2'!$Z$2:$Z$557,'Infos Relatório'!U$1,'Faturamento SP2'!$T$2:$T$557,"Sim")+SUMIFS('Faturamento SP2'!$P$2:$P$557,'Faturamento SP2'!$D$2:$D$557,'Infos Relatório'!$B$84,'Faturamento SP2'!$E$2:$E$557,'Infos Relatório'!$B90,'Faturamento SP2'!$Z$2:$Z$557,'Infos Relatório'!U$1,'Faturamento SP2'!$T$2:$T$557,"Sim")</f>
        <v>0</v>
      </c>
      <c r="Y90" s="27" t="e">
        <f t="shared" si="27"/>
        <v>#DIV/0!</v>
      </c>
      <c r="Z90" s="24">
        <f>SUMIFS('Faturamento SP2'!$H$2:$H$557,'Faturamento SP2'!$D$2:$D$557,'Infos Relatório'!$B$84,'Faturamento SP2'!$E$2:$E$557,'Infos Relatório'!$B90,'Faturamento SP2'!$Z$2:$Z$557,'Infos Relatório'!U$1)</f>
        <v>0</v>
      </c>
      <c r="AA90" s="23">
        <f>COUNTIFS('Faturamento SP2'!$D$2:$D$557,'Infos Relatório'!$B$84,'Faturamento SP2'!$E$2:$E$557,'Infos Relatório'!$B90,'Faturamento SP2'!$Z$2:$Z$557,'Infos Relatório'!AA$1)</f>
        <v>0</v>
      </c>
      <c r="AB90" s="14">
        <f>SUMIFS('Faturamento SP2'!$G$2:$G$557,'Faturamento SP2'!$D$2:$D$557,'Infos Relatório'!$B$84,'Faturamento SP2'!$E$2:$E$557,'Infos Relatório'!$B90,'Faturamento SP2'!$Z$2:$Z$557,'Infos Relatório'!AA$1)</f>
        <v>0</v>
      </c>
      <c r="AC90" s="14">
        <f>SUMIFS('Faturamento SP2'!$J$2:$J$557,'Faturamento SP2'!$D$2:$D$557,'Infos Relatório'!$B$84,'Faturamento SP2'!$E$2:$E$557,'Infos Relatório'!$B90,'Faturamento SP2'!$Z$2:$Z$557,'Infos Relatório'!AA$1)</f>
        <v>0</v>
      </c>
      <c r="AD90" s="15">
        <f>SUMIFS('Faturamento SP2'!$O$2:$O$557,'Faturamento SP2'!$D$2:$D$557,'Infos Relatório'!$B$84,'Faturamento SP2'!$E$2:$E$557,'Infos Relatório'!$B90,'Faturamento SP2'!$Z$2:$Z$557,'Infos Relatório'!AA$1,'Faturamento SP2'!$T$2:$T$557,"Sim")+SUMIFS('Faturamento SP2'!$P$2:$P$557,'Faturamento SP2'!$D$2:$D$557,'Infos Relatório'!$B$84,'Faturamento SP2'!$E$2:$E$557,'Infos Relatório'!$B90,'Faturamento SP2'!$Z$2:$Z$557,'Infos Relatório'!AA$1,'Faturamento SP2'!$T$2:$T$557,"Sim")</f>
        <v>0</v>
      </c>
      <c r="AE90" s="27" t="e">
        <f t="shared" si="28"/>
        <v>#DIV/0!</v>
      </c>
      <c r="AF90" s="24">
        <f>SUMIFS('Faturamento SP2'!$H$2:$H$557,'Faturamento SP2'!$D$2:$D$557,'Infos Relatório'!$B$84,'Faturamento SP2'!$E$2:$E$557,'Infos Relatório'!$B90,'Faturamento SP2'!$Z$2:$Z$557,'Infos Relatório'!AA$1)</f>
        <v>0</v>
      </c>
      <c r="AG90" s="23">
        <f>COUNTIFS('Faturamento SP2'!$D$2:$D$557,'Infos Relatório'!$B$84,'Faturamento SP2'!$E$2:$E$557,'Infos Relatório'!$B90,'Faturamento SP2'!$Z$2:$Z$557,'Infos Relatório'!AG$1)</f>
        <v>0</v>
      </c>
      <c r="AH90" s="14">
        <f>SUMIFS('Faturamento SP2'!$G$2:$G$557,'Faturamento SP2'!$D$2:$D$557,'Infos Relatório'!$B$84,'Faturamento SP2'!$E$2:$E$557,'Infos Relatório'!$B90,'Faturamento SP2'!$Z$2:$Z$557,'Infos Relatório'!AG$1)</f>
        <v>0</v>
      </c>
      <c r="AI90" s="14">
        <f>SUMIFS('Faturamento SP2'!$J$2:$J$557,'Faturamento SP2'!$D$2:$D$557,'Infos Relatório'!$B$84,'Faturamento SP2'!$E$2:$E$557,'Infos Relatório'!$B90,'Faturamento SP2'!$Z$2:$Z$557,'Infos Relatório'!AG$1)</f>
        <v>0</v>
      </c>
      <c r="AJ90" s="15">
        <f>SUMIFS('Faturamento SP2'!$O$2:$O$557,'Faturamento SP2'!$D$2:$D$557,'Infos Relatório'!$B$84,'Faturamento SP2'!$E$2:$E$557,'Infos Relatório'!$B90,'Faturamento SP2'!$Z$2:$Z$557,'Infos Relatório'!AG$1,'Faturamento SP2'!$T$2:$T$557,"Sim")+SUMIFS('Faturamento SP2'!$P$2:$P$557,'Faturamento SP2'!$D$2:$D$557,'Infos Relatório'!$B$84,'Faturamento SP2'!$E$2:$E$557,'Infos Relatório'!$B90,'Faturamento SP2'!$Z$2:$Z$557,'Infos Relatório'!AG$1,'Faturamento SP2'!$T$2:$T$557,"Sim")</f>
        <v>0</v>
      </c>
      <c r="AK90" s="27" t="e">
        <f t="shared" si="29"/>
        <v>#DIV/0!</v>
      </c>
      <c r="AL90" s="24">
        <f>SUMIFS('Faturamento SP2'!$H$2:$H$557,'Faturamento SP2'!$D$2:$D$557,'Infos Relatório'!$B$84,'Faturamento SP2'!$E$2:$E$557,'Infos Relatório'!$B90,'Faturamento SP2'!$Z$2:$Z$557,'Infos Relatório'!AG$1)</f>
        <v>0</v>
      </c>
      <c r="AM90" s="23">
        <f>COUNTIFS('Faturamento SP2'!$D$2:$D$557,'Infos Relatório'!$B$84,'Faturamento SP2'!$E$2:$E$557,'Infos Relatório'!$B90,'Faturamento SP2'!$Z$2:$Z$557,'Infos Relatório'!AM$1)</f>
        <v>0</v>
      </c>
      <c r="AN90" s="14">
        <f>SUMIFS('Faturamento SP2'!$G$2:$G$557,'Faturamento SP2'!$D$2:$D$557,'Infos Relatório'!$B$84,'Faturamento SP2'!$E$2:$E$557,'Infos Relatório'!$B90,'Faturamento SP2'!$Z$2:$Z$557,'Infos Relatório'!AM$1)</f>
        <v>0</v>
      </c>
      <c r="AO90" s="14">
        <f>SUMIFS('Faturamento SP2'!$J$2:$J$557,'Faturamento SP2'!$D$2:$D$557,'Infos Relatório'!$B$84,'Faturamento SP2'!$E$2:$E$557,'Infos Relatório'!$B90,'Faturamento SP2'!$Z$2:$Z$557,'Infos Relatório'!AM$1)</f>
        <v>0</v>
      </c>
      <c r="AP90" s="15">
        <f>SUMIFS('Faturamento SP2'!$O$2:$O$557,'Faturamento SP2'!$D$2:$D$557,'Infos Relatório'!$B$84,'Faturamento SP2'!$E$2:$E$557,'Infos Relatório'!$B90,'Faturamento SP2'!$Z$2:$Z$557,'Infos Relatório'!AM$1,'Faturamento SP2'!$T$2:$T$557,"Sim")+SUMIFS('Faturamento SP2'!$P$2:$P$557,'Faturamento SP2'!$D$2:$D$557,'Infos Relatório'!$B$84,'Faturamento SP2'!$E$2:$E$557,'Infos Relatório'!$B90,'Faturamento SP2'!$Z$2:$Z$557,'Infos Relatório'!AM$1,'Faturamento SP2'!$T$2:$T$557,"Sim")</f>
        <v>0</v>
      </c>
      <c r="AQ90" s="27" t="e">
        <f t="shared" si="30"/>
        <v>#DIV/0!</v>
      </c>
      <c r="AR90" s="24">
        <f>SUMIFS('Faturamento SP2'!$H$2:$H$557,'Faturamento SP2'!$D$2:$D$557,'Infos Relatório'!$B$84,'Faturamento SP2'!$E$2:$E$557,'Infos Relatório'!$B90,'Faturamento SP2'!$Z$2:$Z$557,'Infos Relatório'!AM$1)</f>
        <v>0</v>
      </c>
      <c r="AS90" s="23">
        <f>COUNTIFS('Faturamento SP2'!$D$2:$D$557,'Infos Relatório'!$B$84,'Faturamento SP2'!$E$2:$E$557,'Infos Relatório'!$B90,'Faturamento SP2'!$Z$2:$Z$557,'Infos Relatório'!AS$1)</f>
        <v>0</v>
      </c>
      <c r="AT90" s="14">
        <f>SUMIFS('Faturamento SP2'!$G$2:$G$557,'Faturamento SP2'!$D$2:$D$557,'Infos Relatório'!$B$84,'Faturamento SP2'!$E$2:$E$557,'Infos Relatório'!$B90,'Faturamento SP2'!$Z$2:$Z$557,'Infos Relatório'!AS$1)</f>
        <v>0</v>
      </c>
      <c r="AU90" s="14">
        <f>SUMIFS('Faturamento SP2'!$J$2:$J$557,'Faturamento SP2'!$D$2:$D$557,'Infos Relatório'!$B$84,'Faturamento SP2'!$E$2:$E$557,'Infos Relatório'!$B90,'Faturamento SP2'!$Z$2:$Z$557,'Infos Relatório'!AS$1)</f>
        <v>0</v>
      </c>
      <c r="AV90" s="15">
        <f>SUMIFS('Faturamento SP2'!$O$2:$O$557,'Faturamento SP2'!$D$2:$D$557,'Infos Relatório'!$B$84,'Faturamento SP2'!$E$2:$E$557,'Infos Relatório'!$B90,'Faturamento SP2'!$Z$2:$Z$557,'Infos Relatório'!AS$1,'Faturamento SP2'!$T$2:$T$557,"Sim")+SUMIFS('Faturamento SP2'!$P$2:$P$557,'Faturamento SP2'!$D$2:$D$557,'Infos Relatório'!$B$84,'Faturamento SP2'!$E$2:$E$557,'Infos Relatório'!$B90,'Faturamento SP2'!$Z$2:$Z$557,'Infos Relatório'!AS$1,'Faturamento SP2'!$T$2:$T$557,"Sim")</f>
        <v>0</v>
      </c>
      <c r="AW90" s="27" t="e">
        <f t="shared" si="31"/>
        <v>#DIV/0!</v>
      </c>
      <c r="AX90" s="24">
        <f>SUMIFS('Faturamento SP2'!$H$2:$H$557,'Faturamento SP2'!$D$2:$D$557,'Infos Relatório'!$B$84,'Faturamento SP2'!$E$2:$E$557,'Infos Relatório'!$B90,'Faturamento SP2'!$Z$2:$Z$557,'Infos Relatório'!AS$1)</f>
        <v>0</v>
      </c>
      <c r="AY90" s="23">
        <f>COUNTIFS('Faturamento SP2'!$D$2:$D$557,'Infos Relatório'!$B$84,'Faturamento SP2'!$E$2:$E$557,'Infos Relatório'!$B90,'Faturamento SP2'!$Z$2:$Z$557,'Infos Relatório'!AY$1)</f>
        <v>0</v>
      </c>
      <c r="AZ90" s="14">
        <f>SUMIFS('Faturamento SP2'!$G$2:$G$557,'Faturamento SP2'!$D$2:$D$557,'Infos Relatório'!$B$84,'Faturamento SP2'!$E$2:$E$557,'Infos Relatório'!$B90,'Faturamento SP2'!$Z$2:$Z$557,'Infos Relatório'!AY$1)</f>
        <v>0</v>
      </c>
      <c r="BA90" s="14">
        <f>SUMIFS('Faturamento SP2'!$J$2:$J$557,'Faturamento SP2'!$D$2:$D$557,'Infos Relatório'!$B$84,'Faturamento SP2'!$E$2:$E$557,'Infos Relatório'!$B90,'Faturamento SP2'!$Z$2:$Z$557,'Infos Relatório'!AY$1)</f>
        <v>0</v>
      </c>
      <c r="BB90" s="15">
        <f>SUMIFS('Faturamento SP2'!$O$2:$O$557,'Faturamento SP2'!$D$2:$D$557,'Infos Relatório'!$B$84,'Faturamento SP2'!$E$2:$E$557,'Infos Relatório'!$B90,'Faturamento SP2'!$Z$2:$Z$557,'Infos Relatório'!AY$1,'Faturamento SP2'!$T$2:$T$557,"Sim")+SUMIFS('Faturamento SP2'!$P$2:$P$557,'Faturamento SP2'!$D$2:$D$557,'Infos Relatório'!$B$84,'Faturamento SP2'!$E$2:$E$557,'Infos Relatório'!$B90,'Faturamento SP2'!$Z$2:$Z$557,'Infos Relatório'!AY$1,'Faturamento SP2'!$T$2:$T$557,"Sim")</f>
        <v>0</v>
      </c>
      <c r="BC90" s="27" t="e">
        <f t="shared" si="32"/>
        <v>#DIV/0!</v>
      </c>
      <c r="BD90" s="24">
        <f>SUMIFS('Faturamento SP2'!$H$2:$H$557,'Faturamento SP2'!$D$2:$D$557,'Infos Relatório'!$B$84,'Faturamento SP2'!$E$2:$E$557,'Infos Relatório'!$B90,'Faturamento SP2'!$Z$2:$Z$557,'Infos Relatório'!AY$1)</f>
        <v>0</v>
      </c>
      <c r="BE90" s="23">
        <f>COUNTIFS('Faturamento SP2'!$D$2:$D$557,'Infos Relatório'!$B$84,'Faturamento SP2'!$E$2:$E$557,'Infos Relatório'!$B90,'Faturamento SP2'!$Z$2:$Z$557,'Infos Relatório'!BE$1)</f>
        <v>0</v>
      </c>
      <c r="BF90" s="14">
        <f>SUMIFS('Faturamento SP2'!$G$2:$G$557,'Faturamento SP2'!$D$2:$D$557,'Infos Relatório'!$B$84,'Faturamento SP2'!$E$2:$E$557,'Infos Relatório'!$B90,'Faturamento SP2'!$Z$2:$Z$557,'Infos Relatório'!BE$1)</f>
        <v>0</v>
      </c>
      <c r="BG90" s="14">
        <f>SUMIFS('Faturamento SP2'!$J$2:$J$557,'Faturamento SP2'!$D$2:$D$557,'Infos Relatório'!$B$84,'Faturamento SP2'!$E$2:$E$557,'Infos Relatório'!$B90,'Faturamento SP2'!$Z$2:$Z$557,'Infos Relatório'!BE$1)</f>
        <v>0</v>
      </c>
      <c r="BH90" s="15">
        <f>SUMIFS('Faturamento SP2'!$O$2:$O$557,'Faturamento SP2'!$D$2:$D$557,'Infos Relatório'!$B$84,'Faturamento SP2'!$E$2:$E$557,'Infos Relatório'!$B90,'Faturamento SP2'!$Z$2:$Z$557,'Infos Relatório'!BE$1,'Faturamento SP2'!$T$2:$T$557,"Sim")+SUMIFS('Faturamento SP2'!$P$2:$P$557,'Faturamento SP2'!$D$2:$D$557,'Infos Relatório'!$B$84,'Faturamento SP2'!$E$2:$E$557,'Infos Relatório'!$B90,'Faturamento SP2'!$Z$2:$Z$557,'Infos Relatório'!BE$1,'Faturamento SP2'!$T$2:$T$557,"Sim")</f>
        <v>0</v>
      </c>
      <c r="BI90" s="27" t="e">
        <f t="shared" si="33"/>
        <v>#DIV/0!</v>
      </c>
      <c r="BJ90" s="24">
        <f>SUMIFS('Faturamento SP2'!$H$2:$H$557,'Faturamento SP2'!$D$2:$D$557,'Infos Relatório'!$B$84,'Faturamento SP2'!$E$2:$E$557,'Infos Relatório'!$B90,'Faturamento SP2'!$Z$2:$Z$557,'Infos Relatório'!BE$1)</f>
        <v>0</v>
      </c>
      <c r="BK90" s="23">
        <f>COUNTIFS('Faturamento SP2'!$D$2:$D$557,'Infos Relatório'!$B$84,'Faturamento SP2'!$E$2:$E$557,'Infos Relatório'!$B90,'Faturamento SP2'!$Z$2:$Z$557,'Infos Relatório'!BK$1)</f>
        <v>0</v>
      </c>
      <c r="BL90" s="14">
        <f>SUMIFS('Faturamento SP2'!$G$2:$G$557,'Faturamento SP2'!$D$2:$D$557,'Infos Relatório'!$B$84,'Faturamento SP2'!$E$2:$E$557,'Infos Relatório'!$B90,'Faturamento SP2'!$Z$2:$Z$557,'Infos Relatório'!BK$1)</f>
        <v>0</v>
      </c>
      <c r="BM90" s="14">
        <f>SUMIFS('Faturamento SP2'!$J$2:$J$557,'Faturamento SP2'!$D$2:$D$557,'Infos Relatório'!$B$84,'Faturamento SP2'!$E$2:$E$557,'Infos Relatório'!$B90,'Faturamento SP2'!$Z$2:$Z$557,'Infos Relatório'!BK$1)</f>
        <v>0</v>
      </c>
      <c r="BN90" s="15">
        <f>SUMIFS('Faturamento SP2'!$O$2:$O$557,'Faturamento SP2'!$D$2:$D$557,'Infos Relatório'!$B$84,'Faturamento SP2'!$E$2:$E$557,'Infos Relatório'!$B90,'Faturamento SP2'!$Z$2:$Z$557,'Infos Relatório'!BK$1,'Faturamento SP2'!$T$2:$T$557,"Sim")+SUMIFS('Faturamento SP2'!$P$2:$P$557,'Faturamento SP2'!$D$2:$D$557,'Infos Relatório'!$B$84,'Faturamento SP2'!$E$2:$E$557,'Infos Relatório'!$B90,'Faturamento SP2'!$Z$2:$Z$557,'Infos Relatório'!BK$1,'Faturamento SP2'!$T$2:$T$557,"Sim")</f>
        <v>0</v>
      </c>
      <c r="BO90" s="27" t="e">
        <f t="shared" si="34"/>
        <v>#DIV/0!</v>
      </c>
      <c r="BP90" s="24">
        <f>SUMIFS('Faturamento SP2'!$H$2:$H$557,'Faturamento SP2'!$D$2:$D$557,'Infos Relatório'!$B$84,'Faturamento SP2'!$E$2:$E$557,'Infos Relatório'!$B90,'Faturamento SP2'!$Z$2:$Z$557,'Infos Relatório'!BK$1)</f>
        <v>0</v>
      </c>
      <c r="BQ90" s="23">
        <f>COUNTIFS('Faturamento SP2'!$D$2:$D$557,'Infos Relatório'!$B$84,'Faturamento SP2'!$E$2:$E$557,'Infos Relatório'!$B90,'Faturamento SP2'!$Z$2:$Z$557,'Infos Relatório'!BQ$1)</f>
        <v>0</v>
      </c>
      <c r="BR90" s="14">
        <f>SUMIFS('Faturamento SP2'!$G$2:$G$557,'Faturamento SP2'!$D$2:$D$557,'Infos Relatório'!$B$84,'Faturamento SP2'!$E$2:$E$557,'Infos Relatório'!$B90,'Faturamento SP2'!$Z$2:$Z$557,'Infos Relatório'!BQ$1)</f>
        <v>0</v>
      </c>
      <c r="BS90" s="14">
        <f>SUMIFS('Faturamento SP2'!$J$2:$J$557,'Faturamento SP2'!$D$2:$D$557,'Infos Relatório'!$B$84,'Faturamento SP2'!$E$2:$E$557,'Infos Relatório'!$B90,'Faturamento SP2'!$Z$2:$Z$557,'Infos Relatório'!BQ$1)</f>
        <v>0</v>
      </c>
      <c r="BT90" s="15">
        <f>SUMIFS('Faturamento SP2'!$O$2:$O$557,'Faturamento SP2'!$D$2:$D$557,'Infos Relatório'!$B$84,'Faturamento SP2'!$E$2:$E$557,'Infos Relatório'!$B90,'Faturamento SP2'!$Z$2:$Z$557,'Infos Relatório'!BQ$1,'Faturamento SP2'!$T$2:$T$557,"Sim")+SUMIFS('Faturamento SP2'!$P$2:$P$557,'Faturamento SP2'!$D$2:$D$557,'Infos Relatório'!$B$84,'Faturamento SP2'!$E$2:$E$557,'Infos Relatório'!$B90,'Faturamento SP2'!$Z$2:$Z$557,'Infos Relatório'!BQ$1,'Faturamento SP2'!$T$2:$T$557,"Sim")</f>
        <v>0</v>
      </c>
      <c r="BU90" s="27" t="e">
        <f t="shared" si="35"/>
        <v>#DIV/0!</v>
      </c>
      <c r="BV90" s="24">
        <f>SUMIFS('Faturamento SP2'!$H$2:$H$557,'Faturamento SP2'!$D$2:$D$557,'Infos Relatório'!$B$84,'Faturamento SP2'!$E$2:$E$557,'Infos Relatório'!$B90,'Faturamento SP2'!$Z$2:$Z$557,'Infos Relatório'!BQ$1)</f>
        <v>0</v>
      </c>
    </row>
    <row r="91" spans="2:74">
      <c r="B91" s="17" t="s">
        <v>771</v>
      </c>
      <c r="C91" s="23">
        <f>COUNTIFS('Faturamento SP2'!$D$2:$D$557,'Infos Relatório'!$B$84,'Faturamento SP2'!$E$2:$E$557,'Infos Relatório'!$B91,'Faturamento SP2'!$Z$2:$Z$557,'Infos Relatório'!C$1)</f>
        <v>0</v>
      </c>
      <c r="D91" s="14">
        <f>SUMIFS('Faturamento SP2'!$G$2:$G$557,'Faturamento SP2'!$D$2:$D$557,'Infos Relatório'!$B$84,'Faturamento SP2'!$E$2:$E$557,'Infos Relatório'!$B91,'Faturamento SP2'!$Z$2:$Z$557,'Infos Relatório'!C$1)</f>
        <v>0</v>
      </c>
      <c r="E91" s="55">
        <f>SUMIFS('Faturamento SP2'!$J$2:$J$557,'Faturamento SP2'!$D$2:$D$557,'Infos Relatório'!$B$84,'Faturamento SP2'!$E$2:$E$557,'Infos Relatório'!$B91,'Faturamento SP2'!$Z$2:$Z$557,'Infos Relatório'!C$1)</f>
        <v>0</v>
      </c>
      <c r="F91" s="15">
        <f>SUMIFS('Faturamento SP2'!$O$2:$O$557,'Faturamento SP2'!$D$2:$D$557,'Infos Relatório'!$B$84,'Faturamento SP2'!$E$2:$E$557,'Infos Relatório'!$B91,'Faturamento SP2'!$Z$2:$Z$557,'Infos Relatório'!C$1,'Faturamento SP2'!$T$2:$T$557,"Sim")+SUMIFS('Faturamento SP2'!$P$2:$P$557,'Faturamento SP2'!$D$2:$D$557,'Infos Relatório'!$B$84,'Faturamento SP2'!$E$2:$E$557,'Infos Relatório'!$B91,'Faturamento SP2'!$Z$2:$Z$557,'Infos Relatório'!C$1,'Faturamento SP2'!$T$2:$T$557,"Sim")</f>
        <v>0</v>
      </c>
      <c r="G91" s="60" t="e">
        <f t="shared" si="24"/>
        <v>#DIV/0!</v>
      </c>
      <c r="H91" s="24">
        <f>SUMIFS('Faturamento SP2'!$H$2:$H$557,'Faturamento SP2'!$D$2:$D$557,'Infos Relatório'!$B$84,'Faturamento SP2'!$E$2:$E$557,'Infos Relatório'!$B91,'Faturamento SP2'!$Z$2:$Z$557,'Infos Relatório'!C$1)</f>
        <v>0</v>
      </c>
      <c r="I91" s="23">
        <f>COUNTIFS('Faturamento SP2'!$D$2:$D$557,'Infos Relatório'!$B$84,'Faturamento SP2'!$E$2:$E$557,'Infos Relatório'!$B91,'Faturamento SP2'!$Z$2:$Z$557,'Infos Relatório'!I$1)</f>
        <v>0</v>
      </c>
      <c r="J91" s="14">
        <f>SUMIFS('Faturamento SP2'!$G$2:$G$557,'Faturamento SP2'!$D$2:$D$557,'Infos Relatório'!$B$84,'Faturamento SP2'!$E$2:$E$557,'Infos Relatório'!$B91,'Faturamento SP2'!$Z$2:$Z$557,'Infos Relatório'!I$1)</f>
        <v>0</v>
      </c>
      <c r="K91" s="55">
        <f>SUMIFS('Faturamento SP2'!$J$2:$J$557,'Faturamento SP2'!$D$2:$D$557,'Infos Relatório'!$B$84,'Faturamento SP2'!$E$2:$E$557,'Infos Relatório'!$B91,'Faturamento SP2'!$Z$2:$Z$557,'Infos Relatório'!I$1)</f>
        <v>0</v>
      </c>
      <c r="L91" s="15">
        <f>SUMIFS('Faturamento SP2'!$O$2:$O$557,'Faturamento SP2'!$D$2:$D$557,'Infos Relatório'!$B$84,'Faturamento SP2'!$E$2:$E$557,'Infos Relatório'!$B91,'Faturamento SP2'!$Z$2:$Z$557,'Infos Relatório'!I$1,'Faturamento SP2'!$T$2:$T$557,"Sim")+SUMIFS('Faturamento SP2'!$P$2:$P$557,'Faturamento SP2'!$D$2:$D$557,'Infos Relatório'!$B$84,'Faturamento SP2'!$E$2:$E$557,'Infos Relatório'!$B91,'Faturamento SP2'!$Z$2:$Z$557,'Infos Relatório'!I$1,'Faturamento SP2'!$T$2:$T$557,"Sim")</f>
        <v>0</v>
      </c>
      <c r="M91" s="27" t="e">
        <f t="shared" si="25"/>
        <v>#DIV/0!</v>
      </c>
      <c r="N91" s="24">
        <f>SUMIFS('Faturamento SP2'!$H$2:$H$557,'Faturamento SP2'!$D$2:$D$557,'Infos Relatório'!$B$84,'Faturamento SP2'!$E$2:$E$557,'Infos Relatório'!$B91,'Faturamento SP2'!$Z$2:$Z$557,'Infos Relatório'!I$1)</f>
        <v>0</v>
      </c>
      <c r="O91" s="23">
        <f>COUNTIFS('Faturamento SP2'!$D$2:$D$557,'Infos Relatório'!$B$84,'Faturamento SP2'!$E$2:$E$557,'Infos Relatório'!$B91,'Faturamento SP2'!$Z$2:$Z$557,'Infos Relatório'!O$1)</f>
        <v>0</v>
      </c>
      <c r="P91" s="14">
        <f>SUMIFS('Faturamento SP2'!$G$2:$G$557,'Faturamento SP2'!$D$2:$D$557,'Infos Relatório'!$B$84,'Faturamento SP2'!$E$2:$E$557,'Infos Relatório'!$B91,'Faturamento SP2'!$Z$2:$Z$557,'Infos Relatório'!O$1)</f>
        <v>0</v>
      </c>
      <c r="Q91" s="14">
        <f>SUMIFS('Faturamento SP2'!$J$2:$J$557,'Faturamento SP2'!$D$2:$D$557,'Infos Relatório'!$B$84,'Faturamento SP2'!$E$2:$E$557,'Infos Relatório'!$B91,'Faturamento SP2'!$Z$2:$Z$557,'Infos Relatório'!O$1)</f>
        <v>0</v>
      </c>
      <c r="R91" s="15">
        <f>SUMIFS('Faturamento SP2'!$O$2:$O$557,'Faturamento SP2'!$D$2:$D$557,'Infos Relatório'!$B$84,'Faturamento SP2'!$E$2:$E$557,'Infos Relatório'!$B91,'Faturamento SP2'!$Z$2:$Z$557,'Infos Relatório'!O$1,'Faturamento SP2'!$T$2:$T$557,"Sim")+SUMIFS('Faturamento SP2'!$P$2:$P$557,'Faturamento SP2'!$D$2:$D$557,'Infos Relatório'!$B$84,'Faturamento SP2'!$E$2:$E$557,'Infos Relatório'!$B91,'Faturamento SP2'!$Z$2:$Z$557,'Infos Relatório'!O$1,'Faturamento SP2'!$T$2:$T$557,"Sim")</f>
        <v>0</v>
      </c>
      <c r="S91" s="27" t="e">
        <f t="shared" si="26"/>
        <v>#DIV/0!</v>
      </c>
      <c r="T91" s="24">
        <f>SUMIFS('Faturamento SP2'!$H$2:$H$557,'Faturamento SP2'!$D$2:$D$557,'Infos Relatório'!$B$84,'Faturamento SP2'!$E$2:$E$557,'Infos Relatório'!$B91,'Faturamento SP2'!$Z$2:$Z$557,'Infos Relatório'!O$1)</f>
        <v>0</v>
      </c>
      <c r="U91" s="23">
        <f>COUNTIFS('Faturamento SP2'!$D$2:$D$557,'Infos Relatório'!$B$84,'Faturamento SP2'!$E$2:$E$557,'Infos Relatório'!$B91,'Faturamento SP2'!$Z$2:$Z$557,'Infos Relatório'!U$1)</f>
        <v>0</v>
      </c>
      <c r="V91" s="14">
        <f>SUMIFS('Faturamento SP2'!$G$2:$G$557,'Faturamento SP2'!$D$2:$D$557,'Infos Relatório'!$B$84,'Faturamento SP2'!$E$2:$E$557,'Infos Relatório'!$B91,'Faturamento SP2'!$Z$2:$Z$557,'Infos Relatório'!U$1)</f>
        <v>0</v>
      </c>
      <c r="W91" s="14">
        <f>SUMIFS('Faturamento SP2'!$J$2:$J$557,'Faturamento SP2'!$D$2:$D$557,'Infos Relatório'!$B$84,'Faturamento SP2'!$E$2:$E$557,'Infos Relatório'!$B91,'Faturamento SP2'!$Z$2:$Z$557,'Infos Relatório'!U$1)</f>
        <v>0</v>
      </c>
      <c r="X91" s="15">
        <f>SUMIFS('Faturamento SP2'!$O$2:$O$557,'Faturamento SP2'!$D$2:$D$557,'Infos Relatório'!$B$84,'Faturamento SP2'!$E$2:$E$557,'Infos Relatório'!$B91,'Faturamento SP2'!$Z$2:$Z$557,'Infos Relatório'!U$1,'Faturamento SP2'!$T$2:$T$557,"Sim")+SUMIFS('Faturamento SP2'!$P$2:$P$557,'Faturamento SP2'!$D$2:$D$557,'Infos Relatório'!$B$84,'Faturamento SP2'!$E$2:$E$557,'Infos Relatório'!$B91,'Faturamento SP2'!$Z$2:$Z$557,'Infos Relatório'!U$1,'Faturamento SP2'!$T$2:$T$557,"Sim")</f>
        <v>0</v>
      </c>
      <c r="Y91" s="27" t="e">
        <f t="shared" si="27"/>
        <v>#DIV/0!</v>
      </c>
      <c r="Z91" s="24">
        <f>SUMIFS('Faturamento SP2'!$H$2:$H$557,'Faturamento SP2'!$D$2:$D$557,'Infos Relatório'!$B$84,'Faturamento SP2'!$E$2:$E$557,'Infos Relatório'!$B91,'Faturamento SP2'!$Z$2:$Z$557,'Infos Relatório'!U$1)</f>
        <v>0</v>
      </c>
      <c r="AA91" s="23">
        <f>COUNTIFS('Faturamento SP2'!$D$2:$D$557,'Infos Relatório'!$B$84,'Faturamento SP2'!$E$2:$E$557,'Infos Relatório'!$B91,'Faturamento SP2'!$Z$2:$Z$557,'Infos Relatório'!AA$1)</f>
        <v>0</v>
      </c>
      <c r="AB91" s="14">
        <f>SUMIFS('Faturamento SP2'!$G$2:$G$557,'Faturamento SP2'!$D$2:$D$557,'Infos Relatório'!$B$84,'Faturamento SP2'!$E$2:$E$557,'Infos Relatório'!$B91,'Faturamento SP2'!$Z$2:$Z$557,'Infos Relatório'!AA$1)</f>
        <v>0</v>
      </c>
      <c r="AC91" s="14">
        <f>SUMIFS('Faturamento SP2'!$J$2:$J$557,'Faturamento SP2'!$D$2:$D$557,'Infos Relatório'!$B$84,'Faturamento SP2'!$E$2:$E$557,'Infos Relatório'!$B91,'Faturamento SP2'!$Z$2:$Z$557,'Infos Relatório'!AA$1)</f>
        <v>0</v>
      </c>
      <c r="AD91" s="15">
        <f>SUMIFS('Faturamento SP2'!$O$2:$O$557,'Faturamento SP2'!$D$2:$D$557,'Infos Relatório'!$B$84,'Faturamento SP2'!$E$2:$E$557,'Infos Relatório'!$B91,'Faturamento SP2'!$Z$2:$Z$557,'Infos Relatório'!AA$1,'Faturamento SP2'!$T$2:$T$557,"Sim")+SUMIFS('Faturamento SP2'!$P$2:$P$557,'Faturamento SP2'!$D$2:$D$557,'Infos Relatório'!$B$84,'Faturamento SP2'!$E$2:$E$557,'Infos Relatório'!$B91,'Faturamento SP2'!$Z$2:$Z$557,'Infos Relatório'!AA$1,'Faturamento SP2'!$T$2:$T$557,"Sim")</f>
        <v>0</v>
      </c>
      <c r="AE91" s="27" t="e">
        <f t="shared" si="28"/>
        <v>#DIV/0!</v>
      </c>
      <c r="AF91" s="24">
        <f>SUMIFS('Faturamento SP2'!$H$2:$H$557,'Faturamento SP2'!$D$2:$D$557,'Infos Relatório'!$B$84,'Faturamento SP2'!$E$2:$E$557,'Infos Relatório'!$B91,'Faturamento SP2'!$Z$2:$Z$557,'Infos Relatório'!AA$1)</f>
        <v>0</v>
      </c>
      <c r="AG91" s="23">
        <f>COUNTIFS('Faturamento SP2'!$D$2:$D$557,'Infos Relatório'!$B$84,'Faturamento SP2'!$E$2:$E$557,'Infos Relatório'!$B91,'Faturamento SP2'!$Z$2:$Z$557,'Infos Relatório'!AG$1)</f>
        <v>0</v>
      </c>
      <c r="AH91" s="14">
        <f>SUMIFS('Faturamento SP2'!$G$2:$G$557,'Faturamento SP2'!$D$2:$D$557,'Infos Relatório'!$B$84,'Faturamento SP2'!$E$2:$E$557,'Infos Relatório'!$B91,'Faturamento SP2'!$Z$2:$Z$557,'Infos Relatório'!AG$1)</f>
        <v>0</v>
      </c>
      <c r="AI91" s="14">
        <f>SUMIFS('Faturamento SP2'!$J$2:$J$557,'Faturamento SP2'!$D$2:$D$557,'Infos Relatório'!$B$84,'Faturamento SP2'!$E$2:$E$557,'Infos Relatório'!$B91,'Faturamento SP2'!$Z$2:$Z$557,'Infos Relatório'!AG$1)</f>
        <v>0</v>
      </c>
      <c r="AJ91" s="15">
        <f>SUMIFS('Faturamento SP2'!$O$2:$O$557,'Faturamento SP2'!$D$2:$D$557,'Infos Relatório'!$B$84,'Faturamento SP2'!$E$2:$E$557,'Infos Relatório'!$B91,'Faturamento SP2'!$Z$2:$Z$557,'Infos Relatório'!AG$1,'Faturamento SP2'!$T$2:$T$557,"Sim")+SUMIFS('Faturamento SP2'!$P$2:$P$557,'Faturamento SP2'!$D$2:$D$557,'Infos Relatório'!$B$84,'Faturamento SP2'!$E$2:$E$557,'Infos Relatório'!$B91,'Faturamento SP2'!$Z$2:$Z$557,'Infos Relatório'!AG$1,'Faturamento SP2'!$T$2:$T$557,"Sim")</f>
        <v>0</v>
      </c>
      <c r="AK91" s="27" t="e">
        <f t="shared" si="29"/>
        <v>#DIV/0!</v>
      </c>
      <c r="AL91" s="24">
        <f>SUMIFS('Faturamento SP2'!$H$2:$H$557,'Faturamento SP2'!$D$2:$D$557,'Infos Relatório'!$B$84,'Faturamento SP2'!$E$2:$E$557,'Infos Relatório'!$B91,'Faturamento SP2'!$Z$2:$Z$557,'Infos Relatório'!AG$1)</f>
        <v>0</v>
      </c>
      <c r="AM91" s="23">
        <f>COUNTIFS('Faturamento SP2'!$D$2:$D$557,'Infos Relatório'!$B$84,'Faturamento SP2'!$E$2:$E$557,'Infos Relatório'!$B91,'Faturamento SP2'!$Z$2:$Z$557,'Infos Relatório'!AM$1)</f>
        <v>0</v>
      </c>
      <c r="AN91" s="14">
        <f>SUMIFS('Faturamento SP2'!$G$2:$G$557,'Faturamento SP2'!$D$2:$D$557,'Infos Relatório'!$B$84,'Faturamento SP2'!$E$2:$E$557,'Infos Relatório'!$B91,'Faturamento SP2'!$Z$2:$Z$557,'Infos Relatório'!AM$1)</f>
        <v>0</v>
      </c>
      <c r="AO91" s="14">
        <f>SUMIFS('Faturamento SP2'!$J$2:$J$557,'Faturamento SP2'!$D$2:$D$557,'Infos Relatório'!$B$84,'Faturamento SP2'!$E$2:$E$557,'Infos Relatório'!$B91,'Faturamento SP2'!$Z$2:$Z$557,'Infos Relatório'!AM$1)</f>
        <v>0</v>
      </c>
      <c r="AP91" s="15">
        <f>SUMIFS('Faturamento SP2'!$O$2:$O$557,'Faturamento SP2'!$D$2:$D$557,'Infos Relatório'!$B$84,'Faturamento SP2'!$E$2:$E$557,'Infos Relatório'!$B91,'Faturamento SP2'!$Z$2:$Z$557,'Infos Relatório'!AM$1,'Faturamento SP2'!$T$2:$T$557,"Sim")+SUMIFS('Faturamento SP2'!$P$2:$P$557,'Faturamento SP2'!$D$2:$D$557,'Infos Relatório'!$B$84,'Faturamento SP2'!$E$2:$E$557,'Infos Relatório'!$B91,'Faturamento SP2'!$Z$2:$Z$557,'Infos Relatório'!AM$1,'Faturamento SP2'!$T$2:$T$557,"Sim")</f>
        <v>0</v>
      </c>
      <c r="AQ91" s="27" t="e">
        <f t="shared" si="30"/>
        <v>#DIV/0!</v>
      </c>
      <c r="AR91" s="24">
        <f>SUMIFS('Faturamento SP2'!$H$2:$H$557,'Faturamento SP2'!$D$2:$D$557,'Infos Relatório'!$B$84,'Faturamento SP2'!$E$2:$E$557,'Infos Relatório'!$B91,'Faturamento SP2'!$Z$2:$Z$557,'Infos Relatório'!AM$1)</f>
        <v>0</v>
      </c>
      <c r="AS91" s="23">
        <f>COUNTIFS('Faturamento SP2'!$D$2:$D$557,'Infos Relatório'!$B$84,'Faturamento SP2'!$E$2:$E$557,'Infos Relatório'!$B91,'Faturamento SP2'!$Z$2:$Z$557,'Infos Relatório'!AS$1)</f>
        <v>0</v>
      </c>
      <c r="AT91" s="14">
        <f>SUMIFS('Faturamento SP2'!$G$2:$G$557,'Faturamento SP2'!$D$2:$D$557,'Infos Relatório'!$B$84,'Faturamento SP2'!$E$2:$E$557,'Infos Relatório'!$B91,'Faturamento SP2'!$Z$2:$Z$557,'Infos Relatório'!AS$1)</f>
        <v>0</v>
      </c>
      <c r="AU91" s="14">
        <f>SUMIFS('Faturamento SP2'!$J$2:$J$557,'Faturamento SP2'!$D$2:$D$557,'Infos Relatório'!$B$84,'Faturamento SP2'!$E$2:$E$557,'Infos Relatório'!$B91,'Faturamento SP2'!$Z$2:$Z$557,'Infos Relatório'!AS$1)</f>
        <v>0</v>
      </c>
      <c r="AV91" s="15">
        <f>SUMIFS('Faturamento SP2'!$O$2:$O$557,'Faturamento SP2'!$D$2:$D$557,'Infos Relatório'!$B$84,'Faturamento SP2'!$E$2:$E$557,'Infos Relatório'!$B91,'Faturamento SP2'!$Z$2:$Z$557,'Infos Relatório'!AS$1,'Faturamento SP2'!$T$2:$T$557,"Sim")+SUMIFS('Faturamento SP2'!$P$2:$P$557,'Faturamento SP2'!$D$2:$D$557,'Infos Relatório'!$B$84,'Faturamento SP2'!$E$2:$E$557,'Infos Relatório'!$B91,'Faturamento SP2'!$Z$2:$Z$557,'Infos Relatório'!AS$1,'Faturamento SP2'!$T$2:$T$557,"Sim")</f>
        <v>0</v>
      </c>
      <c r="AW91" s="27" t="e">
        <f t="shared" si="31"/>
        <v>#DIV/0!</v>
      </c>
      <c r="AX91" s="24">
        <f>SUMIFS('Faturamento SP2'!$H$2:$H$557,'Faturamento SP2'!$D$2:$D$557,'Infos Relatório'!$B$84,'Faturamento SP2'!$E$2:$E$557,'Infos Relatório'!$B91,'Faturamento SP2'!$Z$2:$Z$557,'Infos Relatório'!AS$1)</f>
        <v>0</v>
      </c>
      <c r="AY91" s="23">
        <f>COUNTIFS('Faturamento SP2'!$D$2:$D$557,'Infos Relatório'!$B$84,'Faturamento SP2'!$E$2:$E$557,'Infos Relatório'!$B91,'Faturamento SP2'!$Z$2:$Z$557,'Infos Relatório'!AY$1)</f>
        <v>0</v>
      </c>
      <c r="AZ91" s="14">
        <f>SUMIFS('Faturamento SP2'!$G$2:$G$557,'Faturamento SP2'!$D$2:$D$557,'Infos Relatório'!$B$84,'Faturamento SP2'!$E$2:$E$557,'Infos Relatório'!$B91,'Faturamento SP2'!$Z$2:$Z$557,'Infos Relatório'!AY$1)</f>
        <v>0</v>
      </c>
      <c r="BA91" s="14">
        <f>SUMIFS('Faturamento SP2'!$J$2:$J$557,'Faturamento SP2'!$D$2:$D$557,'Infos Relatório'!$B$84,'Faturamento SP2'!$E$2:$E$557,'Infos Relatório'!$B91,'Faturamento SP2'!$Z$2:$Z$557,'Infos Relatório'!AY$1)</f>
        <v>0</v>
      </c>
      <c r="BB91" s="15">
        <f>SUMIFS('Faturamento SP2'!$O$2:$O$557,'Faturamento SP2'!$D$2:$D$557,'Infos Relatório'!$B$84,'Faturamento SP2'!$E$2:$E$557,'Infos Relatório'!$B91,'Faturamento SP2'!$Z$2:$Z$557,'Infos Relatório'!AY$1,'Faturamento SP2'!$T$2:$T$557,"Sim")+SUMIFS('Faturamento SP2'!$P$2:$P$557,'Faturamento SP2'!$D$2:$D$557,'Infos Relatório'!$B$84,'Faturamento SP2'!$E$2:$E$557,'Infos Relatório'!$B91,'Faturamento SP2'!$Z$2:$Z$557,'Infos Relatório'!AY$1,'Faturamento SP2'!$T$2:$T$557,"Sim")</f>
        <v>0</v>
      </c>
      <c r="BC91" s="27" t="e">
        <f t="shared" si="32"/>
        <v>#DIV/0!</v>
      </c>
      <c r="BD91" s="24">
        <f>SUMIFS('Faturamento SP2'!$H$2:$H$557,'Faturamento SP2'!$D$2:$D$557,'Infos Relatório'!$B$84,'Faturamento SP2'!$E$2:$E$557,'Infos Relatório'!$B91,'Faturamento SP2'!$Z$2:$Z$557,'Infos Relatório'!AY$1)</f>
        <v>0</v>
      </c>
      <c r="BE91" s="23">
        <f>COUNTIFS('Faturamento SP2'!$D$2:$D$557,'Infos Relatório'!$B$84,'Faturamento SP2'!$E$2:$E$557,'Infos Relatório'!$B91,'Faturamento SP2'!$Z$2:$Z$557,'Infos Relatório'!BE$1)</f>
        <v>0</v>
      </c>
      <c r="BF91" s="14">
        <f>SUMIFS('Faturamento SP2'!$G$2:$G$557,'Faturamento SP2'!$D$2:$D$557,'Infos Relatório'!$B$84,'Faturamento SP2'!$E$2:$E$557,'Infos Relatório'!$B91,'Faturamento SP2'!$Z$2:$Z$557,'Infos Relatório'!BE$1)</f>
        <v>0</v>
      </c>
      <c r="BG91" s="14">
        <f>SUMIFS('Faturamento SP2'!$J$2:$J$557,'Faturamento SP2'!$D$2:$D$557,'Infos Relatório'!$B$84,'Faturamento SP2'!$E$2:$E$557,'Infos Relatório'!$B91,'Faturamento SP2'!$Z$2:$Z$557,'Infos Relatório'!BE$1)</f>
        <v>0</v>
      </c>
      <c r="BH91" s="15">
        <f>SUMIFS('Faturamento SP2'!$O$2:$O$557,'Faturamento SP2'!$D$2:$D$557,'Infos Relatório'!$B$84,'Faturamento SP2'!$E$2:$E$557,'Infos Relatório'!$B91,'Faturamento SP2'!$Z$2:$Z$557,'Infos Relatório'!BE$1,'Faturamento SP2'!$T$2:$T$557,"Sim")+SUMIFS('Faturamento SP2'!$P$2:$P$557,'Faturamento SP2'!$D$2:$D$557,'Infos Relatório'!$B$84,'Faturamento SP2'!$E$2:$E$557,'Infos Relatório'!$B91,'Faturamento SP2'!$Z$2:$Z$557,'Infos Relatório'!BE$1,'Faturamento SP2'!$T$2:$T$557,"Sim")</f>
        <v>0</v>
      </c>
      <c r="BI91" s="27" t="e">
        <f t="shared" si="33"/>
        <v>#DIV/0!</v>
      </c>
      <c r="BJ91" s="24">
        <f>SUMIFS('Faturamento SP2'!$H$2:$H$557,'Faturamento SP2'!$D$2:$D$557,'Infos Relatório'!$B$84,'Faturamento SP2'!$E$2:$E$557,'Infos Relatório'!$B91,'Faturamento SP2'!$Z$2:$Z$557,'Infos Relatório'!BE$1)</f>
        <v>0</v>
      </c>
      <c r="BK91" s="23">
        <f>COUNTIFS('Faturamento SP2'!$D$2:$D$557,'Infos Relatório'!$B$84,'Faturamento SP2'!$E$2:$E$557,'Infos Relatório'!$B91,'Faturamento SP2'!$Z$2:$Z$557,'Infos Relatório'!BK$1)</f>
        <v>0</v>
      </c>
      <c r="BL91" s="14">
        <f>SUMIFS('Faturamento SP2'!$G$2:$G$557,'Faturamento SP2'!$D$2:$D$557,'Infos Relatório'!$B$84,'Faturamento SP2'!$E$2:$E$557,'Infos Relatório'!$B91,'Faturamento SP2'!$Z$2:$Z$557,'Infos Relatório'!BK$1)</f>
        <v>0</v>
      </c>
      <c r="BM91" s="14">
        <f>SUMIFS('Faturamento SP2'!$J$2:$J$557,'Faturamento SP2'!$D$2:$D$557,'Infos Relatório'!$B$84,'Faturamento SP2'!$E$2:$E$557,'Infos Relatório'!$B91,'Faturamento SP2'!$Z$2:$Z$557,'Infos Relatório'!BK$1)</f>
        <v>0</v>
      </c>
      <c r="BN91" s="15">
        <f>SUMIFS('Faturamento SP2'!$O$2:$O$557,'Faturamento SP2'!$D$2:$D$557,'Infos Relatório'!$B$84,'Faturamento SP2'!$E$2:$E$557,'Infos Relatório'!$B91,'Faturamento SP2'!$Z$2:$Z$557,'Infos Relatório'!BK$1,'Faturamento SP2'!$T$2:$T$557,"Sim")+SUMIFS('Faturamento SP2'!$P$2:$P$557,'Faturamento SP2'!$D$2:$D$557,'Infos Relatório'!$B$84,'Faturamento SP2'!$E$2:$E$557,'Infos Relatório'!$B91,'Faturamento SP2'!$Z$2:$Z$557,'Infos Relatório'!BK$1,'Faturamento SP2'!$T$2:$T$557,"Sim")</f>
        <v>0</v>
      </c>
      <c r="BO91" s="27" t="e">
        <f t="shared" si="34"/>
        <v>#DIV/0!</v>
      </c>
      <c r="BP91" s="24">
        <f>SUMIFS('Faturamento SP2'!$H$2:$H$557,'Faturamento SP2'!$D$2:$D$557,'Infos Relatório'!$B$84,'Faturamento SP2'!$E$2:$E$557,'Infos Relatório'!$B91,'Faturamento SP2'!$Z$2:$Z$557,'Infos Relatório'!BK$1)</f>
        <v>0</v>
      </c>
      <c r="BQ91" s="23">
        <f>COUNTIFS('Faturamento SP2'!$D$2:$D$557,'Infos Relatório'!$B$84,'Faturamento SP2'!$E$2:$E$557,'Infos Relatório'!$B91,'Faturamento SP2'!$Z$2:$Z$557,'Infos Relatório'!BQ$1)</f>
        <v>0</v>
      </c>
      <c r="BR91" s="14">
        <f>SUMIFS('Faturamento SP2'!$G$2:$G$557,'Faturamento SP2'!$D$2:$D$557,'Infos Relatório'!$B$84,'Faturamento SP2'!$E$2:$E$557,'Infos Relatório'!$B91,'Faturamento SP2'!$Z$2:$Z$557,'Infos Relatório'!BQ$1)</f>
        <v>0</v>
      </c>
      <c r="BS91" s="14">
        <f>SUMIFS('Faturamento SP2'!$J$2:$J$557,'Faturamento SP2'!$D$2:$D$557,'Infos Relatório'!$B$84,'Faturamento SP2'!$E$2:$E$557,'Infos Relatório'!$B91,'Faturamento SP2'!$Z$2:$Z$557,'Infos Relatório'!BQ$1)</f>
        <v>0</v>
      </c>
      <c r="BT91" s="15">
        <f>SUMIFS('Faturamento SP2'!$O$2:$O$557,'Faturamento SP2'!$D$2:$D$557,'Infos Relatório'!$B$84,'Faturamento SP2'!$E$2:$E$557,'Infos Relatório'!$B91,'Faturamento SP2'!$Z$2:$Z$557,'Infos Relatório'!BQ$1,'Faturamento SP2'!$T$2:$T$557,"Sim")+SUMIFS('Faturamento SP2'!$P$2:$P$557,'Faturamento SP2'!$D$2:$D$557,'Infos Relatório'!$B$84,'Faturamento SP2'!$E$2:$E$557,'Infos Relatório'!$B91,'Faturamento SP2'!$Z$2:$Z$557,'Infos Relatório'!BQ$1,'Faturamento SP2'!$T$2:$T$557,"Sim")</f>
        <v>0</v>
      </c>
      <c r="BU91" s="27" t="e">
        <f t="shared" si="35"/>
        <v>#DIV/0!</v>
      </c>
      <c r="BV91" s="24">
        <f>SUMIFS('Faturamento SP2'!$H$2:$H$557,'Faturamento SP2'!$D$2:$D$557,'Infos Relatório'!$B$84,'Faturamento SP2'!$E$2:$E$557,'Infos Relatório'!$B91,'Faturamento SP2'!$Z$2:$Z$557,'Infos Relatório'!BQ$1)</f>
        <v>0</v>
      </c>
    </row>
    <row r="92" spans="2:74">
      <c r="B92" s="17" t="s">
        <v>243</v>
      </c>
      <c r="C92" s="23">
        <f>COUNTIFS('Faturamento SP2'!$D$2:$D$557,'Infos Relatório'!$B$84,'Faturamento SP2'!$E$2:$E$557,'Infos Relatório'!$B92,'Faturamento SP2'!$Z$2:$Z$557,'Infos Relatório'!C$1)</f>
        <v>0</v>
      </c>
      <c r="D92" s="14">
        <f>SUMIFS('Faturamento SP2'!$G$2:$G$557,'Faturamento SP2'!$D$2:$D$557,'Infos Relatório'!$B$84,'Faturamento SP2'!$E$2:$E$557,'Infos Relatório'!$B92,'Faturamento SP2'!$Z$2:$Z$557,'Infos Relatório'!C$1)</f>
        <v>0</v>
      </c>
      <c r="E92" s="55">
        <f>SUMIFS('Faturamento SP2'!$J$2:$J$557,'Faturamento SP2'!$D$2:$D$557,'Infos Relatório'!$B$84,'Faturamento SP2'!$E$2:$E$557,'Infos Relatório'!$B92,'Faturamento SP2'!$Z$2:$Z$557,'Infos Relatório'!C$1)</f>
        <v>0</v>
      </c>
      <c r="F92" s="15">
        <f>SUMIFS('Faturamento SP2'!$O$2:$O$557,'Faturamento SP2'!$D$2:$D$557,'Infos Relatório'!$B$84,'Faturamento SP2'!$E$2:$E$557,'Infos Relatório'!$B92,'Faturamento SP2'!$Z$2:$Z$557,'Infos Relatório'!C$1,'Faturamento SP2'!$T$2:$T$557,"Sim")+SUMIFS('Faturamento SP2'!$P$2:$P$557,'Faturamento SP2'!$D$2:$D$557,'Infos Relatório'!$B$84,'Faturamento SP2'!$E$2:$E$557,'Infos Relatório'!$B92,'Faturamento SP2'!$Z$2:$Z$557,'Infos Relatório'!C$1,'Faturamento SP2'!$T$2:$T$557,"Sim")</f>
        <v>0</v>
      </c>
      <c r="G92" s="60" t="e">
        <f t="shared" si="24"/>
        <v>#DIV/0!</v>
      </c>
      <c r="H92" s="24">
        <f>SUMIFS('Faturamento SP2'!$H$2:$H$557,'Faturamento SP2'!$D$2:$D$557,'Infos Relatório'!$B$84,'Faturamento SP2'!$E$2:$E$557,'Infos Relatório'!$B92,'Faturamento SP2'!$Z$2:$Z$557,'Infos Relatório'!C$1)</f>
        <v>0</v>
      </c>
      <c r="I92" s="23">
        <f>COUNTIFS('Faturamento SP2'!$D$2:$D$557,'Infos Relatório'!$B$84,'Faturamento SP2'!$E$2:$E$557,'Infos Relatório'!$B92,'Faturamento SP2'!$Z$2:$Z$557,'Infos Relatório'!I$1)</f>
        <v>0</v>
      </c>
      <c r="J92" s="14">
        <f>SUMIFS('Faturamento SP2'!$G$2:$G$557,'Faturamento SP2'!$D$2:$D$557,'Infos Relatório'!$B$84,'Faturamento SP2'!$E$2:$E$557,'Infos Relatório'!$B92,'Faturamento SP2'!$Z$2:$Z$557,'Infos Relatório'!I$1)</f>
        <v>0</v>
      </c>
      <c r="K92" s="55">
        <f>SUMIFS('Faturamento SP2'!$J$2:$J$557,'Faturamento SP2'!$D$2:$D$557,'Infos Relatório'!$B$84,'Faturamento SP2'!$E$2:$E$557,'Infos Relatório'!$B92,'Faturamento SP2'!$Z$2:$Z$557,'Infos Relatório'!I$1)</f>
        <v>0</v>
      </c>
      <c r="L92" s="15">
        <f>SUMIFS('Faturamento SP2'!$O$2:$O$557,'Faturamento SP2'!$D$2:$D$557,'Infos Relatório'!$B$84,'Faturamento SP2'!$E$2:$E$557,'Infos Relatório'!$B92,'Faturamento SP2'!$Z$2:$Z$557,'Infos Relatório'!I$1,'Faturamento SP2'!$T$2:$T$557,"Sim")+SUMIFS('Faturamento SP2'!$P$2:$P$557,'Faturamento SP2'!$D$2:$D$557,'Infos Relatório'!$B$84,'Faturamento SP2'!$E$2:$E$557,'Infos Relatório'!$B92,'Faturamento SP2'!$Z$2:$Z$557,'Infos Relatório'!I$1,'Faturamento SP2'!$T$2:$T$557,"Sim")</f>
        <v>0</v>
      </c>
      <c r="M92" s="27" t="e">
        <f t="shared" si="25"/>
        <v>#DIV/0!</v>
      </c>
      <c r="N92" s="24">
        <f>SUMIFS('Faturamento SP2'!$H$2:$H$557,'Faturamento SP2'!$D$2:$D$557,'Infos Relatório'!$B$84,'Faturamento SP2'!$E$2:$E$557,'Infos Relatório'!$B92,'Faturamento SP2'!$Z$2:$Z$557,'Infos Relatório'!I$1)</f>
        <v>0</v>
      </c>
      <c r="O92" s="23">
        <f>COUNTIFS('Faturamento SP2'!$D$2:$D$557,'Infos Relatório'!$B$84,'Faturamento SP2'!$E$2:$E$557,'Infos Relatório'!$B92,'Faturamento SP2'!$Z$2:$Z$557,'Infos Relatório'!O$1)</f>
        <v>0</v>
      </c>
      <c r="P92" s="14">
        <f>SUMIFS('Faturamento SP2'!$G$2:$G$557,'Faturamento SP2'!$D$2:$D$557,'Infos Relatório'!$B$84,'Faturamento SP2'!$E$2:$E$557,'Infos Relatório'!$B92,'Faturamento SP2'!$Z$2:$Z$557,'Infos Relatório'!O$1)</f>
        <v>0</v>
      </c>
      <c r="Q92" s="14">
        <f>SUMIFS('Faturamento SP2'!$J$2:$J$557,'Faturamento SP2'!$D$2:$D$557,'Infos Relatório'!$B$84,'Faturamento SP2'!$E$2:$E$557,'Infos Relatório'!$B92,'Faturamento SP2'!$Z$2:$Z$557,'Infos Relatório'!O$1)</f>
        <v>0</v>
      </c>
      <c r="R92" s="15">
        <f>SUMIFS('Faturamento SP2'!$O$2:$O$557,'Faturamento SP2'!$D$2:$D$557,'Infos Relatório'!$B$84,'Faturamento SP2'!$E$2:$E$557,'Infos Relatório'!$B92,'Faturamento SP2'!$Z$2:$Z$557,'Infos Relatório'!O$1,'Faturamento SP2'!$T$2:$T$557,"Sim")+SUMIFS('Faturamento SP2'!$P$2:$P$557,'Faturamento SP2'!$D$2:$D$557,'Infos Relatório'!$B$84,'Faturamento SP2'!$E$2:$E$557,'Infos Relatório'!$B92,'Faturamento SP2'!$Z$2:$Z$557,'Infos Relatório'!O$1,'Faturamento SP2'!$T$2:$T$557,"Sim")</f>
        <v>0</v>
      </c>
      <c r="S92" s="27" t="e">
        <f t="shared" si="26"/>
        <v>#DIV/0!</v>
      </c>
      <c r="T92" s="24">
        <f>SUMIFS('Faturamento SP2'!$H$2:$H$557,'Faturamento SP2'!$D$2:$D$557,'Infos Relatório'!$B$84,'Faturamento SP2'!$E$2:$E$557,'Infos Relatório'!$B92,'Faturamento SP2'!$Z$2:$Z$557,'Infos Relatório'!O$1)</f>
        <v>0</v>
      </c>
      <c r="U92" s="23">
        <f>COUNTIFS('Faturamento SP2'!$D$2:$D$557,'Infos Relatório'!$B$84,'Faturamento SP2'!$E$2:$E$557,'Infos Relatório'!$B92,'Faturamento SP2'!$Z$2:$Z$557,'Infos Relatório'!U$1)</f>
        <v>0</v>
      </c>
      <c r="V92" s="14">
        <f>SUMIFS('Faturamento SP2'!$G$2:$G$557,'Faturamento SP2'!$D$2:$D$557,'Infos Relatório'!$B$84,'Faturamento SP2'!$E$2:$E$557,'Infos Relatório'!$B92,'Faturamento SP2'!$Z$2:$Z$557,'Infos Relatório'!U$1)</f>
        <v>0</v>
      </c>
      <c r="W92" s="14">
        <f>SUMIFS('Faturamento SP2'!$J$2:$J$557,'Faturamento SP2'!$D$2:$D$557,'Infos Relatório'!$B$84,'Faturamento SP2'!$E$2:$E$557,'Infos Relatório'!$B92,'Faturamento SP2'!$Z$2:$Z$557,'Infos Relatório'!U$1)</f>
        <v>0</v>
      </c>
      <c r="X92" s="15">
        <f>SUMIFS('Faturamento SP2'!$O$2:$O$557,'Faturamento SP2'!$D$2:$D$557,'Infos Relatório'!$B$84,'Faturamento SP2'!$E$2:$E$557,'Infos Relatório'!$B92,'Faturamento SP2'!$Z$2:$Z$557,'Infos Relatório'!U$1,'Faturamento SP2'!$T$2:$T$557,"Sim")+SUMIFS('Faturamento SP2'!$P$2:$P$557,'Faturamento SP2'!$D$2:$D$557,'Infos Relatório'!$B$84,'Faturamento SP2'!$E$2:$E$557,'Infos Relatório'!$B92,'Faturamento SP2'!$Z$2:$Z$557,'Infos Relatório'!U$1,'Faturamento SP2'!$T$2:$T$557,"Sim")</f>
        <v>0</v>
      </c>
      <c r="Y92" s="27" t="e">
        <f t="shared" si="27"/>
        <v>#DIV/0!</v>
      </c>
      <c r="Z92" s="24">
        <f>SUMIFS('Faturamento SP2'!$H$2:$H$557,'Faturamento SP2'!$D$2:$D$557,'Infos Relatório'!$B$84,'Faturamento SP2'!$E$2:$E$557,'Infos Relatório'!$B92,'Faturamento SP2'!$Z$2:$Z$557,'Infos Relatório'!U$1)</f>
        <v>0</v>
      </c>
      <c r="AA92" s="23">
        <f>COUNTIFS('Faturamento SP2'!$D$2:$D$557,'Infos Relatório'!$B$84,'Faturamento SP2'!$E$2:$E$557,'Infos Relatório'!$B92,'Faturamento SP2'!$Z$2:$Z$557,'Infos Relatório'!AA$1)</f>
        <v>0</v>
      </c>
      <c r="AB92" s="14">
        <f>SUMIFS('Faturamento SP2'!$G$2:$G$557,'Faturamento SP2'!$D$2:$D$557,'Infos Relatório'!$B$84,'Faturamento SP2'!$E$2:$E$557,'Infos Relatório'!$B92,'Faturamento SP2'!$Z$2:$Z$557,'Infos Relatório'!AA$1)</f>
        <v>0</v>
      </c>
      <c r="AC92" s="14">
        <f>SUMIFS('Faturamento SP2'!$J$2:$J$557,'Faturamento SP2'!$D$2:$D$557,'Infos Relatório'!$B$84,'Faturamento SP2'!$E$2:$E$557,'Infos Relatório'!$B92,'Faturamento SP2'!$Z$2:$Z$557,'Infos Relatório'!AA$1)</f>
        <v>0</v>
      </c>
      <c r="AD92" s="15">
        <f>SUMIFS('Faturamento SP2'!$O$2:$O$557,'Faturamento SP2'!$D$2:$D$557,'Infos Relatório'!$B$84,'Faturamento SP2'!$E$2:$E$557,'Infos Relatório'!$B92,'Faturamento SP2'!$Z$2:$Z$557,'Infos Relatório'!AA$1,'Faturamento SP2'!$T$2:$T$557,"Sim")+SUMIFS('Faturamento SP2'!$P$2:$P$557,'Faturamento SP2'!$D$2:$D$557,'Infos Relatório'!$B$84,'Faturamento SP2'!$E$2:$E$557,'Infos Relatório'!$B92,'Faturamento SP2'!$Z$2:$Z$557,'Infos Relatório'!AA$1,'Faturamento SP2'!$T$2:$T$557,"Sim")</f>
        <v>0</v>
      </c>
      <c r="AE92" s="27" t="e">
        <f t="shared" si="28"/>
        <v>#DIV/0!</v>
      </c>
      <c r="AF92" s="24">
        <f>SUMIFS('Faturamento SP2'!$H$2:$H$557,'Faturamento SP2'!$D$2:$D$557,'Infos Relatório'!$B$84,'Faturamento SP2'!$E$2:$E$557,'Infos Relatório'!$B92,'Faturamento SP2'!$Z$2:$Z$557,'Infos Relatório'!AA$1)</f>
        <v>0</v>
      </c>
      <c r="AG92" s="23">
        <f>COUNTIFS('Faturamento SP2'!$D$2:$D$557,'Infos Relatório'!$B$84,'Faturamento SP2'!$E$2:$E$557,'Infos Relatório'!$B92,'Faturamento SP2'!$Z$2:$Z$557,'Infos Relatório'!AG$1)</f>
        <v>0</v>
      </c>
      <c r="AH92" s="14">
        <f>SUMIFS('Faturamento SP2'!$G$2:$G$557,'Faturamento SP2'!$D$2:$D$557,'Infos Relatório'!$B$84,'Faturamento SP2'!$E$2:$E$557,'Infos Relatório'!$B92,'Faturamento SP2'!$Z$2:$Z$557,'Infos Relatório'!AG$1)</f>
        <v>0</v>
      </c>
      <c r="AI92" s="14">
        <f>SUMIFS('Faturamento SP2'!$J$2:$J$557,'Faturamento SP2'!$D$2:$D$557,'Infos Relatório'!$B$84,'Faturamento SP2'!$E$2:$E$557,'Infos Relatório'!$B92,'Faturamento SP2'!$Z$2:$Z$557,'Infos Relatório'!AG$1)</f>
        <v>0</v>
      </c>
      <c r="AJ92" s="15">
        <f>SUMIFS('Faturamento SP2'!$O$2:$O$557,'Faturamento SP2'!$D$2:$D$557,'Infos Relatório'!$B$84,'Faturamento SP2'!$E$2:$E$557,'Infos Relatório'!$B92,'Faturamento SP2'!$Z$2:$Z$557,'Infos Relatório'!AG$1,'Faturamento SP2'!$T$2:$T$557,"Sim")+SUMIFS('Faturamento SP2'!$P$2:$P$557,'Faturamento SP2'!$D$2:$D$557,'Infos Relatório'!$B$84,'Faturamento SP2'!$E$2:$E$557,'Infos Relatório'!$B92,'Faturamento SP2'!$Z$2:$Z$557,'Infos Relatório'!AG$1,'Faturamento SP2'!$T$2:$T$557,"Sim")</f>
        <v>0</v>
      </c>
      <c r="AK92" s="27" t="e">
        <f t="shared" si="29"/>
        <v>#DIV/0!</v>
      </c>
      <c r="AL92" s="24">
        <f>SUMIFS('Faturamento SP2'!$H$2:$H$557,'Faturamento SP2'!$D$2:$D$557,'Infos Relatório'!$B$84,'Faturamento SP2'!$E$2:$E$557,'Infos Relatório'!$B92,'Faturamento SP2'!$Z$2:$Z$557,'Infos Relatório'!AG$1)</f>
        <v>0</v>
      </c>
      <c r="AM92" s="23">
        <f>COUNTIFS('Faturamento SP2'!$D$2:$D$557,'Infos Relatório'!$B$84,'Faturamento SP2'!$E$2:$E$557,'Infos Relatório'!$B92,'Faturamento SP2'!$Z$2:$Z$557,'Infos Relatório'!AM$1)</f>
        <v>0</v>
      </c>
      <c r="AN92" s="14">
        <f>SUMIFS('Faturamento SP2'!$G$2:$G$557,'Faturamento SP2'!$D$2:$D$557,'Infos Relatório'!$B$84,'Faturamento SP2'!$E$2:$E$557,'Infos Relatório'!$B92,'Faturamento SP2'!$Z$2:$Z$557,'Infos Relatório'!AM$1)</f>
        <v>0</v>
      </c>
      <c r="AO92" s="14">
        <f>SUMIFS('Faturamento SP2'!$J$2:$J$557,'Faturamento SP2'!$D$2:$D$557,'Infos Relatório'!$B$84,'Faturamento SP2'!$E$2:$E$557,'Infos Relatório'!$B92,'Faturamento SP2'!$Z$2:$Z$557,'Infos Relatório'!AM$1)</f>
        <v>0</v>
      </c>
      <c r="AP92" s="15">
        <f>SUMIFS('Faturamento SP2'!$O$2:$O$557,'Faturamento SP2'!$D$2:$D$557,'Infos Relatório'!$B$84,'Faturamento SP2'!$E$2:$E$557,'Infos Relatório'!$B92,'Faturamento SP2'!$Z$2:$Z$557,'Infos Relatório'!AM$1,'Faturamento SP2'!$T$2:$T$557,"Sim")+SUMIFS('Faturamento SP2'!$P$2:$P$557,'Faturamento SP2'!$D$2:$D$557,'Infos Relatório'!$B$84,'Faturamento SP2'!$E$2:$E$557,'Infos Relatório'!$B92,'Faturamento SP2'!$Z$2:$Z$557,'Infos Relatório'!AM$1,'Faturamento SP2'!$T$2:$T$557,"Sim")</f>
        <v>0</v>
      </c>
      <c r="AQ92" s="27" t="e">
        <f t="shared" si="30"/>
        <v>#DIV/0!</v>
      </c>
      <c r="AR92" s="24">
        <f>SUMIFS('Faturamento SP2'!$H$2:$H$557,'Faturamento SP2'!$D$2:$D$557,'Infos Relatório'!$B$84,'Faturamento SP2'!$E$2:$E$557,'Infos Relatório'!$B92,'Faturamento SP2'!$Z$2:$Z$557,'Infos Relatório'!AM$1)</f>
        <v>0</v>
      </c>
      <c r="AS92" s="23">
        <f>COUNTIFS('Faturamento SP2'!$D$2:$D$557,'Infos Relatório'!$B$84,'Faturamento SP2'!$E$2:$E$557,'Infos Relatório'!$B92,'Faturamento SP2'!$Z$2:$Z$557,'Infos Relatório'!AS$1)</f>
        <v>0</v>
      </c>
      <c r="AT92" s="14">
        <f>SUMIFS('Faturamento SP2'!$G$2:$G$557,'Faturamento SP2'!$D$2:$D$557,'Infos Relatório'!$B$84,'Faturamento SP2'!$E$2:$E$557,'Infos Relatório'!$B92,'Faturamento SP2'!$Z$2:$Z$557,'Infos Relatório'!AS$1)</f>
        <v>0</v>
      </c>
      <c r="AU92" s="14">
        <f>SUMIFS('Faturamento SP2'!$J$2:$J$557,'Faturamento SP2'!$D$2:$D$557,'Infos Relatório'!$B$84,'Faturamento SP2'!$E$2:$E$557,'Infos Relatório'!$B92,'Faturamento SP2'!$Z$2:$Z$557,'Infos Relatório'!AS$1)</f>
        <v>0</v>
      </c>
      <c r="AV92" s="15">
        <f>SUMIFS('Faturamento SP2'!$O$2:$O$557,'Faturamento SP2'!$D$2:$D$557,'Infos Relatório'!$B$84,'Faturamento SP2'!$E$2:$E$557,'Infos Relatório'!$B92,'Faturamento SP2'!$Z$2:$Z$557,'Infos Relatório'!AS$1,'Faturamento SP2'!$T$2:$T$557,"Sim")+SUMIFS('Faturamento SP2'!$P$2:$P$557,'Faturamento SP2'!$D$2:$D$557,'Infos Relatório'!$B$84,'Faturamento SP2'!$E$2:$E$557,'Infos Relatório'!$B92,'Faturamento SP2'!$Z$2:$Z$557,'Infos Relatório'!AS$1,'Faturamento SP2'!$T$2:$T$557,"Sim")</f>
        <v>0</v>
      </c>
      <c r="AW92" s="27" t="e">
        <f t="shared" si="31"/>
        <v>#DIV/0!</v>
      </c>
      <c r="AX92" s="24">
        <f>SUMIFS('Faturamento SP2'!$H$2:$H$557,'Faturamento SP2'!$D$2:$D$557,'Infos Relatório'!$B$84,'Faturamento SP2'!$E$2:$E$557,'Infos Relatório'!$B92,'Faturamento SP2'!$Z$2:$Z$557,'Infos Relatório'!AS$1)</f>
        <v>0</v>
      </c>
      <c r="AY92" s="23">
        <f>COUNTIFS('Faturamento SP2'!$D$2:$D$557,'Infos Relatório'!$B$84,'Faturamento SP2'!$E$2:$E$557,'Infos Relatório'!$B92,'Faturamento SP2'!$Z$2:$Z$557,'Infos Relatório'!AY$1)</f>
        <v>0</v>
      </c>
      <c r="AZ92" s="14">
        <f>SUMIFS('Faturamento SP2'!$G$2:$G$557,'Faturamento SP2'!$D$2:$D$557,'Infos Relatório'!$B$84,'Faturamento SP2'!$E$2:$E$557,'Infos Relatório'!$B92,'Faturamento SP2'!$Z$2:$Z$557,'Infos Relatório'!AY$1)</f>
        <v>0</v>
      </c>
      <c r="BA92" s="14">
        <f>SUMIFS('Faturamento SP2'!$J$2:$J$557,'Faturamento SP2'!$D$2:$D$557,'Infos Relatório'!$B$84,'Faturamento SP2'!$E$2:$E$557,'Infos Relatório'!$B92,'Faturamento SP2'!$Z$2:$Z$557,'Infos Relatório'!AY$1)</f>
        <v>0</v>
      </c>
      <c r="BB92" s="15">
        <f>SUMIFS('Faturamento SP2'!$O$2:$O$557,'Faturamento SP2'!$D$2:$D$557,'Infos Relatório'!$B$84,'Faturamento SP2'!$E$2:$E$557,'Infos Relatório'!$B92,'Faturamento SP2'!$Z$2:$Z$557,'Infos Relatório'!AY$1,'Faturamento SP2'!$T$2:$T$557,"Sim")+SUMIFS('Faturamento SP2'!$P$2:$P$557,'Faturamento SP2'!$D$2:$D$557,'Infos Relatório'!$B$84,'Faturamento SP2'!$E$2:$E$557,'Infos Relatório'!$B92,'Faturamento SP2'!$Z$2:$Z$557,'Infos Relatório'!AY$1,'Faturamento SP2'!$T$2:$T$557,"Sim")</f>
        <v>0</v>
      </c>
      <c r="BC92" s="27" t="e">
        <f t="shared" si="32"/>
        <v>#DIV/0!</v>
      </c>
      <c r="BD92" s="24">
        <f>SUMIFS('Faturamento SP2'!$H$2:$H$557,'Faturamento SP2'!$D$2:$D$557,'Infos Relatório'!$B$84,'Faturamento SP2'!$E$2:$E$557,'Infos Relatório'!$B92,'Faturamento SP2'!$Z$2:$Z$557,'Infos Relatório'!AY$1)</f>
        <v>0</v>
      </c>
      <c r="BE92" s="23">
        <f>COUNTIFS('Faturamento SP2'!$D$2:$D$557,'Infos Relatório'!$B$84,'Faturamento SP2'!$E$2:$E$557,'Infos Relatório'!$B92,'Faturamento SP2'!$Z$2:$Z$557,'Infos Relatório'!BE$1)</f>
        <v>0</v>
      </c>
      <c r="BF92" s="14">
        <f>SUMIFS('Faturamento SP2'!$G$2:$G$557,'Faturamento SP2'!$D$2:$D$557,'Infos Relatório'!$B$84,'Faturamento SP2'!$E$2:$E$557,'Infos Relatório'!$B92,'Faturamento SP2'!$Z$2:$Z$557,'Infos Relatório'!BE$1)</f>
        <v>0</v>
      </c>
      <c r="BG92" s="14">
        <f>SUMIFS('Faturamento SP2'!$J$2:$J$557,'Faturamento SP2'!$D$2:$D$557,'Infos Relatório'!$B$84,'Faturamento SP2'!$E$2:$E$557,'Infos Relatório'!$B92,'Faturamento SP2'!$Z$2:$Z$557,'Infos Relatório'!BE$1)</f>
        <v>0</v>
      </c>
      <c r="BH92" s="15">
        <f>SUMIFS('Faturamento SP2'!$O$2:$O$557,'Faturamento SP2'!$D$2:$D$557,'Infos Relatório'!$B$84,'Faturamento SP2'!$E$2:$E$557,'Infos Relatório'!$B92,'Faturamento SP2'!$Z$2:$Z$557,'Infos Relatório'!BE$1,'Faturamento SP2'!$T$2:$T$557,"Sim")+SUMIFS('Faturamento SP2'!$P$2:$P$557,'Faturamento SP2'!$D$2:$D$557,'Infos Relatório'!$B$84,'Faturamento SP2'!$E$2:$E$557,'Infos Relatório'!$B92,'Faturamento SP2'!$Z$2:$Z$557,'Infos Relatório'!BE$1,'Faturamento SP2'!$T$2:$T$557,"Sim")</f>
        <v>0</v>
      </c>
      <c r="BI92" s="27" t="e">
        <f t="shared" si="33"/>
        <v>#DIV/0!</v>
      </c>
      <c r="BJ92" s="24">
        <f>SUMIFS('Faturamento SP2'!$H$2:$H$557,'Faturamento SP2'!$D$2:$D$557,'Infos Relatório'!$B$84,'Faturamento SP2'!$E$2:$E$557,'Infos Relatório'!$B92,'Faturamento SP2'!$Z$2:$Z$557,'Infos Relatório'!BE$1)</f>
        <v>0</v>
      </c>
      <c r="BK92" s="23">
        <f>COUNTIFS('Faturamento SP2'!$D$2:$D$557,'Infos Relatório'!$B$84,'Faturamento SP2'!$E$2:$E$557,'Infos Relatório'!$B92,'Faturamento SP2'!$Z$2:$Z$557,'Infos Relatório'!BK$1)</f>
        <v>0</v>
      </c>
      <c r="BL92" s="14">
        <f>SUMIFS('Faturamento SP2'!$G$2:$G$557,'Faturamento SP2'!$D$2:$D$557,'Infos Relatório'!$B$84,'Faturamento SP2'!$E$2:$E$557,'Infos Relatório'!$B92,'Faturamento SP2'!$Z$2:$Z$557,'Infos Relatório'!BK$1)</f>
        <v>0</v>
      </c>
      <c r="BM92" s="14">
        <f>SUMIFS('Faturamento SP2'!$J$2:$J$557,'Faturamento SP2'!$D$2:$D$557,'Infos Relatório'!$B$84,'Faturamento SP2'!$E$2:$E$557,'Infos Relatório'!$B92,'Faturamento SP2'!$Z$2:$Z$557,'Infos Relatório'!BK$1)</f>
        <v>0</v>
      </c>
      <c r="BN92" s="15">
        <f>SUMIFS('Faturamento SP2'!$O$2:$O$557,'Faturamento SP2'!$D$2:$D$557,'Infos Relatório'!$B$84,'Faturamento SP2'!$E$2:$E$557,'Infos Relatório'!$B92,'Faturamento SP2'!$Z$2:$Z$557,'Infos Relatório'!BK$1,'Faturamento SP2'!$T$2:$T$557,"Sim")+SUMIFS('Faturamento SP2'!$P$2:$P$557,'Faturamento SP2'!$D$2:$D$557,'Infos Relatório'!$B$84,'Faturamento SP2'!$E$2:$E$557,'Infos Relatório'!$B92,'Faturamento SP2'!$Z$2:$Z$557,'Infos Relatório'!BK$1,'Faturamento SP2'!$T$2:$T$557,"Sim")</f>
        <v>0</v>
      </c>
      <c r="BO92" s="27" t="e">
        <f t="shared" si="34"/>
        <v>#DIV/0!</v>
      </c>
      <c r="BP92" s="24">
        <f>SUMIFS('Faturamento SP2'!$H$2:$H$557,'Faturamento SP2'!$D$2:$D$557,'Infos Relatório'!$B$84,'Faturamento SP2'!$E$2:$E$557,'Infos Relatório'!$B92,'Faturamento SP2'!$Z$2:$Z$557,'Infos Relatório'!BK$1)</f>
        <v>0</v>
      </c>
      <c r="BQ92" s="23">
        <f>COUNTIFS('Faturamento SP2'!$D$2:$D$557,'Infos Relatório'!$B$84,'Faturamento SP2'!$E$2:$E$557,'Infos Relatório'!$B92,'Faturamento SP2'!$Z$2:$Z$557,'Infos Relatório'!BQ$1)</f>
        <v>0</v>
      </c>
      <c r="BR92" s="14">
        <f>SUMIFS('Faturamento SP2'!$G$2:$G$557,'Faturamento SP2'!$D$2:$D$557,'Infos Relatório'!$B$84,'Faturamento SP2'!$E$2:$E$557,'Infos Relatório'!$B92,'Faturamento SP2'!$Z$2:$Z$557,'Infos Relatório'!BQ$1)</f>
        <v>0</v>
      </c>
      <c r="BS92" s="14">
        <f>SUMIFS('Faturamento SP2'!$J$2:$J$557,'Faturamento SP2'!$D$2:$D$557,'Infos Relatório'!$B$84,'Faturamento SP2'!$E$2:$E$557,'Infos Relatório'!$B92,'Faturamento SP2'!$Z$2:$Z$557,'Infos Relatório'!BQ$1)</f>
        <v>0</v>
      </c>
      <c r="BT92" s="15">
        <f>SUMIFS('Faturamento SP2'!$O$2:$O$557,'Faturamento SP2'!$D$2:$D$557,'Infos Relatório'!$B$84,'Faturamento SP2'!$E$2:$E$557,'Infos Relatório'!$B92,'Faturamento SP2'!$Z$2:$Z$557,'Infos Relatório'!BQ$1,'Faturamento SP2'!$T$2:$T$557,"Sim")+SUMIFS('Faturamento SP2'!$P$2:$P$557,'Faturamento SP2'!$D$2:$D$557,'Infos Relatório'!$B$84,'Faturamento SP2'!$E$2:$E$557,'Infos Relatório'!$B92,'Faturamento SP2'!$Z$2:$Z$557,'Infos Relatório'!BQ$1,'Faturamento SP2'!$T$2:$T$557,"Sim")</f>
        <v>0</v>
      </c>
      <c r="BU92" s="27" t="e">
        <f t="shared" si="35"/>
        <v>#DIV/0!</v>
      </c>
      <c r="BV92" s="24">
        <f>SUMIFS('Faturamento SP2'!$H$2:$H$557,'Faturamento SP2'!$D$2:$D$557,'Infos Relatório'!$B$84,'Faturamento SP2'!$E$2:$E$557,'Infos Relatório'!$B92,'Faturamento SP2'!$Z$2:$Z$557,'Infos Relatório'!BQ$1)</f>
        <v>0</v>
      </c>
    </row>
    <row r="93" spans="2:74">
      <c r="B93" s="17" t="s">
        <v>244</v>
      </c>
      <c r="C93" s="23">
        <f>COUNTIFS('Faturamento SP2'!$D$2:$D$557,'Infos Relatório'!$B$84,'Faturamento SP2'!$E$2:$E$557,'Infos Relatório'!$B93,'Faturamento SP2'!$Z$2:$Z$557,'Infos Relatório'!C$1)</f>
        <v>0</v>
      </c>
      <c r="D93" s="14">
        <f>SUMIFS('Faturamento SP2'!$G$2:$G$557,'Faturamento SP2'!$D$2:$D$557,'Infos Relatório'!$B$84,'Faturamento SP2'!$E$2:$E$557,'Infos Relatório'!$B93,'Faturamento SP2'!$Z$2:$Z$557,'Infos Relatório'!C$1)</f>
        <v>0</v>
      </c>
      <c r="E93" s="55">
        <f>SUMIFS('Faturamento SP2'!$J$2:$J$557,'Faturamento SP2'!$D$2:$D$557,'Infos Relatório'!$B$84,'Faturamento SP2'!$E$2:$E$557,'Infos Relatório'!$B93,'Faturamento SP2'!$Z$2:$Z$557,'Infos Relatório'!C$1)</f>
        <v>0</v>
      </c>
      <c r="F93" s="15">
        <f>SUMIFS('Faturamento SP2'!$O$2:$O$557,'Faturamento SP2'!$D$2:$D$557,'Infos Relatório'!$B$84,'Faturamento SP2'!$E$2:$E$557,'Infos Relatório'!$B93,'Faturamento SP2'!$Z$2:$Z$557,'Infos Relatório'!C$1,'Faturamento SP2'!$T$2:$T$557,"Sim")+SUMIFS('Faturamento SP2'!$P$2:$P$557,'Faturamento SP2'!$D$2:$D$557,'Infos Relatório'!$B$84,'Faturamento SP2'!$E$2:$E$557,'Infos Relatório'!$B93,'Faturamento SP2'!$Z$2:$Z$557,'Infos Relatório'!C$1,'Faturamento SP2'!$T$2:$T$557,"Sim")</f>
        <v>0</v>
      </c>
      <c r="G93" s="60" t="e">
        <f t="shared" si="24"/>
        <v>#DIV/0!</v>
      </c>
      <c r="H93" s="24">
        <f>SUMIFS('Faturamento SP2'!$H$2:$H$557,'Faturamento SP2'!$D$2:$D$557,'Infos Relatório'!$B$84,'Faturamento SP2'!$E$2:$E$557,'Infos Relatório'!$B93,'Faturamento SP2'!$Z$2:$Z$557,'Infos Relatório'!C$1)</f>
        <v>0</v>
      </c>
      <c r="I93" s="23">
        <f>COUNTIFS('Faturamento SP2'!$D$2:$D$557,'Infos Relatório'!$B$84,'Faturamento SP2'!$E$2:$E$557,'Infos Relatório'!$B93,'Faturamento SP2'!$Z$2:$Z$557,'Infos Relatório'!I$1)</f>
        <v>0</v>
      </c>
      <c r="J93" s="14">
        <f>SUMIFS('Faturamento SP2'!$G$2:$G$557,'Faturamento SP2'!$D$2:$D$557,'Infos Relatório'!$B$84,'Faturamento SP2'!$E$2:$E$557,'Infos Relatório'!$B93,'Faturamento SP2'!$Z$2:$Z$557,'Infos Relatório'!I$1)</f>
        <v>0</v>
      </c>
      <c r="K93" s="55">
        <f>SUMIFS('Faturamento SP2'!$J$2:$J$557,'Faturamento SP2'!$D$2:$D$557,'Infos Relatório'!$B$84,'Faturamento SP2'!$E$2:$E$557,'Infos Relatório'!$B93,'Faturamento SP2'!$Z$2:$Z$557,'Infos Relatório'!I$1)</f>
        <v>0</v>
      </c>
      <c r="L93" s="15">
        <f>SUMIFS('Faturamento SP2'!$O$2:$O$557,'Faturamento SP2'!$D$2:$D$557,'Infos Relatório'!$B$84,'Faturamento SP2'!$E$2:$E$557,'Infos Relatório'!$B93,'Faturamento SP2'!$Z$2:$Z$557,'Infos Relatório'!I$1,'Faturamento SP2'!$T$2:$T$557,"Sim")+SUMIFS('Faturamento SP2'!$P$2:$P$557,'Faturamento SP2'!$D$2:$D$557,'Infos Relatório'!$B$84,'Faturamento SP2'!$E$2:$E$557,'Infos Relatório'!$B93,'Faturamento SP2'!$Z$2:$Z$557,'Infos Relatório'!I$1,'Faturamento SP2'!$T$2:$T$557,"Sim")</f>
        <v>0</v>
      </c>
      <c r="M93" s="27" t="e">
        <f t="shared" si="25"/>
        <v>#DIV/0!</v>
      </c>
      <c r="N93" s="24">
        <f>SUMIFS('Faturamento SP2'!$H$2:$H$557,'Faturamento SP2'!$D$2:$D$557,'Infos Relatório'!$B$84,'Faturamento SP2'!$E$2:$E$557,'Infos Relatório'!$B93,'Faturamento SP2'!$Z$2:$Z$557,'Infos Relatório'!I$1)</f>
        <v>0</v>
      </c>
      <c r="O93" s="23">
        <f>COUNTIFS('Faturamento SP2'!$D$2:$D$557,'Infos Relatório'!$B$84,'Faturamento SP2'!$E$2:$E$557,'Infos Relatório'!$B93,'Faturamento SP2'!$Z$2:$Z$557,'Infos Relatório'!O$1)</f>
        <v>0</v>
      </c>
      <c r="P93" s="14">
        <f>SUMIFS('Faturamento SP2'!$G$2:$G$557,'Faturamento SP2'!$D$2:$D$557,'Infos Relatório'!$B$84,'Faturamento SP2'!$E$2:$E$557,'Infos Relatório'!$B93,'Faturamento SP2'!$Z$2:$Z$557,'Infos Relatório'!O$1)</f>
        <v>0</v>
      </c>
      <c r="Q93" s="14">
        <f>SUMIFS('Faturamento SP2'!$J$2:$J$557,'Faturamento SP2'!$D$2:$D$557,'Infos Relatório'!$B$84,'Faturamento SP2'!$E$2:$E$557,'Infos Relatório'!$B93,'Faturamento SP2'!$Z$2:$Z$557,'Infos Relatório'!O$1)</f>
        <v>0</v>
      </c>
      <c r="R93" s="15">
        <f>SUMIFS('Faturamento SP2'!$O$2:$O$557,'Faturamento SP2'!$D$2:$D$557,'Infos Relatório'!$B$84,'Faturamento SP2'!$E$2:$E$557,'Infos Relatório'!$B93,'Faturamento SP2'!$Z$2:$Z$557,'Infos Relatório'!O$1,'Faturamento SP2'!$T$2:$T$557,"Sim")+SUMIFS('Faturamento SP2'!$P$2:$P$557,'Faturamento SP2'!$D$2:$D$557,'Infos Relatório'!$B$84,'Faturamento SP2'!$E$2:$E$557,'Infos Relatório'!$B93,'Faturamento SP2'!$Z$2:$Z$557,'Infos Relatório'!O$1,'Faturamento SP2'!$T$2:$T$557,"Sim")</f>
        <v>0</v>
      </c>
      <c r="S93" s="27" t="e">
        <f t="shared" si="26"/>
        <v>#DIV/0!</v>
      </c>
      <c r="T93" s="24">
        <f>SUMIFS('Faturamento SP2'!$H$2:$H$557,'Faturamento SP2'!$D$2:$D$557,'Infos Relatório'!$B$84,'Faturamento SP2'!$E$2:$E$557,'Infos Relatório'!$B93,'Faturamento SP2'!$Z$2:$Z$557,'Infos Relatório'!O$1)</f>
        <v>0</v>
      </c>
      <c r="U93" s="23">
        <f>COUNTIFS('Faturamento SP2'!$D$2:$D$557,'Infos Relatório'!$B$84,'Faturamento SP2'!$E$2:$E$557,'Infos Relatório'!$B93,'Faturamento SP2'!$Z$2:$Z$557,'Infos Relatório'!U$1)</f>
        <v>0</v>
      </c>
      <c r="V93" s="14">
        <f>SUMIFS('Faturamento SP2'!$G$2:$G$557,'Faturamento SP2'!$D$2:$D$557,'Infos Relatório'!$B$84,'Faturamento SP2'!$E$2:$E$557,'Infos Relatório'!$B93,'Faturamento SP2'!$Z$2:$Z$557,'Infos Relatório'!U$1)</f>
        <v>0</v>
      </c>
      <c r="W93" s="14">
        <f>SUMIFS('Faturamento SP2'!$J$2:$J$557,'Faturamento SP2'!$D$2:$D$557,'Infos Relatório'!$B$84,'Faturamento SP2'!$E$2:$E$557,'Infos Relatório'!$B93,'Faturamento SP2'!$Z$2:$Z$557,'Infos Relatório'!U$1)</f>
        <v>0</v>
      </c>
      <c r="X93" s="15">
        <f>SUMIFS('Faturamento SP2'!$O$2:$O$557,'Faturamento SP2'!$D$2:$D$557,'Infos Relatório'!$B$84,'Faturamento SP2'!$E$2:$E$557,'Infos Relatório'!$B93,'Faturamento SP2'!$Z$2:$Z$557,'Infos Relatório'!U$1,'Faturamento SP2'!$T$2:$T$557,"Sim")+SUMIFS('Faturamento SP2'!$P$2:$P$557,'Faturamento SP2'!$D$2:$D$557,'Infos Relatório'!$B$84,'Faturamento SP2'!$E$2:$E$557,'Infos Relatório'!$B93,'Faturamento SP2'!$Z$2:$Z$557,'Infos Relatório'!U$1,'Faturamento SP2'!$T$2:$T$557,"Sim")</f>
        <v>0</v>
      </c>
      <c r="Y93" s="27" t="e">
        <f t="shared" si="27"/>
        <v>#DIV/0!</v>
      </c>
      <c r="Z93" s="24">
        <f>SUMIFS('Faturamento SP2'!$H$2:$H$557,'Faturamento SP2'!$D$2:$D$557,'Infos Relatório'!$B$84,'Faturamento SP2'!$E$2:$E$557,'Infos Relatório'!$B93,'Faturamento SP2'!$Z$2:$Z$557,'Infos Relatório'!U$1)</f>
        <v>0</v>
      </c>
      <c r="AA93" s="23">
        <f>COUNTIFS('Faturamento SP2'!$D$2:$D$557,'Infos Relatório'!$B$84,'Faturamento SP2'!$E$2:$E$557,'Infos Relatório'!$B93,'Faturamento SP2'!$Z$2:$Z$557,'Infos Relatório'!AA$1)</f>
        <v>0</v>
      </c>
      <c r="AB93" s="14">
        <f>SUMIFS('Faturamento SP2'!$G$2:$G$557,'Faturamento SP2'!$D$2:$D$557,'Infos Relatório'!$B$84,'Faturamento SP2'!$E$2:$E$557,'Infos Relatório'!$B93,'Faturamento SP2'!$Z$2:$Z$557,'Infos Relatório'!AA$1)</f>
        <v>0</v>
      </c>
      <c r="AC93" s="14">
        <f>SUMIFS('Faturamento SP2'!$J$2:$J$557,'Faturamento SP2'!$D$2:$D$557,'Infos Relatório'!$B$84,'Faturamento SP2'!$E$2:$E$557,'Infos Relatório'!$B93,'Faturamento SP2'!$Z$2:$Z$557,'Infos Relatório'!AA$1)</f>
        <v>0</v>
      </c>
      <c r="AD93" s="15">
        <f>SUMIFS('Faturamento SP2'!$O$2:$O$557,'Faturamento SP2'!$D$2:$D$557,'Infos Relatório'!$B$84,'Faturamento SP2'!$E$2:$E$557,'Infos Relatório'!$B93,'Faturamento SP2'!$Z$2:$Z$557,'Infos Relatório'!AA$1,'Faturamento SP2'!$T$2:$T$557,"Sim")+SUMIFS('Faturamento SP2'!$P$2:$P$557,'Faturamento SP2'!$D$2:$D$557,'Infos Relatório'!$B$84,'Faturamento SP2'!$E$2:$E$557,'Infos Relatório'!$B93,'Faturamento SP2'!$Z$2:$Z$557,'Infos Relatório'!AA$1,'Faturamento SP2'!$T$2:$T$557,"Sim")</f>
        <v>0</v>
      </c>
      <c r="AE93" s="27" t="e">
        <f t="shared" si="28"/>
        <v>#DIV/0!</v>
      </c>
      <c r="AF93" s="24">
        <f>SUMIFS('Faturamento SP2'!$H$2:$H$557,'Faturamento SP2'!$D$2:$D$557,'Infos Relatório'!$B$84,'Faturamento SP2'!$E$2:$E$557,'Infos Relatório'!$B93,'Faturamento SP2'!$Z$2:$Z$557,'Infos Relatório'!AA$1)</f>
        <v>0</v>
      </c>
      <c r="AG93" s="23">
        <f>COUNTIFS('Faturamento SP2'!$D$2:$D$557,'Infos Relatório'!$B$84,'Faturamento SP2'!$E$2:$E$557,'Infos Relatório'!$B93,'Faturamento SP2'!$Z$2:$Z$557,'Infos Relatório'!AG$1)</f>
        <v>0</v>
      </c>
      <c r="AH93" s="14">
        <f>SUMIFS('Faturamento SP2'!$G$2:$G$557,'Faturamento SP2'!$D$2:$D$557,'Infos Relatório'!$B$84,'Faturamento SP2'!$E$2:$E$557,'Infos Relatório'!$B93,'Faturamento SP2'!$Z$2:$Z$557,'Infos Relatório'!AG$1)</f>
        <v>0</v>
      </c>
      <c r="AI93" s="14">
        <f>SUMIFS('Faturamento SP2'!$J$2:$J$557,'Faturamento SP2'!$D$2:$D$557,'Infos Relatório'!$B$84,'Faturamento SP2'!$E$2:$E$557,'Infos Relatório'!$B93,'Faturamento SP2'!$Z$2:$Z$557,'Infos Relatório'!AG$1)</f>
        <v>0</v>
      </c>
      <c r="AJ93" s="15">
        <f>SUMIFS('Faturamento SP2'!$O$2:$O$557,'Faturamento SP2'!$D$2:$D$557,'Infos Relatório'!$B$84,'Faturamento SP2'!$E$2:$E$557,'Infos Relatório'!$B93,'Faturamento SP2'!$Z$2:$Z$557,'Infos Relatório'!AG$1,'Faturamento SP2'!$T$2:$T$557,"Sim")+SUMIFS('Faturamento SP2'!$P$2:$P$557,'Faturamento SP2'!$D$2:$D$557,'Infos Relatório'!$B$84,'Faturamento SP2'!$E$2:$E$557,'Infos Relatório'!$B93,'Faturamento SP2'!$Z$2:$Z$557,'Infos Relatório'!AG$1,'Faturamento SP2'!$T$2:$T$557,"Sim")</f>
        <v>0</v>
      </c>
      <c r="AK93" s="27" t="e">
        <f t="shared" si="29"/>
        <v>#DIV/0!</v>
      </c>
      <c r="AL93" s="24">
        <f>SUMIFS('Faturamento SP2'!$H$2:$H$557,'Faturamento SP2'!$D$2:$D$557,'Infos Relatório'!$B$84,'Faturamento SP2'!$E$2:$E$557,'Infos Relatório'!$B93,'Faturamento SP2'!$Z$2:$Z$557,'Infos Relatório'!AG$1)</f>
        <v>0</v>
      </c>
      <c r="AM93" s="23">
        <f>COUNTIFS('Faturamento SP2'!$D$2:$D$557,'Infos Relatório'!$B$84,'Faturamento SP2'!$E$2:$E$557,'Infos Relatório'!$B93,'Faturamento SP2'!$Z$2:$Z$557,'Infos Relatório'!AM$1)</f>
        <v>0</v>
      </c>
      <c r="AN93" s="14">
        <f>SUMIFS('Faturamento SP2'!$G$2:$G$557,'Faturamento SP2'!$D$2:$D$557,'Infos Relatório'!$B$84,'Faturamento SP2'!$E$2:$E$557,'Infos Relatório'!$B93,'Faturamento SP2'!$Z$2:$Z$557,'Infos Relatório'!AM$1)</f>
        <v>0</v>
      </c>
      <c r="AO93" s="14">
        <f>SUMIFS('Faturamento SP2'!$J$2:$J$557,'Faturamento SP2'!$D$2:$D$557,'Infos Relatório'!$B$84,'Faturamento SP2'!$E$2:$E$557,'Infos Relatório'!$B93,'Faturamento SP2'!$Z$2:$Z$557,'Infos Relatório'!AM$1)</f>
        <v>0</v>
      </c>
      <c r="AP93" s="15">
        <f>SUMIFS('Faturamento SP2'!$O$2:$O$557,'Faturamento SP2'!$D$2:$D$557,'Infos Relatório'!$B$84,'Faturamento SP2'!$E$2:$E$557,'Infos Relatório'!$B93,'Faturamento SP2'!$Z$2:$Z$557,'Infos Relatório'!AM$1,'Faturamento SP2'!$T$2:$T$557,"Sim")+SUMIFS('Faturamento SP2'!$P$2:$P$557,'Faturamento SP2'!$D$2:$D$557,'Infos Relatório'!$B$84,'Faturamento SP2'!$E$2:$E$557,'Infos Relatório'!$B93,'Faturamento SP2'!$Z$2:$Z$557,'Infos Relatório'!AM$1,'Faturamento SP2'!$T$2:$T$557,"Sim")</f>
        <v>0</v>
      </c>
      <c r="AQ93" s="27" t="e">
        <f t="shared" si="30"/>
        <v>#DIV/0!</v>
      </c>
      <c r="AR93" s="24">
        <f>SUMIFS('Faturamento SP2'!$H$2:$H$557,'Faturamento SP2'!$D$2:$D$557,'Infos Relatório'!$B$84,'Faturamento SP2'!$E$2:$E$557,'Infos Relatório'!$B93,'Faturamento SP2'!$Z$2:$Z$557,'Infos Relatório'!AM$1)</f>
        <v>0</v>
      </c>
      <c r="AS93" s="23">
        <f>COUNTIFS('Faturamento SP2'!$D$2:$D$557,'Infos Relatório'!$B$84,'Faturamento SP2'!$E$2:$E$557,'Infos Relatório'!$B93,'Faturamento SP2'!$Z$2:$Z$557,'Infos Relatório'!AS$1)</f>
        <v>0</v>
      </c>
      <c r="AT93" s="14">
        <f>SUMIFS('Faturamento SP2'!$G$2:$G$557,'Faturamento SP2'!$D$2:$D$557,'Infos Relatório'!$B$84,'Faturamento SP2'!$E$2:$E$557,'Infos Relatório'!$B93,'Faturamento SP2'!$Z$2:$Z$557,'Infos Relatório'!AS$1)</f>
        <v>0</v>
      </c>
      <c r="AU93" s="14">
        <f>SUMIFS('Faturamento SP2'!$J$2:$J$557,'Faturamento SP2'!$D$2:$D$557,'Infos Relatório'!$B$84,'Faturamento SP2'!$E$2:$E$557,'Infos Relatório'!$B93,'Faturamento SP2'!$Z$2:$Z$557,'Infos Relatório'!AS$1)</f>
        <v>0</v>
      </c>
      <c r="AV93" s="15">
        <f>SUMIFS('Faturamento SP2'!$O$2:$O$557,'Faturamento SP2'!$D$2:$D$557,'Infos Relatório'!$B$84,'Faturamento SP2'!$E$2:$E$557,'Infos Relatório'!$B93,'Faturamento SP2'!$Z$2:$Z$557,'Infos Relatório'!AS$1,'Faturamento SP2'!$T$2:$T$557,"Sim")+SUMIFS('Faturamento SP2'!$P$2:$P$557,'Faturamento SP2'!$D$2:$D$557,'Infos Relatório'!$B$84,'Faturamento SP2'!$E$2:$E$557,'Infos Relatório'!$B93,'Faturamento SP2'!$Z$2:$Z$557,'Infos Relatório'!AS$1,'Faturamento SP2'!$T$2:$T$557,"Sim")</f>
        <v>0</v>
      </c>
      <c r="AW93" s="27" t="e">
        <f t="shared" si="31"/>
        <v>#DIV/0!</v>
      </c>
      <c r="AX93" s="24">
        <f>SUMIFS('Faturamento SP2'!$H$2:$H$557,'Faturamento SP2'!$D$2:$D$557,'Infos Relatório'!$B$84,'Faturamento SP2'!$E$2:$E$557,'Infos Relatório'!$B93,'Faturamento SP2'!$Z$2:$Z$557,'Infos Relatório'!AS$1)</f>
        <v>0</v>
      </c>
      <c r="AY93" s="23">
        <f>COUNTIFS('Faturamento SP2'!$D$2:$D$557,'Infos Relatório'!$B$84,'Faturamento SP2'!$E$2:$E$557,'Infos Relatório'!$B93,'Faturamento SP2'!$Z$2:$Z$557,'Infos Relatório'!AY$1)</f>
        <v>0</v>
      </c>
      <c r="AZ93" s="14">
        <f>SUMIFS('Faturamento SP2'!$G$2:$G$557,'Faturamento SP2'!$D$2:$D$557,'Infos Relatório'!$B$84,'Faturamento SP2'!$E$2:$E$557,'Infos Relatório'!$B93,'Faturamento SP2'!$Z$2:$Z$557,'Infos Relatório'!AY$1)</f>
        <v>0</v>
      </c>
      <c r="BA93" s="14">
        <f>SUMIFS('Faturamento SP2'!$J$2:$J$557,'Faturamento SP2'!$D$2:$D$557,'Infos Relatório'!$B$84,'Faturamento SP2'!$E$2:$E$557,'Infos Relatório'!$B93,'Faturamento SP2'!$Z$2:$Z$557,'Infos Relatório'!AY$1)</f>
        <v>0</v>
      </c>
      <c r="BB93" s="15">
        <f>SUMIFS('Faturamento SP2'!$O$2:$O$557,'Faturamento SP2'!$D$2:$D$557,'Infos Relatório'!$B$84,'Faturamento SP2'!$E$2:$E$557,'Infos Relatório'!$B93,'Faturamento SP2'!$Z$2:$Z$557,'Infos Relatório'!AY$1,'Faturamento SP2'!$T$2:$T$557,"Sim")+SUMIFS('Faturamento SP2'!$P$2:$P$557,'Faturamento SP2'!$D$2:$D$557,'Infos Relatório'!$B$84,'Faturamento SP2'!$E$2:$E$557,'Infos Relatório'!$B93,'Faturamento SP2'!$Z$2:$Z$557,'Infos Relatório'!AY$1,'Faturamento SP2'!$T$2:$T$557,"Sim")</f>
        <v>0</v>
      </c>
      <c r="BC93" s="27" t="e">
        <f t="shared" si="32"/>
        <v>#DIV/0!</v>
      </c>
      <c r="BD93" s="24">
        <f>SUMIFS('Faturamento SP2'!$H$2:$H$557,'Faturamento SP2'!$D$2:$D$557,'Infos Relatório'!$B$84,'Faturamento SP2'!$E$2:$E$557,'Infos Relatório'!$B93,'Faturamento SP2'!$Z$2:$Z$557,'Infos Relatório'!AY$1)</f>
        <v>0</v>
      </c>
      <c r="BE93" s="23">
        <f>COUNTIFS('Faturamento SP2'!$D$2:$D$557,'Infos Relatório'!$B$84,'Faturamento SP2'!$E$2:$E$557,'Infos Relatório'!$B93,'Faturamento SP2'!$Z$2:$Z$557,'Infos Relatório'!BE$1)</f>
        <v>0</v>
      </c>
      <c r="BF93" s="14">
        <f>SUMIFS('Faturamento SP2'!$G$2:$G$557,'Faturamento SP2'!$D$2:$D$557,'Infos Relatório'!$B$84,'Faturamento SP2'!$E$2:$E$557,'Infos Relatório'!$B93,'Faturamento SP2'!$Z$2:$Z$557,'Infos Relatório'!BE$1)</f>
        <v>0</v>
      </c>
      <c r="BG93" s="14">
        <f>SUMIFS('Faturamento SP2'!$J$2:$J$557,'Faturamento SP2'!$D$2:$D$557,'Infos Relatório'!$B$84,'Faturamento SP2'!$E$2:$E$557,'Infos Relatório'!$B93,'Faturamento SP2'!$Z$2:$Z$557,'Infos Relatório'!BE$1)</f>
        <v>0</v>
      </c>
      <c r="BH93" s="15">
        <f>SUMIFS('Faturamento SP2'!$O$2:$O$557,'Faturamento SP2'!$D$2:$D$557,'Infos Relatório'!$B$84,'Faturamento SP2'!$E$2:$E$557,'Infos Relatório'!$B93,'Faturamento SP2'!$Z$2:$Z$557,'Infos Relatório'!BE$1,'Faturamento SP2'!$T$2:$T$557,"Sim")+SUMIFS('Faturamento SP2'!$P$2:$P$557,'Faturamento SP2'!$D$2:$D$557,'Infos Relatório'!$B$84,'Faturamento SP2'!$E$2:$E$557,'Infos Relatório'!$B93,'Faturamento SP2'!$Z$2:$Z$557,'Infos Relatório'!BE$1,'Faturamento SP2'!$T$2:$T$557,"Sim")</f>
        <v>0</v>
      </c>
      <c r="BI93" s="27" t="e">
        <f t="shared" si="33"/>
        <v>#DIV/0!</v>
      </c>
      <c r="BJ93" s="24">
        <f>SUMIFS('Faturamento SP2'!$H$2:$H$557,'Faturamento SP2'!$D$2:$D$557,'Infos Relatório'!$B$84,'Faturamento SP2'!$E$2:$E$557,'Infos Relatório'!$B93,'Faturamento SP2'!$Z$2:$Z$557,'Infos Relatório'!BE$1)</f>
        <v>0</v>
      </c>
      <c r="BK93" s="23">
        <f>COUNTIFS('Faturamento SP2'!$D$2:$D$557,'Infos Relatório'!$B$84,'Faturamento SP2'!$E$2:$E$557,'Infos Relatório'!$B93,'Faturamento SP2'!$Z$2:$Z$557,'Infos Relatório'!BK$1)</f>
        <v>0</v>
      </c>
      <c r="BL93" s="14">
        <f>SUMIFS('Faturamento SP2'!$G$2:$G$557,'Faturamento SP2'!$D$2:$D$557,'Infos Relatório'!$B$84,'Faturamento SP2'!$E$2:$E$557,'Infos Relatório'!$B93,'Faturamento SP2'!$Z$2:$Z$557,'Infos Relatório'!BK$1)</f>
        <v>0</v>
      </c>
      <c r="BM93" s="14">
        <f>SUMIFS('Faturamento SP2'!$J$2:$J$557,'Faturamento SP2'!$D$2:$D$557,'Infos Relatório'!$B$84,'Faturamento SP2'!$E$2:$E$557,'Infos Relatório'!$B93,'Faturamento SP2'!$Z$2:$Z$557,'Infos Relatório'!BK$1)</f>
        <v>0</v>
      </c>
      <c r="BN93" s="15">
        <f>SUMIFS('Faturamento SP2'!$O$2:$O$557,'Faturamento SP2'!$D$2:$D$557,'Infos Relatório'!$B$84,'Faturamento SP2'!$E$2:$E$557,'Infos Relatório'!$B93,'Faturamento SP2'!$Z$2:$Z$557,'Infos Relatório'!BK$1,'Faturamento SP2'!$T$2:$T$557,"Sim")+SUMIFS('Faturamento SP2'!$P$2:$P$557,'Faturamento SP2'!$D$2:$D$557,'Infos Relatório'!$B$84,'Faturamento SP2'!$E$2:$E$557,'Infos Relatório'!$B93,'Faturamento SP2'!$Z$2:$Z$557,'Infos Relatório'!BK$1,'Faturamento SP2'!$T$2:$T$557,"Sim")</f>
        <v>0</v>
      </c>
      <c r="BO93" s="27" t="e">
        <f t="shared" si="34"/>
        <v>#DIV/0!</v>
      </c>
      <c r="BP93" s="24">
        <f>SUMIFS('Faturamento SP2'!$H$2:$H$557,'Faturamento SP2'!$D$2:$D$557,'Infos Relatório'!$B$84,'Faturamento SP2'!$E$2:$E$557,'Infos Relatório'!$B93,'Faturamento SP2'!$Z$2:$Z$557,'Infos Relatório'!BK$1)</f>
        <v>0</v>
      </c>
      <c r="BQ93" s="23">
        <f>COUNTIFS('Faturamento SP2'!$D$2:$D$557,'Infos Relatório'!$B$84,'Faturamento SP2'!$E$2:$E$557,'Infos Relatório'!$B93,'Faturamento SP2'!$Z$2:$Z$557,'Infos Relatório'!BQ$1)</f>
        <v>0</v>
      </c>
      <c r="BR93" s="14">
        <f>SUMIFS('Faturamento SP2'!$G$2:$G$557,'Faturamento SP2'!$D$2:$D$557,'Infos Relatório'!$B$84,'Faturamento SP2'!$E$2:$E$557,'Infos Relatório'!$B93,'Faturamento SP2'!$Z$2:$Z$557,'Infos Relatório'!BQ$1)</f>
        <v>0</v>
      </c>
      <c r="BS93" s="14">
        <f>SUMIFS('Faturamento SP2'!$J$2:$J$557,'Faturamento SP2'!$D$2:$D$557,'Infos Relatório'!$B$84,'Faturamento SP2'!$E$2:$E$557,'Infos Relatório'!$B93,'Faturamento SP2'!$Z$2:$Z$557,'Infos Relatório'!BQ$1)</f>
        <v>0</v>
      </c>
      <c r="BT93" s="15">
        <f>SUMIFS('Faturamento SP2'!$O$2:$O$557,'Faturamento SP2'!$D$2:$D$557,'Infos Relatório'!$B$84,'Faturamento SP2'!$E$2:$E$557,'Infos Relatório'!$B93,'Faturamento SP2'!$Z$2:$Z$557,'Infos Relatório'!BQ$1,'Faturamento SP2'!$T$2:$T$557,"Sim")+SUMIFS('Faturamento SP2'!$P$2:$P$557,'Faturamento SP2'!$D$2:$D$557,'Infos Relatório'!$B$84,'Faturamento SP2'!$E$2:$E$557,'Infos Relatório'!$B93,'Faturamento SP2'!$Z$2:$Z$557,'Infos Relatório'!BQ$1,'Faturamento SP2'!$T$2:$T$557,"Sim")</f>
        <v>0</v>
      </c>
      <c r="BU93" s="27" t="e">
        <f t="shared" si="35"/>
        <v>#DIV/0!</v>
      </c>
      <c r="BV93" s="24">
        <f>SUMIFS('Faturamento SP2'!$H$2:$H$557,'Faturamento SP2'!$D$2:$D$557,'Infos Relatório'!$B$84,'Faturamento SP2'!$E$2:$E$557,'Infos Relatório'!$B93,'Faturamento SP2'!$Z$2:$Z$557,'Infos Relatório'!BQ$1)</f>
        <v>0</v>
      </c>
    </row>
    <row r="94" spans="2:74">
      <c r="B94" s="17" t="s">
        <v>246</v>
      </c>
      <c r="C94" s="23">
        <f>COUNTIFS('Faturamento SP2'!$D$2:$D$557,'Infos Relatório'!$B$84,'Faturamento SP2'!$E$2:$E$557,'Infos Relatório'!$B94,'Faturamento SP2'!$Z$2:$Z$557,'Infos Relatório'!C$1)</f>
        <v>0</v>
      </c>
      <c r="D94" s="14">
        <f>SUMIFS('Faturamento SP2'!$G$2:$G$557,'Faturamento SP2'!$D$2:$D$557,'Infos Relatório'!$B$84,'Faturamento SP2'!$E$2:$E$557,'Infos Relatório'!$B94,'Faturamento SP2'!$Z$2:$Z$557,'Infos Relatório'!C$1)</f>
        <v>0</v>
      </c>
      <c r="E94" s="55">
        <f>SUMIFS('Faturamento SP2'!$J$2:$J$557,'Faturamento SP2'!$D$2:$D$557,'Infos Relatório'!$B$84,'Faturamento SP2'!$E$2:$E$557,'Infos Relatório'!$B94,'Faturamento SP2'!$Z$2:$Z$557,'Infos Relatório'!C$1)</f>
        <v>0</v>
      </c>
      <c r="F94" s="15">
        <f>SUMIFS('Faturamento SP2'!$O$2:$O$557,'Faturamento SP2'!$D$2:$D$557,'Infos Relatório'!$B$84,'Faturamento SP2'!$E$2:$E$557,'Infos Relatório'!$B94,'Faturamento SP2'!$Z$2:$Z$557,'Infos Relatório'!C$1,'Faturamento SP2'!$T$2:$T$557,"Sim")+SUMIFS('Faturamento SP2'!$P$2:$P$557,'Faturamento SP2'!$D$2:$D$557,'Infos Relatório'!$B$84,'Faturamento SP2'!$E$2:$E$557,'Infos Relatório'!$B94,'Faturamento SP2'!$Z$2:$Z$557,'Infos Relatório'!C$1,'Faturamento SP2'!$T$2:$T$557,"Sim")</f>
        <v>0</v>
      </c>
      <c r="G94" s="60" t="e">
        <f t="shared" si="24"/>
        <v>#DIV/0!</v>
      </c>
      <c r="H94" s="24">
        <f>SUMIFS('Faturamento SP2'!$H$2:$H$557,'Faturamento SP2'!$D$2:$D$557,'Infos Relatório'!$B$84,'Faturamento SP2'!$E$2:$E$557,'Infos Relatório'!$B94,'Faturamento SP2'!$Z$2:$Z$557,'Infos Relatório'!C$1)</f>
        <v>0</v>
      </c>
      <c r="I94" s="23">
        <f>COUNTIFS('Faturamento SP2'!$D$2:$D$557,'Infos Relatório'!$B$84,'Faturamento SP2'!$E$2:$E$557,'Infos Relatório'!$B94,'Faturamento SP2'!$Z$2:$Z$557,'Infos Relatório'!I$1)</f>
        <v>0</v>
      </c>
      <c r="J94" s="14">
        <f>SUMIFS('Faturamento SP2'!$G$2:$G$557,'Faturamento SP2'!$D$2:$D$557,'Infos Relatório'!$B$84,'Faturamento SP2'!$E$2:$E$557,'Infos Relatório'!$B94,'Faturamento SP2'!$Z$2:$Z$557,'Infos Relatório'!I$1)</f>
        <v>0</v>
      </c>
      <c r="K94" s="55">
        <f>SUMIFS('Faturamento SP2'!$J$2:$J$557,'Faturamento SP2'!$D$2:$D$557,'Infos Relatório'!$B$84,'Faturamento SP2'!$E$2:$E$557,'Infos Relatório'!$B94,'Faturamento SP2'!$Z$2:$Z$557,'Infos Relatório'!I$1)</f>
        <v>0</v>
      </c>
      <c r="L94" s="15">
        <f>SUMIFS('Faturamento SP2'!$O$2:$O$557,'Faturamento SP2'!$D$2:$D$557,'Infos Relatório'!$B$84,'Faturamento SP2'!$E$2:$E$557,'Infos Relatório'!$B94,'Faturamento SP2'!$Z$2:$Z$557,'Infos Relatório'!I$1,'Faturamento SP2'!$T$2:$T$557,"Sim")+SUMIFS('Faturamento SP2'!$P$2:$P$557,'Faturamento SP2'!$D$2:$D$557,'Infos Relatório'!$B$84,'Faturamento SP2'!$E$2:$E$557,'Infos Relatório'!$B94,'Faturamento SP2'!$Z$2:$Z$557,'Infos Relatório'!I$1,'Faturamento SP2'!$T$2:$T$557,"Sim")</f>
        <v>0</v>
      </c>
      <c r="M94" s="27" t="e">
        <f t="shared" si="25"/>
        <v>#DIV/0!</v>
      </c>
      <c r="N94" s="24">
        <f>SUMIFS('Faturamento SP2'!$H$2:$H$557,'Faturamento SP2'!$D$2:$D$557,'Infos Relatório'!$B$84,'Faturamento SP2'!$E$2:$E$557,'Infos Relatório'!$B94,'Faturamento SP2'!$Z$2:$Z$557,'Infos Relatório'!I$1)</f>
        <v>0</v>
      </c>
      <c r="O94" s="23">
        <f>COUNTIFS('Faturamento SP2'!$D$2:$D$557,'Infos Relatório'!$B$84,'Faturamento SP2'!$E$2:$E$557,'Infos Relatório'!$B94,'Faturamento SP2'!$Z$2:$Z$557,'Infos Relatório'!O$1)</f>
        <v>0</v>
      </c>
      <c r="P94" s="14">
        <f>SUMIFS('Faturamento SP2'!$G$2:$G$557,'Faturamento SP2'!$D$2:$D$557,'Infos Relatório'!$B$84,'Faturamento SP2'!$E$2:$E$557,'Infos Relatório'!$B94,'Faturamento SP2'!$Z$2:$Z$557,'Infos Relatório'!O$1)</f>
        <v>0</v>
      </c>
      <c r="Q94" s="14">
        <f>SUMIFS('Faturamento SP2'!$J$2:$J$557,'Faturamento SP2'!$D$2:$D$557,'Infos Relatório'!$B$84,'Faturamento SP2'!$E$2:$E$557,'Infos Relatório'!$B94,'Faturamento SP2'!$Z$2:$Z$557,'Infos Relatório'!O$1)</f>
        <v>0</v>
      </c>
      <c r="R94" s="15">
        <f>SUMIFS('Faturamento SP2'!$O$2:$O$557,'Faturamento SP2'!$D$2:$D$557,'Infos Relatório'!$B$84,'Faturamento SP2'!$E$2:$E$557,'Infos Relatório'!$B94,'Faturamento SP2'!$Z$2:$Z$557,'Infos Relatório'!O$1,'Faturamento SP2'!$T$2:$T$557,"Sim")+SUMIFS('Faturamento SP2'!$P$2:$P$557,'Faturamento SP2'!$D$2:$D$557,'Infos Relatório'!$B$84,'Faturamento SP2'!$E$2:$E$557,'Infos Relatório'!$B94,'Faturamento SP2'!$Z$2:$Z$557,'Infos Relatório'!O$1,'Faturamento SP2'!$T$2:$T$557,"Sim")</f>
        <v>0</v>
      </c>
      <c r="S94" s="27" t="e">
        <f t="shared" si="26"/>
        <v>#DIV/0!</v>
      </c>
      <c r="T94" s="24">
        <f>SUMIFS('Faturamento SP2'!$H$2:$H$557,'Faturamento SP2'!$D$2:$D$557,'Infos Relatório'!$B$84,'Faturamento SP2'!$E$2:$E$557,'Infos Relatório'!$B94,'Faturamento SP2'!$Z$2:$Z$557,'Infos Relatório'!O$1)</f>
        <v>0</v>
      </c>
      <c r="U94" s="23">
        <f>COUNTIFS('Faturamento SP2'!$D$2:$D$557,'Infos Relatório'!$B$84,'Faturamento SP2'!$E$2:$E$557,'Infos Relatório'!$B94,'Faturamento SP2'!$Z$2:$Z$557,'Infos Relatório'!U$1)</f>
        <v>0</v>
      </c>
      <c r="V94" s="14">
        <f>SUMIFS('Faturamento SP2'!$G$2:$G$557,'Faturamento SP2'!$D$2:$D$557,'Infos Relatório'!$B$84,'Faturamento SP2'!$E$2:$E$557,'Infos Relatório'!$B94,'Faturamento SP2'!$Z$2:$Z$557,'Infos Relatório'!U$1)</f>
        <v>0</v>
      </c>
      <c r="W94" s="14">
        <f>SUMIFS('Faturamento SP2'!$J$2:$J$557,'Faturamento SP2'!$D$2:$D$557,'Infos Relatório'!$B$84,'Faturamento SP2'!$E$2:$E$557,'Infos Relatório'!$B94,'Faturamento SP2'!$Z$2:$Z$557,'Infos Relatório'!U$1)</f>
        <v>0</v>
      </c>
      <c r="X94" s="15">
        <f>SUMIFS('Faturamento SP2'!$O$2:$O$557,'Faturamento SP2'!$D$2:$D$557,'Infos Relatório'!$B$84,'Faturamento SP2'!$E$2:$E$557,'Infos Relatório'!$B94,'Faturamento SP2'!$Z$2:$Z$557,'Infos Relatório'!U$1,'Faturamento SP2'!$T$2:$T$557,"Sim")+SUMIFS('Faturamento SP2'!$P$2:$P$557,'Faturamento SP2'!$D$2:$D$557,'Infos Relatório'!$B$84,'Faturamento SP2'!$E$2:$E$557,'Infos Relatório'!$B94,'Faturamento SP2'!$Z$2:$Z$557,'Infos Relatório'!U$1,'Faturamento SP2'!$T$2:$T$557,"Sim")</f>
        <v>0</v>
      </c>
      <c r="Y94" s="27" t="e">
        <f t="shared" si="27"/>
        <v>#DIV/0!</v>
      </c>
      <c r="Z94" s="24">
        <f>SUMIFS('Faturamento SP2'!$H$2:$H$557,'Faturamento SP2'!$D$2:$D$557,'Infos Relatório'!$B$84,'Faturamento SP2'!$E$2:$E$557,'Infos Relatório'!$B94,'Faturamento SP2'!$Z$2:$Z$557,'Infos Relatório'!U$1)</f>
        <v>0</v>
      </c>
      <c r="AA94" s="23">
        <f>COUNTIFS('Faturamento SP2'!$D$2:$D$557,'Infos Relatório'!$B$84,'Faturamento SP2'!$E$2:$E$557,'Infos Relatório'!$B94,'Faturamento SP2'!$Z$2:$Z$557,'Infos Relatório'!AA$1)</f>
        <v>0</v>
      </c>
      <c r="AB94" s="14">
        <f>SUMIFS('Faturamento SP2'!$G$2:$G$557,'Faturamento SP2'!$D$2:$D$557,'Infos Relatório'!$B$84,'Faturamento SP2'!$E$2:$E$557,'Infos Relatório'!$B94,'Faturamento SP2'!$Z$2:$Z$557,'Infos Relatório'!AA$1)</f>
        <v>0</v>
      </c>
      <c r="AC94" s="14">
        <f>SUMIFS('Faturamento SP2'!$J$2:$J$557,'Faturamento SP2'!$D$2:$D$557,'Infos Relatório'!$B$84,'Faturamento SP2'!$E$2:$E$557,'Infos Relatório'!$B94,'Faturamento SP2'!$Z$2:$Z$557,'Infos Relatório'!AA$1)</f>
        <v>0</v>
      </c>
      <c r="AD94" s="15">
        <f>SUMIFS('Faturamento SP2'!$O$2:$O$557,'Faturamento SP2'!$D$2:$D$557,'Infos Relatório'!$B$84,'Faturamento SP2'!$E$2:$E$557,'Infos Relatório'!$B94,'Faturamento SP2'!$Z$2:$Z$557,'Infos Relatório'!AA$1,'Faturamento SP2'!$T$2:$T$557,"Sim")+SUMIFS('Faturamento SP2'!$P$2:$P$557,'Faturamento SP2'!$D$2:$D$557,'Infos Relatório'!$B$84,'Faturamento SP2'!$E$2:$E$557,'Infos Relatório'!$B94,'Faturamento SP2'!$Z$2:$Z$557,'Infos Relatório'!AA$1,'Faturamento SP2'!$T$2:$T$557,"Sim")</f>
        <v>0</v>
      </c>
      <c r="AE94" s="27" t="e">
        <f t="shared" si="28"/>
        <v>#DIV/0!</v>
      </c>
      <c r="AF94" s="24">
        <f>SUMIFS('Faturamento SP2'!$H$2:$H$557,'Faturamento SP2'!$D$2:$D$557,'Infos Relatório'!$B$84,'Faturamento SP2'!$E$2:$E$557,'Infos Relatório'!$B94,'Faturamento SP2'!$Z$2:$Z$557,'Infos Relatório'!AA$1)</f>
        <v>0</v>
      </c>
      <c r="AG94" s="23">
        <f>COUNTIFS('Faturamento SP2'!$D$2:$D$557,'Infos Relatório'!$B$84,'Faturamento SP2'!$E$2:$E$557,'Infos Relatório'!$B94,'Faturamento SP2'!$Z$2:$Z$557,'Infos Relatório'!AG$1)</f>
        <v>0</v>
      </c>
      <c r="AH94" s="14">
        <f>SUMIFS('Faturamento SP2'!$G$2:$G$557,'Faturamento SP2'!$D$2:$D$557,'Infos Relatório'!$B$84,'Faturamento SP2'!$E$2:$E$557,'Infos Relatório'!$B94,'Faturamento SP2'!$Z$2:$Z$557,'Infos Relatório'!AG$1)</f>
        <v>0</v>
      </c>
      <c r="AI94" s="14">
        <f>SUMIFS('Faturamento SP2'!$J$2:$J$557,'Faturamento SP2'!$D$2:$D$557,'Infos Relatório'!$B$84,'Faturamento SP2'!$E$2:$E$557,'Infos Relatório'!$B94,'Faturamento SP2'!$Z$2:$Z$557,'Infos Relatório'!AG$1)</f>
        <v>0</v>
      </c>
      <c r="AJ94" s="15">
        <f>SUMIFS('Faturamento SP2'!$O$2:$O$557,'Faturamento SP2'!$D$2:$D$557,'Infos Relatório'!$B$84,'Faturamento SP2'!$E$2:$E$557,'Infos Relatório'!$B94,'Faturamento SP2'!$Z$2:$Z$557,'Infos Relatório'!AG$1,'Faturamento SP2'!$T$2:$T$557,"Sim")+SUMIFS('Faturamento SP2'!$P$2:$P$557,'Faturamento SP2'!$D$2:$D$557,'Infos Relatório'!$B$84,'Faturamento SP2'!$E$2:$E$557,'Infos Relatório'!$B94,'Faturamento SP2'!$Z$2:$Z$557,'Infos Relatório'!AG$1,'Faturamento SP2'!$T$2:$T$557,"Sim")</f>
        <v>0</v>
      </c>
      <c r="AK94" s="27" t="e">
        <f t="shared" si="29"/>
        <v>#DIV/0!</v>
      </c>
      <c r="AL94" s="24">
        <f>SUMIFS('Faturamento SP2'!$H$2:$H$557,'Faturamento SP2'!$D$2:$D$557,'Infos Relatório'!$B$84,'Faturamento SP2'!$E$2:$E$557,'Infos Relatório'!$B94,'Faturamento SP2'!$Z$2:$Z$557,'Infos Relatório'!AG$1)</f>
        <v>0</v>
      </c>
      <c r="AM94" s="23">
        <f>COUNTIFS('Faturamento SP2'!$D$2:$D$557,'Infos Relatório'!$B$84,'Faturamento SP2'!$E$2:$E$557,'Infos Relatório'!$B94,'Faturamento SP2'!$Z$2:$Z$557,'Infos Relatório'!AM$1)</f>
        <v>0</v>
      </c>
      <c r="AN94" s="14">
        <f>SUMIFS('Faturamento SP2'!$G$2:$G$557,'Faturamento SP2'!$D$2:$D$557,'Infos Relatório'!$B$84,'Faturamento SP2'!$E$2:$E$557,'Infos Relatório'!$B94,'Faturamento SP2'!$Z$2:$Z$557,'Infos Relatório'!AM$1)</f>
        <v>0</v>
      </c>
      <c r="AO94" s="14">
        <f>SUMIFS('Faturamento SP2'!$J$2:$J$557,'Faturamento SP2'!$D$2:$D$557,'Infos Relatório'!$B$84,'Faturamento SP2'!$E$2:$E$557,'Infos Relatório'!$B94,'Faturamento SP2'!$Z$2:$Z$557,'Infos Relatório'!AM$1)</f>
        <v>0</v>
      </c>
      <c r="AP94" s="15">
        <f>SUMIFS('Faturamento SP2'!$O$2:$O$557,'Faturamento SP2'!$D$2:$D$557,'Infos Relatório'!$B$84,'Faturamento SP2'!$E$2:$E$557,'Infos Relatório'!$B94,'Faturamento SP2'!$Z$2:$Z$557,'Infos Relatório'!AM$1,'Faturamento SP2'!$T$2:$T$557,"Sim")+SUMIFS('Faturamento SP2'!$P$2:$P$557,'Faturamento SP2'!$D$2:$D$557,'Infos Relatório'!$B$84,'Faturamento SP2'!$E$2:$E$557,'Infos Relatório'!$B94,'Faturamento SP2'!$Z$2:$Z$557,'Infos Relatório'!AM$1,'Faturamento SP2'!$T$2:$T$557,"Sim")</f>
        <v>0</v>
      </c>
      <c r="AQ94" s="27" t="e">
        <f t="shared" si="30"/>
        <v>#DIV/0!</v>
      </c>
      <c r="AR94" s="24">
        <f>SUMIFS('Faturamento SP2'!$H$2:$H$557,'Faturamento SP2'!$D$2:$D$557,'Infos Relatório'!$B$84,'Faturamento SP2'!$E$2:$E$557,'Infos Relatório'!$B94,'Faturamento SP2'!$Z$2:$Z$557,'Infos Relatório'!AM$1)</f>
        <v>0</v>
      </c>
      <c r="AS94" s="23">
        <f>COUNTIFS('Faturamento SP2'!$D$2:$D$557,'Infos Relatório'!$B$84,'Faturamento SP2'!$E$2:$E$557,'Infos Relatório'!$B94,'Faturamento SP2'!$Z$2:$Z$557,'Infos Relatório'!AS$1)</f>
        <v>0</v>
      </c>
      <c r="AT94" s="14">
        <f>SUMIFS('Faturamento SP2'!$G$2:$G$557,'Faturamento SP2'!$D$2:$D$557,'Infos Relatório'!$B$84,'Faturamento SP2'!$E$2:$E$557,'Infos Relatório'!$B94,'Faturamento SP2'!$Z$2:$Z$557,'Infos Relatório'!AS$1)</f>
        <v>0</v>
      </c>
      <c r="AU94" s="14">
        <f>SUMIFS('Faturamento SP2'!$J$2:$J$557,'Faturamento SP2'!$D$2:$D$557,'Infos Relatório'!$B$84,'Faturamento SP2'!$E$2:$E$557,'Infos Relatório'!$B94,'Faturamento SP2'!$Z$2:$Z$557,'Infos Relatório'!AS$1)</f>
        <v>0</v>
      </c>
      <c r="AV94" s="15">
        <f>SUMIFS('Faturamento SP2'!$O$2:$O$557,'Faturamento SP2'!$D$2:$D$557,'Infos Relatório'!$B$84,'Faturamento SP2'!$E$2:$E$557,'Infos Relatório'!$B94,'Faturamento SP2'!$Z$2:$Z$557,'Infos Relatório'!AS$1,'Faturamento SP2'!$T$2:$T$557,"Sim")+SUMIFS('Faturamento SP2'!$P$2:$P$557,'Faturamento SP2'!$D$2:$D$557,'Infos Relatório'!$B$84,'Faturamento SP2'!$E$2:$E$557,'Infos Relatório'!$B94,'Faturamento SP2'!$Z$2:$Z$557,'Infos Relatório'!AS$1,'Faturamento SP2'!$T$2:$T$557,"Sim")</f>
        <v>0</v>
      </c>
      <c r="AW94" s="27" t="e">
        <f t="shared" si="31"/>
        <v>#DIV/0!</v>
      </c>
      <c r="AX94" s="24">
        <f>SUMIFS('Faturamento SP2'!$H$2:$H$557,'Faturamento SP2'!$D$2:$D$557,'Infos Relatório'!$B$84,'Faturamento SP2'!$E$2:$E$557,'Infos Relatório'!$B94,'Faturamento SP2'!$Z$2:$Z$557,'Infos Relatório'!AS$1)</f>
        <v>0</v>
      </c>
      <c r="AY94" s="23">
        <f>COUNTIFS('Faturamento SP2'!$D$2:$D$557,'Infos Relatório'!$B$84,'Faturamento SP2'!$E$2:$E$557,'Infos Relatório'!$B94,'Faturamento SP2'!$Z$2:$Z$557,'Infos Relatório'!AY$1)</f>
        <v>0</v>
      </c>
      <c r="AZ94" s="14">
        <f>SUMIFS('Faturamento SP2'!$G$2:$G$557,'Faturamento SP2'!$D$2:$D$557,'Infos Relatório'!$B$84,'Faturamento SP2'!$E$2:$E$557,'Infos Relatório'!$B94,'Faturamento SP2'!$Z$2:$Z$557,'Infos Relatório'!AY$1)</f>
        <v>0</v>
      </c>
      <c r="BA94" s="14">
        <f>SUMIFS('Faturamento SP2'!$J$2:$J$557,'Faturamento SP2'!$D$2:$D$557,'Infos Relatório'!$B$84,'Faturamento SP2'!$E$2:$E$557,'Infos Relatório'!$B94,'Faturamento SP2'!$Z$2:$Z$557,'Infos Relatório'!AY$1)</f>
        <v>0</v>
      </c>
      <c r="BB94" s="15">
        <f>SUMIFS('Faturamento SP2'!$O$2:$O$557,'Faturamento SP2'!$D$2:$D$557,'Infos Relatório'!$B$84,'Faturamento SP2'!$E$2:$E$557,'Infos Relatório'!$B94,'Faturamento SP2'!$Z$2:$Z$557,'Infos Relatório'!AY$1,'Faturamento SP2'!$T$2:$T$557,"Sim")+SUMIFS('Faturamento SP2'!$P$2:$P$557,'Faturamento SP2'!$D$2:$D$557,'Infos Relatório'!$B$84,'Faturamento SP2'!$E$2:$E$557,'Infos Relatório'!$B94,'Faturamento SP2'!$Z$2:$Z$557,'Infos Relatório'!AY$1,'Faturamento SP2'!$T$2:$T$557,"Sim")</f>
        <v>0</v>
      </c>
      <c r="BC94" s="27" t="e">
        <f t="shared" si="32"/>
        <v>#DIV/0!</v>
      </c>
      <c r="BD94" s="24">
        <f>SUMIFS('Faturamento SP2'!$H$2:$H$557,'Faturamento SP2'!$D$2:$D$557,'Infos Relatório'!$B$84,'Faturamento SP2'!$E$2:$E$557,'Infos Relatório'!$B94,'Faturamento SP2'!$Z$2:$Z$557,'Infos Relatório'!AY$1)</f>
        <v>0</v>
      </c>
      <c r="BE94" s="23">
        <f>COUNTIFS('Faturamento SP2'!$D$2:$D$557,'Infos Relatório'!$B$84,'Faturamento SP2'!$E$2:$E$557,'Infos Relatório'!$B94,'Faturamento SP2'!$Z$2:$Z$557,'Infos Relatório'!BE$1)</f>
        <v>0</v>
      </c>
      <c r="BF94" s="14">
        <f>SUMIFS('Faturamento SP2'!$G$2:$G$557,'Faturamento SP2'!$D$2:$D$557,'Infos Relatório'!$B$84,'Faturamento SP2'!$E$2:$E$557,'Infos Relatório'!$B94,'Faturamento SP2'!$Z$2:$Z$557,'Infos Relatório'!BE$1)</f>
        <v>0</v>
      </c>
      <c r="BG94" s="14">
        <f>SUMIFS('Faturamento SP2'!$J$2:$J$557,'Faturamento SP2'!$D$2:$D$557,'Infos Relatório'!$B$84,'Faturamento SP2'!$E$2:$E$557,'Infos Relatório'!$B94,'Faturamento SP2'!$Z$2:$Z$557,'Infos Relatório'!BE$1)</f>
        <v>0</v>
      </c>
      <c r="BH94" s="15">
        <f>SUMIFS('Faturamento SP2'!$O$2:$O$557,'Faturamento SP2'!$D$2:$D$557,'Infos Relatório'!$B$84,'Faturamento SP2'!$E$2:$E$557,'Infos Relatório'!$B94,'Faturamento SP2'!$Z$2:$Z$557,'Infos Relatório'!BE$1,'Faturamento SP2'!$T$2:$T$557,"Sim")+SUMIFS('Faturamento SP2'!$P$2:$P$557,'Faturamento SP2'!$D$2:$D$557,'Infos Relatório'!$B$84,'Faturamento SP2'!$E$2:$E$557,'Infos Relatório'!$B94,'Faturamento SP2'!$Z$2:$Z$557,'Infos Relatório'!BE$1,'Faturamento SP2'!$T$2:$T$557,"Sim")</f>
        <v>0</v>
      </c>
      <c r="BI94" s="27" t="e">
        <f t="shared" si="33"/>
        <v>#DIV/0!</v>
      </c>
      <c r="BJ94" s="24">
        <f>SUMIFS('Faturamento SP2'!$H$2:$H$557,'Faturamento SP2'!$D$2:$D$557,'Infos Relatório'!$B$84,'Faturamento SP2'!$E$2:$E$557,'Infos Relatório'!$B94,'Faturamento SP2'!$Z$2:$Z$557,'Infos Relatório'!BE$1)</f>
        <v>0</v>
      </c>
      <c r="BK94" s="23">
        <f>COUNTIFS('Faturamento SP2'!$D$2:$D$557,'Infos Relatório'!$B$84,'Faturamento SP2'!$E$2:$E$557,'Infos Relatório'!$B94,'Faturamento SP2'!$Z$2:$Z$557,'Infos Relatório'!BK$1)</f>
        <v>0</v>
      </c>
      <c r="BL94" s="14">
        <f>SUMIFS('Faturamento SP2'!$G$2:$G$557,'Faturamento SP2'!$D$2:$D$557,'Infos Relatório'!$B$84,'Faturamento SP2'!$E$2:$E$557,'Infos Relatório'!$B94,'Faturamento SP2'!$Z$2:$Z$557,'Infos Relatório'!BK$1)</f>
        <v>0</v>
      </c>
      <c r="BM94" s="14">
        <f>SUMIFS('Faturamento SP2'!$J$2:$J$557,'Faturamento SP2'!$D$2:$D$557,'Infos Relatório'!$B$84,'Faturamento SP2'!$E$2:$E$557,'Infos Relatório'!$B94,'Faturamento SP2'!$Z$2:$Z$557,'Infos Relatório'!BK$1)</f>
        <v>0</v>
      </c>
      <c r="BN94" s="15">
        <f>SUMIFS('Faturamento SP2'!$O$2:$O$557,'Faturamento SP2'!$D$2:$D$557,'Infos Relatório'!$B$84,'Faturamento SP2'!$E$2:$E$557,'Infos Relatório'!$B94,'Faturamento SP2'!$Z$2:$Z$557,'Infos Relatório'!BK$1,'Faturamento SP2'!$T$2:$T$557,"Sim")+SUMIFS('Faturamento SP2'!$P$2:$P$557,'Faturamento SP2'!$D$2:$D$557,'Infos Relatório'!$B$84,'Faturamento SP2'!$E$2:$E$557,'Infos Relatório'!$B94,'Faturamento SP2'!$Z$2:$Z$557,'Infos Relatório'!BK$1,'Faturamento SP2'!$T$2:$T$557,"Sim")</f>
        <v>0</v>
      </c>
      <c r="BO94" s="27" t="e">
        <f t="shared" si="34"/>
        <v>#DIV/0!</v>
      </c>
      <c r="BP94" s="24">
        <f>SUMIFS('Faturamento SP2'!$H$2:$H$557,'Faturamento SP2'!$D$2:$D$557,'Infos Relatório'!$B$84,'Faturamento SP2'!$E$2:$E$557,'Infos Relatório'!$B94,'Faturamento SP2'!$Z$2:$Z$557,'Infos Relatório'!BK$1)</f>
        <v>0</v>
      </c>
      <c r="BQ94" s="23">
        <f>COUNTIFS('Faturamento SP2'!$D$2:$D$557,'Infos Relatório'!$B$84,'Faturamento SP2'!$E$2:$E$557,'Infos Relatório'!$B94,'Faturamento SP2'!$Z$2:$Z$557,'Infos Relatório'!BQ$1)</f>
        <v>0</v>
      </c>
      <c r="BR94" s="14">
        <f>SUMIFS('Faturamento SP2'!$G$2:$G$557,'Faturamento SP2'!$D$2:$D$557,'Infos Relatório'!$B$84,'Faturamento SP2'!$E$2:$E$557,'Infos Relatório'!$B94,'Faturamento SP2'!$Z$2:$Z$557,'Infos Relatório'!BQ$1)</f>
        <v>0</v>
      </c>
      <c r="BS94" s="14">
        <f>SUMIFS('Faturamento SP2'!$J$2:$J$557,'Faturamento SP2'!$D$2:$D$557,'Infos Relatório'!$B$84,'Faturamento SP2'!$E$2:$E$557,'Infos Relatório'!$B94,'Faturamento SP2'!$Z$2:$Z$557,'Infos Relatório'!BQ$1)</f>
        <v>0</v>
      </c>
      <c r="BT94" s="15">
        <f>SUMIFS('Faturamento SP2'!$O$2:$O$557,'Faturamento SP2'!$D$2:$D$557,'Infos Relatório'!$B$84,'Faturamento SP2'!$E$2:$E$557,'Infos Relatório'!$B94,'Faturamento SP2'!$Z$2:$Z$557,'Infos Relatório'!BQ$1,'Faturamento SP2'!$T$2:$T$557,"Sim")+SUMIFS('Faturamento SP2'!$P$2:$P$557,'Faturamento SP2'!$D$2:$D$557,'Infos Relatório'!$B$84,'Faturamento SP2'!$E$2:$E$557,'Infos Relatório'!$B94,'Faturamento SP2'!$Z$2:$Z$557,'Infos Relatório'!BQ$1,'Faturamento SP2'!$T$2:$T$557,"Sim")</f>
        <v>0</v>
      </c>
      <c r="BU94" s="27" t="e">
        <f t="shared" si="35"/>
        <v>#DIV/0!</v>
      </c>
      <c r="BV94" s="24">
        <f>SUMIFS('Faturamento SP2'!$H$2:$H$557,'Faturamento SP2'!$D$2:$D$557,'Infos Relatório'!$B$84,'Faturamento SP2'!$E$2:$E$557,'Infos Relatório'!$B94,'Faturamento SP2'!$Z$2:$Z$557,'Infos Relatório'!BQ$1)</f>
        <v>0</v>
      </c>
    </row>
    <row r="95" spans="2:74">
      <c r="B95" s="17" t="s">
        <v>167</v>
      </c>
      <c r="C95" s="23">
        <f>COUNTIFS('Faturamento SP2'!$D$2:$D$557,'Infos Relatório'!$B$84,'Faturamento SP2'!$E$2:$E$557,'Infos Relatório'!$B95,'Faturamento SP2'!$Z$2:$Z$557,'Infos Relatório'!C$1)</f>
        <v>0</v>
      </c>
      <c r="D95" s="14">
        <f>SUMIFS('Faturamento SP2'!$G$2:$G$557,'Faturamento SP2'!$D$2:$D$557,'Infos Relatório'!$B$84,'Faturamento SP2'!$E$2:$E$557,'Infos Relatório'!$B95,'Faturamento SP2'!$Z$2:$Z$557,'Infos Relatório'!C$1)</f>
        <v>0</v>
      </c>
      <c r="E95" s="55">
        <f>SUMIFS('Faturamento SP2'!$J$2:$J$557,'Faturamento SP2'!$D$2:$D$557,'Infos Relatório'!$B$84,'Faturamento SP2'!$E$2:$E$557,'Infos Relatório'!$B95,'Faturamento SP2'!$Z$2:$Z$557,'Infos Relatório'!C$1)</f>
        <v>0</v>
      </c>
      <c r="F95" s="15">
        <f>SUMIFS('Faturamento SP2'!$O$2:$O$557,'Faturamento SP2'!$D$2:$D$557,'Infos Relatório'!$B$84,'Faturamento SP2'!$E$2:$E$557,'Infos Relatório'!$B95,'Faturamento SP2'!$Z$2:$Z$557,'Infos Relatório'!C$1,'Faturamento SP2'!$T$2:$T$557,"Sim")+SUMIFS('Faturamento SP2'!$P$2:$P$557,'Faturamento SP2'!$D$2:$D$557,'Infos Relatório'!$B$84,'Faturamento SP2'!$E$2:$E$557,'Infos Relatório'!$B95,'Faturamento SP2'!$Z$2:$Z$557,'Infos Relatório'!C$1,'Faturamento SP2'!$T$2:$T$557,"Sim")</f>
        <v>0</v>
      </c>
      <c r="G95" s="60" t="e">
        <f t="shared" si="24"/>
        <v>#DIV/0!</v>
      </c>
      <c r="H95" s="24">
        <f>SUMIFS('Faturamento SP2'!$H$2:$H$557,'Faturamento SP2'!$D$2:$D$557,'Infos Relatório'!$B$84,'Faturamento SP2'!$E$2:$E$557,'Infos Relatório'!$B95,'Faturamento SP2'!$Z$2:$Z$557,'Infos Relatório'!C$1)</f>
        <v>0</v>
      </c>
      <c r="I95" s="23">
        <f>COUNTIFS('Faturamento SP2'!$D$2:$D$557,'Infos Relatório'!$B$84,'Faturamento SP2'!$E$2:$E$557,'Infos Relatório'!$B95,'Faturamento SP2'!$Z$2:$Z$557,'Infos Relatório'!I$1)</f>
        <v>0</v>
      </c>
      <c r="J95" s="14">
        <f>SUMIFS('Faturamento SP2'!$G$2:$G$557,'Faturamento SP2'!$D$2:$D$557,'Infos Relatório'!$B$84,'Faturamento SP2'!$E$2:$E$557,'Infos Relatório'!$B95,'Faturamento SP2'!$Z$2:$Z$557,'Infos Relatório'!I$1)</f>
        <v>0</v>
      </c>
      <c r="K95" s="55">
        <f>SUMIFS('Faturamento SP2'!$J$2:$J$557,'Faturamento SP2'!$D$2:$D$557,'Infos Relatório'!$B$84,'Faturamento SP2'!$E$2:$E$557,'Infos Relatório'!$B95,'Faturamento SP2'!$Z$2:$Z$557,'Infos Relatório'!I$1)</f>
        <v>0</v>
      </c>
      <c r="L95" s="15">
        <f>SUMIFS('Faturamento SP2'!$O$2:$O$557,'Faturamento SP2'!$D$2:$D$557,'Infos Relatório'!$B$84,'Faturamento SP2'!$E$2:$E$557,'Infos Relatório'!$B95,'Faturamento SP2'!$Z$2:$Z$557,'Infos Relatório'!I$1,'Faturamento SP2'!$T$2:$T$557,"Sim")+SUMIFS('Faturamento SP2'!$P$2:$P$557,'Faturamento SP2'!$D$2:$D$557,'Infos Relatório'!$B$84,'Faturamento SP2'!$E$2:$E$557,'Infos Relatório'!$B95,'Faturamento SP2'!$Z$2:$Z$557,'Infos Relatório'!I$1,'Faturamento SP2'!$T$2:$T$557,"Sim")</f>
        <v>0</v>
      </c>
      <c r="M95" s="27" t="e">
        <f t="shared" si="25"/>
        <v>#DIV/0!</v>
      </c>
      <c r="N95" s="24">
        <f>SUMIFS('Faturamento SP2'!$H$2:$H$557,'Faturamento SP2'!$D$2:$D$557,'Infos Relatório'!$B$84,'Faturamento SP2'!$E$2:$E$557,'Infos Relatório'!$B95,'Faturamento SP2'!$Z$2:$Z$557,'Infos Relatório'!I$1)</f>
        <v>0</v>
      </c>
      <c r="O95" s="23">
        <f>COUNTIFS('Faturamento SP2'!$D$2:$D$557,'Infos Relatório'!$B$84,'Faturamento SP2'!$E$2:$E$557,'Infos Relatório'!$B95,'Faturamento SP2'!$Z$2:$Z$557,'Infos Relatório'!O$1)</f>
        <v>0</v>
      </c>
      <c r="P95" s="14">
        <f>SUMIFS('Faturamento SP2'!$G$2:$G$557,'Faturamento SP2'!$D$2:$D$557,'Infos Relatório'!$B$84,'Faturamento SP2'!$E$2:$E$557,'Infos Relatório'!$B95,'Faturamento SP2'!$Z$2:$Z$557,'Infos Relatório'!O$1)</f>
        <v>0</v>
      </c>
      <c r="Q95" s="14">
        <f>SUMIFS('Faturamento SP2'!$J$2:$J$557,'Faturamento SP2'!$D$2:$D$557,'Infos Relatório'!$B$84,'Faturamento SP2'!$E$2:$E$557,'Infos Relatório'!$B95,'Faturamento SP2'!$Z$2:$Z$557,'Infos Relatório'!O$1)</f>
        <v>0</v>
      </c>
      <c r="R95" s="15">
        <f>SUMIFS('Faturamento SP2'!$O$2:$O$557,'Faturamento SP2'!$D$2:$D$557,'Infos Relatório'!$B$84,'Faturamento SP2'!$E$2:$E$557,'Infos Relatório'!$B95,'Faturamento SP2'!$Z$2:$Z$557,'Infos Relatório'!O$1,'Faturamento SP2'!$T$2:$T$557,"Sim")+SUMIFS('Faturamento SP2'!$P$2:$P$557,'Faturamento SP2'!$D$2:$D$557,'Infos Relatório'!$B$84,'Faturamento SP2'!$E$2:$E$557,'Infos Relatório'!$B95,'Faturamento SP2'!$Z$2:$Z$557,'Infos Relatório'!O$1,'Faturamento SP2'!$T$2:$T$557,"Sim")</f>
        <v>0</v>
      </c>
      <c r="S95" s="27" t="e">
        <f t="shared" si="26"/>
        <v>#DIV/0!</v>
      </c>
      <c r="T95" s="24">
        <f>SUMIFS('Faturamento SP2'!$H$2:$H$557,'Faturamento SP2'!$D$2:$D$557,'Infos Relatório'!$B$84,'Faturamento SP2'!$E$2:$E$557,'Infos Relatório'!$B95,'Faturamento SP2'!$Z$2:$Z$557,'Infos Relatório'!O$1)</f>
        <v>0</v>
      </c>
      <c r="U95" s="23">
        <f>COUNTIFS('Faturamento SP2'!$D$2:$D$557,'Infos Relatório'!$B$84,'Faturamento SP2'!$E$2:$E$557,'Infos Relatório'!$B95,'Faturamento SP2'!$Z$2:$Z$557,'Infos Relatório'!U$1)</f>
        <v>0</v>
      </c>
      <c r="V95" s="14">
        <f>SUMIFS('Faturamento SP2'!$G$2:$G$557,'Faturamento SP2'!$D$2:$D$557,'Infos Relatório'!$B$84,'Faturamento SP2'!$E$2:$E$557,'Infos Relatório'!$B95,'Faturamento SP2'!$Z$2:$Z$557,'Infos Relatório'!U$1)</f>
        <v>0</v>
      </c>
      <c r="W95" s="14">
        <f>SUMIFS('Faturamento SP2'!$J$2:$J$557,'Faturamento SP2'!$D$2:$D$557,'Infos Relatório'!$B$84,'Faturamento SP2'!$E$2:$E$557,'Infos Relatório'!$B95,'Faturamento SP2'!$Z$2:$Z$557,'Infos Relatório'!U$1)</f>
        <v>0</v>
      </c>
      <c r="X95" s="15">
        <f>SUMIFS('Faturamento SP2'!$O$2:$O$557,'Faturamento SP2'!$D$2:$D$557,'Infos Relatório'!$B$84,'Faturamento SP2'!$E$2:$E$557,'Infos Relatório'!$B95,'Faturamento SP2'!$Z$2:$Z$557,'Infos Relatório'!U$1,'Faturamento SP2'!$T$2:$T$557,"Sim")+SUMIFS('Faturamento SP2'!$P$2:$P$557,'Faturamento SP2'!$D$2:$D$557,'Infos Relatório'!$B$84,'Faturamento SP2'!$E$2:$E$557,'Infos Relatório'!$B95,'Faturamento SP2'!$Z$2:$Z$557,'Infos Relatório'!U$1,'Faturamento SP2'!$T$2:$T$557,"Sim")</f>
        <v>0</v>
      </c>
      <c r="Y95" s="27" t="e">
        <f t="shared" si="27"/>
        <v>#DIV/0!</v>
      </c>
      <c r="Z95" s="24">
        <f>SUMIFS('Faturamento SP2'!$H$2:$H$557,'Faturamento SP2'!$D$2:$D$557,'Infos Relatório'!$B$84,'Faturamento SP2'!$E$2:$E$557,'Infos Relatório'!$B95,'Faturamento SP2'!$Z$2:$Z$557,'Infos Relatório'!U$1)</f>
        <v>0</v>
      </c>
      <c r="AA95" s="23">
        <f>COUNTIFS('Faturamento SP2'!$D$2:$D$557,'Infos Relatório'!$B$84,'Faturamento SP2'!$E$2:$E$557,'Infos Relatório'!$B95,'Faturamento SP2'!$Z$2:$Z$557,'Infos Relatório'!AA$1)</f>
        <v>0</v>
      </c>
      <c r="AB95" s="14">
        <f>SUMIFS('Faturamento SP2'!$G$2:$G$557,'Faturamento SP2'!$D$2:$D$557,'Infos Relatório'!$B$84,'Faturamento SP2'!$E$2:$E$557,'Infos Relatório'!$B95,'Faturamento SP2'!$Z$2:$Z$557,'Infos Relatório'!AA$1)</f>
        <v>0</v>
      </c>
      <c r="AC95" s="14">
        <f>SUMIFS('Faturamento SP2'!$J$2:$J$557,'Faturamento SP2'!$D$2:$D$557,'Infos Relatório'!$B$84,'Faturamento SP2'!$E$2:$E$557,'Infos Relatório'!$B95,'Faturamento SP2'!$Z$2:$Z$557,'Infos Relatório'!AA$1)</f>
        <v>0</v>
      </c>
      <c r="AD95" s="15">
        <f>SUMIFS('Faturamento SP2'!$O$2:$O$557,'Faturamento SP2'!$D$2:$D$557,'Infos Relatório'!$B$84,'Faturamento SP2'!$E$2:$E$557,'Infos Relatório'!$B95,'Faturamento SP2'!$Z$2:$Z$557,'Infos Relatório'!AA$1,'Faturamento SP2'!$T$2:$T$557,"Sim")+SUMIFS('Faturamento SP2'!$P$2:$P$557,'Faturamento SP2'!$D$2:$D$557,'Infos Relatório'!$B$84,'Faturamento SP2'!$E$2:$E$557,'Infos Relatório'!$B95,'Faturamento SP2'!$Z$2:$Z$557,'Infos Relatório'!AA$1,'Faturamento SP2'!$T$2:$T$557,"Sim")</f>
        <v>0</v>
      </c>
      <c r="AE95" s="27" t="e">
        <f t="shared" si="28"/>
        <v>#DIV/0!</v>
      </c>
      <c r="AF95" s="24">
        <f>SUMIFS('Faturamento SP2'!$H$2:$H$557,'Faturamento SP2'!$D$2:$D$557,'Infos Relatório'!$B$84,'Faturamento SP2'!$E$2:$E$557,'Infos Relatório'!$B95,'Faturamento SP2'!$Z$2:$Z$557,'Infos Relatório'!AA$1)</f>
        <v>0</v>
      </c>
      <c r="AG95" s="23">
        <f>COUNTIFS('Faturamento SP2'!$D$2:$D$557,'Infos Relatório'!$B$84,'Faturamento SP2'!$E$2:$E$557,'Infos Relatório'!$B95,'Faturamento SP2'!$Z$2:$Z$557,'Infos Relatório'!AG$1)</f>
        <v>0</v>
      </c>
      <c r="AH95" s="14">
        <f>SUMIFS('Faturamento SP2'!$G$2:$G$557,'Faturamento SP2'!$D$2:$D$557,'Infos Relatório'!$B$84,'Faturamento SP2'!$E$2:$E$557,'Infos Relatório'!$B95,'Faturamento SP2'!$Z$2:$Z$557,'Infos Relatório'!AG$1)</f>
        <v>0</v>
      </c>
      <c r="AI95" s="14">
        <f>SUMIFS('Faturamento SP2'!$J$2:$J$557,'Faturamento SP2'!$D$2:$D$557,'Infos Relatório'!$B$84,'Faturamento SP2'!$E$2:$E$557,'Infos Relatório'!$B95,'Faturamento SP2'!$Z$2:$Z$557,'Infos Relatório'!AG$1)</f>
        <v>0</v>
      </c>
      <c r="AJ95" s="15">
        <f>SUMIFS('Faturamento SP2'!$O$2:$O$557,'Faturamento SP2'!$D$2:$D$557,'Infos Relatório'!$B$84,'Faturamento SP2'!$E$2:$E$557,'Infos Relatório'!$B95,'Faturamento SP2'!$Z$2:$Z$557,'Infos Relatório'!AG$1,'Faturamento SP2'!$T$2:$T$557,"Sim")+SUMIFS('Faturamento SP2'!$P$2:$P$557,'Faturamento SP2'!$D$2:$D$557,'Infos Relatório'!$B$84,'Faturamento SP2'!$E$2:$E$557,'Infos Relatório'!$B95,'Faturamento SP2'!$Z$2:$Z$557,'Infos Relatório'!AG$1,'Faturamento SP2'!$T$2:$T$557,"Sim")</f>
        <v>0</v>
      </c>
      <c r="AK95" s="27" t="e">
        <f t="shared" si="29"/>
        <v>#DIV/0!</v>
      </c>
      <c r="AL95" s="24">
        <f>SUMIFS('Faturamento SP2'!$H$2:$H$557,'Faturamento SP2'!$D$2:$D$557,'Infos Relatório'!$B$84,'Faturamento SP2'!$E$2:$E$557,'Infos Relatório'!$B95,'Faturamento SP2'!$Z$2:$Z$557,'Infos Relatório'!AG$1)</f>
        <v>0</v>
      </c>
      <c r="AM95" s="23">
        <f>COUNTIFS('Faturamento SP2'!$D$2:$D$557,'Infos Relatório'!$B$84,'Faturamento SP2'!$E$2:$E$557,'Infos Relatório'!$B95,'Faturamento SP2'!$Z$2:$Z$557,'Infos Relatório'!AM$1)</f>
        <v>0</v>
      </c>
      <c r="AN95" s="14">
        <f>SUMIFS('Faturamento SP2'!$G$2:$G$557,'Faturamento SP2'!$D$2:$D$557,'Infos Relatório'!$B$84,'Faturamento SP2'!$E$2:$E$557,'Infos Relatório'!$B95,'Faturamento SP2'!$Z$2:$Z$557,'Infos Relatório'!AM$1)</f>
        <v>0</v>
      </c>
      <c r="AO95" s="14">
        <f>SUMIFS('Faturamento SP2'!$J$2:$J$557,'Faturamento SP2'!$D$2:$D$557,'Infos Relatório'!$B$84,'Faturamento SP2'!$E$2:$E$557,'Infos Relatório'!$B95,'Faturamento SP2'!$Z$2:$Z$557,'Infos Relatório'!AM$1)</f>
        <v>0</v>
      </c>
      <c r="AP95" s="15">
        <f>SUMIFS('Faturamento SP2'!$O$2:$O$557,'Faturamento SP2'!$D$2:$D$557,'Infos Relatório'!$B$84,'Faturamento SP2'!$E$2:$E$557,'Infos Relatório'!$B95,'Faturamento SP2'!$Z$2:$Z$557,'Infos Relatório'!AM$1,'Faturamento SP2'!$T$2:$T$557,"Sim")+SUMIFS('Faturamento SP2'!$P$2:$P$557,'Faturamento SP2'!$D$2:$D$557,'Infos Relatório'!$B$84,'Faturamento SP2'!$E$2:$E$557,'Infos Relatório'!$B95,'Faturamento SP2'!$Z$2:$Z$557,'Infos Relatório'!AM$1,'Faturamento SP2'!$T$2:$T$557,"Sim")</f>
        <v>0</v>
      </c>
      <c r="AQ95" s="27" t="e">
        <f t="shared" si="30"/>
        <v>#DIV/0!</v>
      </c>
      <c r="AR95" s="24">
        <f>SUMIFS('Faturamento SP2'!$H$2:$H$557,'Faturamento SP2'!$D$2:$D$557,'Infos Relatório'!$B$84,'Faturamento SP2'!$E$2:$E$557,'Infos Relatório'!$B95,'Faturamento SP2'!$Z$2:$Z$557,'Infos Relatório'!AM$1)</f>
        <v>0</v>
      </c>
      <c r="AS95" s="23">
        <f>COUNTIFS('Faturamento SP2'!$D$2:$D$557,'Infos Relatório'!$B$84,'Faturamento SP2'!$E$2:$E$557,'Infos Relatório'!$B95,'Faturamento SP2'!$Z$2:$Z$557,'Infos Relatório'!AS$1)</f>
        <v>0</v>
      </c>
      <c r="AT95" s="14">
        <f>SUMIFS('Faturamento SP2'!$G$2:$G$557,'Faturamento SP2'!$D$2:$D$557,'Infos Relatório'!$B$84,'Faturamento SP2'!$E$2:$E$557,'Infos Relatório'!$B95,'Faturamento SP2'!$Z$2:$Z$557,'Infos Relatório'!AS$1)</f>
        <v>0</v>
      </c>
      <c r="AU95" s="14">
        <f>SUMIFS('Faturamento SP2'!$J$2:$J$557,'Faturamento SP2'!$D$2:$D$557,'Infos Relatório'!$B$84,'Faturamento SP2'!$E$2:$E$557,'Infos Relatório'!$B95,'Faturamento SP2'!$Z$2:$Z$557,'Infos Relatório'!AS$1)</f>
        <v>0</v>
      </c>
      <c r="AV95" s="15">
        <f>SUMIFS('Faturamento SP2'!$O$2:$O$557,'Faturamento SP2'!$D$2:$D$557,'Infos Relatório'!$B$84,'Faturamento SP2'!$E$2:$E$557,'Infos Relatório'!$B95,'Faturamento SP2'!$Z$2:$Z$557,'Infos Relatório'!AS$1,'Faturamento SP2'!$T$2:$T$557,"Sim")+SUMIFS('Faturamento SP2'!$P$2:$P$557,'Faturamento SP2'!$D$2:$D$557,'Infos Relatório'!$B$84,'Faturamento SP2'!$E$2:$E$557,'Infos Relatório'!$B95,'Faturamento SP2'!$Z$2:$Z$557,'Infos Relatório'!AS$1,'Faturamento SP2'!$T$2:$T$557,"Sim")</f>
        <v>0</v>
      </c>
      <c r="AW95" s="27" t="e">
        <f t="shared" si="31"/>
        <v>#DIV/0!</v>
      </c>
      <c r="AX95" s="24">
        <f>SUMIFS('Faturamento SP2'!$H$2:$H$557,'Faturamento SP2'!$D$2:$D$557,'Infos Relatório'!$B$84,'Faturamento SP2'!$E$2:$E$557,'Infos Relatório'!$B95,'Faturamento SP2'!$Z$2:$Z$557,'Infos Relatório'!AS$1)</f>
        <v>0</v>
      </c>
      <c r="AY95" s="23">
        <f>COUNTIFS('Faturamento SP2'!$D$2:$D$557,'Infos Relatório'!$B$84,'Faturamento SP2'!$E$2:$E$557,'Infos Relatório'!$B95,'Faturamento SP2'!$Z$2:$Z$557,'Infos Relatório'!AY$1)</f>
        <v>0</v>
      </c>
      <c r="AZ95" s="14">
        <f>SUMIFS('Faturamento SP2'!$G$2:$G$557,'Faturamento SP2'!$D$2:$D$557,'Infos Relatório'!$B$84,'Faturamento SP2'!$E$2:$E$557,'Infos Relatório'!$B95,'Faturamento SP2'!$Z$2:$Z$557,'Infos Relatório'!AY$1)</f>
        <v>0</v>
      </c>
      <c r="BA95" s="14">
        <f>SUMIFS('Faturamento SP2'!$J$2:$J$557,'Faturamento SP2'!$D$2:$D$557,'Infos Relatório'!$B$84,'Faturamento SP2'!$E$2:$E$557,'Infos Relatório'!$B95,'Faturamento SP2'!$Z$2:$Z$557,'Infos Relatório'!AY$1)</f>
        <v>0</v>
      </c>
      <c r="BB95" s="15">
        <f>SUMIFS('Faturamento SP2'!$O$2:$O$557,'Faturamento SP2'!$D$2:$D$557,'Infos Relatório'!$B$84,'Faturamento SP2'!$E$2:$E$557,'Infos Relatório'!$B95,'Faturamento SP2'!$Z$2:$Z$557,'Infos Relatório'!AY$1,'Faturamento SP2'!$T$2:$T$557,"Sim")+SUMIFS('Faturamento SP2'!$P$2:$P$557,'Faturamento SP2'!$D$2:$D$557,'Infos Relatório'!$B$84,'Faturamento SP2'!$E$2:$E$557,'Infos Relatório'!$B95,'Faturamento SP2'!$Z$2:$Z$557,'Infos Relatório'!AY$1,'Faturamento SP2'!$T$2:$T$557,"Sim")</f>
        <v>0</v>
      </c>
      <c r="BC95" s="27" t="e">
        <f t="shared" si="32"/>
        <v>#DIV/0!</v>
      </c>
      <c r="BD95" s="24">
        <f>SUMIFS('Faturamento SP2'!$H$2:$H$557,'Faturamento SP2'!$D$2:$D$557,'Infos Relatório'!$B$84,'Faturamento SP2'!$E$2:$E$557,'Infos Relatório'!$B95,'Faturamento SP2'!$Z$2:$Z$557,'Infos Relatório'!AY$1)</f>
        <v>0</v>
      </c>
      <c r="BE95" s="23">
        <f>COUNTIFS('Faturamento SP2'!$D$2:$D$557,'Infos Relatório'!$B$84,'Faturamento SP2'!$E$2:$E$557,'Infos Relatório'!$B95,'Faturamento SP2'!$Z$2:$Z$557,'Infos Relatório'!BE$1)</f>
        <v>0</v>
      </c>
      <c r="BF95" s="14">
        <f>SUMIFS('Faturamento SP2'!$G$2:$G$557,'Faturamento SP2'!$D$2:$D$557,'Infos Relatório'!$B$84,'Faturamento SP2'!$E$2:$E$557,'Infos Relatório'!$B95,'Faturamento SP2'!$Z$2:$Z$557,'Infos Relatório'!BE$1)</f>
        <v>0</v>
      </c>
      <c r="BG95" s="14">
        <f>SUMIFS('Faturamento SP2'!$J$2:$J$557,'Faturamento SP2'!$D$2:$D$557,'Infos Relatório'!$B$84,'Faturamento SP2'!$E$2:$E$557,'Infos Relatório'!$B95,'Faturamento SP2'!$Z$2:$Z$557,'Infos Relatório'!BE$1)</f>
        <v>0</v>
      </c>
      <c r="BH95" s="15">
        <f>SUMIFS('Faturamento SP2'!$O$2:$O$557,'Faturamento SP2'!$D$2:$D$557,'Infos Relatório'!$B$84,'Faturamento SP2'!$E$2:$E$557,'Infos Relatório'!$B95,'Faturamento SP2'!$Z$2:$Z$557,'Infos Relatório'!BE$1,'Faturamento SP2'!$T$2:$T$557,"Sim")+SUMIFS('Faturamento SP2'!$P$2:$P$557,'Faturamento SP2'!$D$2:$D$557,'Infos Relatório'!$B$84,'Faturamento SP2'!$E$2:$E$557,'Infos Relatório'!$B95,'Faturamento SP2'!$Z$2:$Z$557,'Infos Relatório'!BE$1,'Faturamento SP2'!$T$2:$T$557,"Sim")</f>
        <v>0</v>
      </c>
      <c r="BI95" s="27" t="e">
        <f t="shared" si="33"/>
        <v>#DIV/0!</v>
      </c>
      <c r="BJ95" s="24">
        <f>SUMIFS('Faturamento SP2'!$H$2:$H$557,'Faturamento SP2'!$D$2:$D$557,'Infos Relatório'!$B$84,'Faturamento SP2'!$E$2:$E$557,'Infos Relatório'!$B95,'Faturamento SP2'!$Z$2:$Z$557,'Infos Relatório'!BE$1)</f>
        <v>0</v>
      </c>
      <c r="BK95" s="23">
        <f>COUNTIFS('Faturamento SP2'!$D$2:$D$557,'Infos Relatório'!$B$84,'Faturamento SP2'!$E$2:$E$557,'Infos Relatório'!$B95,'Faturamento SP2'!$Z$2:$Z$557,'Infos Relatório'!BK$1)</f>
        <v>0</v>
      </c>
      <c r="BL95" s="14">
        <f>SUMIFS('Faturamento SP2'!$G$2:$G$557,'Faturamento SP2'!$D$2:$D$557,'Infos Relatório'!$B$84,'Faturamento SP2'!$E$2:$E$557,'Infos Relatório'!$B95,'Faturamento SP2'!$Z$2:$Z$557,'Infos Relatório'!BK$1)</f>
        <v>0</v>
      </c>
      <c r="BM95" s="14">
        <f>SUMIFS('Faturamento SP2'!$J$2:$J$557,'Faturamento SP2'!$D$2:$D$557,'Infos Relatório'!$B$84,'Faturamento SP2'!$E$2:$E$557,'Infos Relatório'!$B95,'Faturamento SP2'!$Z$2:$Z$557,'Infos Relatório'!BK$1)</f>
        <v>0</v>
      </c>
      <c r="BN95" s="15">
        <f>SUMIFS('Faturamento SP2'!$O$2:$O$557,'Faturamento SP2'!$D$2:$D$557,'Infos Relatório'!$B$84,'Faturamento SP2'!$E$2:$E$557,'Infos Relatório'!$B95,'Faturamento SP2'!$Z$2:$Z$557,'Infos Relatório'!BK$1,'Faturamento SP2'!$T$2:$T$557,"Sim")+SUMIFS('Faturamento SP2'!$P$2:$P$557,'Faturamento SP2'!$D$2:$D$557,'Infos Relatório'!$B$84,'Faturamento SP2'!$E$2:$E$557,'Infos Relatório'!$B95,'Faturamento SP2'!$Z$2:$Z$557,'Infos Relatório'!BK$1,'Faturamento SP2'!$T$2:$T$557,"Sim")</f>
        <v>0</v>
      </c>
      <c r="BO95" s="27" t="e">
        <f t="shared" si="34"/>
        <v>#DIV/0!</v>
      </c>
      <c r="BP95" s="24">
        <f>SUMIFS('Faturamento SP2'!$H$2:$H$557,'Faturamento SP2'!$D$2:$D$557,'Infos Relatório'!$B$84,'Faturamento SP2'!$E$2:$E$557,'Infos Relatório'!$B95,'Faturamento SP2'!$Z$2:$Z$557,'Infos Relatório'!BK$1)</f>
        <v>0</v>
      </c>
      <c r="BQ95" s="23">
        <f>COUNTIFS('Faturamento SP2'!$D$2:$D$557,'Infos Relatório'!$B$84,'Faturamento SP2'!$E$2:$E$557,'Infos Relatório'!$B95,'Faturamento SP2'!$Z$2:$Z$557,'Infos Relatório'!BQ$1)</f>
        <v>0</v>
      </c>
      <c r="BR95" s="14">
        <f>SUMIFS('Faturamento SP2'!$G$2:$G$557,'Faturamento SP2'!$D$2:$D$557,'Infos Relatório'!$B$84,'Faturamento SP2'!$E$2:$E$557,'Infos Relatório'!$B95,'Faturamento SP2'!$Z$2:$Z$557,'Infos Relatório'!BQ$1)</f>
        <v>0</v>
      </c>
      <c r="BS95" s="14">
        <f>SUMIFS('Faturamento SP2'!$J$2:$J$557,'Faturamento SP2'!$D$2:$D$557,'Infos Relatório'!$B$84,'Faturamento SP2'!$E$2:$E$557,'Infos Relatório'!$B95,'Faturamento SP2'!$Z$2:$Z$557,'Infos Relatório'!BQ$1)</f>
        <v>0</v>
      </c>
      <c r="BT95" s="15">
        <f>SUMIFS('Faturamento SP2'!$O$2:$O$557,'Faturamento SP2'!$D$2:$D$557,'Infos Relatório'!$B$84,'Faturamento SP2'!$E$2:$E$557,'Infos Relatório'!$B95,'Faturamento SP2'!$Z$2:$Z$557,'Infos Relatório'!BQ$1,'Faturamento SP2'!$T$2:$T$557,"Sim")+SUMIFS('Faturamento SP2'!$P$2:$P$557,'Faturamento SP2'!$D$2:$D$557,'Infos Relatório'!$B$84,'Faturamento SP2'!$E$2:$E$557,'Infos Relatório'!$B95,'Faturamento SP2'!$Z$2:$Z$557,'Infos Relatório'!BQ$1,'Faturamento SP2'!$T$2:$T$557,"Sim")</f>
        <v>0</v>
      </c>
      <c r="BU95" s="27" t="e">
        <f t="shared" si="35"/>
        <v>#DIV/0!</v>
      </c>
      <c r="BV95" s="24">
        <f>SUMIFS('Faturamento SP2'!$H$2:$H$557,'Faturamento SP2'!$D$2:$D$557,'Infos Relatório'!$B$84,'Faturamento SP2'!$E$2:$E$557,'Infos Relatório'!$B95,'Faturamento SP2'!$Z$2:$Z$557,'Infos Relatório'!BQ$1)</f>
        <v>0</v>
      </c>
    </row>
    <row r="96" spans="2:74">
      <c r="B96" s="17" t="s">
        <v>772</v>
      </c>
      <c r="C96" s="23">
        <f>COUNTIFS('Faturamento SP2'!$D$2:$D$557,'Infos Relatório'!$B$84,'Faturamento SP2'!$E$2:$E$557,'Infos Relatório'!$B96,'Faturamento SP2'!$Z$2:$Z$557,'Infos Relatório'!C$1)</f>
        <v>0</v>
      </c>
      <c r="D96" s="14">
        <f>SUMIFS('Faturamento SP2'!$G$2:$G$557,'Faturamento SP2'!$D$2:$D$557,'Infos Relatório'!$B$84,'Faturamento SP2'!$E$2:$E$557,'Infos Relatório'!$B96,'Faturamento SP2'!$Z$2:$Z$557,'Infos Relatório'!C$1)</f>
        <v>0</v>
      </c>
      <c r="E96" s="55">
        <f>SUMIFS('Faturamento SP2'!$J$2:$J$557,'Faturamento SP2'!$D$2:$D$557,'Infos Relatório'!$B$84,'Faturamento SP2'!$E$2:$E$557,'Infos Relatório'!$B96,'Faturamento SP2'!$Z$2:$Z$557,'Infos Relatório'!C$1)</f>
        <v>0</v>
      </c>
      <c r="F96" s="15">
        <f>SUMIFS('Faturamento SP2'!$O$2:$O$557,'Faturamento SP2'!$D$2:$D$557,'Infos Relatório'!$B$84,'Faturamento SP2'!$E$2:$E$557,'Infos Relatório'!$B96,'Faturamento SP2'!$Z$2:$Z$557,'Infos Relatório'!C$1,'Faturamento SP2'!$T$2:$T$557,"Sim")+SUMIFS('Faturamento SP2'!$P$2:$P$557,'Faturamento SP2'!$D$2:$D$557,'Infos Relatório'!$B$84,'Faturamento SP2'!$E$2:$E$557,'Infos Relatório'!$B96,'Faturamento SP2'!$Z$2:$Z$557,'Infos Relatório'!C$1,'Faturamento SP2'!$T$2:$T$557,"Sim")</f>
        <v>0</v>
      </c>
      <c r="G96" s="60" t="e">
        <f t="shared" si="24"/>
        <v>#DIV/0!</v>
      </c>
      <c r="H96" s="24">
        <f>SUMIFS('Faturamento SP2'!$H$2:$H$557,'Faturamento SP2'!$D$2:$D$557,'Infos Relatório'!$B$84,'Faturamento SP2'!$E$2:$E$557,'Infos Relatório'!$B96,'Faturamento SP2'!$Z$2:$Z$557,'Infos Relatório'!C$1)</f>
        <v>0</v>
      </c>
      <c r="I96" s="23">
        <f>COUNTIFS('Faturamento SP2'!$D$2:$D$557,'Infos Relatório'!$B$84,'Faturamento SP2'!$E$2:$E$557,'Infos Relatório'!$B96,'Faturamento SP2'!$Z$2:$Z$557,'Infos Relatório'!I$1)</f>
        <v>0</v>
      </c>
      <c r="J96" s="14">
        <f>SUMIFS('Faturamento SP2'!$G$2:$G$557,'Faturamento SP2'!$D$2:$D$557,'Infos Relatório'!$B$84,'Faturamento SP2'!$E$2:$E$557,'Infos Relatório'!$B96,'Faturamento SP2'!$Z$2:$Z$557,'Infos Relatório'!I$1)</f>
        <v>0</v>
      </c>
      <c r="K96" s="55">
        <f>SUMIFS('Faturamento SP2'!$J$2:$J$557,'Faturamento SP2'!$D$2:$D$557,'Infos Relatório'!$B$84,'Faturamento SP2'!$E$2:$E$557,'Infos Relatório'!$B96,'Faturamento SP2'!$Z$2:$Z$557,'Infos Relatório'!I$1)</f>
        <v>0</v>
      </c>
      <c r="L96" s="15">
        <f>SUMIFS('Faturamento SP2'!$O$2:$O$557,'Faturamento SP2'!$D$2:$D$557,'Infos Relatório'!$B$84,'Faturamento SP2'!$E$2:$E$557,'Infos Relatório'!$B96,'Faturamento SP2'!$Z$2:$Z$557,'Infos Relatório'!I$1,'Faturamento SP2'!$T$2:$T$557,"Sim")+SUMIFS('Faturamento SP2'!$P$2:$P$557,'Faturamento SP2'!$D$2:$D$557,'Infos Relatório'!$B$84,'Faturamento SP2'!$E$2:$E$557,'Infos Relatório'!$B96,'Faturamento SP2'!$Z$2:$Z$557,'Infos Relatório'!I$1,'Faturamento SP2'!$T$2:$T$557,"Sim")</f>
        <v>0</v>
      </c>
      <c r="M96" s="27" t="e">
        <f t="shared" si="25"/>
        <v>#DIV/0!</v>
      </c>
      <c r="N96" s="24">
        <f>SUMIFS('Faturamento SP2'!$H$2:$H$557,'Faturamento SP2'!$D$2:$D$557,'Infos Relatório'!$B$84,'Faturamento SP2'!$E$2:$E$557,'Infos Relatório'!$B96,'Faturamento SP2'!$Z$2:$Z$557,'Infos Relatório'!I$1)</f>
        <v>0</v>
      </c>
      <c r="O96" s="23">
        <f>COUNTIFS('Faturamento SP2'!$D$2:$D$557,'Infos Relatório'!$B$84,'Faturamento SP2'!$E$2:$E$557,'Infos Relatório'!$B96,'Faturamento SP2'!$Z$2:$Z$557,'Infos Relatório'!O$1)</f>
        <v>0</v>
      </c>
      <c r="P96" s="14">
        <f>SUMIFS('Faturamento SP2'!$G$2:$G$557,'Faturamento SP2'!$D$2:$D$557,'Infos Relatório'!$B$84,'Faturamento SP2'!$E$2:$E$557,'Infos Relatório'!$B96,'Faturamento SP2'!$Z$2:$Z$557,'Infos Relatório'!O$1)</f>
        <v>0</v>
      </c>
      <c r="Q96" s="14">
        <f>SUMIFS('Faturamento SP2'!$J$2:$J$557,'Faturamento SP2'!$D$2:$D$557,'Infos Relatório'!$B$84,'Faturamento SP2'!$E$2:$E$557,'Infos Relatório'!$B96,'Faturamento SP2'!$Z$2:$Z$557,'Infos Relatório'!O$1)</f>
        <v>0</v>
      </c>
      <c r="R96" s="15">
        <f>SUMIFS('Faturamento SP2'!$O$2:$O$557,'Faturamento SP2'!$D$2:$D$557,'Infos Relatório'!$B$84,'Faturamento SP2'!$E$2:$E$557,'Infos Relatório'!$B96,'Faturamento SP2'!$Z$2:$Z$557,'Infos Relatório'!O$1,'Faturamento SP2'!$T$2:$T$557,"Sim")+SUMIFS('Faturamento SP2'!$P$2:$P$557,'Faturamento SP2'!$D$2:$D$557,'Infos Relatório'!$B$84,'Faturamento SP2'!$E$2:$E$557,'Infos Relatório'!$B96,'Faturamento SP2'!$Z$2:$Z$557,'Infos Relatório'!O$1,'Faturamento SP2'!$T$2:$T$557,"Sim")</f>
        <v>0</v>
      </c>
      <c r="S96" s="27" t="e">
        <f t="shared" si="26"/>
        <v>#DIV/0!</v>
      </c>
      <c r="T96" s="24">
        <f>SUMIFS('Faturamento SP2'!$H$2:$H$557,'Faturamento SP2'!$D$2:$D$557,'Infos Relatório'!$B$84,'Faturamento SP2'!$E$2:$E$557,'Infos Relatório'!$B96,'Faturamento SP2'!$Z$2:$Z$557,'Infos Relatório'!O$1)</f>
        <v>0</v>
      </c>
      <c r="U96" s="23">
        <f>COUNTIFS('Faturamento SP2'!$D$2:$D$557,'Infos Relatório'!$B$84,'Faturamento SP2'!$E$2:$E$557,'Infos Relatório'!$B96,'Faturamento SP2'!$Z$2:$Z$557,'Infos Relatório'!U$1)</f>
        <v>0</v>
      </c>
      <c r="V96" s="14">
        <f>SUMIFS('Faturamento SP2'!$G$2:$G$557,'Faturamento SP2'!$D$2:$D$557,'Infos Relatório'!$B$84,'Faturamento SP2'!$E$2:$E$557,'Infos Relatório'!$B96,'Faturamento SP2'!$Z$2:$Z$557,'Infos Relatório'!U$1)</f>
        <v>0</v>
      </c>
      <c r="W96" s="14">
        <f>SUMIFS('Faturamento SP2'!$J$2:$J$557,'Faturamento SP2'!$D$2:$D$557,'Infos Relatório'!$B$84,'Faturamento SP2'!$E$2:$E$557,'Infos Relatório'!$B96,'Faturamento SP2'!$Z$2:$Z$557,'Infos Relatório'!U$1)</f>
        <v>0</v>
      </c>
      <c r="X96" s="15">
        <f>SUMIFS('Faturamento SP2'!$O$2:$O$557,'Faturamento SP2'!$D$2:$D$557,'Infos Relatório'!$B$84,'Faturamento SP2'!$E$2:$E$557,'Infos Relatório'!$B96,'Faturamento SP2'!$Z$2:$Z$557,'Infos Relatório'!U$1,'Faturamento SP2'!$T$2:$T$557,"Sim")+SUMIFS('Faturamento SP2'!$P$2:$P$557,'Faturamento SP2'!$D$2:$D$557,'Infos Relatório'!$B$84,'Faturamento SP2'!$E$2:$E$557,'Infos Relatório'!$B96,'Faturamento SP2'!$Z$2:$Z$557,'Infos Relatório'!U$1,'Faturamento SP2'!$T$2:$T$557,"Sim")</f>
        <v>0</v>
      </c>
      <c r="Y96" s="27" t="e">
        <f t="shared" si="27"/>
        <v>#DIV/0!</v>
      </c>
      <c r="Z96" s="24">
        <f>SUMIFS('Faturamento SP2'!$H$2:$H$557,'Faturamento SP2'!$D$2:$D$557,'Infos Relatório'!$B$84,'Faturamento SP2'!$E$2:$E$557,'Infos Relatório'!$B96,'Faturamento SP2'!$Z$2:$Z$557,'Infos Relatório'!U$1)</f>
        <v>0</v>
      </c>
      <c r="AA96" s="23">
        <f>COUNTIFS('Faturamento SP2'!$D$2:$D$557,'Infos Relatório'!$B$84,'Faturamento SP2'!$E$2:$E$557,'Infos Relatório'!$B96,'Faturamento SP2'!$Z$2:$Z$557,'Infos Relatório'!AA$1)</f>
        <v>0</v>
      </c>
      <c r="AB96" s="14">
        <f>SUMIFS('Faturamento SP2'!$G$2:$G$557,'Faturamento SP2'!$D$2:$D$557,'Infos Relatório'!$B$84,'Faturamento SP2'!$E$2:$E$557,'Infos Relatório'!$B96,'Faturamento SP2'!$Z$2:$Z$557,'Infos Relatório'!AA$1)</f>
        <v>0</v>
      </c>
      <c r="AC96" s="14">
        <f>SUMIFS('Faturamento SP2'!$J$2:$J$557,'Faturamento SP2'!$D$2:$D$557,'Infos Relatório'!$B$84,'Faturamento SP2'!$E$2:$E$557,'Infos Relatório'!$B96,'Faturamento SP2'!$Z$2:$Z$557,'Infos Relatório'!AA$1)</f>
        <v>0</v>
      </c>
      <c r="AD96" s="15">
        <f>SUMIFS('Faturamento SP2'!$O$2:$O$557,'Faturamento SP2'!$D$2:$D$557,'Infos Relatório'!$B$84,'Faturamento SP2'!$E$2:$E$557,'Infos Relatório'!$B96,'Faturamento SP2'!$Z$2:$Z$557,'Infos Relatório'!AA$1,'Faturamento SP2'!$T$2:$T$557,"Sim")+SUMIFS('Faturamento SP2'!$P$2:$P$557,'Faturamento SP2'!$D$2:$D$557,'Infos Relatório'!$B$84,'Faturamento SP2'!$E$2:$E$557,'Infos Relatório'!$B96,'Faturamento SP2'!$Z$2:$Z$557,'Infos Relatório'!AA$1,'Faturamento SP2'!$T$2:$T$557,"Sim")</f>
        <v>0</v>
      </c>
      <c r="AE96" s="27" t="e">
        <f t="shared" si="28"/>
        <v>#DIV/0!</v>
      </c>
      <c r="AF96" s="24">
        <f>SUMIFS('Faturamento SP2'!$H$2:$H$557,'Faturamento SP2'!$D$2:$D$557,'Infos Relatório'!$B$84,'Faturamento SP2'!$E$2:$E$557,'Infos Relatório'!$B96,'Faturamento SP2'!$Z$2:$Z$557,'Infos Relatório'!AA$1)</f>
        <v>0</v>
      </c>
      <c r="AG96" s="23">
        <f>COUNTIFS('Faturamento SP2'!$D$2:$D$557,'Infos Relatório'!$B$84,'Faturamento SP2'!$E$2:$E$557,'Infos Relatório'!$B96,'Faturamento SP2'!$Z$2:$Z$557,'Infos Relatório'!AG$1)</f>
        <v>0</v>
      </c>
      <c r="AH96" s="14">
        <f>SUMIFS('Faturamento SP2'!$G$2:$G$557,'Faturamento SP2'!$D$2:$D$557,'Infos Relatório'!$B$84,'Faturamento SP2'!$E$2:$E$557,'Infos Relatório'!$B96,'Faturamento SP2'!$Z$2:$Z$557,'Infos Relatório'!AG$1)</f>
        <v>0</v>
      </c>
      <c r="AI96" s="14">
        <f>SUMIFS('Faturamento SP2'!$J$2:$J$557,'Faturamento SP2'!$D$2:$D$557,'Infos Relatório'!$B$84,'Faturamento SP2'!$E$2:$E$557,'Infos Relatório'!$B96,'Faturamento SP2'!$Z$2:$Z$557,'Infos Relatório'!AG$1)</f>
        <v>0</v>
      </c>
      <c r="AJ96" s="15">
        <f>SUMIFS('Faturamento SP2'!$O$2:$O$557,'Faturamento SP2'!$D$2:$D$557,'Infos Relatório'!$B$84,'Faturamento SP2'!$E$2:$E$557,'Infos Relatório'!$B96,'Faturamento SP2'!$Z$2:$Z$557,'Infos Relatório'!AG$1,'Faturamento SP2'!$T$2:$T$557,"Sim")+SUMIFS('Faturamento SP2'!$P$2:$P$557,'Faturamento SP2'!$D$2:$D$557,'Infos Relatório'!$B$84,'Faturamento SP2'!$E$2:$E$557,'Infos Relatório'!$B96,'Faturamento SP2'!$Z$2:$Z$557,'Infos Relatório'!AG$1,'Faturamento SP2'!$T$2:$T$557,"Sim")</f>
        <v>0</v>
      </c>
      <c r="AK96" s="27" t="e">
        <f t="shared" si="29"/>
        <v>#DIV/0!</v>
      </c>
      <c r="AL96" s="24">
        <f>SUMIFS('Faturamento SP2'!$H$2:$H$557,'Faturamento SP2'!$D$2:$D$557,'Infos Relatório'!$B$84,'Faturamento SP2'!$E$2:$E$557,'Infos Relatório'!$B96,'Faturamento SP2'!$Z$2:$Z$557,'Infos Relatório'!AG$1)</f>
        <v>0</v>
      </c>
      <c r="AM96" s="23">
        <f>COUNTIFS('Faturamento SP2'!$D$2:$D$557,'Infos Relatório'!$B$84,'Faturamento SP2'!$E$2:$E$557,'Infos Relatório'!$B96,'Faturamento SP2'!$Z$2:$Z$557,'Infos Relatório'!AM$1)</f>
        <v>0</v>
      </c>
      <c r="AN96" s="14">
        <f>SUMIFS('Faturamento SP2'!$G$2:$G$557,'Faturamento SP2'!$D$2:$D$557,'Infos Relatório'!$B$84,'Faturamento SP2'!$E$2:$E$557,'Infos Relatório'!$B96,'Faturamento SP2'!$Z$2:$Z$557,'Infos Relatório'!AM$1)</f>
        <v>0</v>
      </c>
      <c r="AO96" s="14">
        <f>SUMIFS('Faturamento SP2'!$J$2:$J$557,'Faturamento SP2'!$D$2:$D$557,'Infos Relatório'!$B$84,'Faturamento SP2'!$E$2:$E$557,'Infos Relatório'!$B96,'Faturamento SP2'!$Z$2:$Z$557,'Infos Relatório'!AM$1)</f>
        <v>0</v>
      </c>
      <c r="AP96" s="15">
        <f>SUMIFS('Faturamento SP2'!$O$2:$O$557,'Faturamento SP2'!$D$2:$D$557,'Infos Relatório'!$B$84,'Faturamento SP2'!$E$2:$E$557,'Infos Relatório'!$B96,'Faturamento SP2'!$Z$2:$Z$557,'Infos Relatório'!AM$1,'Faturamento SP2'!$T$2:$T$557,"Sim")+SUMIFS('Faturamento SP2'!$P$2:$P$557,'Faturamento SP2'!$D$2:$D$557,'Infos Relatório'!$B$84,'Faturamento SP2'!$E$2:$E$557,'Infos Relatório'!$B96,'Faturamento SP2'!$Z$2:$Z$557,'Infos Relatório'!AM$1,'Faturamento SP2'!$T$2:$T$557,"Sim")</f>
        <v>0</v>
      </c>
      <c r="AQ96" s="27" t="e">
        <f t="shared" si="30"/>
        <v>#DIV/0!</v>
      </c>
      <c r="AR96" s="24">
        <f>SUMIFS('Faturamento SP2'!$H$2:$H$557,'Faturamento SP2'!$D$2:$D$557,'Infos Relatório'!$B$84,'Faturamento SP2'!$E$2:$E$557,'Infos Relatório'!$B96,'Faturamento SP2'!$Z$2:$Z$557,'Infos Relatório'!AM$1)</f>
        <v>0</v>
      </c>
      <c r="AS96" s="23">
        <f>COUNTIFS('Faturamento SP2'!$D$2:$D$557,'Infos Relatório'!$B$84,'Faturamento SP2'!$E$2:$E$557,'Infos Relatório'!$B96,'Faturamento SP2'!$Z$2:$Z$557,'Infos Relatório'!AS$1)</f>
        <v>0</v>
      </c>
      <c r="AT96" s="14">
        <f>SUMIFS('Faturamento SP2'!$G$2:$G$557,'Faturamento SP2'!$D$2:$D$557,'Infos Relatório'!$B$84,'Faturamento SP2'!$E$2:$E$557,'Infos Relatório'!$B96,'Faturamento SP2'!$Z$2:$Z$557,'Infos Relatório'!AS$1)</f>
        <v>0</v>
      </c>
      <c r="AU96" s="14">
        <f>SUMIFS('Faturamento SP2'!$J$2:$J$557,'Faturamento SP2'!$D$2:$D$557,'Infos Relatório'!$B$84,'Faturamento SP2'!$E$2:$E$557,'Infos Relatório'!$B96,'Faturamento SP2'!$Z$2:$Z$557,'Infos Relatório'!AS$1)</f>
        <v>0</v>
      </c>
      <c r="AV96" s="15">
        <f>SUMIFS('Faturamento SP2'!$O$2:$O$557,'Faturamento SP2'!$D$2:$D$557,'Infos Relatório'!$B$84,'Faturamento SP2'!$E$2:$E$557,'Infos Relatório'!$B96,'Faturamento SP2'!$Z$2:$Z$557,'Infos Relatório'!AS$1,'Faturamento SP2'!$T$2:$T$557,"Sim")+SUMIFS('Faturamento SP2'!$P$2:$P$557,'Faturamento SP2'!$D$2:$D$557,'Infos Relatório'!$B$84,'Faturamento SP2'!$E$2:$E$557,'Infos Relatório'!$B96,'Faturamento SP2'!$Z$2:$Z$557,'Infos Relatório'!AS$1,'Faturamento SP2'!$T$2:$T$557,"Sim")</f>
        <v>0</v>
      </c>
      <c r="AW96" s="27" t="e">
        <f t="shared" si="31"/>
        <v>#DIV/0!</v>
      </c>
      <c r="AX96" s="24">
        <f>SUMIFS('Faturamento SP2'!$H$2:$H$557,'Faturamento SP2'!$D$2:$D$557,'Infos Relatório'!$B$84,'Faturamento SP2'!$E$2:$E$557,'Infos Relatório'!$B96,'Faturamento SP2'!$Z$2:$Z$557,'Infos Relatório'!AS$1)</f>
        <v>0</v>
      </c>
      <c r="AY96" s="23">
        <f>COUNTIFS('Faturamento SP2'!$D$2:$D$557,'Infos Relatório'!$B$84,'Faturamento SP2'!$E$2:$E$557,'Infos Relatório'!$B96,'Faturamento SP2'!$Z$2:$Z$557,'Infos Relatório'!AY$1)</f>
        <v>0</v>
      </c>
      <c r="AZ96" s="14">
        <f>SUMIFS('Faturamento SP2'!$G$2:$G$557,'Faturamento SP2'!$D$2:$D$557,'Infos Relatório'!$B$84,'Faturamento SP2'!$E$2:$E$557,'Infos Relatório'!$B96,'Faturamento SP2'!$Z$2:$Z$557,'Infos Relatório'!AY$1)</f>
        <v>0</v>
      </c>
      <c r="BA96" s="14">
        <f>SUMIFS('Faturamento SP2'!$J$2:$J$557,'Faturamento SP2'!$D$2:$D$557,'Infos Relatório'!$B$84,'Faturamento SP2'!$E$2:$E$557,'Infos Relatório'!$B96,'Faturamento SP2'!$Z$2:$Z$557,'Infos Relatório'!AY$1)</f>
        <v>0</v>
      </c>
      <c r="BB96" s="15">
        <f>SUMIFS('Faturamento SP2'!$O$2:$O$557,'Faturamento SP2'!$D$2:$D$557,'Infos Relatório'!$B$84,'Faturamento SP2'!$E$2:$E$557,'Infos Relatório'!$B96,'Faturamento SP2'!$Z$2:$Z$557,'Infos Relatório'!AY$1,'Faturamento SP2'!$T$2:$T$557,"Sim")+SUMIFS('Faturamento SP2'!$P$2:$P$557,'Faturamento SP2'!$D$2:$D$557,'Infos Relatório'!$B$84,'Faturamento SP2'!$E$2:$E$557,'Infos Relatório'!$B96,'Faturamento SP2'!$Z$2:$Z$557,'Infos Relatório'!AY$1,'Faturamento SP2'!$T$2:$T$557,"Sim")</f>
        <v>0</v>
      </c>
      <c r="BC96" s="27" t="e">
        <f t="shared" si="32"/>
        <v>#DIV/0!</v>
      </c>
      <c r="BD96" s="24">
        <f>SUMIFS('Faturamento SP2'!$H$2:$H$557,'Faturamento SP2'!$D$2:$D$557,'Infos Relatório'!$B$84,'Faturamento SP2'!$E$2:$E$557,'Infos Relatório'!$B96,'Faturamento SP2'!$Z$2:$Z$557,'Infos Relatório'!AY$1)</f>
        <v>0</v>
      </c>
      <c r="BE96" s="23">
        <f>COUNTIFS('Faturamento SP2'!$D$2:$D$557,'Infos Relatório'!$B$84,'Faturamento SP2'!$E$2:$E$557,'Infos Relatório'!$B96,'Faturamento SP2'!$Z$2:$Z$557,'Infos Relatório'!BE$1)</f>
        <v>0</v>
      </c>
      <c r="BF96" s="14">
        <f>SUMIFS('Faturamento SP2'!$G$2:$G$557,'Faturamento SP2'!$D$2:$D$557,'Infos Relatório'!$B$84,'Faturamento SP2'!$E$2:$E$557,'Infos Relatório'!$B96,'Faturamento SP2'!$Z$2:$Z$557,'Infos Relatório'!BE$1)</f>
        <v>0</v>
      </c>
      <c r="BG96" s="14">
        <f>SUMIFS('Faturamento SP2'!$J$2:$J$557,'Faturamento SP2'!$D$2:$D$557,'Infos Relatório'!$B$84,'Faturamento SP2'!$E$2:$E$557,'Infos Relatório'!$B96,'Faturamento SP2'!$Z$2:$Z$557,'Infos Relatório'!BE$1)</f>
        <v>0</v>
      </c>
      <c r="BH96" s="15">
        <f>SUMIFS('Faturamento SP2'!$O$2:$O$557,'Faturamento SP2'!$D$2:$D$557,'Infos Relatório'!$B$84,'Faturamento SP2'!$E$2:$E$557,'Infos Relatório'!$B96,'Faturamento SP2'!$Z$2:$Z$557,'Infos Relatório'!BE$1,'Faturamento SP2'!$T$2:$T$557,"Sim")+SUMIFS('Faturamento SP2'!$P$2:$P$557,'Faturamento SP2'!$D$2:$D$557,'Infos Relatório'!$B$84,'Faturamento SP2'!$E$2:$E$557,'Infos Relatório'!$B96,'Faturamento SP2'!$Z$2:$Z$557,'Infos Relatório'!BE$1,'Faturamento SP2'!$T$2:$T$557,"Sim")</f>
        <v>0</v>
      </c>
      <c r="BI96" s="27" t="e">
        <f t="shared" si="33"/>
        <v>#DIV/0!</v>
      </c>
      <c r="BJ96" s="24">
        <f>SUMIFS('Faturamento SP2'!$H$2:$H$557,'Faturamento SP2'!$D$2:$D$557,'Infos Relatório'!$B$84,'Faturamento SP2'!$E$2:$E$557,'Infos Relatório'!$B96,'Faturamento SP2'!$Z$2:$Z$557,'Infos Relatório'!BE$1)</f>
        <v>0</v>
      </c>
      <c r="BK96" s="23">
        <f>COUNTIFS('Faturamento SP2'!$D$2:$D$557,'Infos Relatório'!$B$84,'Faturamento SP2'!$E$2:$E$557,'Infos Relatório'!$B96,'Faturamento SP2'!$Z$2:$Z$557,'Infos Relatório'!BK$1)</f>
        <v>0</v>
      </c>
      <c r="BL96" s="14">
        <f>SUMIFS('Faturamento SP2'!$G$2:$G$557,'Faturamento SP2'!$D$2:$D$557,'Infos Relatório'!$B$84,'Faturamento SP2'!$E$2:$E$557,'Infos Relatório'!$B96,'Faturamento SP2'!$Z$2:$Z$557,'Infos Relatório'!BK$1)</f>
        <v>0</v>
      </c>
      <c r="BM96" s="14">
        <f>SUMIFS('Faturamento SP2'!$J$2:$J$557,'Faturamento SP2'!$D$2:$D$557,'Infos Relatório'!$B$84,'Faturamento SP2'!$E$2:$E$557,'Infos Relatório'!$B96,'Faturamento SP2'!$Z$2:$Z$557,'Infos Relatório'!BK$1)</f>
        <v>0</v>
      </c>
      <c r="BN96" s="15">
        <f>SUMIFS('Faturamento SP2'!$O$2:$O$557,'Faturamento SP2'!$D$2:$D$557,'Infos Relatório'!$B$84,'Faturamento SP2'!$E$2:$E$557,'Infos Relatório'!$B96,'Faturamento SP2'!$Z$2:$Z$557,'Infos Relatório'!BK$1,'Faturamento SP2'!$T$2:$T$557,"Sim")+SUMIFS('Faturamento SP2'!$P$2:$P$557,'Faturamento SP2'!$D$2:$D$557,'Infos Relatório'!$B$84,'Faturamento SP2'!$E$2:$E$557,'Infos Relatório'!$B96,'Faturamento SP2'!$Z$2:$Z$557,'Infos Relatório'!BK$1,'Faturamento SP2'!$T$2:$T$557,"Sim")</f>
        <v>0</v>
      </c>
      <c r="BO96" s="27" t="e">
        <f t="shared" si="34"/>
        <v>#DIV/0!</v>
      </c>
      <c r="BP96" s="24">
        <f>SUMIFS('Faturamento SP2'!$H$2:$H$557,'Faturamento SP2'!$D$2:$D$557,'Infos Relatório'!$B$84,'Faturamento SP2'!$E$2:$E$557,'Infos Relatório'!$B96,'Faturamento SP2'!$Z$2:$Z$557,'Infos Relatório'!BK$1)</f>
        <v>0</v>
      </c>
      <c r="BQ96" s="23">
        <f>COUNTIFS('Faturamento SP2'!$D$2:$D$557,'Infos Relatório'!$B$84,'Faturamento SP2'!$E$2:$E$557,'Infos Relatório'!$B96,'Faturamento SP2'!$Z$2:$Z$557,'Infos Relatório'!BQ$1)</f>
        <v>0</v>
      </c>
      <c r="BR96" s="14">
        <f>SUMIFS('Faturamento SP2'!$G$2:$G$557,'Faturamento SP2'!$D$2:$D$557,'Infos Relatório'!$B$84,'Faturamento SP2'!$E$2:$E$557,'Infos Relatório'!$B96,'Faturamento SP2'!$Z$2:$Z$557,'Infos Relatório'!BQ$1)</f>
        <v>0</v>
      </c>
      <c r="BS96" s="14">
        <f>SUMIFS('Faturamento SP2'!$J$2:$J$557,'Faturamento SP2'!$D$2:$D$557,'Infos Relatório'!$B$84,'Faturamento SP2'!$E$2:$E$557,'Infos Relatório'!$B96,'Faturamento SP2'!$Z$2:$Z$557,'Infos Relatório'!BQ$1)</f>
        <v>0</v>
      </c>
      <c r="BT96" s="15">
        <f>SUMIFS('Faturamento SP2'!$O$2:$O$557,'Faturamento SP2'!$D$2:$D$557,'Infos Relatório'!$B$84,'Faturamento SP2'!$E$2:$E$557,'Infos Relatório'!$B96,'Faturamento SP2'!$Z$2:$Z$557,'Infos Relatório'!BQ$1,'Faturamento SP2'!$T$2:$T$557,"Sim")+SUMIFS('Faturamento SP2'!$P$2:$P$557,'Faturamento SP2'!$D$2:$D$557,'Infos Relatório'!$B$84,'Faturamento SP2'!$E$2:$E$557,'Infos Relatório'!$B96,'Faturamento SP2'!$Z$2:$Z$557,'Infos Relatório'!BQ$1,'Faturamento SP2'!$T$2:$T$557,"Sim")</f>
        <v>0</v>
      </c>
      <c r="BU96" s="27" t="e">
        <f t="shared" si="35"/>
        <v>#DIV/0!</v>
      </c>
      <c r="BV96" s="24">
        <f>SUMIFS('Faturamento SP2'!$H$2:$H$557,'Faturamento SP2'!$D$2:$D$557,'Infos Relatório'!$B$84,'Faturamento SP2'!$E$2:$E$557,'Infos Relatório'!$B96,'Faturamento SP2'!$Z$2:$Z$557,'Infos Relatório'!BQ$1)</f>
        <v>0</v>
      </c>
    </row>
    <row r="97" spans="2:74">
      <c r="B97" s="17" t="s">
        <v>203</v>
      </c>
      <c r="C97" s="23">
        <f>COUNTIFS('Faturamento SP2'!$D$2:$D$557,'Infos Relatório'!$B$84,'Faturamento SP2'!$E$2:$E$557,'Infos Relatório'!$B97,'Faturamento SP2'!$Z$2:$Z$557,'Infos Relatório'!C$1)</f>
        <v>0</v>
      </c>
      <c r="D97" s="14">
        <f>SUMIFS('Faturamento SP2'!$G$2:$G$557,'Faturamento SP2'!$D$2:$D$557,'Infos Relatório'!$B$84,'Faturamento SP2'!$E$2:$E$557,'Infos Relatório'!$B97,'Faturamento SP2'!$Z$2:$Z$557,'Infos Relatório'!C$1)</f>
        <v>0</v>
      </c>
      <c r="E97" s="55">
        <f>SUMIFS('Faturamento SP2'!$J$2:$J$557,'Faturamento SP2'!$D$2:$D$557,'Infos Relatório'!$B$84,'Faturamento SP2'!$E$2:$E$557,'Infos Relatório'!$B97,'Faturamento SP2'!$Z$2:$Z$557,'Infos Relatório'!C$1)</f>
        <v>0</v>
      </c>
      <c r="F97" s="15">
        <f>SUMIFS('Faturamento SP2'!$O$2:$O$557,'Faturamento SP2'!$D$2:$D$557,'Infos Relatório'!$B$84,'Faturamento SP2'!$E$2:$E$557,'Infos Relatório'!$B97,'Faturamento SP2'!$Z$2:$Z$557,'Infos Relatório'!C$1,'Faturamento SP2'!$T$2:$T$557,"Sim")+SUMIFS('Faturamento SP2'!$P$2:$P$557,'Faturamento SP2'!$D$2:$D$557,'Infos Relatório'!$B$84,'Faturamento SP2'!$E$2:$E$557,'Infos Relatório'!$B97,'Faturamento SP2'!$Z$2:$Z$557,'Infos Relatório'!C$1,'Faturamento SP2'!$T$2:$T$557,"Sim")</f>
        <v>0</v>
      </c>
      <c r="G97" s="60" t="e">
        <f t="shared" si="24"/>
        <v>#DIV/0!</v>
      </c>
      <c r="H97" s="24">
        <f>SUMIFS('Faturamento SP2'!$H$2:$H$557,'Faturamento SP2'!$D$2:$D$557,'Infos Relatório'!$B$84,'Faturamento SP2'!$E$2:$E$557,'Infos Relatório'!$B97,'Faturamento SP2'!$Z$2:$Z$557,'Infos Relatório'!C$1)</f>
        <v>0</v>
      </c>
      <c r="I97" s="23">
        <f>COUNTIFS('Faturamento SP2'!$D$2:$D$557,'Infos Relatório'!$B$84,'Faturamento SP2'!$E$2:$E$557,'Infos Relatório'!$B97,'Faturamento SP2'!$Z$2:$Z$557,'Infos Relatório'!I$1)</f>
        <v>0</v>
      </c>
      <c r="J97" s="14">
        <f>SUMIFS('Faturamento SP2'!$G$2:$G$557,'Faturamento SP2'!$D$2:$D$557,'Infos Relatório'!$B$84,'Faturamento SP2'!$E$2:$E$557,'Infos Relatório'!$B97,'Faturamento SP2'!$Z$2:$Z$557,'Infos Relatório'!I$1)</f>
        <v>0</v>
      </c>
      <c r="K97" s="55">
        <f>SUMIFS('Faturamento SP2'!$J$2:$J$557,'Faturamento SP2'!$D$2:$D$557,'Infos Relatório'!$B$84,'Faturamento SP2'!$E$2:$E$557,'Infos Relatório'!$B97,'Faturamento SP2'!$Z$2:$Z$557,'Infos Relatório'!I$1)</f>
        <v>0</v>
      </c>
      <c r="L97" s="15">
        <f>SUMIFS('Faturamento SP2'!$O$2:$O$557,'Faturamento SP2'!$D$2:$D$557,'Infos Relatório'!$B$84,'Faturamento SP2'!$E$2:$E$557,'Infos Relatório'!$B97,'Faturamento SP2'!$Z$2:$Z$557,'Infos Relatório'!I$1,'Faturamento SP2'!$T$2:$T$557,"Sim")+SUMIFS('Faturamento SP2'!$P$2:$P$557,'Faturamento SP2'!$D$2:$D$557,'Infos Relatório'!$B$84,'Faturamento SP2'!$E$2:$E$557,'Infos Relatório'!$B97,'Faturamento SP2'!$Z$2:$Z$557,'Infos Relatório'!I$1,'Faturamento SP2'!$T$2:$T$557,"Sim")</f>
        <v>0</v>
      </c>
      <c r="M97" s="27" t="e">
        <f t="shared" si="25"/>
        <v>#DIV/0!</v>
      </c>
      <c r="N97" s="24">
        <f>SUMIFS('Faturamento SP2'!$H$2:$H$557,'Faturamento SP2'!$D$2:$D$557,'Infos Relatório'!$B$84,'Faturamento SP2'!$E$2:$E$557,'Infos Relatório'!$B97,'Faturamento SP2'!$Z$2:$Z$557,'Infos Relatório'!I$1)</f>
        <v>0</v>
      </c>
      <c r="O97" s="23">
        <f>COUNTIFS('Faturamento SP2'!$D$2:$D$557,'Infos Relatório'!$B$84,'Faturamento SP2'!$E$2:$E$557,'Infos Relatório'!$B97,'Faturamento SP2'!$Z$2:$Z$557,'Infos Relatório'!O$1)</f>
        <v>0</v>
      </c>
      <c r="P97" s="14">
        <f>SUMIFS('Faturamento SP2'!$G$2:$G$557,'Faturamento SP2'!$D$2:$D$557,'Infos Relatório'!$B$84,'Faturamento SP2'!$E$2:$E$557,'Infos Relatório'!$B97,'Faturamento SP2'!$Z$2:$Z$557,'Infos Relatório'!O$1)</f>
        <v>0</v>
      </c>
      <c r="Q97" s="14">
        <f>SUMIFS('Faturamento SP2'!$J$2:$J$557,'Faturamento SP2'!$D$2:$D$557,'Infos Relatório'!$B$84,'Faturamento SP2'!$E$2:$E$557,'Infos Relatório'!$B97,'Faturamento SP2'!$Z$2:$Z$557,'Infos Relatório'!O$1)</f>
        <v>0</v>
      </c>
      <c r="R97" s="15">
        <f>SUMIFS('Faturamento SP2'!$O$2:$O$557,'Faturamento SP2'!$D$2:$D$557,'Infos Relatório'!$B$84,'Faturamento SP2'!$E$2:$E$557,'Infos Relatório'!$B97,'Faturamento SP2'!$Z$2:$Z$557,'Infos Relatório'!O$1,'Faturamento SP2'!$T$2:$T$557,"Sim")+SUMIFS('Faturamento SP2'!$P$2:$P$557,'Faturamento SP2'!$D$2:$D$557,'Infos Relatório'!$B$84,'Faturamento SP2'!$E$2:$E$557,'Infos Relatório'!$B97,'Faturamento SP2'!$Z$2:$Z$557,'Infos Relatório'!O$1,'Faturamento SP2'!$T$2:$T$557,"Sim")</f>
        <v>0</v>
      </c>
      <c r="S97" s="27" t="e">
        <f t="shared" si="26"/>
        <v>#DIV/0!</v>
      </c>
      <c r="T97" s="24">
        <f>SUMIFS('Faturamento SP2'!$H$2:$H$557,'Faturamento SP2'!$D$2:$D$557,'Infos Relatório'!$B$84,'Faturamento SP2'!$E$2:$E$557,'Infos Relatório'!$B97,'Faturamento SP2'!$Z$2:$Z$557,'Infos Relatório'!O$1)</f>
        <v>0</v>
      </c>
      <c r="U97" s="23">
        <f>COUNTIFS('Faturamento SP2'!$D$2:$D$557,'Infos Relatório'!$B$84,'Faturamento SP2'!$E$2:$E$557,'Infos Relatório'!$B97,'Faturamento SP2'!$Z$2:$Z$557,'Infos Relatório'!U$1)</f>
        <v>0</v>
      </c>
      <c r="V97" s="14">
        <f>SUMIFS('Faturamento SP2'!$G$2:$G$557,'Faturamento SP2'!$D$2:$D$557,'Infos Relatório'!$B$84,'Faturamento SP2'!$E$2:$E$557,'Infos Relatório'!$B97,'Faturamento SP2'!$Z$2:$Z$557,'Infos Relatório'!U$1)</f>
        <v>0</v>
      </c>
      <c r="W97" s="14">
        <f>SUMIFS('Faturamento SP2'!$J$2:$J$557,'Faturamento SP2'!$D$2:$D$557,'Infos Relatório'!$B$84,'Faturamento SP2'!$E$2:$E$557,'Infos Relatório'!$B97,'Faturamento SP2'!$Z$2:$Z$557,'Infos Relatório'!U$1)</f>
        <v>0</v>
      </c>
      <c r="X97" s="15">
        <f>SUMIFS('Faturamento SP2'!$O$2:$O$557,'Faturamento SP2'!$D$2:$D$557,'Infos Relatório'!$B$84,'Faturamento SP2'!$E$2:$E$557,'Infos Relatório'!$B97,'Faturamento SP2'!$Z$2:$Z$557,'Infos Relatório'!U$1,'Faturamento SP2'!$T$2:$T$557,"Sim")+SUMIFS('Faturamento SP2'!$P$2:$P$557,'Faturamento SP2'!$D$2:$D$557,'Infos Relatório'!$B$84,'Faturamento SP2'!$E$2:$E$557,'Infos Relatório'!$B97,'Faturamento SP2'!$Z$2:$Z$557,'Infos Relatório'!U$1,'Faturamento SP2'!$T$2:$T$557,"Sim")</f>
        <v>0</v>
      </c>
      <c r="Y97" s="27" t="e">
        <f t="shared" si="27"/>
        <v>#DIV/0!</v>
      </c>
      <c r="Z97" s="24">
        <f>SUMIFS('Faturamento SP2'!$H$2:$H$557,'Faturamento SP2'!$D$2:$D$557,'Infos Relatório'!$B$84,'Faturamento SP2'!$E$2:$E$557,'Infos Relatório'!$B97,'Faturamento SP2'!$Z$2:$Z$557,'Infos Relatório'!U$1)</f>
        <v>0</v>
      </c>
      <c r="AA97" s="23">
        <f>COUNTIFS('Faturamento SP2'!$D$2:$D$557,'Infos Relatório'!$B$84,'Faturamento SP2'!$E$2:$E$557,'Infos Relatório'!$B97,'Faturamento SP2'!$Z$2:$Z$557,'Infos Relatório'!AA$1)</f>
        <v>0</v>
      </c>
      <c r="AB97" s="14">
        <f>SUMIFS('Faturamento SP2'!$G$2:$G$557,'Faturamento SP2'!$D$2:$D$557,'Infos Relatório'!$B$84,'Faturamento SP2'!$E$2:$E$557,'Infos Relatório'!$B97,'Faturamento SP2'!$Z$2:$Z$557,'Infos Relatório'!AA$1)</f>
        <v>0</v>
      </c>
      <c r="AC97" s="14">
        <f>SUMIFS('Faturamento SP2'!$J$2:$J$557,'Faturamento SP2'!$D$2:$D$557,'Infos Relatório'!$B$84,'Faturamento SP2'!$E$2:$E$557,'Infos Relatório'!$B97,'Faturamento SP2'!$Z$2:$Z$557,'Infos Relatório'!AA$1)</f>
        <v>0</v>
      </c>
      <c r="AD97" s="15">
        <f>SUMIFS('Faturamento SP2'!$O$2:$O$557,'Faturamento SP2'!$D$2:$D$557,'Infos Relatório'!$B$84,'Faturamento SP2'!$E$2:$E$557,'Infos Relatório'!$B97,'Faturamento SP2'!$Z$2:$Z$557,'Infos Relatório'!AA$1,'Faturamento SP2'!$T$2:$T$557,"Sim")+SUMIFS('Faturamento SP2'!$P$2:$P$557,'Faturamento SP2'!$D$2:$D$557,'Infos Relatório'!$B$84,'Faturamento SP2'!$E$2:$E$557,'Infos Relatório'!$B97,'Faturamento SP2'!$Z$2:$Z$557,'Infos Relatório'!AA$1,'Faturamento SP2'!$T$2:$T$557,"Sim")</f>
        <v>0</v>
      </c>
      <c r="AE97" s="27" t="e">
        <f t="shared" si="28"/>
        <v>#DIV/0!</v>
      </c>
      <c r="AF97" s="24">
        <f>SUMIFS('Faturamento SP2'!$H$2:$H$557,'Faturamento SP2'!$D$2:$D$557,'Infos Relatório'!$B$84,'Faturamento SP2'!$E$2:$E$557,'Infos Relatório'!$B97,'Faturamento SP2'!$Z$2:$Z$557,'Infos Relatório'!AA$1)</f>
        <v>0</v>
      </c>
      <c r="AG97" s="23">
        <f>COUNTIFS('Faturamento SP2'!$D$2:$D$557,'Infos Relatório'!$B$84,'Faturamento SP2'!$E$2:$E$557,'Infos Relatório'!$B97,'Faturamento SP2'!$Z$2:$Z$557,'Infos Relatório'!AG$1)</f>
        <v>0</v>
      </c>
      <c r="AH97" s="14">
        <f>SUMIFS('Faturamento SP2'!$G$2:$G$557,'Faturamento SP2'!$D$2:$D$557,'Infos Relatório'!$B$84,'Faturamento SP2'!$E$2:$E$557,'Infos Relatório'!$B97,'Faturamento SP2'!$Z$2:$Z$557,'Infos Relatório'!AG$1)</f>
        <v>0</v>
      </c>
      <c r="AI97" s="14">
        <f>SUMIFS('Faturamento SP2'!$J$2:$J$557,'Faturamento SP2'!$D$2:$D$557,'Infos Relatório'!$B$84,'Faturamento SP2'!$E$2:$E$557,'Infos Relatório'!$B97,'Faturamento SP2'!$Z$2:$Z$557,'Infos Relatório'!AG$1)</f>
        <v>0</v>
      </c>
      <c r="AJ97" s="15">
        <f>SUMIFS('Faturamento SP2'!$O$2:$O$557,'Faturamento SP2'!$D$2:$D$557,'Infos Relatório'!$B$84,'Faturamento SP2'!$E$2:$E$557,'Infos Relatório'!$B97,'Faturamento SP2'!$Z$2:$Z$557,'Infos Relatório'!AG$1,'Faturamento SP2'!$T$2:$T$557,"Sim")+SUMIFS('Faturamento SP2'!$P$2:$P$557,'Faturamento SP2'!$D$2:$D$557,'Infos Relatório'!$B$84,'Faturamento SP2'!$E$2:$E$557,'Infos Relatório'!$B97,'Faturamento SP2'!$Z$2:$Z$557,'Infos Relatório'!AG$1,'Faturamento SP2'!$T$2:$T$557,"Sim")</f>
        <v>0</v>
      </c>
      <c r="AK97" s="27" t="e">
        <f t="shared" si="29"/>
        <v>#DIV/0!</v>
      </c>
      <c r="AL97" s="24">
        <f>SUMIFS('Faturamento SP2'!$H$2:$H$557,'Faturamento SP2'!$D$2:$D$557,'Infos Relatório'!$B$84,'Faturamento SP2'!$E$2:$E$557,'Infos Relatório'!$B97,'Faturamento SP2'!$Z$2:$Z$557,'Infos Relatório'!AG$1)</f>
        <v>0</v>
      </c>
      <c r="AM97" s="23">
        <f>COUNTIFS('Faturamento SP2'!$D$2:$D$557,'Infos Relatório'!$B$84,'Faturamento SP2'!$E$2:$E$557,'Infos Relatório'!$B97,'Faturamento SP2'!$Z$2:$Z$557,'Infos Relatório'!AM$1)</f>
        <v>0</v>
      </c>
      <c r="AN97" s="14">
        <f>SUMIFS('Faturamento SP2'!$G$2:$G$557,'Faturamento SP2'!$D$2:$D$557,'Infos Relatório'!$B$84,'Faturamento SP2'!$E$2:$E$557,'Infos Relatório'!$B97,'Faturamento SP2'!$Z$2:$Z$557,'Infos Relatório'!AM$1)</f>
        <v>0</v>
      </c>
      <c r="AO97" s="14">
        <f>SUMIFS('Faturamento SP2'!$J$2:$J$557,'Faturamento SP2'!$D$2:$D$557,'Infos Relatório'!$B$84,'Faturamento SP2'!$E$2:$E$557,'Infos Relatório'!$B97,'Faturamento SP2'!$Z$2:$Z$557,'Infos Relatório'!AM$1)</f>
        <v>0</v>
      </c>
      <c r="AP97" s="15">
        <f>SUMIFS('Faturamento SP2'!$O$2:$O$557,'Faturamento SP2'!$D$2:$D$557,'Infos Relatório'!$B$84,'Faturamento SP2'!$E$2:$E$557,'Infos Relatório'!$B97,'Faturamento SP2'!$Z$2:$Z$557,'Infos Relatório'!AM$1,'Faturamento SP2'!$T$2:$T$557,"Sim")+SUMIFS('Faturamento SP2'!$P$2:$P$557,'Faturamento SP2'!$D$2:$D$557,'Infos Relatório'!$B$84,'Faturamento SP2'!$E$2:$E$557,'Infos Relatório'!$B97,'Faturamento SP2'!$Z$2:$Z$557,'Infos Relatório'!AM$1,'Faturamento SP2'!$T$2:$T$557,"Sim")</f>
        <v>0</v>
      </c>
      <c r="AQ97" s="27" t="e">
        <f t="shared" si="30"/>
        <v>#DIV/0!</v>
      </c>
      <c r="AR97" s="24">
        <f>SUMIFS('Faturamento SP2'!$H$2:$H$557,'Faturamento SP2'!$D$2:$D$557,'Infos Relatório'!$B$84,'Faturamento SP2'!$E$2:$E$557,'Infos Relatório'!$B97,'Faturamento SP2'!$Z$2:$Z$557,'Infos Relatório'!AM$1)</f>
        <v>0</v>
      </c>
      <c r="AS97" s="23">
        <f>COUNTIFS('Faturamento SP2'!$D$2:$D$557,'Infos Relatório'!$B$84,'Faturamento SP2'!$E$2:$E$557,'Infos Relatório'!$B97,'Faturamento SP2'!$Z$2:$Z$557,'Infos Relatório'!AS$1)</f>
        <v>0</v>
      </c>
      <c r="AT97" s="14">
        <f>SUMIFS('Faturamento SP2'!$G$2:$G$557,'Faturamento SP2'!$D$2:$D$557,'Infos Relatório'!$B$84,'Faturamento SP2'!$E$2:$E$557,'Infos Relatório'!$B97,'Faturamento SP2'!$Z$2:$Z$557,'Infos Relatório'!AS$1)</f>
        <v>0</v>
      </c>
      <c r="AU97" s="14">
        <f>SUMIFS('Faturamento SP2'!$J$2:$J$557,'Faturamento SP2'!$D$2:$D$557,'Infos Relatório'!$B$84,'Faturamento SP2'!$E$2:$E$557,'Infos Relatório'!$B97,'Faturamento SP2'!$Z$2:$Z$557,'Infos Relatório'!AS$1)</f>
        <v>0</v>
      </c>
      <c r="AV97" s="15">
        <f>SUMIFS('Faturamento SP2'!$O$2:$O$557,'Faturamento SP2'!$D$2:$D$557,'Infos Relatório'!$B$84,'Faturamento SP2'!$E$2:$E$557,'Infos Relatório'!$B97,'Faturamento SP2'!$Z$2:$Z$557,'Infos Relatório'!AS$1,'Faturamento SP2'!$T$2:$T$557,"Sim")+SUMIFS('Faturamento SP2'!$P$2:$P$557,'Faturamento SP2'!$D$2:$D$557,'Infos Relatório'!$B$84,'Faturamento SP2'!$E$2:$E$557,'Infos Relatório'!$B97,'Faturamento SP2'!$Z$2:$Z$557,'Infos Relatório'!AS$1,'Faturamento SP2'!$T$2:$T$557,"Sim")</f>
        <v>0</v>
      </c>
      <c r="AW97" s="27" t="e">
        <f t="shared" si="31"/>
        <v>#DIV/0!</v>
      </c>
      <c r="AX97" s="24">
        <f>SUMIFS('Faturamento SP2'!$H$2:$H$557,'Faturamento SP2'!$D$2:$D$557,'Infos Relatório'!$B$84,'Faturamento SP2'!$E$2:$E$557,'Infos Relatório'!$B97,'Faturamento SP2'!$Z$2:$Z$557,'Infos Relatório'!AS$1)</f>
        <v>0</v>
      </c>
      <c r="AY97" s="23">
        <f>COUNTIFS('Faturamento SP2'!$D$2:$D$557,'Infos Relatório'!$B$84,'Faturamento SP2'!$E$2:$E$557,'Infos Relatório'!$B97,'Faturamento SP2'!$Z$2:$Z$557,'Infos Relatório'!AY$1)</f>
        <v>0</v>
      </c>
      <c r="AZ97" s="14">
        <f>SUMIFS('Faturamento SP2'!$G$2:$G$557,'Faturamento SP2'!$D$2:$D$557,'Infos Relatório'!$B$84,'Faturamento SP2'!$E$2:$E$557,'Infos Relatório'!$B97,'Faturamento SP2'!$Z$2:$Z$557,'Infos Relatório'!AY$1)</f>
        <v>0</v>
      </c>
      <c r="BA97" s="14">
        <f>SUMIFS('Faturamento SP2'!$J$2:$J$557,'Faturamento SP2'!$D$2:$D$557,'Infos Relatório'!$B$84,'Faturamento SP2'!$E$2:$E$557,'Infos Relatório'!$B97,'Faturamento SP2'!$Z$2:$Z$557,'Infos Relatório'!AY$1)</f>
        <v>0</v>
      </c>
      <c r="BB97" s="15">
        <f>SUMIFS('Faturamento SP2'!$O$2:$O$557,'Faturamento SP2'!$D$2:$D$557,'Infos Relatório'!$B$84,'Faturamento SP2'!$E$2:$E$557,'Infos Relatório'!$B97,'Faturamento SP2'!$Z$2:$Z$557,'Infos Relatório'!AY$1,'Faturamento SP2'!$T$2:$T$557,"Sim")+SUMIFS('Faturamento SP2'!$P$2:$P$557,'Faturamento SP2'!$D$2:$D$557,'Infos Relatório'!$B$84,'Faturamento SP2'!$E$2:$E$557,'Infos Relatório'!$B97,'Faturamento SP2'!$Z$2:$Z$557,'Infos Relatório'!AY$1,'Faturamento SP2'!$T$2:$T$557,"Sim")</f>
        <v>0</v>
      </c>
      <c r="BC97" s="27" t="e">
        <f t="shared" si="32"/>
        <v>#DIV/0!</v>
      </c>
      <c r="BD97" s="24">
        <f>SUMIFS('Faturamento SP2'!$H$2:$H$557,'Faturamento SP2'!$D$2:$D$557,'Infos Relatório'!$B$84,'Faturamento SP2'!$E$2:$E$557,'Infos Relatório'!$B97,'Faturamento SP2'!$Z$2:$Z$557,'Infos Relatório'!AY$1)</f>
        <v>0</v>
      </c>
      <c r="BE97" s="23">
        <f>COUNTIFS('Faturamento SP2'!$D$2:$D$557,'Infos Relatório'!$B$84,'Faturamento SP2'!$E$2:$E$557,'Infos Relatório'!$B97,'Faturamento SP2'!$Z$2:$Z$557,'Infos Relatório'!BE$1)</f>
        <v>0</v>
      </c>
      <c r="BF97" s="14">
        <f>SUMIFS('Faturamento SP2'!$G$2:$G$557,'Faturamento SP2'!$D$2:$D$557,'Infos Relatório'!$B$84,'Faturamento SP2'!$E$2:$E$557,'Infos Relatório'!$B97,'Faturamento SP2'!$Z$2:$Z$557,'Infos Relatório'!BE$1)</f>
        <v>0</v>
      </c>
      <c r="BG97" s="14">
        <f>SUMIFS('Faturamento SP2'!$J$2:$J$557,'Faturamento SP2'!$D$2:$D$557,'Infos Relatório'!$B$84,'Faturamento SP2'!$E$2:$E$557,'Infos Relatório'!$B97,'Faturamento SP2'!$Z$2:$Z$557,'Infos Relatório'!BE$1)</f>
        <v>0</v>
      </c>
      <c r="BH97" s="15">
        <f>SUMIFS('Faturamento SP2'!$O$2:$O$557,'Faturamento SP2'!$D$2:$D$557,'Infos Relatório'!$B$84,'Faturamento SP2'!$E$2:$E$557,'Infos Relatório'!$B97,'Faturamento SP2'!$Z$2:$Z$557,'Infos Relatório'!BE$1,'Faturamento SP2'!$T$2:$T$557,"Sim")+SUMIFS('Faturamento SP2'!$P$2:$P$557,'Faturamento SP2'!$D$2:$D$557,'Infos Relatório'!$B$84,'Faturamento SP2'!$E$2:$E$557,'Infos Relatório'!$B97,'Faturamento SP2'!$Z$2:$Z$557,'Infos Relatório'!BE$1,'Faturamento SP2'!$T$2:$T$557,"Sim")</f>
        <v>0</v>
      </c>
      <c r="BI97" s="27" t="e">
        <f t="shared" si="33"/>
        <v>#DIV/0!</v>
      </c>
      <c r="BJ97" s="24">
        <f>SUMIFS('Faturamento SP2'!$H$2:$H$557,'Faturamento SP2'!$D$2:$D$557,'Infos Relatório'!$B$84,'Faturamento SP2'!$E$2:$E$557,'Infos Relatório'!$B97,'Faturamento SP2'!$Z$2:$Z$557,'Infos Relatório'!BE$1)</f>
        <v>0</v>
      </c>
      <c r="BK97" s="23">
        <f>COUNTIFS('Faturamento SP2'!$D$2:$D$557,'Infos Relatório'!$B$84,'Faturamento SP2'!$E$2:$E$557,'Infos Relatório'!$B97,'Faturamento SP2'!$Z$2:$Z$557,'Infos Relatório'!BK$1)</f>
        <v>0</v>
      </c>
      <c r="BL97" s="14">
        <f>SUMIFS('Faturamento SP2'!$G$2:$G$557,'Faturamento SP2'!$D$2:$D$557,'Infos Relatório'!$B$84,'Faturamento SP2'!$E$2:$E$557,'Infos Relatório'!$B97,'Faturamento SP2'!$Z$2:$Z$557,'Infos Relatório'!BK$1)</f>
        <v>0</v>
      </c>
      <c r="BM97" s="14">
        <f>SUMIFS('Faturamento SP2'!$J$2:$J$557,'Faturamento SP2'!$D$2:$D$557,'Infos Relatório'!$B$84,'Faturamento SP2'!$E$2:$E$557,'Infos Relatório'!$B97,'Faturamento SP2'!$Z$2:$Z$557,'Infos Relatório'!BK$1)</f>
        <v>0</v>
      </c>
      <c r="BN97" s="15">
        <f>SUMIFS('Faturamento SP2'!$O$2:$O$557,'Faturamento SP2'!$D$2:$D$557,'Infos Relatório'!$B$84,'Faturamento SP2'!$E$2:$E$557,'Infos Relatório'!$B97,'Faturamento SP2'!$Z$2:$Z$557,'Infos Relatório'!BK$1,'Faturamento SP2'!$T$2:$T$557,"Sim")+SUMIFS('Faturamento SP2'!$P$2:$P$557,'Faturamento SP2'!$D$2:$D$557,'Infos Relatório'!$B$84,'Faturamento SP2'!$E$2:$E$557,'Infos Relatório'!$B97,'Faturamento SP2'!$Z$2:$Z$557,'Infos Relatório'!BK$1,'Faturamento SP2'!$T$2:$T$557,"Sim")</f>
        <v>0</v>
      </c>
      <c r="BO97" s="27" t="e">
        <f t="shared" si="34"/>
        <v>#DIV/0!</v>
      </c>
      <c r="BP97" s="24">
        <f>SUMIFS('Faturamento SP2'!$H$2:$H$557,'Faturamento SP2'!$D$2:$D$557,'Infos Relatório'!$B$84,'Faturamento SP2'!$E$2:$E$557,'Infos Relatório'!$B97,'Faturamento SP2'!$Z$2:$Z$557,'Infos Relatório'!BK$1)</f>
        <v>0</v>
      </c>
      <c r="BQ97" s="23">
        <f>COUNTIFS('Faturamento SP2'!$D$2:$D$557,'Infos Relatório'!$B$84,'Faturamento SP2'!$E$2:$E$557,'Infos Relatório'!$B97,'Faturamento SP2'!$Z$2:$Z$557,'Infos Relatório'!BQ$1)</f>
        <v>0</v>
      </c>
      <c r="BR97" s="14">
        <f>SUMIFS('Faturamento SP2'!$G$2:$G$557,'Faturamento SP2'!$D$2:$D$557,'Infos Relatório'!$B$84,'Faturamento SP2'!$E$2:$E$557,'Infos Relatório'!$B97,'Faturamento SP2'!$Z$2:$Z$557,'Infos Relatório'!BQ$1)</f>
        <v>0</v>
      </c>
      <c r="BS97" s="14">
        <f>SUMIFS('Faturamento SP2'!$J$2:$J$557,'Faturamento SP2'!$D$2:$D$557,'Infos Relatório'!$B$84,'Faturamento SP2'!$E$2:$E$557,'Infos Relatório'!$B97,'Faturamento SP2'!$Z$2:$Z$557,'Infos Relatório'!BQ$1)</f>
        <v>0</v>
      </c>
      <c r="BT97" s="15">
        <f>SUMIFS('Faturamento SP2'!$O$2:$O$557,'Faturamento SP2'!$D$2:$D$557,'Infos Relatório'!$B$84,'Faturamento SP2'!$E$2:$E$557,'Infos Relatório'!$B97,'Faturamento SP2'!$Z$2:$Z$557,'Infos Relatório'!BQ$1,'Faturamento SP2'!$T$2:$T$557,"Sim")+SUMIFS('Faturamento SP2'!$P$2:$P$557,'Faturamento SP2'!$D$2:$D$557,'Infos Relatório'!$B$84,'Faturamento SP2'!$E$2:$E$557,'Infos Relatório'!$B97,'Faturamento SP2'!$Z$2:$Z$557,'Infos Relatório'!BQ$1,'Faturamento SP2'!$T$2:$T$557,"Sim")</f>
        <v>0</v>
      </c>
      <c r="BU97" s="27" t="e">
        <f t="shared" si="35"/>
        <v>#DIV/0!</v>
      </c>
      <c r="BV97" s="24">
        <f>SUMIFS('Faturamento SP2'!$H$2:$H$557,'Faturamento SP2'!$D$2:$D$557,'Infos Relatório'!$B$84,'Faturamento SP2'!$E$2:$E$557,'Infos Relatório'!$B97,'Faturamento SP2'!$Z$2:$Z$557,'Infos Relatório'!BQ$1)</f>
        <v>0</v>
      </c>
    </row>
    <row r="98" spans="2:74">
      <c r="B98" s="17" t="s">
        <v>248</v>
      </c>
      <c r="C98" s="23">
        <f>COUNTIFS('Faturamento SP2'!$D$2:$D$557,'Infos Relatório'!$B$84,'Faturamento SP2'!$E$2:$E$557,'Infos Relatório'!$B98,'Faturamento SP2'!$Z$2:$Z$557,'Infos Relatório'!C$1)</f>
        <v>0</v>
      </c>
      <c r="D98" s="14">
        <f>SUMIFS('Faturamento SP2'!$G$2:$G$557,'Faturamento SP2'!$D$2:$D$557,'Infos Relatório'!$B$84,'Faturamento SP2'!$E$2:$E$557,'Infos Relatório'!$B98,'Faturamento SP2'!$Z$2:$Z$557,'Infos Relatório'!C$1)</f>
        <v>0</v>
      </c>
      <c r="E98" s="55">
        <f>SUMIFS('Faturamento SP2'!$J$2:$J$557,'Faturamento SP2'!$D$2:$D$557,'Infos Relatório'!$B$84,'Faturamento SP2'!$E$2:$E$557,'Infos Relatório'!$B98,'Faturamento SP2'!$Z$2:$Z$557,'Infos Relatório'!C$1)</f>
        <v>0</v>
      </c>
      <c r="F98" s="15">
        <f>SUMIFS('Faturamento SP2'!$O$2:$O$557,'Faturamento SP2'!$D$2:$D$557,'Infos Relatório'!$B$84,'Faturamento SP2'!$E$2:$E$557,'Infos Relatório'!$B98,'Faturamento SP2'!$Z$2:$Z$557,'Infos Relatório'!C$1,'Faturamento SP2'!$T$2:$T$557,"Sim")+SUMIFS('Faturamento SP2'!$P$2:$P$557,'Faturamento SP2'!$D$2:$D$557,'Infos Relatório'!$B$84,'Faturamento SP2'!$E$2:$E$557,'Infos Relatório'!$B98,'Faturamento SP2'!$Z$2:$Z$557,'Infos Relatório'!C$1,'Faturamento SP2'!$T$2:$T$557,"Sim")</f>
        <v>0</v>
      </c>
      <c r="G98" s="60" t="e">
        <f t="shared" si="24"/>
        <v>#DIV/0!</v>
      </c>
      <c r="H98" s="24">
        <f>SUMIFS('Faturamento SP2'!$H$2:$H$557,'Faturamento SP2'!$D$2:$D$557,'Infos Relatório'!$B$84,'Faturamento SP2'!$E$2:$E$557,'Infos Relatório'!$B98,'Faturamento SP2'!$Z$2:$Z$557,'Infos Relatório'!C$1)</f>
        <v>0</v>
      </c>
      <c r="I98" s="23">
        <f>COUNTIFS('Faturamento SP2'!$D$2:$D$557,'Infos Relatório'!$B$84,'Faturamento SP2'!$E$2:$E$557,'Infos Relatório'!$B98,'Faturamento SP2'!$Z$2:$Z$557,'Infos Relatório'!I$1)</f>
        <v>0</v>
      </c>
      <c r="J98" s="14">
        <f>SUMIFS('Faturamento SP2'!$G$2:$G$557,'Faturamento SP2'!$D$2:$D$557,'Infos Relatório'!$B$84,'Faturamento SP2'!$E$2:$E$557,'Infos Relatório'!$B98,'Faturamento SP2'!$Z$2:$Z$557,'Infos Relatório'!I$1)</f>
        <v>0</v>
      </c>
      <c r="K98" s="55">
        <f>SUMIFS('Faturamento SP2'!$J$2:$J$557,'Faturamento SP2'!$D$2:$D$557,'Infos Relatório'!$B$84,'Faturamento SP2'!$E$2:$E$557,'Infos Relatório'!$B98,'Faturamento SP2'!$Z$2:$Z$557,'Infos Relatório'!I$1)</f>
        <v>0</v>
      </c>
      <c r="L98" s="15">
        <f>SUMIFS('Faturamento SP2'!$O$2:$O$557,'Faturamento SP2'!$D$2:$D$557,'Infos Relatório'!$B$84,'Faturamento SP2'!$E$2:$E$557,'Infos Relatório'!$B98,'Faturamento SP2'!$Z$2:$Z$557,'Infos Relatório'!I$1,'Faturamento SP2'!$T$2:$T$557,"Sim")+SUMIFS('Faturamento SP2'!$P$2:$P$557,'Faturamento SP2'!$D$2:$D$557,'Infos Relatório'!$B$84,'Faturamento SP2'!$E$2:$E$557,'Infos Relatório'!$B98,'Faturamento SP2'!$Z$2:$Z$557,'Infos Relatório'!I$1,'Faturamento SP2'!$T$2:$T$557,"Sim")</f>
        <v>0</v>
      </c>
      <c r="M98" s="27" t="e">
        <f t="shared" si="25"/>
        <v>#DIV/0!</v>
      </c>
      <c r="N98" s="24">
        <f>SUMIFS('Faturamento SP2'!$H$2:$H$557,'Faturamento SP2'!$D$2:$D$557,'Infos Relatório'!$B$84,'Faturamento SP2'!$E$2:$E$557,'Infos Relatório'!$B98,'Faturamento SP2'!$Z$2:$Z$557,'Infos Relatório'!I$1)</f>
        <v>0</v>
      </c>
      <c r="O98" s="23">
        <f>COUNTIFS('Faturamento SP2'!$D$2:$D$557,'Infos Relatório'!$B$84,'Faturamento SP2'!$E$2:$E$557,'Infos Relatório'!$B98,'Faturamento SP2'!$Z$2:$Z$557,'Infos Relatório'!O$1)</f>
        <v>0</v>
      </c>
      <c r="P98" s="14">
        <f>SUMIFS('Faturamento SP2'!$G$2:$G$557,'Faturamento SP2'!$D$2:$D$557,'Infos Relatório'!$B$84,'Faturamento SP2'!$E$2:$E$557,'Infos Relatório'!$B98,'Faturamento SP2'!$Z$2:$Z$557,'Infos Relatório'!O$1)</f>
        <v>0</v>
      </c>
      <c r="Q98" s="14">
        <f>SUMIFS('Faturamento SP2'!$J$2:$J$557,'Faturamento SP2'!$D$2:$D$557,'Infos Relatório'!$B$84,'Faturamento SP2'!$E$2:$E$557,'Infos Relatório'!$B98,'Faturamento SP2'!$Z$2:$Z$557,'Infos Relatório'!O$1)</f>
        <v>0</v>
      </c>
      <c r="R98" s="15">
        <f>SUMIFS('Faturamento SP2'!$O$2:$O$557,'Faturamento SP2'!$D$2:$D$557,'Infos Relatório'!$B$84,'Faturamento SP2'!$E$2:$E$557,'Infos Relatório'!$B98,'Faturamento SP2'!$Z$2:$Z$557,'Infos Relatório'!O$1,'Faturamento SP2'!$T$2:$T$557,"Sim")+SUMIFS('Faturamento SP2'!$P$2:$P$557,'Faturamento SP2'!$D$2:$D$557,'Infos Relatório'!$B$84,'Faturamento SP2'!$E$2:$E$557,'Infos Relatório'!$B98,'Faturamento SP2'!$Z$2:$Z$557,'Infos Relatório'!O$1,'Faturamento SP2'!$T$2:$T$557,"Sim")</f>
        <v>0</v>
      </c>
      <c r="S98" s="27" t="e">
        <f t="shared" si="26"/>
        <v>#DIV/0!</v>
      </c>
      <c r="T98" s="24">
        <f>SUMIFS('Faturamento SP2'!$H$2:$H$557,'Faturamento SP2'!$D$2:$D$557,'Infos Relatório'!$B$84,'Faturamento SP2'!$E$2:$E$557,'Infos Relatório'!$B98,'Faturamento SP2'!$Z$2:$Z$557,'Infos Relatório'!O$1)</f>
        <v>0</v>
      </c>
      <c r="U98" s="23">
        <f>COUNTIFS('Faturamento SP2'!$D$2:$D$557,'Infos Relatório'!$B$84,'Faturamento SP2'!$E$2:$E$557,'Infos Relatório'!$B98,'Faturamento SP2'!$Z$2:$Z$557,'Infos Relatório'!U$1)</f>
        <v>0</v>
      </c>
      <c r="V98" s="14">
        <f>SUMIFS('Faturamento SP2'!$G$2:$G$557,'Faturamento SP2'!$D$2:$D$557,'Infos Relatório'!$B$84,'Faturamento SP2'!$E$2:$E$557,'Infos Relatório'!$B98,'Faturamento SP2'!$Z$2:$Z$557,'Infos Relatório'!U$1)</f>
        <v>0</v>
      </c>
      <c r="W98" s="14">
        <f>SUMIFS('Faturamento SP2'!$J$2:$J$557,'Faturamento SP2'!$D$2:$D$557,'Infos Relatório'!$B$84,'Faturamento SP2'!$E$2:$E$557,'Infos Relatório'!$B98,'Faturamento SP2'!$Z$2:$Z$557,'Infos Relatório'!U$1)</f>
        <v>0</v>
      </c>
      <c r="X98" s="15">
        <f>SUMIFS('Faturamento SP2'!$O$2:$O$557,'Faturamento SP2'!$D$2:$D$557,'Infos Relatório'!$B$84,'Faturamento SP2'!$E$2:$E$557,'Infos Relatório'!$B98,'Faturamento SP2'!$Z$2:$Z$557,'Infos Relatório'!U$1,'Faturamento SP2'!$T$2:$T$557,"Sim")+SUMIFS('Faturamento SP2'!$P$2:$P$557,'Faturamento SP2'!$D$2:$D$557,'Infos Relatório'!$B$84,'Faturamento SP2'!$E$2:$E$557,'Infos Relatório'!$B98,'Faturamento SP2'!$Z$2:$Z$557,'Infos Relatório'!U$1,'Faturamento SP2'!$T$2:$T$557,"Sim")</f>
        <v>0</v>
      </c>
      <c r="Y98" s="27" t="e">
        <f t="shared" si="27"/>
        <v>#DIV/0!</v>
      </c>
      <c r="Z98" s="24">
        <f>SUMIFS('Faturamento SP2'!$H$2:$H$557,'Faturamento SP2'!$D$2:$D$557,'Infos Relatório'!$B$84,'Faturamento SP2'!$E$2:$E$557,'Infos Relatório'!$B98,'Faturamento SP2'!$Z$2:$Z$557,'Infos Relatório'!U$1)</f>
        <v>0</v>
      </c>
      <c r="AA98" s="23">
        <f>COUNTIFS('Faturamento SP2'!$D$2:$D$557,'Infos Relatório'!$B$84,'Faturamento SP2'!$E$2:$E$557,'Infos Relatório'!$B98,'Faturamento SP2'!$Z$2:$Z$557,'Infos Relatório'!AA$1)</f>
        <v>0</v>
      </c>
      <c r="AB98" s="14">
        <f>SUMIFS('Faturamento SP2'!$G$2:$G$557,'Faturamento SP2'!$D$2:$D$557,'Infos Relatório'!$B$84,'Faturamento SP2'!$E$2:$E$557,'Infos Relatório'!$B98,'Faturamento SP2'!$Z$2:$Z$557,'Infos Relatório'!AA$1)</f>
        <v>0</v>
      </c>
      <c r="AC98" s="14">
        <f>SUMIFS('Faturamento SP2'!$J$2:$J$557,'Faturamento SP2'!$D$2:$D$557,'Infos Relatório'!$B$84,'Faturamento SP2'!$E$2:$E$557,'Infos Relatório'!$B98,'Faturamento SP2'!$Z$2:$Z$557,'Infos Relatório'!AA$1)</f>
        <v>0</v>
      </c>
      <c r="AD98" s="15">
        <f>SUMIFS('Faturamento SP2'!$O$2:$O$557,'Faturamento SP2'!$D$2:$D$557,'Infos Relatório'!$B$84,'Faturamento SP2'!$E$2:$E$557,'Infos Relatório'!$B98,'Faturamento SP2'!$Z$2:$Z$557,'Infos Relatório'!AA$1,'Faturamento SP2'!$T$2:$T$557,"Sim")+SUMIFS('Faturamento SP2'!$P$2:$P$557,'Faturamento SP2'!$D$2:$D$557,'Infos Relatório'!$B$84,'Faturamento SP2'!$E$2:$E$557,'Infos Relatório'!$B98,'Faturamento SP2'!$Z$2:$Z$557,'Infos Relatório'!AA$1,'Faturamento SP2'!$T$2:$T$557,"Sim")</f>
        <v>0</v>
      </c>
      <c r="AE98" s="27" t="e">
        <f t="shared" si="28"/>
        <v>#DIV/0!</v>
      </c>
      <c r="AF98" s="24">
        <f>SUMIFS('Faturamento SP2'!$H$2:$H$557,'Faturamento SP2'!$D$2:$D$557,'Infos Relatório'!$B$84,'Faturamento SP2'!$E$2:$E$557,'Infos Relatório'!$B98,'Faturamento SP2'!$Z$2:$Z$557,'Infos Relatório'!AA$1)</f>
        <v>0</v>
      </c>
      <c r="AG98" s="23">
        <f>COUNTIFS('Faturamento SP2'!$D$2:$D$557,'Infos Relatório'!$B$84,'Faturamento SP2'!$E$2:$E$557,'Infos Relatório'!$B98,'Faturamento SP2'!$Z$2:$Z$557,'Infos Relatório'!AG$1)</f>
        <v>0</v>
      </c>
      <c r="AH98" s="14">
        <f>SUMIFS('Faturamento SP2'!$G$2:$G$557,'Faturamento SP2'!$D$2:$D$557,'Infos Relatório'!$B$84,'Faturamento SP2'!$E$2:$E$557,'Infos Relatório'!$B98,'Faturamento SP2'!$Z$2:$Z$557,'Infos Relatório'!AG$1)</f>
        <v>0</v>
      </c>
      <c r="AI98" s="14">
        <f>SUMIFS('Faturamento SP2'!$J$2:$J$557,'Faturamento SP2'!$D$2:$D$557,'Infos Relatório'!$B$84,'Faturamento SP2'!$E$2:$E$557,'Infos Relatório'!$B98,'Faturamento SP2'!$Z$2:$Z$557,'Infos Relatório'!AG$1)</f>
        <v>0</v>
      </c>
      <c r="AJ98" s="15">
        <f>SUMIFS('Faturamento SP2'!$O$2:$O$557,'Faturamento SP2'!$D$2:$D$557,'Infos Relatório'!$B$84,'Faturamento SP2'!$E$2:$E$557,'Infos Relatório'!$B98,'Faturamento SP2'!$Z$2:$Z$557,'Infos Relatório'!AG$1,'Faturamento SP2'!$T$2:$T$557,"Sim")+SUMIFS('Faturamento SP2'!$P$2:$P$557,'Faturamento SP2'!$D$2:$D$557,'Infos Relatório'!$B$84,'Faturamento SP2'!$E$2:$E$557,'Infos Relatório'!$B98,'Faturamento SP2'!$Z$2:$Z$557,'Infos Relatório'!AG$1,'Faturamento SP2'!$T$2:$T$557,"Sim")</f>
        <v>0</v>
      </c>
      <c r="AK98" s="27" t="e">
        <f t="shared" si="29"/>
        <v>#DIV/0!</v>
      </c>
      <c r="AL98" s="24">
        <f>SUMIFS('Faturamento SP2'!$H$2:$H$557,'Faturamento SP2'!$D$2:$D$557,'Infos Relatório'!$B$84,'Faturamento SP2'!$E$2:$E$557,'Infos Relatório'!$B98,'Faturamento SP2'!$Z$2:$Z$557,'Infos Relatório'!AG$1)</f>
        <v>0</v>
      </c>
      <c r="AM98" s="23">
        <f>COUNTIFS('Faturamento SP2'!$D$2:$D$557,'Infos Relatório'!$B$84,'Faturamento SP2'!$E$2:$E$557,'Infos Relatório'!$B98,'Faturamento SP2'!$Z$2:$Z$557,'Infos Relatório'!AM$1)</f>
        <v>0</v>
      </c>
      <c r="AN98" s="14">
        <f>SUMIFS('Faturamento SP2'!$G$2:$G$557,'Faturamento SP2'!$D$2:$D$557,'Infos Relatório'!$B$84,'Faturamento SP2'!$E$2:$E$557,'Infos Relatório'!$B98,'Faturamento SP2'!$Z$2:$Z$557,'Infos Relatório'!AM$1)</f>
        <v>0</v>
      </c>
      <c r="AO98" s="14">
        <f>SUMIFS('Faturamento SP2'!$J$2:$J$557,'Faturamento SP2'!$D$2:$D$557,'Infos Relatório'!$B$84,'Faturamento SP2'!$E$2:$E$557,'Infos Relatório'!$B98,'Faturamento SP2'!$Z$2:$Z$557,'Infos Relatório'!AM$1)</f>
        <v>0</v>
      </c>
      <c r="AP98" s="15">
        <f>SUMIFS('Faturamento SP2'!$O$2:$O$557,'Faturamento SP2'!$D$2:$D$557,'Infos Relatório'!$B$84,'Faturamento SP2'!$E$2:$E$557,'Infos Relatório'!$B98,'Faturamento SP2'!$Z$2:$Z$557,'Infos Relatório'!AM$1,'Faturamento SP2'!$T$2:$T$557,"Sim")+SUMIFS('Faturamento SP2'!$P$2:$P$557,'Faturamento SP2'!$D$2:$D$557,'Infos Relatório'!$B$84,'Faturamento SP2'!$E$2:$E$557,'Infos Relatório'!$B98,'Faturamento SP2'!$Z$2:$Z$557,'Infos Relatório'!AM$1,'Faturamento SP2'!$T$2:$T$557,"Sim")</f>
        <v>0</v>
      </c>
      <c r="AQ98" s="27" t="e">
        <f t="shared" si="30"/>
        <v>#DIV/0!</v>
      </c>
      <c r="AR98" s="24">
        <f>SUMIFS('Faturamento SP2'!$H$2:$H$557,'Faturamento SP2'!$D$2:$D$557,'Infos Relatório'!$B$84,'Faturamento SP2'!$E$2:$E$557,'Infos Relatório'!$B98,'Faturamento SP2'!$Z$2:$Z$557,'Infos Relatório'!AM$1)</f>
        <v>0</v>
      </c>
      <c r="AS98" s="23">
        <f>COUNTIFS('Faturamento SP2'!$D$2:$D$557,'Infos Relatório'!$B$84,'Faturamento SP2'!$E$2:$E$557,'Infos Relatório'!$B98,'Faturamento SP2'!$Z$2:$Z$557,'Infos Relatório'!AS$1)</f>
        <v>0</v>
      </c>
      <c r="AT98" s="14">
        <f>SUMIFS('Faturamento SP2'!$G$2:$G$557,'Faturamento SP2'!$D$2:$D$557,'Infos Relatório'!$B$84,'Faturamento SP2'!$E$2:$E$557,'Infos Relatório'!$B98,'Faturamento SP2'!$Z$2:$Z$557,'Infos Relatório'!AS$1)</f>
        <v>0</v>
      </c>
      <c r="AU98" s="14">
        <f>SUMIFS('Faturamento SP2'!$J$2:$J$557,'Faturamento SP2'!$D$2:$D$557,'Infos Relatório'!$B$84,'Faturamento SP2'!$E$2:$E$557,'Infos Relatório'!$B98,'Faturamento SP2'!$Z$2:$Z$557,'Infos Relatório'!AS$1)</f>
        <v>0</v>
      </c>
      <c r="AV98" s="15">
        <f>SUMIFS('Faturamento SP2'!$O$2:$O$557,'Faturamento SP2'!$D$2:$D$557,'Infos Relatório'!$B$84,'Faturamento SP2'!$E$2:$E$557,'Infos Relatório'!$B98,'Faturamento SP2'!$Z$2:$Z$557,'Infos Relatório'!AS$1,'Faturamento SP2'!$T$2:$T$557,"Sim")+SUMIFS('Faturamento SP2'!$P$2:$P$557,'Faturamento SP2'!$D$2:$D$557,'Infos Relatório'!$B$84,'Faturamento SP2'!$E$2:$E$557,'Infos Relatório'!$B98,'Faturamento SP2'!$Z$2:$Z$557,'Infos Relatório'!AS$1,'Faturamento SP2'!$T$2:$T$557,"Sim")</f>
        <v>0</v>
      </c>
      <c r="AW98" s="27" t="e">
        <f t="shared" si="31"/>
        <v>#DIV/0!</v>
      </c>
      <c r="AX98" s="24">
        <f>SUMIFS('Faturamento SP2'!$H$2:$H$557,'Faturamento SP2'!$D$2:$D$557,'Infos Relatório'!$B$84,'Faturamento SP2'!$E$2:$E$557,'Infos Relatório'!$B98,'Faturamento SP2'!$Z$2:$Z$557,'Infos Relatório'!AS$1)</f>
        <v>0</v>
      </c>
      <c r="AY98" s="23">
        <f>COUNTIFS('Faturamento SP2'!$D$2:$D$557,'Infos Relatório'!$B$84,'Faturamento SP2'!$E$2:$E$557,'Infos Relatório'!$B98,'Faturamento SP2'!$Z$2:$Z$557,'Infos Relatório'!AY$1)</f>
        <v>0</v>
      </c>
      <c r="AZ98" s="14">
        <f>SUMIFS('Faturamento SP2'!$G$2:$G$557,'Faturamento SP2'!$D$2:$D$557,'Infos Relatório'!$B$84,'Faturamento SP2'!$E$2:$E$557,'Infos Relatório'!$B98,'Faturamento SP2'!$Z$2:$Z$557,'Infos Relatório'!AY$1)</f>
        <v>0</v>
      </c>
      <c r="BA98" s="14">
        <f>SUMIFS('Faturamento SP2'!$J$2:$J$557,'Faturamento SP2'!$D$2:$D$557,'Infos Relatório'!$B$84,'Faturamento SP2'!$E$2:$E$557,'Infos Relatório'!$B98,'Faturamento SP2'!$Z$2:$Z$557,'Infos Relatório'!AY$1)</f>
        <v>0</v>
      </c>
      <c r="BB98" s="15">
        <f>SUMIFS('Faturamento SP2'!$O$2:$O$557,'Faturamento SP2'!$D$2:$D$557,'Infos Relatório'!$B$84,'Faturamento SP2'!$E$2:$E$557,'Infos Relatório'!$B98,'Faturamento SP2'!$Z$2:$Z$557,'Infos Relatório'!AY$1,'Faturamento SP2'!$T$2:$T$557,"Sim")+SUMIFS('Faturamento SP2'!$P$2:$P$557,'Faturamento SP2'!$D$2:$D$557,'Infos Relatório'!$B$84,'Faturamento SP2'!$E$2:$E$557,'Infos Relatório'!$B98,'Faturamento SP2'!$Z$2:$Z$557,'Infos Relatório'!AY$1,'Faturamento SP2'!$T$2:$T$557,"Sim")</f>
        <v>0</v>
      </c>
      <c r="BC98" s="27" t="e">
        <f t="shared" si="32"/>
        <v>#DIV/0!</v>
      </c>
      <c r="BD98" s="24">
        <f>SUMIFS('Faturamento SP2'!$H$2:$H$557,'Faturamento SP2'!$D$2:$D$557,'Infos Relatório'!$B$84,'Faturamento SP2'!$E$2:$E$557,'Infos Relatório'!$B98,'Faturamento SP2'!$Z$2:$Z$557,'Infos Relatório'!AY$1)</f>
        <v>0</v>
      </c>
      <c r="BE98" s="23">
        <f>COUNTIFS('Faturamento SP2'!$D$2:$D$557,'Infos Relatório'!$B$84,'Faturamento SP2'!$E$2:$E$557,'Infos Relatório'!$B98,'Faturamento SP2'!$Z$2:$Z$557,'Infos Relatório'!BE$1)</f>
        <v>0</v>
      </c>
      <c r="BF98" s="14">
        <f>SUMIFS('Faturamento SP2'!$G$2:$G$557,'Faturamento SP2'!$D$2:$D$557,'Infos Relatório'!$B$84,'Faturamento SP2'!$E$2:$E$557,'Infos Relatório'!$B98,'Faturamento SP2'!$Z$2:$Z$557,'Infos Relatório'!BE$1)</f>
        <v>0</v>
      </c>
      <c r="BG98" s="14">
        <f>SUMIFS('Faturamento SP2'!$J$2:$J$557,'Faturamento SP2'!$D$2:$D$557,'Infos Relatório'!$B$84,'Faturamento SP2'!$E$2:$E$557,'Infos Relatório'!$B98,'Faturamento SP2'!$Z$2:$Z$557,'Infos Relatório'!BE$1)</f>
        <v>0</v>
      </c>
      <c r="BH98" s="15">
        <f>SUMIFS('Faturamento SP2'!$O$2:$O$557,'Faturamento SP2'!$D$2:$D$557,'Infos Relatório'!$B$84,'Faturamento SP2'!$E$2:$E$557,'Infos Relatório'!$B98,'Faturamento SP2'!$Z$2:$Z$557,'Infos Relatório'!BE$1,'Faturamento SP2'!$T$2:$T$557,"Sim")+SUMIFS('Faturamento SP2'!$P$2:$P$557,'Faturamento SP2'!$D$2:$D$557,'Infos Relatório'!$B$84,'Faturamento SP2'!$E$2:$E$557,'Infos Relatório'!$B98,'Faturamento SP2'!$Z$2:$Z$557,'Infos Relatório'!BE$1,'Faturamento SP2'!$T$2:$T$557,"Sim")</f>
        <v>0</v>
      </c>
      <c r="BI98" s="27" t="e">
        <f t="shared" si="33"/>
        <v>#DIV/0!</v>
      </c>
      <c r="BJ98" s="24">
        <f>SUMIFS('Faturamento SP2'!$H$2:$H$557,'Faturamento SP2'!$D$2:$D$557,'Infos Relatório'!$B$84,'Faturamento SP2'!$E$2:$E$557,'Infos Relatório'!$B98,'Faturamento SP2'!$Z$2:$Z$557,'Infos Relatório'!BE$1)</f>
        <v>0</v>
      </c>
      <c r="BK98" s="23">
        <f>COUNTIFS('Faturamento SP2'!$D$2:$D$557,'Infos Relatório'!$B$84,'Faturamento SP2'!$E$2:$E$557,'Infos Relatório'!$B98,'Faturamento SP2'!$Z$2:$Z$557,'Infos Relatório'!BK$1)</f>
        <v>0</v>
      </c>
      <c r="BL98" s="14">
        <f>SUMIFS('Faturamento SP2'!$G$2:$G$557,'Faturamento SP2'!$D$2:$D$557,'Infos Relatório'!$B$84,'Faturamento SP2'!$E$2:$E$557,'Infos Relatório'!$B98,'Faturamento SP2'!$Z$2:$Z$557,'Infos Relatório'!BK$1)</f>
        <v>0</v>
      </c>
      <c r="BM98" s="14">
        <f>SUMIFS('Faturamento SP2'!$J$2:$J$557,'Faturamento SP2'!$D$2:$D$557,'Infos Relatório'!$B$84,'Faturamento SP2'!$E$2:$E$557,'Infos Relatório'!$B98,'Faturamento SP2'!$Z$2:$Z$557,'Infos Relatório'!BK$1)</f>
        <v>0</v>
      </c>
      <c r="BN98" s="15">
        <f>SUMIFS('Faturamento SP2'!$O$2:$O$557,'Faturamento SP2'!$D$2:$D$557,'Infos Relatório'!$B$84,'Faturamento SP2'!$E$2:$E$557,'Infos Relatório'!$B98,'Faturamento SP2'!$Z$2:$Z$557,'Infos Relatório'!BK$1,'Faturamento SP2'!$T$2:$T$557,"Sim")+SUMIFS('Faturamento SP2'!$P$2:$P$557,'Faturamento SP2'!$D$2:$D$557,'Infos Relatório'!$B$84,'Faturamento SP2'!$E$2:$E$557,'Infos Relatório'!$B98,'Faturamento SP2'!$Z$2:$Z$557,'Infos Relatório'!BK$1,'Faturamento SP2'!$T$2:$T$557,"Sim")</f>
        <v>0</v>
      </c>
      <c r="BO98" s="27" t="e">
        <f t="shared" si="34"/>
        <v>#DIV/0!</v>
      </c>
      <c r="BP98" s="24">
        <f>SUMIFS('Faturamento SP2'!$H$2:$H$557,'Faturamento SP2'!$D$2:$D$557,'Infos Relatório'!$B$84,'Faturamento SP2'!$E$2:$E$557,'Infos Relatório'!$B98,'Faturamento SP2'!$Z$2:$Z$557,'Infos Relatório'!BK$1)</f>
        <v>0</v>
      </c>
      <c r="BQ98" s="23">
        <f>COUNTIFS('Faturamento SP2'!$D$2:$D$557,'Infos Relatório'!$B$84,'Faturamento SP2'!$E$2:$E$557,'Infos Relatório'!$B98,'Faturamento SP2'!$Z$2:$Z$557,'Infos Relatório'!BQ$1)</f>
        <v>0</v>
      </c>
      <c r="BR98" s="14">
        <f>SUMIFS('Faturamento SP2'!$G$2:$G$557,'Faturamento SP2'!$D$2:$D$557,'Infos Relatório'!$B$84,'Faturamento SP2'!$E$2:$E$557,'Infos Relatório'!$B98,'Faturamento SP2'!$Z$2:$Z$557,'Infos Relatório'!BQ$1)</f>
        <v>0</v>
      </c>
      <c r="BS98" s="14">
        <f>SUMIFS('Faturamento SP2'!$J$2:$J$557,'Faturamento SP2'!$D$2:$D$557,'Infos Relatório'!$B$84,'Faturamento SP2'!$E$2:$E$557,'Infos Relatório'!$B98,'Faturamento SP2'!$Z$2:$Z$557,'Infos Relatório'!BQ$1)</f>
        <v>0</v>
      </c>
      <c r="BT98" s="15">
        <f>SUMIFS('Faturamento SP2'!$O$2:$O$557,'Faturamento SP2'!$D$2:$D$557,'Infos Relatório'!$B$84,'Faturamento SP2'!$E$2:$E$557,'Infos Relatório'!$B98,'Faturamento SP2'!$Z$2:$Z$557,'Infos Relatório'!BQ$1,'Faturamento SP2'!$T$2:$T$557,"Sim")+SUMIFS('Faturamento SP2'!$P$2:$P$557,'Faturamento SP2'!$D$2:$D$557,'Infos Relatório'!$B$84,'Faturamento SP2'!$E$2:$E$557,'Infos Relatório'!$B98,'Faturamento SP2'!$Z$2:$Z$557,'Infos Relatório'!BQ$1,'Faturamento SP2'!$T$2:$T$557,"Sim")</f>
        <v>0</v>
      </c>
      <c r="BU98" s="27" t="e">
        <f t="shared" si="35"/>
        <v>#DIV/0!</v>
      </c>
      <c r="BV98" s="24">
        <f>SUMIFS('Faturamento SP2'!$H$2:$H$557,'Faturamento SP2'!$D$2:$D$557,'Infos Relatório'!$B$84,'Faturamento SP2'!$E$2:$E$557,'Infos Relatório'!$B98,'Faturamento SP2'!$Z$2:$Z$557,'Infos Relatório'!BQ$1)</f>
        <v>0</v>
      </c>
    </row>
    <row r="99" spans="2:74">
      <c r="B99" s="17" t="s">
        <v>249</v>
      </c>
      <c r="C99" s="23">
        <f>COUNTIFS('Faturamento SP2'!$D$2:$D$557,'Infos Relatório'!$B$84,'Faturamento SP2'!$E$2:$E$557,'Infos Relatório'!$B99,'Faturamento SP2'!$Z$2:$Z$557,'Infos Relatório'!C$1)</f>
        <v>0</v>
      </c>
      <c r="D99" s="14">
        <f>SUMIFS('Faturamento SP2'!$G$2:$G$557,'Faturamento SP2'!$D$2:$D$557,'Infos Relatório'!$B$84,'Faturamento SP2'!$E$2:$E$557,'Infos Relatório'!$B99,'Faturamento SP2'!$Z$2:$Z$557,'Infos Relatório'!C$1)</f>
        <v>0</v>
      </c>
      <c r="E99" s="55">
        <f>SUMIFS('Faturamento SP2'!$J$2:$J$557,'Faturamento SP2'!$D$2:$D$557,'Infos Relatório'!$B$84,'Faturamento SP2'!$E$2:$E$557,'Infos Relatório'!$B99,'Faturamento SP2'!$Z$2:$Z$557,'Infos Relatório'!C$1)</f>
        <v>0</v>
      </c>
      <c r="F99" s="15">
        <f>SUMIFS('Faturamento SP2'!$O$2:$O$557,'Faturamento SP2'!$D$2:$D$557,'Infos Relatório'!$B$84,'Faturamento SP2'!$E$2:$E$557,'Infos Relatório'!$B99,'Faturamento SP2'!$Z$2:$Z$557,'Infos Relatório'!C$1,'Faturamento SP2'!$T$2:$T$557,"Sim")+SUMIFS('Faturamento SP2'!$P$2:$P$557,'Faturamento SP2'!$D$2:$D$557,'Infos Relatório'!$B$84,'Faturamento SP2'!$E$2:$E$557,'Infos Relatório'!$B99,'Faturamento SP2'!$Z$2:$Z$557,'Infos Relatório'!C$1,'Faturamento SP2'!$T$2:$T$557,"Sim")</f>
        <v>0</v>
      </c>
      <c r="G99" s="60" t="e">
        <f t="shared" si="24"/>
        <v>#DIV/0!</v>
      </c>
      <c r="H99" s="24">
        <f>SUMIFS('Faturamento SP2'!$H$2:$H$557,'Faturamento SP2'!$D$2:$D$557,'Infos Relatório'!$B$84,'Faturamento SP2'!$E$2:$E$557,'Infos Relatório'!$B99,'Faturamento SP2'!$Z$2:$Z$557,'Infos Relatório'!C$1)</f>
        <v>0</v>
      </c>
      <c r="I99" s="23">
        <f>COUNTIFS('Faturamento SP2'!$D$2:$D$557,'Infos Relatório'!$B$84,'Faturamento SP2'!$E$2:$E$557,'Infos Relatório'!$B99,'Faturamento SP2'!$Z$2:$Z$557,'Infos Relatório'!I$1)</f>
        <v>0</v>
      </c>
      <c r="J99" s="14">
        <f>SUMIFS('Faturamento SP2'!$G$2:$G$557,'Faturamento SP2'!$D$2:$D$557,'Infos Relatório'!$B$84,'Faturamento SP2'!$E$2:$E$557,'Infos Relatório'!$B99,'Faturamento SP2'!$Z$2:$Z$557,'Infos Relatório'!I$1)</f>
        <v>0</v>
      </c>
      <c r="K99" s="55">
        <f>SUMIFS('Faturamento SP2'!$J$2:$J$557,'Faturamento SP2'!$D$2:$D$557,'Infos Relatório'!$B$84,'Faturamento SP2'!$E$2:$E$557,'Infos Relatório'!$B99,'Faturamento SP2'!$Z$2:$Z$557,'Infos Relatório'!I$1)</f>
        <v>0</v>
      </c>
      <c r="L99" s="15">
        <f>SUMIFS('Faturamento SP2'!$O$2:$O$557,'Faturamento SP2'!$D$2:$D$557,'Infos Relatório'!$B$84,'Faturamento SP2'!$E$2:$E$557,'Infos Relatório'!$B99,'Faturamento SP2'!$Z$2:$Z$557,'Infos Relatório'!I$1,'Faturamento SP2'!$T$2:$T$557,"Sim")+SUMIFS('Faturamento SP2'!$P$2:$P$557,'Faturamento SP2'!$D$2:$D$557,'Infos Relatório'!$B$84,'Faturamento SP2'!$E$2:$E$557,'Infos Relatório'!$B99,'Faturamento SP2'!$Z$2:$Z$557,'Infos Relatório'!I$1,'Faturamento SP2'!$T$2:$T$557,"Sim")</f>
        <v>0</v>
      </c>
      <c r="M99" s="27" t="e">
        <f t="shared" si="25"/>
        <v>#DIV/0!</v>
      </c>
      <c r="N99" s="24">
        <f>SUMIFS('Faturamento SP2'!$H$2:$H$557,'Faturamento SP2'!$D$2:$D$557,'Infos Relatório'!$B$84,'Faturamento SP2'!$E$2:$E$557,'Infos Relatório'!$B99,'Faturamento SP2'!$Z$2:$Z$557,'Infos Relatório'!I$1)</f>
        <v>0</v>
      </c>
      <c r="O99" s="23">
        <f>COUNTIFS('Faturamento SP2'!$D$2:$D$557,'Infos Relatório'!$B$84,'Faturamento SP2'!$E$2:$E$557,'Infos Relatório'!$B99,'Faturamento SP2'!$Z$2:$Z$557,'Infos Relatório'!O$1)</f>
        <v>0</v>
      </c>
      <c r="P99" s="14">
        <f>SUMIFS('Faturamento SP2'!$G$2:$G$557,'Faturamento SP2'!$D$2:$D$557,'Infos Relatório'!$B$84,'Faturamento SP2'!$E$2:$E$557,'Infos Relatório'!$B99,'Faturamento SP2'!$Z$2:$Z$557,'Infos Relatório'!O$1)</f>
        <v>0</v>
      </c>
      <c r="Q99" s="14">
        <f>SUMIFS('Faturamento SP2'!$J$2:$J$557,'Faturamento SP2'!$D$2:$D$557,'Infos Relatório'!$B$84,'Faturamento SP2'!$E$2:$E$557,'Infos Relatório'!$B99,'Faturamento SP2'!$Z$2:$Z$557,'Infos Relatório'!O$1)</f>
        <v>0</v>
      </c>
      <c r="R99" s="15">
        <f>SUMIFS('Faturamento SP2'!$O$2:$O$557,'Faturamento SP2'!$D$2:$D$557,'Infos Relatório'!$B$84,'Faturamento SP2'!$E$2:$E$557,'Infos Relatório'!$B99,'Faturamento SP2'!$Z$2:$Z$557,'Infos Relatório'!O$1,'Faturamento SP2'!$T$2:$T$557,"Sim")+SUMIFS('Faturamento SP2'!$P$2:$P$557,'Faturamento SP2'!$D$2:$D$557,'Infos Relatório'!$B$84,'Faturamento SP2'!$E$2:$E$557,'Infos Relatório'!$B99,'Faturamento SP2'!$Z$2:$Z$557,'Infos Relatório'!O$1,'Faturamento SP2'!$T$2:$T$557,"Sim")</f>
        <v>0</v>
      </c>
      <c r="S99" s="27" t="e">
        <f t="shared" si="26"/>
        <v>#DIV/0!</v>
      </c>
      <c r="T99" s="24">
        <f>SUMIFS('Faturamento SP2'!$H$2:$H$557,'Faturamento SP2'!$D$2:$D$557,'Infos Relatório'!$B$84,'Faturamento SP2'!$E$2:$E$557,'Infos Relatório'!$B99,'Faturamento SP2'!$Z$2:$Z$557,'Infos Relatório'!O$1)</f>
        <v>0</v>
      </c>
      <c r="U99" s="23">
        <f>COUNTIFS('Faturamento SP2'!$D$2:$D$557,'Infos Relatório'!$B$84,'Faturamento SP2'!$E$2:$E$557,'Infos Relatório'!$B99,'Faturamento SP2'!$Z$2:$Z$557,'Infos Relatório'!U$1)</f>
        <v>0</v>
      </c>
      <c r="V99" s="14">
        <f>SUMIFS('Faturamento SP2'!$G$2:$G$557,'Faturamento SP2'!$D$2:$D$557,'Infos Relatório'!$B$84,'Faturamento SP2'!$E$2:$E$557,'Infos Relatório'!$B99,'Faturamento SP2'!$Z$2:$Z$557,'Infos Relatório'!U$1)</f>
        <v>0</v>
      </c>
      <c r="W99" s="14">
        <f>SUMIFS('Faturamento SP2'!$J$2:$J$557,'Faturamento SP2'!$D$2:$D$557,'Infos Relatório'!$B$84,'Faturamento SP2'!$E$2:$E$557,'Infos Relatório'!$B99,'Faturamento SP2'!$Z$2:$Z$557,'Infos Relatório'!U$1)</f>
        <v>0</v>
      </c>
      <c r="X99" s="15">
        <f>SUMIFS('Faturamento SP2'!$O$2:$O$557,'Faturamento SP2'!$D$2:$D$557,'Infos Relatório'!$B$84,'Faturamento SP2'!$E$2:$E$557,'Infos Relatório'!$B99,'Faturamento SP2'!$Z$2:$Z$557,'Infos Relatório'!U$1,'Faturamento SP2'!$T$2:$T$557,"Sim")+SUMIFS('Faturamento SP2'!$P$2:$P$557,'Faturamento SP2'!$D$2:$D$557,'Infos Relatório'!$B$84,'Faturamento SP2'!$E$2:$E$557,'Infos Relatório'!$B99,'Faturamento SP2'!$Z$2:$Z$557,'Infos Relatório'!U$1,'Faturamento SP2'!$T$2:$T$557,"Sim")</f>
        <v>0</v>
      </c>
      <c r="Y99" s="27" t="e">
        <f t="shared" si="27"/>
        <v>#DIV/0!</v>
      </c>
      <c r="Z99" s="24">
        <f>SUMIFS('Faturamento SP2'!$H$2:$H$557,'Faturamento SP2'!$D$2:$D$557,'Infos Relatório'!$B$84,'Faturamento SP2'!$E$2:$E$557,'Infos Relatório'!$B99,'Faturamento SP2'!$Z$2:$Z$557,'Infos Relatório'!U$1)</f>
        <v>0</v>
      </c>
      <c r="AA99" s="23">
        <f>COUNTIFS('Faturamento SP2'!$D$2:$D$557,'Infos Relatório'!$B$84,'Faturamento SP2'!$E$2:$E$557,'Infos Relatório'!$B99,'Faturamento SP2'!$Z$2:$Z$557,'Infos Relatório'!AA$1)</f>
        <v>0</v>
      </c>
      <c r="AB99" s="14">
        <f>SUMIFS('Faturamento SP2'!$G$2:$G$557,'Faturamento SP2'!$D$2:$D$557,'Infos Relatório'!$B$84,'Faturamento SP2'!$E$2:$E$557,'Infos Relatório'!$B99,'Faturamento SP2'!$Z$2:$Z$557,'Infos Relatório'!AA$1)</f>
        <v>0</v>
      </c>
      <c r="AC99" s="14">
        <f>SUMIFS('Faturamento SP2'!$J$2:$J$557,'Faturamento SP2'!$D$2:$D$557,'Infos Relatório'!$B$84,'Faturamento SP2'!$E$2:$E$557,'Infos Relatório'!$B99,'Faturamento SP2'!$Z$2:$Z$557,'Infos Relatório'!AA$1)</f>
        <v>0</v>
      </c>
      <c r="AD99" s="15">
        <f>SUMIFS('Faturamento SP2'!$O$2:$O$557,'Faturamento SP2'!$D$2:$D$557,'Infos Relatório'!$B$84,'Faturamento SP2'!$E$2:$E$557,'Infos Relatório'!$B99,'Faturamento SP2'!$Z$2:$Z$557,'Infos Relatório'!AA$1,'Faturamento SP2'!$T$2:$T$557,"Sim")+SUMIFS('Faturamento SP2'!$P$2:$P$557,'Faturamento SP2'!$D$2:$D$557,'Infos Relatório'!$B$84,'Faturamento SP2'!$E$2:$E$557,'Infos Relatório'!$B99,'Faturamento SP2'!$Z$2:$Z$557,'Infos Relatório'!AA$1,'Faturamento SP2'!$T$2:$T$557,"Sim")</f>
        <v>0</v>
      </c>
      <c r="AE99" s="27" t="e">
        <f t="shared" si="28"/>
        <v>#DIV/0!</v>
      </c>
      <c r="AF99" s="24">
        <f>SUMIFS('Faturamento SP2'!$H$2:$H$557,'Faturamento SP2'!$D$2:$D$557,'Infos Relatório'!$B$84,'Faturamento SP2'!$E$2:$E$557,'Infos Relatório'!$B99,'Faturamento SP2'!$Z$2:$Z$557,'Infos Relatório'!AA$1)</f>
        <v>0</v>
      </c>
      <c r="AG99" s="23">
        <f>COUNTIFS('Faturamento SP2'!$D$2:$D$557,'Infos Relatório'!$B$84,'Faturamento SP2'!$E$2:$E$557,'Infos Relatório'!$B99,'Faturamento SP2'!$Z$2:$Z$557,'Infos Relatório'!AG$1)</f>
        <v>0</v>
      </c>
      <c r="AH99" s="14">
        <f>SUMIFS('Faturamento SP2'!$G$2:$G$557,'Faturamento SP2'!$D$2:$D$557,'Infos Relatório'!$B$84,'Faturamento SP2'!$E$2:$E$557,'Infos Relatório'!$B99,'Faturamento SP2'!$Z$2:$Z$557,'Infos Relatório'!AG$1)</f>
        <v>0</v>
      </c>
      <c r="AI99" s="14">
        <f>SUMIFS('Faturamento SP2'!$J$2:$J$557,'Faturamento SP2'!$D$2:$D$557,'Infos Relatório'!$B$84,'Faturamento SP2'!$E$2:$E$557,'Infos Relatório'!$B99,'Faturamento SP2'!$Z$2:$Z$557,'Infos Relatório'!AG$1)</f>
        <v>0</v>
      </c>
      <c r="AJ99" s="15">
        <f>SUMIFS('Faturamento SP2'!$O$2:$O$557,'Faturamento SP2'!$D$2:$D$557,'Infos Relatório'!$B$84,'Faturamento SP2'!$E$2:$E$557,'Infos Relatório'!$B99,'Faturamento SP2'!$Z$2:$Z$557,'Infos Relatório'!AG$1,'Faturamento SP2'!$T$2:$T$557,"Sim")+SUMIFS('Faturamento SP2'!$P$2:$P$557,'Faturamento SP2'!$D$2:$D$557,'Infos Relatório'!$B$84,'Faturamento SP2'!$E$2:$E$557,'Infos Relatório'!$B99,'Faturamento SP2'!$Z$2:$Z$557,'Infos Relatório'!AG$1,'Faturamento SP2'!$T$2:$T$557,"Sim")</f>
        <v>0</v>
      </c>
      <c r="AK99" s="27" t="e">
        <f t="shared" si="29"/>
        <v>#DIV/0!</v>
      </c>
      <c r="AL99" s="24">
        <f>SUMIFS('Faturamento SP2'!$H$2:$H$557,'Faturamento SP2'!$D$2:$D$557,'Infos Relatório'!$B$84,'Faturamento SP2'!$E$2:$E$557,'Infos Relatório'!$B99,'Faturamento SP2'!$Z$2:$Z$557,'Infos Relatório'!AG$1)</f>
        <v>0</v>
      </c>
      <c r="AM99" s="23">
        <f>COUNTIFS('Faturamento SP2'!$D$2:$D$557,'Infos Relatório'!$B$84,'Faturamento SP2'!$E$2:$E$557,'Infos Relatório'!$B99,'Faturamento SP2'!$Z$2:$Z$557,'Infos Relatório'!AM$1)</f>
        <v>0</v>
      </c>
      <c r="AN99" s="14">
        <f>SUMIFS('Faturamento SP2'!$G$2:$G$557,'Faturamento SP2'!$D$2:$D$557,'Infos Relatório'!$B$84,'Faturamento SP2'!$E$2:$E$557,'Infos Relatório'!$B99,'Faturamento SP2'!$Z$2:$Z$557,'Infos Relatório'!AM$1)</f>
        <v>0</v>
      </c>
      <c r="AO99" s="14">
        <f>SUMIFS('Faturamento SP2'!$J$2:$J$557,'Faturamento SP2'!$D$2:$D$557,'Infos Relatório'!$B$84,'Faturamento SP2'!$E$2:$E$557,'Infos Relatório'!$B99,'Faturamento SP2'!$Z$2:$Z$557,'Infos Relatório'!AM$1)</f>
        <v>0</v>
      </c>
      <c r="AP99" s="15">
        <f>SUMIFS('Faturamento SP2'!$O$2:$O$557,'Faturamento SP2'!$D$2:$D$557,'Infos Relatório'!$B$84,'Faturamento SP2'!$E$2:$E$557,'Infos Relatório'!$B99,'Faturamento SP2'!$Z$2:$Z$557,'Infos Relatório'!AM$1,'Faturamento SP2'!$T$2:$T$557,"Sim")+SUMIFS('Faturamento SP2'!$P$2:$P$557,'Faturamento SP2'!$D$2:$D$557,'Infos Relatório'!$B$84,'Faturamento SP2'!$E$2:$E$557,'Infos Relatório'!$B99,'Faturamento SP2'!$Z$2:$Z$557,'Infos Relatório'!AM$1,'Faturamento SP2'!$T$2:$T$557,"Sim")</f>
        <v>0</v>
      </c>
      <c r="AQ99" s="27" t="e">
        <f t="shared" si="30"/>
        <v>#DIV/0!</v>
      </c>
      <c r="AR99" s="24">
        <f>SUMIFS('Faturamento SP2'!$H$2:$H$557,'Faturamento SP2'!$D$2:$D$557,'Infos Relatório'!$B$84,'Faturamento SP2'!$E$2:$E$557,'Infos Relatório'!$B99,'Faturamento SP2'!$Z$2:$Z$557,'Infos Relatório'!AM$1)</f>
        <v>0</v>
      </c>
      <c r="AS99" s="23">
        <f>COUNTIFS('Faturamento SP2'!$D$2:$D$557,'Infos Relatório'!$B$84,'Faturamento SP2'!$E$2:$E$557,'Infos Relatório'!$B99,'Faturamento SP2'!$Z$2:$Z$557,'Infos Relatório'!AS$1)</f>
        <v>0</v>
      </c>
      <c r="AT99" s="14">
        <f>SUMIFS('Faturamento SP2'!$G$2:$G$557,'Faturamento SP2'!$D$2:$D$557,'Infos Relatório'!$B$84,'Faturamento SP2'!$E$2:$E$557,'Infos Relatório'!$B99,'Faturamento SP2'!$Z$2:$Z$557,'Infos Relatório'!AS$1)</f>
        <v>0</v>
      </c>
      <c r="AU99" s="14">
        <f>SUMIFS('Faturamento SP2'!$J$2:$J$557,'Faturamento SP2'!$D$2:$D$557,'Infos Relatório'!$B$84,'Faturamento SP2'!$E$2:$E$557,'Infos Relatório'!$B99,'Faturamento SP2'!$Z$2:$Z$557,'Infos Relatório'!AS$1)</f>
        <v>0</v>
      </c>
      <c r="AV99" s="15">
        <f>SUMIFS('Faturamento SP2'!$O$2:$O$557,'Faturamento SP2'!$D$2:$D$557,'Infos Relatório'!$B$84,'Faturamento SP2'!$E$2:$E$557,'Infos Relatório'!$B99,'Faturamento SP2'!$Z$2:$Z$557,'Infos Relatório'!AS$1,'Faturamento SP2'!$T$2:$T$557,"Sim")+SUMIFS('Faturamento SP2'!$P$2:$P$557,'Faturamento SP2'!$D$2:$D$557,'Infos Relatório'!$B$84,'Faturamento SP2'!$E$2:$E$557,'Infos Relatório'!$B99,'Faturamento SP2'!$Z$2:$Z$557,'Infos Relatório'!AS$1,'Faturamento SP2'!$T$2:$T$557,"Sim")</f>
        <v>0</v>
      </c>
      <c r="AW99" s="27" t="e">
        <f t="shared" si="31"/>
        <v>#DIV/0!</v>
      </c>
      <c r="AX99" s="24">
        <f>SUMIFS('Faturamento SP2'!$H$2:$H$557,'Faturamento SP2'!$D$2:$D$557,'Infos Relatório'!$B$84,'Faturamento SP2'!$E$2:$E$557,'Infos Relatório'!$B99,'Faturamento SP2'!$Z$2:$Z$557,'Infos Relatório'!AS$1)</f>
        <v>0</v>
      </c>
      <c r="AY99" s="23">
        <f>COUNTIFS('Faturamento SP2'!$D$2:$D$557,'Infos Relatório'!$B$84,'Faturamento SP2'!$E$2:$E$557,'Infos Relatório'!$B99,'Faturamento SP2'!$Z$2:$Z$557,'Infos Relatório'!AY$1)</f>
        <v>0</v>
      </c>
      <c r="AZ99" s="14">
        <f>SUMIFS('Faturamento SP2'!$G$2:$G$557,'Faturamento SP2'!$D$2:$D$557,'Infos Relatório'!$B$84,'Faturamento SP2'!$E$2:$E$557,'Infos Relatório'!$B99,'Faturamento SP2'!$Z$2:$Z$557,'Infos Relatório'!AY$1)</f>
        <v>0</v>
      </c>
      <c r="BA99" s="14">
        <f>SUMIFS('Faturamento SP2'!$J$2:$J$557,'Faturamento SP2'!$D$2:$D$557,'Infos Relatório'!$B$84,'Faturamento SP2'!$E$2:$E$557,'Infos Relatório'!$B99,'Faturamento SP2'!$Z$2:$Z$557,'Infos Relatório'!AY$1)</f>
        <v>0</v>
      </c>
      <c r="BB99" s="15">
        <f>SUMIFS('Faturamento SP2'!$O$2:$O$557,'Faturamento SP2'!$D$2:$D$557,'Infos Relatório'!$B$84,'Faturamento SP2'!$E$2:$E$557,'Infos Relatório'!$B99,'Faturamento SP2'!$Z$2:$Z$557,'Infos Relatório'!AY$1,'Faturamento SP2'!$T$2:$T$557,"Sim")+SUMIFS('Faturamento SP2'!$P$2:$P$557,'Faturamento SP2'!$D$2:$D$557,'Infos Relatório'!$B$84,'Faturamento SP2'!$E$2:$E$557,'Infos Relatório'!$B99,'Faturamento SP2'!$Z$2:$Z$557,'Infos Relatório'!AY$1,'Faturamento SP2'!$T$2:$T$557,"Sim")</f>
        <v>0</v>
      </c>
      <c r="BC99" s="27" t="e">
        <f t="shared" si="32"/>
        <v>#DIV/0!</v>
      </c>
      <c r="BD99" s="24">
        <f>SUMIFS('Faturamento SP2'!$H$2:$H$557,'Faturamento SP2'!$D$2:$D$557,'Infos Relatório'!$B$84,'Faturamento SP2'!$E$2:$E$557,'Infos Relatório'!$B99,'Faturamento SP2'!$Z$2:$Z$557,'Infos Relatório'!AY$1)</f>
        <v>0</v>
      </c>
      <c r="BE99" s="23">
        <f>COUNTIFS('Faturamento SP2'!$D$2:$D$557,'Infos Relatório'!$B$84,'Faturamento SP2'!$E$2:$E$557,'Infos Relatório'!$B99,'Faturamento SP2'!$Z$2:$Z$557,'Infos Relatório'!BE$1)</f>
        <v>0</v>
      </c>
      <c r="BF99" s="14">
        <f>SUMIFS('Faturamento SP2'!$G$2:$G$557,'Faturamento SP2'!$D$2:$D$557,'Infos Relatório'!$B$84,'Faturamento SP2'!$E$2:$E$557,'Infos Relatório'!$B99,'Faturamento SP2'!$Z$2:$Z$557,'Infos Relatório'!BE$1)</f>
        <v>0</v>
      </c>
      <c r="BG99" s="14">
        <f>SUMIFS('Faturamento SP2'!$J$2:$J$557,'Faturamento SP2'!$D$2:$D$557,'Infos Relatório'!$B$84,'Faturamento SP2'!$E$2:$E$557,'Infos Relatório'!$B99,'Faturamento SP2'!$Z$2:$Z$557,'Infos Relatório'!BE$1)</f>
        <v>0</v>
      </c>
      <c r="BH99" s="15">
        <f>SUMIFS('Faturamento SP2'!$O$2:$O$557,'Faturamento SP2'!$D$2:$D$557,'Infos Relatório'!$B$84,'Faturamento SP2'!$E$2:$E$557,'Infos Relatório'!$B99,'Faturamento SP2'!$Z$2:$Z$557,'Infos Relatório'!BE$1,'Faturamento SP2'!$T$2:$T$557,"Sim")+SUMIFS('Faturamento SP2'!$P$2:$P$557,'Faturamento SP2'!$D$2:$D$557,'Infos Relatório'!$B$84,'Faturamento SP2'!$E$2:$E$557,'Infos Relatório'!$B99,'Faturamento SP2'!$Z$2:$Z$557,'Infos Relatório'!BE$1,'Faturamento SP2'!$T$2:$T$557,"Sim")</f>
        <v>0</v>
      </c>
      <c r="BI99" s="27" t="e">
        <f t="shared" si="33"/>
        <v>#DIV/0!</v>
      </c>
      <c r="BJ99" s="24">
        <f>SUMIFS('Faturamento SP2'!$H$2:$H$557,'Faturamento SP2'!$D$2:$D$557,'Infos Relatório'!$B$84,'Faturamento SP2'!$E$2:$E$557,'Infos Relatório'!$B99,'Faturamento SP2'!$Z$2:$Z$557,'Infos Relatório'!BE$1)</f>
        <v>0</v>
      </c>
      <c r="BK99" s="23">
        <f>COUNTIFS('Faturamento SP2'!$D$2:$D$557,'Infos Relatório'!$B$84,'Faturamento SP2'!$E$2:$E$557,'Infos Relatório'!$B99,'Faturamento SP2'!$Z$2:$Z$557,'Infos Relatório'!BK$1)</f>
        <v>0</v>
      </c>
      <c r="BL99" s="14">
        <f>SUMIFS('Faturamento SP2'!$G$2:$G$557,'Faturamento SP2'!$D$2:$D$557,'Infos Relatório'!$B$84,'Faturamento SP2'!$E$2:$E$557,'Infos Relatório'!$B99,'Faturamento SP2'!$Z$2:$Z$557,'Infos Relatório'!BK$1)</f>
        <v>0</v>
      </c>
      <c r="BM99" s="14">
        <f>SUMIFS('Faturamento SP2'!$J$2:$J$557,'Faturamento SP2'!$D$2:$D$557,'Infos Relatório'!$B$84,'Faturamento SP2'!$E$2:$E$557,'Infos Relatório'!$B99,'Faturamento SP2'!$Z$2:$Z$557,'Infos Relatório'!BK$1)</f>
        <v>0</v>
      </c>
      <c r="BN99" s="15">
        <f>SUMIFS('Faturamento SP2'!$O$2:$O$557,'Faturamento SP2'!$D$2:$D$557,'Infos Relatório'!$B$84,'Faturamento SP2'!$E$2:$E$557,'Infos Relatório'!$B99,'Faturamento SP2'!$Z$2:$Z$557,'Infos Relatório'!BK$1,'Faturamento SP2'!$T$2:$T$557,"Sim")+SUMIFS('Faturamento SP2'!$P$2:$P$557,'Faturamento SP2'!$D$2:$D$557,'Infos Relatório'!$B$84,'Faturamento SP2'!$E$2:$E$557,'Infos Relatório'!$B99,'Faturamento SP2'!$Z$2:$Z$557,'Infos Relatório'!BK$1,'Faturamento SP2'!$T$2:$T$557,"Sim")</f>
        <v>0</v>
      </c>
      <c r="BO99" s="27" t="e">
        <f t="shared" si="34"/>
        <v>#DIV/0!</v>
      </c>
      <c r="BP99" s="24">
        <f>SUMIFS('Faturamento SP2'!$H$2:$H$557,'Faturamento SP2'!$D$2:$D$557,'Infos Relatório'!$B$84,'Faturamento SP2'!$E$2:$E$557,'Infos Relatório'!$B99,'Faturamento SP2'!$Z$2:$Z$557,'Infos Relatório'!BK$1)</f>
        <v>0</v>
      </c>
      <c r="BQ99" s="23">
        <f>COUNTIFS('Faturamento SP2'!$D$2:$D$557,'Infos Relatório'!$B$84,'Faturamento SP2'!$E$2:$E$557,'Infos Relatório'!$B99,'Faturamento SP2'!$Z$2:$Z$557,'Infos Relatório'!BQ$1)</f>
        <v>0</v>
      </c>
      <c r="BR99" s="14">
        <f>SUMIFS('Faturamento SP2'!$G$2:$G$557,'Faturamento SP2'!$D$2:$D$557,'Infos Relatório'!$B$84,'Faturamento SP2'!$E$2:$E$557,'Infos Relatório'!$B99,'Faturamento SP2'!$Z$2:$Z$557,'Infos Relatório'!BQ$1)</f>
        <v>0</v>
      </c>
      <c r="BS99" s="14">
        <f>SUMIFS('Faturamento SP2'!$J$2:$J$557,'Faturamento SP2'!$D$2:$D$557,'Infos Relatório'!$B$84,'Faturamento SP2'!$E$2:$E$557,'Infos Relatório'!$B99,'Faturamento SP2'!$Z$2:$Z$557,'Infos Relatório'!BQ$1)</f>
        <v>0</v>
      </c>
      <c r="BT99" s="15">
        <f>SUMIFS('Faturamento SP2'!$O$2:$O$557,'Faturamento SP2'!$D$2:$D$557,'Infos Relatório'!$B$84,'Faturamento SP2'!$E$2:$E$557,'Infos Relatório'!$B99,'Faturamento SP2'!$Z$2:$Z$557,'Infos Relatório'!BQ$1,'Faturamento SP2'!$T$2:$T$557,"Sim")+SUMIFS('Faturamento SP2'!$P$2:$P$557,'Faturamento SP2'!$D$2:$D$557,'Infos Relatório'!$B$84,'Faturamento SP2'!$E$2:$E$557,'Infos Relatório'!$B99,'Faturamento SP2'!$Z$2:$Z$557,'Infos Relatório'!BQ$1,'Faturamento SP2'!$T$2:$T$557,"Sim")</f>
        <v>0</v>
      </c>
      <c r="BU99" s="27" t="e">
        <f t="shared" si="35"/>
        <v>#DIV/0!</v>
      </c>
      <c r="BV99" s="24">
        <f>SUMIFS('Faturamento SP2'!$H$2:$H$557,'Faturamento SP2'!$D$2:$D$557,'Infos Relatório'!$B$84,'Faturamento SP2'!$E$2:$E$557,'Infos Relatório'!$B99,'Faturamento SP2'!$Z$2:$Z$557,'Infos Relatório'!BQ$1)</f>
        <v>0</v>
      </c>
    </row>
    <row r="100" spans="2:74">
      <c r="B100" s="17" t="s">
        <v>773</v>
      </c>
      <c r="C100" s="23">
        <f>COUNTIFS('Faturamento SP2'!$D$2:$D$557,'Infos Relatório'!$B$84,'Faturamento SP2'!$E$2:$E$557,'Infos Relatório'!$B100,'Faturamento SP2'!$Z$2:$Z$557,'Infos Relatório'!C$1)</f>
        <v>0</v>
      </c>
      <c r="D100" s="14">
        <f>SUMIFS('Faturamento SP2'!$G$2:$G$557,'Faturamento SP2'!$D$2:$D$557,'Infos Relatório'!$B$84,'Faturamento SP2'!$E$2:$E$557,'Infos Relatório'!$B100,'Faturamento SP2'!$Z$2:$Z$557,'Infos Relatório'!C$1)</f>
        <v>0</v>
      </c>
      <c r="E100" s="55">
        <f>SUMIFS('Faturamento SP2'!$J$2:$J$557,'Faturamento SP2'!$D$2:$D$557,'Infos Relatório'!$B$84,'Faturamento SP2'!$E$2:$E$557,'Infos Relatório'!$B100,'Faturamento SP2'!$Z$2:$Z$557,'Infos Relatório'!C$1)</f>
        <v>0</v>
      </c>
      <c r="F100" s="15">
        <f>SUMIFS('Faturamento SP2'!$O$2:$O$557,'Faturamento SP2'!$D$2:$D$557,'Infos Relatório'!$B$84,'Faturamento SP2'!$E$2:$E$557,'Infos Relatório'!$B100,'Faturamento SP2'!$Z$2:$Z$557,'Infos Relatório'!C$1,'Faturamento SP2'!$T$2:$T$557,"Sim")+SUMIFS('Faturamento SP2'!$P$2:$P$557,'Faturamento SP2'!$D$2:$D$557,'Infos Relatório'!$B$84,'Faturamento SP2'!$E$2:$E$557,'Infos Relatório'!$B100,'Faturamento SP2'!$Z$2:$Z$557,'Infos Relatório'!C$1,'Faturamento SP2'!$T$2:$T$557,"Sim")</f>
        <v>0</v>
      </c>
      <c r="G100" s="60" t="e">
        <f t="shared" si="24"/>
        <v>#DIV/0!</v>
      </c>
      <c r="H100" s="24">
        <f>SUMIFS('Faturamento SP2'!$H$2:$H$557,'Faturamento SP2'!$D$2:$D$557,'Infos Relatório'!$B$84,'Faturamento SP2'!$E$2:$E$557,'Infos Relatório'!$B100,'Faturamento SP2'!$Z$2:$Z$557,'Infos Relatório'!C$1)</f>
        <v>0</v>
      </c>
      <c r="I100" s="23">
        <f>COUNTIFS('Faturamento SP2'!$D$2:$D$557,'Infos Relatório'!$B$84,'Faturamento SP2'!$E$2:$E$557,'Infos Relatório'!$B100,'Faturamento SP2'!$Z$2:$Z$557,'Infos Relatório'!I$1)</f>
        <v>0</v>
      </c>
      <c r="J100" s="14">
        <f>SUMIFS('Faturamento SP2'!$G$2:$G$557,'Faturamento SP2'!$D$2:$D$557,'Infos Relatório'!$B$84,'Faturamento SP2'!$E$2:$E$557,'Infos Relatório'!$B100,'Faturamento SP2'!$Z$2:$Z$557,'Infos Relatório'!I$1)</f>
        <v>0</v>
      </c>
      <c r="K100" s="55">
        <f>SUMIFS('Faturamento SP2'!$J$2:$J$557,'Faturamento SP2'!$D$2:$D$557,'Infos Relatório'!$B$84,'Faturamento SP2'!$E$2:$E$557,'Infos Relatório'!$B100,'Faturamento SP2'!$Z$2:$Z$557,'Infos Relatório'!I$1)</f>
        <v>0</v>
      </c>
      <c r="L100" s="15">
        <f>SUMIFS('Faturamento SP2'!$O$2:$O$557,'Faturamento SP2'!$D$2:$D$557,'Infos Relatório'!$B$84,'Faturamento SP2'!$E$2:$E$557,'Infos Relatório'!$B100,'Faturamento SP2'!$Z$2:$Z$557,'Infos Relatório'!I$1,'Faturamento SP2'!$T$2:$T$557,"Sim")+SUMIFS('Faturamento SP2'!$P$2:$P$557,'Faturamento SP2'!$D$2:$D$557,'Infos Relatório'!$B$84,'Faturamento SP2'!$E$2:$E$557,'Infos Relatório'!$B100,'Faturamento SP2'!$Z$2:$Z$557,'Infos Relatório'!I$1,'Faturamento SP2'!$T$2:$T$557,"Sim")</f>
        <v>0</v>
      </c>
      <c r="M100" s="27" t="e">
        <f t="shared" si="25"/>
        <v>#DIV/0!</v>
      </c>
      <c r="N100" s="24">
        <f>SUMIFS('Faturamento SP2'!$H$2:$H$557,'Faturamento SP2'!$D$2:$D$557,'Infos Relatório'!$B$84,'Faturamento SP2'!$E$2:$E$557,'Infos Relatório'!$B100,'Faturamento SP2'!$Z$2:$Z$557,'Infos Relatório'!I$1)</f>
        <v>0</v>
      </c>
      <c r="O100" s="23">
        <f>COUNTIFS('Faturamento SP2'!$D$2:$D$557,'Infos Relatório'!$B$84,'Faturamento SP2'!$E$2:$E$557,'Infos Relatório'!$B100,'Faturamento SP2'!$Z$2:$Z$557,'Infos Relatório'!O$1)</f>
        <v>0</v>
      </c>
      <c r="P100" s="14">
        <f>SUMIFS('Faturamento SP2'!$G$2:$G$557,'Faturamento SP2'!$D$2:$D$557,'Infos Relatório'!$B$84,'Faturamento SP2'!$E$2:$E$557,'Infos Relatório'!$B100,'Faturamento SP2'!$Z$2:$Z$557,'Infos Relatório'!O$1)</f>
        <v>0</v>
      </c>
      <c r="Q100" s="14">
        <f>SUMIFS('Faturamento SP2'!$J$2:$J$557,'Faturamento SP2'!$D$2:$D$557,'Infos Relatório'!$B$84,'Faturamento SP2'!$E$2:$E$557,'Infos Relatório'!$B100,'Faturamento SP2'!$Z$2:$Z$557,'Infos Relatório'!O$1)</f>
        <v>0</v>
      </c>
      <c r="R100" s="15">
        <f>SUMIFS('Faturamento SP2'!$O$2:$O$557,'Faturamento SP2'!$D$2:$D$557,'Infos Relatório'!$B$84,'Faturamento SP2'!$E$2:$E$557,'Infos Relatório'!$B100,'Faturamento SP2'!$Z$2:$Z$557,'Infos Relatório'!O$1,'Faturamento SP2'!$T$2:$T$557,"Sim")+SUMIFS('Faturamento SP2'!$P$2:$P$557,'Faturamento SP2'!$D$2:$D$557,'Infos Relatório'!$B$84,'Faturamento SP2'!$E$2:$E$557,'Infos Relatório'!$B100,'Faturamento SP2'!$Z$2:$Z$557,'Infos Relatório'!O$1,'Faturamento SP2'!$T$2:$T$557,"Sim")</f>
        <v>0</v>
      </c>
      <c r="S100" s="27" t="e">
        <f t="shared" si="26"/>
        <v>#DIV/0!</v>
      </c>
      <c r="T100" s="24">
        <f>SUMIFS('Faturamento SP2'!$H$2:$H$557,'Faturamento SP2'!$D$2:$D$557,'Infos Relatório'!$B$84,'Faturamento SP2'!$E$2:$E$557,'Infos Relatório'!$B100,'Faturamento SP2'!$Z$2:$Z$557,'Infos Relatório'!O$1)</f>
        <v>0</v>
      </c>
      <c r="U100" s="23">
        <f>COUNTIFS('Faturamento SP2'!$D$2:$D$557,'Infos Relatório'!$B$84,'Faturamento SP2'!$E$2:$E$557,'Infos Relatório'!$B100,'Faturamento SP2'!$Z$2:$Z$557,'Infos Relatório'!U$1)</f>
        <v>0</v>
      </c>
      <c r="V100" s="14">
        <f>SUMIFS('Faturamento SP2'!$G$2:$G$557,'Faturamento SP2'!$D$2:$D$557,'Infos Relatório'!$B$84,'Faturamento SP2'!$E$2:$E$557,'Infos Relatório'!$B100,'Faturamento SP2'!$Z$2:$Z$557,'Infos Relatório'!U$1)</f>
        <v>0</v>
      </c>
      <c r="W100" s="14">
        <f>SUMIFS('Faturamento SP2'!$J$2:$J$557,'Faturamento SP2'!$D$2:$D$557,'Infos Relatório'!$B$84,'Faturamento SP2'!$E$2:$E$557,'Infos Relatório'!$B100,'Faturamento SP2'!$Z$2:$Z$557,'Infos Relatório'!U$1)</f>
        <v>0</v>
      </c>
      <c r="X100" s="15">
        <f>SUMIFS('Faturamento SP2'!$O$2:$O$557,'Faturamento SP2'!$D$2:$D$557,'Infos Relatório'!$B$84,'Faturamento SP2'!$E$2:$E$557,'Infos Relatório'!$B100,'Faturamento SP2'!$Z$2:$Z$557,'Infos Relatório'!U$1,'Faturamento SP2'!$T$2:$T$557,"Sim")+SUMIFS('Faturamento SP2'!$P$2:$P$557,'Faturamento SP2'!$D$2:$D$557,'Infos Relatório'!$B$84,'Faturamento SP2'!$E$2:$E$557,'Infos Relatório'!$B100,'Faturamento SP2'!$Z$2:$Z$557,'Infos Relatório'!U$1,'Faturamento SP2'!$T$2:$T$557,"Sim")</f>
        <v>0</v>
      </c>
      <c r="Y100" s="27" t="e">
        <f t="shared" si="27"/>
        <v>#DIV/0!</v>
      </c>
      <c r="Z100" s="24">
        <f>SUMIFS('Faturamento SP2'!$H$2:$H$557,'Faturamento SP2'!$D$2:$D$557,'Infos Relatório'!$B$84,'Faturamento SP2'!$E$2:$E$557,'Infos Relatório'!$B100,'Faturamento SP2'!$Z$2:$Z$557,'Infos Relatório'!U$1)</f>
        <v>0</v>
      </c>
      <c r="AA100" s="23">
        <f>COUNTIFS('Faturamento SP2'!$D$2:$D$557,'Infos Relatório'!$B$84,'Faturamento SP2'!$E$2:$E$557,'Infos Relatório'!$B100,'Faturamento SP2'!$Z$2:$Z$557,'Infos Relatório'!AA$1)</f>
        <v>0</v>
      </c>
      <c r="AB100" s="14">
        <f>SUMIFS('Faturamento SP2'!$G$2:$G$557,'Faturamento SP2'!$D$2:$D$557,'Infos Relatório'!$B$84,'Faturamento SP2'!$E$2:$E$557,'Infos Relatório'!$B100,'Faturamento SP2'!$Z$2:$Z$557,'Infos Relatório'!AA$1)</f>
        <v>0</v>
      </c>
      <c r="AC100" s="14">
        <f>SUMIFS('Faturamento SP2'!$J$2:$J$557,'Faturamento SP2'!$D$2:$D$557,'Infos Relatório'!$B$84,'Faturamento SP2'!$E$2:$E$557,'Infos Relatório'!$B100,'Faturamento SP2'!$Z$2:$Z$557,'Infos Relatório'!AA$1)</f>
        <v>0</v>
      </c>
      <c r="AD100" s="15">
        <f>SUMIFS('Faturamento SP2'!$O$2:$O$557,'Faturamento SP2'!$D$2:$D$557,'Infos Relatório'!$B$84,'Faturamento SP2'!$E$2:$E$557,'Infos Relatório'!$B100,'Faturamento SP2'!$Z$2:$Z$557,'Infos Relatório'!AA$1,'Faturamento SP2'!$T$2:$T$557,"Sim")+SUMIFS('Faturamento SP2'!$P$2:$P$557,'Faturamento SP2'!$D$2:$D$557,'Infos Relatório'!$B$84,'Faturamento SP2'!$E$2:$E$557,'Infos Relatório'!$B100,'Faturamento SP2'!$Z$2:$Z$557,'Infos Relatório'!AA$1,'Faturamento SP2'!$T$2:$T$557,"Sim")</f>
        <v>0</v>
      </c>
      <c r="AE100" s="27" t="e">
        <f t="shared" si="28"/>
        <v>#DIV/0!</v>
      </c>
      <c r="AF100" s="24">
        <f>SUMIFS('Faturamento SP2'!$H$2:$H$557,'Faturamento SP2'!$D$2:$D$557,'Infos Relatório'!$B$84,'Faturamento SP2'!$E$2:$E$557,'Infos Relatório'!$B100,'Faturamento SP2'!$Z$2:$Z$557,'Infos Relatório'!AA$1)</f>
        <v>0</v>
      </c>
      <c r="AG100" s="23">
        <f>COUNTIFS('Faturamento SP2'!$D$2:$D$557,'Infos Relatório'!$B$84,'Faturamento SP2'!$E$2:$E$557,'Infos Relatório'!$B100,'Faturamento SP2'!$Z$2:$Z$557,'Infos Relatório'!AG$1)</f>
        <v>0</v>
      </c>
      <c r="AH100" s="14">
        <f>SUMIFS('Faturamento SP2'!$G$2:$G$557,'Faturamento SP2'!$D$2:$D$557,'Infos Relatório'!$B$84,'Faturamento SP2'!$E$2:$E$557,'Infos Relatório'!$B100,'Faturamento SP2'!$Z$2:$Z$557,'Infos Relatório'!AG$1)</f>
        <v>0</v>
      </c>
      <c r="AI100" s="14">
        <f>SUMIFS('Faturamento SP2'!$J$2:$J$557,'Faturamento SP2'!$D$2:$D$557,'Infos Relatório'!$B$84,'Faturamento SP2'!$E$2:$E$557,'Infos Relatório'!$B100,'Faturamento SP2'!$Z$2:$Z$557,'Infos Relatório'!AG$1)</f>
        <v>0</v>
      </c>
      <c r="AJ100" s="15">
        <f>SUMIFS('Faturamento SP2'!$O$2:$O$557,'Faturamento SP2'!$D$2:$D$557,'Infos Relatório'!$B$84,'Faturamento SP2'!$E$2:$E$557,'Infos Relatório'!$B100,'Faturamento SP2'!$Z$2:$Z$557,'Infos Relatório'!AG$1,'Faturamento SP2'!$T$2:$T$557,"Sim")+SUMIFS('Faturamento SP2'!$P$2:$P$557,'Faturamento SP2'!$D$2:$D$557,'Infos Relatório'!$B$84,'Faturamento SP2'!$E$2:$E$557,'Infos Relatório'!$B100,'Faturamento SP2'!$Z$2:$Z$557,'Infos Relatório'!AG$1,'Faturamento SP2'!$T$2:$T$557,"Sim")</f>
        <v>0</v>
      </c>
      <c r="AK100" s="27" t="e">
        <f t="shared" si="29"/>
        <v>#DIV/0!</v>
      </c>
      <c r="AL100" s="24">
        <f>SUMIFS('Faturamento SP2'!$H$2:$H$557,'Faturamento SP2'!$D$2:$D$557,'Infos Relatório'!$B$84,'Faturamento SP2'!$E$2:$E$557,'Infos Relatório'!$B100,'Faturamento SP2'!$Z$2:$Z$557,'Infos Relatório'!AG$1)</f>
        <v>0</v>
      </c>
      <c r="AM100" s="23">
        <f>COUNTIFS('Faturamento SP2'!$D$2:$D$557,'Infos Relatório'!$B$84,'Faturamento SP2'!$E$2:$E$557,'Infos Relatório'!$B100,'Faturamento SP2'!$Z$2:$Z$557,'Infos Relatório'!AM$1)</f>
        <v>0</v>
      </c>
      <c r="AN100" s="14">
        <f>SUMIFS('Faturamento SP2'!$G$2:$G$557,'Faturamento SP2'!$D$2:$D$557,'Infos Relatório'!$B$84,'Faturamento SP2'!$E$2:$E$557,'Infos Relatório'!$B100,'Faturamento SP2'!$Z$2:$Z$557,'Infos Relatório'!AM$1)</f>
        <v>0</v>
      </c>
      <c r="AO100" s="14">
        <f>SUMIFS('Faturamento SP2'!$J$2:$J$557,'Faturamento SP2'!$D$2:$D$557,'Infos Relatório'!$B$84,'Faturamento SP2'!$E$2:$E$557,'Infos Relatório'!$B100,'Faturamento SP2'!$Z$2:$Z$557,'Infos Relatório'!AM$1)</f>
        <v>0</v>
      </c>
      <c r="AP100" s="15">
        <f>SUMIFS('Faturamento SP2'!$O$2:$O$557,'Faturamento SP2'!$D$2:$D$557,'Infos Relatório'!$B$84,'Faturamento SP2'!$E$2:$E$557,'Infos Relatório'!$B100,'Faturamento SP2'!$Z$2:$Z$557,'Infos Relatório'!AM$1,'Faturamento SP2'!$T$2:$T$557,"Sim")+SUMIFS('Faturamento SP2'!$P$2:$P$557,'Faturamento SP2'!$D$2:$D$557,'Infos Relatório'!$B$84,'Faturamento SP2'!$E$2:$E$557,'Infos Relatório'!$B100,'Faturamento SP2'!$Z$2:$Z$557,'Infos Relatório'!AM$1,'Faturamento SP2'!$T$2:$T$557,"Sim")</f>
        <v>0</v>
      </c>
      <c r="AQ100" s="27" t="e">
        <f t="shared" si="30"/>
        <v>#DIV/0!</v>
      </c>
      <c r="AR100" s="24">
        <f>SUMIFS('Faturamento SP2'!$H$2:$H$557,'Faturamento SP2'!$D$2:$D$557,'Infos Relatório'!$B$84,'Faturamento SP2'!$E$2:$E$557,'Infos Relatório'!$B100,'Faturamento SP2'!$Z$2:$Z$557,'Infos Relatório'!AM$1)</f>
        <v>0</v>
      </c>
      <c r="AS100" s="23">
        <f>COUNTIFS('Faturamento SP2'!$D$2:$D$557,'Infos Relatório'!$B$84,'Faturamento SP2'!$E$2:$E$557,'Infos Relatório'!$B100,'Faturamento SP2'!$Z$2:$Z$557,'Infos Relatório'!AS$1)</f>
        <v>0</v>
      </c>
      <c r="AT100" s="14">
        <f>SUMIFS('Faturamento SP2'!$G$2:$G$557,'Faturamento SP2'!$D$2:$D$557,'Infos Relatório'!$B$84,'Faturamento SP2'!$E$2:$E$557,'Infos Relatório'!$B100,'Faturamento SP2'!$Z$2:$Z$557,'Infos Relatório'!AS$1)</f>
        <v>0</v>
      </c>
      <c r="AU100" s="14">
        <f>SUMIFS('Faturamento SP2'!$J$2:$J$557,'Faturamento SP2'!$D$2:$D$557,'Infos Relatório'!$B$84,'Faturamento SP2'!$E$2:$E$557,'Infos Relatório'!$B100,'Faturamento SP2'!$Z$2:$Z$557,'Infos Relatório'!AS$1)</f>
        <v>0</v>
      </c>
      <c r="AV100" s="15">
        <f>SUMIFS('Faturamento SP2'!$O$2:$O$557,'Faturamento SP2'!$D$2:$D$557,'Infos Relatório'!$B$84,'Faturamento SP2'!$E$2:$E$557,'Infos Relatório'!$B100,'Faturamento SP2'!$Z$2:$Z$557,'Infos Relatório'!AS$1,'Faturamento SP2'!$T$2:$T$557,"Sim")+SUMIFS('Faturamento SP2'!$P$2:$P$557,'Faturamento SP2'!$D$2:$D$557,'Infos Relatório'!$B$84,'Faturamento SP2'!$E$2:$E$557,'Infos Relatório'!$B100,'Faturamento SP2'!$Z$2:$Z$557,'Infos Relatório'!AS$1,'Faturamento SP2'!$T$2:$T$557,"Sim")</f>
        <v>0</v>
      </c>
      <c r="AW100" s="27" t="e">
        <f t="shared" si="31"/>
        <v>#DIV/0!</v>
      </c>
      <c r="AX100" s="24">
        <f>SUMIFS('Faturamento SP2'!$H$2:$H$557,'Faturamento SP2'!$D$2:$D$557,'Infos Relatório'!$B$84,'Faturamento SP2'!$E$2:$E$557,'Infos Relatório'!$B100,'Faturamento SP2'!$Z$2:$Z$557,'Infos Relatório'!AS$1)</f>
        <v>0</v>
      </c>
      <c r="AY100" s="23">
        <f>COUNTIFS('Faturamento SP2'!$D$2:$D$557,'Infos Relatório'!$B$84,'Faturamento SP2'!$E$2:$E$557,'Infos Relatório'!$B100,'Faturamento SP2'!$Z$2:$Z$557,'Infos Relatório'!AY$1)</f>
        <v>0</v>
      </c>
      <c r="AZ100" s="14">
        <f>SUMIFS('Faturamento SP2'!$G$2:$G$557,'Faturamento SP2'!$D$2:$D$557,'Infos Relatório'!$B$84,'Faturamento SP2'!$E$2:$E$557,'Infos Relatório'!$B100,'Faturamento SP2'!$Z$2:$Z$557,'Infos Relatório'!AY$1)</f>
        <v>0</v>
      </c>
      <c r="BA100" s="14">
        <f>SUMIFS('Faturamento SP2'!$J$2:$J$557,'Faturamento SP2'!$D$2:$D$557,'Infos Relatório'!$B$84,'Faturamento SP2'!$E$2:$E$557,'Infos Relatório'!$B100,'Faturamento SP2'!$Z$2:$Z$557,'Infos Relatório'!AY$1)</f>
        <v>0</v>
      </c>
      <c r="BB100" s="15">
        <f>SUMIFS('Faturamento SP2'!$O$2:$O$557,'Faturamento SP2'!$D$2:$D$557,'Infos Relatório'!$B$84,'Faturamento SP2'!$E$2:$E$557,'Infos Relatório'!$B100,'Faturamento SP2'!$Z$2:$Z$557,'Infos Relatório'!AY$1,'Faturamento SP2'!$T$2:$T$557,"Sim")+SUMIFS('Faturamento SP2'!$P$2:$P$557,'Faturamento SP2'!$D$2:$D$557,'Infos Relatório'!$B$84,'Faturamento SP2'!$E$2:$E$557,'Infos Relatório'!$B100,'Faturamento SP2'!$Z$2:$Z$557,'Infos Relatório'!AY$1,'Faturamento SP2'!$T$2:$T$557,"Sim")</f>
        <v>0</v>
      </c>
      <c r="BC100" s="27" t="e">
        <f t="shared" si="32"/>
        <v>#DIV/0!</v>
      </c>
      <c r="BD100" s="24">
        <f>SUMIFS('Faturamento SP2'!$H$2:$H$557,'Faturamento SP2'!$D$2:$D$557,'Infos Relatório'!$B$84,'Faturamento SP2'!$E$2:$E$557,'Infos Relatório'!$B100,'Faturamento SP2'!$Z$2:$Z$557,'Infos Relatório'!AY$1)</f>
        <v>0</v>
      </c>
      <c r="BE100" s="23">
        <f>COUNTIFS('Faturamento SP2'!$D$2:$D$557,'Infos Relatório'!$B$84,'Faturamento SP2'!$E$2:$E$557,'Infos Relatório'!$B100,'Faturamento SP2'!$Z$2:$Z$557,'Infos Relatório'!BE$1)</f>
        <v>0</v>
      </c>
      <c r="BF100" s="14">
        <f>SUMIFS('Faturamento SP2'!$G$2:$G$557,'Faturamento SP2'!$D$2:$D$557,'Infos Relatório'!$B$84,'Faturamento SP2'!$E$2:$E$557,'Infos Relatório'!$B100,'Faturamento SP2'!$Z$2:$Z$557,'Infos Relatório'!BE$1)</f>
        <v>0</v>
      </c>
      <c r="BG100" s="14">
        <f>SUMIFS('Faturamento SP2'!$J$2:$J$557,'Faturamento SP2'!$D$2:$D$557,'Infos Relatório'!$B$84,'Faturamento SP2'!$E$2:$E$557,'Infos Relatório'!$B100,'Faturamento SP2'!$Z$2:$Z$557,'Infos Relatório'!BE$1)</f>
        <v>0</v>
      </c>
      <c r="BH100" s="15">
        <f>SUMIFS('Faturamento SP2'!$O$2:$O$557,'Faturamento SP2'!$D$2:$D$557,'Infos Relatório'!$B$84,'Faturamento SP2'!$E$2:$E$557,'Infos Relatório'!$B100,'Faturamento SP2'!$Z$2:$Z$557,'Infos Relatório'!BE$1,'Faturamento SP2'!$T$2:$T$557,"Sim")+SUMIFS('Faturamento SP2'!$P$2:$P$557,'Faturamento SP2'!$D$2:$D$557,'Infos Relatório'!$B$84,'Faturamento SP2'!$E$2:$E$557,'Infos Relatório'!$B100,'Faturamento SP2'!$Z$2:$Z$557,'Infos Relatório'!BE$1,'Faturamento SP2'!$T$2:$T$557,"Sim")</f>
        <v>0</v>
      </c>
      <c r="BI100" s="27" t="e">
        <f t="shared" si="33"/>
        <v>#DIV/0!</v>
      </c>
      <c r="BJ100" s="24">
        <f>SUMIFS('Faturamento SP2'!$H$2:$H$557,'Faturamento SP2'!$D$2:$D$557,'Infos Relatório'!$B$84,'Faturamento SP2'!$E$2:$E$557,'Infos Relatório'!$B100,'Faturamento SP2'!$Z$2:$Z$557,'Infos Relatório'!BE$1)</f>
        <v>0</v>
      </c>
      <c r="BK100" s="23">
        <f>COUNTIFS('Faturamento SP2'!$D$2:$D$557,'Infos Relatório'!$B$84,'Faturamento SP2'!$E$2:$E$557,'Infos Relatório'!$B100,'Faturamento SP2'!$Z$2:$Z$557,'Infos Relatório'!BK$1)</f>
        <v>0</v>
      </c>
      <c r="BL100" s="14">
        <f>SUMIFS('Faturamento SP2'!$G$2:$G$557,'Faturamento SP2'!$D$2:$D$557,'Infos Relatório'!$B$84,'Faturamento SP2'!$E$2:$E$557,'Infos Relatório'!$B100,'Faturamento SP2'!$Z$2:$Z$557,'Infos Relatório'!BK$1)</f>
        <v>0</v>
      </c>
      <c r="BM100" s="14">
        <f>SUMIFS('Faturamento SP2'!$J$2:$J$557,'Faturamento SP2'!$D$2:$D$557,'Infos Relatório'!$B$84,'Faturamento SP2'!$E$2:$E$557,'Infos Relatório'!$B100,'Faturamento SP2'!$Z$2:$Z$557,'Infos Relatório'!BK$1)</f>
        <v>0</v>
      </c>
      <c r="BN100" s="15">
        <f>SUMIFS('Faturamento SP2'!$O$2:$O$557,'Faturamento SP2'!$D$2:$D$557,'Infos Relatório'!$B$84,'Faturamento SP2'!$E$2:$E$557,'Infos Relatório'!$B100,'Faturamento SP2'!$Z$2:$Z$557,'Infos Relatório'!BK$1,'Faturamento SP2'!$T$2:$T$557,"Sim")+SUMIFS('Faturamento SP2'!$P$2:$P$557,'Faturamento SP2'!$D$2:$D$557,'Infos Relatório'!$B$84,'Faturamento SP2'!$E$2:$E$557,'Infos Relatório'!$B100,'Faturamento SP2'!$Z$2:$Z$557,'Infos Relatório'!BK$1,'Faturamento SP2'!$T$2:$T$557,"Sim")</f>
        <v>0</v>
      </c>
      <c r="BO100" s="27" t="e">
        <f t="shared" si="34"/>
        <v>#DIV/0!</v>
      </c>
      <c r="BP100" s="24">
        <f>SUMIFS('Faturamento SP2'!$H$2:$H$557,'Faturamento SP2'!$D$2:$D$557,'Infos Relatório'!$B$84,'Faturamento SP2'!$E$2:$E$557,'Infos Relatório'!$B100,'Faturamento SP2'!$Z$2:$Z$557,'Infos Relatório'!BK$1)</f>
        <v>0</v>
      </c>
      <c r="BQ100" s="23">
        <f>COUNTIFS('Faturamento SP2'!$D$2:$D$557,'Infos Relatório'!$B$84,'Faturamento SP2'!$E$2:$E$557,'Infos Relatório'!$B100,'Faturamento SP2'!$Z$2:$Z$557,'Infos Relatório'!BQ$1)</f>
        <v>0</v>
      </c>
      <c r="BR100" s="14">
        <f>SUMIFS('Faturamento SP2'!$G$2:$G$557,'Faturamento SP2'!$D$2:$D$557,'Infos Relatório'!$B$84,'Faturamento SP2'!$E$2:$E$557,'Infos Relatório'!$B100,'Faturamento SP2'!$Z$2:$Z$557,'Infos Relatório'!BQ$1)</f>
        <v>0</v>
      </c>
      <c r="BS100" s="14">
        <f>SUMIFS('Faturamento SP2'!$J$2:$J$557,'Faturamento SP2'!$D$2:$D$557,'Infos Relatório'!$B$84,'Faturamento SP2'!$E$2:$E$557,'Infos Relatório'!$B100,'Faturamento SP2'!$Z$2:$Z$557,'Infos Relatório'!BQ$1)</f>
        <v>0</v>
      </c>
      <c r="BT100" s="15">
        <f>SUMIFS('Faturamento SP2'!$O$2:$O$557,'Faturamento SP2'!$D$2:$D$557,'Infos Relatório'!$B$84,'Faturamento SP2'!$E$2:$E$557,'Infos Relatório'!$B100,'Faturamento SP2'!$Z$2:$Z$557,'Infos Relatório'!BQ$1,'Faturamento SP2'!$T$2:$T$557,"Sim")+SUMIFS('Faturamento SP2'!$P$2:$P$557,'Faturamento SP2'!$D$2:$D$557,'Infos Relatório'!$B$84,'Faturamento SP2'!$E$2:$E$557,'Infos Relatório'!$B100,'Faturamento SP2'!$Z$2:$Z$557,'Infos Relatório'!BQ$1,'Faturamento SP2'!$T$2:$T$557,"Sim")</f>
        <v>0</v>
      </c>
      <c r="BU100" s="27" t="e">
        <f t="shared" si="35"/>
        <v>#DIV/0!</v>
      </c>
      <c r="BV100" s="24">
        <f>SUMIFS('Faturamento SP2'!$H$2:$H$557,'Faturamento SP2'!$D$2:$D$557,'Infos Relatório'!$B$84,'Faturamento SP2'!$E$2:$E$557,'Infos Relatório'!$B100,'Faturamento SP2'!$Z$2:$Z$557,'Infos Relatório'!BQ$1)</f>
        <v>0</v>
      </c>
    </row>
    <row r="101" spans="2:74">
      <c r="B101" s="17" t="s">
        <v>250</v>
      </c>
      <c r="C101" s="23">
        <f>COUNTIFS('Faturamento SP2'!$D$2:$D$557,'Infos Relatório'!$B$84,'Faturamento SP2'!$E$2:$E$557,'Infos Relatório'!$B101,'Faturamento SP2'!$Z$2:$Z$557,'Infos Relatório'!C$1)</f>
        <v>0</v>
      </c>
      <c r="D101" s="14">
        <f>SUMIFS('Faturamento SP2'!$G$2:$G$557,'Faturamento SP2'!$D$2:$D$557,'Infos Relatório'!$B$84,'Faturamento SP2'!$E$2:$E$557,'Infos Relatório'!$B101,'Faturamento SP2'!$Z$2:$Z$557,'Infos Relatório'!C$1)</f>
        <v>0</v>
      </c>
      <c r="E101" s="55">
        <f>SUMIFS('Faturamento SP2'!$J$2:$J$557,'Faturamento SP2'!$D$2:$D$557,'Infos Relatório'!$B$84,'Faturamento SP2'!$E$2:$E$557,'Infos Relatório'!$B101,'Faturamento SP2'!$Z$2:$Z$557,'Infos Relatório'!C$1)</f>
        <v>0</v>
      </c>
      <c r="F101" s="15">
        <f>SUMIFS('Faturamento SP2'!$O$2:$O$557,'Faturamento SP2'!$D$2:$D$557,'Infos Relatório'!$B$84,'Faturamento SP2'!$E$2:$E$557,'Infos Relatório'!$B101,'Faturamento SP2'!$Z$2:$Z$557,'Infos Relatório'!C$1,'Faturamento SP2'!$T$2:$T$557,"Sim")+SUMIFS('Faturamento SP2'!$P$2:$P$557,'Faturamento SP2'!$D$2:$D$557,'Infos Relatório'!$B$84,'Faturamento SP2'!$E$2:$E$557,'Infos Relatório'!$B101,'Faturamento SP2'!$Z$2:$Z$557,'Infos Relatório'!C$1,'Faturamento SP2'!$T$2:$T$557,"Sim")</f>
        <v>0</v>
      </c>
      <c r="G101" s="60" t="e">
        <f t="shared" si="24"/>
        <v>#DIV/0!</v>
      </c>
      <c r="H101" s="24">
        <f>SUMIFS('Faturamento SP2'!$H$2:$H$557,'Faturamento SP2'!$D$2:$D$557,'Infos Relatório'!$B$84,'Faturamento SP2'!$E$2:$E$557,'Infos Relatório'!$B101,'Faturamento SP2'!$Z$2:$Z$557,'Infos Relatório'!C$1)</f>
        <v>0</v>
      </c>
      <c r="I101" s="23">
        <f>COUNTIFS('Faturamento SP2'!$D$2:$D$557,'Infos Relatório'!$B$84,'Faturamento SP2'!$E$2:$E$557,'Infos Relatório'!$B101,'Faturamento SP2'!$Z$2:$Z$557,'Infos Relatório'!I$1)</f>
        <v>0</v>
      </c>
      <c r="J101" s="14">
        <f>SUMIFS('Faturamento SP2'!$G$2:$G$557,'Faturamento SP2'!$D$2:$D$557,'Infos Relatório'!$B$84,'Faturamento SP2'!$E$2:$E$557,'Infos Relatório'!$B101,'Faturamento SP2'!$Z$2:$Z$557,'Infos Relatório'!I$1)</f>
        <v>0</v>
      </c>
      <c r="K101" s="55">
        <f>SUMIFS('Faturamento SP2'!$J$2:$J$557,'Faturamento SP2'!$D$2:$D$557,'Infos Relatório'!$B$84,'Faturamento SP2'!$E$2:$E$557,'Infos Relatório'!$B101,'Faturamento SP2'!$Z$2:$Z$557,'Infos Relatório'!I$1)</f>
        <v>0</v>
      </c>
      <c r="L101" s="15">
        <f>SUMIFS('Faturamento SP2'!$O$2:$O$557,'Faturamento SP2'!$D$2:$D$557,'Infos Relatório'!$B$84,'Faturamento SP2'!$E$2:$E$557,'Infos Relatório'!$B101,'Faturamento SP2'!$Z$2:$Z$557,'Infos Relatório'!I$1,'Faturamento SP2'!$T$2:$T$557,"Sim")+SUMIFS('Faturamento SP2'!$P$2:$P$557,'Faturamento SP2'!$D$2:$D$557,'Infos Relatório'!$B$84,'Faturamento SP2'!$E$2:$E$557,'Infos Relatório'!$B101,'Faturamento SP2'!$Z$2:$Z$557,'Infos Relatório'!I$1,'Faturamento SP2'!$T$2:$T$557,"Sim")</f>
        <v>0</v>
      </c>
      <c r="M101" s="27" t="e">
        <f t="shared" si="25"/>
        <v>#DIV/0!</v>
      </c>
      <c r="N101" s="24">
        <f>SUMIFS('Faturamento SP2'!$H$2:$H$557,'Faturamento SP2'!$D$2:$D$557,'Infos Relatório'!$B$84,'Faturamento SP2'!$E$2:$E$557,'Infos Relatório'!$B101,'Faturamento SP2'!$Z$2:$Z$557,'Infos Relatório'!I$1)</f>
        <v>0</v>
      </c>
      <c r="O101" s="23">
        <f>COUNTIFS('Faturamento SP2'!$D$2:$D$557,'Infos Relatório'!$B$84,'Faturamento SP2'!$E$2:$E$557,'Infos Relatório'!$B101,'Faturamento SP2'!$Z$2:$Z$557,'Infos Relatório'!O$1)</f>
        <v>0</v>
      </c>
      <c r="P101" s="14">
        <f>SUMIFS('Faturamento SP2'!$G$2:$G$557,'Faturamento SP2'!$D$2:$D$557,'Infos Relatório'!$B$84,'Faturamento SP2'!$E$2:$E$557,'Infos Relatório'!$B101,'Faturamento SP2'!$Z$2:$Z$557,'Infos Relatório'!O$1)</f>
        <v>0</v>
      </c>
      <c r="Q101" s="14">
        <f>SUMIFS('Faturamento SP2'!$J$2:$J$557,'Faturamento SP2'!$D$2:$D$557,'Infos Relatório'!$B$84,'Faturamento SP2'!$E$2:$E$557,'Infos Relatório'!$B101,'Faturamento SP2'!$Z$2:$Z$557,'Infos Relatório'!O$1)</f>
        <v>0</v>
      </c>
      <c r="R101" s="15">
        <f>SUMIFS('Faturamento SP2'!$O$2:$O$557,'Faturamento SP2'!$D$2:$D$557,'Infos Relatório'!$B$84,'Faturamento SP2'!$E$2:$E$557,'Infos Relatório'!$B101,'Faturamento SP2'!$Z$2:$Z$557,'Infos Relatório'!O$1,'Faturamento SP2'!$T$2:$T$557,"Sim")+SUMIFS('Faturamento SP2'!$P$2:$P$557,'Faturamento SP2'!$D$2:$D$557,'Infos Relatório'!$B$84,'Faturamento SP2'!$E$2:$E$557,'Infos Relatório'!$B101,'Faturamento SP2'!$Z$2:$Z$557,'Infos Relatório'!O$1,'Faturamento SP2'!$T$2:$T$557,"Sim")</f>
        <v>0</v>
      </c>
      <c r="S101" s="27" t="e">
        <f t="shared" si="26"/>
        <v>#DIV/0!</v>
      </c>
      <c r="T101" s="24">
        <f>SUMIFS('Faturamento SP2'!$H$2:$H$557,'Faturamento SP2'!$D$2:$D$557,'Infos Relatório'!$B$84,'Faturamento SP2'!$E$2:$E$557,'Infos Relatório'!$B101,'Faturamento SP2'!$Z$2:$Z$557,'Infos Relatório'!O$1)</f>
        <v>0</v>
      </c>
      <c r="U101" s="23">
        <f>COUNTIFS('Faturamento SP2'!$D$2:$D$557,'Infos Relatório'!$B$84,'Faturamento SP2'!$E$2:$E$557,'Infos Relatório'!$B101,'Faturamento SP2'!$Z$2:$Z$557,'Infos Relatório'!U$1)</f>
        <v>0</v>
      </c>
      <c r="V101" s="14">
        <f>SUMIFS('Faturamento SP2'!$G$2:$G$557,'Faturamento SP2'!$D$2:$D$557,'Infos Relatório'!$B$84,'Faturamento SP2'!$E$2:$E$557,'Infos Relatório'!$B101,'Faturamento SP2'!$Z$2:$Z$557,'Infos Relatório'!U$1)</f>
        <v>0</v>
      </c>
      <c r="W101" s="14">
        <f>SUMIFS('Faturamento SP2'!$J$2:$J$557,'Faturamento SP2'!$D$2:$D$557,'Infos Relatório'!$B$84,'Faturamento SP2'!$E$2:$E$557,'Infos Relatório'!$B101,'Faturamento SP2'!$Z$2:$Z$557,'Infos Relatório'!U$1)</f>
        <v>0</v>
      </c>
      <c r="X101" s="15">
        <f>SUMIFS('Faturamento SP2'!$O$2:$O$557,'Faturamento SP2'!$D$2:$D$557,'Infos Relatório'!$B$84,'Faturamento SP2'!$E$2:$E$557,'Infos Relatório'!$B101,'Faturamento SP2'!$Z$2:$Z$557,'Infos Relatório'!U$1,'Faturamento SP2'!$T$2:$T$557,"Sim")+SUMIFS('Faturamento SP2'!$P$2:$P$557,'Faturamento SP2'!$D$2:$D$557,'Infos Relatório'!$B$84,'Faturamento SP2'!$E$2:$E$557,'Infos Relatório'!$B101,'Faturamento SP2'!$Z$2:$Z$557,'Infos Relatório'!U$1,'Faturamento SP2'!$T$2:$T$557,"Sim")</f>
        <v>0</v>
      </c>
      <c r="Y101" s="27" t="e">
        <f t="shared" si="27"/>
        <v>#DIV/0!</v>
      </c>
      <c r="Z101" s="24">
        <f>SUMIFS('Faturamento SP2'!$H$2:$H$557,'Faturamento SP2'!$D$2:$D$557,'Infos Relatório'!$B$84,'Faturamento SP2'!$E$2:$E$557,'Infos Relatório'!$B101,'Faturamento SP2'!$Z$2:$Z$557,'Infos Relatório'!U$1)</f>
        <v>0</v>
      </c>
      <c r="AA101" s="23">
        <f>COUNTIFS('Faturamento SP2'!$D$2:$D$557,'Infos Relatório'!$B$84,'Faturamento SP2'!$E$2:$E$557,'Infos Relatório'!$B101,'Faturamento SP2'!$Z$2:$Z$557,'Infos Relatório'!AA$1)</f>
        <v>0</v>
      </c>
      <c r="AB101" s="14">
        <f>SUMIFS('Faturamento SP2'!$G$2:$G$557,'Faturamento SP2'!$D$2:$D$557,'Infos Relatório'!$B$84,'Faturamento SP2'!$E$2:$E$557,'Infos Relatório'!$B101,'Faturamento SP2'!$Z$2:$Z$557,'Infos Relatório'!AA$1)</f>
        <v>0</v>
      </c>
      <c r="AC101" s="14">
        <f>SUMIFS('Faturamento SP2'!$J$2:$J$557,'Faturamento SP2'!$D$2:$D$557,'Infos Relatório'!$B$84,'Faturamento SP2'!$E$2:$E$557,'Infos Relatório'!$B101,'Faturamento SP2'!$Z$2:$Z$557,'Infos Relatório'!AA$1)</f>
        <v>0</v>
      </c>
      <c r="AD101" s="15">
        <f>SUMIFS('Faturamento SP2'!$O$2:$O$557,'Faturamento SP2'!$D$2:$D$557,'Infos Relatório'!$B$84,'Faturamento SP2'!$E$2:$E$557,'Infos Relatório'!$B101,'Faturamento SP2'!$Z$2:$Z$557,'Infos Relatório'!AA$1,'Faturamento SP2'!$T$2:$T$557,"Sim")+SUMIFS('Faturamento SP2'!$P$2:$P$557,'Faturamento SP2'!$D$2:$D$557,'Infos Relatório'!$B$84,'Faturamento SP2'!$E$2:$E$557,'Infos Relatório'!$B101,'Faturamento SP2'!$Z$2:$Z$557,'Infos Relatório'!AA$1,'Faturamento SP2'!$T$2:$T$557,"Sim")</f>
        <v>0</v>
      </c>
      <c r="AE101" s="27" t="e">
        <f t="shared" si="28"/>
        <v>#DIV/0!</v>
      </c>
      <c r="AF101" s="24">
        <f>SUMIFS('Faturamento SP2'!$H$2:$H$557,'Faturamento SP2'!$D$2:$D$557,'Infos Relatório'!$B$84,'Faturamento SP2'!$E$2:$E$557,'Infos Relatório'!$B101,'Faturamento SP2'!$Z$2:$Z$557,'Infos Relatório'!AA$1)</f>
        <v>0</v>
      </c>
      <c r="AG101" s="23">
        <f>COUNTIFS('Faturamento SP2'!$D$2:$D$557,'Infos Relatório'!$B$84,'Faturamento SP2'!$E$2:$E$557,'Infos Relatório'!$B101,'Faturamento SP2'!$Z$2:$Z$557,'Infos Relatório'!AG$1)</f>
        <v>0</v>
      </c>
      <c r="AH101" s="14">
        <f>SUMIFS('Faturamento SP2'!$G$2:$G$557,'Faturamento SP2'!$D$2:$D$557,'Infos Relatório'!$B$84,'Faturamento SP2'!$E$2:$E$557,'Infos Relatório'!$B101,'Faturamento SP2'!$Z$2:$Z$557,'Infos Relatório'!AG$1)</f>
        <v>0</v>
      </c>
      <c r="AI101" s="14">
        <f>SUMIFS('Faturamento SP2'!$J$2:$J$557,'Faturamento SP2'!$D$2:$D$557,'Infos Relatório'!$B$84,'Faturamento SP2'!$E$2:$E$557,'Infos Relatório'!$B101,'Faturamento SP2'!$Z$2:$Z$557,'Infos Relatório'!AG$1)</f>
        <v>0</v>
      </c>
      <c r="AJ101" s="15">
        <f>SUMIFS('Faturamento SP2'!$O$2:$O$557,'Faturamento SP2'!$D$2:$D$557,'Infos Relatório'!$B$84,'Faturamento SP2'!$E$2:$E$557,'Infos Relatório'!$B101,'Faturamento SP2'!$Z$2:$Z$557,'Infos Relatório'!AG$1,'Faturamento SP2'!$T$2:$T$557,"Sim")+SUMIFS('Faturamento SP2'!$P$2:$P$557,'Faturamento SP2'!$D$2:$D$557,'Infos Relatório'!$B$84,'Faturamento SP2'!$E$2:$E$557,'Infos Relatório'!$B101,'Faturamento SP2'!$Z$2:$Z$557,'Infos Relatório'!AG$1,'Faturamento SP2'!$T$2:$T$557,"Sim")</f>
        <v>0</v>
      </c>
      <c r="AK101" s="27" t="e">
        <f t="shared" si="29"/>
        <v>#DIV/0!</v>
      </c>
      <c r="AL101" s="24">
        <f>SUMIFS('Faturamento SP2'!$H$2:$H$557,'Faturamento SP2'!$D$2:$D$557,'Infos Relatório'!$B$84,'Faturamento SP2'!$E$2:$E$557,'Infos Relatório'!$B101,'Faturamento SP2'!$Z$2:$Z$557,'Infos Relatório'!AG$1)</f>
        <v>0</v>
      </c>
      <c r="AM101" s="23">
        <f>COUNTIFS('Faturamento SP2'!$D$2:$D$557,'Infos Relatório'!$B$84,'Faturamento SP2'!$E$2:$E$557,'Infos Relatório'!$B101,'Faturamento SP2'!$Z$2:$Z$557,'Infos Relatório'!AM$1)</f>
        <v>0</v>
      </c>
      <c r="AN101" s="14">
        <f>SUMIFS('Faturamento SP2'!$G$2:$G$557,'Faturamento SP2'!$D$2:$D$557,'Infos Relatório'!$B$84,'Faturamento SP2'!$E$2:$E$557,'Infos Relatório'!$B101,'Faturamento SP2'!$Z$2:$Z$557,'Infos Relatório'!AM$1)</f>
        <v>0</v>
      </c>
      <c r="AO101" s="14">
        <f>SUMIFS('Faturamento SP2'!$J$2:$J$557,'Faturamento SP2'!$D$2:$D$557,'Infos Relatório'!$B$84,'Faturamento SP2'!$E$2:$E$557,'Infos Relatório'!$B101,'Faturamento SP2'!$Z$2:$Z$557,'Infos Relatório'!AM$1)</f>
        <v>0</v>
      </c>
      <c r="AP101" s="15">
        <f>SUMIFS('Faturamento SP2'!$O$2:$O$557,'Faturamento SP2'!$D$2:$D$557,'Infos Relatório'!$B$84,'Faturamento SP2'!$E$2:$E$557,'Infos Relatório'!$B101,'Faturamento SP2'!$Z$2:$Z$557,'Infos Relatório'!AM$1,'Faturamento SP2'!$T$2:$T$557,"Sim")+SUMIFS('Faturamento SP2'!$P$2:$P$557,'Faturamento SP2'!$D$2:$D$557,'Infos Relatório'!$B$84,'Faturamento SP2'!$E$2:$E$557,'Infos Relatório'!$B101,'Faturamento SP2'!$Z$2:$Z$557,'Infos Relatório'!AM$1,'Faturamento SP2'!$T$2:$T$557,"Sim")</f>
        <v>0</v>
      </c>
      <c r="AQ101" s="27" t="e">
        <f t="shared" si="30"/>
        <v>#DIV/0!</v>
      </c>
      <c r="AR101" s="24">
        <f>SUMIFS('Faturamento SP2'!$H$2:$H$557,'Faturamento SP2'!$D$2:$D$557,'Infos Relatório'!$B$84,'Faturamento SP2'!$E$2:$E$557,'Infos Relatório'!$B101,'Faturamento SP2'!$Z$2:$Z$557,'Infos Relatório'!AM$1)</f>
        <v>0</v>
      </c>
      <c r="AS101" s="23">
        <f>COUNTIFS('Faturamento SP2'!$D$2:$D$557,'Infos Relatório'!$B$84,'Faturamento SP2'!$E$2:$E$557,'Infos Relatório'!$B101,'Faturamento SP2'!$Z$2:$Z$557,'Infos Relatório'!AS$1)</f>
        <v>0</v>
      </c>
      <c r="AT101" s="14">
        <f>SUMIFS('Faturamento SP2'!$G$2:$G$557,'Faturamento SP2'!$D$2:$D$557,'Infos Relatório'!$B$84,'Faturamento SP2'!$E$2:$E$557,'Infos Relatório'!$B101,'Faturamento SP2'!$Z$2:$Z$557,'Infos Relatório'!AS$1)</f>
        <v>0</v>
      </c>
      <c r="AU101" s="14">
        <f>SUMIFS('Faturamento SP2'!$J$2:$J$557,'Faturamento SP2'!$D$2:$D$557,'Infos Relatório'!$B$84,'Faturamento SP2'!$E$2:$E$557,'Infos Relatório'!$B101,'Faturamento SP2'!$Z$2:$Z$557,'Infos Relatório'!AS$1)</f>
        <v>0</v>
      </c>
      <c r="AV101" s="15">
        <f>SUMIFS('Faturamento SP2'!$O$2:$O$557,'Faturamento SP2'!$D$2:$D$557,'Infos Relatório'!$B$84,'Faturamento SP2'!$E$2:$E$557,'Infos Relatório'!$B101,'Faturamento SP2'!$Z$2:$Z$557,'Infos Relatório'!AS$1,'Faturamento SP2'!$T$2:$T$557,"Sim")+SUMIFS('Faturamento SP2'!$P$2:$P$557,'Faturamento SP2'!$D$2:$D$557,'Infos Relatório'!$B$84,'Faturamento SP2'!$E$2:$E$557,'Infos Relatório'!$B101,'Faturamento SP2'!$Z$2:$Z$557,'Infos Relatório'!AS$1,'Faturamento SP2'!$T$2:$T$557,"Sim")</f>
        <v>0</v>
      </c>
      <c r="AW101" s="27" t="e">
        <f t="shared" si="31"/>
        <v>#DIV/0!</v>
      </c>
      <c r="AX101" s="24">
        <f>SUMIFS('Faturamento SP2'!$H$2:$H$557,'Faturamento SP2'!$D$2:$D$557,'Infos Relatório'!$B$84,'Faturamento SP2'!$E$2:$E$557,'Infos Relatório'!$B101,'Faturamento SP2'!$Z$2:$Z$557,'Infos Relatório'!AS$1)</f>
        <v>0</v>
      </c>
      <c r="AY101" s="23">
        <f>COUNTIFS('Faturamento SP2'!$D$2:$D$557,'Infos Relatório'!$B$84,'Faturamento SP2'!$E$2:$E$557,'Infos Relatório'!$B101,'Faturamento SP2'!$Z$2:$Z$557,'Infos Relatório'!AY$1)</f>
        <v>0</v>
      </c>
      <c r="AZ101" s="14">
        <f>SUMIFS('Faturamento SP2'!$G$2:$G$557,'Faturamento SP2'!$D$2:$D$557,'Infos Relatório'!$B$84,'Faturamento SP2'!$E$2:$E$557,'Infos Relatório'!$B101,'Faturamento SP2'!$Z$2:$Z$557,'Infos Relatório'!AY$1)</f>
        <v>0</v>
      </c>
      <c r="BA101" s="14">
        <f>SUMIFS('Faturamento SP2'!$J$2:$J$557,'Faturamento SP2'!$D$2:$D$557,'Infos Relatório'!$B$84,'Faturamento SP2'!$E$2:$E$557,'Infos Relatório'!$B101,'Faturamento SP2'!$Z$2:$Z$557,'Infos Relatório'!AY$1)</f>
        <v>0</v>
      </c>
      <c r="BB101" s="15">
        <f>SUMIFS('Faturamento SP2'!$O$2:$O$557,'Faturamento SP2'!$D$2:$D$557,'Infos Relatório'!$B$84,'Faturamento SP2'!$E$2:$E$557,'Infos Relatório'!$B101,'Faturamento SP2'!$Z$2:$Z$557,'Infos Relatório'!AY$1,'Faturamento SP2'!$T$2:$T$557,"Sim")+SUMIFS('Faturamento SP2'!$P$2:$P$557,'Faturamento SP2'!$D$2:$D$557,'Infos Relatório'!$B$84,'Faturamento SP2'!$E$2:$E$557,'Infos Relatório'!$B101,'Faturamento SP2'!$Z$2:$Z$557,'Infos Relatório'!AY$1,'Faturamento SP2'!$T$2:$T$557,"Sim")</f>
        <v>0</v>
      </c>
      <c r="BC101" s="27" t="e">
        <f t="shared" si="32"/>
        <v>#DIV/0!</v>
      </c>
      <c r="BD101" s="24">
        <f>SUMIFS('Faturamento SP2'!$H$2:$H$557,'Faturamento SP2'!$D$2:$D$557,'Infos Relatório'!$B$84,'Faturamento SP2'!$E$2:$E$557,'Infos Relatório'!$B101,'Faturamento SP2'!$Z$2:$Z$557,'Infos Relatório'!AY$1)</f>
        <v>0</v>
      </c>
      <c r="BE101" s="23">
        <f>COUNTIFS('Faturamento SP2'!$D$2:$D$557,'Infos Relatório'!$B$84,'Faturamento SP2'!$E$2:$E$557,'Infos Relatório'!$B101,'Faturamento SP2'!$Z$2:$Z$557,'Infos Relatório'!BE$1)</f>
        <v>0</v>
      </c>
      <c r="BF101" s="14">
        <f>SUMIFS('Faturamento SP2'!$G$2:$G$557,'Faturamento SP2'!$D$2:$D$557,'Infos Relatório'!$B$84,'Faturamento SP2'!$E$2:$E$557,'Infos Relatório'!$B101,'Faturamento SP2'!$Z$2:$Z$557,'Infos Relatório'!BE$1)</f>
        <v>0</v>
      </c>
      <c r="BG101" s="14">
        <f>SUMIFS('Faturamento SP2'!$J$2:$J$557,'Faturamento SP2'!$D$2:$D$557,'Infos Relatório'!$B$84,'Faturamento SP2'!$E$2:$E$557,'Infos Relatório'!$B101,'Faturamento SP2'!$Z$2:$Z$557,'Infos Relatório'!BE$1)</f>
        <v>0</v>
      </c>
      <c r="BH101" s="15">
        <f>SUMIFS('Faturamento SP2'!$O$2:$O$557,'Faturamento SP2'!$D$2:$D$557,'Infos Relatório'!$B$84,'Faturamento SP2'!$E$2:$E$557,'Infos Relatório'!$B101,'Faturamento SP2'!$Z$2:$Z$557,'Infos Relatório'!BE$1,'Faturamento SP2'!$T$2:$T$557,"Sim")+SUMIFS('Faturamento SP2'!$P$2:$P$557,'Faturamento SP2'!$D$2:$D$557,'Infos Relatório'!$B$84,'Faturamento SP2'!$E$2:$E$557,'Infos Relatório'!$B101,'Faturamento SP2'!$Z$2:$Z$557,'Infos Relatório'!BE$1,'Faturamento SP2'!$T$2:$T$557,"Sim")</f>
        <v>0</v>
      </c>
      <c r="BI101" s="27" t="e">
        <f t="shared" si="33"/>
        <v>#DIV/0!</v>
      </c>
      <c r="BJ101" s="24">
        <f>SUMIFS('Faturamento SP2'!$H$2:$H$557,'Faturamento SP2'!$D$2:$D$557,'Infos Relatório'!$B$84,'Faturamento SP2'!$E$2:$E$557,'Infos Relatório'!$B101,'Faturamento SP2'!$Z$2:$Z$557,'Infos Relatório'!BE$1)</f>
        <v>0</v>
      </c>
      <c r="BK101" s="23">
        <f>COUNTIFS('Faturamento SP2'!$D$2:$D$557,'Infos Relatório'!$B$84,'Faturamento SP2'!$E$2:$E$557,'Infos Relatório'!$B101,'Faturamento SP2'!$Z$2:$Z$557,'Infos Relatório'!BK$1)</f>
        <v>0</v>
      </c>
      <c r="BL101" s="14">
        <f>SUMIFS('Faturamento SP2'!$G$2:$G$557,'Faturamento SP2'!$D$2:$D$557,'Infos Relatório'!$B$84,'Faturamento SP2'!$E$2:$E$557,'Infos Relatório'!$B101,'Faturamento SP2'!$Z$2:$Z$557,'Infos Relatório'!BK$1)</f>
        <v>0</v>
      </c>
      <c r="BM101" s="14">
        <f>SUMIFS('Faturamento SP2'!$J$2:$J$557,'Faturamento SP2'!$D$2:$D$557,'Infos Relatório'!$B$84,'Faturamento SP2'!$E$2:$E$557,'Infos Relatório'!$B101,'Faturamento SP2'!$Z$2:$Z$557,'Infos Relatório'!BK$1)</f>
        <v>0</v>
      </c>
      <c r="BN101" s="15">
        <f>SUMIFS('Faturamento SP2'!$O$2:$O$557,'Faturamento SP2'!$D$2:$D$557,'Infos Relatório'!$B$84,'Faturamento SP2'!$E$2:$E$557,'Infos Relatório'!$B101,'Faturamento SP2'!$Z$2:$Z$557,'Infos Relatório'!BK$1,'Faturamento SP2'!$T$2:$T$557,"Sim")+SUMIFS('Faturamento SP2'!$P$2:$P$557,'Faturamento SP2'!$D$2:$D$557,'Infos Relatório'!$B$84,'Faturamento SP2'!$E$2:$E$557,'Infos Relatório'!$B101,'Faturamento SP2'!$Z$2:$Z$557,'Infos Relatório'!BK$1,'Faturamento SP2'!$T$2:$T$557,"Sim")</f>
        <v>0</v>
      </c>
      <c r="BO101" s="27" t="e">
        <f t="shared" si="34"/>
        <v>#DIV/0!</v>
      </c>
      <c r="BP101" s="24">
        <f>SUMIFS('Faturamento SP2'!$H$2:$H$557,'Faturamento SP2'!$D$2:$D$557,'Infos Relatório'!$B$84,'Faturamento SP2'!$E$2:$E$557,'Infos Relatório'!$B101,'Faturamento SP2'!$Z$2:$Z$557,'Infos Relatório'!BK$1)</f>
        <v>0</v>
      </c>
      <c r="BQ101" s="23">
        <f>COUNTIFS('Faturamento SP2'!$D$2:$D$557,'Infos Relatório'!$B$84,'Faturamento SP2'!$E$2:$E$557,'Infos Relatório'!$B101,'Faturamento SP2'!$Z$2:$Z$557,'Infos Relatório'!BQ$1)</f>
        <v>0</v>
      </c>
      <c r="BR101" s="14">
        <f>SUMIFS('Faturamento SP2'!$G$2:$G$557,'Faturamento SP2'!$D$2:$D$557,'Infos Relatório'!$B$84,'Faturamento SP2'!$E$2:$E$557,'Infos Relatório'!$B101,'Faturamento SP2'!$Z$2:$Z$557,'Infos Relatório'!BQ$1)</f>
        <v>0</v>
      </c>
      <c r="BS101" s="14">
        <f>SUMIFS('Faturamento SP2'!$J$2:$J$557,'Faturamento SP2'!$D$2:$D$557,'Infos Relatório'!$B$84,'Faturamento SP2'!$E$2:$E$557,'Infos Relatório'!$B101,'Faturamento SP2'!$Z$2:$Z$557,'Infos Relatório'!BQ$1)</f>
        <v>0</v>
      </c>
      <c r="BT101" s="15">
        <f>SUMIFS('Faturamento SP2'!$O$2:$O$557,'Faturamento SP2'!$D$2:$D$557,'Infos Relatório'!$B$84,'Faturamento SP2'!$E$2:$E$557,'Infos Relatório'!$B101,'Faturamento SP2'!$Z$2:$Z$557,'Infos Relatório'!BQ$1,'Faturamento SP2'!$T$2:$T$557,"Sim")+SUMIFS('Faturamento SP2'!$P$2:$P$557,'Faturamento SP2'!$D$2:$D$557,'Infos Relatório'!$B$84,'Faturamento SP2'!$E$2:$E$557,'Infos Relatório'!$B101,'Faturamento SP2'!$Z$2:$Z$557,'Infos Relatório'!BQ$1,'Faturamento SP2'!$T$2:$T$557,"Sim")</f>
        <v>0</v>
      </c>
      <c r="BU101" s="27" t="e">
        <f t="shared" si="35"/>
        <v>#DIV/0!</v>
      </c>
      <c r="BV101" s="24">
        <f>SUMIFS('Faturamento SP2'!$H$2:$H$557,'Faturamento SP2'!$D$2:$D$557,'Infos Relatório'!$B$84,'Faturamento SP2'!$E$2:$E$557,'Infos Relatório'!$B101,'Faturamento SP2'!$Z$2:$Z$557,'Infos Relatório'!BQ$1)</f>
        <v>0</v>
      </c>
    </row>
    <row r="102" spans="2:74">
      <c r="B102" s="17" t="s">
        <v>251</v>
      </c>
      <c r="C102" s="23">
        <f>COUNTIFS('Faturamento SP2'!$D$2:$D$557,'Infos Relatório'!$B$84,'Faturamento SP2'!$E$2:$E$557,'Infos Relatório'!$B102,'Faturamento SP2'!$Z$2:$Z$557,'Infos Relatório'!C$1)</f>
        <v>0</v>
      </c>
      <c r="D102" s="14">
        <f>SUMIFS('Faturamento SP2'!$G$2:$G$557,'Faturamento SP2'!$D$2:$D$557,'Infos Relatório'!$B$84,'Faturamento SP2'!$E$2:$E$557,'Infos Relatório'!$B102,'Faturamento SP2'!$Z$2:$Z$557,'Infos Relatório'!C$1)</f>
        <v>0</v>
      </c>
      <c r="E102" s="55">
        <f>SUMIFS('Faturamento SP2'!$J$2:$J$557,'Faturamento SP2'!$D$2:$D$557,'Infos Relatório'!$B$84,'Faturamento SP2'!$E$2:$E$557,'Infos Relatório'!$B102,'Faturamento SP2'!$Z$2:$Z$557,'Infos Relatório'!C$1)</f>
        <v>0</v>
      </c>
      <c r="F102" s="15">
        <f>SUMIFS('Faturamento SP2'!$O$2:$O$557,'Faturamento SP2'!$D$2:$D$557,'Infos Relatório'!$B$84,'Faturamento SP2'!$E$2:$E$557,'Infos Relatório'!$B102,'Faturamento SP2'!$Z$2:$Z$557,'Infos Relatório'!C$1,'Faturamento SP2'!$T$2:$T$557,"Sim")+SUMIFS('Faturamento SP2'!$P$2:$P$557,'Faturamento SP2'!$D$2:$D$557,'Infos Relatório'!$B$84,'Faturamento SP2'!$E$2:$E$557,'Infos Relatório'!$B102,'Faturamento SP2'!$Z$2:$Z$557,'Infos Relatório'!C$1,'Faturamento SP2'!$T$2:$T$557,"Sim")</f>
        <v>0</v>
      </c>
      <c r="G102" s="60" t="e">
        <f t="shared" si="24"/>
        <v>#DIV/0!</v>
      </c>
      <c r="H102" s="24">
        <f>SUMIFS('Faturamento SP2'!$H$2:$H$557,'Faturamento SP2'!$D$2:$D$557,'Infos Relatório'!$B$84,'Faturamento SP2'!$E$2:$E$557,'Infos Relatório'!$B102,'Faturamento SP2'!$Z$2:$Z$557,'Infos Relatório'!C$1)</f>
        <v>0</v>
      </c>
      <c r="I102" s="23">
        <f>COUNTIFS('Faturamento SP2'!$D$2:$D$557,'Infos Relatório'!$B$84,'Faturamento SP2'!$E$2:$E$557,'Infos Relatório'!$B102,'Faturamento SP2'!$Z$2:$Z$557,'Infos Relatório'!I$1)</f>
        <v>0</v>
      </c>
      <c r="J102" s="14">
        <f>SUMIFS('Faturamento SP2'!$G$2:$G$557,'Faturamento SP2'!$D$2:$D$557,'Infos Relatório'!$B$84,'Faturamento SP2'!$E$2:$E$557,'Infos Relatório'!$B102,'Faturamento SP2'!$Z$2:$Z$557,'Infos Relatório'!I$1)</f>
        <v>0</v>
      </c>
      <c r="K102" s="55">
        <f>SUMIFS('Faturamento SP2'!$J$2:$J$557,'Faturamento SP2'!$D$2:$D$557,'Infos Relatório'!$B$84,'Faturamento SP2'!$E$2:$E$557,'Infos Relatório'!$B102,'Faturamento SP2'!$Z$2:$Z$557,'Infos Relatório'!I$1)</f>
        <v>0</v>
      </c>
      <c r="L102" s="15">
        <f>SUMIFS('Faturamento SP2'!$O$2:$O$557,'Faturamento SP2'!$D$2:$D$557,'Infos Relatório'!$B$84,'Faturamento SP2'!$E$2:$E$557,'Infos Relatório'!$B102,'Faturamento SP2'!$Z$2:$Z$557,'Infos Relatório'!I$1,'Faturamento SP2'!$T$2:$T$557,"Sim")+SUMIFS('Faturamento SP2'!$P$2:$P$557,'Faturamento SP2'!$D$2:$D$557,'Infos Relatório'!$B$84,'Faturamento SP2'!$E$2:$E$557,'Infos Relatório'!$B102,'Faturamento SP2'!$Z$2:$Z$557,'Infos Relatório'!I$1,'Faturamento SP2'!$T$2:$T$557,"Sim")</f>
        <v>0</v>
      </c>
      <c r="M102" s="27" t="e">
        <f t="shared" si="25"/>
        <v>#DIV/0!</v>
      </c>
      <c r="N102" s="24">
        <f>SUMIFS('Faturamento SP2'!$H$2:$H$557,'Faturamento SP2'!$D$2:$D$557,'Infos Relatório'!$B$84,'Faturamento SP2'!$E$2:$E$557,'Infos Relatório'!$B102,'Faturamento SP2'!$Z$2:$Z$557,'Infos Relatório'!I$1)</f>
        <v>0</v>
      </c>
      <c r="O102" s="23">
        <f>COUNTIFS('Faturamento SP2'!$D$2:$D$557,'Infos Relatório'!$B$84,'Faturamento SP2'!$E$2:$E$557,'Infos Relatório'!$B102,'Faturamento SP2'!$Z$2:$Z$557,'Infos Relatório'!O$1)</f>
        <v>0</v>
      </c>
      <c r="P102" s="14">
        <f>SUMIFS('Faturamento SP2'!$G$2:$G$557,'Faturamento SP2'!$D$2:$D$557,'Infos Relatório'!$B$84,'Faturamento SP2'!$E$2:$E$557,'Infos Relatório'!$B102,'Faturamento SP2'!$Z$2:$Z$557,'Infos Relatório'!O$1)</f>
        <v>0</v>
      </c>
      <c r="Q102" s="14">
        <f>SUMIFS('Faturamento SP2'!$J$2:$J$557,'Faturamento SP2'!$D$2:$D$557,'Infos Relatório'!$B$84,'Faturamento SP2'!$E$2:$E$557,'Infos Relatório'!$B102,'Faturamento SP2'!$Z$2:$Z$557,'Infos Relatório'!O$1)</f>
        <v>0</v>
      </c>
      <c r="R102" s="15">
        <f>SUMIFS('Faturamento SP2'!$O$2:$O$557,'Faturamento SP2'!$D$2:$D$557,'Infos Relatório'!$B$84,'Faturamento SP2'!$E$2:$E$557,'Infos Relatório'!$B102,'Faturamento SP2'!$Z$2:$Z$557,'Infos Relatório'!O$1,'Faturamento SP2'!$T$2:$T$557,"Sim")+SUMIFS('Faturamento SP2'!$P$2:$P$557,'Faturamento SP2'!$D$2:$D$557,'Infos Relatório'!$B$84,'Faturamento SP2'!$E$2:$E$557,'Infos Relatório'!$B102,'Faturamento SP2'!$Z$2:$Z$557,'Infos Relatório'!O$1,'Faturamento SP2'!$T$2:$T$557,"Sim")</f>
        <v>0</v>
      </c>
      <c r="S102" s="27" t="e">
        <f t="shared" si="26"/>
        <v>#DIV/0!</v>
      </c>
      <c r="T102" s="24">
        <f>SUMIFS('Faturamento SP2'!$H$2:$H$557,'Faturamento SP2'!$D$2:$D$557,'Infos Relatório'!$B$84,'Faturamento SP2'!$E$2:$E$557,'Infos Relatório'!$B102,'Faturamento SP2'!$Z$2:$Z$557,'Infos Relatório'!O$1)</f>
        <v>0</v>
      </c>
      <c r="U102" s="23">
        <f>COUNTIFS('Faturamento SP2'!$D$2:$D$557,'Infos Relatório'!$B$84,'Faturamento SP2'!$E$2:$E$557,'Infos Relatório'!$B102,'Faturamento SP2'!$Z$2:$Z$557,'Infos Relatório'!U$1)</f>
        <v>0</v>
      </c>
      <c r="V102" s="14">
        <f>SUMIFS('Faturamento SP2'!$G$2:$G$557,'Faturamento SP2'!$D$2:$D$557,'Infos Relatório'!$B$84,'Faturamento SP2'!$E$2:$E$557,'Infos Relatório'!$B102,'Faturamento SP2'!$Z$2:$Z$557,'Infos Relatório'!U$1)</f>
        <v>0</v>
      </c>
      <c r="W102" s="14">
        <f>SUMIFS('Faturamento SP2'!$J$2:$J$557,'Faturamento SP2'!$D$2:$D$557,'Infos Relatório'!$B$84,'Faturamento SP2'!$E$2:$E$557,'Infos Relatório'!$B102,'Faturamento SP2'!$Z$2:$Z$557,'Infos Relatório'!U$1)</f>
        <v>0</v>
      </c>
      <c r="X102" s="15">
        <f>SUMIFS('Faturamento SP2'!$O$2:$O$557,'Faturamento SP2'!$D$2:$D$557,'Infos Relatório'!$B$84,'Faturamento SP2'!$E$2:$E$557,'Infos Relatório'!$B102,'Faturamento SP2'!$Z$2:$Z$557,'Infos Relatório'!U$1,'Faturamento SP2'!$T$2:$T$557,"Sim")+SUMIFS('Faturamento SP2'!$P$2:$P$557,'Faturamento SP2'!$D$2:$D$557,'Infos Relatório'!$B$84,'Faturamento SP2'!$E$2:$E$557,'Infos Relatório'!$B102,'Faturamento SP2'!$Z$2:$Z$557,'Infos Relatório'!U$1,'Faturamento SP2'!$T$2:$T$557,"Sim")</f>
        <v>0</v>
      </c>
      <c r="Y102" s="27" t="e">
        <f t="shared" si="27"/>
        <v>#DIV/0!</v>
      </c>
      <c r="Z102" s="24">
        <f>SUMIFS('Faturamento SP2'!$H$2:$H$557,'Faturamento SP2'!$D$2:$D$557,'Infos Relatório'!$B$84,'Faturamento SP2'!$E$2:$E$557,'Infos Relatório'!$B102,'Faturamento SP2'!$Z$2:$Z$557,'Infos Relatório'!U$1)</f>
        <v>0</v>
      </c>
      <c r="AA102" s="23">
        <f>COUNTIFS('Faturamento SP2'!$D$2:$D$557,'Infos Relatório'!$B$84,'Faturamento SP2'!$E$2:$E$557,'Infos Relatório'!$B102,'Faturamento SP2'!$Z$2:$Z$557,'Infos Relatório'!AA$1)</f>
        <v>0</v>
      </c>
      <c r="AB102" s="14">
        <f>SUMIFS('Faturamento SP2'!$G$2:$G$557,'Faturamento SP2'!$D$2:$D$557,'Infos Relatório'!$B$84,'Faturamento SP2'!$E$2:$E$557,'Infos Relatório'!$B102,'Faturamento SP2'!$Z$2:$Z$557,'Infos Relatório'!AA$1)</f>
        <v>0</v>
      </c>
      <c r="AC102" s="14">
        <f>SUMIFS('Faturamento SP2'!$J$2:$J$557,'Faturamento SP2'!$D$2:$D$557,'Infos Relatório'!$B$84,'Faturamento SP2'!$E$2:$E$557,'Infos Relatório'!$B102,'Faturamento SP2'!$Z$2:$Z$557,'Infos Relatório'!AA$1)</f>
        <v>0</v>
      </c>
      <c r="AD102" s="15">
        <f>SUMIFS('Faturamento SP2'!$O$2:$O$557,'Faturamento SP2'!$D$2:$D$557,'Infos Relatório'!$B$84,'Faturamento SP2'!$E$2:$E$557,'Infos Relatório'!$B102,'Faturamento SP2'!$Z$2:$Z$557,'Infos Relatório'!AA$1,'Faturamento SP2'!$T$2:$T$557,"Sim")+SUMIFS('Faturamento SP2'!$P$2:$P$557,'Faturamento SP2'!$D$2:$D$557,'Infos Relatório'!$B$84,'Faturamento SP2'!$E$2:$E$557,'Infos Relatório'!$B102,'Faturamento SP2'!$Z$2:$Z$557,'Infos Relatório'!AA$1,'Faturamento SP2'!$T$2:$T$557,"Sim")</f>
        <v>0</v>
      </c>
      <c r="AE102" s="27" t="e">
        <f t="shared" si="28"/>
        <v>#DIV/0!</v>
      </c>
      <c r="AF102" s="24">
        <f>SUMIFS('Faturamento SP2'!$H$2:$H$557,'Faturamento SP2'!$D$2:$D$557,'Infos Relatório'!$B$84,'Faturamento SP2'!$E$2:$E$557,'Infos Relatório'!$B102,'Faturamento SP2'!$Z$2:$Z$557,'Infos Relatório'!AA$1)</f>
        <v>0</v>
      </c>
      <c r="AG102" s="23">
        <f>COUNTIFS('Faturamento SP2'!$D$2:$D$557,'Infos Relatório'!$B$84,'Faturamento SP2'!$E$2:$E$557,'Infos Relatório'!$B102,'Faturamento SP2'!$Z$2:$Z$557,'Infos Relatório'!AG$1)</f>
        <v>0</v>
      </c>
      <c r="AH102" s="14">
        <f>SUMIFS('Faturamento SP2'!$G$2:$G$557,'Faturamento SP2'!$D$2:$D$557,'Infos Relatório'!$B$84,'Faturamento SP2'!$E$2:$E$557,'Infos Relatório'!$B102,'Faturamento SP2'!$Z$2:$Z$557,'Infos Relatório'!AG$1)</f>
        <v>0</v>
      </c>
      <c r="AI102" s="14">
        <f>SUMIFS('Faturamento SP2'!$J$2:$J$557,'Faturamento SP2'!$D$2:$D$557,'Infos Relatório'!$B$84,'Faturamento SP2'!$E$2:$E$557,'Infos Relatório'!$B102,'Faturamento SP2'!$Z$2:$Z$557,'Infos Relatório'!AG$1)</f>
        <v>0</v>
      </c>
      <c r="AJ102" s="15">
        <f>SUMIFS('Faturamento SP2'!$O$2:$O$557,'Faturamento SP2'!$D$2:$D$557,'Infos Relatório'!$B$84,'Faturamento SP2'!$E$2:$E$557,'Infos Relatório'!$B102,'Faturamento SP2'!$Z$2:$Z$557,'Infos Relatório'!AG$1,'Faturamento SP2'!$T$2:$T$557,"Sim")+SUMIFS('Faturamento SP2'!$P$2:$P$557,'Faturamento SP2'!$D$2:$D$557,'Infos Relatório'!$B$84,'Faturamento SP2'!$E$2:$E$557,'Infos Relatório'!$B102,'Faturamento SP2'!$Z$2:$Z$557,'Infos Relatório'!AG$1,'Faturamento SP2'!$T$2:$T$557,"Sim")</f>
        <v>0</v>
      </c>
      <c r="AK102" s="27" t="e">
        <f t="shared" si="29"/>
        <v>#DIV/0!</v>
      </c>
      <c r="AL102" s="24">
        <f>SUMIFS('Faturamento SP2'!$H$2:$H$557,'Faturamento SP2'!$D$2:$D$557,'Infos Relatório'!$B$84,'Faturamento SP2'!$E$2:$E$557,'Infos Relatório'!$B102,'Faturamento SP2'!$Z$2:$Z$557,'Infos Relatório'!AG$1)</f>
        <v>0</v>
      </c>
      <c r="AM102" s="23">
        <f>COUNTIFS('Faturamento SP2'!$D$2:$D$557,'Infos Relatório'!$B$84,'Faturamento SP2'!$E$2:$E$557,'Infos Relatório'!$B102,'Faturamento SP2'!$Z$2:$Z$557,'Infos Relatório'!AM$1)</f>
        <v>0</v>
      </c>
      <c r="AN102" s="14">
        <f>SUMIFS('Faturamento SP2'!$G$2:$G$557,'Faturamento SP2'!$D$2:$D$557,'Infos Relatório'!$B$84,'Faturamento SP2'!$E$2:$E$557,'Infos Relatório'!$B102,'Faturamento SP2'!$Z$2:$Z$557,'Infos Relatório'!AM$1)</f>
        <v>0</v>
      </c>
      <c r="AO102" s="14">
        <f>SUMIFS('Faturamento SP2'!$J$2:$J$557,'Faturamento SP2'!$D$2:$D$557,'Infos Relatório'!$B$84,'Faturamento SP2'!$E$2:$E$557,'Infos Relatório'!$B102,'Faturamento SP2'!$Z$2:$Z$557,'Infos Relatório'!AM$1)</f>
        <v>0</v>
      </c>
      <c r="AP102" s="15">
        <f>SUMIFS('Faturamento SP2'!$O$2:$O$557,'Faturamento SP2'!$D$2:$D$557,'Infos Relatório'!$B$84,'Faturamento SP2'!$E$2:$E$557,'Infos Relatório'!$B102,'Faturamento SP2'!$Z$2:$Z$557,'Infos Relatório'!AM$1,'Faturamento SP2'!$T$2:$T$557,"Sim")+SUMIFS('Faturamento SP2'!$P$2:$P$557,'Faturamento SP2'!$D$2:$D$557,'Infos Relatório'!$B$84,'Faturamento SP2'!$E$2:$E$557,'Infos Relatório'!$B102,'Faturamento SP2'!$Z$2:$Z$557,'Infos Relatório'!AM$1,'Faturamento SP2'!$T$2:$T$557,"Sim")</f>
        <v>0</v>
      </c>
      <c r="AQ102" s="27" t="e">
        <f t="shared" si="30"/>
        <v>#DIV/0!</v>
      </c>
      <c r="AR102" s="24">
        <f>SUMIFS('Faturamento SP2'!$H$2:$H$557,'Faturamento SP2'!$D$2:$D$557,'Infos Relatório'!$B$84,'Faturamento SP2'!$E$2:$E$557,'Infos Relatório'!$B102,'Faturamento SP2'!$Z$2:$Z$557,'Infos Relatório'!AM$1)</f>
        <v>0</v>
      </c>
      <c r="AS102" s="23">
        <f>COUNTIFS('Faturamento SP2'!$D$2:$D$557,'Infos Relatório'!$B$84,'Faturamento SP2'!$E$2:$E$557,'Infos Relatório'!$B102,'Faturamento SP2'!$Z$2:$Z$557,'Infos Relatório'!AS$1)</f>
        <v>0</v>
      </c>
      <c r="AT102" s="14">
        <f>SUMIFS('Faturamento SP2'!$G$2:$G$557,'Faturamento SP2'!$D$2:$D$557,'Infos Relatório'!$B$84,'Faturamento SP2'!$E$2:$E$557,'Infos Relatório'!$B102,'Faturamento SP2'!$Z$2:$Z$557,'Infos Relatório'!AS$1)</f>
        <v>0</v>
      </c>
      <c r="AU102" s="14">
        <f>SUMIFS('Faturamento SP2'!$J$2:$J$557,'Faturamento SP2'!$D$2:$D$557,'Infos Relatório'!$B$84,'Faturamento SP2'!$E$2:$E$557,'Infos Relatório'!$B102,'Faturamento SP2'!$Z$2:$Z$557,'Infos Relatório'!AS$1)</f>
        <v>0</v>
      </c>
      <c r="AV102" s="15">
        <f>SUMIFS('Faturamento SP2'!$O$2:$O$557,'Faturamento SP2'!$D$2:$D$557,'Infos Relatório'!$B$84,'Faturamento SP2'!$E$2:$E$557,'Infos Relatório'!$B102,'Faturamento SP2'!$Z$2:$Z$557,'Infos Relatório'!AS$1,'Faturamento SP2'!$T$2:$T$557,"Sim")+SUMIFS('Faturamento SP2'!$P$2:$P$557,'Faturamento SP2'!$D$2:$D$557,'Infos Relatório'!$B$84,'Faturamento SP2'!$E$2:$E$557,'Infos Relatório'!$B102,'Faturamento SP2'!$Z$2:$Z$557,'Infos Relatório'!AS$1,'Faturamento SP2'!$T$2:$T$557,"Sim")</f>
        <v>0</v>
      </c>
      <c r="AW102" s="27" t="e">
        <f t="shared" si="31"/>
        <v>#DIV/0!</v>
      </c>
      <c r="AX102" s="24">
        <f>SUMIFS('Faturamento SP2'!$H$2:$H$557,'Faturamento SP2'!$D$2:$D$557,'Infos Relatório'!$B$84,'Faturamento SP2'!$E$2:$E$557,'Infos Relatório'!$B102,'Faturamento SP2'!$Z$2:$Z$557,'Infos Relatório'!AS$1)</f>
        <v>0</v>
      </c>
      <c r="AY102" s="23">
        <f>COUNTIFS('Faturamento SP2'!$D$2:$D$557,'Infos Relatório'!$B$84,'Faturamento SP2'!$E$2:$E$557,'Infos Relatório'!$B102,'Faturamento SP2'!$Z$2:$Z$557,'Infos Relatório'!AY$1)</f>
        <v>0</v>
      </c>
      <c r="AZ102" s="14">
        <f>SUMIFS('Faturamento SP2'!$G$2:$G$557,'Faturamento SP2'!$D$2:$D$557,'Infos Relatório'!$B$84,'Faturamento SP2'!$E$2:$E$557,'Infos Relatório'!$B102,'Faturamento SP2'!$Z$2:$Z$557,'Infos Relatório'!AY$1)</f>
        <v>0</v>
      </c>
      <c r="BA102" s="14">
        <f>SUMIFS('Faturamento SP2'!$J$2:$J$557,'Faturamento SP2'!$D$2:$D$557,'Infos Relatório'!$B$84,'Faturamento SP2'!$E$2:$E$557,'Infos Relatório'!$B102,'Faturamento SP2'!$Z$2:$Z$557,'Infos Relatório'!AY$1)</f>
        <v>0</v>
      </c>
      <c r="BB102" s="15">
        <f>SUMIFS('Faturamento SP2'!$O$2:$O$557,'Faturamento SP2'!$D$2:$D$557,'Infos Relatório'!$B$84,'Faturamento SP2'!$E$2:$E$557,'Infos Relatório'!$B102,'Faturamento SP2'!$Z$2:$Z$557,'Infos Relatório'!AY$1,'Faturamento SP2'!$T$2:$T$557,"Sim")+SUMIFS('Faturamento SP2'!$P$2:$P$557,'Faturamento SP2'!$D$2:$D$557,'Infos Relatório'!$B$84,'Faturamento SP2'!$E$2:$E$557,'Infos Relatório'!$B102,'Faturamento SP2'!$Z$2:$Z$557,'Infos Relatório'!AY$1,'Faturamento SP2'!$T$2:$T$557,"Sim")</f>
        <v>0</v>
      </c>
      <c r="BC102" s="27" t="e">
        <f t="shared" si="32"/>
        <v>#DIV/0!</v>
      </c>
      <c r="BD102" s="24">
        <f>SUMIFS('Faturamento SP2'!$H$2:$H$557,'Faturamento SP2'!$D$2:$D$557,'Infos Relatório'!$B$84,'Faturamento SP2'!$E$2:$E$557,'Infos Relatório'!$B102,'Faturamento SP2'!$Z$2:$Z$557,'Infos Relatório'!AY$1)</f>
        <v>0</v>
      </c>
      <c r="BE102" s="23">
        <f>COUNTIFS('Faturamento SP2'!$D$2:$D$557,'Infos Relatório'!$B$84,'Faturamento SP2'!$E$2:$E$557,'Infos Relatório'!$B102,'Faturamento SP2'!$Z$2:$Z$557,'Infos Relatório'!BE$1)</f>
        <v>0</v>
      </c>
      <c r="BF102" s="14">
        <f>SUMIFS('Faturamento SP2'!$G$2:$G$557,'Faturamento SP2'!$D$2:$D$557,'Infos Relatório'!$B$84,'Faturamento SP2'!$E$2:$E$557,'Infos Relatório'!$B102,'Faturamento SP2'!$Z$2:$Z$557,'Infos Relatório'!BE$1)</f>
        <v>0</v>
      </c>
      <c r="BG102" s="14">
        <f>SUMIFS('Faturamento SP2'!$J$2:$J$557,'Faturamento SP2'!$D$2:$D$557,'Infos Relatório'!$B$84,'Faturamento SP2'!$E$2:$E$557,'Infos Relatório'!$B102,'Faturamento SP2'!$Z$2:$Z$557,'Infos Relatório'!BE$1)</f>
        <v>0</v>
      </c>
      <c r="BH102" s="15">
        <f>SUMIFS('Faturamento SP2'!$O$2:$O$557,'Faturamento SP2'!$D$2:$D$557,'Infos Relatório'!$B$84,'Faturamento SP2'!$E$2:$E$557,'Infos Relatório'!$B102,'Faturamento SP2'!$Z$2:$Z$557,'Infos Relatório'!BE$1,'Faturamento SP2'!$T$2:$T$557,"Sim")+SUMIFS('Faturamento SP2'!$P$2:$P$557,'Faturamento SP2'!$D$2:$D$557,'Infos Relatório'!$B$84,'Faturamento SP2'!$E$2:$E$557,'Infos Relatório'!$B102,'Faturamento SP2'!$Z$2:$Z$557,'Infos Relatório'!BE$1,'Faturamento SP2'!$T$2:$T$557,"Sim")</f>
        <v>0</v>
      </c>
      <c r="BI102" s="27" t="e">
        <f t="shared" si="33"/>
        <v>#DIV/0!</v>
      </c>
      <c r="BJ102" s="24">
        <f>SUMIFS('Faturamento SP2'!$H$2:$H$557,'Faturamento SP2'!$D$2:$D$557,'Infos Relatório'!$B$84,'Faturamento SP2'!$E$2:$E$557,'Infos Relatório'!$B102,'Faturamento SP2'!$Z$2:$Z$557,'Infos Relatório'!BE$1)</f>
        <v>0</v>
      </c>
      <c r="BK102" s="23">
        <f>COUNTIFS('Faturamento SP2'!$D$2:$D$557,'Infos Relatório'!$B$84,'Faturamento SP2'!$E$2:$E$557,'Infos Relatório'!$B102,'Faturamento SP2'!$Z$2:$Z$557,'Infos Relatório'!BK$1)</f>
        <v>0</v>
      </c>
      <c r="BL102" s="14">
        <f>SUMIFS('Faturamento SP2'!$G$2:$G$557,'Faturamento SP2'!$D$2:$D$557,'Infos Relatório'!$B$84,'Faturamento SP2'!$E$2:$E$557,'Infos Relatório'!$B102,'Faturamento SP2'!$Z$2:$Z$557,'Infos Relatório'!BK$1)</f>
        <v>0</v>
      </c>
      <c r="BM102" s="14">
        <f>SUMIFS('Faturamento SP2'!$J$2:$J$557,'Faturamento SP2'!$D$2:$D$557,'Infos Relatório'!$B$84,'Faturamento SP2'!$E$2:$E$557,'Infos Relatório'!$B102,'Faturamento SP2'!$Z$2:$Z$557,'Infos Relatório'!BK$1)</f>
        <v>0</v>
      </c>
      <c r="BN102" s="15">
        <f>SUMIFS('Faturamento SP2'!$O$2:$O$557,'Faturamento SP2'!$D$2:$D$557,'Infos Relatório'!$B$84,'Faturamento SP2'!$E$2:$E$557,'Infos Relatório'!$B102,'Faturamento SP2'!$Z$2:$Z$557,'Infos Relatório'!BK$1,'Faturamento SP2'!$T$2:$T$557,"Sim")+SUMIFS('Faturamento SP2'!$P$2:$P$557,'Faturamento SP2'!$D$2:$D$557,'Infos Relatório'!$B$84,'Faturamento SP2'!$E$2:$E$557,'Infos Relatório'!$B102,'Faturamento SP2'!$Z$2:$Z$557,'Infos Relatório'!BK$1,'Faturamento SP2'!$T$2:$T$557,"Sim")</f>
        <v>0</v>
      </c>
      <c r="BO102" s="27" t="e">
        <f t="shared" si="34"/>
        <v>#DIV/0!</v>
      </c>
      <c r="BP102" s="24">
        <f>SUMIFS('Faturamento SP2'!$H$2:$H$557,'Faturamento SP2'!$D$2:$D$557,'Infos Relatório'!$B$84,'Faturamento SP2'!$E$2:$E$557,'Infos Relatório'!$B102,'Faturamento SP2'!$Z$2:$Z$557,'Infos Relatório'!BK$1)</f>
        <v>0</v>
      </c>
      <c r="BQ102" s="23">
        <f>COUNTIFS('Faturamento SP2'!$D$2:$D$557,'Infos Relatório'!$B$84,'Faturamento SP2'!$E$2:$E$557,'Infos Relatório'!$B102,'Faturamento SP2'!$Z$2:$Z$557,'Infos Relatório'!BQ$1)</f>
        <v>0</v>
      </c>
      <c r="BR102" s="14">
        <f>SUMIFS('Faturamento SP2'!$G$2:$G$557,'Faturamento SP2'!$D$2:$D$557,'Infos Relatório'!$B$84,'Faturamento SP2'!$E$2:$E$557,'Infos Relatório'!$B102,'Faturamento SP2'!$Z$2:$Z$557,'Infos Relatório'!BQ$1)</f>
        <v>0</v>
      </c>
      <c r="BS102" s="14">
        <f>SUMIFS('Faturamento SP2'!$J$2:$J$557,'Faturamento SP2'!$D$2:$D$557,'Infos Relatório'!$B$84,'Faturamento SP2'!$E$2:$E$557,'Infos Relatório'!$B102,'Faturamento SP2'!$Z$2:$Z$557,'Infos Relatório'!BQ$1)</f>
        <v>0</v>
      </c>
      <c r="BT102" s="15">
        <f>SUMIFS('Faturamento SP2'!$O$2:$O$557,'Faturamento SP2'!$D$2:$D$557,'Infos Relatório'!$B$84,'Faturamento SP2'!$E$2:$E$557,'Infos Relatório'!$B102,'Faturamento SP2'!$Z$2:$Z$557,'Infos Relatório'!BQ$1,'Faturamento SP2'!$T$2:$T$557,"Sim")+SUMIFS('Faturamento SP2'!$P$2:$P$557,'Faturamento SP2'!$D$2:$D$557,'Infos Relatório'!$B$84,'Faturamento SP2'!$E$2:$E$557,'Infos Relatório'!$B102,'Faturamento SP2'!$Z$2:$Z$557,'Infos Relatório'!BQ$1,'Faturamento SP2'!$T$2:$T$557,"Sim")</f>
        <v>0</v>
      </c>
      <c r="BU102" s="27" t="e">
        <f t="shared" si="35"/>
        <v>#DIV/0!</v>
      </c>
      <c r="BV102" s="24">
        <f>SUMIFS('Faturamento SP2'!$H$2:$H$557,'Faturamento SP2'!$D$2:$D$557,'Infos Relatório'!$B$84,'Faturamento SP2'!$E$2:$E$557,'Infos Relatório'!$B102,'Faturamento SP2'!$Z$2:$Z$557,'Infos Relatório'!BQ$1)</f>
        <v>0</v>
      </c>
    </row>
    <row r="103" spans="2:74">
      <c r="B103" s="17" t="s">
        <v>252</v>
      </c>
      <c r="C103" s="23">
        <f>COUNTIFS('Faturamento SP2'!$D$2:$D$557,'Infos Relatório'!$B$84,'Faturamento SP2'!$E$2:$E$557,'Infos Relatório'!$B103,'Faturamento SP2'!$Z$2:$Z$557,'Infos Relatório'!C$1)</f>
        <v>0</v>
      </c>
      <c r="D103" s="14">
        <f>SUMIFS('Faturamento SP2'!$G$2:$G$557,'Faturamento SP2'!$D$2:$D$557,'Infos Relatório'!$B$84,'Faturamento SP2'!$E$2:$E$557,'Infos Relatório'!$B103,'Faturamento SP2'!$Z$2:$Z$557,'Infos Relatório'!C$1)</f>
        <v>0</v>
      </c>
      <c r="E103" s="55">
        <f>SUMIFS('Faturamento SP2'!$J$2:$J$557,'Faturamento SP2'!$D$2:$D$557,'Infos Relatório'!$B$84,'Faturamento SP2'!$E$2:$E$557,'Infos Relatório'!$B103,'Faturamento SP2'!$Z$2:$Z$557,'Infos Relatório'!C$1)</f>
        <v>0</v>
      </c>
      <c r="F103" s="15">
        <f>SUMIFS('Faturamento SP2'!$O$2:$O$557,'Faturamento SP2'!$D$2:$D$557,'Infos Relatório'!$B$84,'Faturamento SP2'!$E$2:$E$557,'Infos Relatório'!$B103,'Faturamento SP2'!$Z$2:$Z$557,'Infos Relatório'!C$1,'Faturamento SP2'!$T$2:$T$557,"Sim")+SUMIFS('Faturamento SP2'!$P$2:$P$557,'Faturamento SP2'!$D$2:$D$557,'Infos Relatório'!$B$84,'Faturamento SP2'!$E$2:$E$557,'Infos Relatório'!$B103,'Faturamento SP2'!$Z$2:$Z$557,'Infos Relatório'!C$1,'Faturamento SP2'!$T$2:$T$557,"Sim")</f>
        <v>0</v>
      </c>
      <c r="G103" s="60" t="e">
        <f t="shared" si="24"/>
        <v>#DIV/0!</v>
      </c>
      <c r="H103" s="24">
        <f>SUMIFS('Faturamento SP2'!$H$2:$H$557,'Faturamento SP2'!$D$2:$D$557,'Infos Relatório'!$B$84,'Faturamento SP2'!$E$2:$E$557,'Infos Relatório'!$B103,'Faturamento SP2'!$Z$2:$Z$557,'Infos Relatório'!C$1)</f>
        <v>0</v>
      </c>
      <c r="I103" s="23">
        <f>COUNTIFS('Faturamento SP2'!$D$2:$D$557,'Infos Relatório'!$B$84,'Faturamento SP2'!$E$2:$E$557,'Infos Relatório'!$B103,'Faturamento SP2'!$Z$2:$Z$557,'Infos Relatório'!I$1)</f>
        <v>0</v>
      </c>
      <c r="J103" s="14">
        <f>SUMIFS('Faturamento SP2'!$G$2:$G$557,'Faturamento SP2'!$D$2:$D$557,'Infos Relatório'!$B$84,'Faturamento SP2'!$E$2:$E$557,'Infos Relatório'!$B103,'Faturamento SP2'!$Z$2:$Z$557,'Infos Relatório'!I$1)</f>
        <v>0</v>
      </c>
      <c r="K103" s="55">
        <f>SUMIFS('Faturamento SP2'!$J$2:$J$557,'Faturamento SP2'!$D$2:$D$557,'Infos Relatório'!$B$84,'Faturamento SP2'!$E$2:$E$557,'Infos Relatório'!$B103,'Faturamento SP2'!$Z$2:$Z$557,'Infos Relatório'!I$1)</f>
        <v>0</v>
      </c>
      <c r="L103" s="15">
        <f>SUMIFS('Faturamento SP2'!$O$2:$O$557,'Faturamento SP2'!$D$2:$D$557,'Infos Relatório'!$B$84,'Faturamento SP2'!$E$2:$E$557,'Infos Relatório'!$B103,'Faturamento SP2'!$Z$2:$Z$557,'Infos Relatório'!I$1,'Faturamento SP2'!$T$2:$T$557,"Sim")+SUMIFS('Faturamento SP2'!$P$2:$P$557,'Faturamento SP2'!$D$2:$D$557,'Infos Relatório'!$B$84,'Faturamento SP2'!$E$2:$E$557,'Infos Relatório'!$B103,'Faturamento SP2'!$Z$2:$Z$557,'Infos Relatório'!I$1,'Faturamento SP2'!$T$2:$T$557,"Sim")</f>
        <v>0</v>
      </c>
      <c r="M103" s="27" t="e">
        <f t="shared" si="25"/>
        <v>#DIV/0!</v>
      </c>
      <c r="N103" s="24">
        <f>SUMIFS('Faturamento SP2'!$H$2:$H$557,'Faturamento SP2'!$D$2:$D$557,'Infos Relatório'!$B$84,'Faturamento SP2'!$E$2:$E$557,'Infos Relatório'!$B103,'Faturamento SP2'!$Z$2:$Z$557,'Infos Relatório'!I$1)</f>
        <v>0</v>
      </c>
      <c r="O103" s="23">
        <f>COUNTIFS('Faturamento SP2'!$D$2:$D$557,'Infos Relatório'!$B$84,'Faturamento SP2'!$E$2:$E$557,'Infos Relatório'!$B103,'Faturamento SP2'!$Z$2:$Z$557,'Infos Relatório'!O$1)</f>
        <v>0</v>
      </c>
      <c r="P103" s="14">
        <f>SUMIFS('Faturamento SP2'!$G$2:$G$557,'Faturamento SP2'!$D$2:$D$557,'Infos Relatório'!$B$84,'Faturamento SP2'!$E$2:$E$557,'Infos Relatório'!$B103,'Faturamento SP2'!$Z$2:$Z$557,'Infos Relatório'!O$1)</f>
        <v>0</v>
      </c>
      <c r="Q103" s="14">
        <f>SUMIFS('Faturamento SP2'!$J$2:$J$557,'Faturamento SP2'!$D$2:$D$557,'Infos Relatório'!$B$84,'Faturamento SP2'!$E$2:$E$557,'Infos Relatório'!$B103,'Faturamento SP2'!$Z$2:$Z$557,'Infos Relatório'!O$1)</f>
        <v>0</v>
      </c>
      <c r="R103" s="15">
        <f>SUMIFS('Faturamento SP2'!$O$2:$O$557,'Faturamento SP2'!$D$2:$D$557,'Infos Relatório'!$B$84,'Faturamento SP2'!$E$2:$E$557,'Infos Relatório'!$B103,'Faturamento SP2'!$Z$2:$Z$557,'Infos Relatório'!O$1,'Faturamento SP2'!$T$2:$T$557,"Sim")+SUMIFS('Faturamento SP2'!$P$2:$P$557,'Faturamento SP2'!$D$2:$D$557,'Infos Relatório'!$B$84,'Faturamento SP2'!$E$2:$E$557,'Infos Relatório'!$B103,'Faturamento SP2'!$Z$2:$Z$557,'Infos Relatório'!O$1,'Faturamento SP2'!$T$2:$T$557,"Sim")</f>
        <v>0</v>
      </c>
      <c r="S103" s="27" t="e">
        <f t="shared" si="26"/>
        <v>#DIV/0!</v>
      </c>
      <c r="T103" s="24">
        <f>SUMIFS('Faturamento SP2'!$H$2:$H$557,'Faturamento SP2'!$D$2:$D$557,'Infos Relatório'!$B$84,'Faturamento SP2'!$E$2:$E$557,'Infos Relatório'!$B103,'Faturamento SP2'!$Z$2:$Z$557,'Infos Relatório'!O$1)</f>
        <v>0</v>
      </c>
      <c r="U103" s="23">
        <f>COUNTIFS('Faturamento SP2'!$D$2:$D$557,'Infos Relatório'!$B$84,'Faturamento SP2'!$E$2:$E$557,'Infos Relatório'!$B103,'Faturamento SP2'!$Z$2:$Z$557,'Infos Relatório'!U$1)</f>
        <v>0</v>
      </c>
      <c r="V103" s="14">
        <f>SUMIFS('Faturamento SP2'!$G$2:$G$557,'Faturamento SP2'!$D$2:$D$557,'Infos Relatório'!$B$84,'Faturamento SP2'!$E$2:$E$557,'Infos Relatório'!$B103,'Faturamento SP2'!$Z$2:$Z$557,'Infos Relatório'!U$1)</f>
        <v>0</v>
      </c>
      <c r="W103" s="14">
        <f>SUMIFS('Faturamento SP2'!$J$2:$J$557,'Faturamento SP2'!$D$2:$D$557,'Infos Relatório'!$B$84,'Faturamento SP2'!$E$2:$E$557,'Infos Relatório'!$B103,'Faturamento SP2'!$Z$2:$Z$557,'Infos Relatório'!U$1)</f>
        <v>0</v>
      </c>
      <c r="X103" s="15">
        <f>SUMIFS('Faturamento SP2'!$O$2:$O$557,'Faturamento SP2'!$D$2:$D$557,'Infos Relatório'!$B$84,'Faturamento SP2'!$E$2:$E$557,'Infos Relatório'!$B103,'Faturamento SP2'!$Z$2:$Z$557,'Infos Relatório'!U$1,'Faturamento SP2'!$T$2:$T$557,"Sim")+SUMIFS('Faturamento SP2'!$P$2:$P$557,'Faturamento SP2'!$D$2:$D$557,'Infos Relatório'!$B$84,'Faturamento SP2'!$E$2:$E$557,'Infos Relatório'!$B103,'Faturamento SP2'!$Z$2:$Z$557,'Infos Relatório'!U$1,'Faturamento SP2'!$T$2:$T$557,"Sim")</f>
        <v>0</v>
      </c>
      <c r="Y103" s="27" t="e">
        <f t="shared" si="27"/>
        <v>#DIV/0!</v>
      </c>
      <c r="Z103" s="24">
        <f>SUMIFS('Faturamento SP2'!$H$2:$H$557,'Faturamento SP2'!$D$2:$D$557,'Infos Relatório'!$B$84,'Faturamento SP2'!$E$2:$E$557,'Infos Relatório'!$B103,'Faturamento SP2'!$Z$2:$Z$557,'Infos Relatório'!U$1)</f>
        <v>0</v>
      </c>
      <c r="AA103" s="23">
        <f>COUNTIFS('Faturamento SP2'!$D$2:$D$557,'Infos Relatório'!$B$84,'Faturamento SP2'!$E$2:$E$557,'Infos Relatório'!$B103,'Faturamento SP2'!$Z$2:$Z$557,'Infos Relatório'!AA$1)</f>
        <v>0</v>
      </c>
      <c r="AB103" s="14">
        <f>SUMIFS('Faturamento SP2'!$G$2:$G$557,'Faturamento SP2'!$D$2:$D$557,'Infos Relatório'!$B$84,'Faturamento SP2'!$E$2:$E$557,'Infos Relatório'!$B103,'Faturamento SP2'!$Z$2:$Z$557,'Infos Relatório'!AA$1)</f>
        <v>0</v>
      </c>
      <c r="AC103" s="14">
        <f>SUMIFS('Faturamento SP2'!$J$2:$J$557,'Faturamento SP2'!$D$2:$D$557,'Infos Relatório'!$B$84,'Faturamento SP2'!$E$2:$E$557,'Infos Relatório'!$B103,'Faturamento SP2'!$Z$2:$Z$557,'Infos Relatório'!AA$1)</f>
        <v>0</v>
      </c>
      <c r="AD103" s="15">
        <f>SUMIFS('Faturamento SP2'!$O$2:$O$557,'Faturamento SP2'!$D$2:$D$557,'Infos Relatório'!$B$84,'Faturamento SP2'!$E$2:$E$557,'Infos Relatório'!$B103,'Faturamento SP2'!$Z$2:$Z$557,'Infos Relatório'!AA$1,'Faturamento SP2'!$T$2:$T$557,"Sim")+SUMIFS('Faturamento SP2'!$P$2:$P$557,'Faturamento SP2'!$D$2:$D$557,'Infos Relatório'!$B$84,'Faturamento SP2'!$E$2:$E$557,'Infos Relatório'!$B103,'Faturamento SP2'!$Z$2:$Z$557,'Infos Relatório'!AA$1,'Faturamento SP2'!$T$2:$T$557,"Sim")</f>
        <v>0</v>
      </c>
      <c r="AE103" s="27" t="e">
        <f t="shared" si="28"/>
        <v>#DIV/0!</v>
      </c>
      <c r="AF103" s="24">
        <f>SUMIFS('Faturamento SP2'!$H$2:$H$557,'Faturamento SP2'!$D$2:$D$557,'Infos Relatório'!$B$84,'Faturamento SP2'!$E$2:$E$557,'Infos Relatório'!$B103,'Faturamento SP2'!$Z$2:$Z$557,'Infos Relatório'!AA$1)</f>
        <v>0</v>
      </c>
      <c r="AG103" s="23">
        <f>COUNTIFS('Faturamento SP2'!$D$2:$D$557,'Infos Relatório'!$B$84,'Faturamento SP2'!$E$2:$E$557,'Infos Relatório'!$B103,'Faturamento SP2'!$Z$2:$Z$557,'Infos Relatório'!AG$1)</f>
        <v>0</v>
      </c>
      <c r="AH103" s="14">
        <f>SUMIFS('Faturamento SP2'!$G$2:$G$557,'Faturamento SP2'!$D$2:$D$557,'Infos Relatório'!$B$84,'Faturamento SP2'!$E$2:$E$557,'Infos Relatório'!$B103,'Faturamento SP2'!$Z$2:$Z$557,'Infos Relatório'!AG$1)</f>
        <v>0</v>
      </c>
      <c r="AI103" s="14">
        <f>SUMIFS('Faturamento SP2'!$J$2:$J$557,'Faturamento SP2'!$D$2:$D$557,'Infos Relatório'!$B$84,'Faturamento SP2'!$E$2:$E$557,'Infos Relatório'!$B103,'Faturamento SP2'!$Z$2:$Z$557,'Infos Relatório'!AG$1)</f>
        <v>0</v>
      </c>
      <c r="AJ103" s="15">
        <f>SUMIFS('Faturamento SP2'!$O$2:$O$557,'Faturamento SP2'!$D$2:$D$557,'Infos Relatório'!$B$84,'Faturamento SP2'!$E$2:$E$557,'Infos Relatório'!$B103,'Faturamento SP2'!$Z$2:$Z$557,'Infos Relatório'!AG$1,'Faturamento SP2'!$T$2:$T$557,"Sim")+SUMIFS('Faturamento SP2'!$P$2:$P$557,'Faturamento SP2'!$D$2:$D$557,'Infos Relatório'!$B$84,'Faturamento SP2'!$E$2:$E$557,'Infos Relatório'!$B103,'Faturamento SP2'!$Z$2:$Z$557,'Infos Relatório'!AG$1,'Faturamento SP2'!$T$2:$T$557,"Sim")</f>
        <v>0</v>
      </c>
      <c r="AK103" s="27" t="e">
        <f t="shared" si="29"/>
        <v>#DIV/0!</v>
      </c>
      <c r="AL103" s="24">
        <f>SUMIFS('Faturamento SP2'!$H$2:$H$557,'Faturamento SP2'!$D$2:$D$557,'Infos Relatório'!$B$84,'Faturamento SP2'!$E$2:$E$557,'Infos Relatório'!$B103,'Faturamento SP2'!$Z$2:$Z$557,'Infos Relatório'!AG$1)</f>
        <v>0</v>
      </c>
      <c r="AM103" s="23">
        <f>COUNTIFS('Faturamento SP2'!$D$2:$D$557,'Infos Relatório'!$B$84,'Faturamento SP2'!$E$2:$E$557,'Infos Relatório'!$B103,'Faturamento SP2'!$Z$2:$Z$557,'Infos Relatório'!AM$1)</f>
        <v>0</v>
      </c>
      <c r="AN103" s="14">
        <f>SUMIFS('Faturamento SP2'!$G$2:$G$557,'Faturamento SP2'!$D$2:$D$557,'Infos Relatório'!$B$84,'Faturamento SP2'!$E$2:$E$557,'Infos Relatório'!$B103,'Faturamento SP2'!$Z$2:$Z$557,'Infos Relatório'!AM$1)</f>
        <v>0</v>
      </c>
      <c r="AO103" s="14">
        <f>SUMIFS('Faturamento SP2'!$J$2:$J$557,'Faturamento SP2'!$D$2:$D$557,'Infos Relatório'!$B$84,'Faturamento SP2'!$E$2:$E$557,'Infos Relatório'!$B103,'Faturamento SP2'!$Z$2:$Z$557,'Infos Relatório'!AM$1)</f>
        <v>0</v>
      </c>
      <c r="AP103" s="15">
        <f>SUMIFS('Faturamento SP2'!$O$2:$O$557,'Faturamento SP2'!$D$2:$D$557,'Infos Relatório'!$B$84,'Faturamento SP2'!$E$2:$E$557,'Infos Relatório'!$B103,'Faturamento SP2'!$Z$2:$Z$557,'Infos Relatório'!AM$1,'Faturamento SP2'!$T$2:$T$557,"Sim")+SUMIFS('Faturamento SP2'!$P$2:$P$557,'Faturamento SP2'!$D$2:$D$557,'Infos Relatório'!$B$84,'Faturamento SP2'!$E$2:$E$557,'Infos Relatório'!$B103,'Faturamento SP2'!$Z$2:$Z$557,'Infos Relatório'!AM$1,'Faturamento SP2'!$T$2:$T$557,"Sim")</f>
        <v>0</v>
      </c>
      <c r="AQ103" s="27" t="e">
        <f t="shared" si="30"/>
        <v>#DIV/0!</v>
      </c>
      <c r="AR103" s="24">
        <f>SUMIFS('Faturamento SP2'!$H$2:$H$557,'Faturamento SP2'!$D$2:$D$557,'Infos Relatório'!$B$84,'Faturamento SP2'!$E$2:$E$557,'Infos Relatório'!$B103,'Faturamento SP2'!$Z$2:$Z$557,'Infos Relatório'!AM$1)</f>
        <v>0</v>
      </c>
      <c r="AS103" s="23">
        <f>COUNTIFS('Faturamento SP2'!$D$2:$D$557,'Infos Relatório'!$B$84,'Faturamento SP2'!$E$2:$E$557,'Infos Relatório'!$B103,'Faturamento SP2'!$Z$2:$Z$557,'Infos Relatório'!AS$1)</f>
        <v>0</v>
      </c>
      <c r="AT103" s="14">
        <f>SUMIFS('Faturamento SP2'!$G$2:$G$557,'Faturamento SP2'!$D$2:$D$557,'Infos Relatório'!$B$84,'Faturamento SP2'!$E$2:$E$557,'Infos Relatório'!$B103,'Faturamento SP2'!$Z$2:$Z$557,'Infos Relatório'!AS$1)</f>
        <v>0</v>
      </c>
      <c r="AU103" s="14">
        <f>SUMIFS('Faturamento SP2'!$J$2:$J$557,'Faturamento SP2'!$D$2:$D$557,'Infos Relatório'!$B$84,'Faturamento SP2'!$E$2:$E$557,'Infos Relatório'!$B103,'Faturamento SP2'!$Z$2:$Z$557,'Infos Relatório'!AS$1)</f>
        <v>0</v>
      </c>
      <c r="AV103" s="15">
        <f>SUMIFS('Faturamento SP2'!$O$2:$O$557,'Faturamento SP2'!$D$2:$D$557,'Infos Relatório'!$B$84,'Faturamento SP2'!$E$2:$E$557,'Infos Relatório'!$B103,'Faturamento SP2'!$Z$2:$Z$557,'Infos Relatório'!AS$1,'Faturamento SP2'!$T$2:$T$557,"Sim")+SUMIFS('Faturamento SP2'!$P$2:$P$557,'Faturamento SP2'!$D$2:$D$557,'Infos Relatório'!$B$84,'Faturamento SP2'!$E$2:$E$557,'Infos Relatório'!$B103,'Faturamento SP2'!$Z$2:$Z$557,'Infos Relatório'!AS$1,'Faturamento SP2'!$T$2:$T$557,"Sim")</f>
        <v>0</v>
      </c>
      <c r="AW103" s="27" t="e">
        <f t="shared" si="31"/>
        <v>#DIV/0!</v>
      </c>
      <c r="AX103" s="24">
        <f>SUMIFS('Faturamento SP2'!$H$2:$H$557,'Faturamento SP2'!$D$2:$D$557,'Infos Relatório'!$B$84,'Faturamento SP2'!$E$2:$E$557,'Infos Relatório'!$B103,'Faturamento SP2'!$Z$2:$Z$557,'Infos Relatório'!AS$1)</f>
        <v>0</v>
      </c>
      <c r="AY103" s="23">
        <f>COUNTIFS('Faturamento SP2'!$D$2:$D$557,'Infos Relatório'!$B$84,'Faturamento SP2'!$E$2:$E$557,'Infos Relatório'!$B103,'Faturamento SP2'!$Z$2:$Z$557,'Infos Relatório'!AY$1)</f>
        <v>0</v>
      </c>
      <c r="AZ103" s="14">
        <f>SUMIFS('Faturamento SP2'!$G$2:$G$557,'Faturamento SP2'!$D$2:$D$557,'Infos Relatório'!$B$84,'Faturamento SP2'!$E$2:$E$557,'Infos Relatório'!$B103,'Faturamento SP2'!$Z$2:$Z$557,'Infos Relatório'!AY$1)</f>
        <v>0</v>
      </c>
      <c r="BA103" s="14">
        <f>SUMIFS('Faturamento SP2'!$J$2:$J$557,'Faturamento SP2'!$D$2:$D$557,'Infos Relatório'!$B$84,'Faturamento SP2'!$E$2:$E$557,'Infos Relatório'!$B103,'Faturamento SP2'!$Z$2:$Z$557,'Infos Relatório'!AY$1)</f>
        <v>0</v>
      </c>
      <c r="BB103" s="15">
        <f>SUMIFS('Faturamento SP2'!$O$2:$O$557,'Faturamento SP2'!$D$2:$D$557,'Infos Relatório'!$B$84,'Faturamento SP2'!$E$2:$E$557,'Infos Relatório'!$B103,'Faturamento SP2'!$Z$2:$Z$557,'Infos Relatório'!AY$1,'Faturamento SP2'!$T$2:$T$557,"Sim")+SUMIFS('Faturamento SP2'!$P$2:$P$557,'Faturamento SP2'!$D$2:$D$557,'Infos Relatório'!$B$84,'Faturamento SP2'!$E$2:$E$557,'Infos Relatório'!$B103,'Faturamento SP2'!$Z$2:$Z$557,'Infos Relatório'!AY$1,'Faturamento SP2'!$T$2:$T$557,"Sim")</f>
        <v>0</v>
      </c>
      <c r="BC103" s="27" t="e">
        <f t="shared" si="32"/>
        <v>#DIV/0!</v>
      </c>
      <c r="BD103" s="24">
        <f>SUMIFS('Faturamento SP2'!$H$2:$H$557,'Faturamento SP2'!$D$2:$D$557,'Infos Relatório'!$B$84,'Faturamento SP2'!$E$2:$E$557,'Infos Relatório'!$B103,'Faturamento SP2'!$Z$2:$Z$557,'Infos Relatório'!AY$1)</f>
        <v>0</v>
      </c>
      <c r="BE103" s="23">
        <f>COUNTIFS('Faturamento SP2'!$D$2:$D$557,'Infos Relatório'!$B$84,'Faturamento SP2'!$E$2:$E$557,'Infos Relatório'!$B103,'Faturamento SP2'!$Z$2:$Z$557,'Infos Relatório'!BE$1)</f>
        <v>0</v>
      </c>
      <c r="BF103" s="14">
        <f>SUMIFS('Faturamento SP2'!$G$2:$G$557,'Faturamento SP2'!$D$2:$D$557,'Infos Relatório'!$B$84,'Faturamento SP2'!$E$2:$E$557,'Infos Relatório'!$B103,'Faturamento SP2'!$Z$2:$Z$557,'Infos Relatório'!BE$1)</f>
        <v>0</v>
      </c>
      <c r="BG103" s="14">
        <f>SUMIFS('Faturamento SP2'!$J$2:$J$557,'Faturamento SP2'!$D$2:$D$557,'Infos Relatório'!$B$84,'Faturamento SP2'!$E$2:$E$557,'Infos Relatório'!$B103,'Faturamento SP2'!$Z$2:$Z$557,'Infos Relatório'!BE$1)</f>
        <v>0</v>
      </c>
      <c r="BH103" s="15">
        <f>SUMIFS('Faturamento SP2'!$O$2:$O$557,'Faturamento SP2'!$D$2:$D$557,'Infos Relatório'!$B$84,'Faturamento SP2'!$E$2:$E$557,'Infos Relatório'!$B103,'Faturamento SP2'!$Z$2:$Z$557,'Infos Relatório'!BE$1,'Faturamento SP2'!$T$2:$T$557,"Sim")+SUMIFS('Faturamento SP2'!$P$2:$P$557,'Faturamento SP2'!$D$2:$D$557,'Infos Relatório'!$B$84,'Faturamento SP2'!$E$2:$E$557,'Infos Relatório'!$B103,'Faturamento SP2'!$Z$2:$Z$557,'Infos Relatório'!BE$1,'Faturamento SP2'!$T$2:$T$557,"Sim")</f>
        <v>0</v>
      </c>
      <c r="BI103" s="27" t="e">
        <f t="shared" si="33"/>
        <v>#DIV/0!</v>
      </c>
      <c r="BJ103" s="24">
        <f>SUMIFS('Faturamento SP2'!$H$2:$H$557,'Faturamento SP2'!$D$2:$D$557,'Infos Relatório'!$B$84,'Faturamento SP2'!$E$2:$E$557,'Infos Relatório'!$B103,'Faturamento SP2'!$Z$2:$Z$557,'Infos Relatório'!BE$1)</f>
        <v>0</v>
      </c>
      <c r="BK103" s="23">
        <f>COUNTIFS('Faturamento SP2'!$D$2:$D$557,'Infos Relatório'!$B$84,'Faturamento SP2'!$E$2:$E$557,'Infos Relatório'!$B103,'Faturamento SP2'!$Z$2:$Z$557,'Infos Relatório'!BK$1)</f>
        <v>0</v>
      </c>
      <c r="BL103" s="14">
        <f>SUMIFS('Faturamento SP2'!$G$2:$G$557,'Faturamento SP2'!$D$2:$D$557,'Infos Relatório'!$B$84,'Faturamento SP2'!$E$2:$E$557,'Infos Relatório'!$B103,'Faturamento SP2'!$Z$2:$Z$557,'Infos Relatório'!BK$1)</f>
        <v>0</v>
      </c>
      <c r="BM103" s="14">
        <f>SUMIFS('Faturamento SP2'!$J$2:$J$557,'Faturamento SP2'!$D$2:$D$557,'Infos Relatório'!$B$84,'Faturamento SP2'!$E$2:$E$557,'Infos Relatório'!$B103,'Faturamento SP2'!$Z$2:$Z$557,'Infos Relatório'!BK$1)</f>
        <v>0</v>
      </c>
      <c r="BN103" s="15">
        <f>SUMIFS('Faturamento SP2'!$O$2:$O$557,'Faturamento SP2'!$D$2:$D$557,'Infos Relatório'!$B$84,'Faturamento SP2'!$E$2:$E$557,'Infos Relatório'!$B103,'Faturamento SP2'!$Z$2:$Z$557,'Infos Relatório'!BK$1,'Faturamento SP2'!$T$2:$T$557,"Sim")+SUMIFS('Faturamento SP2'!$P$2:$P$557,'Faturamento SP2'!$D$2:$D$557,'Infos Relatório'!$B$84,'Faturamento SP2'!$E$2:$E$557,'Infos Relatório'!$B103,'Faturamento SP2'!$Z$2:$Z$557,'Infos Relatório'!BK$1,'Faturamento SP2'!$T$2:$T$557,"Sim")</f>
        <v>0</v>
      </c>
      <c r="BO103" s="27" t="e">
        <f t="shared" si="34"/>
        <v>#DIV/0!</v>
      </c>
      <c r="BP103" s="24">
        <f>SUMIFS('Faturamento SP2'!$H$2:$H$557,'Faturamento SP2'!$D$2:$D$557,'Infos Relatório'!$B$84,'Faturamento SP2'!$E$2:$E$557,'Infos Relatório'!$B103,'Faturamento SP2'!$Z$2:$Z$557,'Infos Relatório'!BK$1)</f>
        <v>0</v>
      </c>
      <c r="BQ103" s="23">
        <f>COUNTIFS('Faturamento SP2'!$D$2:$D$557,'Infos Relatório'!$B$84,'Faturamento SP2'!$E$2:$E$557,'Infos Relatório'!$B103,'Faturamento SP2'!$Z$2:$Z$557,'Infos Relatório'!BQ$1)</f>
        <v>0</v>
      </c>
      <c r="BR103" s="14">
        <f>SUMIFS('Faturamento SP2'!$G$2:$G$557,'Faturamento SP2'!$D$2:$D$557,'Infos Relatório'!$B$84,'Faturamento SP2'!$E$2:$E$557,'Infos Relatório'!$B103,'Faturamento SP2'!$Z$2:$Z$557,'Infos Relatório'!BQ$1)</f>
        <v>0</v>
      </c>
      <c r="BS103" s="14">
        <f>SUMIFS('Faturamento SP2'!$J$2:$J$557,'Faturamento SP2'!$D$2:$D$557,'Infos Relatório'!$B$84,'Faturamento SP2'!$E$2:$E$557,'Infos Relatório'!$B103,'Faturamento SP2'!$Z$2:$Z$557,'Infos Relatório'!BQ$1)</f>
        <v>0</v>
      </c>
      <c r="BT103" s="15">
        <f>SUMIFS('Faturamento SP2'!$O$2:$O$557,'Faturamento SP2'!$D$2:$D$557,'Infos Relatório'!$B$84,'Faturamento SP2'!$E$2:$E$557,'Infos Relatório'!$B103,'Faturamento SP2'!$Z$2:$Z$557,'Infos Relatório'!BQ$1,'Faturamento SP2'!$T$2:$T$557,"Sim")+SUMIFS('Faturamento SP2'!$P$2:$P$557,'Faturamento SP2'!$D$2:$D$557,'Infos Relatório'!$B$84,'Faturamento SP2'!$E$2:$E$557,'Infos Relatório'!$B103,'Faturamento SP2'!$Z$2:$Z$557,'Infos Relatório'!BQ$1,'Faturamento SP2'!$T$2:$T$557,"Sim")</f>
        <v>0</v>
      </c>
      <c r="BU103" s="27" t="e">
        <f t="shared" si="35"/>
        <v>#DIV/0!</v>
      </c>
      <c r="BV103" s="24">
        <f>SUMIFS('Faturamento SP2'!$H$2:$H$557,'Faturamento SP2'!$D$2:$D$557,'Infos Relatório'!$B$84,'Faturamento SP2'!$E$2:$E$557,'Infos Relatório'!$B103,'Faturamento SP2'!$Z$2:$Z$557,'Infos Relatório'!BQ$1)</f>
        <v>0</v>
      </c>
    </row>
    <row r="104" spans="2:74">
      <c r="B104" s="17" t="s">
        <v>254</v>
      </c>
      <c r="C104" s="23">
        <f>COUNTIFS('Faturamento SP2'!$D$2:$D$557,'Infos Relatório'!$B$84,'Faturamento SP2'!$E$2:$E$557,'Infos Relatório'!$B104,'Faturamento SP2'!$Z$2:$Z$557,'Infos Relatório'!C$1)</f>
        <v>0</v>
      </c>
      <c r="D104" s="14">
        <f>SUMIFS('Faturamento SP2'!$G$2:$G$557,'Faturamento SP2'!$D$2:$D$557,'Infos Relatório'!$B$84,'Faturamento SP2'!$E$2:$E$557,'Infos Relatório'!$B104,'Faturamento SP2'!$Z$2:$Z$557,'Infos Relatório'!C$1)</f>
        <v>0</v>
      </c>
      <c r="E104" s="55">
        <f>SUMIFS('Faturamento SP2'!$J$2:$J$557,'Faturamento SP2'!$D$2:$D$557,'Infos Relatório'!$B$84,'Faturamento SP2'!$E$2:$E$557,'Infos Relatório'!$B104,'Faturamento SP2'!$Z$2:$Z$557,'Infos Relatório'!C$1)</f>
        <v>0</v>
      </c>
      <c r="F104" s="15">
        <f>SUMIFS('Faturamento SP2'!$O$2:$O$557,'Faturamento SP2'!$D$2:$D$557,'Infos Relatório'!$B$84,'Faturamento SP2'!$E$2:$E$557,'Infos Relatório'!$B104,'Faturamento SP2'!$Z$2:$Z$557,'Infos Relatório'!C$1,'Faturamento SP2'!$T$2:$T$557,"Sim")+SUMIFS('Faturamento SP2'!$P$2:$P$557,'Faturamento SP2'!$D$2:$D$557,'Infos Relatório'!$B$84,'Faturamento SP2'!$E$2:$E$557,'Infos Relatório'!$B104,'Faturamento SP2'!$Z$2:$Z$557,'Infos Relatório'!C$1,'Faturamento SP2'!$T$2:$T$557,"Sim")</f>
        <v>0</v>
      </c>
      <c r="G104" s="60" t="e">
        <f t="shared" si="24"/>
        <v>#DIV/0!</v>
      </c>
      <c r="H104" s="24">
        <f>SUMIFS('Faturamento SP2'!$H$2:$H$557,'Faturamento SP2'!$D$2:$D$557,'Infos Relatório'!$B$84,'Faturamento SP2'!$E$2:$E$557,'Infos Relatório'!$B104,'Faturamento SP2'!$Z$2:$Z$557,'Infos Relatório'!C$1)</f>
        <v>0</v>
      </c>
      <c r="I104" s="23">
        <f>COUNTIFS('Faturamento SP2'!$D$2:$D$557,'Infos Relatório'!$B$84,'Faturamento SP2'!$E$2:$E$557,'Infos Relatório'!$B104,'Faturamento SP2'!$Z$2:$Z$557,'Infos Relatório'!I$1)</f>
        <v>0</v>
      </c>
      <c r="J104" s="14">
        <f>SUMIFS('Faturamento SP2'!$G$2:$G$557,'Faturamento SP2'!$D$2:$D$557,'Infos Relatório'!$B$84,'Faturamento SP2'!$E$2:$E$557,'Infos Relatório'!$B104,'Faturamento SP2'!$Z$2:$Z$557,'Infos Relatório'!I$1)</f>
        <v>0</v>
      </c>
      <c r="K104" s="55">
        <f>SUMIFS('Faturamento SP2'!$J$2:$J$557,'Faturamento SP2'!$D$2:$D$557,'Infos Relatório'!$B$84,'Faturamento SP2'!$E$2:$E$557,'Infos Relatório'!$B104,'Faturamento SP2'!$Z$2:$Z$557,'Infos Relatório'!I$1)</f>
        <v>0</v>
      </c>
      <c r="L104" s="15">
        <f>SUMIFS('Faturamento SP2'!$O$2:$O$557,'Faturamento SP2'!$D$2:$D$557,'Infos Relatório'!$B$84,'Faturamento SP2'!$E$2:$E$557,'Infos Relatório'!$B104,'Faturamento SP2'!$Z$2:$Z$557,'Infos Relatório'!I$1,'Faturamento SP2'!$T$2:$T$557,"Sim")+SUMIFS('Faturamento SP2'!$P$2:$P$557,'Faturamento SP2'!$D$2:$D$557,'Infos Relatório'!$B$84,'Faturamento SP2'!$E$2:$E$557,'Infos Relatório'!$B104,'Faturamento SP2'!$Z$2:$Z$557,'Infos Relatório'!I$1,'Faturamento SP2'!$T$2:$T$557,"Sim")</f>
        <v>0</v>
      </c>
      <c r="M104" s="27" t="e">
        <f t="shared" si="25"/>
        <v>#DIV/0!</v>
      </c>
      <c r="N104" s="24">
        <f>SUMIFS('Faturamento SP2'!$H$2:$H$557,'Faturamento SP2'!$D$2:$D$557,'Infos Relatório'!$B$84,'Faturamento SP2'!$E$2:$E$557,'Infos Relatório'!$B104,'Faturamento SP2'!$Z$2:$Z$557,'Infos Relatório'!I$1)</f>
        <v>0</v>
      </c>
      <c r="O104" s="23">
        <f>COUNTIFS('Faturamento SP2'!$D$2:$D$557,'Infos Relatório'!$B$84,'Faturamento SP2'!$E$2:$E$557,'Infos Relatório'!$B104,'Faturamento SP2'!$Z$2:$Z$557,'Infos Relatório'!O$1)</f>
        <v>0</v>
      </c>
      <c r="P104" s="14">
        <f>SUMIFS('Faturamento SP2'!$G$2:$G$557,'Faturamento SP2'!$D$2:$D$557,'Infos Relatório'!$B$84,'Faturamento SP2'!$E$2:$E$557,'Infos Relatório'!$B104,'Faturamento SP2'!$Z$2:$Z$557,'Infos Relatório'!O$1)</f>
        <v>0</v>
      </c>
      <c r="Q104" s="14">
        <f>SUMIFS('Faturamento SP2'!$J$2:$J$557,'Faturamento SP2'!$D$2:$D$557,'Infos Relatório'!$B$84,'Faturamento SP2'!$E$2:$E$557,'Infos Relatório'!$B104,'Faturamento SP2'!$Z$2:$Z$557,'Infos Relatório'!O$1)</f>
        <v>0</v>
      </c>
      <c r="R104" s="15">
        <f>SUMIFS('Faturamento SP2'!$O$2:$O$557,'Faturamento SP2'!$D$2:$D$557,'Infos Relatório'!$B$84,'Faturamento SP2'!$E$2:$E$557,'Infos Relatório'!$B104,'Faturamento SP2'!$Z$2:$Z$557,'Infos Relatório'!O$1,'Faturamento SP2'!$T$2:$T$557,"Sim")+SUMIFS('Faturamento SP2'!$P$2:$P$557,'Faturamento SP2'!$D$2:$D$557,'Infos Relatório'!$B$84,'Faturamento SP2'!$E$2:$E$557,'Infos Relatório'!$B104,'Faturamento SP2'!$Z$2:$Z$557,'Infos Relatório'!O$1,'Faturamento SP2'!$T$2:$T$557,"Sim")</f>
        <v>0</v>
      </c>
      <c r="S104" s="27" t="e">
        <f t="shared" si="26"/>
        <v>#DIV/0!</v>
      </c>
      <c r="T104" s="24">
        <f>SUMIFS('Faturamento SP2'!$H$2:$H$557,'Faturamento SP2'!$D$2:$D$557,'Infos Relatório'!$B$84,'Faturamento SP2'!$E$2:$E$557,'Infos Relatório'!$B104,'Faturamento SP2'!$Z$2:$Z$557,'Infos Relatório'!O$1)</f>
        <v>0</v>
      </c>
      <c r="U104" s="23">
        <f>COUNTIFS('Faturamento SP2'!$D$2:$D$557,'Infos Relatório'!$B$84,'Faturamento SP2'!$E$2:$E$557,'Infos Relatório'!$B104,'Faturamento SP2'!$Z$2:$Z$557,'Infos Relatório'!U$1)</f>
        <v>0</v>
      </c>
      <c r="V104" s="14">
        <f>SUMIFS('Faturamento SP2'!$G$2:$G$557,'Faturamento SP2'!$D$2:$D$557,'Infos Relatório'!$B$84,'Faturamento SP2'!$E$2:$E$557,'Infos Relatório'!$B104,'Faturamento SP2'!$Z$2:$Z$557,'Infos Relatório'!U$1)</f>
        <v>0</v>
      </c>
      <c r="W104" s="14">
        <f>SUMIFS('Faturamento SP2'!$J$2:$J$557,'Faturamento SP2'!$D$2:$D$557,'Infos Relatório'!$B$84,'Faturamento SP2'!$E$2:$E$557,'Infos Relatório'!$B104,'Faturamento SP2'!$Z$2:$Z$557,'Infos Relatório'!U$1)</f>
        <v>0</v>
      </c>
      <c r="X104" s="15">
        <f>SUMIFS('Faturamento SP2'!$O$2:$O$557,'Faturamento SP2'!$D$2:$D$557,'Infos Relatório'!$B$84,'Faturamento SP2'!$E$2:$E$557,'Infos Relatório'!$B104,'Faturamento SP2'!$Z$2:$Z$557,'Infos Relatório'!U$1,'Faturamento SP2'!$T$2:$T$557,"Sim")+SUMIFS('Faturamento SP2'!$P$2:$P$557,'Faturamento SP2'!$D$2:$D$557,'Infos Relatório'!$B$84,'Faturamento SP2'!$E$2:$E$557,'Infos Relatório'!$B104,'Faturamento SP2'!$Z$2:$Z$557,'Infos Relatório'!U$1,'Faturamento SP2'!$T$2:$T$557,"Sim")</f>
        <v>0</v>
      </c>
      <c r="Y104" s="27" t="e">
        <f t="shared" si="27"/>
        <v>#DIV/0!</v>
      </c>
      <c r="Z104" s="24">
        <f>SUMIFS('Faturamento SP2'!$H$2:$H$557,'Faturamento SP2'!$D$2:$D$557,'Infos Relatório'!$B$84,'Faturamento SP2'!$E$2:$E$557,'Infos Relatório'!$B104,'Faturamento SP2'!$Z$2:$Z$557,'Infos Relatório'!U$1)</f>
        <v>0</v>
      </c>
      <c r="AA104" s="23">
        <f>COUNTIFS('Faturamento SP2'!$D$2:$D$557,'Infos Relatório'!$B$84,'Faturamento SP2'!$E$2:$E$557,'Infos Relatório'!$B104,'Faturamento SP2'!$Z$2:$Z$557,'Infos Relatório'!AA$1)</f>
        <v>0</v>
      </c>
      <c r="AB104" s="14">
        <f>SUMIFS('Faturamento SP2'!$G$2:$G$557,'Faturamento SP2'!$D$2:$D$557,'Infos Relatório'!$B$84,'Faturamento SP2'!$E$2:$E$557,'Infos Relatório'!$B104,'Faturamento SP2'!$Z$2:$Z$557,'Infos Relatório'!AA$1)</f>
        <v>0</v>
      </c>
      <c r="AC104" s="14">
        <f>SUMIFS('Faturamento SP2'!$J$2:$J$557,'Faturamento SP2'!$D$2:$D$557,'Infos Relatório'!$B$84,'Faturamento SP2'!$E$2:$E$557,'Infos Relatório'!$B104,'Faturamento SP2'!$Z$2:$Z$557,'Infos Relatório'!AA$1)</f>
        <v>0</v>
      </c>
      <c r="AD104" s="15">
        <f>SUMIFS('Faturamento SP2'!$O$2:$O$557,'Faturamento SP2'!$D$2:$D$557,'Infos Relatório'!$B$84,'Faturamento SP2'!$E$2:$E$557,'Infos Relatório'!$B104,'Faturamento SP2'!$Z$2:$Z$557,'Infos Relatório'!AA$1,'Faturamento SP2'!$T$2:$T$557,"Sim")+SUMIFS('Faturamento SP2'!$P$2:$P$557,'Faturamento SP2'!$D$2:$D$557,'Infos Relatório'!$B$84,'Faturamento SP2'!$E$2:$E$557,'Infos Relatório'!$B104,'Faturamento SP2'!$Z$2:$Z$557,'Infos Relatório'!AA$1,'Faturamento SP2'!$T$2:$T$557,"Sim")</f>
        <v>0</v>
      </c>
      <c r="AE104" s="27" t="e">
        <f t="shared" si="28"/>
        <v>#DIV/0!</v>
      </c>
      <c r="AF104" s="24">
        <f>SUMIFS('Faturamento SP2'!$H$2:$H$557,'Faturamento SP2'!$D$2:$D$557,'Infos Relatório'!$B$84,'Faturamento SP2'!$E$2:$E$557,'Infos Relatório'!$B104,'Faturamento SP2'!$Z$2:$Z$557,'Infos Relatório'!AA$1)</f>
        <v>0</v>
      </c>
      <c r="AG104" s="23">
        <f>COUNTIFS('Faturamento SP2'!$D$2:$D$557,'Infos Relatório'!$B$84,'Faturamento SP2'!$E$2:$E$557,'Infos Relatório'!$B104,'Faturamento SP2'!$Z$2:$Z$557,'Infos Relatório'!AG$1)</f>
        <v>0</v>
      </c>
      <c r="AH104" s="14">
        <f>SUMIFS('Faturamento SP2'!$G$2:$G$557,'Faturamento SP2'!$D$2:$D$557,'Infos Relatório'!$B$84,'Faturamento SP2'!$E$2:$E$557,'Infos Relatório'!$B104,'Faturamento SP2'!$Z$2:$Z$557,'Infos Relatório'!AG$1)</f>
        <v>0</v>
      </c>
      <c r="AI104" s="14">
        <f>SUMIFS('Faturamento SP2'!$J$2:$J$557,'Faturamento SP2'!$D$2:$D$557,'Infos Relatório'!$B$84,'Faturamento SP2'!$E$2:$E$557,'Infos Relatório'!$B104,'Faturamento SP2'!$Z$2:$Z$557,'Infos Relatório'!AG$1)</f>
        <v>0</v>
      </c>
      <c r="AJ104" s="15">
        <f>SUMIFS('Faturamento SP2'!$O$2:$O$557,'Faturamento SP2'!$D$2:$D$557,'Infos Relatório'!$B$84,'Faturamento SP2'!$E$2:$E$557,'Infos Relatório'!$B104,'Faturamento SP2'!$Z$2:$Z$557,'Infos Relatório'!AG$1,'Faturamento SP2'!$T$2:$T$557,"Sim")+SUMIFS('Faturamento SP2'!$P$2:$P$557,'Faturamento SP2'!$D$2:$D$557,'Infos Relatório'!$B$84,'Faturamento SP2'!$E$2:$E$557,'Infos Relatório'!$B104,'Faturamento SP2'!$Z$2:$Z$557,'Infos Relatório'!AG$1,'Faturamento SP2'!$T$2:$T$557,"Sim")</f>
        <v>0</v>
      </c>
      <c r="AK104" s="27" t="e">
        <f t="shared" si="29"/>
        <v>#DIV/0!</v>
      </c>
      <c r="AL104" s="24">
        <f>SUMIFS('Faturamento SP2'!$H$2:$H$557,'Faturamento SP2'!$D$2:$D$557,'Infos Relatório'!$B$84,'Faturamento SP2'!$E$2:$E$557,'Infos Relatório'!$B104,'Faturamento SP2'!$Z$2:$Z$557,'Infos Relatório'!AG$1)</f>
        <v>0</v>
      </c>
      <c r="AM104" s="23">
        <f>COUNTIFS('Faturamento SP2'!$D$2:$D$557,'Infos Relatório'!$B$84,'Faturamento SP2'!$E$2:$E$557,'Infos Relatório'!$B104,'Faturamento SP2'!$Z$2:$Z$557,'Infos Relatório'!AM$1)</f>
        <v>0</v>
      </c>
      <c r="AN104" s="14">
        <f>SUMIFS('Faturamento SP2'!$G$2:$G$557,'Faturamento SP2'!$D$2:$D$557,'Infos Relatório'!$B$84,'Faturamento SP2'!$E$2:$E$557,'Infos Relatório'!$B104,'Faturamento SP2'!$Z$2:$Z$557,'Infos Relatório'!AM$1)</f>
        <v>0</v>
      </c>
      <c r="AO104" s="14">
        <f>SUMIFS('Faturamento SP2'!$J$2:$J$557,'Faturamento SP2'!$D$2:$D$557,'Infos Relatório'!$B$84,'Faturamento SP2'!$E$2:$E$557,'Infos Relatório'!$B104,'Faturamento SP2'!$Z$2:$Z$557,'Infos Relatório'!AM$1)</f>
        <v>0</v>
      </c>
      <c r="AP104" s="15">
        <f>SUMIFS('Faturamento SP2'!$O$2:$O$557,'Faturamento SP2'!$D$2:$D$557,'Infos Relatório'!$B$84,'Faturamento SP2'!$E$2:$E$557,'Infos Relatório'!$B104,'Faturamento SP2'!$Z$2:$Z$557,'Infos Relatório'!AM$1,'Faturamento SP2'!$T$2:$T$557,"Sim")+SUMIFS('Faturamento SP2'!$P$2:$P$557,'Faturamento SP2'!$D$2:$D$557,'Infos Relatório'!$B$84,'Faturamento SP2'!$E$2:$E$557,'Infos Relatório'!$B104,'Faturamento SP2'!$Z$2:$Z$557,'Infos Relatório'!AM$1,'Faturamento SP2'!$T$2:$T$557,"Sim")</f>
        <v>0</v>
      </c>
      <c r="AQ104" s="27" t="e">
        <f t="shared" si="30"/>
        <v>#DIV/0!</v>
      </c>
      <c r="AR104" s="24">
        <f>SUMIFS('Faturamento SP2'!$H$2:$H$557,'Faturamento SP2'!$D$2:$D$557,'Infos Relatório'!$B$84,'Faturamento SP2'!$E$2:$E$557,'Infos Relatório'!$B104,'Faturamento SP2'!$Z$2:$Z$557,'Infos Relatório'!AM$1)</f>
        <v>0</v>
      </c>
      <c r="AS104" s="23">
        <f>COUNTIFS('Faturamento SP2'!$D$2:$D$557,'Infos Relatório'!$B$84,'Faturamento SP2'!$E$2:$E$557,'Infos Relatório'!$B104,'Faturamento SP2'!$Z$2:$Z$557,'Infos Relatório'!AS$1)</f>
        <v>0</v>
      </c>
      <c r="AT104" s="14">
        <f>SUMIFS('Faturamento SP2'!$G$2:$G$557,'Faturamento SP2'!$D$2:$D$557,'Infos Relatório'!$B$84,'Faturamento SP2'!$E$2:$E$557,'Infos Relatório'!$B104,'Faturamento SP2'!$Z$2:$Z$557,'Infos Relatório'!AS$1)</f>
        <v>0</v>
      </c>
      <c r="AU104" s="14">
        <f>SUMIFS('Faturamento SP2'!$J$2:$J$557,'Faturamento SP2'!$D$2:$D$557,'Infos Relatório'!$B$84,'Faturamento SP2'!$E$2:$E$557,'Infos Relatório'!$B104,'Faturamento SP2'!$Z$2:$Z$557,'Infos Relatório'!AS$1)</f>
        <v>0</v>
      </c>
      <c r="AV104" s="15">
        <f>SUMIFS('Faturamento SP2'!$O$2:$O$557,'Faturamento SP2'!$D$2:$D$557,'Infos Relatório'!$B$84,'Faturamento SP2'!$E$2:$E$557,'Infos Relatório'!$B104,'Faturamento SP2'!$Z$2:$Z$557,'Infos Relatório'!AS$1,'Faturamento SP2'!$T$2:$T$557,"Sim")+SUMIFS('Faturamento SP2'!$P$2:$P$557,'Faturamento SP2'!$D$2:$D$557,'Infos Relatório'!$B$84,'Faturamento SP2'!$E$2:$E$557,'Infos Relatório'!$B104,'Faturamento SP2'!$Z$2:$Z$557,'Infos Relatório'!AS$1,'Faturamento SP2'!$T$2:$T$557,"Sim")</f>
        <v>0</v>
      </c>
      <c r="AW104" s="27" t="e">
        <f t="shared" si="31"/>
        <v>#DIV/0!</v>
      </c>
      <c r="AX104" s="24">
        <f>SUMIFS('Faturamento SP2'!$H$2:$H$557,'Faturamento SP2'!$D$2:$D$557,'Infos Relatório'!$B$84,'Faturamento SP2'!$E$2:$E$557,'Infos Relatório'!$B104,'Faturamento SP2'!$Z$2:$Z$557,'Infos Relatório'!AS$1)</f>
        <v>0</v>
      </c>
      <c r="AY104" s="23">
        <f>COUNTIFS('Faturamento SP2'!$D$2:$D$557,'Infos Relatório'!$B$84,'Faturamento SP2'!$E$2:$E$557,'Infos Relatório'!$B104,'Faturamento SP2'!$Z$2:$Z$557,'Infos Relatório'!AY$1)</f>
        <v>0</v>
      </c>
      <c r="AZ104" s="14">
        <f>SUMIFS('Faturamento SP2'!$G$2:$G$557,'Faturamento SP2'!$D$2:$D$557,'Infos Relatório'!$B$84,'Faturamento SP2'!$E$2:$E$557,'Infos Relatório'!$B104,'Faturamento SP2'!$Z$2:$Z$557,'Infos Relatório'!AY$1)</f>
        <v>0</v>
      </c>
      <c r="BA104" s="14">
        <f>SUMIFS('Faturamento SP2'!$J$2:$J$557,'Faturamento SP2'!$D$2:$D$557,'Infos Relatório'!$B$84,'Faturamento SP2'!$E$2:$E$557,'Infos Relatório'!$B104,'Faturamento SP2'!$Z$2:$Z$557,'Infos Relatório'!AY$1)</f>
        <v>0</v>
      </c>
      <c r="BB104" s="15">
        <f>SUMIFS('Faturamento SP2'!$O$2:$O$557,'Faturamento SP2'!$D$2:$D$557,'Infos Relatório'!$B$84,'Faturamento SP2'!$E$2:$E$557,'Infos Relatório'!$B104,'Faturamento SP2'!$Z$2:$Z$557,'Infos Relatório'!AY$1,'Faturamento SP2'!$T$2:$T$557,"Sim")+SUMIFS('Faturamento SP2'!$P$2:$P$557,'Faturamento SP2'!$D$2:$D$557,'Infos Relatório'!$B$84,'Faturamento SP2'!$E$2:$E$557,'Infos Relatório'!$B104,'Faturamento SP2'!$Z$2:$Z$557,'Infos Relatório'!AY$1,'Faturamento SP2'!$T$2:$T$557,"Sim")</f>
        <v>0</v>
      </c>
      <c r="BC104" s="27" t="e">
        <f t="shared" si="32"/>
        <v>#DIV/0!</v>
      </c>
      <c r="BD104" s="24">
        <f>SUMIFS('Faturamento SP2'!$H$2:$H$557,'Faturamento SP2'!$D$2:$D$557,'Infos Relatório'!$B$84,'Faturamento SP2'!$E$2:$E$557,'Infos Relatório'!$B104,'Faturamento SP2'!$Z$2:$Z$557,'Infos Relatório'!AY$1)</f>
        <v>0</v>
      </c>
      <c r="BE104" s="23">
        <f>COUNTIFS('Faturamento SP2'!$D$2:$D$557,'Infos Relatório'!$B$84,'Faturamento SP2'!$E$2:$E$557,'Infos Relatório'!$B104,'Faturamento SP2'!$Z$2:$Z$557,'Infos Relatório'!BE$1)</f>
        <v>0</v>
      </c>
      <c r="BF104" s="14">
        <f>SUMIFS('Faturamento SP2'!$G$2:$G$557,'Faturamento SP2'!$D$2:$D$557,'Infos Relatório'!$B$84,'Faturamento SP2'!$E$2:$E$557,'Infos Relatório'!$B104,'Faturamento SP2'!$Z$2:$Z$557,'Infos Relatório'!BE$1)</f>
        <v>0</v>
      </c>
      <c r="BG104" s="14">
        <f>SUMIFS('Faturamento SP2'!$J$2:$J$557,'Faturamento SP2'!$D$2:$D$557,'Infos Relatório'!$B$84,'Faturamento SP2'!$E$2:$E$557,'Infos Relatório'!$B104,'Faturamento SP2'!$Z$2:$Z$557,'Infos Relatório'!BE$1)</f>
        <v>0</v>
      </c>
      <c r="BH104" s="15">
        <f>SUMIFS('Faturamento SP2'!$O$2:$O$557,'Faturamento SP2'!$D$2:$D$557,'Infos Relatório'!$B$84,'Faturamento SP2'!$E$2:$E$557,'Infos Relatório'!$B104,'Faturamento SP2'!$Z$2:$Z$557,'Infos Relatório'!BE$1,'Faturamento SP2'!$T$2:$T$557,"Sim")+SUMIFS('Faturamento SP2'!$P$2:$P$557,'Faturamento SP2'!$D$2:$D$557,'Infos Relatório'!$B$84,'Faturamento SP2'!$E$2:$E$557,'Infos Relatório'!$B104,'Faturamento SP2'!$Z$2:$Z$557,'Infos Relatório'!BE$1,'Faturamento SP2'!$T$2:$T$557,"Sim")</f>
        <v>0</v>
      </c>
      <c r="BI104" s="27" t="e">
        <f t="shared" si="33"/>
        <v>#DIV/0!</v>
      </c>
      <c r="BJ104" s="24">
        <f>SUMIFS('Faturamento SP2'!$H$2:$H$557,'Faturamento SP2'!$D$2:$D$557,'Infos Relatório'!$B$84,'Faturamento SP2'!$E$2:$E$557,'Infos Relatório'!$B104,'Faturamento SP2'!$Z$2:$Z$557,'Infos Relatório'!BE$1)</f>
        <v>0</v>
      </c>
      <c r="BK104" s="23">
        <f>COUNTIFS('Faturamento SP2'!$D$2:$D$557,'Infos Relatório'!$B$84,'Faturamento SP2'!$E$2:$E$557,'Infos Relatório'!$B104,'Faturamento SP2'!$Z$2:$Z$557,'Infos Relatório'!BK$1)</f>
        <v>0</v>
      </c>
      <c r="BL104" s="14">
        <f>SUMIFS('Faturamento SP2'!$G$2:$G$557,'Faturamento SP2'!$D$2:$D$557,'Infos Relatório'!$B$84,'Faturamento SP2'!$E$2:$E$557,'Infos Relatório'!$B104,'Faturamento SP2'!$Z$2:$Z$557,'Infos Relatório'!BK$1)</f>
        <v>0</v>
      </c>
      <c r="BM104" s="14">
        <f>SUMIFS('Faturamento SP2'!$J$2:$J$557,'Faturamento SP2'!$D$2:$D$557,'Infos Relatório'!$B$84,'Faturamento SP2'!$E$2:$E$557,'Infos Relatório'!$B104,'Faturamento SP2'!$Z$2:$Z$557,'Infos Relatório'!BK$1)</f>
        <v>0</v>
      </c>
      <c r="BN104" s="15">
        <f>SUMIFS('Faturamento SP2'!$O$2:$O$557,'Faturamento SP2'!$D$2:$D$557,'Infos Relatório'!$B$84,'Faturamento SP2'!$E$2:$E$557,'Infos Relatório'!$B104,'Faturamento SP2'!$Z$2:$Z$557,'Infos Relatório'!BK$1,'Faturamento SP2'!$T$2:$T$557,"Sim")+SUMIFS('Faturamento SP2'!$P$2:$P$557,'Faturamento SP2'!$D$2:$D$557,'Infos Relatório'!$B$84,'Faturamento SP2'!$E$2:$E$557,'Infos Relatório'!$B104,'Faturamento SP2'!$Z$2:$Z$557,'Infos Relatório'!BK$1,'Faturamento SP2'!$T$2:$T$557,"Sim")</f>
        <v>0</v>
      </c>
      <c r="BO104" s="27" t="e">
        <f t="shared" si="34"/>
        <v>#DIV/0!</v>
      </c>
      <c r="BP104" s="24">
        <f>SUMIFS('Faturamento SP2'!$H$2:$H$557,'Faturamento SP2'!$D$2:$D$557,'Infos Relatório'!$B$84,'Faturamento SP2'!$E$2:$E$557,'Infos Relatório'!$B104,'Faturamento SP2'!$Z$2:$Z$557,'Infos Relatório'!BK$1)</f>
        <v>0</v>
      </c>
      <c r="BQ104" s="23">
        <f>COUNTIFS('Faturamento SP2'!$D$2:$D$557,'Infos Relatório'!$B$84,'Faturamento SP2'!$E$2:$E$557,'Infos Relatório'!$B104,'Faturamento SP2'!$Z$2:$Z$557,'Infos Relatório'!BQ$1)</f>
        <v>0</v>
      </c>
      <c r="BR104" s="14">
        <f>SUMIFS('Faturamento SP2'!$G$2:$G$557,'Faturamento SP2'!$D$2:$D$557,'Infos Relatório'!$B$84,'Faturamento SP2'!$E$2:$E$557,'Infos Relatório'!$B104,'Faturamento SP2'!$Z$2:$Z$557,'Infos Relatório'!BQ$1)</f>
        <v>0</v>
      </c>
      <c r="BS104" s="14">
        <f>SUMIFS('Faturamento SP2'!$J$2:$J$557,'Faturamento SP2'!$D$2:$D$557,'Infos Relatório'!$B$84,'Faturamento SP2'!$E$2:$E$557,'Infos Relatório'!$B104,'Faturamento SP2'!$Z$2:$Z$557,'Infos Relatório'!BQ$1)</f>
        <v>0</v>
      </c>
      <c r="BT104" s="15">
        <f>SUMIFS('Faturamento SP2'!$O$2:$O$557,'Faturamento SP2'!$D$2:$D$557,'Infos Relatório'!$B$84,'Faturamento SP2'!$E$2:$E$557,'Infos Relatório'!$B104,'Faturamento SP2'!$Z$2:$Z$557,'Infos Relatório'!BQ$1,'Faturamento SP2'!$T$2:$T$557,"Sim")+SUMIFS('Faturamento SP2'!$P$2:$P$557,'Faturamento SP2'!$D$2:$D$557,'Infos Relatório'!$B$84,'Faturamento SP2'!$E$2:$E$557,'Infos Relatório'!$B104,'Faturamento SP2'!$Z$2:$Z$557,'Infos Relatório'!BQ$1,'Faturamento SP2'!$T$2:$T$557,"Sim")</f>
        <v>0</v>
      </c>
      <c r="BU104" s="27" t="e">
        <f t="shared" si="35"/>
        <v>#DIV/0!</v>
      </c>
      <c r="BV104" s="24">
        <f>SUMIFS('Faturamento SP2'!$H$2:$H$557,'Faturamento SP2'!$D$2:$D$557,'Infos Relatório'!$B$84,'Faturamento SP2'!$E$2:$E$557,'Infos Relatório'!$B104,'Faturamento SP2'!$Z$2:$Z$557,'Infos Relatório'!BQ$1)</f>
        <v>0</v>
      </c>
    </row>
    <row r="105" spans="2:74">
      <c r="B105" s="17" t="s">
        <v>774</v>
      </c>
      <c r="C105" s="23">
        <f>COUNTIFS('Faturamento SP2'!$D$2:$D$557,'Infos Relatório'!$B$84,'Faturamento SP2'!$E$2:$E$557,'Infos Relatório'!$B105,'Faturamento SP2'!$Z$2:$Z$557,'Infos Relatório'!C$1)</f>
        <v>0</v>
      </c>
      <c r="D105" s="14">
        <f>SUMIFS('Faturamento SP2'!$G$2:$G$557,'Faturamento SP2'!$D$2:$D$557,'Infos Relatório'!$B$84,'Faturamento SP2'!$E$2:$E$557,'Infos Relatório'!$B105,'Faturamento SP2'!$Z$2:$Z$557,'Infos Relatório'!C$1)</f>
        <v>0</v>
      </c>
      <c r="E105" s="55">
        <f>SUMIFS('Faturamento SP2'!$J$2:$J$557,'Faturamento SP2'!$D$2:$D$557,'Infos Relatório'!$B$84,'Faturamento SP2'!$E$2:$E$557,'Infos Relatório'!$B105,'Faturamento SP2'!$Z$2:$Z$557,'Infos Relatório'!C$1)</f>
        <v>0</v>
      </c>
      <c r="F105" s="15">
        <f>SUMIFS('Faturamento SP2'!$O$2:$O$557,'Faturamento SP2'!$D$2:$D$557,'Infos Relatório'!$B$84,'Faturamento SP2'!$E$2:$E$557,'Infos Relatório'!$B105,'Faturamento SP2'!$Z$2:$Z$557,'Infos Relatório'!C$1,'Faturamento SP2'!$T$2:$T$557,"Sim")+SUMIFS('Faturamento SP2'!$P$2:$P$557,'Faturamento SP2'!$D$2:$D$557,'Infos Relatório'!$B$84,'Faturamento SP2'!$E$2:$E$557,'Infos Relatório'!$B105,'Faturamento SP2'!$Z$2:$Z$557,'Infos Relatório'!C$1,'Faturamento SP2'!$T$2:$T$557,"Sim")</f>
        <v>0</v>
      </c>
      <c r="G105" s="60" t="e">
        <f t="shared" si="24"/>
        <v>#DIV/0!</v>
      </c>
      <c r="H105" s="24">
        <f>SUMIFS('Faturamento SP2'!$H$2:$H$557,'Faturamento SP2'!$D$2:$D$557,'Infos Relatório'!$B$84,'Faturamento SP2'!$E$2:$E$557,'Infos Relatório'!$B105,'Faturamento SP2'!$Z$2:$Z$557,'Infos Relatório'!C$1)</f>
        <v>0</v>
      </c>
      <c r="I105" s="23">
        <f>COUNTIFS('Faturamento SP2'!$D$2:$D$557,'Infos Relatório'!$B$84,'Faturamento SP2'!$E$2:$E$557,'Infos Relatório'!$B105,'Faturamento SP2'!$Z$2:$Z$557,'Infos Relatório'!I$1)</f>
        <v>0</v>
      </c>
      <c r="J105" s="14">
        <f>SUMIFS('Faturamento SP2'!$G$2:$G$557,'Faturamento SP2'!$D$2:$D$557,'Infos Relatório'!$B$84,'Faturamento SP2'!$E$2:$E$557,'Infos Relatório'!$B105,'Faturamento SP2'!$Z$2:$Z$557,'Infos Relatório'!I$1)</f>
        <v>0</v>
      </c>
      <c r="K105" s="55">
        <f>SUMIFS('Faturamento SP2'!$J$2:$J$557,'Faturamento SP2'!$D$2:$D$557,'Infos Relatório'!$B$84,'Faturamento SP2'!$E$2:$E$557,'Infos Relatório'!$B105,'Faturamento SP2'!$Z$2:$Z$557,'Infos Relatório'!I$1)</f>
        <v>0</v>
      </c>
      <c r="L105" s="15">
        <f>SUMIFS('Faturamento SP2'!$O$2:$O$557,'Faturamento SP2'!$D$2:$D$557,'Infos Relatório'!$B$84,'Faturamento SP2'!$E$2:$E$557,'Infos Relatório'!$B105,'Faturamento SP2'!$Z$2:$Z$557,'Infos Relatório'!I$1,'Faturamento SP2'!$T$2:$T$557,"Sim")+SUMIFS('Faturamento SP2'!$P$2:$P$557,'Faturamento SP2'!$D$2:$D$557,'Infos Relatório'!$B$84,'Faturamento SP2'!$E$2:$E$557,'Infos Relatório'!$B105,'Faturamento SP2'!$Z$2:$Z$557,'Infos Relatório'!I$1,'Faturamento SP2'!$T$2:$T$557,"Sim")</f>
        <v>0</v>
      </c>
      <c r="M105" s="27" t="e">
        <f t="shared" si="25"/>
        <v>#DIV/0!</v>
      </c>
      <c r="N105" s="24">
        <f>SUMIFS('Faturamento SP2'!$H$2:$H$557,'Faturamento SP2'!$D$2:$D$557,'Infos Relatório'!$B$84,'Faturamento SP2'!$E$2:$E$557,'Infos Relatório'!$B105,'Faturamento SP2'!$Z$2:$Z$557,'Infos Relatório'!I$1)</f>
        <v>0</v>
      </c>
      <c r="O105" s="23">
        <f>COUNTIFS('Faturamento SP2'!$D$2:$D$557,'Infos Relatório'!$B$84,'Faturamento SP2'!$E$2:$E$557,'Infos Relatório'!$B105,'Faturamento SP2'!$Z$2:$Z$557,'Infos Relatório'!O$1)</f>
        <v>0</v>
      </c>
      <c r="P105" s="14">
        <f>SUMIFS('Faturamento SP2'!$G$2:$G$557,'Faturamento SP2'!$D$2:$D$557,'Infos Relatório'!$B$84,'Faturamento SP2'!$E$2:$E$557,'Infos Relatório'!$B105,'Faturamento SP2'!$Z$2:$Z$557,'Infos Relatório'!O$1)</f>
        <v>0</v>
      </c>
      <c r="Q105" s="14">
        <f>SUMIFS('Faturamento SP2'!$J$2:$J$557,'Faturamento SP2'!$D$2:$D$557,'Infos Relatório'!$B$84,'Faturamento SP2'!$E$2:$E$557,'Infos Relatório'!$B105,'Faturamento SP2'!$Z$2:$Z$557,'Infos Relatório'!O$1)</f>
        <v>0</v>
      </c>
      <c r="R105" s="15">
        <f>SUMIFS('Faturamento SP2'!$O$2:$O$557,'Faturamento SP2'!$D$2:$D$557,'Infos Relatório'!$B$84,'Faturamento SP2'!$E$2:$E$557,'Infos Relatório'!$B105,'Faturamento SP2'!$Z$2:$Z$557,'Infos Relatório'!O$1,'Faturamento SP2'!$T$2:$T$557,"Sim")+SUMIFS('Faturamento SP2'!$P$2:$P$557,'Faturamento SP2'!$D$2:$D$557,'Infos Relatório'!$B$84,'Faturamento SP2'!$E$2:$E$557,'Infos Relatório'!$B105,'Faturamento SP2'!$Z$2:$Z$557,'Infos Relatório'!O$1,'Faturamento SP2'!$T$2:$T$557,"Sim")</f>
        <v>0</v>
      </c>
      <c r="S105" s="27" t="e">
        <f t="shared" si="26"/>
        <v>#DIV/0!</v>
      </c>
      <c r="T105" s="24">
        <f>SUMIFS('Faturamento SP2'!$H$2:$H$557,'Faturamento SP2'!$D$2:$D$557,'Infos Relatório'!$B$84,'Faturamento SP2'!$E$2:$E$557,'Infos Relatório'!$B105,'Faturamento SP2'!$Z$2:$Z$557,'Infos Relatório'!O$1)</f>
        <v>0</v>
      </c>
      <c r="U105" s="23">
        <f>COUNTIFS('Faturamento SP2'!$D$2:$D$557,'Infos Relatório'!$B$84,'Faturamento SP2'!$E$2:$E$557,'Infos Relatório'!$B105,'Faturamento SP2'!$Z$2:$Z$557,'Infos Relatório'!U$1)</f>
        <v>0</v>
      </c>
      <c r="V105" s="14">
        <f>SUMIFS('Faturamento SP2'!$G$2:$G$557,'Faturamento SP2'!$D$2:$D$557,'Infos Relatório'!$B$84,'Faturamento SP2'!$E$2:$E$557,'Infos Relatório'!$B105,'Faturamento SP2'!$Z$2:$Z$557,'Infos Relatório'!U$1)</f>
        <v>0</v>
      </c>
      <c r="W105" s="14">
        <f>SUMIFS('Faturamento SP2'!$J$2:$J$557,'Faturamento SP2'!$D$2:$D$557,'Infos Relatório'!$B$84,'Faturamento SP2'!$E$2:$E$557,'Infos Relatório'!$B105,'Faturamento SP2'!$Z$2:$Z$557,'Infos Relatório'!U$1)</f>
        <v>0</v>
      </c>
      <c r="X105" s="15">
        <f>SUMIFS('Faturamento SP2'!$O$2:$O$557,'Faturamento SP2'!$D$2:$D$557,'Infos Relatório'!$B$84,'Faturamento SP2'!$E$2:$E$557,'Infos Relatório'!$B105,'Faturamento SP2'!$Z$2:$Z$557,'Infos Relatório'!U$1,'Faturamento SP2'!$T$2:$T$557,"Sim")+SUMIFS('Faturamento SP2'!$P$2:$P$557,'Faturamento SP2'!$D$2:$D$557,'Infos Relatório'!$B$84,'Faturamento SP2'!$E$2:$E$557,'Infos Relatório'!$B105,'Faturamento SP2'!$Z$2:$Z$557,'Infos Relatório'!U$1,'Faturamento SP2'!$T$2:$T$557,"Sim")</f>
        <v>0</v>
      </c>
      <c r="Y105" s="27" t="e">
        <f t="shared" si="27"/>
        <v>#DIV/0!</v>
      </c>
      <c r="Z105" s="24">
        <f>SUMIFS('Faturamento SP2'!$H$2:$H$557,'Faturamento SP2'!$D$2:$D$557,'Infos Relatório'!$B$84,'Faturamento SP2'!$E$2:$E$557,'Infos Relatório'!$B105,'Faturamento SP2'!$Z$2:$Z$557,'Infos Relatório'!U$1)</f>
        <v>0</v>
      </c>
      <c r="AA105" s="23">
        <f>COUNTIFS('Faturamento SP2'!$D$2:$D$557,'Infos Relatório'!$B$84,'Faturamento SP2'!$E$2:$E$557,'Infos Relatório'!$B105,'Faturamento SP2'!$Z$2:$Z$557,'Infos Relatório'!AA$1)</f>
        <v>0</v>
      </c>
      <c r="AB105" s="14">
        <f>SUMIFS('Faturamento SP2'!$G$2:$G$557,'Faturamento SP2'!$D$2:$D$557,'Infos Relatório'!$B$84,'Faturamento SP2'!$E$2:$E$557,'Infos Relatório'!$B105,'Faturamento SP2'!$Z$2:$Z$557,'Infos Relatório'!AA$1)</f>
        <v>0</v>
      </c>
      <c r="AC105" s="14">
        <f>SUMIFS('Faturamento SP2'!$J$2:$J$557,'Faturamento SP2'!$D$2:$D$557,'Infos Relatório'!$B$84,'Faturamento SP2'!$E$2:$E$557,'Infos Relatório'!$B105,'Faturamento SP2'!$Z$2:$Z$557,'Infos Relatório'!AA$1)</f>
        <v>0</v>
      </c>
      <c r="AD105" s="15">
        <f>SUMIFS('Faturamento SP2'!$O$2:$O$557,'Faturamento SP2'!$D$2:$D$557,'Infos Relatório'!$B$84,'Faturamento SP2'!$E$2:$E$557,'Infos Relatório'!$B105,'Faturamento SP2'!$Z$2:$Z$557,'Infos Relatório'!AA$1,'Faturamento SP2'!$T$2:$T$557,"Sim")+SUMIFS('Faturamento SP2'!$P$2:$P$557,'Faturamento SP2'!$D$2:$D$557,'Infos Relatório'!$B$84,'Faturamento SP2'!$E$2:$E$557,'Infos Relatório'!$B105,'Faturamento SP2'!$Z$2:$Z$557,'Infos Relatório'!AA$1,'Faturamento SP2'!$T$2:$T$557,"Sim")</f>
        <v>0</v>
      </c>
      <c r="AE105" s="27" t="e">
        <f t="shared" si="28"/>
        <v>#DIV/0!</v>
      </c>
      <c r="AF105" s="24">
        <f>SUMIFS('Faturamento SP2'!$H$2:$H$557,'Faturamento SP2'!$D$2:$D$557,'Infos Relatório'!$B$84,'Faturamento SP2'!$E$2:$E$557,'Infos Relatório'!$B105,'Faturamento SP2'!$Z$2:$Z$557,'Infos Relatório'!AA$1)</f>
        <v>0</v>
      </c>
      <c r="AG105" s="23">
        <f>COUNTIFS('Faturamento SP2'!$D$2:$D$557,'Infos Relatório'!$B$84,'Faturamento SP2'!$E$2:$E$557,'Infos Relatório'!$B105,'Faturamento SP2'!$Z$2:$Z$557,'Infos Relatório'!AG$1)</f>
        <v>0</v>
      </c>
      <c r="AH105" s="14">
        <f>SUMIFS('Faturamento SP2'!$G$2:$G$557,'Faturamento SP2'!$D$2:$D$557,'Infos Relatório'!$B$84,'Faturamento SP2'!$E$2:$E$557,'Infos Relatório'!$B105,'Faturamento SP2'!$Z$2:$Z$557,'Infos Relatório'!AG$1)</f>
        <v>0</v>
      </c>
      <c r="AI105" s="14">
        <f>SUMIFS('Faturamento SP2'!$J$2:$J$557,'Faturamento SP2'!$D$2:$D$557,'Infos Relatório'!$B$84,'Faturamento SP2'!$E$2:$E$557,'Infos Relatório'!$B105,'Faturamento SP2'!$Z$2:$Z$557,'Infos Relatório'!AG$1)</f>
        <v>0</v>
      </c>
      <c r="AJ105" s="15">
        <f>SUMIFS('Faturamento SP2'!$O$2:$O$557,'Faturamento SP2'!$D$2:$D$557,'Infos Relatório'!$B$84,'Faturamento SP2'!$E$2:$E$557,'Infos Relatório'!$B105,'Faturamento SP2'!$Z$2:$Z$557,'Infos Relatório'!AG$1,'Faturamento SP2'!$T$2:$T$557,"Sim")+SUMIFS('Faturamento SP2'!$P$2:$P$557,'Faturamento SP2'!$D$2:$D$557,'Infos Relatório'!$B$84,'Faturamento SP2'!$E$2:$E$557,'Infos Relatório'!$B105,'Faturamento SP2'!$Z$2:$Z$557,'Infos Relatório'!AG$1,'Faturamento SP2'!$T$2:$T$557,"Sim")</f>
        <v>0</v>
      </c>
      <c r="AK105" s="27" t="e">
        <f t="shared" si="29"/>
        <v>#DIV/0!</v>
      </c>
      <c r="AL105" s="24">
        <f>SUMIFS('Faturamento SP2'!$H$2:$H$557,'Faturamento SP2'!$D$2:$D$557,'Infos Relatório'!$B$84,'Faturamento SP2'!$E$2:$E$557,'Infos Relatório'!$B105,'Faturamento SP2'!$Z$2:$Z$557,'Infos Relatório'!AG$1)</f>
        <v>0</v>
      </c>
      <c r="AM105" s="23">
        <f>COUNTIFS('Faturamento SP2'!$D$2:$D$557,'Infos Relatório'!$B$84,'Faturamento SP2'!$E$2:$E$557,'Infos Relatório'!$B105,'Faturamento SP2'!$Z$2:$Z$557,'Infos Relatório'!AM$1)</f>
        <v>0</v>
      </c>
      <c r="AN105" s="14">
        <f>SUMIFS('Faturamento SP2'!$G$2:$G$557,'Faturamento SP2'!$D$2:$D$557,'Infos Relatório'!$B$84,'Faturamento SP2'!$E$2:$E$557,'Infos Relatório'!$B105,'Faturamento SP2'!$Z$2:$Z$557,'Infos Relatório'!AM$1)</f>
        <v>0</v>
      </c>
      <c r="AO105" s="14">
        <f>SUMIFS('Faturamento SP2'!$J$2:$J$557,'Faturamento SP2'!$D$2:$D$557,'Infos Relatório'!$B$84,'Faturamento SP2'!$E$2:$E$557,'Infos Relatório'!$B105,'Faturamento SP2'!$Z$2:$Z$557,'Infos Relatório'!AM$1)</f>
        <v>0</v>
      </c>
      <c r="AP105" s="15">
        <f>SUMIFS('Faturamento SP2'!$O$2:$O$557,'Faturamento SP2'!$D$2:$D$557,'Infos Relatório'!$B$84,'Faturamento SP2'!$E$2:$E$557,'Infos Relatório'!$B105,'Faturamento SP2'!$Z$2:$Z$557,'Infos Relatório'!AM$1,'Faturamento SP2'!$T$2:$T$557,"Sim")+SUMIFS('Faturamento SP2'!$P$2:$P$557,'Faturamento SP2'!$D$2:$D$557,'Infos Relatório'!$B$84,'Faturamento SP2'!$E$2:$E$557,'Infos Relatório'!$B105,'Faturamento SP2'!$Z$2:$Z$557,'Infos Relatório'!AM$1,'Faturamento SP2'!$T$2:$T$557,"Sim")</f>
        <v>0</v>
      </c>
      <c r="AQ105" s="27" t="e">
        <f t="shared" si="30"/>
        <v>#DIV/0!</v>
      </c>
      <c r="AR105" s="24">
        <f>SUMIFS('Faturamento SP2'!$H$2:$H$557,'Faturamento SP2'!$D$2:$D$557,'Infos Relatório'!$B$84,'Faturamento SP2'!$E$2:$E$557,'Infos Relatório'!$B105,'Faturamento SP2'!$Z$2:$Z$557,'Infos Relatório'!AM$1)</f>
        <v>0</v>
      </c>
      <c r="AS105" s="23">
        <f>COUNTIFS('Faturamento SP2'!$D$2:$D$557,'Infos Relatório'!$B$84,'Faturamento SP2'!$E$2:$E$557,'Infos Relatório'!$B105,'Faturamento SP2'!$Z$2:$Z$557,'Infos Relatório'!AS$1)</f>
        <v>0</v>
      </c>
      <c r="AT105" s="14">
        <f>SUMIFS('Faturamento SP2'!$G$2:$G$557,'Faturamento SP2'!$D$2:$D$557,'Infos Relatório'!$B$84,'Faturamento SP2'!$E$2:$E$557,'Infos Relatório'!$B105,'Faturamento SP2'!$Z$2:$Z$557,'Infos Relatório'!AS$1)</f>
        <v>0</v>
      </c>
      <c r="AU105" s="14">
        <f>SUMIFS('Faturamento SP2'!$J$2:$J$557,'Faturamento SP2'!$D$2:$D$557,'Infos Relatório'!$B$84,'Faturamento SP2'!$E$2:$E$557,'Infos Relatório'!$B105,'Faturamento SP2'!$Z$2:$Z$557,'Infos Relatório'!AS$1)</f>
        <v>0</v>
      </c>
      <c r="AV105" s="15">
        <f>SUMIFS('Faturamento SP2'!$O$2:$O$557,'Faturamento SP2'!$D$2:$D$557,'Infos Relatório'!$B$84,'Faturamento SP2'!$E$2:$E$557,'Infos Relatório'!$B105,'Faturamento SP2'!$Z$2:$Z$557,'Infos Relatório'!AS$1,'Faturamento SP2'!$T$2:$T$557,"Sim")+SUMIFS('Faturamento SP2'!$P$2:$P$557,'Faturamento SP2'!$D$2:$D$557,'Infos Relatório'!$B$84,'Faturamento SP2'!$E$2:$E$557,'Infos Relatório'!$B105,'Faturamento SP2'!$Z$2:$Z$557,'Infos Relatório'!AS$1,'Faturamento SP2'!$T$2:$T$557,"Sim")</f>
        <v>0</v>
      </c>
      <c r="AW105" s="27" t="e">
        <f t="shared" si="31"/>
        <v>#DIV/0!</v>
      </c>
      <c r="AX105" s="24">
        <f>SUMIFS('Faturamento SP2'!$H$2:$H$557,'Faturamento SP2'!$D$2:$D$557,'Infos Relatório'!$B$84,'Faturamento SP2'!$E$2:$E$557,'Infos Relatório'!$B105,'Faturamento SP2'!$Z$2:$Z$557,'Infos Relatório'!AS$1)</f>
        <v>0</v>
      </c>
      <c r="AY105" s="23">
        <f>COUNTIFS('Faturamento SP2'!$D$2:$D$557,'Infos Relatório'!$B$84,'Faturamento SP2'!$E$2:$E$557,'Infos Relatório'!$B105,'Faturamento SP2'!$Z$2:$Z$557,'Infos Relatório'!AY$1)</f>
        <v>0</v>
      </c>
      <c r="AZ105" s="14">
        <f>SUMIFS('Faturamento SP2'!$G$2:$G$557,'Faturamento SP2'!$D$2:$D$557,'Infos Relatório'!$B$84,'Faturamento SP2'!$E$2:$E$557,'Infos Relatório'!$B105,'Faturamento SP2'!$Z$2:$Z$557,'Infos Relatório'!AY$1)</f>
        <v>0</v>
      </c>
      <c r="BA105" s="14">
        <f>SUMIFS('Faturamento SP2'!$J$2:$J$557,'Faturamento SP2'!$D$2:$D$557,'Infos Relatório'!$B$84,'Faturamento SP2'!$E$2:$E$557,'Infos Relatório'!$B105,'Faturamento SP2'!$Z$2:$Z$557,'Infos Relatório'!AY$1)</f>
        <v>0</v>
      </c>
      <c r="BB105" s="15">
        <f>SUMIFS('Faturamento SP2'!$O$2:$O$557,'Faturamento SP2'!$D$2:$D$557,'Infos Relatório'!$B$84,'Faturamento SP2'!$E$2:$E$557,'Infos Relatório'!$B105,'Faturamento SP2'!$Z$2:$Z$557,'Infos Relatório'!AY$1,'Faturamento SP2'!$T$2:$T$557,"Sim")+SUMIFS('Faturamento SP2'!$P$2:$P$557,'Faturamento SP2'!$D$2:$D$557,'Infos Relatório'!$B$84,'Faturamento SP2'!$E$2:$E$557,'Infos Relatório'!$B105,'Faturamento SP2'!$Z$2:$Z$557,'Infos Relatório'!AY$1,'Faturamento SP2'!$T$2:$T$557,"Sim")</f>
        <v>0</v>
      </c>
      <c r="BC105" s="27" t="e">
        <f t="shared" si="32"/>
        <v>#DIV/0!</v>
      </c>
      <c r="BD105" s="24">
        <f>SUMIFS('Faturamento SP2'!$H$2:$H$557,'Faturamento SP2'!$D$2:$D$557,'Infos Relatório'!$B$84,'Faturamento SP2'!$E$2:$E$557,'Infos Relatório'!$B105,'Faturamento SP2'!$Z$2:$Z$557,'Infos Relatório'!AY$1)</f>
        <v>0</v>
      </c>
      <c r="BE105" s="23">
        <f>COUNTIFS('Faturamento SP2'!$D$2:$D$557,'Infos Relatório'!$B$84,'Faturamento SP2'!$E$2:$E$557,'Infos Relatório'!$B105,'Faturamento SP2'!$Z$2:$Z$557,'Infos Relatório'!BE$1)</f>
        <v>0</v>
      </c>
      <c r="BF105" s="14">
        <f>SUMIFS('Faturamento SP2'!$G$2:$G$557,'Faturamento SP2'!$D$2:$D$557,'Infos Relatório'!$B$84,'Faturamento SP2'!$E$2:$E$557,'Infos Relatório'!$B105,'Faturamento SP2'!$Z$2:$Z$557,'Infos Relatório'!BE$1)</f>
        <v>0</v>
      </c>
      <c r="BG105" s="14">
        <f>SUMIFS('Faturamento SP2'!$J$2:$J$557,'Faturamento SP2'!$D$2:$D$557,'Infos Relatório'!$B$84,'Faturamento SP2'!$E$2:$E$557,'Infos Relatório'!$B105,'Faturamento SP2'!$Z$2:$Z$557,'Infos Relatório'!BE$1)</f>
        <v>0</v>
      </c>
      <c r="BH105" s="15">
        <f>SUMIFS('Faturamento SP2'!$O$2:$O$557,'Faturamento SP2'!$D$2:$D$557,'Infos Relatório'!$B$84,'Faturamento SP2'!$E$2:$E$557,'Infos Relatório'!$B105,'Faturamento SP2'!$Z$2:$Z$557,'Infos Relatório'!BE$1,'Faturamento SP2'!$T$2:$T$557,"Sim")+SUMIFS('Faturamento SP2'!$P$2:$P$557,'Faturamento SP2'!$D$2:$D$557,'Infos Relatório'!$B$84,'Faturamento SP2'!$E$2:$E$557,'Infos Relatório'!$B105,'Faturamento SP2'!$Z$2:$Z$557,'Infos Relatório'!BE$1,'Faturamento SP2'!$T$2:$T$557,"Sim")</f>
        <v>0</v>
      </c>
      <c r="BI105" s="27" t="e">
        <f t="shared" si="33"/>
        <v>#DIV/0!</v>
      </c>
      <c r="BJ105" s="24">
        <f>SUMIFS('Faturamento SP2'!$H$2:$H$557,'Faturamento SP2'!$D$2:$D$557,'Infos Relatório'!$B$84,'Faturamento SP2'!$E$2:$E$557,'Infos Relatório'!$B105,'Faturamento SP2'!$Z$2:$Z$557,'Infos Relatório'!BE$1)</f>
        <v>0</v>
      </c>
      <c r="BK105" s="23">
        <f>COUNTIFS('Faturamento SP2'!$D$2:$D$557,'Infos Relatório'!$B$84,'Faturamento SP2'!$E$2:$E$557,'Infos Relatório'!$B105,'Faturamento SP2'!$Z$2:$Z$557,'Infos Relatório'!BK$1)</f>
        <v>0</v>
      </c>
      <c r="BL105" s="14">
        <f>SUMIFS('Faturamento SP2'!$G$2:$G$557,'Faturamento SP2'!$D$2:$D$557,'Infos Relatório'!$B$84,'Faturamento SP2'!$E$2:$E$557,'Infos Relatório'!$B105,'Faturamento SP2'!$Z$2:$Z$557,'Infos Relatório'!BK$1)</f>
        <v>0</v>
      </c>
      <c r="BM105" s="14">
        <f>SUMIFS('Faturamento SP2'!$J$2:$J$557,'Faturamento SP2'!$D$2:$D$557,'Infos Relatório'!$B$84,'Faturamento SP2'!$E$2:$E$557,'Infos Relatório'!$B105,'Faturamento SP2'!$Z$2:$Z$557,'Infos Relatório'!BK$1)</f>
        <v>0</v>
      </c>
      <c r="BN105" s="15">
        <f>SUMIFS('Faturamento SP2'!$O$2:$O$557,'Faturamento SP2'!$D$2:$D$557,'Infos Relatório'!$B$84,'Faturamento SP2'!$E$2:$E$557,'Infos Relatório'!$B105,'Faturamento SP2'!$Z$2:$Z$557,'Infos Relatório'!BK$1,'Faturamento SP2'!$T$2:$T$557,"Sim")+SUMIFS('Faturamento SP2'!$P$2:$P$557,'Faturamento SP2'!$D$2:$D$557,'Infos Relatório'!$B$84,'Faturamento SP2'!$E$2:$E$557,'Infos Relatório'!$B105,'Faturamento SP2'!$Z$2:$Z$557,'Infos Relatório'!BK$1,'Faturamento SP2'!$T$2:$T$557,"Sim")</f>
        <v>0</v>
      </c>
      <c r="BO105" s="27" t="e">
        <f t="shared" si="34"/>
        <v>#DIV/0!</v>
      </c>
      <c r="BP105" s="24">
        <f>SUMIFS('Faturamento SP2'!$H$2:$H$557,'Faturamento SP2'!$D$2:$D$557,'Infos Relatório'!$B$84,'Faturamento SP2'!$E$2:$E$557,'Infos Relatório'!$B105,'Faturamento SP2'!$Z$2:$Z$557,'Infos Relatório'!BK$1)</f>
        <v>0</v>
      </c>
      <c r="BQ105" s="23">
        <f>COUNTIFS('Faturamento SP2'!$D$2:$D$557,'Infos Relatório'!$B$84,'Faturamento SP2'!$E$2:$E$557,'Infos Relatório'!$B105,'Faturamento SP2'!$Z$2:$Z$557,'Infos Relatório'!BQ$1)</f>
        <v>0</v>
      </c>
      <c r="BR105" s="14">
        <f>SUMIFS('Faturamento SP2'!$G$2:$G$557,'Faturamento SP2'!$D$2:$D$557,'Infos Relatório'!$B$84,'Faturamento SP2'!$E$2:$E$557,'Infos Relatório'!$B105,'Faturamento SP2'!$Z$2:$Z$557,'Infos Relatório'!BQ$1)</f>
        <v>0</v>
      </c>
      <c r="BS105" s="14">
        <f>SUMIFS('Faturamento SP2'!$J$2:$J$557,'Faturamento SP2'!$D$2:$D$557,'Infos Relatório'!$B$84,'Faturamento SP2'!$E$2:$E$557,'Infos Relatório'!$B105,'Faturamento SP2'!$Z$2:$Z$557,'Infos Relatório'!BQ$1)</f>
        <v>0</v>
      </c>
      <c r="BT105" s="15">
        <f>SUMIFS('Faturamento SP2'!$O$2:$O$557,'Faturamento SP2'!$D$2:$D$557,'Infos Relatório'!$B$84,'Faturamento SP2'!$E$2:$E$557,'Infos Relatório'!$B105,'Faturamento SP2'!$Z$2:$Z$557,'Infos Relatório'!BQ$1,'Faturamento SP2'!$T$2:$T$557,"Sim")+SUMIFS('Faturamento SP2'!$P$2:$P$557,'Faturamento SP2'!$D$2:$D$557,'Infos Relatório'!$B$84,'Faturamento SP2'!$E$2:$E$557,'Infos Relatório'!$B105,'Faturamento SP2'!$Z$2:$Z$557,'Infos Relatório'!BQ$1,'Faturamento SP2'!$T$2:$T$557,"Sim")</f>
        <v>0</v>
      </c>
      <c r="BU105" s="27" t="e">
        <f t="shared" si="35"/>
        <v>#DIV/0!</v>
      </c>
      <c r="BV105" s="24">
        <f>SUMIFS('Faturamento SP2'!$H$2:$H$557,'Faturamento SP2'!$D$2:$D$557,'Infos Relatório'!$B$84,'Faturamento SP2'!$E$2:$E$557,'Infos Relatório'!$B105,'Faturamento SP2'!$Z$2:$Z$557,'Infos Relatório'!BQ$1)</f>
        <v>0</v>
      </c>
    </row>
    <row r="106" spans="2:74">
      <c r="B106" s="17" t="s">
        <v>255</v>
      </c>
      <c r="C106" s="23">
        <f>COUNTIFS('Faturamento SP2'!$D$2:$D$557,'Infos Relatório'!$B$84,'Faturamento SP2'!$E$2:$E$557,'Infos Relatório'!$B106,'Faturamento SP2'!$Z$2:$Z$557,'Infos Relatório'!C$1)</f>
        <v>0</v>
      </c>
      <c r="D106" s="14">
        <f>SUMIFS('Faturamento SP2'!$G$2:$G$557,'Faturamento SP2'!$D$2:$D$557,'Infos Relatório'!$B$84,'Faturamento SP2'!$E$2:$E$557,'Infos Relatório'!$B106,'Faturamento SP2'!$Z$2:$Z$557,'Infos Relatório'!C$1)</f>
        <v>0</v>
      </c>
      <c r="E106" s="55">
        <f>SUMIFS('Faturamento SP2'!$J$2:$J$557,'Faturamento SP2'!$D$2:$D$557,'Infos Relatório'!$B$84,'Faturamento SP2'!$E$2:$E$557,'Infos Relatório'!$B106,'Faturamento SP2'!$Z$2:$Z$557,'Infos Relatório'!C$1)</f>
        <v>0</v>
      </c>
      <c r="F106" s="15">
        <f>SUMIFS('Faturamento SP2'!$O$2:$O$557,'Faturamento SP2'!$D$2:$D$557,'Infos Relatório'!$B$84,'Faturamento SP2'!$E$2:$E$557,'Infos Relatório'!$B106,'Faturamento SP2'!$Z$2:$Z$557,'Infos Relatório'!C$1,'Faturamento SP2'!$T$2:$T$557,"Sim")+SUMIFS('Faturamento SP2'!$P$2:$P$557,'Faturamento SP2'!$D$2:$D$557,'Infos Relatório'!$B$84,'Faturamento SP2'!$E$2:$E$557,'Infos Relatório'!$B106,'Faturamento SP2'!$Z$2:$Z$557,'Infos Relatório'!C$1,'Faturamento SP2'!$T$2:$T$557,"Sim")</f>
        <v>0</v>
      </c>
      <c r="G106" s="60" t="e">
        <f t="shared" si="24"/>
        <v>#DIV/0!</v>
      </c>
      <c r="H106" s="24">
        <f>SUMIFS('Faturamento SP2'!$H$2:$H$557,'Faturamento SP2'!$D$2:$D$557,'Infos Relatório'!$B$84,'Faturamento SP2'!$E$2:$E$557,'Infos Relatório'!$B106,'Faturamento SP2'!$Z$2:$Z$557,'Infos Relatório'!C$1)</f>
        <v>0</v>
      </c>
      <c r="I106" s="23">
        <f>COUNTIFS('Faturamento SP2'!$D$2:$D$557,'Infos Relatório'!$B$84,'Faturamento SP2'!$E$2:$E$557,'Infos Relatório'!$B106,'Faturamento SP2'!$Z$2:$Z$557,'Infos Relatório'!I$1)</f>
        <v>0</v>
      </c>
      <c r="J106" s="14">
        <f>SUMIFS('Faturamento SP2'!$G$2:$G$557,'Faturamento SP2'!$D$2:$D$557,'Infos Relatório'!$B$84,'Faturamento SP2'!$E$2:$E$557,'Infos Relatório'!$B106,'Faturamento SP2'!$Z$2:$Z$557,'Infos Relatório'!I$1)</f>
        <v>0</v>
      </c>
      <c r="K106" s="55">
        <f>SUMIFS('Faturamento SP2'!$J$2:$J$557,'Faturamento SP2'!$D$2:$D$557,'Infos Relatório'!$B$84,'Faturamento SP2'!$E$2:$E$557,'Infos Relatório'!$B106,'Faturamento SP2'!$Z$2:$Z$557,'Infos Relatório'!I$1)</f>
        <v>0</v>
      </c>
      <c r="L106" s="15">
        <f>SUMIFS('Faturamento SP2'!$O$2:$O$557,'Faturamento SP2'!$D$2:$D$557,'Infos Relatório'!$B$84,'Faturamento SP2'!$E$2:$E$557,'Infos Relatório'!$B106,'Faturamento SP2'!$Z$2:$Z$557,'Infos Relatório'!I$1,'Faturamento SP2'!$T$2:$T$557,"Sim")+SUMIFS('Faturamento SP2'!$P$2:$P$557,'Faturamento SP2'!$D$2:$D$557,'Infos Relatório'!$B$84,'Faturamento SP2'!$E$2:$E$557,'Infos Relatório'!$B106,'Faturamento SP2'!$Z$2:$Z$557,'Infos Relatório'!I$1,'Faturamento SP2'!$T$2:$T$557,"Sim")</f>
        <v>0</v>
      </c>
      <c r="M106" s="27" t="e">
        <f t="shared" si="25"/>
        <v>#DIV/0!</v>
      </c>
      <c r="N106" s="24">
        <f>SUMIFS('Faturamento SP2'!$H$2:$H$557,'Faturamento SP2'!$D$2:$D$557,'Infos Relatório'!$B$84,'Faturamento SP2'!$E$2:$E$557,'Infos Relatório'!$B106,'Faturamento SP2'!$Z$2:$Z$557,'Infos Relatório'!I$1)</f>
        <v>0</v>
      </c>
      <c r="O106" s="23">
        <f>COUNTIFS('Faturamento SP2'!$D$2:$D$557,'Infos Relatório'!$B$84,'Faturamento SP2'!$E$2:$E$557,'Infos Relatório'!$B106,'Faturamento SP2'!$Z$2:$Z$557,'Infos Relatório'!O$1)</f>
        <v>0</v>
      </c>
      <c r="P106" s="14">
        <f>SUMIFS('Faturamento SP2'!$G$2:$G$557,'Faturamento SP2'!$D$2:$D$557,'Infos Relatório'!$B$84,'Faturamento SP2'!$E$2:$E$557,'Infos Relatório'!$B106,'Faturamento SP2'!$Z$2:$Z$557,'Infos Relatório'!O$1)</f>
        <v>0</v>
      </c>
      <c r="Q106" s="14">
        <f>SUMIFS('Faturamento SP2'!$J$2:$J$557,'Faturamento SP2'!$D$2:$D$557,'Infos Relatório'!$B$84,'Faturamento SP2'!$E$2:$E$557,'Infos Relatório'!$B106,'Faturamento SP2'!$Z$2:$Z$557,'Infos Relatório'!O$1)</f>
        <v>0</v>
      </c>
      <c r="R106" s="15">
        <f>SUMIFS('Faturamento SP2'!$O$2:$O$557,'Faturamento SP2'!$D$2:$D$557,'Infos Relatório'!$B$84,'Faturamento SP2'!$E$2:$E$557,'Infos Relatório'!$B106,'Faturamento SP2'!$Z$2:$Z$557,'Infos Relatório'!O$1,'Faturamento SP2'!$T$2:$T$557,"Sim")+SUMIFS('Faturamento SP2'!$P$2:$P$557,'Faturamento SP2'!$D$2:$D$557,'Infos Relatório'!$B$84,'Faturamento SP2'!$E$2:$E$557,'Infos Relatório'!$B106,'Faturamento SP2'!$Z$2:$Z$557,'Infos Relatório'!O$1,'Faturamento SP2'!$T$2:$T$557,"Sim")</f>
        <v>0</v>
      </c>
      <c r="S106" s="27" t="e">
        <f t="shared" si="26"/>
        <v>#DIV/0!</v>
      </c>
      <c r="T106" s="24">
        <f>SUMIFS('Faturamento SP2'!$H$2:$H$557,'Faturamento SP2'!$D$2:$D$557,'Infos Relatório'!$B$84,'Faturamento SP2'!$E$2:$E$557,'Infos Relatório'!$B106,'Faturamento SP2'!$Z$2:$Z$557,'Infos Relatório'!O$1)</f>
        <v>0</v>
      </c>
      <c r="U106" s="23">
        <f>COUNTIFS('Faturamento SP2'!$D$2:$D$557,'Infos Relatório'!$B$84,'Faturamento SP2'!$E$2:$E$557,'Infos Relatório'!$B106,'Faturamento SP2'!$Z$2:$Z$557,'Infos Relatório'!U$1)</f>
        <v>0</v>
      </c>
      <c r="V106" s="14">
        <f>SUMIFS('Faturamento SP2'!$G$2:$G$557,'Faturamento SP2'!$D$2:$D$557,'Infos Relatório'!$B$84,'Faturamento SP2'!$E$2:$E$557,'Infos Relatório'!$B106,'Faturamento SP2'!$Z$2:$Z$557,'Infos Relatório'!U$1)</f>
        <v>0</v>
      </c>
      <c r="W106" s="14">
        <f>SUMIFS('Faturamento SP2'!$J$2:$J$557,'Faturamento SP2'!$D$2:$D$557,'Infos Relatório'!$B$84,'Faturamento SP2'!$E$2:$E$557,'Infos Relatório'!$B106,'Faturamento SP2'!$Z$2:$Z$557,'Infos Relatório'!U$1)</f>
        <v>0</v>
      </c>
      <c r="X106" s="15">
        <f>SUMIFS('Faturamento SP2'!$O$2:$O$557,'Faturamento SP2'!$D$2:$D$557,'Infos Relatório'!$B$84,'Faturamento SP2'!$E$2:$E$557,'Infos Relatório'!$B106,'Faturamento SP2'!$Z$2:$Z$557,'Infos Relatório'!U$1,'Faturamento SP2'!$T$2:$T$557,"Sim")+SUMIFS('Faturamento SP2'!$P$2:$P$557,'Faturamento SP2'!$D$2:$D$557,'Infos Relatório'!$B$84,'Faturamento SP2'!$E$2:$E$557,'Infos Relatório'!$B106,'Faturamento SP2'!$Z$2:$Z$557,'Infos Relatório'!U$1,'Faturamento SP2'!$T$2:$T$557,"Sim")</f>
        <v>0</v>
      </c>
      <c r="Y106" s="27" t="e">
        <f t="shared" si="27"/>
        <v>#DIV/0!</v>
      </c>
      <c r="Z106" s="24">
        <f>SUMIFS('Faturamento SP2'!$H$2:$H$557,'Faturamento SP2'!$D$2:$D$557,'Infos Relatório'!$B$84,'Faturamento SP2'!$E$2:$E$557,'Infos Relatório'!$B106,'Faturamento SP2'!$Z$2:$Z$557,'Infos Relatório'!U$1)</f>
        <v>0</v>
      </c>
      <c r="AA106" s="23">
        <f>COUNTIFS('Faturamento SP2'!$D$2:$D$557,'Infos Relatório'!$B$84,'Faturamento SP2'!$E$2:$E$557,'Infos Relatório'!$B106,'Faturamento SP2'!$Z$2:$Z$557,'Infos Relatório'!AA$1)</f>
        <v>0</v>
      </c>
      <c r="AB106" s="14">
        <f>SUMIFS('Faturamento SP2'!$G$2:$G$557,'Faturamento SP2'!$D$2:$D$557,'Infos Relatório'!$B$84,'Faturamento SP2'!$E$2:$E$557,'Infos Relatório'!$B106,'Faturamento SP2'!$Z$2:$Z$557,'Infos Relatório'!AA$1)</f>
        <v>0</v>
      </c>
      <c r="AC106" s="14">
        <f>SUMIFS('Faturamento SP2'!$J$2:$J$557,'Faturamento SP2'!$D$2:$D$557,'Infos Relatório'!$B$84,'Faturamento SP2'!$E$2:$E$557,'Infos Relatório'!$B106,'Faturamento SP2'!$Z$2:$Z$557,'Infos Relatório'!AA$1)</f>
        <v>0</v>
      </c>
      <c r="AD106" s="15">
        <f>SUMIFS('Faturamento SP2'!$O$2:$O$557,'Faturamento SP2'!$D$2:$D$557,'Infos Relatório'!$B$84,'Faturamento SP2'!$E$2:$E$557,'Infos Relatório'!$B106,'Faturamento SP2'!$Z$2:$Z$557,'Infos Relatório'!AA$1,'Faturamento SP2'!$T$2:$T$557,"Sim")+SUMIFS('Faturamento SP2'!$P$2:$P$557,'Faturamento SP2'!$D$2:$D$557,'Infos Relatório'!$B$84,'Faturamento SP2'!$E$2:$E$557,'Infos Relatório'!$B106,'Faturamento SP2'!$Z$2:$Z$557,'Infos Relatório'!AA$1,'Faturamento SP2'!$T$2:$T$557,"Sim")</f>
        <v>0</v>
      </c>
      <c r="AE106" s="27" t="e">
        <f t="shared" si="28"/>
        <v>#DIV/0!</v>
      </c>
      <c r="AF106" s="24">
        <f>SUMIFS('Faturamento SP2'!$H$2:$H$557,'Faturamento SP2'!$D$2:$D$557,'Infos Relatório'!$B$84,'Faturamento SP2'!$E$2:$E$557,'Infos Relatório'!$B106,'Faturamento SP2'!$Z$2:$Z$557,'Infos Relatório'!AA$1)</f>
        <v>0</v>
      </c>
      <c r="AG106" s="23">
        <f>COUNTIFS('Faturamento SP2'!$D$2:$D$557,'Infos Relatório'!$B$84,'Faturamento SP2'!$E$2:$E$557,'Infos Relatório'!$B106,'Faturamento SP2'!$Z$2:$Z$557,'Infos Relatório'!AG$1)</f>
        <v>0</v>
      </c>
      <c r="AH106" s="14">
        <f>SUMIFS('Faturamento SP2'!$G$2:$G$557,'Faturamento SP2'!$D$2:$D$557,'Infos Relatório'!$B$84,'Faturamento SP2'!$E$2:$E$557,'Infos Relatório'!$B106,'Faturamento SP2'!$Z$2:$Z$557,'Infos Relatório'!AG$1)</f>
        <v>0</v>
      </c>
      <c r="AI106" s="14">
        <f>SUMIFS('Faturamento SP2'!$J$2:$J$557,'Faturamento SP2'!$D$2:$D$557,'Infos Relatório'!$B$84,'Faturamento SP2'!$E$2:$E$557,'Infos Relatório'!$B106,'Faturamento SP2'!$Z$2:$Z$557,'Infos Relatório'!AG$1)</f>
        <v>0</v>
      </c>
      <c r="AJ106" s="15">
        <f>SUMIFS('Faturamento SP2'!$O$2:$O$557,'Faturamento SP2'!$D$2:$D$557,'Infos Relatório'!$B$84,'Faturamento SP2'!$E$2:$E$557,'Infos Relatório'!$B106,'Faturamento SP2'!$Z$2:$Z$557,'Infos Relatório'!AG$1,'Faturamento SP2'!$T$2:$T$557,"Sim")+SUMIFS('Faturamento SP2'!$P$2:$P$557,'Faturamento SP2'!$D$2:$D$557,'Infos Relatório'!$B$84,'Faturamento SP2'!$E$2:$E$557,'Infos Relatório'!$B106,'Faturamento SP2'!$Z$2:$Z$557,'Infos Relatório'!AG$1,'Faturamento SP2'!$T$2:$T$557,"Sim")</f>
        <v>0</v>
      </c>
      <c r="AK106" s="27" t="e">
        <f t="shared" si="29"/>
        <v>#DIV/0!</v>
      </c>
      <c r="AL106" s="24">
        <f>SUMIFS('Faturamento SP2'!$H$2:$H$557,'Faturamento SP2'!$D$2:$D$557,'Infos Relatório'!$B$84,'Faturamento SP2'!$E$2:$E$557,'Infos Relatório'!$B106,'Faturamento SP2'!$Z$2:$Z$557,'Infos Relatório'!AG$1)</f>
        <v>0</v>
      </c>
      <c r="AM106" s="23">
        <f>COUNTIFS('Faturamento SP2'!$D$2:$D$557,'Infos Relatório'!$B$84,'Faturamento SP2'!$E$2:$E$557,'Infos Relatório'!$B106,'Faturamento SP2'!$Z$2:$Z$557,'Infos Relatório'!AM$1)</f>
        <v>0</v>
      </c>
      <c r="AN106" s="14">
        <f>SUMIFS('Faturamento SP2'!$G$2:$G$557,'Faturamento SP2'!$D$2:$D$557,'Infos Relatório'!$B$84,'Faturamento SP2'!$E$2:$E$557,'Infos Relatório'!$B106,'Faturamento SP2'!$Z$2:$Z$557,'Infos Relatório'!AM$1)</f>
        <v>0</v>
      </c>
      <c r="AO106" s="14">
        <f>SUMIFS('Faturamento SP2'!$J$2:$J$557,'Faturamento SP2'!$D$2:$D$557,'Infos Relatório'!$B$84,'Faturamento SP2'!$E$2:$E$557,'Infos Relatório'!$B106,'Faturamento SP2'!$Z$2:$Z$557,'Infos Relatório'!AM$1)</f>
        <v>0</v>
      </c>
      <c r="AP106" s="15">
        <f>SUMIFS('Faturamento SP2'!$O$2:$O$557,'Faturamento SP2'!$D$2:$D$557,'Infos Relatório'!$B$84,'Faturamento SP2'!$E$2:$E$557,'Infos Relatório'!$B106,'Faturamento SP2'!$Z$2:$Z$557,'Infos Relatório'!AM$1,'Faturamento SP2'!$T$2:$T$557,"Sim")+SUMIFS('Faturamento SP2'!$P$2:$P$557,'Faturamento SP2'!$D$2:$D$557,'Infos Relatório'!$B$84,'Faturamento SP2'!$E$2:$E$557,'Infos Relatório'!$B106,'Faturamento SP2'!$Z$2:$Z$557,'Infos Relatório'!AM$1,'Faturamento SP2'!$T$2:$T$557,"Sim")</f>
        <v>0</v>
      </c>
      <c r="AQ106" s="27" t="e">
        <f t="shared" si="30"/>
        <v>#DIV/0!</v>
      </c>
      <c r="AR106" s="24">
        <f>SUMIFS('Faturamento SP2'!$H$2:$H$557,'Faturamento SP2'!$D$2:$D$557,'Infos Relatório'!$B$84,'Faturamento SP2'!$E$2:$E$557,'Infos Relatório'!$B106,'Faturamento SP2'!$Z$2:$Z$557,'Infos Relatório'!AM$1)</f>
        <v>0</v>
      </c>
      <c r="AS106" s="23">
        <f>COUNTIFS('Faturamento SP2'!$D$2:$D$557,'Infos Relatório'!$B$84,'Faturamento SP2'!$E$2:$E$557,'Infos Relatório'!$B106,'Faturamento SP2'!$Z$2:$Z$557,'Infos Relatório'!AS$1)</f>
        <v>0</v>
      </c>
      <c r="AT106" s="14">
        <f>SUMIFS('Faturamento SP2'!$G$2:$G$557,'Faturamento SP2'!$D$2:$D$557,'Infos Relatório'!$B$84,'Faturamento SP2'!$E$2:$E$557,'Infos Relatório'!$B106,'Faturamento SP2'!$Z$2:$Z$557,'Infos Relatório'!AS$1)</f>
        <v>0</v>
      </c>
      <c r="AU106" s="14">
        <f>SUMIFS('Faturamento SP2'!$J$2:$J$557,'Faturamento SP2'!$D$2:$D$557,'Infos Relatório'!$B$84,'Faturamento SP2'!$E$2:$E$557,'Infos Relatório'!$B106,'Faturamento SP2'!$Z$2:$Z$557,'Infos Relatório'!AS$1)</f>
        <v>0</v>
      </c>
      <c r="AV106" s="15">
        <f>SUMIFS('Faturamento SP2'!$O$2:$O$557,'Faturamento SP2'!$D$2:$D$557,'Infos Relatório'!$B$84,'Faturamento SP2'!$E$2:$E$557,'Infos Relatório'!$B106,'Faturamento SP2'!$Z$2:$Z$557,'Infos Relatório'!AS$1,'Faturamento SP2'!$T$2:$T$557,"Sim")+SUMIFS('Faturamento SP2'!$P$2:$P$557,'Faturamento SP2'!$D$2:$D$557,'Infos Relatório'!$B$84,'Faturamento SP2'!$E$2:$E$557,'Infos Relatório'!$B106,'Faturamento SP2'!$Z$2:$Z$557,'Infos Relatório'!AS$1,'Faturamento SP2'!$T$2:$T$557,"Sim")</f>
        <v>0</v>
      </c>
      <c r="AW106" s="27" t="e">
        <f t="shared" si="31"/>
        <v>#DIV/0!</v>
      </c>
      <c r="AX106" s="24">
        <f>SUMIFS('Faturamento SP2'!$H$2:$H$557,'Faturamento SP2'!$D$2:$D$557,'Infos Relatório'!$B$84,'Faturamento SP2'!$E$2:$E$557,'Infos Relatório'!$B106,'Faturamento SP2'!$Z$2:$Z$557,'Infos Relatório'!AS$1)</f>
        <v>0</v>
      </c>
      <c r="AY106" s="23">
        <f>COUNTIFS('Faturamento SP2'!$D$2:$D$557,'Infos Relatório'!$B$84,'Faturamento SP2'!$E$2:$E$557,'Infos Relatório'!$B106,'Faturamento SP2'!$Z$2:$Z$557,'Infos Relatório'!AY$1)</f>
        <v>0</v>
      </c>
      <c r="AZ106" s="14">
        <f>SUMIFS('Faturamento SP2'!$G$2:$G$557,'Faturamento SP2'!$D$2:$D$557,'Infos Relatório'!$B$84,'Faturamento SP2'!$E$2:$E$557,'Infos Relatório'!$B106,'Faturamento SP2'!$Z$2:$Z$557,'Infos Relatório'!AY$1)</f>
        <v>0</v>
      </c>
      <c r="BA106" s="14">
        <f>SUMIFS('Faturamento SP2'!$J$2:$J$557,'Faturamento SP2'!$D$2:$D$557,'Infos Relatório'!$B$84,'Faturamento SP2'!$E$2:$E$557,'Infos Relatório'!$B106,'Faturamento SP2'!$Z$2:$Z$557,'Infos Relatório'!AY$1)</f>
        <v>0</v>
      </c>
      <c r="BB106" s="15">
        <f>SUMIFS('Faturamento SP2'!$O$2:$O$557,'Faturamento SP2'!$D$2:$D$557,'Infos Relatório'!$B$84,'Faturamento SP2'!$E$2:$E$557,'Infos Relatório'!$B106,'Faturamento SP2'!$Z$2:$Z$557,'Infos Relatório'!AY$1,'Faturamento SP2'!$T$2:$T$557,"Sim")+SUMIFS('Faturamento SP2'!$P$2:$P$557,'Faturamento SP2'!$D$2:$D$557,'Infos Relatório'!$B$84,'Faturamento SP2'!$E$2:$E$557,'Infos Relatório'!$B106,'Faturamento SP2'!$Z$2:$Z$557,'Infos Relatório'!AY$1,'Faturamento SP2'!$T$2:$T$557,"Sim")</f>
        <v>0</v>
      </c>
      <c r="BC106" s="27" t="e">
        <f t="shared" si="32"/>
        <v>#DIV/0!</v>
      </c>
      <c r="BD106" s="24">
        <f>SUMIFS('Faturamento SP2'!$H$2:$H$557,'Faturamento SP2'!$D$2:$D$557,'Infos Relatório'!$B$84,'Faturamento SP2'!$E$2:$E$557,'Infos Relatório'!$B106,'Faturamento SP2'!$Z$2:$Z$557,'Infos Relatório'!AY$1)</f>
        <v>0</v>
      </c>
      <c r="BE106" s="23">
        <f>COUNTIFS('Faturamento SP2'!$D$2:$D$557,'Infos Relatório'!$B$84,'Faturamento SP2'!$E$2:$E$557,'Infos Relatório'!$B106,'Faturamento SP2'!$Z$2:$Z$557,'Infos Relatório'!BE$1)</f>
        <v>0</v>
      </c>
      <c r="BF106" s="14">
        <f>SUMIFS('Faturamento SP2'!$G$2:$G$557,'Faturamento SP2'!$D$2:$D$557,'Infos Relatório'!$B$84,'Faturamento SP2'!$E$2:$E$557,'Infos Relatório'!$B106,'Faturamento SP2'!$Z$2:$Z$557,'Infos Relatório'!BE$1)</f>
        <v>0</v>
      </c>
      <c r="BG106" s="14">
        <f>SUMIFS('Faturamento SP2'!$J$2:$J$557,'Faturamento SP2'!$D$2:$D$557,'Infos Relatório'!$B$84,'Faturamento SP2'!$E$2:$E$557,'Infos Relatório'!$B106,'Faturamento SP2'!$Z$2:$Z$557,'Infos Relatório'!BE$1)</f>
        <v>0</v>
      </c>
      <c r="BH106" s="15">
        <f>SUMIFS('Faturamento SP2'!$O$2:$O$557,'Faturamento SP2'!$D$2:$D$557,'Infos Relatório'!$B$84,'Faturamento SP2'!$E$2:$E$557,'Infos Relatório'!$B106,'Faturamento SP2'!$Z$2:$Z$557,'Infos Relatório'!BE$1,'Faturamento SP2'!$T$2:$T$557,"Sim")+SUMIFS('Faturamento SP2'!$P$2:$P$557,'Faturamento SP2'!$D$2:$D$557,'Infos Relatório'!$B$84,'Faturamento SP2'!$E$2:$E$557,'Infos Relatório'!$B106,'Faturamento SP2'!$Z$2:$Z$557,'Infos Relatório'!BE$1,'Faturamento SP2'!$T$2:$T$557,"Sim")</f>
        <v>0</v>
      </c>
      <c r="BI106" s="27" t="e">
        <f t="shared" si="33"/>
        <v>#DIV/0!</v>
      </c>
      <c r="BJ106" s="24">
        <f>SUMIFS('Faturamento SP2'!$H$2:$H$557,'Faturamento SP2'!$D$2:$D$557,'Infos Relatório'!$B$84,'Faturamento SP2'!$E$2:$E$557,'Infos Relatório'!$B106,'Faturamento SP2'!$Z$2:$Z$557,'Infos Relatório'!BE$1)</f>
        <v>0</v>
      </c>
      <c r="BK106" s="23">
        <f>COUNTIFS('Faturamento SP2'!$D$2:$D$557,'Infos Relatório'!$B$84,'Faturamento SP2'!$E$2:$E$557,'Infos Relatório'!$B106,'Faturamento SP2'!$Z$2:$Z$557,'Infos Relatório'!BK$1)</f>
        <v>0</v>
      </c>
      <c r="BL106" s="14">
        <f>SUMIFS('Faturamento SP2'!$G$2:$G$557,'Faturamento SP2'!$D$2:$D$557,'Infos Relatório'!$B$84,'Faturamento SP2'!$E$2:$E$557,'Infos Relatório'!$B106,'Faturamento SP2'!$Z$2:$Z$557,'Infos Relatório'!BK$1)</f>
        <v>0</v>
      </c>
      <c r="BM106" s="14">
        <f>SUMIFS('Faturamento SP2'!$J$2:$J$557,'Faturamento SP2'!$D$2:$D$557,'Infos Relatório'!$B$84,'Faturamento SP2'!$E$2:$E$557,'Infos Relatório'!$B106,'Faturamento SP2'!$Z$2:$Z$557,'Infos Relatório'!BK$1)</f>
        <v>0</v>
      </c>
      <c r="BN106" s="15">
        <f>SUMIFS('Faturamento SP2'!$O$2:$O$557,'Faturamento SP2'!$D$2:$D$557,'Infos Relatório'!$B$84,'Faturamento SP2'!$E$2:$E$557,'Infos Relatório'!$B106,'Faturamento SP2'!$Z$2:$Z$557,'Infos Relatório'!BK$1,'Faturamento SP2'!$T$2:$T$557,"Sim")+SUMIFS('Faturamento SP2'!$P$2:$P$557,'Faturamento SP2'!$D$2:$D$557,'Infos Relatório'!$B$84,'Faturamento SP2'!$E$2:$E$557,'Infos Relatório'!$B106,'Faturamento SP2'!$Z$2:$Z$557,'Infos Relatório'!BK$1,'Faturamento SP2'!$T$2:$T$557,"Sim")</f>
        <v>0</v>
      </c>
      <c r="BO106" s="27" t="e">
        <f t="shared" si="34"/>
        <v>#DIV/0!</v>
      </c>
      <c r="BP106" s="24">
        <f>SUMIFS('Faturamento SP2'!$H$2:$H$557,'Faturamento SP2'!$D$2:$D$557,'Infos Relatório'!$B$84,'Faturamento SP2'!$E$2:$E$557,'Infos Relatório'!$B106,'Faturamento SP2'!$Z$2:$Z$557,'Infos Relatório'!BK$1)</f>
        <v>0</v>
      </c>
      <c r="BQ106" s="23">
        <f>COUNTIFS('Faturamento SP2'!$D$2:$D$557,'Infos Relatório'!$B$84,'Faturamento SP2'!$E$2:$E$557,'Infos Relatório'!$B106,'Faturamento SP2'!$Z$2:$Z$557,'Infos Relatório'!BQ$1)</f>
        <v>0</v>
      </c>
      <c r="BR106" s="14">
        <f>SUMIFS('Faturamento SP2'!$G$2:$G$557,'Faturamento SP2'!$D$2:$D$557,'Infos Relatório'!$B$84,'Faturamento SP2'!$E$2:$E$557,'Infos Relatório'!$B106,'Faturamento SP2'!$Z$2:$Z$557,'Infos Relatório'!BQ$1)</f>
        <v>0</v>
      </c>
      <c r="BS106" s="14">
        <f>SUMIFS('Faturamento SP2'!$J$2:$J$557,'Faturamento SP2'!$D$2:$D$557,'Infos Relatório'!$B$84,'Faturamento SP2'!$E$2:$E$557,'Infos Relatório'!$B106,'Faturamento SP2'!$Z$2:$Z$557,'Infos Relatório'!BQ$1)</f>
        <v>0</v>
      </c>
      <c r="BT106" s="15">
        <f>SUMIFS('Faturamento SP2'!$O$2:$O$557,'Faturamento SP2'!$D$2:$D$557,'Infos Relatório'!$B$84,'Faturamento SP2'!$E$2:$E$557,'Infos Relatório'!$B106,'Faturamento SP2'!$Z$2:$Z$557,'Infos Relatório'!BQ$1,'Faturamento SP2'!$T$2:$T$557,"Sim")+SUMIFS('Faturamento SP2'!$P$2:$P$557,'Faturamento SP2'!$D$2:$D$557,'Infos Relatório'!$B$84,'Faturamento SP2'!$E$2:$E$557,'Infos Relatório'!$B106,'Faturamento SP2'!$Z$2:$Z$557,'Infos Relatório'!BQ$1,'Faturamento SP2'!$T$2:$T$557,"Sim")</f>
        <v>0</v>
      </c>
      <c r="BU106" s="27" t="e">
        <f t="shared" si="35"/>
        <v>#DIV/0!</v>
      </c>
      <c r="BV106" s="24">
        <f>SUMIFS('Faturamento SP2'!$H$2:$H$557,'Faturamento SP2'!$D$2:$D$557,'Infos Relatório'!$B$84,'Faturamento SP2'!$E$2:$E$557,'Infos Relatório'!$B106,'Faturamento SP2'!$Z$2:$Z$557,'Infos Relatório'!BQ$1)</f>
        <v>0</v>
      </c>
    </row>
    <row r="107" spans="2:74">
      <c r="B107" s="17" t="s">
        <v>261</v>
      </c>
      <c r="C107" s="23">
        <f>COUNTIFS('Faturamento SP2'!$D$2:$D$557,'Infos Relatório'!$B$84,'Faturamento SP2'!$E$2:$E$557,'Infos Relatório'!$B107,'Faturamento SP2'!$Z$2:$Z$557,'Infos Relatório'!C$1)</f>
        <v>0</v>
      </c>
      <c r="D107" s="14">
        <f>SUMIFS('Faturamento SP2'!$G$2:$G$557,'Faturamento SP2'!$D$2:$D$557,'Infos Relatório'!$B$84,'Faturamento SP2'!$E$2:$E$557,'Infos Relatório'!$B107,'Faturamento SP2'!$Z$2:$Z$557,'Infos Relatório'!C$1)</f>
        <v>0</v>
      </c>
      <c r="E107" s="55">
        <f>SUMIFS('Faturamento SP2'!$J$2:$J$557,'Faturamento SP2'!$D$2:$D$557,'Infos Relatório'!$B$84,'Faturamento SP2'!$E$2:$E$557,'Infos Relatório'!$B107,'Faturamento SP2'!$Z$2:$Z$557,'Infos Relatório'!C$1)</f>
        <v>0</v>
      </c>
      <c r="F107" s="15">
        <f>SUMIFS('Faturamento SP2'!$O$2:$O$557,'Faturamento SP2'!$D$2:$D$557,'Infos Relatório'!$B$84,'Faturamento SP2'!$E$2:$E$557,'Infos Relatório'!$B107,'Faturamento SP2'!$Z$2:$Z$557,'Infos Relatório'!C$1,'Faturamento SP2'!$T$2:$T$557,"Sim")+SUMIFS('Faturamento SP2'!$P$2:$P$557,'Faturamento SP2'!$D$2:$D$557,'Infos Relatório'!$B$84,'Faturamento SP2'!$E$2:$E$557,'Infos Relatório'!$B107,'Faturamento SP2'!$Z$2:$Z$557,'Infos Relatório'!C$1,'Faturamento SP2'!$T$2:$T$557,"Sim")</f>
        <v>0</v>
      </c>
      <c r="G107" s="60" t="e">
        <f t="shared" si="24"/>
        <v>#DIV/0!</v>
      </c>
      <c r="H107" s="24">
        <f>SUMIFS('Faturamento SP2'!$H$2:$H$557,'Faturamento SP2'!$D$2:$D$557,'Infos Relatório'!$B$84,'Faturamento SP2'!$E$2:$E$557,'Infos Relatório'!$B107,'Faturamento SP2'!$Z$2:$Z$557,'Infos Relatório'!C$1)</f>
        <v>0</v>
      </c>
      <c r="I107" s="23">
        <f>COUNTIFS('Faturamento SP2'!$D$2:$D$557,'Infos Relatório'!$B$84,'Faturamento SP2'!$E$2:$E$557,'Infos Relatório'!$B107,'Faturamento SP2'!$Z$2:$Z$557,'Infos Relatório'!I$1)</f>
        <v>0</v>
      </c>
      <c r="J107" s="14">
        <f>SUMIFS('Faturamento SP2'!$G$2:$G$557,'Faturamento SP2'!$D$2:$D$557,'Infos Relatório'!$B$84,'Faturamento SP2'!$E$2:$E$557,'Infos Relatório'!$B107,'Faturamento SP2'!$Z$2:$Z$557,'Infos Relatório'!I$1)</f>
        <v>0</v>
      </c>
      <c r="K107" s="55">
        <f>SUMIFS('Faturamento SP2'!$J$2:$J$557,'Faturamento SP2'!$D$2:$D$557,'Infos Relatório'!$B$84,'Faturamento SP2'!$E$2:$E$557,'Infos Relatório'!$B107,'Faturamento SP2'!$Z$2:$Z$557,'Infos Relatório'!I$1)</f>
        <v>0</v>
      </c>
      <c r="L107" s="15">
        <f>SUMIFS('Faturamento SP2'!$O$2:$O$557,'Faturamento SP2'!$D$2:$D$557,'Infos Relatório'!$B$84,'Faturamento SP2'!$E$2:$E$557,'Infos Relatório'!$B107,'Faturamento SP2'!$Z$2:$Z$557,'Infos Relatório'!I$1,'Faturamento SP2'!$T$2:$T$557,"Sim")+SUMIFS('Faturamento SP2'!$P$2:$P$557,'Faturamento SP2'!$D$2:$D$557,'Infos Relatório'!$B$84,'Faturamento SP2'!$E$2:$E$557,'Infos Relatório'!$B107,'Faturamento SP2'!$Z$2:$Z$557,'Infos Relatório'!I$1,'Faturamento SP2'!$T$2:$T$557,"Sim")</f>
        <v>0</v>
      </c>
      <c r="M107" s="27" t="e">
        <f t="shared" si="25"/>
        <v>#DIV/0!</v>
      </c>
      <c r="N107" s="24">
        <f>SUMIFS('Faturamento SP2'!$H$2:$H$557,'Faturamento SP2'!$D$2:$D$557,'Infos Relatório'!$B$84,'Faturamento SP2'!$E$2:$E$557,'Infos Relatório'!$B107,'Faturamento SP2'!$Z$2:$Z$557,'Infos Relatório'!I$1)</f>
        <v>0</v>
      </c>
      <c r="O107" s="23">
        <f>COUNTIFS('Faturamento SP2'!$D$2:$D$557,'Infos Relatório'!$B$84,'Faturamento SP2'!$E$2:$E$557,'Infos Relatório'!$B107,'Faturamento SP2'!$Z$2:$Z$557,'Infos Relatório'!O$1)</f>
        <v>0</v>
      </c>
      <c r="P107" s="14">
        <f>SUMIFS('Faturamento SP2'!$G$2:$G$557,'Faturamento SP2'!$D$2:$D$557,'Infos Relatório'!$B$84,'Faturamento SP2'!$E$2:$E$557,'Infos Relatório'!$B107,'Faturamento SP2'!$Z$2:$Z$557,'Infos Relatório'!O$1)</f>
        <v>0</v>
      </c>
      <c r="Q107" s="14">
        <f>SUMIFS('Faturamento SP2'!$J$2:$J$557,'Faturamento SP2'!$D$2:$D$557,'Infos Relatório'!$B$84,'Faturamento SP2'!$E$2:$E$557,'Infos Relatório'!$B107,'Faturamento SP2'!$Z$2:$Z$557,'Infos Relatório'!O$1)</f>
        <v>0</v>
      </c>
      <c r="R107" s="15">
        <f>SUMIFS('Faturamento SP2'!$O$2:$O$557,'Faturamento SP2'!$D$2:$D$557,'Infos Relatório'!$B$84,'Faturamento SP2'!$E$2:$E$557,'Infos Relatório'!$B107,'Faturamento SP2'!$Z$2:$Z$557,'Infos Relatório'!O$1,'Faturamento SP2'!$T$2:$T$557,"Sim")+SUMIFS('Faturamento SP2'!$P$2:$P$557,'Faturamento SP2'!$D$2:$D$557,'Infos Relatório'!$B$84,'Faturamento SP2'!$E$2:$E$557,'Infos Relatório'!$B107,'Faturamento SP2'!$Z$2:$Z$557,'Infos Relatório'!O$1,'Faturamento SP2'!$T$2:$T$557,"Sim")</f>
        <v>0</v>
      </c>
      <c r="S107" s="27" t="e">
        <f t="shared" si="26"/>
        <v>#DIV/0!</v>
      </c>
      <c r="T107" s="24">
        <f>SUMIFS('Faturamento SP2'!$H$2:$H$557,'Faturamento SP2'!$D$2:$D$557,'Infos Relatório'!$B$84,'Faturamento SP2'!$E$2:$E$557,'Infos Relatório'!$B107,'Faturamento SP2'!$Z$2:$Z$557,'Infos Relatório'!O$1)</f>
        <v>0</v>
      </c>
      <c r="U107" s="23">
        <f>COUNTIFS('Faturamento SP2'!$D$2:$D$557,'Infos Relatório'!$B$84,'Faturamento SP2'!$E$2:$E$557,'Infos Relatório'!$B107,'Faturamento SP2'!$Z$2:$Z$557,'Infos Relatório'!U$1)</f>
        <v>0</v>
      </c>
      <c r="V107" s="14">
        <f>SUMIFS('Faturamento SP2'!$G$2:$G$557,'Faturamento SP2'!$D$2:$D$557,'Infos Relatório'!$B$84,'Faturamento SP2'!$E$2:$E$557,'Infos Relatório'!$B107,'Faturamento SP2'!$Z$2:$Z$557,'Infos Relatório'!U$1)</f>
        <v>0</v>
      </c>
      <c r="W107" s="14">
        <f>SUMIFS('Faturamento SP2'!$J$2:$J$557,'Faturamento SP2'!$D$2:$D$557,'Infos Relatório'!$B$84,'Faturamento SP2'!$E$2:$E$557,'Infos Relatório'!$B107,'Faturamento SP2'!$Z$2:$Z$557,'Infos Relatório'!U$1)</f>
        <v>0</v>
      </c>
      <c r="X107" s="15">
        <f>SUMIFS('Faturamento SP2'!$O$2:$O$557,'Faturamento SP2'!$D$2:$D$557,'Infos Relatório'!$B$84,'Faturamento SP2'!$E$2:$E$557,'Infos Relatório'!$B107,'Faturamento SP2'!$Z$2:$Z$557,'Infos Relatório'!U$1,'Faturamento SP2'!$T$2:$T$557,"Sim")+SUMIFS('Faturamento SP2'!$P$2:$P$557,'Faturamento SP2'!$D$2:$D$557,'Infos Relatório'!$B$84,'Faturamento SP2'!$E$2:$E$557,'Infos Relatório'!$B107,'Faturamento SP2'!$Z$2:$Z$557,'Infos Relatório'!U$1,'Faturamento SP2'!$T$2:$T$557,"Sim")</f>
        <v>0</v>
      </c>
      <c r="Y107" s="27" t="e">
        <f t="shared" si="27"/>
        <v>#DIV/0!</v>
      </c>
      <c r="Z107" s="24">
        <f>SUMIFS('Faturamento SP2'!$H$2:$H$557,'Faturamento SP2'!$D$2:$D$557,'Infos Relatório'!$B$84,'Faturamento SP2'!$E$2:$E$557,'Infos Relatório'!$B107,'Faturamento SP2'!$Z$2:$Z$557,'Infos Relatório'!U$1)</f>
        <v>0</v>
      </c>
      <c r="AA107" s="23">
        <f>COUNTIFS('Faturamento SP2'!$D$2:$D$557,'Infos Relatório'!$B$84,'Faturamento SP2'!$E$2:$E$557,'Infos Relatório'!$B107,'Faturamento SP2'!$Z$2:$Z$557,'Infos Relatório'!AA$1)</f>
        <v>0</v>
      </c>
      <c r="AB107" s="14">
        <f>SUMIFS('Faturamento SP2'!$G$2:$G$557,'Faturamento SP2'!$D$2:$D$557,'Infos Relatório'!$B$84,'Faturamento SP2'!$E$2:$E$557,'Infos Relatório'!$B107,'Faturamento SP2'!$Z$2:$Z$557,'Infos Relatório'!AA$1)</f>
        <v>0</v>
      </c>
      <c r="AC107" s="14">
        <f>SUMIFS('Faturamento SP2'!$J$2:$J$557,'Faturamento SP2'!$D$2:$D$557,'Infos Relatório'!$B$84,'Faturamento SP2'!$E$2:$E$557,'Infos Relatório'!$B107,'Faturamento SP2'!$Z$2:$Z$557,'Infos Relatório'!AA$1)</f>
        <v>0</v>
      </c>
      <c r="AD107" s="15">
        <f>SUMIFS('Faturamento SP2'!$O$2:$O$557,'Faturamento SP2'!$D$2:$D$557,'Infos Relatório'!$B$84,'Faturamento SP2'!$E$2:$E$557,'Infos Relatório'!$B107,'Faturamento SP2'!$Z$2:$Z$557,'Infos Relatório'!AA$1,'Faturamento SP2'!$T$2:$T$557,"Sim")+SUMIFS('Faturamento SP2'!$P$2:$P$557,'Faturamento SP2'!$D$2:$D$557,'Infos Relatório'!$B$84,'Faturamento SP2'!$E$2:$E$557,'Infos Relatório'!$B107,'Faturamento SP2'!$Z$2:$Z$557,'Infos Relatório'!AA$1,'Faturamento SP2'!$T$2:$T$557,"Sim")</f>
        <v>0</v>
      </c>
      <c r="AE107" s="27" t="e">
        <f t="shared" si="28"/>
        <v>#DIV/0!</v>
      </c>
      <c r="AF107" s="24">
        <f>SUMIFS('Faturamento SP2'!$H$2:$H$557,'Faturamento SP2'!$D$2:$D$557,'Infos Relatório'!$B$84,'Faturamento SP2'!$E$2:$E$557,'Infos Relatório'!$B107,'Faturamento SP2'!$Z$2:$Z$557,'Infos Relatório'!AA$1)</f>
        <v>0</v>
      </c>
      <c r="AG107" s="23">
        <f>COUNTIFS('Faturamento SP2'!$D$2:$D$557,'Infos Relatório'!$B$84,'Faturamento SP2'!$E$2:$E$557,'Infos Relatório'!$B107,'Faturamento SP2'!$Z$2:$Z$557,'Infos Relatório'!AG$1)</f>
        <v>0</v>
      </c>
      <c r="AH107" s="14">
        <f>SUMIFS('Faturamento SP2'!$G$2:$G$557,'Faturamento SP2'!$D$2:$D$557,'Infos Relatório'!$B$84,'Faturamento SP2'!$E$2:$E$557,'Infos Relatório'!$B107,'Faturamento SP2'!$Z$2:$Z$557,'Infos Relatório'!AG$1)</f>
        <v>0</v>
      </c>
      <c r="AI107" s="14">
        <f>SUMIFS('Faturamento SP2'!$J$2:$J$557,'Faturamento SP2'!$D$2:$D$557,'Infos Relatório'!$B$84,'Faturamento SP2'!$E$2:$E$557,'Infos Relatório'!$B107,'Faturamento SP2'!$Z$2:$Z$557,'Infos Relatório'!AG$1)</f>
        <v>0</v>
      </c>
      <c r="AJ107" s="15">
        <f>SUMIFS('Faturamento SP2'!$O$2:$O$557,'Faturamento SP2'!$D$2:$D$557,'Infos Relatório'!$B$84,'Faturamento SP2'!$E$2:$E$557,'Infos Relatório'!$B107,'Faturamento SP2'!$Z$2:$Z$557,'Infos Relatório'!AG$1,'Faturamento SP2'!$T$2:$T$557,"Sim")+SUMIFS('Faturamento SP2'!$P$2:$P$557,'Faturamento SP2'!$D$2:$D$557,'Infos Relatório'!$B$84,'Faturamento SP2'!$E$2:$E$557,'Infos Relatório'!$B107,'Faturamento SP2'!$Z$2:$Z$557,'Infos Relatório'!AG$1,'Faturamento SP2'!$T$2:$T$557,"Sim")</f>
        <v>0</v>
      </c>
      <c r="AK107" s="27" t="e">
        <f t="shared" si="29"/>
        <v>#DIV/0!</v>
      </c>
      <c r="AL107" s="24">
        <f>SUMIFS('Faturamento SP2'!$H$2:$H$557,'Faturamento SP2'!$D$2:$D$557,'Infos Relatório'!$B$84,'Faturamento SP2'!$E$2:$E$557,'Infos Relatório'!$B107,'Faturamento SP2'!$Z$2:$Z$557,'Infos Relatório'!AG$1)</f>
        <v>0</v>
      </c>
      <c r="AM107" s="23">
        <f>COUNTIFS('Faturamento SP2'!$D$2:$D$557,'Infos Relatório'!$B$84,'Faturamento SP2'!$E$2:$E$557,'Infos Relatório'!$B107,'Faturamento SP2'!$Z$2:$Z$557,'Infos Relatório'!AM$1)</f>
        <v>0</v>
      </c>
      <c r="AN107" s="14">
        <f>SUMIFS('Faturamento SP2'!$G$2:$G$557,'Faturamento SP2'!$D$2:$D$557,'Infos Relatório'!$B$84,'Faturamento SP2'!$E$2:$E$557,'Infos Relatório'!$B107,'Faturamento SP2'!$Z$2:$Z$557,'Infos Relatório'!AM$1)</f>
        <v>0</v>
      </c>
      <c r="AO107" s="14">
        <f>SUMIFS('Faturamento SP2'!$J$2:$J$557,'Faturamento SP2'!$D$2:$D$557,'Infos Relatório'!$B$84,'Faturamento SP2'!$E$2:$E$557,'Infos Relatório'!$B107,'Faturamento SP2'!$Z$2:$Z$557,'Infos Relatório'!AM$1)</f>
        <v>0</v>
      </c>
      <c r="AP107" s="15">
        <f>SUMIFS('Faturamento SP2'!$O$2:$O$557,'Faturamento SP2'!$D$2:$D$557,'Infos Relatório'!$B$84,'Faturamento SP2'!$E$2:$E$557,'Infos Relatório'!$B107,'Faturamento SP2'!$Z$2:$Z$557,'Infos Relatório'!AM$1,'Faturamento SP2'!$T$2:$T$557,"Sim")+SUMIFS('Faturamento SP2'!$P$2:$P$557,'Faturamento SP2'!$D$2:$D$557,'Infos Relatório'!$B$84,'Faturamento SP2'!$E$2:$E$557,'Infos Relatório'!$B107,'Faturamento SP2'!$Z$2:$Z$557,'Infos Relatório'!AM$1,'Faturamento SP2'!$T$2:$T$557,"Sim")</f>
        <v>0</v>
      </c>
      <c r="AQ107" s="27" t="e">
        <f t="shared" si="30"/>
        <v>#DIV/0!</v>
      </c>
      <c r="AR107" s="24">
        <f>SUMIFS('Faturamento SP2'!$H$2:$H$557,'Faturamento SP2'!$D$2:$D$557,'Infos Relatório'!$B$84,'Faturamento SP2'!$E$2:$E$557,'Infos Relatório'!$B107,'Faturamento SP2'!$Z$2:$Z$557,'Infos Relatório'!AM$1)</f>
        <v>0</v>
      </c>
      <c r="AS107" s="23">
        <f>COUNTIFS('Faturamento SP2'!$D$2:$D$557,'Infos Relatório'!$B$84,'Faturamento SP2'!$E$2:$E$557,'Infos Relatório'!$B107,'Faturamento SP2'!$Z$2:$Z$557,'Infos Relatório'!AS$1)</f>
        <v>0</v>
      </c>
      <c r="AT107" s="14">
        <f>SUMIFS('Faturamento SP2'!$G$2:$G$557,'Faturamento SP2'!$D$2:$D$557,'Infos Relatório'!$B$84,'Faturamento SP2'!$E$2:$E$557,'Infos Relatório'!$B107,'Faturamento SP2'!$Z$2:$Z$557,'Infos Relatório'!AS$1)</f>
        <v>0</v>
      </c>
      <c r="AU107" s="14">
        <f>SUMIFS('Faturamento SP2'!$J$2:$J$557,'Faturamento SP2'!$D$2:$D$557,'Infos Relatório'!$B$84,'Faturamento SP2'!$E$2:$E$557,'Infos Relatório'!$B107,'Faturamento SP2'!$Z$2:$Z$557,'Infos Relatório'!AS$1)</f>
        <v>0</v>
      </c>
      <c r="AV107" s="15">
        <f>SUMIFS('Faturamento SP2'!$O$2:$O$557,'Faturamento SP2'!$D$2:$D$557,'Infos Relatório'!$B$84,'Faturamento SP2'!$E$2:$E$557,'Infos Relatório'!$B107,'Faturamento SP2'!$Z$2:$Z$557,'Infos Relatório'!AS$1,'Faturamento SP2'!$T$2:$T$557,"Sim")+SUMIFS('Faturamento SP2'!$P$2:$P$557,'Faturamento SP2'!$D$2:$D$557,'Infos Relatório'!$B$84,'Faturamento SP2'!$E$2:$E$557,'Infos Relatório'!$B107,'Faturamento SP2'!$Z$2:$Z$557,'Infos Relatório'!AS$1,'Faturamento SP2'!$T$2:$T$557,"Sim")</f>
        <v>0</v>
      </c>
      <c r="AW107" s="27" t="e">
        <f t="shared" si="31"/>
        <v>#DIV/0!</v>
      </c>
      <c r="AX107" s="24">
        <f>SUMIFS('Faturamento SP2'!$H$2:$H$557,'Faturamento SP2'!$D$2:$D$557,'Infos Relatório'!$B$84,'Faturamento SP2'!$E$2:$E$557,'Infos Relatório'!$B107,'Faturamento SP2'!$Z$2:$Z$557,'Infos Relatório'!AS$1)</f>
        <v>0</v>
      </c>
      <c r="AY107" s="23">
        <f>COUNTIFS('Faturamento SP2'!$D$2:$D$557,'Infos Relatório'!$B$84,'Faturamento SP2'!$E$2:$E$557,'Infos Relatório'!$B107,'Faturamento SP2'!$Z$2:$Z$557,'Infos Relatório'!AY$1)</f>
        <v>0</v>
      </c>
      <c r="AZ107" s="14">
        <f>SUMIFS('Faturamento SP2'!$G$2:$G$557,'Faturamento SP2'!$D$2:$D$557,'Infos Relatório'!$B$84,'Faturamento SP2'!$E$2:$E$557,'Infos Relatório'!$B107,'Faturamento SP2'!$Z$2:$Z$557,'Infos Relatório'!AY$1)</f>
        <v>0</v>
      </c>
      <c r="BA107" s="14">
        <f>SUMIFS('Faturamento SP2'!$J$2:$J$557,'Faturamento SP2'!$D$2:$D$557,'Infos Relatório'!$B$84,'Faturamento SP2'!$E$2:$E$557,'Infos Relatório'!$B107,'Faturamento SP2'!$Z$2:$Z$557,'Infos Relatório'!AY$1)</f>
        <v>0</v>
      </c>
      <c r="BB107" s="15">
        <f>SUMIFS('Faturamento SP2'!$O$2:$O$557,'Faturamento SP2'!$D$2:$D$557,'Infos Relatório'!$B$84,'Faturamento SP2'!$E$2:$E$557,'Infos Relatório'!$B107,'Faturamento SP2'!$Z$2:$Z$557,'Infos Relatório'!AY$1,'Faturamento SP2'!$T$2:$T$557,"Sim")+SUMIFS('Faturamento SP2'!$P$2:$P$557,'Faturamento SP2'!$D$2:$D$557,'Infos Relatório'!$B$84,'Faturamento SP2'!$E$2:$E$557,'Infos Relatório'!$B107,'Faturamento SP2'!$Z$2:$Z$557,'Infos Relatório'!AY$1,'Faturamento SP2'!$T$2:$T$557,"Sim")</f>
        <v>0</v>
      </c>
      <c r="BC107" s="27" t="e">
        <f t="shared" si="32"/>
        <v>#DIV/0!</v>
      </c>
      <c r="BD107" s="24">
        <f>SUMIFS('Faturamento SP2'!$H$2:$H$557,'Faturamento SP2'!$D$2:$D$557,'Infos Relatório'!$B$84,'Faturamento SP2'!$E$2:$E$557,'Infos Relatório'!$B107,'Faturamento SP2'!$Z$2:$Z$557,'Infos Relatório'!AY$1)</f>
        <v>0</v>
      </c>
      <c r="BE107" s="23">
        <f>COUNTIFS('Faturamento SP2'!$D$2:$D$557,'Infos Relatório'!$B$84,'Faturamento SP2'!$E$2:$E$557,'Infos Relatório'!$B107,'Faturamento SP2'!$Z$2:$Z$557,'Infos Relatório'!BE$1)</f>
        <v>0</v>
      </c>
      <c r="BF107" s="14">
        <f>SUMIFS('Faturamento SP2'!$G$2:$G$557,'Faturamento SP2'!$D$2:$D$557,'Infos Relatório'!$B$84,'Faturamento SP2'!$E$2:$E$557,'Infos Relatório'!$B107,'Faturamento SP2'!$Z$2:$Z$557,'Infos Relatório'!BE$1)</f>
        <v>0</v>
      </c>
      <c r="BG107" s="14">
        <f>SUMIFS('Faturamento SP2'!$J$2:$J$557,'Faturamento SP2'!$D$2:$D$557,'Infos Relatório'!$B$84,'Faturamento SP2'!$E$2:$E$557,'Infos Relatório'!$B107,'Faturamento SP2'!$Z$2:$Z$557,'Infos Relatório'!BE$1)</f>
        <v>0</v>
      </c>
      <c r="BH107" s="15">
        <f>SUMIFS('Faturamento SP2'!$O$2:$O$557,'Faturamento SP2'!$D$2:$D$557,'Infos Relatório'!$B$84,'Faturamento SP2'!$E$2:$E$557,'Infos Relatório'!$B107,'Faturamento SP2'!$Z$2:$Z$557,'Infos Relatório'!BE$1,'Faturamento SP2'!$T$2:$T$557,"Sim")+SUMIFS('Faturamento SP2'!$P$2:$P$557,'Faturamento SP2'!$D$2:$D$557,'Infos Relatório'!$B$84,'Faturamento SP2'!$E$2:$E$557,'Infos Relatório'!$B107,'Faturamento SP2'!$Z$2:$Z$557,'Infos Relatório'!BE$1,'Faturamento SP2'!$T$2:$T$557,"Sim")</f>
        <v>0</v>
      </c>
      <c r="BI107" s="27" t="e">
        <f t="shared" si="33"/>
        <v>#DIV/0!</v>
      </c>
      <c r="BJ107" s="24">
        <f>SUMIFS('Faturamento SP2'!$H$2:$H$557,'Faturamento SP2'!$D$2:$D$557,'Infos Relatório'!$B$84,'Faturamento SP2'!$E$2:$E$557,'Infos Relatório'!$B107,'Faturamento SP2'!$Z$2:$Z$557,'Infos Relatório'!BE$1)</f>
        <v>0</v>
      </c>
      <c r="BK107" s="23">
        <f>COUNTIFS('Faturamento SP2'!$D$2:$D$557,'Infos Relatório'!$B$84,'Faturamento SP2'!$E$2:$E$557,'Infos Relatório'!$B107,'Faturamento SP2'!$Z$2:$Z$557,'Infos Relatório'!BK$1)</f>
        <v>0</v>
      </c>
      <c r="BL107" s="14">
        <f>SUMIFS('Faturamento SP2'!$G$2:$G$557,'Faturamento SP2'!$D$2:$D$557,'Infos Relatório'!$B$84,'Faturamento SP2'!$E$2:$E$557,'Infos Relatório'!$B107,'Faturamento SP2'!$Z$2:$Z$557,'Infos Relatório'!BK$1)</f>
        <v>0</v>
      </c>
      <c r="BM107" s="14">
        <f>SUMIFS('Faturamento SP2'!$J$2:$J$557,'Faturamento SP2'!$D$2:$D$557,'Infos Relatório'!$B$84,'Faturamento SP2'!$E$2:$E$557,'Infos Relatório'!$B107,'Faturamento SP2'!$Z$2:$Z$557,'Infos Relatório'!BK$1)</f>
        <v>0</v>
      </c>
      <c r="BN107" s="15">
        <f>SUMIFS('Faturamento SP2'!$O$2:$O$557,'Faturamento SP2'!$D$2:$D$557,'Infos Relatório'!$B$84,'Faturamento SP2'!$E$2:$E$557,'Infos Relatório'!$B107,'Faturamento SP2'!$Z$2:$Z$557,'Infos Relatório'!BK$1,'Faturamento SP2'!$T$2:$T$557,"Sim")+SUMIFS('Faturamento SP2'!$P$2:$P$557,'Faturamento SP2'!$D$2:$D$557,'Infos Relatório'!$B$84,'Faturamento SP2'!$E$2:$E$557,'Infos Relatório'!$B107,'Faturamento SP2'!$Z$2:$Z$557,'Infos Relatório'!BK$1,'Faturamento SP2'!$T$2:$T$557,"Sim")</f>
        <v>0</v>
      </c>
      <c r="BO107" s="27" t="e">
        <f t="shared" si="34"/>
        <v>#DIV/0!</v>
      </c>
      <c r="BP107" s="24">
        <f>SUMIFS('Faturamento SP2'!$H$2:$H$557,'Faturamento SP2'!$D$2:$D$557,'Infos Relatório'!$B$84,'Faturamento SP2'!$E$2:$E$557,'Infos Relatório'!$B107,'Faturamento SP2'!$Z$2:$Z$557,'Infos Relatório'!BK$1)</f>
        <v>0</v>
      </c>
      <c r="BQ107" s="23">
        <f>COUNTIFS('Faturamento SP2'!$D$2:$D$557,'Infos Relatório'!$B$84,'Faturamento SP2'!$E$2:$E$557,'Infos Relatório'!$B107,'Faturamento SP2'!$Z$2:$Z$557,'Infos Relatório'!BQ$1)</f>
        <v>0</v>
      </c>
      <c r="BR107" s="14">
        <f>SUMIFS('Faturamento SP2'!$G$2:$G$557,'Faturamento SP2'!$D$2:$D$557,'Infos Relatório'!$B$84,'Faturamento SP2'!$E$2:$E$557,'Infos Relatório'!$B107,'Faturamento SP2'!$Z$2:$Z$557,'Infos Relatório'!BQ$1)</f>
        <v>0</v>
      </c>
      <c r="BS107" s="14">
        <f>SUMIFS('Faturamento SP2'!$J$2:$J$557,'Faturamento SP2'!$D$2:$D$557,'Infos Relatório'!$B$84,'Faturamento SP2'!$E$2:$E$557,'Infos Relatório'!$B107,'Faturamento SP2'!$Z$2:$Z$557,'Infos Relatório'!BQ$1)</f>
        <v>0</v>
      </c>
      <c r="BT107" s="15">
        <f>SUMIFS('Faturamento SP2'!$O$2:$O$557,'Faturamento SP2'!$D$2:$D$557,'Infos Relatório'!$B$84,'Faturamento SP2'!$E$2:$E$557,'Infos Relatório'!$B107,'Faturamento SP2'!$Z$2:$Z$557,'Infos Relatório'!BQ$1,'Faturamento SP2'!$T$2:$T$557,"Sim")+SUMIFS('Faturamento SP2'!$P$2:$P$557,'Faturamento SP2'!$D$2:$D$557,'Infos Relatório'!$B$84,'Faturamento SP2'!$E$2:$E$557,'Infos Relatório'!$B107,'Faturamento SP2'!$Z$2:$Z$557,'Infos Relatório'!BQ$1,'Faturamento SP2'!$T$2:$T$557,"Sim")</f>
        <v>0</v>
      </c>
      <c r="BU107" s="27" t="e">
        <f t="shared" si="35"/>
        <v>#DIV/0!</v>
      </c>
      <c r="BV107" s="24">
        <f>SUMIFS('Faturamento SP2'!$H$2:$H$557,'Faturamento SP2'!$D$2:$D$557,'Infos Relatório'!$B$84,'Faturamento SP2'!$E$2:$E$557,'Infos Relatório'!$B107,'Faturamento SP2'!$Z$2:$Z$557,'Infos Relatório'!BQ$1)</f>
        <v>0</v>
      </c>
    </row>
    <row r="108" spans="2:74">
      <c r="B108" s="17" t="s">
        <v>155</v>
      </c>
      <c r="C108" s="23">
        <f>COUNTIFS('Faturamento SP2'!$D$2:$D$557,'Infos Relatório'!$B$84,'Faturamento SP2'!$E$2:$E$557,'Infos Relatório'!$B108,'Faturamento SP2'!$Z$2:$Z$557,'Infos Relatório'!C$1)</f>
        <v>0</v>
      </c>
      <c r="D108" s="14">
        <f>SUMIFS('Faturamento SP2'!$G$2:$G$557,'Faturamento SP2'!$D$2:$D$557,'Infos Relatório'!$B$84,'Faturamento SP2'!$E$2:$E$557,'Infos Relatório'!$B108,'Faturamento SP2'!$Z$2:$Z$557,'Infos Relatório'!C$1)</f>
        <v>0</v>
      </c>
      <c r="E108" s="55">
        <f>SUMIFS('Faturamento SP2'!$J$2:$J$557,'Faturamento SP2'!$D$2:$D$557,'Infos Relatório'!$B$84,'Faturamento SP2'!$E$2:$E$557,'Infos Relatório'!$B108,'Faturamento SP2'!$Z$2:$Z$557,'Infos Relatório'!C$1)</f>
        <v>0</v>
      </c>
      <c r="F108" s="15">
        <f>SUMIFS('Faturamento SP2'!$O$2:$O$557,'Faturamento SP2'!$D$2:$D$557,'Infos Relatório'!$B$84,'Faturamento SP2'!$E$2:$E$557,'Infos Relatório'!$B108,'Faturamento SP2'!$Z$2:$Z$557,'Infos Relatório'!C$1,'Faturamento SP2'!$T$2:$T$557,"Sim")+SUMIFS('Faturamento SP2'!$P$2:$P$557,'Faturamento SP2'!$D$2:$D$557,'Infos Relatório'!$B$84,'Faturamento SP2'!$E$2:$E$557,'Infos Relatório'!$B108,'Faturamento SP2'!$Z$2:$Z$557,'Infos Relatório'!C$1,'Faturamento SP2'!$T$2:$T$557,"Sim")</f>
        <v>0</v>
      </c>
      <c r="G108" s="60" t="e">
        <f t="shared" si="24"/>
        <v>#DIV/0!</v>
      </c>
      <c r="H108" s="24">
        <f>SUMIFS('Faturamento SP2'!$H$2:$H$557,'Faturamento SP2'!$D$2:$D$557,'Infos Relatório'!$B$84,'Faturamento SP2'!$E$2:$E$557,'Infos Relatório'!$B108,'Faturamento SP2'!$Z$2:$Z$557,'Infos Relatório'!C$1)</f>
        <v>0</v>
      </c>
      <c r="I108" s="23">
        <f>COUNTIFS('Faturamento SP2'!$D$2:$D$557,'Infos Relatório'!$B$84,'Faturamento SP2'!$E$2:$E$557,'Infos Relatório'!$B108,'Faturamento SP2'!$Z$2:$Z$557,'Infos Relatório'!I$1)</f>
        <v>0</v>
      </c>
      <c r="J108" s="14">
        <f>SUMIFS('Faturamento SP2'!$G$2:$G$557,'Faturamento SP2'!$D$2:$D$557,'Infos Relatório'!$B$84,'Faturamento SP2'!$E$2:$E$557,'Infos Relatório'!$B108,'Faturamento SP2'!$Z$2:$Z$557,'Infos Relatório'!I$1)</f>
        <v>0</v>
      </c>
      <c r="K108" s="55">
        <f>SUMIFS('Faturamento SP2'!$J$2:$J$557,'Faturamento SP2'!$D$2:$D$557,'Infos Relatório'!$B$84,'Faturamento SP2'!$E$2:$E$557,'Infos Relatório'!$B108,'Faturamento SP2'!$Z$2:$Z$557,'Infos Relatório'!I$1)</f>
        <v>0</v>
      </c>
      <c r="L108" s="15">
        <f>SUMIFS('Faturamento SP2'!$O$2:$O$557,'Faturamento SP2'!$D$2:$D$557,'Infos Relatório'!$B$84,'Faturamento SP2'!$E$2:$E$557,'Infos Relatório'!$B108,'Faturamento SP2'!$Z$2:$Z$557,'Infos Relatório'!I$1,'Faturamento SP2'!$T$2:$T$557,"Sim")+SUMIFS('Faturamento SP2'!$P$2:$P$557,'Faturamento SP2'!$D$2:$D$557,'Infos Relatório'!$B$84,'Faturamento SP2'!$E$2:$E$557,'Infos Relatório'!$B108,'Faturamento SP2'!$Z$2:$Z$557,'Infos Relatório'!I$1,'Faturamento SP2'!$T$2:$T$557,"Sim")</f>
        <v>0</v>
      </c>
      <c r="M108" s="27" t="e">
        <f t="shared" si="25"/>
        <v>#DIV/0!</v>
      </c>
      <c r="N108" s="24">
        <f>SUMIFS('Faturamento SP2'!$H$2:$H$557,'Faturamento SP2'!$D$2:$D$557,'Infos Relatório'!$B$84,'Faturamento SP2'!$E$2:$E$557,'Infos Relatório'!$B108,'Faturamento SP2'!$Z$2:$Z$557,'Infos Relatório'!I$1)</f>
        <v>0</v>
      </c>
      <c r="O108" s="23">
        <f>COUNTIFS('Faturamento SP2'!$D$2:$D$557,'Infos Relatório'!$B$84,'Faturamento SP2'!$E$2:$E$557,'Infos Relatório'!$B108,'Faturamento SP2'!$Z$2:$Z$557,'Infos Relatório'!O$1)</f>
        <v>0</v>
      </c>
      <c r="P108" s="14">
        <f>SUMIFS('Faturamento SP2'!$G$2:$G$557,'Faturamento SP2'!$D$2:$D$557,'Infos Relatório'!$B$84,'Faturamento SP2'!$E$2:$E$557,'Infos Relatório'!$B108,'Faturamento SP2'!$Z$2:$Z$557,'Infos Relatório'!O$1)</f>
        <v>0</v>
      </c>
      <c r="Q108" s="14">
        <f>SUMIFS('Faturamento SP2'!$J$2:$J$557,'Faturamento SP2'!$D$2:$D$557,'Infos Relatório'!$B$84,'Faturamento SP2'!$E$2:$E$557,'Infos Relatório'!$B108,'Faturamento SP2'!$Z$2:$Z$557,'Infos Relatório'!O$1)</f>
        <v>0</v>
      </c>
      <c r="R108" s="15">
        <f>SUMIFS('Faturamento SP2'!$O$2:$O$557,'Faturamento SP2'!$D$2:$D$557,'Infos Relatório'!$B$84,'Faturamento SP2'!$E$2:$E$557,'Infos Relatório'!$B108,'Faturamento SP2'!$Z$2:$Z$557,'Infos Relatório'!O$1,'Faturamento SP2'!$T$2:$T$557,"Sim")+SUMIFS('Faturamento SP2'!$P$2:$P$557,'Faturamento SP2'!$D$2:$D$557,'Infos Relatório'!$B$84,'Faturamento SP2'!$E$2:$E$557,'Infos Relatório'!$B108,'Faturamento SP2'!$Z$2:$Z$557,'Infos Relatório'!O$1,'Faturamento SP2'!$T$2:$T$557,"Sim")</f>
        <v>0</v>
      </c>
      <c r="S108" s="27" t="e">
        <f t="shared" si="26"/>
        <v>#DIV/0!</v>
      </c>
      <c r="T108" s="24">
        <f>SUMIFS('Faturamento SP2'!$H$2:$H$557,'Faturamento SP2'!$D$2:$D$557,'Infos Relatório'!$B$84,'Faturamento SP2'!$E$2:$E$557,'Infos Relatório'!$B108,'Faturamento SP2'!$Z$2:$Z$557,'Infos Relatório'!O$1)</f>
        <v>0</v>
      </c>
      <c r="U108" s="23">
        <f>COUNTIFS('Faturamento SP2'!$D$2:$D$557,'Infos Relatório'!$B$84,'Faturamento SP2'!$E$2:$E$557,'Infos Relatório'!$B108,'Faturamento SP2'!$Z$2:$Z$557,'Infos Relatório'!U$1)</f>
        <v>0</v>
      </c>
      <c r="V108" s="14">
        <f>SUMIFS('Faturamento SP2'!$G$2:$G$557,'Faturamento SP2'!$D$2:$D$557,'Infos Relatório'!$B$84,'Faturamento SP2'!$E$2:$E$557,'Infos Relatório'!$B108,'Faturamento SP2'!$Z$2:$Z$557,'Infos Relatório'!U$1)</f>
        <v>0</v>
      </c>
      <c r="W108" s="14">
        <f>SUMIFS('Faturamento SP2'!$J$2:$J$557,'Faturamento SP2'!$D$2:$D$557,'Infos Relatório'!$B$84,'Faturamento SP2'!$E$2:$E$557,'Infos Relatório'!$B108,'Faturamento SP2'!$Z$2:$Z$557,'Infos Relatório'!U$1)</f>
        <v>0</v>
      </c>
      <c r="X108" s="15">
        <f>SUMIFS('Faturamento SP2'!$O$2:$O$557,'Faturamento SP2'!$D$2:$D$557,'Infos Relatório'!$B$84,'Faturamento SP2'!$E$2:$E$557,'Infos Relatório'!$B108,'Faturamento SP2'!$Z$2:$Z$557,'Infos Relatório'!U$1,'Faturamento SP2'!$T$2:$T$557,"Sim")+SUMIFS('Faturamento SP2'!$P$2:$P$557,'Faturamento SP2'!$D$2:$D$557,'Infos Relatório'!$B$84,'Faturamento SP2'!$E$2:$E$557,'Infos Relatório'!$B108,'Faturamento SP2'!$Z$2:$Z$557,'Infos Relatório'!U$1,'Faturamento SP2'!$T$2:$T$557,"Sim")</f>
        <v>0</v>
      </c>
      <c r="Y108" s="27" t="e">
        <f t="shared" si="27"/>
        <v>#DIV/0!</v>
      </c>
      <c r="Z108" s="24">
        <f>SUMIFS('Faturamento SP2'!$H$2:$H$557,'Faturamento SP2'!$D$2:$D$557,'Infos Relatório'!$B$84,'Faturamento SP2'!$E$2:$E$557,'Infos Relatório'!$B108,'Faturamento SP2'!$Z$2:$Z$557,'Infos Relatório'!U$1)</f>
        <v>0</v>
      </c>
      <c r="AA108" s="23">
        <f>COUNTIFS('Faturamento SP2'!$D$2:$D$557,'Infos Relatório'!$B$84,'Faturamento SP2'!$E$2:$E$557,'Infos Relatório'!$B108,'Faturamento SP2'!$Z$2:$Z$557,'Infos Relatório'!AA$1)</f>
        <v>0</v>
      </c>
      <c r="AB108" s="14">
        <f>SUMIFS('Faturamento SP2'!$G$2:$G$557,'Faturamento SP2'!$D$2:$D$557,'Infos Relatório'!$B$84,'Faturamento SP2'!$E$2:$E$557,'Infos Relatório'!$B108,'Faturamento SP2'!$Z$2:$Z$557,'Infos Relatório'!AA$1)</f>
        <v>0</v>
      </c>
      <c r="AC108" s="14">
        <f>SUMIFS('Faturamento SP2'!$J$2:$J$557,'Faturamento SP2'!$D$2:$D$557,'Infos Relatório'!$B$84,'Faturamento SP2'!$E$2:$E$557,'Infos Relatório'!$B108,'Faturamento SP2'!$Z$2:$Z$557,'Infos Relatório'!AA$1)</f>
        <v>0</v>
      </c>
      <c r="AD108" s="15">
        <f>SUMIFS('Faturamento SP2'!$O$2:$O$557,'Faturamento SP2'!$D$2:$D$557,'Infos Relatório'!$B$84,'Faturamento SP2'!$E$2:$E$557,'Infos Relatório'!$B108,'Faturamento SP2'!$Z$2:$Z$557,'Infos Relatório'!AA$1,'Faturamento SP2'!$T$2:$T$557,"Sim")+SUMIFS('Faturamento SP2'!$P$2:$P$557,'Faturamento SP2'!$D$2:$D$557,'Infos Relatório'!$B$84,'Faturamento SP2'!$E$2:$E$557,'Infos Relatório'!$B108,'Faturamento SP2'!$Z$2:$Z$557,'Infos Relatório'!AA$1,'Faturamento SP2'!$T$2:$T$557,"Sim")</f>
        <v>0</v>
      </c>
      <c r="AE108" s="27" t="e">
        <f t="shared" si="28"/>
        <v>#DIV/0!</v>
      </c>
      <c r="AF108" s="24">
        <f>SUMIFS('Faturamento SP2'!$H$2:$H$557,'Faturamento SP2'!$D$2:$D$557,'Infos Relatório'!$B$84,'Faturamento SP2'!$E$2:$E$557,'Infos Relatório'!$B108,'Faturamento SP2'!$Z$2:$Z$557,'Infos Relatório'!AA$1)</f>
        <v>0</v>
      </c>
      <c r="AG108" s="23">
        <f>COUNTIFS('Faturamento SP2'!$D$2:$D$557,'Infos Relatório'!$B$84,'Faturamento SP2'!$E$2:$E$557,'Infos Relatório'!$B108,'Faturamento SP2'!$Z$2:$Z$557,'Infos Relatório'!AG$1)</f>
        <v>0</v>
      </c>
      <c r="AH108" s="14">
        <f>SUMIFS('Faturamento SP2'!$G$2:$G$557,'Faturamento SP2'!$D$2:$D$557,'Infos Relatório'!$B$84,'Faturamento SP2'!$E$2:$E$557,'Infos Relatório'!$B108,'Faturamento SP2'!$Z$2:$Z$557,'Infos Relatório'!AG$1)</f>
        <v>0</v>
      </c>
      <c r="AI108" s="14">
        <f>SUMIFS('Faturamento SP2'!$J$2:$J$557,'Faturamento SP2'!$D$2:$D$557,'Infos Relatório'!$B$84,'Faturamento SP2'!$E$2:$E$557,'Infos Relatório'!$B108,'Faturamento SP2'!$Z$2:$Z$557,'Infos Relatório'!AG$1)</f>
        <v>0</v>
      </c>
      <c r="AJ108" s="15">
        <f>SUMIFS('Faturamento SP2'!$O$2:$O$557,'Faturamento SP2'!$D$2:$D$557,'Infos Relatório'!$B$84,'Faturamento SP2'!$E$2:$E$557,'Infos Relatório'!$B108,'Faturamento SP2'!$Z$2:$Z$557,'Infos Relatório'!AG$1,'Faturamento SP2'!$T$2:$T$557,"Sim")+SUMIFS('Faturamento SP2'!$P$2:$P$557,'Faturamento SP2'!$D$2:$D$557,'Infos Relatório'!$B$84,'Faturamento SP2'!$E$2:$E$557,'Infos Relatório'!$B108,'Faturamento SP2'!$Z$2:$Z$557,'Infos Relatório'!AG$1,'Faturamento SP2'!$T$2:$T$557,"Sim")</f>
        <v>0</v>
      </c>
      <c r="AK108" s="27" t="e">
        <f t="shared" si="29"/>
        <v>#DIV/0!</v>
      </c>
      <c r="AL108" s="24">
        <f>SUMIFS('Faturamento SP2'!$H$2:$H$557,'Faturamento SP2'!$D$2:$D$557,'Infos Relatório'!$B$84,'Faturamento SP2'!$E$2:$E$557,'Infos Relatório'!$B108,'Faturamento SP2'!$Z$2:$Z$557,'Infos Relatório'!AG$1)</f>
        <v>0</v>
      </c>
      <c r="AM108" s="23">
        <f>COUNTIFS('Faturamento SP2'!$D$2:$D$557,'Infos Relatório'!$B$84,'Faturamento SP2'!$E$2:$E$557,'Infos Relatório'!$B108,'Faturamento SP2'!$Z$2:$Z$557,'Infos Relatório'!AM$1)</f>
        <v>0</v>
      </c>
      <c r="AN108" s="14">
        <f>SUMIFS('Faturamento SP2'!$G$2:$G$557,'Faturamento SP2'!$D$2:$D$557,'Infos Relatório'!$B$84,'Faturamento SP2'!$E$2:$E$557,'Infos Relatório'!$B108,'Faturamento SP2'!$Z$2:$Z$557,'Infos Relatório'!AM$1)</f>
        <v>0</v>
      </c>
      <c r="AO108" s="14">
        <f>SUMIFS('Faturamento SP2'!$J$2:$J$557,'Faturamento SP2'!$D$2:$D$557,'Infos Relatório'!$B$84,'Faturamento SP2'!$E$2:$E$557,'Infos Relatório'!$B108,'Faturamento SP2'!$Z$2:$Z$557,'Infos Relatório'!AM$1)</f>
        <v>0</v>
      </c>
      <c r="AP108" s="15">
        <f>SUMIFS('Faturamento SP2'!$O$2:$O$557,'Faturamento SP2'!$D$2:$D$557,'Infos Relatório'!$B$84,'Faturamento SP2'!$E$2:$E$557,'Infos Relatório'!$B108,'Faturamento SP2'!$Z$2:$Z$557,'Infos Relatório'!AM$1,'Faturamento SP2'!$T$2:$T$557,"Sim")+SUMIFS('Faturamento SP2'!$P$2:$P$557,'Faturamento SP2'!$D$2:$D$557,'Infos Relatório'!$B$84,'Faturamento SP2'!$E$2:$E$557,'Infos Relatório'!$B108,'Faturamento SP2'!$Z$2:$Z$557,'Infos Relatório'!AM$1,'Faturamento SP2'!$T$2:$T$557,"Sim")</f>
        <v>0</v>
      </c>
      <c r="AQ108" s="27" t="e">
        <f t="shared" si="30"/>
        <v>#DIV/0!</v>
      </c>
      <c r="AR108" s="24">
        <f>SUMIFS('Faturamento SP2'!$H$2:$H$557,'Faturamento SP2'!$D$2:$D$557,'Infos Relatório'!$B$84,'Faturamento SP2'!$E$2:$E$557,'Infos Relatório'!$B108,'Faturamento SP2'!$Z$2:$Z$557,'Infos Relatório'!AM$1)</f>
        <v>0</v>
      </c>
      <c r="AS108" s="23">
        <f>COUNTIFS('Faturamento SP2'!$D$2:$D$557,'Infos Relatório'!$B$84,'Faturamento SP2'!$E$2:$E$557,'Infos Relatório'!$B108,'Faturamento SP2'!$Z$2:$Z$557,'Infos Relatório'!AS$1)</f>
        <v>0</v>
      </c>
      <c r="AT108" s="14">
        <f>SUMIFS('Faturamento SP2'!$G$2:$G$557,'Faturamento SP2'!$D$2:$D$557,'Infos Relatório'!$B$84,'Faturamento SP2'!$E$2:$E$557,'Infos Relatório'!$B108,'Faturamento SP2'!$Z$2:$Z$557,'Infos Relatório'!AS$1)</f>
        <v>0</v>
      </c>
      <c r="AU108" s="14">
        <f>SUMIFS('Faturamento SP2'!$J$2:$J$557,'Faturamento SP2'!$D$2:$D$557,'Infos Relatório'!$B$84,'Faturamento SP2'!$E$2:$E$557,'Infos Relatório'!$B108,'Faturamento SP2'!$Z$2:$Z$557,'Infos Relatório'!AS$1)</f>
        <v>0</v>
      </c>
      <c r="AV108" s="15">
        <f>SUMIFS('Faturamento SP2'!$O$2:$O$557,'Faturamento SP2'!$D$2:$D$557,'Infos Relatório'!$B$84,'Faturamento SP2'!$E$2:$E$557,'Infos Relatório'!$B108,'Faturamento SP2'!$Z$2:$Z$557,'Infos Relatório'!AS$1,'Faturamento SP2'!$T$2:$T$557,"Sim")+SUMIFS('Faturamento SP2'!$P$2:$P$557,'Faturamento SP2'!$D$2:$D$557,'Infos Relatório'!$B$84,'Faturamento SP2'!$E$2:$E$557,'Infos Relatório'!$B108,'Faturamento SP2'!$Z$2:$Z$557,'Infos Relatório'!AS$1,'Faturamento SP2'!$T$2:$T$557,"Sim")</f>
        <v>0</v>
      </c>
      <c r="AW108" s="27" t="e">
        <f t="shared" si="31"/>
        <v>#DIV/0!</v>
      </c>
      <c r="AX108" s="24">
        <f>SUMIFS('Faturamento SP2'!$H$2:$H$557,'Faturamento SP2'!$D$2:$D$557,'Infos Relatório'!$B$84,'Faturamento SP2'!$E$2:$E$557,'Infos Relatório'!$B108,'Faturamento SP2'!$Z$2:$Z$557,'Infos Relatório'!AS$1)</f>
        <v>0</v>
      </c>
      <c r="AY108" s="23">
        <f>COUNTIFS('Faturamento SP2'!$D$2:$D$557,'Infos Relatório'!$B$84,'Faturamento SP2'!$E$2:$E$557,'Infos Relatório'!$B108,'Faturamento SP2'!$Z$2:$Z$557,'Infos Relatório'!AY$1)</f>
        <v>0</v>
      </c>
      <c r="AZ108" s="14">
        <f>SUMIFS('Faturamento SP2'!$G$2:$G$557,'Faturamento SP2'!$D$2:$D$557,'Infos Relatório'!$B$84,'Faturamento SP2'!$E$2:$E$557,'Infos Relatório'!$B108,'Faturamento SP2'!$Z$2:$Z$557,'Infos Relatório'!AY$1)</f>
        <v>0</v>
      </c>
      <c r="BA108" s="14">
        <f>SUMIFS('Faturamento SP2'!$J$2:$J$557,'Faturamento SP2'!$D$2:$D$557,'Infos Relatório'!$B$84,'Faturamento SP2'!$E$2:$E$557,'Infos Relatório'!$B108,'Faturamento SP2'!$Z$2:$Z$557,'Infos Relatório'!AY$1)</f>
        <v>0</v>
      </c>
      <c r="BB108" s="15">
        <f>SUMIFS('Faturamento SP2'!$O$2:$O$557,'Faturamento SP2'!$D$2:$D$557,'Infos Relatório'!$B$84,'Faturamento SP2'!$E$2:$E$557,'Infos Relatório'!$B108,'Faturamento SP2'!$Z$2:$Z$557,'Infos Relatório'!AY$1,'Faturamento SP2'!$T$2:$T$557,"Sim")+SUMIFS('Faturamento SP2'!$P$2:$P$557,'Faturamento SP2'!$D$2:$D$557,'Infos Relatório'!$B$84,'Faturamento SP2'!$E$2:$E$557,'Infos Relatório'!$B108,'Faturamento SP2'!$Z$2:$Z$557,'Infos Relatório'!AY$1,'Faturamento SP2'!$T$2:$T$557,"Sim")</f>
        <v>0</v>
      </c>
      <c r="BC108" s="27" t="e">
        <f t="shared" si="32"/>
        <v>#DIV/0!</v>
      </c>
      <c r="BD108" s="24">
        <f>SUMIFS('Faturamento SP2'!$H$2:$H$557,'Faturamento SP2'!$D$2:$D$557,'Infos Relatório'!$B$84,'Faturamento SP2'!$E$2:$E$557,'Infos Relatório'!$B108,'Faturamento SP2'!$Z$2:$Z$557,'Infos Relatório'!AY$1)</f>
        <v>0</v>
      </c>
      <c r="BE108" s="23">
        <f>COUNTIFS('Faturamento SP2'!$D$2:$D$557,'Infos Relatório'!$B$84,'Faturamento SP2'!$E$2:$E$557,'Infos Relatório'!$B108,'Faturamento SP2'!$Z$2:$Z$557,'Infos Relatório'!BE$1)</f>
        <v>0</v>
      </c>
      <c r="BF108" s="14">
        <f>SUMIFS('Faturamento SP2'!$G$2:$G$557,'Faturamento SP2'!$D$2:$D$557,'Infos Relatório'!$B$84,'Faturamento SP2'!$E$2:$E$557,'Infos Relatório'!$B108,'Faturamento SP2'!$Z$2:$Z$557,'Infos Relatório'!BE$1)</f>
        <v>0</v>
      </c>
      <c r="BG108" s="14">
        <f>SUMIFS('Faturamento SP2'!$J$2:$J$557,'Faturamento SP2'!$D$2:$D$557,'Infos Relatório'!$B$84,'Faturamento SP2'!$E$2:$E$557,'Infos Relatório'!$B108,'Faturamento SP2'!$Z$2:$Z$557,'Infos Relatório'!BE$1)</f>
        <v>0</v>
      </c>
      <c r="BH108" s="15">
        <f>SUMIFS('Faturamento SP2'!$O$2:$O$557,'Faturamento SP2'!$D$2:$D$557,'Infos Relatório'!$B$84,'Faturamento SP2'!$E$2:$E$557,'Infos Relatório'!$B108,'Faturamento SP2'!$Z$2:$Z$557,'Infos Relatório'!BE$1,'Faturamento SP2'!$T$2:$T$557,"Sim")+SUMIFS('Faturamento SP2'!$P$2:$P$557,'Faturamento SP2'!$D$2:$D$557,'Infos Relatório'!$B$84,'Faturamento SP2'!$E$2:$E$557,'Infos Relatório'!$B108,'Faturamento SP2'!$Z$2:$Z$557,'Infos Relatório'!BE$1,'Faturamento SP2'!$T$2:$T$557,"Sim")</f>
        <v>0</v>
      </c>
      <c r="BI108" s="27" t="e">
        <f t="shared" si="33"/>
        <v>#DIV/0!</v>
      </c>
      <c r="BJ108" s="24">
        <f>SUMIFS('Faturamento SP2'!$H$2:$H$557,'Faturamento SP2'!$D$2:$D$557,'Infos Relatório'!$B$84,'Faturamento SP2'!$E$2:$E$557,'Infos Relatório'!$B108,'Faturamento SP2'!$Z$2:$Z$557,'Infos Relatório'!BE$1)</f>
        <v>0</v>
      </c>
      <c r="BK108" s="23">
        <f>COUNTIFS('Faturamento SP2'!$D$2:$D$557,'Infos Relatório'!$B$84,'Faturamento SP2'!$E$2:$E$557,'Infos Relatório'!$B108,'Faturamento SP2'!$Z$2:$Z$557,'Infos Relatório'!BK$1)</f>
        <v>0</v>
      </c>
      <c r="BL108" s="14">
        <f>SUMIFS('Faturamento SP2'!$G$2:$G$557,'Faturamento SP2'!$D$2:$D$557,'Infos Relatório'!$B$84,'Faturamento SP2'!$E$2:$E$557,'Infos Relatório'!$B108,'Faturamento SP2'!$Z$2:$Z$557,'Infos Relatório'!BK$1)</f>
        <v>0</v>
      </c>
      <c r="BM108" s="14">
        <f>SUMIFS('Faturamento SP2'!$J$2:$J$557,'Faturamento SP2'!$D$2:$D$557,'Infos Relatório'!$B$84,'Faturamento SP2'!$E$2:$E$557,'Infos Relatório'!$B108,'Faturamento SP2'!$Z$2:$Z$557,'Infos Relatório'!BK$1)</f>
        <v>0</v>
      </c>
      <c r="BN108" s="15">
        <f>SUMIFS('Faturamento SP2'!$O$2:$O$557,'Faturamento SP2'!$D$2:$D$557,'Infos Relatório'!$B$84,'Faturamento SP2'!$E$2:$E$557,'Infos Relatório'!$B108,'Faturamento SP2'!$Z$2:$Z$557,'Infos Relatório'!BK$1,'Faturamento SP2'!$T$2:$T$557,"Sim")+SUMIFS('Faturamento SP2'!$P$2:$P$557,'Faturamento SP2'!$D$2:$D$557,'Infos Relatório'!$B$84,'Faturamento SP2'!$E$2:$E$557,'Infos Relatório'!$B108,'Faturamento SP2'!$Z$2:$Z$557,'Infos Relatório'!BK$1,'Faturamento SP2'!$T$2:$T$557,"Sim")</f>
        <v>0</v>
      </c>
      <c r="BO108" s="27" t="e">
        <f t="shared" si="34"/>
        <v>#DIV/0!</v>
      </c>
      <c r="BP108" s="24">
        <f>SUMIFS('Faturamento SP2'!$H$2:$H$557,'Faturamento SP2'!$D$2:$D$557,'Infos Relatório'!$B$84,'Faturamento SP2'!$E$2:$E$557,'Infos Relatório'!$B108,'Faturamento SP2'!$Z$2:$Z$557,'Infos Relatório'!BK$1)</f>
        <v>0</v>
      </c>
      <c r="BQ108" s="23">
        <f>COUNTIFS('Faturamento SP2'!$D$2:$D$557,'Infos Relatório'!$B$84,'Faturamento SP2'!$E$2:$E$557,'Infos Relatório'!$B108,'Faturamento SP2'!$Z$2:$Z$557,'Infos Relatório'!BQ$1)</f>
        <v>0</v>
      </c>
      <c r="BR108" s="14">
        <f>SUMIFS('Faturamento SP2'!$G$2:$G$557,'Faturamento SP2'!$D$2:$D$557,'Infos Relatório'!$B$84,'Faturamento SP2'!$E$2:$E$557,'Infos Relatório'!$B108,'Faturamento SP2'!$Z$2:$Z$557,'Infos Relatório'!BQ$1)</f>
        <v>0</v>
      </c>
      <c r="BS108" s="14">
        <f>SUMIFS('Faturamento SP2'!$J$2:$J$557,'Faturamento SP2'!$D$2:$D$557,'Infos Relatório'!$B$84,'Faturamento SP2'!$E$2:$E$557,'Infos Relatório'!$B108,'Faturamento SP2'!$Z$2:$Z$557,'Infos Relatório'!BQ$1)</f>
        <v>0</v>
      </c>
      <c r="BT108" s="15">
        <f>SUMIFS('Faturamento SP2'!$O$2:$O$557,'Faturamento SP2'!$D$2:$D$557,'Infos Relatório'!$B$84,'Faturamento SP2'!$E$2:$E$557,'Infos Relatório'!$B108,'Faturamento SP2'!$Z$2:$Z$557,'Infos Relatório'!BQ$1,'Faturamento SP2'!$T$2:$T$557,"Sim")+SUMIFS('Faturamento SP2'!$P$2:$P$557,'Faturamento SP2'!$D$2:$D$557,'Infos Relatório'!$B$84,'Faturamento SP2'!$E$2:$E$557,'Infos Relatório'!$B108,'Faturamento SP2'!$Z$2:$Z$557,'Infos Relatório'!BQ$1,'Faturamento SP2'!$T$2:$T$557,"Sim")</f>
        <v>0</v>
      </c>
      <c r="BU108" s="27" t="e">
        <f t="shared" si="35"/>
        <v>#DIV/0!</v>
      </c>
      <c r="BV108" s="24">
        <f>SUMIFS('Faturamento SP2'!$H$2:$H$557,'Faturamento SP2'!$D$2:$D$557,'Infos Relatório'!$B$84,'Faturamento SP2'!$E$2:$E$557,'Infos Relatório'!$B108,'Faturamento SP2'!$Z$2:$Z$557,'Infos Relatório'!BQ$1)</f>
        <v>0</v>
      </c>
    </row>
    <row r="109" spans="2:74">
      <c r="B109" s="17" t="s">
        <v>166</v>
      </c>
      <c r="C109" s="23">
        <f>COUNTIFS('Faturamento SP2'!$D$2:$D$557,'Infos Relatório'!$B$84,'Faturamento SP2'!$E$2:$E$557,'Infos Relatório'!$B109,'Faturamento SP2'!$Z$2:$Z$557,'Infos Relatório'!C$1)</f>
        <v>0</v>
      </c>
      <c r="D109" s="14">
        <f>SUMIFS('Faturamento SP2'!$G$2:$G$557,'Faturamento SP2'!$D$2:$D$557,'Infos Relatório'!$B$84,'Faturamento SP2'!$E$2:$E$557,'Infos Relatório'!$B109,'Faturamento SP2'!$Z$2:$Z$557,'Infos Relatório'!C$1)</f>
        <v>0</v>
      </c>
      <c r="E109" s="55">
        <f>SUMIFS('Faturamento SP2'!$J$2:$J$557,'Faturamento SP2'!$D$2:$D$557,'Infos Relatório'!$B$84,'Faturamento SP2'!$E$2:$E$557,'Infos Relatório'!$B109,'Faturamento SP2'!$Z$2:$Z$557,'Infos Relatório'!C$1)</f>
        <v>0</v>
      </c>
      <c r="F109" s="15">
        <f>SUMIFS('Faturamento SP2'!$O$2:$O$557,'Faturamento SP2'!$D$2:$D$557,'Infos Relatório'!$B$84,'Faturamento SP2'!$E$2:$E$557,'Infos Relatório'!$B109,'Faturamento SP2'!$Z$2:$Z$557,'Infos Relatório'!C$1,'Faturamento SP2'!$T$2:$T$557,"Sim")+SUMIFS('Faturamento SP2'!$P$2:$P$557,'Faturamento SP2'!$D$2:$D$557,'Infos Relatório'!$B$84,'Faturamento SP2'!$E$2:$E$557,'Infos Relatório'!$B109,'Faturamento SP2'!$Z$2:$Z$557,'Infos Relatório'!C$1,'Faturamento SP2'!$T$2:$T$557,"Sim")</f>
        <v>0</v>
      </c>
      <c r="G109" s="60" t="e">
        <f t="shared" si="24"/>
        <v>#DIV/0!</v>
      </c>
      <c r="H109" s="24">
        <f>SUMIFS('Faturamento SP2'!$H$2:$H$557,'Faturamento SP2'!$D$2:$D$557,'Infos Relatório'!$B$84,'Faturamento SP2'!$E$2:$E$557,'Infos Relatório'!$B109,'Faturamento SP2'!$Z$2:$Z$557,'Infos Relatório'!C$1)</f>
        <v>0</v>
      </c>
      <c r="I109" s="23">
        <f>COUNTIFS('Faturamento SP2'!$D$2:$D$557,'Infos Relatório'!$B$84,'Faturamento SP2'!$E$2:$E$557,'Infos Relatório'!$B109,'Faturamento SP2'!$Z$2:$Z$557,'Infos Relatório'!I$1)</f>
        <v>0</v>
      </c>
      <c r="J109" s="14">
        <f>SUMIFS('Faturamento SP2'!$G$2:$G$557,'Faturamento SP2'!$D$2:$D$557,'Infos Relatório'!$B$84,'Faturamento SP2'!$E$2:$E$557,'Infos Relatório'!$B109,'Faturamento SP2'!$Z$2:$Z$557,'Infos Relatório'!I$1)</f>
        <v>0</v>
      </c>
      <c r="K109" s="55">
        <f>SUMIFS('Faturamento SP2'!$J$2:$J$557,'Faturamento SP2'!$D$2:$D$557,'Infos Relatório'!$B$84,'Faturamento SP2'!$E$2:$E$557,'Infos Relatório'!$B109,'Faturamento SP2'!$Z$2:$Z$557,'Infos Relatório'!I$1)</f>
        <v>0</v>
      </c>
      <c r="L109" s="15">
        <f>SUMIFS('Faturamento SP2'!$O$2:$O$557,'Faturamento SP2'!$D$2:$D$557,'Infos Relatório'!$B$84,'Faturamento SP2'!$E$2:$E$557,'Infos Relatório'!$B109,'Faturamento SP2'!$Z$2:$Z$557,'Infos Relatório'!I$1,'Faturamento SP2'!$T$2:$T$557,"Sim")+SUMIFS('Faturamento SP2'!$P$2:$P$557,'Faturamento SP2'!$D$2:$D$557,'Infos Relatório'!$B$84,'Faturamento SP2'!$E$2:$E$557,'Infos Relatório'!$B109,'Faturamento SP2'!$Z$2:$Z$557,'Infos Relatório'!I$1,'Faturamento SP2'!$T$2:$T$557,"Sim")</f>
        <v>0</v>
      </c>
      <c r="M109" s="27" t="e">
        <f t="shared" si="25"/>
        <v>#DIV/0!</v>
      </c>
      <c r="N109" s="24">
        <f>SUMIFS('Faturamento SP2'!$H$2:$H$557,'Faturamento SP2'!$D$2:$D$557,'Infos Relatório'!$B$84,'Faturamento SP2'!$E$2:$E$557,'Infos Relatório'!$B109,'Faturamento SP2'!$Z$2:$Z$557,'Infos Relatório'!I$1)</f>
        <v>0</v>
      </c>
      <c r="O109" s="23">
        <f>COUNTIFS('Faturamento SP2'!$D$2:$D$557,'Infos Relatório'!$B$84,'Faturamento SP2'!$E$2:$E$557,'Infos Relatório'!$B109,'Faturamento SP2'!$Z$2:$Z$557,'Infos Relatório'!O$1)</f>
        <v>0</v>
      </c>
      <c r="P109" s="14">
        <f>SUMIFS('Faturamento SP2'!$G$2:$G$557,'Faturamento SP2'!$D$2:$D$557,'Infos Relatório'!$B$84,'Faturamento SP2'!$E$2:$E$557,'Infos Relatório'!$B109,'Faturamento SP2'!$Z$2:$Z$557,'Infos Relatório'!O$1)</f>
        <v>0</v>
      </c>
      <c r="Q109" s="14">
        <f>SUMIFS('Faturamento SP2'!$J$2:$J$557,'Faturamento SP2'!$D$2:$D$557,'Infos Relatório'!$B$84,'Faturamento SP2'!$E$2:$E$557,'Infos Relatório'!$B109,'Faturamento SP2'!$Z$2:$Z$557,'Infos Relatório'!O$1)</f>
        <v>0</v>
      </c>
      <c r="R109" s="15">
        <f>SUMIFS('Faturamento SP2'!$O$2:$O$557,'Faturamento SP2'!$D$2:$D$557,'Infos Relatório'!$B$84,'Faturamento SP2'!$E$2:$E$557,'Infos Relatório'!$B109,'Faturamento SP2'!$Z$2:$Z$557,'Infos Relatório'!O$1,'Faturamento SP2'!$T$2:$T$557,"Sim")+SUMIFS('Faturamento SP2'!$P$2:$P$557,'Faturamento SP2'!$D$2:$D$557,'Infos Relatório'!$B$84,'Faturamento SP2'!$E$2:$E$557,'Infos Relatório'!$B109,'Faturamento SP2'!$Z$2:$Z$557,'Infos Relatório'!O$1,'Faturamento SP2'!$T$2:$T$557,"Sim")</f>
        <v>0</v>
      </c>
      <c r="S109" s="27" t="e">
        <f t="shared" si="26"/>
        <v>#DIV/0!</v>
      </c>
      <c r="T109" s="24">
        <f>SUMIFS('Faturamento SP2'!$H$2:$H$557,'Faturamento SP2'!$D$2:$D$557,'Infos Relatório'!$B$84,'Faturamento SP2'!$E$2:$E$557,'Infos Relatório'!$B109,'Faturamento SP2'!$Z$2:$Z$557,'Infos Relatório'!O$1)</f>
        <v>0</v>
      </c>
      <c r="U109" s="23">
        <f>COUNTIFS('Faturamento SP2'!$D$2:$D$557,'Infos Relatório'!$B$84,'Faturamento SP2'!$E$2:$E$557,'Infos Relatório'!$B109,'Faturamento SP2'!$Z$2:$Z$557,'Infos Relatório'!U$1)</f>
        <v>0</v>
      </c>
      <c r="V109" s="14">
        <f>SUMIFS('Faturamento SP2'!$G$2:$G$557,'Faturamento SP2'!$D$2:$D$557,'Infos Relatório'!$B$84,'Faturamento SP2'!$E$2:$E$557,'Infos Relatório'!$B109,'Faturamento SP2'!$Z$2:$Z$557,'Infos Relatório'!U$1)</f>
        <v>0</v>
      </c>
      <c r="W109" s="14">
        <f>SUMIFS('Faturamento SP2'!$J$2:$J$557,'Faturamento SP2'!$D$2:$D$557,'Infos Relatório'!$B$84,'Faturamento SP2'!$E$2:$E$557,'Infos Relatório'!$B109,'Faturamento SP2'!$Z$2:$Z$557,'Infos Relatório'!U$1)</f>
        <v>0</v>
      </c>
      <c r="X109" s="15">
        <f>SUMIFS('Faturamento SP2'!$O$2:$O$557,'Faturamento SP2'!$D$2:$D$557,'Infos Relatório'!$B$84,'Faturamento SP2'!$E$2:$E$557,'Infos Relatório'!$B109,'Faturamento SP2'!$Z$2:$Z$557,'Infos Relatório'!U$1,'Faturamento SP2'!$T$2:$T$557,"Sim")+SUMIFS('Faturamento SP2'!$P$2:$P$557,'Faturamento SP2'!$D$2:$D$557,'Infos Relatório'!$B$84,'Faturamento SP2'!$E$2:$E$557,'Infos Relatório'!$B109,'Faturamento SP2'!$Z$2:$Z$557,'Infos Relatório'!U$1,'Faturamento SP2'!$T$2:$T$557,"Sim")</f>
        <v>0</v>
      </c>
      <c r="Y109" s="27" t="e">
        <f t="shared" si="27"/>
        <v>#DIV/0!</v>
      </c>
      <c r="Z109" s="24">
        <f>SUMIFS('Faturamento SP2'!$H$2:$H$557,'Faturamento SP2'!$D$2:$D$557,'Infos Relatório'!$B$84,'Faturamento SP2'!$E$2:$E$557,'Infos Relatório'!$B109,'Faturamento SP2'!$Z$2:$Z$557,'Infos Relatório'!U$1)</f>
        <v>0</v>
      </c>
      <c r="AA109" s="23">
        <f>COUNTIFS('Faturamento SP2'!$D$2:$D$557,'Infos Relatório'!$B$84,'Faturamento SP2'!$E$2:$E$557,'Infos Relatório'!$B109,'Faturamento SP2'!$Z$2:$Z$557,'Infos Relatório'!AA$1)</f>
        <v>0</v>
      </c>
      <c r="AB109" s="14">
        <f>SUMIFS('Faturamento SP2'!$G$2:$G$557,'Faturamento SP2'!$D$2:$D$557,'Infos Relatório'!$B$84,'Faturamento SP2'!$E$2:$E$557,'Infos Relatório'!$B109,'Faturamento SP2'!$Z$2:$Z$557,'Infos Relatório'!AA$1)</f>
        <v>0</v>
      </c>
      <c r="AC109" s="14">
        <f>SUMIFS('Faturamento SP2'!$J$2:$J$557,'Faturamento SP2'!$D$2:$D$557,'Infos Relatório'!$B$84,'Faturamento SP2'!$E$2:$E$557,'Infos Relatório'!$B109,'Faturamento SP2'!$Z$2:$Z$557,'Infos Relatório'!AA$1)</f>
        <v>0</v>
      </c>
      <c r="AD109" s="15">
        <f>SUMIFS('Faturamento SP2'!$O$2:$O$557,'Faturamento SP2'!$D$2:$D$557,'Infos Relatório'!$B$84,'Faturamento SP2'!$E$2:$E$557,'Infos Relatório'!$B109,'Faturamento SP2'!$Z$2:$Z$557,'Infos Relatório'!AA$1,'Faturamento SP2'!$T$2:$T$557,"Sim")+SUMIFS('Faturamento SP2'!$P$2:$P$557,'Faturamento SP2'!$D$2:$D$557,'Infos Relatório'!$B$84,'Faturamento SP2'!$E$2:$E$557,'Infos Relatório'!$B109,'Faturamento SP2'!$Z$2:$Z$557,'Infos Relatório'!AA$1,'Faturamento SP2'!$T$2:$T$557,"Sim")</f>
        <v>0</v>
      </c>
      <c r="AE109" s="27" t="e">
        <f t="shared" si="28"/>
        <v>#DIV/0!</v>
      </c>
      <c r="AF109" s="24">
        <f>SUMIFS('Faturamento SP2'!$H$2:$H$557,'Faturamento SP2'!$D$2:$D$557,'Infos Relatório'!$B$84,'Faturamento SP2'!$E$2:$E$557,'Infos Relatório'!$B109,'Faturamento SP2'!$Z$2:$Z$557,'Infos Relatório'!AA$1)</f>
        <v>0</v>
      </c>
      <c r="AG109" s="23">
        <f>COUNTIFS('Faturamento SP2'!$D$2:$D$557,'Infos Relatório'!$B$84,'Faturamento SP2'!$E$2:$E$557,'Infos Relatório'!$B109,'Faturamento SP2'!$Z$2:$Z$557,'Infos Relatório'!AG$1)</f>
        <v>0</v>
      </c>
      <c r="AH109" s="14">
        <f>SUMIFS('Faturamento SP2'!$G$2:$G$557,'Faturamento SP2'!$D$2:$D$557,'Infos Relatório'!$B$84,'Faturamento SP2'!$E$2:$E$557,'Infos Relatório'!$B109,'Faturamento SP2'!$Z$2:$Z$557,'Infos Relatório'!AG$1)</f>
        <v>0</v>
      </c>
      <c r="AI109" s="14">
        <f>SUMIFS('Faturamento SP2'!$J$2:$J$557,'Faturamento SP2'!$D$2:$D$557,'Infos Relatório'!$B$84,'Faturamento SP2'!$E$2:$E$557,'Infos Relatório'!$B109,'Faturamento SP2'!$Z$2:$Z$557,'Infos Relatório'!AG$1)</f>
        <v>0</v>
      </c>
      <c r="AJ109" s="15">
        <f>SUMIFS('Faturamento SP2'!$O$2:$O$557,'Faturamento SP2'!$D$2:$D$557,'Infos Relatório'!$B$84,'Faturamento SP2'!$E$2:$E$557,'Infos Relatório'!$B109,'Faturamento SP2'!$Z$2:$Z$557,'Infos Relatório'!AG$1,'Faturamento SP2'!$T$2:$T$557,"Sim")+SUMIFS('Faturamento SP2'!$P$2:$P$557,'Faturamento SP2'!$D$2:$D$557,'Infos Relatório'!$B$84,'Faturamento SP2'!$E$2:$E$557,'Infos Relatório'!$B109,'Faturamento SP2'!$Z$2:$Z$557,'Infos Relatório'!AG$1,'Faturamento SP2'!$T$2:$T$557,"Sim")</f>
        <v>0</v>
      </c>
      <c r="AK109" s="27" t="e">
        <f t="shared" si="29"/>
        <v>#DIV/0!</v>
      </c>
      <c r="AL109" s="24">
        <f>SUMIFS('Faturamento SP2'!$H$2:$H$557,'Faturamento SP2'!$D$2:$D$557,'Infos Relatório'!$B$84,'Faturamento SP2'!$E$2:$E$557,'Infos Relatório'!$B109,'Faturamento SP2'!$Z$2:$Z$557,'Infos Relatório'!AG$1)</f>
        <v>0</v>
      </c>
      <c r="AM109" s="23">
        <f>COUNTIFS('Faturamento SP2'!$D$2:$D$557,'Infos Relatório'!$B$84,'Faturamento SP2'!$E$2:$E$557,'Infos Relatório'!$B109,'Faturamento SP2'!$Z$2:$Z$557,'Infos Relatório'!AM$1)</f>
        <v>0</v>
      </c>
      <c r="AN109" s="14">
        <f>SUMIFS('Faturamento SP2'!$G$2:$G$557,'Faturamento SP2'!$D$2:$D$557,'Infos Relatório'!$B$84,'Faturamento SP2'!$E$2:$E$557,'Infos Relatório'!$B109,'Faturamento SP2'!$Z$2:$Z$557,'Infos Relatório'!AM$1)</f>
        <v>0</v>
      </c>
      <c r="AO109" s="14">
        <f>SUMIFS('Faturamento SP2'!$J$2:$J$557,'Faturamento SP2'!$D$2:$D$557,'Infos Relatório'!$B$84,'Faturamento SP2'!$E$2:$E$557,'Infos Relatório'!$B109,'Faturamento SP2'!$Z$2:$Z$557,'Infos Relatório'!AM$1)</f>
        <v>0</v>
      </c>
      <c r="AP109" s="15">
        <f>SUMIFS('Faturamento SP2'!$O$2:$O$557,'Faturamento SP2'!$D$2:$D$557,'Infos Relatório'!$B$84,'Faturamento SP2'!$E$2:$E$557,'Infos Relatório'!$B109,'Faturamento SP2'!$Z$2:$Z$557,'Infos Relatório'!AM$1,'Faturamento SP2'!$T$2:$T$557,"Sim")+SUMIFS('Faturamento SP2'!$P$2:$P$557,'Faturamento SP2'!$D$2:$D$557,'Infos Relatório'!$B$84,'Faturamento SP2'!$E$2:$E$557,'Infos Relatório'!$B109,'Faturamento SP2'!$Z$2:$Z$557,'Infos Relatório'!AM$1,'Faturamento SP2'!$T$2:$T$557,"Sim")</f>
        <v>0</v>
      </c>
      <c r="AQ109" s="27" t="e">
        <f t="shared" si="30"/>
        <v>#DIV/0!</v>
      </c>
      <c r="AR109" s="24">
        <f>SUMIFS('Faturamento SP2'!$H$2:$H$557,'Faturamento SP2'!$D$2:$D$557,'Infos Relatório'!$B$84,'Faturamento SP2'!$E$2:$E$557,'Infos Relatório'!$B109,'Faturamento SP2'!$Z$2:$Z$557,'Infos Relatório'!AM$1)</f>
        <v>0</v>
      </c>
      <c r="AS109" s="23">
        <f>COUNTIFS('Faturamento SP2'!$D$2:$D$557,'Infos Relatório'!$B$84,'Faturamento SP2'!$E$2:$E$557,'Infos Relatório'!$B109,'Faturamento SP2'!$Z$2:$Z$557,'Infos Relatório'!AS$1)</f>
        <v>0</v>
      </c>
      <c r="AT109" s="14">
        <f>SUMIFS('Faturamento SP2'!$G$2:$G$557,'Faturamento SP2'!$D$2:$D$557,'Infos Relatório'!$B$84,'Faturamento SP2'!$E$2:$E$557,'Infos Relatório'!$B109,'Faturamento SP2'!$Z$2:$Z$557,'Infos Relatório'!AS$1)</f>
        <v>0</v>
      </c>
      <c r="AU109" s="14">
        <f>SUMIFS('Faturamento SP2'!$J$2:$J$557,'Faturamento SP2'!$D$2:$D$557,'Infos Relatório'!$B$84,'Faturamento SP2'!$E$2:$E$557,'Infos Relatório'!$B109,'Faturamento SP2'!$Z$2:$Z$557,'Infos Relatório'!AS$1)</f>
        <v>0</v>
      </c>
      <c r="AV109" s="15">
        <f>SUMIFS('Faturamento SP2'!$O$2:$O$557,'Faturamento SP2'!$D$2:$D$557,'Infos Relatório'!$B$84,'Faturamento SP2'!$E$2:$E$557,'Infos Relatório'!$B109,'Faturamento SP2'!$Z$2:$Z$557,'Infos Relatório'!AS$1,'Faturamento SP2'!$T$2:$T$557,"Sim")+SUMIFS('Faturamento SP2'!$P$2:$P$557,'Faturamento SP2'!$D$2:$D$557,'Infos Relatório'!$B$84,'Faturamento SP2'!$E$2:$E$557,'Infos Relatório'!$B109,'Faturamento SP2'!$Z$2:$Z$557,'Infos Relatório'!AS$1,'Faturamento SP2'!$T$2:$T$557,"Sim")</f>
        <v>0</v>
      </c>
      <c r="AW109" s="27" t="e">
        <f t="shared" si="31"/>
        <v>#DIV/0!</v>
      </c>
      <c r="AX109" s="24">
        <f>SUMIFS('Faturamento SP2'!$H$2:$H$557,'Faturamento SP2'!$D$2:$D$557,'Infos Relatório'!$B$84,'Faturamento SP2'!$E$2:$E$557,'Infos Relatório'!$B109,'Faturamento SP2'!$Z$2:$Z$557,'Infos Relatório'!AS$1)</f>
        <v>0</v>
      </c>
      <c r="AY109" s="23">
        <f>COUNTIFS('Faturamento SP2'!$D$2:$D$557,'Infos Relatório'!$B$84,'Faturamento SP2'!$E$2:$E$557,'Infos Relatório'!$B109,'Faturamento SP2'!$Z$2:$Z$557,'Infos Relatório'!AY$1)</f>
        <v>0</v>
      </c>
      <c r="AZ109" s="14">
        <f>SUMIFS('Faturamento SP2'!$G$2:$G$557,'Faturamento SP2'!$D$2:$D$557,'Infos Relatório'!$B$84,'Faturamento SP2'!$E$2:$E$557,'Infos Relatório'!$B109,'Faturamento SP2'!$Z$2:$Z$557,'Infos Relatório'!AY$1)</f>
        <v>0</v>
      </c>
      <c r="BA109" s="14">
        <f>SUMIFS('Faturamento SP2'!$J$2:$J$557,'Faturamento SP2'!$D$2:$D$557,'Infos Relatório'!$B$84,'Faturamento SP2'!$E$2:$E$557,'Infos Relatório'!$B109,'Faturamento SP2'!$Z$2:$Z$557,'Infos Relatório'!AY$1)</f>
        <v>0</v>
      </c>
      <c r="BB109" s="15">
        <f>SUMIFS('Faturamento SP2'!$O$2:$O$557,'Faturamento SP2'!$D$2:$D$557,'Infos Relatório'!$B$84,'Faturamento SP2'!$E$2:$E$557,'Infos Relatório'!$B109,'Faturamento SP2'!$Z$2:$Z$557,'Infos Relatório'!AY$1,'Faturamento SP2'!$T$2:$T$557,"Sim")+SUMIFS('Faturamento SP2'!$P$2:$P$557,'Faturamento SP2'!$D$2:$D$557,'Infos Relatório'!$B$84,'Faturamento SP2'!$E$2:$E$557,'Infos Relatório'!$B109,'Faturamento SP2'!$Z$2:$Z$557,'Infos Relatório'!AY$1,'Faturamento SP2'!$T$2:$T$557,"Sim")</f>
        <v>0</v>
      </c>
      <c r="BC109" s="27" t="e">
        <f t="shared" si="32"/>
        <v>#DIV/0!</v>
      </c>
      <c r="BD109" s="24">
        <f>SUMIFS('Faturamento SP2'!$H$2:$H$557,'Faturamento SP2'!$D$2:$D$557,'Infos Relatório'!$B$84,'Faturamento SP2'!$E$2:$E$557,'Infos Relatório'!$B109,'Faturamento SP2'!$Z$2:$Z$557,'Infos Relatório'!AY$1)</f>
        <v>0</v>
      </c>
      <c r="BE109" s="23">
        <f>COUNTIFS('Faturamento SP2'!$D$2:$D$557,'Infos Relatório'!$B$84,'Faturamento SP2'!$E$2:$E$557,'Infos Relatório'!$B109,'Faturamento SP2'!$Z$2:$Z$557,'Infos Relatório'!BE$1)</f>
        <v>0</v>
      </c>
      <c r="BF109" s="14">
        <f>SUMIFS('Faturamento SP2'!$G$2:$G$557,'Faturamento SP2'!$D$2:$D$557,'Infos Relatório'!$B$84,'Faturamento SP2'!$E$2:$E$557,'Infos Relatório'!$B109,'Faturamento SP2'!$Z$2:$Z$557,'Infos Relatório'!BE$1)</f>
        <v>0</v>
      </c>
      <c r="BG109" s="14">
        <f>SUMIFS('Faturamento SP2'!$J$2:$J$557,'Faturamento SP2'!$D$2:$D$557,'Infos Relatório'!$B$84,'Faturamento SP2'!$E$2:$E$557,'Infos Relatório'!$B109,'Faturamento SP2'!$Z$2:$Z$557,'Infos Relatório'!BE$1)</f>
        <v>0</v>
      </c>
      <c r="BH109" s="15">
        <f>SUMIFS('Faturamento SP2'!$O$2:$O$557,'Faturamento SP2'!$D$2:$D$557,'Infos Relatório'!$B$84,'Faturamento SP2'!$E$2:$E$557,'Infos Relatório'!$B109,'Faturamento SP2'!$Z$2:$Z$557,'Infos Relatório'!BE$1,'Faturamento SP2'!$T$2:$T$557,"Sim")+SUMIFS('Faturamento SP2'!$P$2:$P$557,'Faturamento SP2'!$D$2:$D$557,'Infos Relatório'!$B$84,'Faturamento SP2'!$E$2:$E$557,'Infos Relatório'!$B109,'Faturamento SP2'!$Z$2:$Z$557,'Infos Relatório'!BE$1,'Faturamento SP2'!$T$2:$T$557,"Sim")</f>
        <v>0</v>
      </c>
      <c r="BI109" s="27" t="e">
        <f t="shared" si="33"/>
        <v>#DIV/0!</v>
      </c>
      <c r="BJ109" s="24">
        <f>SUMIFS('Faturamento SP2'!$H$2:$H$557,'Faturamento SP2'!$D$2:$D$557,'Infos Relatório'!$B$84,'Faturamento SP2'!$E$2:$E$557,'Infos Relatório'!$B109,'Faturamento SP2'!$Z$2:$Z$557,'Infos Relatório'!BE$1)</f>
        <v>0</v>
      </c>
      <c r="BK109" s="23">
        <f>COUNTIFS('Faturamento SP2'!$D$2:$D$557,'Infos Relatório'!$B$84,'Faturamento SP2'!$E$2:$E$557,'Infos Relatório'!$B109,'Faturamento SP2'!$Z$2:$Z$557,'Infos Relatório'!BK$1)</f>
        <v>0</v>
      </c>
      <c r="BL109" s="14">
        <f>SUMIFS('Faturamento SP2'!$G$2:$G$557,'Faturamento SP2'!$D$2:$D$557,'Infos Relatório'!$B$84,'Faturamento SP2'!$E$2:$E$557,'Infos Relatório'!$B109,'Faturamento SP2'!$Z$2:$Z$557,'Infos Relatório'!BK$1)</f>
        <v>0</v>
      </c>
      <c r="BM109" s="14">
        <f>SUMIFS('Faturamento SP2'!$J$2:$J$557,'Faturamento SP2'!$D$2:$D$557,'Infos Relatório'!$B$84,'Faturamento SP2'!$E$2:$E$557,'Infos Relatório'!$B109,'Faturamento SP2'!$Z$2:$Z$557,'Infos Relatório'!BK$1)</f>
        <v>0</v>
      </c>
      <c r="BN109" s="15">
        <f>SUMIFS('Faturamento SP2'!$O$2:$O$557,'Faturamento SP2'!$D$2:$D$557,'Infos Relatório'!$B$84,'Faturamento SP2'!$E$2:$E$557,'Infos Relatório'!$B109,'Faturamento SP2'!$Z$2:$Z$557,'Infos Relatório'!BK$1,'Faturamento SP2'!$T$2:$T$557,"Sim")+SUMIFS('Faturamento SP2'!$P$2:$P$557,'Faturamento SP2'!$D$2:$D$557,'Infos Relatório'!$B$84,'Faturamento SP2'!$E$2:$E$557,'Infos Relatório'!$B109,'Faturamento SP2'!$Z$2:$Z$557,'Infos Relatório'!BK$1,'Faturamento SP2'!$T$2:$T$557,"Sim")</f>
        <v>0</v>
      </c>
      <c r="BO109" s="27" t="e">
        <f t="shared" si="34"/>
        <v>#DIV/0!</v>
      </c>
      <c r="BP109" s="24">
        <f>SUMIFS('Faturamento SP2'!$H$2:$H$557,'Faturamento SP2'!$D$2:$D$557,'Infos Relatório'!$B$84,'Faturamento SP2'!$E$2:$E$557,'Infos Relatório'!$B109,'Faturamento SP2'!$Z$2:$Z$557,'Infos Relatório'!BK$1)</f>
        <v>0</v>
      </c>
      <c r="BQ109" s="23">
        <f>COUNTIFS('Faturamento SP2'!$D$2:$D$557,'Infos Relatório'!$B$84,'Faturamento SP2'!$E$2:$E$557,'Infos Relatório'!$B109,'Faturamento SP2'!$Z$2:$Z$557,'Infos Relatório'!BQ$1)</f>
        <v>0</v>
      </c>
      <c r="BR109" s="14">
        <f>SUMIFS('Faturamento SP2'!$G$2:$G$557,'Faturamento SP2'!$D$2:$D$557,'Infos Relatório'!$B$84,'Faturamento SP2'!$E$2:$E$557,'Infos Relatório'!$B109,'Faturamento SP2'!$Z$2:$Z$557,'Infos Relatório'!BQ$1)</f>
        <v>0</v>
      </c>
      <c r="BS109" s="14">
        <f>SUMIFS('Faturamento SP2'!$J$2:$J$557,'Faturamento SP2'!$D$2:$D$557,'Infos Relatório'!$B$84,'Faturamento SP2'!$E$2:$E$557,'Infos Relatório'!$B109,'Faturamento SP2'!$Z$2:$Z$557,'Infos Relatório'!BQ$1)</f>
        <v>0</v>
      </c>
      <c r="BT109" s="15">
        <f>SUMIFS('Faturamento SP2'!$O$2:$O$557,'Faturamento SP2'!$D$2:$D$557,'Infos Relatório'!$B$84,'Faturamento SP2'!$E$2:$E$557,'Infos Relatório'!$B109,'Faturamento SP2'!$Z$2:$Z$557,'Infos Relatório'!BQ$1,'Faturamento SP2'!$T$2:$T$557,"Sim")+SUMIFS('Faturamento SP2'!$P$2:$P$557,'Faturamento SP2'!$D$2:$D$557,'Infos Relatório'!$B$84,'Faturamento SP2'!$E$2:$E$557,'Infos Relatório'!$B109,'Faturamento SP2'!$Z$2:$Z$557,'Infos Relatório'!BQ$1,'Faturamento SP2'!$T$2:$T$557,"Sim")</f>
        <v>0</v>
      </c>
      <c r="BU109" s="27" t="e">
        <f t="shared" si="35"/>
        <v>#DIV/0!</v>
      </c>
      <c r="BV109" s="24">
        <f>SUMIFS('Faturamento SP2'!$H$2:$H$557,'Faturamento SP2'!$D$2:$D$557,'Infos Relatório'!$B$84,'Faturamento SP2'!$E$2:$E$557,'Infos Relatório'!$B109,'Faturamento SP2'!$Z$2:$Z$557,'Infos Relatório'!BQ$1)</f>
        <v>0</v>
      </c>
    </row>
    <row r="110" spans="2:74">
      <c r="B110" s="17" t="s">
        <v>775</v>
      </c>
      <c r="C110" s="23">
        <f>COUNTIFS('Faturamento SP2'!$D$2:$D$557,'Infos Relatório'!$B$84,'Faturamento SP2'!$E$2:$E$557,'Infos Relatório'!$B110,'Faturamento SP2'!$Z$2:$Z$557,'Infos Relatório'!C$1)</f>
        <v>0</v>
      </c>
      <c r="D110" s="14">
        <f>SUMIFS('Faturamento SP2'!$G$2:$G$557,'Faturamento SP2'!$D$2:$D$557,'Infos Relatório'!$B$84,'Faturamento SP2'!$E$2:$E$557,'Infos Relatório'!$B110,'Faturamento SP2'!$Z$2:$Z$557,'Infos Relatório'!C$1)</f>
        <v>0</v>
      </c>
      <c r="E110" s="55">
        <f>SUMIFS('Faturamento SP2'!$J$2:$J$557,'Faturamento SP2'!$D$2:$D$557,'Infos Relatório'!$B$84,'Faturamento SP2'!$E$2:$E$557,'Infos Relatório'!$B110,'Faturamento SP2'!$Z$2:$Z$557,'Infos Relatório'!C$1)</f>
        <v>0</v>
      </c>
      <c r="F110" s="15">
        <f>SUMIFS('Faturamento SP2'!$O$2:$O$557,'Faturamento SP2'!$D$2:$D$557,'Infos Relatório'!$B$84,'Faturamento SP2'!$E$2:$E$557,'Infos Relatório'!$B110,'Faturamento SP2'!$Z$2:$Z$557,'Infos Relatório'!C$1,'Faturamento SP2'!$T$2:$T$557,"Sim")+SUMIFS('Faturamento SP2'!$P$2:$P$557,'Faturamento SP2'!$D$2:$D$557,'Infos Relatório'!$B$84,'Faturamento SP2'!$E$2:$E$557,'Infos Relatório'!$B110,'Faturamento SP2'!$Z$2:$Z$557,'Infos Relatório'!C$1,'Faturamento SP2'!$T$2:$T$557,"Sim")</f>
        <v>0</v>
      </c>
      <c r="G110" s="60" t="e">
        <f t="shared" si="24"/>
        <v>#DIV/0!</v>
      </c>
      <c r="H110" s="24">
        <f>SUMIFS('Faturamento SP2'!$H$2:$H$557,'Faturamento SP2'!$D$2:$D$557,'Infos Relatório'!$B$84,'Faturamento SP2'!$E$2:$E$557,'Infos Relatório'!$B110,'Faturamento SP2'!$Z$2:$Z$557,'Infos Relatório'!C$1)</f>
        <v>0</v>
      </c>
      <c r="I110" s="23">
        <f>COUNTIFS('Faturamento SP2'!$D$2:$D$557,'Infos Relatório'!$B$84,'Faturamento SP2'!$E$2:$E$557,'Infos Relatório'!$B110,'Faturamento SP2'!$Z$2:$Z$557,'Infos Relatório'!I$1)</f>
        <v>0</v>
      </c>
      <c r="J110" s="14">
        <f>SUMIFS('Faturamento SP2'!$G$2:$G$557,'Faturamento SP2'!$D$2:$D$557,'Infos Relatório'!$B$84,'Faturamento SP2'!$E$2:$E$557,'Infos Relatório'!$B110,'Faturamento SP2'!$Z$2:$Z$557,'Infos Relatório'!I$1)</f>
        <v>0</v>
      </c>
      <c r="K110" s="55">
        <f>SUMIFS('Faturamento SP2'!$J$2:$J$557,'Faturamento SP2'!$D$2:$D$557,'Infos Relatório'!$B$84,'Faturamento SP2'!$E$2:$E$557,'Infos Relatório'!$B110,'Faturamento SP2'!$Z$2:$Z$557,'Infos Relatório'!I$1)</f>
        <v>0</v>
      </c>
      <c r="L110" s="15">
        <f>SUMIFS('Faturamento SP2'!$O$2:$O$557,'Faturamento SP2'!$D$2:$D$557,'Infos Relatório'!$B$84,'Faturamento SP2'!$E$2:$E$557,'Infos Relatório'!$B110,'Faturamento SP2'!$Z$2:$Z$557,'Infos Relatório'!I$1,'Faturamento SP2'!$T$2:$T$557,"Sim")+SUMIFS('Faturamento SP2'!$P$2:$P$557,'Faturamento SP2'!$D$2:$D$557,'Infos Relatório'!$B$84,'Faturamento SP2'!$E$2:$E$557,'Infos Relatório'!$B110,'Faturamento SP2'!$Z$2:$Z$557,'Infos Relatório'!I$1,'Faturamento SP2'!$T$2:$T$557,"Sim")</f>
        <v>0</v>
      </c>
      <c r="M110" s="27" t="e">
        <f t="shared" si="25"/>
        <v>#DIV/0!</v>
      </c>
      <c r="N110" s="24">
        <f>SUMIFS('Faturamento SP2'!$H$2:$H$557,'Faturamento SP2'!$D$2:$D$557,'Infos Relatório'!$B$84,'Faturamento SP2'!$E$2:$E$557,'Infos Relatório'!$B110,'Faturamento SP2'!$Z$2:$Z$557,'Infos Relatório'!I$1)</f>
        <v>0</v>
      </c>
      <c r="O110" s="23">
        <f>COUNTIFS('Faturamento SP2'!$D$2:$D$557,'Infos Relatório'!$B$84,'Faturamento SP2'!$E$2:$E$557,'Infos Relatório'!$B110,'Faturamento SP2'!$Z$2:$Z$557,'Infos Relatório'!O$1)</f>
        <v>0</v>
      </c>
      <c r="P110" s="14">
        <f>SUMIFS('Faturamento SP2'!$G$2:$G$557,'Faturamento SP2'!$D$2:$D$557,'Infos Relatório'!$B$84,'Faturamento SP2'!$E$2:$E$557,'Infos Relatório'!$B110,'Faturamento SP2'!$Z$2:$Z$557,'Infos Relatório'!O$1)</f>
        <v>0</v>
      </c>
      <c r="Q110" s="14">
        <f>SUMIFS('Faturamento SP2'!$J$2:$J$557,'Faturamento SP2'!$D$2:$D$557,'Infos Relatório'!$B$84,'Faturamento SP2'!$E$2:$E$557,'Infos Relatório'!$B110,'Faturamento SP2'!$Z$2:$Z$557,'Infos Relatório'!O$1)</f>
        <v>0</v>
      </c>
      <c r="R110" s="15">
        <f>SUMIFS('Faturamento SP2'!$O$2:$O$557,'Faturamento SP2'!$D$2:$D$557,'Infos Relatório'!$B$84,'Faturamento SP2'!$E$2:$E$557,'Infos Relatório'!$B110,'Faturamento SP2'!$Z$2:$Z$557,'Infos Relatório'!O$1,'Faturamento SP2'!$T$2:$T$557,"Sim")+SUMIFS('Faturamento SP2'!$P$2:$P$557,'Faturamento SP2'!$D$2:$D$557,'Infos Relatório'!$B$84,'Faturamento SP2'!$E$2:$E$557,'Infos Relatório'!$B110,'Faturamento SP2'!$Z$2:$Z$557,'Infos Relatório'!O$1,'Faturamento SP2'!$T$2:$T$557,"Sim")</f>
        <v>0</v>
      </c>
      <c r="S110" s="27" t="e">
        <f t="shared" si="26"/>
        <v>#DIV/0!</v>
      </c>
      <c r="T110" s="24">
        <f>SUMIFS('Faturamento SP2'!$H$2:$H$557,'Faturamento SP2'!$D$2:$D$557,'Infos Relatório'!$B$84,'Faturamento SP2'!$E$2:$E$557,'Infos Relatório'!$B110,'Faturamento SP2'!$Z$2:$Z$557,'Infos Relatório'!O$1)</f>
        <v>0</v>
      </c>
      <c r="U110" s="23">
        <f>COUNTIFS('Faturamento SP2'!$D$2:$D$557,'Infos Relatório'!$B$84,'Faturamento SP2'!$E$2:$E$557,'Infos Relatório'!$B110,'Faturamento SP2'!$Z$2:$Z$557,'Infos Relatório'!U$1)</f>
        <v>0</v>
      </c>
      <c r="V110" s="14">
        <f>SUMIFS('Faturamento SP2'!$G$2:$G$557,'Faturamento SP2'!$D$2:$D$557,'Infos Relatório'!$B$84,'Faturamento SP2'!$E$2:$E$557,'Infos Relatório'!$B110,'Faturamento SP2'!$Z$2:$Z$557,'Infos Relatório'!U$1)</f>
        <v>0</v>
      </c>
      <c r="W110" s="14">
        <f>SUMIFS('Faturamento SP2'!$J$2:$J$557,'Faturamento SP2'!$D$2:$D$557,'Infos Relatório'!$B$84,'Faturamento SP2'!$E$2:$E$557,'Infos Relatório'!$B110,'Faturamento SP2'!$Z$2:$Z$557,'Infos Relatório'!U$1)</f>
        <v>0</v>
      </c>
      <c r="X110" s="15">
        <f>SUMIFS('Faturamento SP2'!$O$2:$O$557,'Faturamento SP2'!$D$2:$D$557,'Infos Relatório'!$B$84,'Faturamento SP2'!$E$2:$E$557,'Infos Relatório'!$B110,'Faturamento SP2'!$Z$2:$Z$557,'Infos Relatório'!U$1,'Faturamento SP2'!$T$2:$T$557,"Sim")+SUMIFS('Faturamento SP2'!$P$2:$P$557,'Faturamento SP2'!$D$2:$D$557,'Infos Relatório'!$B$84,'Faturamento SP2'!$E$2:$E$557,'Infos Relatório'!$B110,'Faturamento SP2'!$Z$2:$Z$557,'Infos Relatório'!U$1,'Faturamento SP2'!$T$2:$T$557,"Sim")</f>
        <v>0</v>
      </c>
      <c r="Y110" s="27" t="e">
        <f t="shared" si="27"/>
        <v>#DIV/0!</v>
      </c>
      <c r="Z110" s="24">
        <f>SUMIFS('Faturamento SP2'!$H$2:$H$557,'Faturamento SP2'!$D$2:$D$557,'Infos Relatório'!$B$84,'Faturamento SP2'!$E$2:$E$557,'Infos Relatório'!$B110,'Faturamento SP2'!$Z$2:$Z$557,'Infos Relatório'!U$1)</f>
        <v>0</v>
      </c>
      <c r="AA110" s="23">
        <f>COUNTIFS('Faturamento SP2'!$D$2:$D$557,'Infos Relatório'!$B$84,'Faturamento SP2'!$E$2:$E$557,'Infos Relatório'!$B110,'Faturamento SP2'!$Z$2:$Z$557,'Infos Relatório'!AA$1)</f>
        <v>0</v>
      </c>
      <c r="AB110" s="14">
        <f>SUMIFS('Faturamento SP2'!$G$2:$G$557,'Faturamento SP2'!$D$2:$D$557,'Infos Relatório'!$B$84,'Faturamento SP2'!$E$2:$E$557,'Infos Relatório'!$B110,'Faturamento SP2'!$Z$2:$Z$557,'Infos Relatório'!AA$1)</f>
        <v>0</v>
      </c>
      <c r="AC110" s="14">
        <f>SUMIFS('Faturamento SP2'!$J$2:$J$557,'Faturamento SP2'!$D$2:$D$557,'Infos Relatório'!$B$84,'Faturamento SP2'!$E$2:$E$557,'Infos Relatório'!$B110,'Faturamento SP2'!$Z$2:$Z$557,'Infos Relatório'!AA$1)</f>
        <v>0</v>
      </c>
      <c r="AD110" s="15">
        <f>SUMIFS('Faturamento SP2'!$O$2:$O$557,'Faturamento SP2'!$D$2:$D$557,'Infos Relatório'!$B$84,'Faturamento SP2'!$E$2:$E$557,'Infos Relatório'!$B110,'Faturamento SP2'!$Z$2:$Z$557,'Infos Relatório'!AA$1,'Faturamento SP2'!$T$2:$T$557,"Sim")+SUMIFS('Faturamento SP2'!$P$2:$P$557,'Faturamento SP2'!$D$2:$D$557,'Infos Relatório'!$B$84,'Faturamento SP2'!$E$2:$E$557,'Infos Relatório'!$B110,'Faturamento SP2'!$Z$2:$Z$557,'Infos Relatório'!AA$1,'Faturamento SP2'!$T$2:$T$557,"Sim")</f>
        <v>0</v>
      </c>
      <c r="AE110" s="27" t="e">
        <f t="shared" si="28"/>
        <v>#DIV/0!</v>
      </c>
      <c r="AF110" s="24">
        <f>SUMIFS('Faturamento SP2'!$H$2:$H$557,'Faturamento SP2'!$D$2:$D$557,'Infos Relatório'!$B$84,'Faturamento SP2'!$E$2:$E$557,'Infos Relatório'!$B110,'Faturamento SP2'!$Z$2:$Z$557,'Infos Relatório'!AA$1)</f>
        <v>0</v>
      </c>
      <c r="AG110" s="23">
        <f>COUNTIFS('Faturamento SP2'!$D$2:$D$557,'Infos Relatório'!$B$84,'Faturamento SP2'!$E$2:$E$557,'Infos Relatório'!$B110,'Faturamento SP2'!$Z$2:$Z$557,'Infos Relatório'!AG$1)</f>
        <v>0</v>
      </c>
      <c r="AH110" s="14">
        <f>SUMIFS('Faturamento SP2'!$G$2:$G$557,'Faturamento SP2'!$D$2:$D$557,'Infos Relatório'!$B$84,'Faturamento SP2'!$E$2:$E$557,'Infos Relatório'!$B110,'Faturamento SP2'!$Z$2:$Z$557,'Infos Relatório'!AG$1)</f>
        <v>0</v>
      </c>
      <c r="AI110" s="14">
        <f>SUMIFS('Faturamento SP2'!$J$2:$J$557,'Faturamento SP2'!$D$2:$D$557,'Infos Relatório'!$B$84,'Faturamento SP2'!$E$2:$E$557,'Infos Relatório'!$B110,'Faturamento SP2'!$Z$2:$Z$557,'Infos Relatório'!AG$1)</f>
        <v>0</v>
      </c>
      <c r="AJ110" s="15">
        <f>SUMIFS('Faturamento SP2'!$O$2:$O$557,'Faturamento SP2'!$D$2:$D$557,'Infos Relatório'!$B$84,'Faturamento SP2'!$E$2:$E$557,'Infos Relatório'!$B110,'Faturamento SP2'!$Z$2:$Z$557,'Infos Relatório'!AG$1,'Faturamento SP2'!$T$2:$T$557,"Sim")+SUMIFS('Faturamento SP2'!$P$2:$P$557,'Faturamento SP2'!$D$2:$D$557,'Infos Relatório'!$B$84,'Faturamento SP2'!$E$2:$E$557,'Infos Relatório'!$B110,'Faturamento SP2'!$Z$2:$Z$557,'Infos Relatório'!AG$1,'Faturamento SP2'!$T$2:$T$557,"Sim")</f>
        <v>0</v>
      </c>
      <c r="AK110" s="27" t="e">
        <f t="shared" si="29"/>
        <v>#DIV/0!</v>
      </c>
      <c r="AL110" s="24">
        <f>SUMIFS('Faturamento SP2'!$H$2:$H$557,'Faturamento SP2'!$D$2:$D$557,'Infos Relatório'!$B$84,'Faturamento SP2'!$E$2:$E$557,'Infos Relatório'!$B110,'Faturamento SP2'!$Z$2:$Z$557,'Infos Relatório'!AG$1)</f>
        <v>0</v>
      </c>
      <c r="AM110" s="23">
        <f>COUNTIFS('Faturamento SP2'!$D$2:$D$557,'Infos Relatório'!$B$84,'Faturamento SP2'!$E$2:$E$557,'Infos Relatório'!$B110,'Faturamento SP2'!$Z$2:$Z$557,'Infos Relatório'!AM$1)</f>
        <v>0</v>
      </c>
      <c r="AN110" s="14">
        <f>SUMIFS('Faturamento SP2'!$G$2:$G$557,'Faturamento SP2'!$D$2:$D$557,'Infos Relatório'!$B$84,'Faturamento SP2'!$E$2:$E$557,'Infos Relatório'!$B110,'Faturamento SP2'!$Z$2:$Z$557,'Infos Relatório'!AM$1)</f>
        <v>0</v>
      </c>
      <c r="AO110" s="14">
        <f>SUMIFS('Faturamento SP2'!$J$2:$J$557,'Faturamento SP2'!$D$2:$D$557,'Infos Relatório'!$B$84,'Faturamento SP2'!$E$2:$E$557,'Infos Relatório'!$B110,'Faturamento SP2'!$Z$2:$Z$557,'Infos Relatório'!AM$1)</f>
        <v>0</v>
      </c>
      <c r="AP110" s="15">
        <f>SUMIFS('Faturamento SP2'!$O$2:$O$557,'Faturamento SP2'!$D$2:$D$557,'Infos Relatório'!$B$84,'Faturamento SP2'!$E$2:$E$557,'Infos Relatório'!$B110,'Faturamento SP2'!$Z$2:$Z$557,'Infos Relatório'!AM$1,'Faturamento SP2'!$T$2:$T$557,"Sim")+SUMIFS('Faturamento SP2'!$P$2:$P$557,'Faturamento SP2'!$D$2:$D$557,'Infos Relatório'!$B$84,'Faturamento SP2'!$E$2:$E$557,'Infos Relatório'!$B110,'Faturamento SP2'!$Z$2:$Z$557,'Infos Relatório'!AM$1,'Faturamento SP2'!$T$2:$T$557,"Sim")</f>
        <v>0</v>
      </c>
      <c r="AQ110" s="27" t="e">
        <f t="shared" si="30"/>
        <v>#DIV/0!</v>
      </c>
      <c r="AR110" s="24">
        <f>SUMIFS('Faturamento SP2'!$H$2:$H$557,'Faturamento SP2'!$D$2:$D$557,'Infos Relatório'!$B$84,'Faturamento SP2'!$E$2:$E$557,'Infos Relatório'!$B110,'Faturamento SP2'!$Z$2:$Z$557,'Infos Relatório'!AM$1)</f>
        <v>0</v>
      </c>
      <c r="AS110" s="23">
        <f>COUNTIFS('Faturamento SP2'!$D$2:$D$557,'Infos Relatório'!$B$84,'Faturamento SP2'!$E$2:$E$557,'Infos Relatório'!$B110,'Faturamento SP2'!$Z$2:$Z$557,'Infos Relatório'!AS$1)</f>
        <v>0</v>
      </c>
      <c r="AT110" s="14">
        <f>SUMIFS('Faturamento SP2'!$G$2:$G$557,'Faturamento SP2'!$D$2:$D$557,'Infos Relatório'!$B$84,'Faturamento SP2'!$E$2:$E$557,'Infos Relatório'!$B110,'Faturamento SP2'!$Z$2:$Z$557,'Infos Relatório'!AS$1)</f>
        <v>0</v>
      </c>
      <c r="AU110" s="14">
        <f>SUMIFS('Faturamento SP2'!$J$2:$J$557,'Faturamento SP2'!$D$2:$D$557,'Infos Relatório'!$B$84,'Faturamento SP2'!$E$2:$E$557,'Infos Relatório'!$B110,'Faturamento SP2'!$Z$2:$Z$557,'Infos Relatório'!AS$1)</f>
        <v>0</v>
      </c>
      <c r="AV110" s="15">
        <f>SUMIFS('Faturamento SP2'!$O$2:$O$557,'Faturamento SP2'!$D$2:$D$557,'Infos Relatório'!$B$84,'Faturamento SP2'!$E$2:$E$557,'Infos Relatório'!$B110,'Faturamento SP2'!$Z$2:$Z$557,'Infos Relatório'!AS$1,'Faturamento SP2'!$T$2:$T$557,"Sim")+SUMIFS('Faturamento SP2'!$P$2:$P$557,'Faturamento SP2'!$D$2:$D$557,'Infos Relatório'!$B$84,'Faturamento SP2'!$E$2:$E$557,'Infos Relatório'!$B110,'Faturamento SP2'!$Z$2:$Z$557,'Infos Relatório'!AS$1,'Faturamento SP2'!$T$2:$T$557,"Sim")</f>
        <v>0</v>
      </c>
      <c r="AW110" s="27" t="e">
        <f t="shared" si="31"/>
        <v>#DIV/0!</v>
      </c>
      <c r="AX110" s="24">
        <f>SUMIFS('Faturamento SP2'!$H$2:$H$557,'Faturamento SP2'!$D$2:$D$557,'Infos Relatório'!$B$84,'Faturamento SP2'!$E$2:$E$557,'Infos Relatório'!$B110,'Faturamento SP2'!$Z$2:$Z$557,'Infos Relatório'!AS$1)</f>
        <v>0</v>
      </c>
      <c r="AY110" s="23">
        <f>COUNTIFS('Faturamento SP2'!$D$2:$D$557,'Infos Relatório'!$B$84,'Faturamento SP2'!$E$2:$E$557,'Infos Relatório'!$B110,'Faturamento SP2'!$Z$2:$Z$557,'Infos Relatório'!AY$1)</f>
        <v>0</v>
      </c>
      <c r="AZ110" s="14">
        <f>SUMIFS('Faturamento SP2'!$G$2:$G$557,'Faturamento SP2'!$D$2:$D$557,'Infos Relatório'!$B$84,'Faturamento SP2'!$E$2:$E$557,'Infos Relatório'!$B110,'Faturamento SP2'!$Z$2:$Z$557,'Infos Relatório'!AY$1)</f>
        <v>0</v>
      </c>
      <c r="BA110" s="14">
        <f>SUMIFS('Faturamento SP2'!$J$2:$J$557,'Faturamento SP2'!$D$2:$D$557,'Infos Relatório'!$B$84,'Faturamento SP2'!$E$2:$E$557,'Infos Relatório'!$B110,'Faturamento SP2'!$Z$2:$Z$557,'Infos Relatório'!AY$1)</f>
        <v>0</v>
      </c>
      <c r="BB110" s="15">
        <f>SUMIFS('Faturamento SP2'!$O$2:$O$557,'Faturamento SP2'!$D$2:$D$557,'Infos Relatório'!$B$84,'Faturamento SP2'!$E$2:$E$557,'Infos Relatório'!$B110,'Faturamento SP2'!$Z$2:$Z$557,'Infos Relatório'!AY$1,'Faturamento SP2'!$T$2:$T$557,"Sim")+SUMIFS('Faturamento SP2'!$P$2:$P$557,'Faturamento SP2'!$D$2:$D$557,'Infos Relatório'!$B$84,'Faturamento SP2'!$E$2:$E$557,'Infos Relatório'!$B110,'Faturamento SP2'!$Z$2:$Z$557,'Infos Relatório'!AY$1,'Faturamento SP2'!$T$2:$T$557,"Sim")</f>
        <v>0</v>
      </c>
      <c r="BC110" s="27" t="e">
        <f t="shared" si="32"/>
        <v>#DIV/0!</v>
      </c>
      <c r="BD110" s="24">
        <f>SUMIFS('Faturamento SP2'!$H$2:$H$557,'Faturamento SP2'!$D$2:$D$557,'Infos Relatório'!$B$84,'Faturamento SP2'!$E$2:$E$557,'Infos Relatório'!$B110,'Faturamento SP2'!$Z$2:$Z$557,'Infos Relatório'!AY$1)</f>
        <v>0</v>
      </c>
      <c r="BE110" s="23">
        <f>COUNTIFS('Faturamento SP2'!$D$2:$D$557,'Infos Relatório'!$B$84,'Faturamento SP2'!$E$2:$E$557,'Infos Relatório'!$B110,'Faturamento SP2'!$Z$2:$Z$557,'Infos Relatório'!BE$1)</f>
        <v>0</v>
      </c>
      <c r="BF110" s="14">
        <f>SUMIFS('Faturamento SP2'!$G$2:$G$557,'Faturamento SP2'!$D$2:$D$557,'Infos Relatório'!$B$84,'Faturamento SP2'!$E$2:$E$557,'Infos Relatório'!$B110,'Faturamento SP2'!$Z$2:$Z$557,'Infos Relatório'!BE$1)</f>
        <v>0</v>
      </c>
      <c r="BG110" s="14">
        <f>SUMIFS('Faturamento SP2'!$J$2:$J$557,'Faturamento SP2'!$D$2:$D$557,'Infos Relatório'!$B$84,'Faturamento SP2'!$E$2:$E$557,'Infos Relatório'!$B110,'Faturamento SP2'!$Z$2:$Z$557,'Infos Relatório'!BE$1)</f>
        <v>0</v>
      </c>
      <c r="BH110" s="15">
        <f>SUMIFS('Faturamento SP2'!$O$2:$O$557,'Faturamento SP2'!$D$2:$D$557,'Infos Relatório'!$B$84,'Faturamento SP2'!$E$2:$E$557,'Infos Relatório'!$B110,'Faturamento SP2'!$Z$2:$Z$557,'Infos Relatório'!BE$1,'Faturamento SP2'!$T$2:$T$557,"Sim")+SUMIFS('Faturamento SP2'!$P$2:$P$557,'Faturamento SP2'!$D$2:$D$557,'Infos Relatório'!$B$84,'Faturamento SP2'!$E$2:$E$557,'Infos Relatório'!$B110,'Faturamento SP2'!$Z$2:$Z$557,'Infos Relatório'!BE$1,'Faturamento SP2'!$T$2:$T$557,"Sim")</f>
        <v>0</v>
      </c>
      <c r="BI110" s="27" t="e">
        <f t="shared" si="33"/>
        <v>#DIV/0!</v>
      </c>
      <c r="BJ110" s="24">
        <f>SUMIFS('Faturamento SP2'!$H$2:$H$557,'Faturamento SP2'!$D$2:$D$557,'Infos Relatório'!$B$84,'Faturamento SP2'!$E$2:$E$557,'Infos Relatório'!$B110,'Faturamento SP2'!$Z$2:$Z$557,'Infos Relatório'!BE$1)</f>
        <v>0</v>
      </c>
      <c r="BK110" s="23">
        <f>COUNTIFS('Faturamento SP2'!$D$2:$D$557,'Infos Relatório'!$B$84,'Faturamento SP2'!$E$2:$E$557,'Infos Relatório'!$B110,'Faturamento SP2'!$Z$2:$Z$557,'Infos Relatório'!BK$1)</f>
        <v>0</v>
      </c>
      <c r="BL110" s="14">
        <f>SUMIFS('Faturamento SP2'!$G$2:$G$557,'Faturamento SP2'!$D$2:$D$557,'Infos Relatório'!$B$84,'Faturamento SP2'!$E$2:$E$557,'Infos Relatório'!$B110,'Faturamento SP2'!$Z$2:$Z$557,'Infos Relatório'!BK$1)</f>
        <v>0</v>
      </c>
      <c r="BM110" s="14">
        <f>SUMIFS('Faturamento SP2'!$J$2:$J$557,'Faturamento SP2'!$D$2:$D$557,'Infos Relatório'!$B$84,'Faturamento SP2'!$E$2:$E$557,'Infos Relatório'!$B110,'Faturamento SP2'!$Z$2:$Z$557,'Infos Relatório'!BK$1)</f>
        <v>0</v>
      </c>
      <c r="BN110" s="15">
        <f>SUMIFS('Faturamento SP2'!$O$2:$O$557,'Faturamento SP2'!$D$2:$D$557,'Infos Relatório'!$B$84,'Faturamento SP2'!$E$2:$E$557,'Infos Relatório'!$B110,'Faturamento SP2'!$Z$2:$Z$557,'Infos Relatório'!BK$1,'Faturamento SP2'!$T$2:$T$557,"Sim")+SUMIFS('Faturamento SP2'!$P$2:$P$557,'Faturamento SP2'!$D$2:$D$557,'Infos Relatório'!$B$84,'Faturamento SP2'!$E$2:$E$557,'Infos Relatório'!$B110,'Faturamento SP2'!$Z$2:$Z$557,'Infos Relatório'!BK$1,'Faturamento SP2'!$T$2:$T$557,"Sim")</f>
        <v>0</v>
      </c>
      <c r="BO110" s="27" t="e">
        <f t="shared" si="34"/>
        <v>#DIV/0!</v>
      </c>
      <c r="BP110" s="24">
        <f>SUMIFS('Faturamento SP2'!$H$2:$H$557,'Faturamento SP2'!$D$2:$D$557,'Infos Relatório'!$B$84,'Faturamento SP2'!$E$2:$E$557,'Infos Relatório'!$B110,'Faturamento SP2'!$Z$2:$Z$557,'Infos Relatório'!BK$1)</f>
        <v>0</v>
      </c>
      <c r="BQ110" s="23">
        <f>COUNTIFS('Faturamento SP2'!$D$2:$D$557,'Infos Relatório'!$B$84,'Faturamento SP2'!$E$2:$E$557,'Infos Relatório'!$B110,'Faturamento SP2'!$Z$2:$Z$557,'Infos Relatório'!BQ$1)</f>
        <v>0</v>
      </c>
      <c r="BR110" s="14">
        <f>SUMIFS('Faturamento SP2'!$G$2:$G$557,'Faturamento SP2'!$D$2:$D$557,'Infos Relatório'!$B$84,'Faturamento SP2'!$E$2:$E$557,'Infos Relatório'!$B110,'Faturamento SP2'!$Z$2:$Z$557,'Infos Relatório'!BQ$1)</f>
        <v>0</v>
      </c>
      <c r="BS110" s="14">
        <f>SUMIFS('Faturamento SP2'!$J$2:$J$557,'Faturamento SP2'!$D$2:$D$557,'Infos Relatório'!$B$84,'Faturamento SP2'!$E$2:$E$557,'Infos Relatório'!$B110,'Faturamento SP2'!$Z$2:$Z$557,'Infos Relatório'!BQ$1)</f>
        <v>0</v>
      </c>
      <c r="BT110" s="15">
        <f>SUMIFS('Faturamento SP2'!$O$2:$O$557,'Faturamento SP2'!$D$2:$D$557,'Infos Relatório'!$B$84,'Faturamento SP2'!$E$2:$E$557,'Infos Relatório'!$B110,'Faturamento SP2'!$Z$2:$Z$557,'Infos Relatório'!BQ$1,'Faturamento SP2'!$T$2:$T$557,"Sim")+SUMIFS('Faturamento SP2'!$P$2:$P$557,'Faturamento SP2'!$D$2:$D$557,'Infos Relatório'!$B$84,'Faturamento SP2'!$E$2:$E$557,'Infos Relatório'!$B110,'Faturamento SP2'!$Z$2:$Z$557,'Infos Relatório'!BQ$1,'Faturamento SP2'!$T$2:$T$557,"Sim")</f>
        <v>0</v>
      </c>
      <c r="BU110" s="27" t="e">
        <f t="shared" si="35"/>
        <v>#DIV/0!</v>
      </c>
      <c r="BV110" s="24">
        <f>SUMIFS('Faturamento SP2'!$H$2:$H$557,'Faturamento SP2'!$D$2:$D$557,'Infos Relatório'!$B$84,'Faturamento SP2'!$E$2:$E$557,'Infos Relatório'!$B110,'Faturamento SP2'!$Z$2:$Z$557,'Infos Relatório'!BQ$1)</f>
        <v>0</v>
      </c>
    </row>
    <row r="111" spans="2:74">
      <c r="B111" s="17" t="s">
        <v>171</v>
      </c>
      <c r="C111" s="23">
        <f>COUNTIFS('Faturamento SP2'!$D$2:$D$557,'Infos Relatório'!$B$84,'Faturamento SP2'!$E$2:$E$557,'Infos Relatório'!$B111,'Faturamento SP2'!$Z$2:$Z$557,'Infos Relatório'!C$1)</f>
        <v>0</v>
      </c>
      <c r="D111" s="14">
        <f>SUMIFS('Faturamento SP2'!$G$2:$G$557,'Faturamento SP2'!$D$2:$D$557,'Infos Relatório'!$B$84,'Faturamento SP2'!$E$2:$E$557,'Infos Relatório'!$B111,'Faturamento SP2'!$Z$2:$Z$557,'Infos Relatório'!C$1)</f>
        <v>0</v>
      </c>
      <c r="E111" s="55">
        <f>SUMIFS('Faturamento SP2'!$J$2:$J$557,'Faturamento SP2'!$D$2:$D$557,'Infos Relatório'!$B$84,'Faturamento SP2'!$E$2:$E$557,'Infos Relatório'!$B111,'Faturamento SP2'!$Z$2:$Z$557,'Infos Relatório'!C$1)</f>
        <v>0</v>
      </c>
      <c r="F111" s="15">
        <f>SUMIFS('Faturamento SP2'!$O$2:$O$557,'Faturamento SP2'!$D$2:$D$557,'Infos Relatório'!$B$84,'Faturamento SP2'!$E$2:$E$557,'Infos Relatório'!$B111,'Faturamento SP2'!$Z$2:$Z$557,'Infos Relatório'!C$1,'Faturamento SP2'!$T$2:$T$557,"Sim")+SUMIFS('Faturamento SP2'!$P$2:$P$557,'Faturamento SP2'!$D$2:$D$557,'Infos Relatório'!$B$84,'Faturamento SP2'!$E$2:$E$557,'Infos Relatório'!$B111,'Faturamento SP2'!$Z$2:$Z$557,'Infos Relatório'!C$1,'Faturamento SP2'!$T$2:$T$557,"Sim")</f>
        <v>0</v>
      </c>
      <c r="G111" s="60" t="e">
        <f t="shared" si="24"/>
        <v>#DIV/0!</v>
      </c>
      <c r="H111" s="24">
        <f>SUMIFS('Faturamento SP2'!$H$2:$H$557,'Faturamento SP2'!$D$2:$D$557,'Infos Relatório'!$B$84,'Faturamento SP2'!$E$2:$E$557,'Infos Relatório'!$B111,'Faturamento SP2'!$Z$2:$Z$557,'Infos Relatório'!C$1)</f>
        <v>0</v>
      </c>
      <c r="I111" s="23">
        <f>COUNTIFS('Faturamento SP2'!$D$2:$D$557,'Infos Relatório'!$B$84,'Faturamento SP2'!$E$2:$E$557,'Infos Relatório'!$B111,'Faturamento SP2'!$Z$2:$Z$557,'Infos Relatório'!I$1)</f>
        <v>0</v>
      </c>
      <c r="J111" s="14">
        <f>SUMIFS('Faturamento SP2'!$G$2:$G$557,'Faturamento SP2'!$D$2:$D$557,'Infos Relatório'!$B$84,'Faturamento SP2'!$E$2:$E$557,'Infos Relatório'!$B111,'Faturamento SP2'!$Z$2:$Z$557,'Infos Relatório'!I$1)</f>
        <v>0</v>
      </c>
      <c r="K111" s="55">
        <f>SUMIFS('Faturamento SP2'!$J$2:$J$557,'Faturamento SP2'!$D$2:$D$557,'Infos Relatório'!$B$84,'Faturamento SP2'!$E$2:$E$557,'Infos Relatório'!$B111,'Faturamento SP2'!$Z$2:$Z$557,'Infos Relatório'!I$1)</f>
        <v>0</v>
      </c>
      <c r="L111" s="15">
        <f>SUMIFS('Faturamento SP2'!$O$2:$O$557,'Faturamento SP2'!$D$2:$D$557,'Infos Relatório'!$B$84,'Faturamento SP2'!$E$2:$E$557,'Infos Relatório'!$B111,'Faturamento SP2'!$Z$2:$Z$557,'Infos Relatório'!I$1,'Faturamento SP2'!$T$2:$T$557,"Sim")+SUMIFS('Faturamento SP2'!$P$2:$P$557,'Faturamento SP2'!$D$2:$D$557,'Infos Relatório'!$B$84,'Faturamento SP2'!$E$2:$E$557,'Infos Relatório'!$B111,'Faturamento SP2'!$Z$2:$Z$557,'Infos Relatório'!I$1,'Faturamento SP2'!$T$2:$T$557,"Sim")</f>
        <v>0</v>
      </c>
      <c r="M111" s="27" t="e">
        <f t="shared" si="25"/>
        <v>#DIV/0!</v>
      </c>
      <c r="N111" s="24">
        <f>SUMIFS('Faturamento SP2'!$H$2:$H$557,'Faturamento SP2'!$D$2:$D$557,'Infos Relatório'!$B$84,'Faturamento SP2'!$E$2:$E$557,'Infos Relatório'!$B111,'Faturamento SP2'!$Z$2:$Z$557,'Infos Relatório'!I$1)</f>
        <v>0</v>
      </c>
      <c r="O111" s="23">
        <f>COUNTIFS('Faturamento SP2'!$D$2:$D$557,'Infos Relatório'!$B$84,'Faturamento SP2'!$E$2:$E$557,'Infos Relatório'!$B111,'Faturamento SP2'!$Z$2:$Z$557,'Infos Relatório'!O$1)</f>
        <v>0</v>
      </c>
      <c r="P111" s="14">
        <f>SUMIFS('Faturamento SP2'!$G$2:$G$557,'Faturamento SP2'!$D$2:$D$557,'Infos Relatório'!$B$84,'Faturamento SP2'!$E$2:$E$557,'Infos Relatório'!$B111,'Faturamento SP2'!$Z$2:$Z$557,'Infos Relatório'!O$1)</f>
        <v>0</v>
      </c>
      <c r="Q111" s="14">
        <f>SUMIFS('Faturamento SP2'!$J$2:$J$557,'Faturamento SP2'!$D$2:$D$557,'Infos Relatório'!$B$84,'Faturamento SP2'!$E$2:$E$557,'Infos Relatório'!$B111,'Faturamento SP2'!$Z$2:$Z$557,'Infos Relatório'!O$1)</f>
        <v>0</v>
      </c>
      <c r="R111" s="15">
        <f>SUMIFS('Faturamento SP2'!$O$2:$O$557,'Faturamento SP2'!$D$2:$D$557,'Infos Relatório'!$B$84,'Faturamento SP2'!$E$2:$E$557,'Infos Relatório'!$B111,'Faturamento SP2'!$Z$2:$Z$557,'Infos Relatório'!O$1,'Faturamento SP2'!$T$2:$T$557,"Sim")+SUMIFS('Faturamento SP2'!$P$2:$P$557,'Faturamento SP2'!$D$2:$D$557,'Infos Relatório'!$B$84,'Faturamento SP2'!$E$2:$E$557,'Infos Relatório'!$B111,'Faturamento SP2'!$Z$2:$Z$557,'Infos Relatório'!O$1,'Faturamento SP2'!$T$2:$T$557,"Sim")</f>
        <v>0</v>
      </c>
      <c r="S111" s="27" t="e">
        <f t="shared" si="26"/>
        <v>#DIV/0!</v>
      </c>
      <c r="T111" s="24">
        <f>SUMIFS('Faturamento SP2'!$H$2:$H$557,'Faturamento SP2'!$D$2:$D$557,'Infos Relatório'!$B$84,'Faturamento SP2'!$E$2:$E$557,'Infos Relatório'!$B111,'Faturamento SP2'!$Z$2:$Z$557,'Infos Relatório'!O$1)</f>
        <v>0</v>
      </c>
      <c r="U111" s="23">
        <f>COUNTIFS('Faturamento SP2'!$D$2:$D$557,'Infos Relatório'!$B$84,'Faturamento SP2'!$E$2:$E$557,'Infos Relatório'!$B111,'Faturamento SP2'!$Z$2:$Z$557,'Infos Relatório'!U$1)</f>
        <v>0</v>
      </c>
      <c r="V111" s="14">
        <f>SUMIFS('Faturamento SP2'!$G$2:$G$557,'Faturamento SP2'!$D$2:$D$557,'Infos Relatório'!$B$84,'Faturamento SP2'!$E$2:$E$557,'Infos Relatório'!$B111,'Faturamento SP2'!$Z$2:$Z$557,'Infos Relatório'!U$1)</f>
        <v>0</v>
      </c>
      <c r="W111" s="14">
        <f>SUMIFS('Faturamento SP2'!$J$2:$J$557,'Faturamento SP2'!$D$2:$D$557,'Infos Relatório'!$B$84,'Faturamento SP2'!$E$2:$E$557,'Infos Relatório'!$B111,'Faturamento SP2'!$Z$2:$Z$557,'Infos Relatório'!U$1)</f>
        <v>0</v>
      </c>
      <c r="X111" s="15">
        <f>SUMIFS('Faturamento SP2'!$O$2:$O$557,'Faturamento SP2'!$D$2:$D$557,'Infos Relatório'!$B$84,'Faturamento SP2'!$E$2:$E$557,'Infos Relatório'!$B111,'Faturamento SP2'!$Z$2:$Z$557,'Infos Relatório'!U$1,'Faturamento SP2'!$T$2:$T$557,"Sim")+SUMIFS('Faturamento SP2'!$P$2:$P$557,'Faturamento SP2'!$D$2:$D$557,'Infos Relatório'!$B$84,'Faturamento SP2'!$E$2:$E$557,'Infos Relatório'!$B111,'Faturamento SP2'!$Z$2:$Z$557,'Infos Relatório'!U$1,'Faturamento SP2'!$T$2:$T$557,"Sim")</f>
        <v>0</v>
      </c>
      <c r="Y111" s="27" t="e">
        <f t="shared" si="27"/>
        <v>#DIV/0!</v>
      </c>
      <c r="Z111" s="24">
        <f>SUMIFS('Faturamento SP2'!$H$2:$H$557,'Faturamento SP2'!$D$2:$D$557,'Infos Relatório'!$B$84,'Faturamento SP2'!$E$2:$E$557,'Infos Relatório'!$B111,'Faturamento SP2'!$Z$2:$Z$557,'Infos Relatório'!U$1)</f>
        <v>0</v>
      </c>
      <c r="AA111" s="23">
        <f>COUNTIFS('Faturamento SP2'!$D$2:$D$557,'Infos Relatório'!$B$84,'Faturamento SP2'!$E$2:$E$557,'Infos Relatório'!$B111,'Faturamento SP2'!$Z$2:$Z$557,'Infos Relatório'!AA$1)</f>
        <v>0</v>
      </c>
      <c r="AB111" s="14">
        <f>SUMIFS('Faturamento SP2'!$G$2:$G$557,'Faturamento SP2'!$D$2:$D$557,'Infos Relatório'!$B$84,'Faturamento SP2'!$E$2:$E$557,'Infos Relatório'!$B111,'Faturamento SP2'!$Z$2:$Z$557,'Infos Relatório'!AA$1)</f>
        <v>0</v>
      </c>
      <c r="AC111" s="14">
        <f>SUMIFS('Faturamento SP2'!$J$2:$J$557,'Faturamento SP2'!$D$2:$D$557,'Infos Relatório'!$B$84,'Faturamento SP2'!$E$2:$E$557,'Infos Relatório'!$B111,'Faturamento SP2'!$Z$2:$Z$557,'Infos Relatório'!AA$1)</f>
        <v>0</v>
      </c>
      <c r="AD111" s="15">
        <f>SUMIFS('Faturamento SP2'!$O$2:$O$557,'Faturamento SP2'!$D$2:$D$557,'Infos Relatório'!$B$84,'Faturamento SP2'!$E$2:$E$557,'Infos Relatório'!$B111,'Faturamento SP2'!$Z$2:$Z$557,'Infos Relatório'!AA$1,'Faturamento SP2'!$T$2:$T$557,"Sim")+SUMIFS('Faturamento SP2'!$P$2:$P$557,'Faturamento SP2'!$D$2:$D$557,'Infos Relatório'!$B$84,'Faturamento SP2'!$E$2:$E$557,'Infos Relatório'!$B111,'Faturamento SP2'!$Z$2:$Z$557,'Infos Relatório'!AA$1,'Faturamento SP2'!$T$2:$T$557,"Sim")</f>
        <v>0</v>
      </c>
      <c r="AE111" s="27" t="e">
        <f t="shared" si="28"/>
        <v>#DIV/0!</v>
      </c>
      <c r="AF111" s="24">
        <f>SUMIFS('Faturamento SP2'!$H$2:$H$557,'Faturamento SP2'!$D$2:$D$557,'Infos Relatório'!$B$84,'Faturamento SP2'!$E$2:$E$557,'Infos Relatório'!$B111,'Faturamento SP2'!$Z$2:$Z$557,'Infos Relatório'!AA$1)</f>
        <v>0</v>
      </c>
      <c r="AG111" s="23">
        <f>COUNTIFS('Faturamento SP2'!$D$2:$D$557,'Infos Relatório'!$B$84,'Faturamento SP2'!$E$2:$E$557,'Infos Relatório'!$B111,'Faturamento SP2'!$Z$2:$Z$557,'Infos Relatório'!AG$1)</f>
        <v>0</v>
      </c>
      <c r="AH111" s="14">
        <f>SUMIFS('Faturamento SP2'!$G$2:$G$557,'Faturamento SP2'!$D$2:$D$557,'Infos Relatório'!$B$84,'Faturamento SP2'!$E$2:$E$557,'Infos Relatório'!$B111,'Faturamento SP2'!$Z$2:$Z$557,'Infos Relatório'!AG$1)</f>
        <v>0</v>
      </c>
      <c r="AI111" s="14">
        <f>SUMIFS('Faturamento SP2'!$J$2:$J$557,'Faturamento SP2'!$D$2:$D$557,'Infos Relatório'!$B$84,'Faturamento SP2'!$E$2:$E$557,'Infos Relatório'!$B111,'Faturamento SP2'!$Z$2:$Z$557,'Infos Relatório'!AG$1)</f>
        <v>0</v>
      </c>
      <c r="AJ111" s="15">
        <f>SUMIFS('Faturamento SP2'!$O$2:$O$557,'Faturamento SP2'!$D$2:$D$557,'Infos Relatório'!$B$84,'Faturamento SP2'!$E$2:$E$557,'Infos Relatório'!$B111,'Faturamento SP2'!$Z$2:$Z$557,'Infos Relatório'!AG$1,'Faturamento SP2'!$T$2:$T$557,"Sim")+SUMIFS('Faturamento SP2'!$P$2:$P$557,'Faturamento SP2'!$D$2:$D$557,'Infos Relatório'!$B$84,'Faturamento SP2'!$E$2:$E$557,'Infos Relatório'!$B111,'Faturamento SP2'!$Z$2:$Z$557,'Infos Relatório'!AG$1,'Faturamento SP2'!$T$2:$T$557,"Sim")</f>
        <v>0</v>
      </c>
      <c r="AK111" s="27" t="e">
        <f t="shared" si="29"/>
        <v>#DIV/0!</v>
      </c>
      <c r="AL111" s="24">
        <f>SUMIFS('Faturamento SP2'!$H$2:$H$557,'Faturamento SP2'!$D$2:$D$557,'Infos Relatório'!$B$84,'Faturamento SP2'!$E$2:$E$557,'Infos Relatório'!$B111,'Faturamento SP2'!$Z$2:$Z$557,'Infos Relatório'!AG$1)</f>
        <v>0</v>
      </c>
      <c r="AM111" s="23">
        <f>COUNTIFS('Faturamento SP2'!$D$2:$D$557,'Infos Relatório'!$B$84,'Faturamento SP2'!$E$2:$E$557,'Infos Relatório'!$B111,'Faturamento SP2'!$Z$2:$Z$557,'Infos Relatório'!AM$1)</f>
        <v>0</v>
      </c>
      <c r="AN111" s="14">
        <f>SUMIFS('Faturamento SP2'!$G$2:$G$557,'Faturamento SP2'!$D$2:$D$557,'Infos Relatório'!$B$84,'Faturamento SP2'!$E$2:$E$557,'Infos Relatório'!$B111,'Faturamento SP2'!$Z$2:$Z$557,'Infos Relatório'!AM$1)</f>
        <v>0</v>
      </c>
      <c r="AO111" s="14">
        <f>SUMIFS('Faturamento SP2'!$J$2:$J$557,'Faturamento SP2'!$D$2:$D$557,'Infos Relatório'!$B$84,'Faturamento SP2'!$E$2:$E$557,'Infos Relatório'!$B111,'Faturamento SP2'!$Z$2:$Z$557,'Infos Relatório'!AM$1)</f>
        <v>0</v>
      </c>
      <c r="AP111" s="15">
        <f>SUMIFS('Faturamento SP2'!$O$2:$O$557,'Faturamento SP2'!$D$2:$D$557,'Infos Relatório'!$B$84,'Faturamento SP2'!$E$2:$E$557,'Infos Relatório'!$B111,'Faturamento SP2'!$Z$2:$Z$557,'Infos Relatório'!AM$1,'Faturamento SP2'!$T$2:$T$557,"Sim")+SUMIFS('Faturamento SP2'!$P$2:$P$557,'Faturamento SP2'!$D$2:$D$557,'Infos Relatório'!$B$84,'Faturamento SP2'!$E$2:$E$557,'Infos Relatório'!$B111,'Faturamento SP2'!$Z$2:$Z$557,'Infos Relatório'!AM$1,'Faturamento SP2'!$T$2:$T$557,"Sim")</f>
        <v>0</v>
      </c>
      <c r="AQ111" s="27" t="e">
        <f t="shared" si="30"/>
        <v>#DIV/0!</v>
      </c>
      <c r="AR111" s="24">
        <f>SUMIFS('Faturamento SP2'!$H$2:$H$557,'Faturamento SP2'!$D$2:$D$557,'Infos Relatório'!$B$84,'Faturamento SP2'!$E$2:$E$557,'Infos Relatório'!$B111,'Faturamento SP2'!$Z$2:$Z$557,'Infos Relatório'!AM$1)</f>
        <v>0</v>
      </c>
      <c r="AS111" s="23">
        <f>COUNTIFS('Faturamento SP2'!$D$2:$D$557,'Infos Relatório'!$B$84,'Faturamento SP2'!$E$2:$E$557,'Infos Relatório'!$B111,'Faturamento SP2'!$Z$2:$Z$557,'Infos Relatório'!AS$1)</f>
        <v>0</v>
      </c>
      <c r="AT111" s="14">
        <f>SUMIFS('Faturamento SP2'!$G$2:$G$557,'Faturamento SP2'!$D$2:$D$557,'Infos Relatório'!$B$84,'Faturamento SP2'!$E$2:$E$557,'Infos Relatório'!$B111,'Faturamento SP2'!$Z$2:$Z$557,'Infos Relatório'!AS$1)</f>
        <v>0</v>
      </c>
      <c r="AU111" s="14">
        <f>SUMIFS('Faturamento SP2'!$J$2:$J$557,'Faturamento SP2'!$D$2:$D$557,'Infos Relatório'!$B$84,'Faturamento SP2'!$E$2:$E$557,'Infos Relatório'!$B111,'Faturamento SP2'!$Z$2:$Z$557,'Infos Relatório'!AS$1)</f>
        <v>0</v>
      </c>
      <c r="AV111" s="15">
        <f>SUMIFS('Faturamento SP2'!$O$2:$O$557,'Faturamento SP2'!$D$2:$D$557,'Infos Relatório'!$B$84,'Faturamento SP2'!$E$2:$E$557,'Infos Relatório'!$B111,'Faturamento SP2'!$Z$2:$Z$557,'Infos Relatório'!AS$1,'Faturamento SP2'!$T$2:$T$557,"Sim")+SUMIFS('Faturamento SP2'!$P$2:$P$557,'Faturamento SP2'!$D$2:$D$557,'Infos Relatório'!$B$84,'Faturamento SP2'!$E$2:$E$557,'Infos Relatório'!$B111,'Faturamento SP2'!$Z$2:$Z$557,'Infos Relatório'!AS$1,'Faturamento SP2'!$T$2:$T$557,"Sim")</f>
        <v>0</v>
      </c>
      <c r="AW111" s="27" t="e">
        <f t="shared" si="31"/>
        <v>#DIV/0!</v>
      </c>
      <c r="AX111" s="24">
        <f>SUMIFS('Faturamento SP2'!$H$2:$H$557,'Faturamento SP2'!$D$2:$D$557,'Infos Relatório'!$B$84,'Faturamento SP2'!$E$2:$E$557,'Infos Relatório'!$B111,'Faturamento SP2'!$Z$2:$Z$557,'Infos Relatório'!AS$1)</f>
        <v>0</v>
      </c>
      <c r="AY111" s="23">
        <f>COUNTIFS('Faturamento SP2'!$D$2:$D$557,'Infos Relatório'!$B$84,'Faturamento SP2'!$E$2:$E$557,'Infos Relatório'!$B111,'Faturamento SP2'!$Z$2:$Z$557,'Infos Relatório'!AY$1)</f>
        <v>0</v>
      </c>
      <c r="AZ111" s="14">
        <f>SUMIFS('Faturamento SP2'!$G$2:$G$557,'Faturamento SP2'!$D$2:$D$557,'Infos Relatório'!$B$84,'Faturamento SP2'!$E$2:$E$557,'Infos Relatório'!$B111,'Faturamento SP2'!$Z$2:$Z$557,'Infos Relatório'!AY$1)</f>
        <v>0</v>
      </c>
      <c r="BA111" s="14">
        <f>SUMIFS('Faturamento SP2'!$J$2:$J$557,'Faturamento SP2'!$D$2:$D$557,'Infos Relatório'!$B$84,'Faturamento SP2'!$E$2:$E$557,'Infos Relatório'!$B111,'Faturamento SP2'!$Z$2:$Z$557,'Infos Relatório'!AY$1)</f>
        <v>0</v>
      </c>
      <c r="BB111" s="15">
        <f>SUMIFS('Faturamento SP2'!$O$2:$O$557,'Faturamento SP2'!$D$2:$D$557,'Infos Relatório'!$B$84,'Faturamento SP2'!$E$2:$E$557,'Infos Relatório'!$B111,'Faturamento SP2'!$Z$2:$Z$557,'Infos Relatório'!AY$1,'Faturamento SP2'!$T$2:$T$557,"Sim")+SUMIFS('Faturamento SP2'!$P$2:$P$557,'Faturamento SP2'!$D$2:$D$557,'Infos Relatório'!$B$84,'Faturamento SP2'!$E$2:$E$557,'Infos Relatório'!$B111,'Faturamento SP2'!$Z$2:$Z$557,'Infos Relatório'!AY$1,'Faturamento SP2'!$T$2:$T$557,"Sim")</f>
        <v>0</v>
      </c>
      <c r="BC111" s="27" t="e">
        <f t="shared" si="32"/>
        <v>#DIV/0!</v>
      </c>
      <c r="BD111" s="24">
        <f>SUMIFS('Faturamento SP2'!$H$2:$H$557,'Faturamento SP2'!$D$2:$D$557,'Infos Relatório'!$B$84,'Faturamento SP2'!$E$2:$E$557,'Infos Relatório'!$B111,'Faturamento SP2'!$Z$2:$Z$557,'Infos Relatório'!AY$1)</f>
        <v>0</v>
      </c>
      <c r="BE111" s="23">
        <f>COUNTIFS('Faturamento SP2'!$D$2:$D$557,'Infos Relatório'!$B$84,'Faturamento SP2'!$E$2:$E$557,'Infos Relatório'!$B111,'Faturamento SP2'!$Z$2:$Z$557,'Infos Relatório'!BE$1)</f>
        <v>0</v>
      </c>
      <c r="BF111" s="14">
        <f>SUMIFS('Faturamento SP2'!$G$2:$G$557,'Faturamento SP2'!$D$2:$D$557,'Infos Relatório'!$B$84,'Faturamento SP2'!$E$2:$E$557,'Infos Relatório'!$B111,'Faturamento SP2'!$Z$2:$Z$557,'Infos Relatório'!BE$1)</f>
        <v>0</v>
      </c>
      <c r="BG111" s="14">
        <f>SUMIFS('Faturamento SP2'!$J$2:$J$557,'Faturamento SP2'!$D$2:$D$557,'Infos Relatório'!$B$84,'Faturamento SP2'!$E$2:$E$557,'Infos Relatório'!$B111,'Faturamento SP2'!$Z$2:$Z$557,'Infos Relatório'!BE$1)</f>
        <v>0</v>
      </c>
      <c r="BH111" s="15">
        <f>SUMIFS('Faturamento SP2'!$O$2:$O$557,'Faturamento SP2'!$D$2:$D$557,'Infos Relatório'!$B$84,'Faturamento SP2'!$E$2:$E$557,'Infos Relatório'!$B111,'Faturamento SP2'!$Z$2:$Z$557,'Infos Relatório'!BE$1,'Faturamento SP2'!$T$2:$T$557,"Sim")+SUMIFS('Faturamento SP2'!$P$2:$P$557,'Faturamento SP2'!$D$2:$D$557,'Infos Relatório'!$B$84,'Faturamento SP2'!$E$2:$E$557,'Infos Relatório'!$B111,'Faturamento SP2'!$Z$2:$Z$557,'Infos Relatório'!BE$1,'Faturamento SP2'!$T$2:$T$557,"Sim")</f>
        <v>0</v>
      </c>
      <c r="BI111" s="27" t="e">
        <f t="shared" si="33"/>
        <v>#DIV/0!</v>
      </c>
      <c r="BJ111" s="24">
        <f>SUMIFS('Faturamento SP2'!$H$2:$H$557,'Faturamento SP2'!$D$2:$D$557,'Infos Relatório'!$B$84,'Faturamento SP2'!$E$2:$E$557,'Infos Relatório'!$B111,'Faturamento SP2'!$Z$2:$Z$557,'Infos Relatório'!BE$1)</f>
        <v>0</v>
      </c>
      <c r="BK111" s="23">
        <f>COUNTIFS('Faturamento SP2'!$D$2:$D$557,'Infos Relatório'!$B$84,'Faturamento SP2'!$E$2:$E$557,'Infos Relatório'!$B111,'Faturamento SP2'!$Z$2:$Z$557,'Infos Relatório'!BK$1)</f>
        <v>0</v>
      </c>
      <c r="BL111" s="14">
        <f>SUMIFS('Faturamento SP2'!$G$2:$G$557,'Faturamento SP2'!$D$2:$D$557,'Infos Relatório'!$B$84,'Faturamento SP2'!$E$2:$E$557,'Infos Relatório'!$B111,'Faturamento SP2'!$Z$2:$Z$557,'Infos Relatório'!BK$1)</f>
        <v>0</v>
      </c>
      <c r="BM111" s="14">
        <f>SUMIFS('Faturamento SP2'!$J$2:$J$557,'Faturamento SP2'!$D$2:$D$557,'Infos Relatório'!$B$84,'Faturamento SP2'!$E$2:$E$557,'Infos Relatório'!$B111,'Faturamento SP2'!$Z$2:$Z$557,'Infos Relatório'!BK$1)</f>
        <v>0</v>
      </c>
      <c r="BN111" s="15">
        <f>SUMIFS('Faturamento SP2'!$O$2:$O$557,'Faturamento SP2'!$D$2:$D$557,'Infos Relatório'!$B$84,'Faturamento SP2'!$E$2:$E$557,'Infos Relatório'!$B111,'Faturamento SP2'!$Z$2:$Z$557,'Infos Relatório'!BK$1,'Faturamento SP2'!$T$2:$T$557,"Sim")+SUMIFS('Faturamento SP2'!$P$2:$P$557,'Faturamento SP2'!$D$2:$D$557,'Infos Relatório'!$B$84,'Faturamento SP2'!$E$2:$E$557,'Infos Relatório'!$B111,'Faturamento SP2'!$Z$2:$Z$557,'Infos Relatório'!BK$1,'Faturamento SP2'!$T$2:$T$557,"Sim")</f>
        <v>0</v>
      </c>
      <c r="BO111" s="27" t="e">
        <f t="shared" si="34"/>
        <v>#DIV/0!</v>
      </c>
      <c r="BP111" s="24">
        <f>SUMIFS('Faturamento SP2'!$H$2:$H$557,'Faturamento SP2'!$D$2:$D$557,'Infos Relatório'!$B$84,'Faturamento SP2'!$E$2:$E$557,'Infos Relatório'!$B111,'Faturamento SP2'!$Z$2:$Z$557,'Infos Relatório'!BK$1)</f>
        <v>0</v>
      </c>
      <c r="BQ111" s="23">
        <f>COUNTIFS('Faturamento SP2'!$D$2:$D$557,'Infos Relatório'!$B$84,'Faturamento SP2'!$E$2:$E$557,'Infos Relatório'!$B111,'Faturamento SP2'!$Z$2:$Z$557,'Infos Relatório'!BQ$1)</f>
        <v>0</v>
      </c>
      <c r="BR111" s="14">
        <f>SUMIFS('Faturamento SP2'!$G$2:$G$557,'Faturamento SP2'!$D$2:$D$557,'Infos Relatório'!$B$84,'Faturamento SP2'!$E$2:$E$557,'Infos Relatório'!$B111,'Faturamento SP2'!$Z$2:$Z$557,'Infos Relatório'!BQ$1)</f>
        <v>0</v>
      </c>
      <c r="BS111" s="14">
        <f>SUMIFS('Faturamento SP2'!$J$2:$J$557,'Faturamento SP2'!$D$2:$D$557,'Infos Relatório'!$B$84,'Faturamento SP2'!$E$2:$E$557,'Infos Relatório'!$B111,'Faturamento SP2'!$Z$2:$Z$557,'Infos Relatório'!BQ$1)</f>
        <v>0</v>
      </c>
      <c r="BT111" s="15">
        <f>SUMIFS('Faturamento SP2'!$O$2:$O$557,'Faturamento SP2'!$D$2:$D$557,'Infos Relatório'!$B$84,'Faturamento SP2'!$E$2:$E$557,'Infos Relatório'!$B111,'Faturamento SP2'!$Z$2:$Z$557,'Infos Relatório'!BQ$1,'Faturamento SP2'!$T$2:$T$557,"Sim")+SUMIFS('Faturamento SP2'!$P$2:$P$557,'Faturamento SP2'!$D$2:$D$557,'Infos Relatório'!$B$84,'Faturamento SP2'!$E$2:$E$557,'Infos Relatório'!$B111,'Faturamento SP2'!$Z$2:$Z$557,'Infos Relatório'!BQ$1,'Faturamento SP2'!$T$2:$T$557,"Sim")</f>
        <v>0</v>
      </c>
      <c r="BU111" s="27" t="e">
        <f t="shared" si="35"/>
        <v>#DIV/0!</v>
      </c>
      <c r="BV111" s="24">
        <f>SUMIFS('Faturamento SP2'!$H$2:$H$557,'Faturamento SP2'!$D$2:$D$557,'Infos Relatório'!$B$84,'Faturamento SP2'!$E$2:$E$557,'Infos Relatório'!$B111,'Faturamento SP2'!$Z$2:$Z$557,'Infos Relatório'!BQ$1)</f>
        <v>0</v>
      </c>
    </row>
    <row r="112" spans="2:74">
      <c r="B112" s="17" t="s">
        <v>168</v>
      </c>
      <c r="C112" s="23">
        <f>COUNTIFS('Faturamento SP2'!$D$2:$D$557,'Infos Relatório'!$B$84,'Faturamento SP2'!$E$2:$E$557,'Infos Relatório'!$B112,'Faturamento SP2'!$Z$2:$Z$557,'Infos Relatório'!C$1)</f>
        <v>0</v>
      </c>
      <c r="D112" s="14">
        <f>SUMIFS('Faturamento SP2'!$G$2:$G$557,'Faturamento SP2'!$D$2:$D$557,'Infos Relatório'!$B$84,'Faturamento SP2'!$E$2:$E$557,'Infos Relatório'!$B112,'Faturamento SP2'!$Z$2:$Z$557,'Infos Relatório'!C$1)</f>
        <v>0</v>
      </c>
      <c r="E112" s="55">
        <f>SUMIFS('Faturamento SP2'!$J$2:$J$557,'Faturamento SP2'!$D$2:$D$557,'Infos Relatório'!$B$84,'Faturamento SP2'!$E$2:$E$557,'Infos Relatório'!$B112,'Faturamento SP2'!$Z$2:$Z$557,'Infos Relatório'!C$1)</f>
        <v>0</v>
      </c>
      <c r="F112" s="15">
        <f>SUMIFS('Faturamento SP2'!$O$2:$O$557,'Faturamento SP2'!$D$2:$D$557,'Infos Relatório'!$B$84,'Faturamento SP2'!$E$2:$E$557,'Infos Relatório'!$B112,'Faturamento SP2'!$Z$2:$Z$557,'Infos Relatório'!C$1,'Faturamento SP2'!$T$2:$T$557,"Sim")+SUMIFS('Faturamento SP2'!$P$2:$P$557,'Faturamento SP2'!$D$2:$D$557,'Infos Relatório'!$B$84,'Faturamento SP2'!$E$2:$E$557,'Infos Relatório'!$B112,'Faturamento SP2'!$Z$2:$Z$557,'Infos Relatório'!C$1,'Faturamento SP2'!$T$2:$T$557,"Sim")</f>
        <v>0</v>
      </c>
      <c r="G112" s="60" t="e">
        <f t="shared" si="24"/>
        <v>#DIV/0!</v>
      </c>
      <c r="H112" s="24">
        <f>SUMIFS('Faturamento SP2'!$H$2:$H$557,'Faturamento SP2'!$D$2:$D$557,'Infos Relatório'!$B$84,'Faturamento SP2'!$E$2:$E$557,'Infos Relatório'!$B112,'Faturamento SP2'!$Z$2:$Z$557,'Infos Relatório'!C$1)</f>
        <v>0</v>
      </c>
      <c r="I112" s="23">
        <f>COUNTIFS('Faturamento SP2'!$D$2:$D$557,'Infos Relatório'!$B$84,'Faturamento SP2'!$E$2:$E$557,'Infos Relatório'!$B112,'Faturamento SP2'!$Z$2:$Z$557,'Infos Relatório'!I$1)</f>
        <v>0</v>
      </c>
      <c r="J112" s="14">
        <f>SUMIFS('Faturamento SP2'!$G$2:$G$557,'Faturamento SP2'!$D$2:$D$557,'Infos Relatório'!$B$84,'Faturamento SP2'!$E$2:$E$557,'Infos Relatório'!$B112,'Faturamento SP2'!$Z$2:$Z$557,'Infos Relatório'!I$1)</f>
        <v>0</v>
      </c>
      <c r="K112" s="55">
        <f>SUMIFS('Faturamento SP2'!$J$2:$J$557,'Faturamento SP2'!$D$2:$D$557,'Infos Relatório'!$B$84,'Faturamento SP2'!$E$2:$E$557,'Infos Relatório'!$B112,'Faturamento SP2'!$Z$2:$Z$557,'Infos Relatório'!I$1)</f>
        <v>0</v>
      </c>
      <c r="L112" s="15">
        <f>SUMIFS('Faturamento SP2'!$O$2:$O$557,'Faturamento SP2'!$D$2:$D$557,'Infos Relatório'!$B$84,'Faturamento SP2'!$E$2:$E$557,'Infos Relatório'!$B112,'Faturamento SP2'!$Z$2:$Z$557,'Infos Relatório'!I$1,'Faturamento SP2'!$T$2:$T$557,"Sim")+SUMIFS('Faturamento SP2'!$P$2:$P$557,'Faturamento SP2'!$D$2:$D$557,'Infos Relatório'!$B$84,'Faturamento SP2'!$E$2:$E$557,'Infos Relatório'!$B112,'Faturamento SP2'!$Z$2:$Z$557,'Infos Relatório'!I$1,'Faturamento SP2'!$T$2:$T$557,"Sim")</f>
        <v>0</v>
      </c>
      <c r="M112" s="27" t="e">
        <f t="shared" si="25"/>
        <v>#DIV/0!</v>
      </c>
      <c r="N112" s="24">
        <f>SUMIFS('Faturamento SP2'!$H$2:$H$557,'Faturamento SP2'!$D$2:$D$557,'Infos Relatório'!$B$84,'Faturamento SP2'!$E$2:$E$557,'Infos Relatório'!$B112,'Faturamento SP2'!$Z$2:$Z$557,'Infos Relatório'!I$1)</f>
        <v>0</v>
      </c>
      <c r="O112" s="23">
        <f>COUNTIFS('Faturamento SP2'!$D$2:$D$557,'Infos Relatório'!$B$84,'Faturamento SP2'!$E$2:$E$557,'Infos Relatório'!$B112,'Faturamento SP2'!$Z$2:$Z$557,'Infos Relatório'!O$1)</f>
        <v>0</v>
      </c>
      <c r="P112" s="14">
        <f>SUMIFS('Faturamento SP2'!$G$2:$G$557,'Faturamento SP2'!$D$2:$D$557,'Infos Relatório'!$B$84,'Faturamento SP2'!$E$2:$E$557,'Infos Relatório'!$B112,'Faturamento SP2'!$Z$2:$Z$557,'Infos Relatório'!O$1)</f>
        <v>0</v>
      </c>
      <c r="Q112" s="14">
        <f>SUMIFS('Faturamento SP2'!$J$2:$J$557,'Faturamento SP2'!$D$2:$D$557,'Infos Relatório'!$B$84,'Faturamento SP2'!$E$2:$E$557,'Infos Relatório'!$B112,'Faturamento SP2'!$Z$2:$Z$557,'Infos Relatório'!O$1)</f>
        <v>0</v>
      </c>
      <c r="R112" s="15">
        <f>SUMIFS('Faturamento SP2'!$O$2:$O$557,'Faturamento SP2'!$D$2:$D$557,'Infos Relatório'!$B$84,'Faturamento SP2'!$E$2:$E$557,'Infos Relatório'!$B112,'Faturamento SP2'!$Z$2:$Z$557,'Infos Relatório'!O$1,'Faturamento SP2'!$T$2:$T$557,"Sim")+SUMIFS('Faturamento SP2'!$P$2:$P$557,'Faturamento SP2'!$D$2:$D$557,'Infos Relatório'!$B$84,'Faturamento SP2'!$E$2:$E$557,'Infos Relatório'!$B112,'Faturamento SP2'!$Z$2:$Z$557,'Infos Relatório'!O$1,'Faturamento SP2'!$T$2:$T$557,"Sim")</f>
        <v>0</v>
      </c>
      <c r="S112" s="27" t="e">
        <f t="shared" si="26"/>
        <v>#DIV/0!</v>
      </c>
      <c r="T112" s="24">
        <f>SUMIFS('Faturamento SP2'!$H$2:$H$557,'Faturamento SP2'!$D$2:$D$557,'Infos Relatório'!$B$84,'Faturamento SP2'!$E$2:$E$557,'Infos Relatório'!$B112,'Faturamento SP2'!$Z$2:$Z$557,'Infos Relatório'!O$1)</f>
        <v>0</v>
      </c>
      <c r="U112" s="23">
        <f>COUNTIFS('Faturamento SP2'!$D$2:$D$557,'Infos Relatório'!$B$84,'Faturamento SP2'!$E$2:$E$557,'Infos Relatório'!$B112,'Faturamento SP2'!$Z$2:$Z$557,'Infos Relatório'!U$1)</f>
        <v>0</v>
      </c>
      <c r="V112" s="14">
        <f>SUMIFS('Faturamento SP2'!$G$2:$G$557,'Faturamento SP2'!$D$2:$D$557,'Infos Relatório'!$B$84,'Faturamento SP2'!$E$2:$E$557,'Infos Relatório'!$B112,'Faturamento SP2'!$Z$2:$Z$557,'Infos Relatório'!U$1)</f>
        <v>0</v>
      </c>
      <c r="W112" s="14">
        <f>SUMIFS('Faturamento SP2'!$J$2:$J$557,'Faturamento SP2'!$D$2:$D$557,'Infos Relatório'!$B$84,'Faturamento SP2'!$E$2:$E$557,'Infos Relatório'!$B112,'Faturamento SP2'!$Z$2:$Z$557,'Infos Relatório'!U$1)</f>
        <v>0</v>
      </c>
      <c r="X112" s="15">
        <f>SUMIFS('Faturamento SP2'!$O$2:$O$557,'Faturamento SP2'!$D$2:$D$557,'Infos Relatório'!$B$84,'Faturamento SP2'!$E$2:$E$557,'Infos Relatório'!$B112,'Faturamento SP2'!$Z$2:$Z$557,'Infos Relatório'!U$1,'Faturamento SP2'!$T$2:$T$557,"Sim")+SUMIFS('Faturamento SP2'!$P$2:$P$557,'Faturamento SP2'!$D$2:$D$557,'Infos Relatório'!$B$84,'Faturamento SP2'!$E$2:$E$557,'Infos Relatório'!$B112,'Faturamento SP2'!$Z$2:$Z$557,'Infos Relatório'!U$1,'Faturamento SP2'!$T$2:$T$557,"Sim")</f>
        <v>0</v>
      </c>
      <c r="Y112" s="27" t="e">
        <f t="shared" si="27"/>
        <v>#DIV/0!</v>
      </c>
      <c r="Z112" s="24">
        <f>SUMIFS('Faturamento SP2'!$H$2:$H$557,'Faturamento SP2'!$D$2:$D$557,'Infos Relatório'!$B$84,'Faturamento SP2'!$E$2:$E$557,'Infos Relatório'!$B112,'Faturamento SP2'!$Z$2:$Z$557,'Infos Relatório'!U$1)</f>
        <v>0</v>
      </c>
      <c r="AA112" s="23">
        <f>COUNTIFS('Faturamento SP2'!$D$2:$D$557,'Infos Relatório'!$B$84,'Faturamento SP2'!$E$2:$E$557,'Infos Relatório'!$B112,'Faturamento SP2'!$Z$2:$Z$557,'Infos Relatório'!AA$1)</f>
        <v>0</v>
      </c>
      <c r="AB112" s="14">
        <f>SUMIFS('Faturamento SP2'!$G$2:$G$557,'Faturamento SP2'!$D$2:$D$557,'Infos Relatório'!$B$84,'Faturamento SP2'!$E$2:$E$557,'Infos Relatório'!$B112,'Faturamento SP2'!$Z$2:$Z$557,'Infos Relatório'!AA$1)</f>
        <v>0</v>
      </c>
      <c r="AC112" s="14">
        <f>SUMIFS('Faturamento SP2'!$J$2:$J$557,'Faturamento SP2'!$D$2:$D$557,'Infos Relatório'!$B$84,'Faturamento SP2'!$E$2:$E$557,'Infos Relatório'!$B112,'Faturamento SP2'!$Z$2:$Z$557,'Infos Relatório'!AA$1)</f>
        <v>0</v>
      </c>
      <c r="AD112" s="15">
        <f>SUMIFS('Faturamento SP2'!$O$2:$O$557,'Faturamento SP2'!$D$2:$D$557,'Infos Relatório'!$B$84,'Faturamento SP2'!$E$2:$E$557,'Infos Relatório'!$B112,'Faturamento SP2'!$Z$2:$Z$557,'Infos Relatório'!AA$1,'Faturamento SP2'!$T$2:$T$557,"Sim")+SUMIFS('Faturamento SP2'!$P$2:$P$557,'Faturamento SP2'!$D$2:$D$557,'Infos Relatório'!$B$84,'Faturamento SP2'!$E$2:$E$557,'Infos Relatório'!$B112,'Faturamento SP2'!$Z$2:$Z$557,'Infos Relatório'!AA$1,'Faturamento SP2'!$T$2:$T$557,"Sim")</f>
        <v>0</v>
      </c>
      <c r="AE112" s="27" t="e">
        <f t="shared" si="28"/>
        <v>#DIV/0!</v>
      </c>
      <c r="AF112" s="24">
        <f>SUMIFS('Faturamento SP2'!$H$2:$H$557,'Faturamento SP2'!$D$2:$D$557,'Infos Relatório'!$B$84,'Faturamento SP2'!$E$2:$E$557,'Infos Relatório'!$B112,'Faturamento SP2'!$Z$2:$Z$557,'Infos Relatório'!AA$1)</f>
        <v>0</v>
      </c>
      <c r="AG112" s="23">
        <f>COUNTIFS('Faturamento SP2'!$D$2:$D$557,'Infos Relatório'!$B$84,'Faturamento SP2'!$E$2:$E$557,'Infos Relatório'!$B112,'Faturamento SP2'!$Z$2:$Z$557,'Infos Relatório'!AG$1)</f>
        <v>0</v>
      </c>
      <c r="AH112" s="14">
        <f>SUMIFS('Faturamento SP2'!$G$2:$G$557,'Faturamento SP2'!$D$2:$D$557,'Infos Relatório'!$B$84,'Faturamento SP2'!$E$2:$E$557,'Infos Relatório'!$B112,'Faturamento SP2'!$Z$2:$Z$557,'Infos Relatório'!AG$1)</f>
        <v>0</v>
      </c>
      <c r="AI112" s="14">
        <f>SUMIFS('Faturamento SP2'!$J$2:$J$557,'Faturamento SP2'!$D$2:$D$557,'Infos Relatório'!$B$84,'Faturamento SP2'!$E$2:$E$557,'Infos Relatório'!$B112,'Faturamento SP2'!$Z$2:$Z$557,'Infos Relatório'!AG$1)</f>
        <v>0</v>
      </c>
      <c r="AJ112" s="15">
        <f>SUMIFS('Faturamento SP2'!$O$2:$O$557,'Faturamento SP2'!$D$2:$D$557,'Infos Relatório'!$B$84,'Faturamento SP2'!$E$2:$E$557,'Infos Relatório'!$B112,'Faturamento SP2'!$Z$2:$Z$557,'Infos Relatório'!AG$1,'Faturamento SP2'!$T$2:$T$557,"Sim")+SUMIFS('Faturamento SP2'!$P$2:$P$557,'Faturamento SP2'!$D$2:$D$557,'Infos Relatório'!$B$84,'Faturamento SP2'!$E$2:$E$557,'Infos Relatório'!$B112,'Faturamento SP2'!$Z$2:$Z$557,'Infos Relatório'!AG$1,'Faturamento SP2'!$T$2:$T$557,"Sim")</f>
        <v>0</v>
      </c>
      <c r="AK112" s="27" t="e">
        <f t="shared" si="29"/>
        <v>#DIV/0!</v>
      </c>
      <c r="AL112" s="24">
        <f>SUMIFS('Faturamento SP2'!$H$2:$H$557,'Faturamento SP2'!$D$2:$D$557,'Infos Relatório'!$B$84,'Faturamento SP2'!$E$2:$E$557,'Infos Relatório'!$B112,'Faturamento SP2'!$Z$2:$Z$557,'Infos Relatório'!AG$1)</f>
        <v>0</v>
      </c>
      <c r="AM112" s="23">
        <f>COUNTIFS('Faturamento SP2'!$D$2:$D$557,'Infos Relatório'!$B$84,'Faturamento SP2'!$E$2:$E$557,'Infos Relatório'!$B112,'Faturamento SP2'!$Z$2:$Z$557,'Infos Relatório'!AM$1)</f>
        <v>0</v>
      </c>
      <c r="AN112" s="14">
        <f>SUMIFS('Faturamento SP2'!$G$2:$G$557,'Faturamento SP2'!$D$2:$D$557,'Infos Relatório'!$B$84,'Faturamento SP2'!$E$2:$E$557,'Infos Relatório'!$B112,'Faturamento SP2'!$Z$2:$Z$557,'Infos Relatório'!AM$1)</f>
        <v>0</v>
      </c>
      <c r="AO112" s="14">
        <f>SUMIFS('Faturamento SP2'!$J$2:$J$557,'Faturamento SP2'!$D$2:$D$557,'Infos Relatório'!$B$84,'Faturamento SP2'!$E$2:$E$557,'Infos Relatório'!$B112,'Faturamento SP2'!$Z$2:$Z$557,'Infos Relatório'!AM$1)</f>
        <v>0</v>
      </c>
      <c r="AP112" s="15">
        <f>SUMIFS('Faturamento SP2'!$O$2:$O$557,'Faturamento SP2'!$D$2:$D$557,'Infos Relatório'!$B$84,'Faturamento SP2'!$E$2:$E$557,'Infos Relatório'!$B112,'Faturamento SP2'!$Z$2:$Z$557,'Infos Relatório'!AM$1,'Faturamento SP2'!$T$2:$T$557,"Sim")+SUMIFS('Faturamento SP2'!$P$2:$P$557,'Faturamento SP2'!$D$2:$D$557,'Infos Relatório'!$B$84,'Faturamento SP2'!$E$2:$E$557,'Infos Relatório'!$B112,'Faturamento SP2'!$Z$2:$Z$557,'Infos Relatório'!AM$1,'Faturamento SP2'!$T$2:$T$557,"Sim")</f>
        <v>0</v>
      </c>
      <c r="AQ112" s="27" t="e">
        <f t="shared" si="30"/>
        <v>#DIV/0!</v>
      </c>
      <c r="AR112" s="24">
        <f>SUMIFS('Faturamento SP2'!$H$2:$H$557,'Faturamento SP2'!$D$2:$D$557,'Infos Relatório'!$B$84,'Faturamento SP2'!$E$2:$E$557,'Infos Relatório'!$B112,'Faturamento SP2'!$Z$2:$Z$557,'Infos Relatório'!AM$1)</f>
        <v>0</v>
      </c>
      <c r="AS112" s="23">
        <f>COUNTIFS('Faturamento SP2'!$D$2:$D$557,'Infos Relatório'!$B$84,'Faturamento SP2'!$E$2:$E$557,'Infos Relatório'!$B112,'Faturamento SP2'!$Z$2:$Z$557,'Infos Relatório'!AS$1)</f>
        <v>0</v>
      </c>
      <c r="AT112" s="14">
        <f>SUMIFS('Faturamento SP2'!$G$2:$G$557,'Faturamento SP2'!$D$2:$D$557,'Infos Relatório'!$B$84,'Faturamento SP2'!$E$2:$E$557,'Infos Relatório'!$B112,'Faturamento SP2'!$Z$2:$Z$557,'Infos Relatório'!AS$1)</f>
        <v>0</v>
      </c>
      <c r="AU112" s="14">
        <f>SUMIFS('Faturamento SP2'!$J$2:$J$557,'Faturamento SP2'!$D$2:$D$557,'Infos Relatório'!$B$84,'Faturamento SP2'!$E$2:$E$557,'Infos Relatório'!$B112,'Faturamento SP2'!$Z$2:$Z$557,'Infos Relatório'!AS$1)</f>
        <v>0</v>
      </c>
      <c r="AV112" s="15">
        <f>SUMIFS('Faturamento SP2'!$O$2:$O$557,'Faturamento SP2'!$D$2:$D$557,'Infos Relatório'!$B$84,'Faturamento SP2'!$E$2:$E$557,'Infos Relatório'!$B112,'Faturamento SP2'!$Z$2:$Z$557,'Infos Relatório'!AS$1,'Faturamento SP2'!$T$2:$T$557,"Sim")+SUMIFS('Faturamento SP2'!$P$2:$P$557,'Faturamento SP2'!$D$2:$D$557,'Infos Relatório'!$B$84,'Faturamento SP2'!$E$2:$E$557,'Infos Relatório'!$B112,'Faturamento SP2'!$Z$2:$Z$557,'Infos Relatório'!AS$1,'Faturamento SP2'!$T$2:$T$557,"Sim")</f>
        <v>0</v>
      </c>
      <c r="AW112" s="27" t="e">
        <f t="shared" si="31"/>
        <v>#DIV/0!</v>
      </c>
      <c r="AX112" s="24">
        <f>SUMIFS('Faturamento SP2'!$H$2:$H$557,'Faturamento SP2'!$D$2:$D$557,'Infos Relatório'!$B$84,'Faturamento SP2'!$E$2:$E$557,'Infos Relatório'!$B112,'Faturamento SP2'!$Z$2:$Z$557,'Infos Relatório'!AS$1)</f>
        <v>0</v>
      </c>
      <c r="AY112" s="23">
        <f>COUNTIFS('Faturamento SP2'!$D$2:$D$557,'Infos Relatório'!$B$84,'Faturamento SP2'!$E$2:$E$557,'Infos Relatório'!$B112,'Faturamento SP2'!$Z$2:$Z$557,'Infos Relatório'!AY$1)</f>
        <v>0</v>
      </c>
      <c r="AZ112" s="14">
        <f>SUMIFS('Faturamento SP2'!$G$2:$G$557,'Faturamento SP2'!$D$2:$D$557,'Infos Relatório'!$B$84,'Faturamento SP2'!$E$2:$E$557,'Infos Relatório'!$B112,'Faturamento SP2'!$Z$2:$Z$557,'Infos Relatório'!AY$1)</f>
        <v>0</v>
      </c>
      <c r="BA112" s="14">
        <f>SUMIFS('Faturamento SP2'!$J$2:$J$557,'Faturamento SP2'!$D$2:$D$557,'Infos Relatório'!$B$84,'Faturamento SP2'!$E$2:$E$557,'Infos Relatório'!$B112,'Faturamento SP2'!$Z$2:$Z$557,'Infos Relatório'!AY$1)</f>
        <v>0</v>
      </c>
      <c r="BB112" s="15">
        <f>SUMIFS('Faturamento SP2'!$O$2:$O$557,'Faturamento SP2'!$D$2:$D$557,'Infos Relatório'!$B$84,'Faturamento SP2'!$E$2:$E$557,'Infos Relatório'!$B112,'Faturamento SP2'!$Z$2:$Z$557,'Infos Relatório'!AY$1,'Faturamento SP2'!$T$2:$T$557,"Sim")+SUMIFS('Faturamento SP2'!$P$2:$P$557,'Faturamento SP2'!$D$2:$D$557,'Infos Relatório'!$B$84,'Faturamento SP2'!$E$2:$E$557,'Infos Relatório'!$B112,'Faturamento SP2'!$Z$2:$Z$557,'Infos Relatório'!AY$1,'Faturamento SP2'!$T$2:$T$557,"Sim")</f>
        <v>0</v>
      </c>
      <c r="BC112" s="27" t="e">
        <f t="shared" si="32"/>
        <v>#DIV/0!</v>
      </c>
      <c r="BD112" s="24">
        <f>SUMIFS('Faturamento SP2'!$H$2:$H$557,'Faturamento SP2'!$D$2:$D$557,'Infos Relatório'!$B$84,'Faturamento SP2'!$E$2:$E$557,'Infos Relatório'!$B112,'Faturamento SP2'!$Z$2:$Z$557,'Infos Relatório'!AY$1)</f>
        <v>0</v>
      </c>
      <c r="BE112" s="23">
        <f>COUNTIFS('Faturamento SP2'!$D$2:$D$557,'Infos Relatório'!$B$84,'Faturamento SP2'!$E$2:$E$557,'Infos Relatório'!$B112,'Faturamento SP2'!$Z$2:$Z$557,'Infos Relatório'!BE$1)</f>
        <v>0</v>
      </c>
      <c r="BF112" s="14">
        <f>SUMIFS('Faturamento SP2'!$G$2:$G$557,'Faturamento SP2'!$D$2:$D$557,'Infos Relatório'!$B$84,'Faturamento SP2'!$E$2:$E$557,'Infos Relatório'!$B112,'Faturamento SP2'!$Z$2:$Z$557,'Infos Relatório'!BE$1)</f>
        <v>0</v>
      </c>
      <c r="BG112" s="14">
        <f>SUMIFS('Faturamento SP2'!$J$2:$J$557,'Faturamento SP2'!$D$2:$D$557,'Infos Relatório'!$B$84,'Faturamento SP2'!$E$2:$E$557,'Infos Relatório'!$B112,'Faturamento SP2'!$Z$2:$Z$557,'Infos Relatório'!BE$1)</f>
        <v>0</v>
      </c>
      <c r="BH112" s="15">
        <f>SUMIFS('Faturamento SP2'!$O$2:$O$557,'Faturamento SP2'!$D$2:$D$557,'Infos Relatório'!$B$84,'Faturamento SP2'!$E$2:$E$557,'Infos Relatório'!$B112,'Faturamento SP2'!$Z$2:$Z$557,'Infos Relatório'!BE$1,'Faturamento SP2'!$T$2:$T$557,"Sim")+SUMIFS('Faturamento SP2'!$P$2:$P$557,'Faturamento SP2'!$D$2:$D$557,'Infos Relatório'!$B$84,'Faturamento SP2'!$E$2:$E$557,'Infos Relatório'!$B112,'Faturamento SP2'!$Z$2:$Z$557,'Infos Relatório'!BE$1,'Faturamento SP2'!$T$2:$T$557,"Sim")</f>
        <v>0</v>
      </c>
      <c r="BI112" s="27" t="e">
        <f t="shared" si="33"/>
        <v>#DIV/0!</v>
      </c>
      <c r="BJ112" s="24">
        <f>SUMIFS('Faturamento SP2'!$H$2:$H$557,'Faturamento SP2'!$D$2:$D$557,'Infos Relatório'!$B$84,'Faturamento SP2'!$E$2:$E$557,'Infos Relatório'!$B112,'Faturamento SP2'!$Z$2:$Z$557,'Infos Relatório'!BE$1)</f>
        <v>0</v>
      </c>
      <c r="BK112" s="23">
        <f>COUNTIFS('Faturamento SP2'!$D$2:$D$557,'Infos Relatório'!$B$84,'Faturamento SP2'!$E$2:$E$557,'Infos Relatório'!$B112,'Faturamento SP2'!$Z$2:$Z$557,'Infos Relatório'!BK$1)</f>
        <v>0</v>
      </c>
      <c r="BL112" s="14">
        <f>SUMIFS('Faturamento SP2'!$G$2:$G$557,'Faturamento SP2'!$D$2:$D$557,'Infos Relatório'!$B$84,'Faturamento SP2'!$E$2:$E$557,'Infos Relatório'!$B112,'Faturamento SP2'!$Z$2:$Z$557,'Infos Relatório'!BK$1)</f>
        <v>0</v>
      </c>
      <c r="BM112" s="14">
        <f>SUMIFS('Faturamento SP2'!$J$2:$J$557,'Faturamento SP2'!$D$2:$D$557,'Infos Relatório'!$B$84,'Faturamento SP2'!$E$2:$E$557,'Infos Relatório'!$B112,'Faturamento SP2'!$Z$2:$Z$557,'Infos Relatório'!BK$1)</f>
        <v>0</v>
      </c>
      <c r="BN112" s="15">
        <f>SUMIFS('Faturamento SP2'!$O$2:$O$557,'Faturamento SP2'!$D$2:$D$557,'Infos Relatório'!$B$84,'Faturamento SP2'!$E$2:$E$557,'Infos Relatório'!$B112,'Faturamento SP2'!$Z$2:$Z$557,'Infos Relatório'!BK$1,'Faturamento SP2'!$T$2:$T$557,"Sim")+SUMIFS('Faturamento SP2'!$P$2:$P$557,'Faturamento SP2'!$D$2:$D$557,'Infos Relatório'!$B$84,'Faturamento SP2'!$E$2:$E$557,'Infos Relatório'!$B112,'Faturamento SP2'!$Z$2:$Z$557,'Infos Relatório'!BK$1,'Faturamento SP2'!$T$2:$T$557,"Sim")</f>
        <v>0</v>
      </c>
      <c r="BO112" s="27" t="e">
        <f t="shared" si="34"/>
        <v>#DIV/0!</v>
      </c>
      <c r="BP112" s="24">
        <f>SUMIFS('Faturamento SP2'!$H$2:$H$557,'Faturamento SP2'!$D$2:$D$557,'Infos Relatório'!$B$84,'Faturamento SP2'!$E$2:$E$557,'Infos Relatório'!$B112,'Faturamento SP2'!$Z$2:$Z$557,'Infos Relatório'!BK$1)</f>
        <v>0</v>
      </c>
      <c r="BQ112" s="23">
        <f>COUNTIFS('Faturamento SP2'!$D$2:$D$557,'Infos Relatório'!$B$84,'Faturamento SP2'!$E$2:$E$557,'Infos Relatório'!$B112,'Faturamento SP2'!$Z$2:$Z$557,'Infos Relatório'!BQ$1)</f>
        <v>0</v>
      </c>
      <c r="BR112" s="14">
        <f>SUMIFS('Faturamento SP2'!$G$2:$G$557,'Faturamento SP2'!$D$2:$D$557,'Infos Relatório'!$B$84,'Faturamento SP2'!$E$2:$E$557,'Infos Relatório'!$B112,'Faturamento SP2'!$Z$2:$Z$557,'Infos Relatório'!BQ$1)</f>
        <v>0</v>
      </c>
      <c r="BS112" s="14">
        <f>SUMIFS('Faturamento SP2'!$J$2:$J$557,'Faturamento SP2'!$D$2:$D$557,'Infos Relatório'!$B$84,'Faturamento SP2'!$E$2:$E$557,'Infos Relatório'!$B112,'Faturamento SP2'!$Z$2:$Z$557,'Infos Relatório'!BQ$1)</f>
        <v>0</v>
      </c>
      <c r="BT112" s="15">
        <f>SUMIFS('Faturamento SP2'!$O$2:$O$557,'Faturamento SP2'!$D$2:$D$557,'Infos Relatório'!$B$84,'Faturamento SP2'!$E$2:$E$557,'Infos Relatório'!$B112,'Faturamento SP2'!$Z$2:$Z$557,'Infos Relatório'!BQ$1,'Faturamento SP2'!$T$2:$T$557,"Sim")+SUMIFS('Faturamento SP2'!$P$2:$P$557,'Faturamento SP2'!$D$2:$D$557,'Infos Relatório'!$B$84,'Faturamento SP2'!$E$2:$E$557,'Infos Relatório'!$B112,'Faturamento SP2'!$Z$2:$Z$557,'Infos Relatório'!BQ$1,'Faturamento SP2'!$T$2:$T$557,"Sim")</f>
        <v>0</v>
      </c>
      <c r="BU112" s="27" t="e">
        <f t="shared" si="35"/>
        <v>#DIV/0!</v>
      </c>
      <c r="BV112" s="24">
        <f>SUMIFS('Faturamento SP2'!$H$2:$H$557,'Faturamento SP2'!$D$2:$D$557,'Infos Relatório'!$B$84,'Faturamento SP2'!$E$2:$E$557,'Infos Relatório'!$B112,'Faturamento SP2'!$Z$2:$Z$557,'Infos Relatório'!BQ$1)</f>
        <v>0</v>
      </c>
    </row>
    <row r="113" spans="2:74">
      <c r="B113" s="17" t="s">
        <v>264</v>
      </c>
      <c r="C113" s="23">
        <f>COUNTIFS('Faturamento SP2'!$D$2:$D$557,'Infos Relatório'!$B$84,'Faturamento SP2'!$E$2:$E$557,'Infos Relatório'!$B113,'Faturamento SP2'!$Z$2:$Z$557,'Infos Relatório'!C$1)</f>
        <v>0</v>
      </c>
      <c r="D113" s="14">
        <f>SUMIFS('Faturamento SP2'!$G$2:$G$557,'Faturamento SP2'!$D$2:$D$557,'Infos Relatório'!$B$84,'Faturamento SP2'!$E$2:$E$557,'Infos Relatório'!$B113,'Faturamento SP2'!$Z$2:$Z$557,'Infos Relatório'!C$1)</f>
        <v>0</v>
      </c>
      <c r="E113" s="55">
        <f>SUMIFS('Faturamento SP2'!$J$2:$J$557,'Faturamento SP2'!$D$2:$D$557,'Infos Relatório'!$B$84,'Faturamento SP2'!$E$2:$E$557,'Infos Relatório'!$B113,'Faturamento SP2'!$Z$2:$Z$557,'Infos Relatório'!C$1)</f>
        <v>0</v>
      </c>
      <c r="F113" s="15">
        <f>SUMIFS('Faturamento SP2'!$O$2:$O$557,'Faturamento SP2'!$D$2:$D$557,'Infos Relatório'!$B$84,'Faturamento SP2'!$E$2:$E$557,'Infos Relatório'!$B113,'Faturamento SP2'!$Z$2:$Z$557,'Infos Relatório'!C$1,'Faturamento SP2'!$T$2:$T$557,"Sim")+SUMIFS('Faturamento SP2'!$P$2:$P$557,'Faturamento SP2'!$D$2:$D$557,'Infos Relatório'!$B$84,'Faturamento SP2'!$E$2:$E$557,'Infos Relatório'!$B113,'Faturamento SP2'!$Z$2:$Z$557,'Infos Relatório'!C$1,'Faturamento SP2'!$T$2:$T$557,"Sim")</f>
        <v>0</v>
      </c>
      <c r="G113" s="60" t="e">
        <f t="shared" si="24"/>
        <v>#DIV/0!</v>
      </c>
      <c r="H113" s="24">
        <f>SUMIFS('Faturamento SP2'!$H$2:$H$557,'Faturamento SP2'!$D$2:$D$557,'Infos Relatório'!$B$84,'Faturamento SP2'!$E$2:$E$557,'Infos Relatório'!$B113,'Faturamento SP2'!$Z$2:$Z$557,'Infos Relatório'!C$1)</f>
        <v>0</v>
      </c>
      <c r="I113" s="23">
        <f>COUNTIFS('Faturamento SP2'!$D$2:$D$557,'Infos Relatório'!$B$84,'Faturamento SP2'!$E$2:$E$557,'Infos Relatório'!$B113,'Faturamento SP2'!$Z$2:$Z$557,'Infos Relatório'!I$1)</f>
        <v>0</v>
      </c>
      <c r="J113" s="14">
        <f>SUMIFS('Faturamento SP2'!$G$2:$G$557,'Faturamento SP2'!$D$2:$D$557,'Infos Relatório'!$B$84,'Faturamento SP2'!$E$2:$E$557,'Infos Relatório'!$B113,'Faturamento SP2'!$Z$2:$Z$557,'Infos Relatório'!I$1)</f>
        <v>0</v>
      </c>
      <c r="K113" s="55">
        <f>SUMIFS('Faturamento SP2'!$J$2:$J$557,'Faturamento SP2'!$D$2:$D$557,'Infos Relatório'!$B$84,'Faturamento SP2'!$E$2:$E$557,'Infos Relatório'!$B113,'Faturamento SP2'!$Z$2:$Z$557,'Infos Relatório'!I$1)</f>
        <v>0</v>
      </c>
      <c r="L113" s="15">
        <f>SUMIFS('Faturamento SP2'!$O$2:$O$557,'Faturamento SP2'!$D$2:$D$557,'Infos Relatório'!$B$84,'Faturamento SP2'!$E$2:$E$557,'Infos Relatório'!$B113,'Faturamento SP2'!$Z$2:$Z$557,'Infos Relatório'!I$1,'Faturamento SP2'!$T$2:$T$557,"Sim")+SUMIFS('Faturamento SP2'!$P$2:$P$557,'Faturamento SP2'!$D$2:$D$557,'Infos Relatório'!$B$84,'Faturamento SP2'!$E$2:$E$557,'Infos Relatório'!$B113,'Faturamento SP2'!$Z$2:$Z$557,'Infos Relatório'!I$1,'Faturamento SP2'!$T$2:$T$557,"Sim")</f>
        <v>0</v>
      </c>
      <c r="M113" s="27" t="e">
        <f t="shared" si="25"/>
        <v>#DIV/0!</v>
      </c>
      <c r="N113" s="24">
        <f>SUMIFS('Faturamento SP2'!$H$2:$H$557,'Faturamento SP2'!$D$2:$D$557,'Infos Relatório'!$B$84,'Faturamento SP2'!$E$2:$E$557,'Infos Relatório'!$B113,'Faturamento SP2'!$Z$2:$Z$557,'Infos Relatório'!I$1)</f>
        <v>0</v>
      </c>
      <c r="O113" s="23">
        <f>COUNTIFS('Faturamento SP2'!$D$2:$D$557,'Infos Relatório'!$B$84,'Faturamento SP2'!$E$2:$E$557,'Infos Relatório'!$B113,'Faturamento SP2'!$Z$2:$Z$557,'Infos Relatório'!O$1)</f>
        <v>0</v>
      </c>
      <c r="P113" s="14">
        <f>SUMIFS('Faturamento SP2'!$G$2:$G$557,'Faturamento SP2'!$D$2:$D$557,'Infos Relatório'!$B$84,'Faturamento SP2'!$E$2:$E$557,'Infos Relatório'!$B113,'Faturamento SP2'!$Z$2:$Z$557,'Infos Relatório'!O$1)</f>
        <v>0</v>
      </c>
      <c r="Q113" s="14">
        <f>SUMIFS('Faturamento SP2'!$J$2:$J$557,'Faturamento SP2'!$D$2:$D$557,'Infos Relatório'!$B$84,'Faturamento SP2'!$E$2:$E$557,'Infos Relatório'!$B113,'Faturamento SP2'!$Z$2:$Z$557,'Infos Relatório'!O$1)</f>
        <v>0</v>
      </c>
      <c r="R113" s="15">
        <f>SUMIFS('Faturamento SP2'!$O$2:$O$557,'Faturamento SP2'!$D$2:$D$557,'Infos Relatório'!$B$84,'Faturamento SP2'!$E$2:$E$557,'Infos Relatório'!$B113,'Faturamento SP2'!$Z$2:$Z$557,'Infos Relatório'!O$1,'Faturamento SP2'!$T$2:$T$557,"Sim")+SUMIFS('Faturamento SP2'!$P$2:$P$557,'Faturamento SP2'!$D$2:$D$557,'Infos Relatório'!$B$84,'Faturamento SP2'!$E$2:$E$557,'Infos Relatório'!$B113,'Faturamento SP2'!$Z$2:$Z$557,'Infos Relatório'!O$1,'Faturamento SP2'!$T$2:$T$557,"Sim")</f>
        <v>0</v>
      </c>
      <c r="S113" s="27" t="e">
        <f t="shared" si="26"/>
        <v>#DIV/0!</v>
      </c>
      <c r="T113" s="24">
        <f>SUMIFS('Faturamento SP2'!$H$2:$H$557,'Faturamento SP2'!$D$2:$D$557,'Infos Relatório'!$B$84,'Faturamento SP2'!$E$2:$E$557,'Infos Relatório'!$B113,'Faturamento SP2'!$Z$2:$Z$557,'Infos Relatório'!O$1)</f>
        <v>0</v>
      </c>
      <c r="U113" s="23">
        <f>COUNTIFS('Faturamento SP2'!$D$2:$D$557,'Infos Relatório'!$B$84,'Faturamento SP2'!$E$2:$E$557,'Infos Relatório'!$B113,'Faturamento SP2'!$Z$2:$Z$557,'Infos Relatório'!U$1)</f>
        <v>0</v>
      </c>
      <c r="V113" s="14">
        <f>SUMIFS('Faturamento SP2'!$G$2:$G$557,'Faturamento SP2'!$D$2:$D$557,'Infos Relatório'!$B$84,'Faturamento SP2'!$E$2:$E$557,'Infos Relatório'!$B113,'Faturamento SP2'!$Z$2:$Z$557,'Infos Relatório'!U$1)</f>
        <v>0</v>
      </c>
      <c r="W113" s="14">
        <f>SUMIFS('Faturamento SP2'!$J$2:$J$557,'Faturamento SP2'!$D$2:$D$557,'Infos Relatório'!$B$84,'Faturamento SP2'!$E$2:$E$557,'Infos Relatório'!$B113,'Faturamento SP2'!$Z$2:$Z$557,'Infos Relatório'!U$1)</f>
        <v>0</v>
      </c>
      <c r="X113" s="15">
        <f>SUMIFS('Faturamento SP2'!$O$2:$O$557,'Faturamento SP2'!$D$2:$D$557,'Infos Relatório'!$B$84,'Faturamento SP2'!$E$2:$E$557,'Infos Relatório'!$B113,'Faturamento SP2'!$Z$2:$Z$557,'Infos Relatório'!U$1,'Faturamento SP2'!$T$2:$T$557,"Sim")+SUMIFS('Faturamento SP2'!$P$2:$P$557,'Faturamento SP2'!$D$2:$D$557,'Infos Relatório'!$B$84,'Faturamento SP2'!$E$2:$E$557,'Infos Relatório'!$B113,'Faturamento SP2'!$Z$2:$Z$557,'Infos Relatório'!U$1,'Faturamento SP2'!$T$2:$T$557,"Sim")</f>
        <v>0</v>
      </c>
      <c r="Y113" s="27" t="e">
        <f t="shared" si="27"/>
        <v>#DIV/0!</v>
      </c>
      <c r="Z113" s="24">
        <f>SUMIFS('Faturamento SP2'!$H$2:$H$557,'Faturamento SP2'!$D$2:$D$557,'Infos Relatório'!$B$84,'Faturamento SP2'!$E$2:$E$557,'Infos Relatório'!$B113,'Faturamento SP2'!$Z$2:$Z$557,'Infos Relatório'!U$1)</f>
        <v>0</v>
      </c>
      <c r="AA113" s="23">
        <f>COUNTIFS('Faturamento SP2'!$D$2:$D$557,'Infos Relatório'!$B$84,'Faturamento SP2'!$E$2:$E$557,'Infos Relatório'!$B113,'Faturamento SP2'!$Z$2:$Z$557,'Infos Relatório'!AA$1)</f>
        <v>0</v>
      </c>
      <c r="AB113" s="14">
        <f>SUMIFS('Faturamento SP2'!$G$2:$G$557,'Faturamento SP2'!$D$2:$D$557,'Infos Relatório'!$B$84,'Faturamento SP2'!$E$2:$E$557,'Infos Relatório'!$B113,'Faturamento SP2'!$Z$2:$Z$557,'Infos Relatório'!AA$1)</f>
        <v>0</v>
      </c>
      <c r="AC113" s="14">
        <f>SUMIFS('Faturamento SP2'!$J$2:$J$557,'Faturamento SP2'!$D$2:$D$557,'Infos Relatório'!$B$84,'Faturamento SP2'!$E$2:$E$557,'Infos Relatório'!$B113,'Faturamento SP2'!$Z$2:$Z$557,'Infos Relatório'!AA$1)</f>
        <v>0</v>
      </c>
      <c r="AD113" s="15">
        <f>SUMIFS('Faturamento SP2'!$O$2:$O$557,'Faturamento SP2'!$D$2:$D$557,'Infos Relatório'!$B$84,'Faturamento SP2'!$E$2:$E$557,'Infos Relatório'!$B113,'Faturamento SP2'!$Z$2:$Z$557,'Infos Relatório'!AA$1,'Faturamento SP2'!$T$2:$T$557,"Sim")+SUMIFS('Faturamento SP2'!$P$2:$P$557,'Faturamento SP2'!$D$2:$D$557,'Infos Relatório'!$B$84,'Faturamento SP2'!$E$2:$E$557,'Infos Relatório'!$B113,'Faturamento SP2'!$Z$2:$Z$557,'Infos Relatório'!AA$1,'Faturamento SP2'!$T$2:$T$557,"Sim")</f>
        <v>0</v>
      </c>
      <c r="AE113" s="27" t="e">
        <f t="shared" si="28"/>
        <v>#DIV/0!</v>
      </c>
      <c r="AF113" s="24">
        <f>SUMIFS('Faturamento SP2'!$H$2:$H$557,'Faturamento SP2'!$D$2:$D$557,'Infos Relatório'!$B$84,'Faturamento SP2'!$E$2:$E$557,'Infos Relatório'!$B113,'Faturamento SP2'!$Z$2:$Z$557,'Infos Relatório'!AA$1)</f>
        <v>0</v>
      </c>
      <c r="AG113" s="23">
        <f>COUNTIFS('Faturamento SP2'!$D$2:$D$557,'Infos Relatório'!$B$84,'Faturamento SP2'!$E$2:$E$557,'Infos Relatório'!$B113,'Faturamento SP2'!$Z$2:$Z$557,'Infos Relatório'!AG$1)</f>
        <v>0</v>
      </c>
      <c r="AH113" s="14">
        <f>SUMIFS('Faturamento SP2'!$G$2:$G$557,'Faturamento SP2'!$D$2:$D$557,'Infos Relatório'!$B$84,'Faturamento SP2'!$E$2:$E$557,'Infos Relatório'!$B113,'Faturamento SP2'!$Z$2:$Z$557,'Infos Relatório'!AG$1)</f>
        <v>0</v>
      </c>
      <c r="AI113" s="14">
        <f>SUMIFS('Faturamento SP2'!$J$2:$J$557,'Faturamento SP2'!$D$2:$D$557,'Infos Relatório'!$B$84,'Faturamento SP2'!$E$2:$E$557,'Infos Relatório'!$B113,'Faturamento SP2'!$Z$2:$Z$557,'Infos Relatório'!AG$1)</f>
        <v>0</v>
      </c>
      <c r="AJ113" s="15">
        <f>SUMIFS('Faturamento SP2'!$O$2:$O$557,'Faturamento SP2'!$D$2:$D$557,'Infos Relatório'!$B$84,'Faturamento SP2'!$E$2:$E$557,'Infos Relatório'!$B113,'Faturamento SP2'!$Z$2:$Z$557,'Infos Relatório'!AG$1,'Faturamento SP2'!$T$2:$T$557,"Sim")+SUMIFS('Faturamento SP2'!$P$2:$P$557,'Faturamento SP2'!$D$2:$D$557,'Infos Relatório'!$B$84,'Faturamento SP2'!$E$2:$E$557,'Infos Relatório'!$B113,'Faturamento SP2'!$Z$2:$Z$557,'Infos Relatório'!AG$1,'Faturamento SP2'!$T$2:$T$557,"Sim")</f>
        <v>0</v>
      </c>
      <c r="AK113" s="27" t="e">
        <f t="shared" si="29"/>
        <v>#DIV/0!</v>
      </c>
      <c r="AL113" s="24">
        <f>SUMIFS('Faturamento SP2'!$H$2:$H$557,'Faturamento SP2'!$D$2:$D$557,'Infos Relatório'!$B$84,'Faturamento SP2'!$E$2:$E$557,'Infos Relatório'!$B113,'Faturamento SP2'!$Z$2:$Z$557,'Infos Relatório'!AG$1)</f>
        <v>0</v>
      </c>
      <c r="AM113" s="23">
        <f>COUNTIFS('Faturamento SP2'!$D$2:$D$557,'Infos Relatório'!$B$84,'Faturamento SP2'!$E$2:$E$557,'Infos Relatório'!$B113,'Faturamento SP2'!$Z$2:$Z$557,'Infos Relatório'!AM$1)</f>
        <v>0</v>
      </c>
      <c r="AN113" s="14">
        <f>SUMIFS('Faturamento SP2'!$G$2:$G$557,'Faturamento SP2'!$D$2:$D$557,'Infos Relatório'!$B$84,'Faturamento SP2'!$E$2:$E$557,'Infos Relatório'!$B113,'Faturamento SP2'!$Z$2:$Z$557,'Infos Relatório'!AM$1)</f>
        <v>0</v>
      </c>
      <c r="AO113" s="14">
        <f>SUMIFS('Faturamento SP2'!$J$2:$J$557,'Faturamento SP2'!$D$2:$D$557,'Infos Relatório'!$B$84,'Faturamento SP2'!$E$2:$E$557,'Infos Relatório'!$B113,'Faturamento SP2'!$Z$2:$Z$557,'Infos Relatório'!AM$1)</f>
        <v>0</v>
      </c>
      <c r="AP113" s="15">
        <f>SUMIFS('Faturamento SP2'!$O$2:$O$557,'Faturamento SP2'!$D$2:$D$557,'Infos Relatório'!$B$84,'Faturamento SP2'!$E$2:$E$557,'Infos Relatório'!$B113,'Faturamento SP2'!$Z$2:$Z$557,'Infos Relatório'!AM$1,'Faturamento SP2'!$T$2:$T$557,"Sim")+SUMIFS('Faturamento SP2'!$P$2:$P$557,'Faturamento SP2'!$D$2:$D$557,'Infos Relatório'!$B$84,'Faturamento SP2'!$E$2:$E$557,'Infos Relatório'!$B113,'Faturamento SP2'!$Z$2:$Z$557,'Infos Relatório'!AM$1,'Faturamento SP2'!$T$2:$T$557,"Sim")</f>
        <v>0</v>
      </c>
      <c r="AQ113" s="27" t="e">
        <f t="shared" si="30"/>
        <v>#DIV/0!</v>
      </c>
      <c r="AR113" s="24">
        <f>SUMIFS('Faturamento SP2'!$H$2:$H$557,'Faturamento SP2'!$D$2:$D$557,'Infos Relatório'!$B$84,'Faturamento SP2'!$E$2:$E$557,'Infos Relatório'!$B113,'Faturamento SP2'!$Z$2:$Z$557,'Infos Relatório'!AM$1)</f>
        <v>0</v>
      </c>
      <c r="AS113" s="23">
        <f>COUNTIFS('Faturamento SP2'!$D$2:$D$557,'Infos Relatório'!$B$84,'Faturamento SP2'!$E$2:$E$557,'Infos Relatório'!$B113,'Faturamento SP2'!$Z$2:$Z$557,'Infos Relatório'!AS$1)</f>
        <v>0</v>
      </c>
      <c r="AT113" s="14">
        <f>SUMIFS('Faturamento SP2'!$G$2:$G$557,'Faturamento SP2'!$D$2:$D$557,'Infos Relatório'!$B$84,'Faturamento SP2'!$E$2:$E$557,'Infos Relatório'!$B113,'Faturamento SP2'!$Z$2:$Z$557,'Infos Relatório'!AS$1)</f>
        <v>0</v>
      </c>
      <c r="AU113" s="14">
        <f>SUMIFS('Faturamento SP2'!$J$2:$J$557,'Faturamento SP2'!$D$2:$D$557,'Infos Relatório'!$B$84,'Faturamento SP2'!$E$2:$E$557,'Infos Relatório'!$B113,'Faturamento SP2'!$Z$2:$Z$557,'Infos Relatório'!AS$1)</f>
        <v>0</v>
      </c>
      <c r="AV113" s="15">
        <f>SUMIFS('Faturamento SP2'!$O$2:$O$557,'Faturamento SP2'!$D$2:$D$557,'Infos Relatório'!$B$84,'Faturamento SP2'!$E$2:$E$557,'Infos Relatório'!$B113,'Faturamento SP2'!$Z$2:$Z$557,'Infos Relatório'!AS$1,'Faturamento SP2'!$T$2:$T$557,"Sim")+SUMIFS('Faturamento SP2'!$P$2:$P$557,'Faturamento SP2'!$D$2:$D$557,'Infos Relatório'!$B$84,'Faturamento SP2'!$E$2:$E$557,'Infos Relatório'!$B113,'Faturamento SP2'!$Z$2:$Z$557,'Infos Relatório'!AS$1,'Faturamento SP2'!$T$2:$T$557,"Sim")</f>
        <v>0</v>
      </c>
      <c r="AW113" s="27" t="e">
        <f t="shared" si="31"/>
        <v>#DIV/0!</v>
      </c>
      <c r="AX113" s="24">
        <f>SUMIFS('Faturamento SP2'!$H$2:$H$557,'Faturamento SP2'!$D$2:$D$557,'Infos Relatório'!$B$84,'Faturamento SP2'!$E$2:$E$557,'Infos Relatório'!$B113,'Faturamento SP2'!$Z$2:$Z$557,'Infos Relatório'!AS$1)</f>
        <v>0</v>
      </c>
      <c r="AY113" s="23">
        <f>COUNTIFS('Faturamento SP2'!$D$2:$D$557,'Infos Relatório'!$B$84,'Faturamento SP2'!$E$2:$E$557,'Infos Relatório'!$B113,'Faturamento SP2'!$Z$2:$Z$557,'Infos Relatório'!AY$1)</f>
        <v>0</v>
      </c>
      <c r="AZ113" s="14">
        <f>SUMIFS('Faturamento SP2'!$G$2:$G$557,'Faturamento SP2'!$D$2:$D$557,'Infos Relatório'!$B$84,'Faturamento SP2'!$E$2:$E$557,'Infos Relatório'!$B113,'Faturamento SP2'!$Z$2:$Z$557,'Infos Relatório'!AY$1)</f>
        <v>0</v>
      </c>
      <c r="BA113" s="14">
        <f>SUMIFS('Faturamento SP2'!$J$2:$J$557,'Faturamento SP2'!$D$2:$D$557,'Infos Relatório'!$B$84,'Faturamento SP2'!$E$2:$E$557,'Infos Relatório'!$B113,'Faturamento SP2'!$Z$2:$Z$557,'Infos Relatório'!AY$1)</f>
        <v>0</v>
      </c>
      <c r="BB113" s="15">
        <f>SUMIFS('Faturamento SP2'!$O$2:$O$557,'Faturamento SP2'!$D$2:$D$557,'Infos Relatório'!$B$84,'Faturamento SP2'!$E$2:$E$557,'Infos Relatório'!$B113,'Faturamento SP2'!$Z$2:$Z$557,'Infos Relatório'!AY$1,'Faturamento SP2'!$T$2:$T$557,"Sim")+SUMIFS('Faturamento SP2'!$P$2:$P$557,'Faturamento SP2'!$D$2:$D$557,'Infos Relatório'!$B$84,'Faturamento SP2'!$E$2:$E$557,'Infos Relatório'!$B113,'Faturamento SP2'!$Z$2:$Z$557,'Infos Relatório'!AY$1,'Faturamento SP2'!$T$2:$T$557,"Sim")</f>
        <v>0</v>
      </c>
      <c r="BC113" s="27" t="e">
        <f t="shared" si="32"/>
        <v>#DIV/0!</v>
      </c>
      <c r="BD113" s="24">
        <f>SUMIFS('Faturamento SP2'!$H$2:$H$557,'Faturamento SP2'!$D$2:$D$557,'Infos Relatório'!$B$84,'Faturamento SP2'!$E$2:$E$557,'Infos Relatório'!$B113,'Faturamento SP2'!$Z$2:$Z$557,'Infos Relatório'!AY$1)</f>
        <v>0</v>
      </c>
      <c r="BE113" s="23">
        <f>COUNTIFS('Faturamento SP2'!$D$2:$D$557,'Infos Relatório'!$B$84,'Faturamento SP2'!$E$2:$E$557,'Infos Relatório'!$B113,'Faturamento SP2'!$Z$2:$Z$557,'Infos Relatório'!BE$1)</f>
        <v>0</v>
      </c>
      <c r="BF113" s="14">
        <f>SUMIFS('Faturamento SP2'!$G$2:$G$557,'Faturamento SP2'!$D$2:$D$557,'Infos Relatório'!$B$84,'Faturamento SP2'!$E$2:$E$557,'Infos Relatório'!$B113,'Faturamento SP2'!$Z$2:$Z$557,'Infos Relatório'!BE$1)</f>
        <v>0</v>
      </c>
      <c r="BG113" s="14">
        <f>SUMIFS('Faturamento SP2'!$J$2:$J$557,'Faturamento SP2'!$D$2:$D$557,'Infos Relatório'!$B$84,'Faturamento SP2'!$E$2:$E$557,'Infos Relatório'!$B113,'Faturamento SP2'!$Z$2:$Z$557,'Infos Relatório'!BE$1)</f>
        <v>0</v>
      </c>
      <c r="BH113" s="15">
        <f>SUMIFS('Faturamento SP2'!$O$2:$O$557,'Faturamento SP2'!$D$2:$D$557,'Infos Relatório'!$B$84,'Faturamento SP2'!$E$2:$E$557,'Infos Relatório'!$B113,'Faturamento SP2'!$Z$2:$Z$557,'Infos Relatório'!BE$1,'Faturamento SP2'!$T$2:$T$557,"Sim")+SUMIFS('Faturamento SP2'!$P$2:$P$557,'Faturamento SP2'!$D$2:$D$557,'Infos Relatório'!$B$84,'Faturamento SP2'!$E$2:$E$557,'Infos Relatório'!$B113,'Faturamento SP2'!$Z$2:$Z$557,'Infos Relatório'!BE$1,'Faturamento SP2'!$T$2:$T$557,"Sim")</f>
        <v>0</v>
      </c>
      <c r="BI113" s="27" t="e">
        <f t="shared" si="33"/>
        <v>#DIV/0!</v>
      </c>
      <c r="BJ113" s="24">
        <f>SUMIFS('Faturamento SP2'!$H$2:$H$557,'Faturamento SP2'!$D$2:$D$557,'Infos Relatório'!$B$84,'Faturamento SP2'!$E$2:$E$557,'Infos Relatório'!$B113,'Faturamento SP2'!$Z$2:$Z$557,'Infos Relatório'!BE$1)</f>
        <v>0</v>
      </c>
      <c r="BK113" s="23">
        <f>COUNTIFS('Faturamento SP2'!$D$2:$D$557,'Infos Relatório'!$B$84,'Faturamento SP2'!$E$2:$E$557,'Infos Relatório'!$B113,'Faturamento SP2'!$Z$2:$Z$557,'Infos Relatório'!BK$1)</f>
        <v>0</v>
      </c>
      <c r="BL113" s="14">
        <f>SUMIFS('Faturamento SP2'!$G$2:$G$557,'Faturamento SP2'!$D$2:$D$557,'Infos Relatório'!$B$84,'Faturamento SP2'!$E$2:$E$557,'Infos Relatório'!$B113,'Faturamento SP2'!$Z$2:$Z$557,'Infos Relatório'!BK$1)</f>
        <v>0</v>
      </c>
      <c r="BM113" s="14">
        <f>SUMIFS('Faturamento SP2'!$J$2:$J$557,'Faturamento SP2'!$D$2:$D$557,'Infos Relatório'!$B$84,'Faturamento SP2'!$E$2:$E$557,'Infos Relatório'!$B113,'Faturamento SP2'!$Z$2:$Z$557,'Infos Relatório'!BK$1)</f>
        <v>0</v>
      </c>
      <c r="BN113" s="15">
        <f>SUMIFS('Faturamento SP2'!$O$2:$O$557,'Faturamento SP2'!$D$2:$D$557,'Infos Relatório'!$B$84,'Faturamento SP2'!$E$2:$E$557,'Infos Relatório'!$B113,'Faturamento SP2'!$Z$2:$Z$557,'Infos Relatório'!BK$1,'Faturamento SP2'!$T$2:$T$557,"Sim")+SUMIFS('Faturamento SP2'!$P$2:$P$557,'Faturamento SP2'!$D$2:$D$557,'Infos Relatório'!$B$84,'Faturamento SP2'!$E$2:$E$557,'Infos Relatório'!$B113,'Faturamento SP2'!$Z$2:$Z$557,'Infos Relatório'!BK$1,'Faturamento SP2'!$T$2:$T$557,"Sim")</f>
        <v>0</v>
      </c>
      <c r="BO113" s="27" t="e">
        <f t="shared" si="34"/>
        <v>#DIV/0!</v>
      </c>
      <c r="BP113" s="24">
        <f>SUMIFS('Faturamento SP2'!$H$2:$H$557,'Faturamento SP2'!$D$2:$D$557,'Infos Relatório'!$B$84,'Faturamento SP2'!$E$2:$E$557,'Infos Relatório'!$B113,'Faturamento SP2'!$Z$2:$Z$557,'Infos Relatório'!BK$1)</f>
        <v>0</v>
      </c>
      <c r="BQ113" s="23">
        <f>COUNTIFS('Faturamento SP2'!$D$2:$D$557,'Infos Relatório'!$B$84,'Faturamento SP2'!$E$2:$E$557,'Infos Relatório'!$B113,'Faturamento SP2'!$Z$2:$Z$557,'Infos Relatório'!BQ$1)</f>
        <v>0</v>
      </c>
      <c r="BR113" s="14">
        <f>SUMIFS('Faturamento SP2'!$G$2:$G$557,'Faturamento SP2'!$D$2:$D$557,'Infos Relatório'!$B$84,'Faturamento SP2'!$E$2:$E$557,'Infos Relatório'!$B113,'Faturamento SP2'!$Z$2:$Z$557,'Infos Relatório'!BQ$1)</f>
        <v>0</v>
      </c>
      <c r="BS113" s="14">
        <f>SUMIFS('Faturamento SP2'!$J$2:$J$557,'Faturamento SP2'!$D$2:$D$557,'Infos Relatório'!$B$84,'Faturamento SP2'!$E$2:$E$557,'Infos Relatório'!$B113,'Faturamento SP2'!$Z$2:$Z$557,'Infos Relatório'!BQ$1)</f>
        <v>0</v>
      </c>
      <c r="BT113" s="15">
        <f>SUMIFS('Faturamento SP2'!$O$2:$O$557,'Faturamento SP2'!$D$2:$D$557,'Infos Relatório'!$B$84,'Faturamento SP2'!$E$2:$E$557,'Infos Relatório'!$B113,'Faturamento SP2'!$Z$2:$Z$557,'Infos Relatório'!BQ$1,'Faturamento SP2'!$T$2:$T$557,"Sim")+SUMIFS('Faturamento SP2'!$P$2:$P$557,'Faturamento SP2'!$D$2:$D$557,'Infos Relatório'!$B$84,'Faturamento SP2'!$E$2:$E$557,'Infos Relatório'!$B113,'Faturamento SP2'!$Z$2:$Z$557,'Infos Relatório'!BQ$1,'Faturamento SP2'!$T$2:$T$557,"Sim")</f>
        <v>0</v>
      </c>
      <c r="BU113" s="27" t="e">
        <f t="shared" si="35"/>
        <v>#DIV/0!</v>
      </c>
      <c r="BV113" s="24">
        <f>SUMIFS('Faturamento SP2'!$H$2:$H$557,'Faturamento SP2'!$D$2:$D$557,'Infos Relatório'!$B$84,'Faturamento SP2'!$E$2:$E$557,'Infos Relatório'!$B113,'Faturamento SP2'!$Z$2:$Z$557,'Infos Relatório'!BQ$1)</f>
        <v>0</v>
      </c>
    </row>
    <row r="114" spans="2:74">
      <c r="B114" s="17" t="s">
        <v>776</v>
      </c>
      <c r="C114" s="23">
        <f>COUNTIFS('Faturamento SP2'!$D$2:$D$557,'Infos Relatório'!$B$84,'Faturamento SP2'!$E$2:$E$557,'Infos Relatório'!$B114,'Faturamento SP2'!$Z$2:$Z$557,'Infos Relatório'!C$1)</f>
        <v>0</v>
      </c>
      <c r="D114" s="14">
        <f>SUMIFS('Faturamento SP2'!$G$2:$G$557,'Faturamento SP2'!$D$2:$D$557,'Infos Relatório'!$B$84,'Faturamento SP2'!$E$2:$E$557,'Infos Relatório'!$B114,'Faturamento SP2'!$Z$2:$Z$557,'Infos Relatório'!C$1)</f>
        <v>0</v>
      </c>
      <c r="E114" s="55">
        <f>SUMIFS('Faturamento SP2'!$J$2:$J$557,'Faturamento SP2'!$D$2:$D$557,'Infos Relatório'!$B$84,'Faturamento SP2'!$E$2:$E$557,'Infos Relatório'!$B114,'Faturamento SP2'!$Z$2:$Z$557,'Infos Relatório'!C$1)</f>
        <v>0</v>
      </c>
      <c r="F114" s="15">
        <f>SUMIFS('Faturamento SP2'!$O$2:$O$557,'Faturamento SP2'!$D$2:$D$557,'Infos Relatório'!$B$84,'Faturamento SP2'!$E$2:$E$557,'Infos Relatório'!$B114,'Faturamento SP2'!$Z$2:$Z$557,'Infos Relatório'!C$1,'Faturamento SP2'!$T$2:$T$557,"Sim")+SUMIFS('Faturamento SP2'!$P$2:$P$557,'Faturamento SP2'!$D$2:$D$557,'Infos Relatório'!$B$84,'Faturamento SP2'!$E$2:$E$557,'Infos Relatório'!$B114,'Faturamento SP2'!$Z$2:$Z$557,'Infos Relatório'!C$1,'Faturamento SP2'!$T$2:$T$557,"Sim")</f>
        <v>0</v>
      </c>
      <c r="G114" s="60" t="e">
        <f t="shared" si="24"/>
        <v>#DIV/0!</v>
      </c>
      <c r="H114" s="24">
        <f>SUMIFS('Faturamento SP2'!$H$2:$H$557,'Faturamento SP2'!$D$2:$D$557,'Infos Relatório'!$B$84,'Faturamento SP2'!$E$2:$E$557,'Infos Relatório'!$B114,'Faturamento SP2'!$Z$2:$Z$557,'Infos Relatório'!C$1)</f>
        <v>0</v>
      </c>
      <c r="I114" s="23">
        <f>COUNTIFS('Faturamento SP2'!$D$2:$D$557,'Infos Relatório'!$B$84,'Faturamento SP2'!$E$2:$E$557,'Infos Relatório'!$B114,'Faturamento SP2'!$Z$2:$Z$557,'Infos Relatório'!I$1)</f>
        <v>0</v>
      </c>
      <c r="J114" s="14">
        <f>SUMIFS('Faturamento SP2'!$G$2:$G$557,'Faturamento SP2'!$D$2:$D$557,'Infos Relatório'!$B$84,'Faturamento SP2'!$E$2:$E$557,'Infos Relatório'!$B114,'Faturamento SP2'!$Z$2:$Z$557,'Infos Relatório'!I$1)</f>
        <v>0</v>
      </c>
      <c r="K114" s="55">
        <f>SUMIFS('Faturamento SP2'!$J$2:$J$557,'Faturamento SP2'!$D$2:$D$557,'Infos Relatório'!$B$84,'Faturamento SP2'!$E$2:$E$557,'Infos Relatório'!$B114,'Faturamento SP2'!$Z$2:$Z$557,'Infos Relatório'!I$1)</f>
        <v>0</v>
      </c>
      <c r="L114" s="15">
        <f>SUMIFS('Faturamento SP2'!$O$2:$O$557,'Faturamento SP2'!$D$2:$D$557,'Infos Relatório'!$B$84,'Faturamento SP2'!$E$2:$E$557,'Infos Relatório'!$B114,'Faturamento SP2'!$Z$2:$Z$557,'Infos Relatório'!I$1,'Faturamento SP2'!$T$2:$T$557,"Sim")+SUMIFS('Faturamento SP2'!$P$2:$P$557,'Faturamento SP2'!$D$2:$D$557,'Infos Relatório'!$B$84,'Faturamento SP2'!$E$2:$E$557,'Infos Relatório'!$B114,'Faturamento SP2'!$Z$2:$Z$557,'Infos Relatório'!I$1,'Faturamento SP2'!$T$2:$T$557,"Sim")</f>
        <v>0</v>
      </c>
      <c r="M114" s="27" t="e">
        <f t="shared" si="25"/>
        <v>#DIV/0!</v>
      </c>
      <c r="N114" s="24">
        <f>SUMIFS('Faturamento SP2'!$H$2:$H$557,'Faturamento SP2'!$D$2:$D$557,'Infos Relatório'!$B$84,'Faturamento SP2'!$E$2:$E$557,'Infos Relatório'!$B114,'Faturamento SP2'!$Z$2:$Z$557,'Infos Relatório'!I$1)</f>
        <v>0</v>
      </c>
      <c r="O114" s="23">
        <f>COUNTIFS('Faturamento SP2'!$D$2:$D$557,'Infos Relatório'!$B$84,'Faturamento SP2'!$E$2:$E$557,'Infos Relatório'!$B114,'Faturamento SP2'!$Z$2:$Z$557,'Infos Relatório'!O$1)</f>
        <v>0</v>
      </c>
      <c r="P114" s="14">
        <f>SUMIFS('Faturamento SP2'!$G$2:$G$557,'Faturamento SP2'!$D$2:$D$557,'Infos Relatório'!$B$84,'Faturamento SP2'!$E$2:$E$557,'Infos Relatório'!$B114,'Faturamento SP2'!$Z$2:$Z$557,'Infos Relatório'!O$1)</f>
        <v>0</v>
      </c>
      <c r="Q114" s="14">
        <f>SUMIFS('Faturamento SP2'!$J$2:$J$557,'Faturamento SP2'!$D$2:$D$557,'Infos Relatório'!$B$84,'Faturamento SP2'!$E$2:$E$557,'Infos Relatório'!$B114,'Faturamento SP2'!$Z$2:$Z$557,'Infos Relatório'!O$1)</f>
        <v>0</v>
      </c>
      <c r="R114" s="15">
        <f>SUMIFS('Faturamento SP2'!$O$2:$O$557,'Faturamento SP2'!$D$2:$D$557,'Infos Relatório'!$B$84,'Faturamento SP2'!$E$2:$E$557,'Infos Relatório'!$B114,'Faturamento SP2'!$Z$2:$Z$557,'Infos Relatório'!O$1,'Faturamento SP2'!$T$2:$T$557,"Sim")+SUMIFS('Faturamento SP2'!$P$2:$P$557,'Faturamento SP2'!$D$2:$D$557,'Infos Relatório'!$B$84,'Faturamento SP2'!$E$2:$E$557,'Infos Relatório'!$B114,'Faturamento SP2'!$Z$2:$Z$557,'Infos Relatório'!O$1,'Faturamento SP2'!$T$2:$T$557,"Sim")</f>
        <v>0</v>
      </c>
      <c r="S114" s="27" t="e">
        <f t="shared" si="26"/>
        <v>#DIV/0!</v>
      </c>
      <c r="T114" s="24">
        <f>SUMIFS('Faturamento SP2'!$H$2:$H$557,'Faturamento SP2'!$D$2:$D$557,'Infos Relatório'!$B$84,'Faturamento SP2'!$E$2:$E$557,'Infos Relatório'!$B114,'Faturamento SP2'!$Z$2:$Z$557,'Infos Relatório'!O$1)</f>
        <v>0</v>
      </c>
      <c r="U114" s="23">
        <f>COUNTIFS('Faturamento SP2'!$D$2:$D$557,'Infos Relatório'!$B$84,'Faturamento SP2'!$E$2:$E$557,'Infos Relatório'!$B114,'Faturamento SP2'!$Z$2:$Z$557,'Infos Relatório'!U$1)</f>
        <v>0</v>
      </c>
      <c r="V114" s="14">
        <f>SUMIFS('Faturamento SP2'!$G$2:$G$557,'Faturamento SP2'!$D$2:$D$557,'Infos Relatório'!$B$84,'Faturamento SP2'!$E$2:$E$557,'Infos Relatório'!$B114,'Faturamento SP2'!$Z$2:$Z$557,'Infos Relatório'!U$1)</f>
        <v>0</v>
      </c>
      <c r="W114" s="14">
        <f>SUMIFS('Faturamento SP2'!$J$2:$J$557,'Faturamento SP2'!$D$2:$D$557,'Infos Relatório'!$B$84,'Faturamento SP2'!$E$2:$E$557,'Infos Relatório'!$B114,'Faturamento SP2'!$Z$2:$Z$557,'Infos Relatório'!U$1)</f>
        <v>0</v>
      </c>
      <c r="X114" s="15">
        <f>SUMIFS('Faturamento SP2'!$O$2:$O$557,'Faturamento SP2'!$D$2:$D$557,'Infos Relatório'!$B$84,'Faturamento SP2'!$E$2:$E$557,'Infos Relatório'!$B114,'Faturamento SP2'!$Z$2:$Z$557,'Infos Relatório'!U$1,'Faturamento SP2'!$T$2:$T$557,"Sim")+SUMIFS('Faturamento SP2'!$P$2:$P$557,'Faturamento SP2'!$D$2:$D$557,'Infos Relatório'!$B$84,'Faturamento SP2'!$E$2:$E$557,'Infos Relatório'!$B114,'Faturamento SP2'!$Z$2:$Z$557,'Infos Relatório'!U$1,'Faturamento SP2'!$T$2:$T$557,"Sim")</f>
        <v>0</v>
      </c>
      <c r="Y114" s="27" t="e">
        <f t="shared" si="27"/>
        <v>#DIV/0!</v>
      </c>
      <c r="Z114" s="24">
        <f>SUMIFS('Faturamento SP2'!$H$2:$H$557,'Faturamento SP2'!$D$2:$D$557,'Infos Relatório'!$B$84,'Faturamento SP2'!$E$2:$E$557,'Infos Relatório'!$B114,'Faturamento SP2'!$Z$2:$Z$557,'Infos Relatório'!U$1)</f>
        <v>0</v>
      </c>
      <c r="AA114" s="23">
        <f>COUNTIFS('Faturamento SP2'!$D$2:$D$557,'Infos Relatório'!$B$84,'Faturamento SP2'!$E$2:$E$557,'Infos Relatório'!$B114,'Faturamento SP2'!$Z$2:$Z$557,'Infos Relatório'!AA$1)</f>
        <v>0</v>
      </c>
      <c r="AB114" s="14">
        <f>SUMIFS('Faturamento SP2'!$G$2:$G$557,'Faturamento SP2'!$D$2:$D$557,'Infos Relatório'!$B$84,'Faturamento SP2'!$E$2:$E$557,'Infos Relatório'!$B114,'Faturamento SP2'!$Z$2:$Z$557,'Infos Relatório'!AA$1)</f>
        <v>0</v>
      </c>
      <c r="AC114" s="14">
        <f>SUMIFS('Faturamento SP2'!$J$2:$J$557,'Faturamento SP2'!$D$2:$D$557,'Infos Relatório'!$B$84,'Faturamento SP2'!$E$2:$E$557,'Infos Relatório'!$B114,'Faturamento SP2'!$Z$2:$Z$557,'Infos Relatório'!AA$1)</f>
        <v>0</v>
      </c>
      <c r="AD114" s="15">
        <f>SUMIFS('Faturamento SP2'!$O$2:$O$557,'Faturamento SP2'!$D$2:$D$557,'Infos Relatório'!$B$84,'Faturamento SP2'!$E$2:$E$557,'Infos Relatório'!$B114,'Faturamento SP2'!$Z$2:$Z$557,'Infos Relatório'!AA$1,'Faturamento SP2'!$T$2:$T$557,"Sim")+SUMIFS('Faturamento SP2'!$P$2:$P$557,'Faturamento SP2'!$D$2:$D$557,'Infos Relatório'!$B$84,'Faturamento SP2'!$E$2:$E$557,'Infos Relatório'!$B114,'Faturamento SP2'!$Z$2:$Z$557,'Infos Relatório'!AA$1,'Faturamento SP2'!$T$2:$T$557,"Sim")</f>
        <v>0</v>
      </c>
      <c r="AE114" s="27" t="e">
        <f t="shared" si="28"/>
        <v>#DIV/0!</v>
      </c>
      <c r="AF114" s="24">
        <f>SUMIFS('Faturamento SP2'!$H$2:$H$557,'Faturamento SP2'!$D$2:$D$557,'Infos Relatório'!$B$84,'Faturamento SP2'!$E$2:$E$557,'Infos Relatório'!$B114,'Faturamento SP2'!$Z$2:$Z$557,'Infos Relatório'!AA$1)</f>
        <v>0</v>
      </c>
      <c r="AG114" s="23">
        <f>COUNTIFS('Faturamento SP2'!$D$2:$D$557,'Infos Relatório'!$B$84,'Faturamento SP2'!$E$2:$E$557,'Infos Relatório'!$B114,'Faturamento SP2'!$Z$2:$Z$557,'Infos Relatório'!AG$1)</f>
        <v>0</v>
      </c>
      <c r="AH114" s="14">
        <f>SUMIFS('Faturamento SP2'!$G$2:$G$557,'Faturamento SP2'!$D$2:$D$557,'Infos Relatório'!$B$84,'Faturamento SP2'!$E$2:$E$557,'Infos Relatório'!$B114,'Faturamento SP2'!$Z$2:$Z$557,'Infos Relatório'!AG$1)</f>
        <v>0</v>
      </c>
      <c r="AI114" s="14">
        <f>SUMIFS('Faturamento SP2'!$J$2:$J$557,'Faturamento SP2'!$D$2:$D$557,'Infos Relatório'!$B$84,'Faturamento SP2'!$E$2:$E$557,'Infos Relatório'!$B114,'Faturamento SP2'!$Z$2:$Z$557,'Infos Relatório'!AG$1)</f>
        <v>0</v>
      </c>
      <c r="AJ114" s="15">
        <f>SUMIFS('Faturamento SP2'!$O$2:$O$557,'Faturamento SP2'!$D$2:$D$557,'Infos Relatório'!$B$84,'Faturamento SP2'!$E$2:$E$557,'Infos Relatório'!$B114,'Faturamento SP2'!$Z$2:$Z$557,'Infos Relatório'!AG$1,'Faturamento SP2'!$T$2:$T$557,"Sim")+SUMIFS('Faturamento SP2'!$P$2:$P$557,'Faturamento SP2'!$D$2:$D$557,'Infos Relatório'!$B$84,'Faturamento SP2'!$E$2:$E$557,'Infos Relatório'!$B114,'Faturamento SP2'!$Z$2:$Z$557,'Infos Relatório'!AG$1,'Faturamento SP2'!$T$2:$T$557,"Sim")</f>
        <v>0</v>
      </c>
      <c r="AK114" s="27" t="e">
        <f t="shared" si="29"/>
        <v>#DIV/0!</v>
      </c>
      <c r="AL114" s="24">
        <f>SUMIFS('Faturamento SP2'!$H$2:$H$557,'Faturamento SP2'!$D$2:$D$557,'Infos Relatório'!$B$84,'Faturamento SP2'!$E$2:$E$557,'Infos Relatório'!$B114,'Faturamento SP2'!$Z$2:$Z$557,'Infos Relatório'!AG$1)</f>
        <v>0</v>
      </c>
      <c r="AM114" s="23">
        <f>COUNTIFS('Faturamento SP2'!$D$2:$D$557,'Infos Relatório'!$B$84,'Faturamento SP2'!$E$2:$E$557,'Infos Relatório'!$B114,'Faturamento SP2'!$Z$2:$Z$557,'Infos Relatório'!AM$1)</f>
        <v>0</v>
      </c>
      <c r="AN114" s="14">
        <f>SUMIFS('Faturamento SP2'!$G$2:$G$557,'Faturamento SP2'!$D$2:$D$557,'Infos Relatório'!$B$84,'Faturamento SP2'!$E$2:$E$557,'Infos Relatório'!$B114,'Faturamento SP2'!$Z$2:$Z$557,'Infos Relatório'!AM$1)</f>
        <v>0</v>
      </c>
      <c r="AO114" s="14">
        <f>SUMIFS('Faturamento SP2'!$J$2:$J$557,'Faturamento SP2'!$D$2:$D$557,'Infos Relatório'!$B$84,'Faturamento SP2'!$E$2:$E$557,'Infos Relatório'!$B114,'Faturamento SP2'!$Z$2:$Z$557,'Infos Relatório'!AM$1)</f>
        <v>0</v>
      </c>
      <c r="AP114" s="15">
        <f>SUMIFS('Faturamento SP2'!$O$2:$O$557,'Faturamento SP2'!$D$2:$D$557,'Infos Relatório'!$B$84,'Faturamento SP2'!$E$2:$E$557,'Infos Relatório'!$B114,'Faturamento SP2'!$Z$2:$Z$557,'Infos Relatório'!AM$1,'Faturamento SP2'!$T$2:$T$557,"Sim")+SUMIFS('Faturamento SP2'!$P$2:$P$557,'Faturamento SP2'!$D$2:$D$557,'Infos Relatório'!$B$84,'Faturamento SP2'!$E$2:$E$557,'Infos Relatório'!$B114,'Faturamento SP2'!$Z$2:$Z$557,'Infos Relatório'!AM$1,'Faturamento SP2'!$T$2:$T$557,"Sim")</f>
        <v>0</v>
      </c>
      <c r="AQ114" s="27" t="e">
        <f t="shared" si="30"/>
        <v>#DIV/0!</v>
      </c>
      <c r="AR114" s="24">
        <f>SUMIFS('Faturamento SP2'!$H$2:$H$557,'Faturamento SP2'!$D$2:$D$557,'Infos Relatório'!$B$84,'Faturamento SP2'!$E$2:$E$557,'Infos Relatório'!$B114,'Faturamento SP2'!$Z$2:$Z$557,'Infos Relatório'!AM$1)</f>
        <v>0</v>
      </c>
      <c r="AS114" s="23">
        <f>COUNTIFS('Faturamento SP2'!$D$2:$D$557,'Infos Relatório'!$B$84,'Faturamento SP2'!$E$2:$E$557,'Infos Relatório'!$B114,'Faturamento SP2'!$Z$2:$Z$557,'Infos Relatório'!AS$1)</f>
        <v>0</v>
      </c>
      <c r="AT114" s="14">
        <f>SUMIFS('Faturamento SP2'!$G$2:$G$557,'Faturamento SP2'!$D$2:$D$557,'Infos Relatório'!$B$84,'Faturamento SP2'!$E$2:$E$557,'Infos Relatório'!$B114,'Faturamento SP2'!$Z$2:$Z$557,'Infos Relatório'!AS$1)</f>
        <v>0</v>
      </c>
      <c r="AU114" s="14">
        <f>SUMIFS('Faturamento SP2'!$J$2:$J$557,'Faturamento SP2'!$D$2:$D$557,'Infos Relatório'!$B$84,'Faturamento SP2'!$E$2:$E$557,'Infos Relatório'!$B114,'Faturamento SP2'!$Z$2:$Z$557,'Infos Relatório'!AS$1)</f>
        <v>0</v>
      </c>
      <c r="AV114" s="15">
        <f>SUMIFS('Faturamento SP2'!$O$2:$O$557,'Faturamento SP2'!$D$2:$D$557,'Infos Relatório'!$B$84,'Faturamento SP2'!$E$2:$E$557,'Infos Relatório'!$B114,'Faturamento SP2'!$Z$2:$Z$557,'Infos Relatório'!AS$1,'Faturamento SP2'!$T$2:$T$557,"Sim")+SUMIFS('Faturamento SP2'!$P$2:$P$557,'Faturamento SP2'!$D$2:$D$557,'Infos Relatório'!$B$84,'Faturamento SP2'!$E$2:$E$557,'Infos Relatório'!$B114,'Faturamento SP2'!$Z$2:$Z$557,'Infos Relatório'!AS$1,'Faturamento SP2'!$T$2:$T$557,"Sim")</f>
        <v>0</v>
      </c>
      <c r="AW114" s="27" t="e">
        <f t="shared" si="31"/>
        <v>#DIV/0!</v>
      </c>
      <c r="AX114" s="24">
        <f>SUMIFS('Faturamento SP2'!$H$2:$H$557,'Faturamento SP2'!$D$2:$D$557,'Infos Relatório'!$B$84,'Faturamento SP2'!$E$2:$E$557,'Infos Relatório'!$B114,'Faturamento SP2'!$Z$2:$Z$557,'Infos Relatório'!AS$1)</f>
        <v>0</v>
      </c>
      <c r="AY114" s="23">
        <f>COUNTIFS('Faturamento SP2'!$D$2:$D$557,'Infos Relatório'!$B$84,'Faturamento SP2'!$E$2:$E$557,'Infos Relatório'!$B114,'Faturamento SP2'!$Z$2:$Z$557,'Infos Relatório'!AY$1)</f>
        <v>0</v>
      </c>
      <c r="AZ114" s="14">
        <f>SUMIFS('Faturamento SP2'!$G$2:$G$557,'Faturamento SP2'!$D$2:$D$557,'Infos Relatório'!$B$84,'Faturamento SP2'!$E$2:$E$557,'Infos Relatório'!$B114,'Faturamento SP2'!$Z$2:$Z$557,'Infos Relatório'!AY$1)</f>
        <v>0</v>
      </c>
      <c r="BA114" s="14">
        <f>SUMIFS('Faturamento SP2'!$J$2:$J$557,'Faturamento SP2'!$D$2:$D$557,'Infos Relatório'!$B$84,'Faturamento SP2'!$E$2:$E$557,'Infos Relatório'!$B114,'Faturamento SP2'!$Z$2:$Z$557,'Infos Relatório'!AY$1)</f>
        <v>0</v>
      </c>
      <c r="BB114" s="15">
        <f>SUMIFS('Faturamento SP2'!$O$2:$O$557,'Faturamento SP2'!$D$2:$D$557,'Infos Relatório'!$B$84,'Faturamento SP2'!$E$2:$E$557,'Infos Relatório'!$B114,'Faturamento SP2'!$Z$2:$Z$557,'Infos Relatório'!AY$1,'Faturamento SP2'!$T$2:$T$557,"Sim")+SUMIFS('Faturamento SP2'!$P$2:$P$557,'Faturamento SP2'!$D$2:$D$557,'Infos Relatório'!$B$84,'Faturamento SP2'!$E$2:$E$557,'Infos Relatório'!$B114,'Faturamento SP2'!$Z$2:$Z$557,'Infos Relatório'!AY$1,'Faturamento SP2'!$T$2:$T$557,"Sim")</f>
        <v>0</v>
      </c>
      <c r="BC114" s="27" t="e">
        <f t="shared" si="32"/>
        <v>#DIV/0!</v>
      </c>
      <c r="BD114" s="24">
        <f>SUMIFS('Faturamento SP2'!$H$2:$H$557,'Faturamento SP2'!$D$2:$D$557,'Infos Relatório'!$B$84,'Faturamento SP2'!$E$2:$E$557,'Infos Relatório'!$B114,'Faturamento SP2'!$Z$2:$Z$557,'Infos Relatório'!AY$1)</f>
        <v>0</v>
      </c>
      <c r="BE114" s="23">
        <f>COUNTIFS('Faturamento SP2'!$D$2:$D$557,'Infos Relatório'!$B$84,'Faturamento SP2'!$E$2:$E$557,'Infos Relatório'!$B114,'Faturamento SP2'!$Z$2:$Z$557,'Infos Relatório'!BE$1)</f>
        <v>0</v>
      </c>
      <c r="BF114" s="14">
        <f>SUMIFS('Faturamento SP2'!$G$2:$G$557,'Faturamento SP2'!$D$2:$D$557,'Infos Relatório'!$B$84,'Faturamento SP2'!$E$2:$E$557,'Infos Relatório'!$B114,'Faturamento SP2'!$Z$2:$Z$557,'Infos Relatório'!BE$1)</f>
        <v>0</v>
      </c>
      <c r="BG114" s="14">
        <f>SUMIFS('Faturamento SP2'!$J$2:$J$557,'Faturamento SP2'!$D$2:$D$557,'Infos Relatório'!$B$84,'Faturamento SP2'!$E$2:$E$557,'Infos Relatório'!$B114,'Faturamento SP2'!$Z$2:$Z$557,'Infos Relatório'!BE$1)</f>
        <v>0</v>
      </c>
      <c r="BH114" s="15">
        <f>SUMIFS('Faturamento SP2'!$O$2:$O$557,'Faturamento SP2'!$D$2:$D$557,'Infos Relatório'!$B$84,'Faturamento SP2'!$E$2:$E$557,'Infos Relatório'!$B114,'Faturamento SP2'!$Z$2:$Z$557,'Infos Relatório'!BE$1,'Faturamento SP2'!$T$2:$T$557,"Sim")+SUMIFS('Faturamento SP2'!$P$2:$P$557,'Faturamento SP2'!$D$2:$D$557,'Infos Relatório'!$B$84,'Faturamento SP2'!$E$2:$E$557,'Infos Relatório'!$B114,'Faturamento SP2'!$Z$2:$Z$557,'Infos Relatório'!BE$1,'Faturamento SP2'!$T$2:$T$557,"Sim")</f>
        <v>0</v>
      </c>
      <c r="BI114" s="27" t="e">
        <f t="shared" si="33"/>
        <v>#DIV/0!</v>
      </c>
      <c r="BJ114" s="24">
        <f>SUMIFS('Faturamento SP2'!$H$2:$H$557,'Faturamento SP2'!$D$2:$D$557,'Infos Relatório'!$B$84,'Faturamento SP2'!$E$2:$E$557,'Infos Relatório'!$B114,'Faturamento SP2'!$Z$2:$Z$557,'Infos Relatório'!BE$1)</f>
        <v>0</v>
      </c>
      <c r="BK114" s="23">
        <f>COUNTIFS('Faturamento SP2'!$D$2:$D$557,'Infos Relatório'!$B$84,'Faturamento SP2'!$E$2:$E$557,'Infos Relatório'!$B114,'Faturamento SP2'!$Z$2:$Z$557,'Infos Relatório'!BK$1)</f>
        <v>0</v>
      </c>
      <c r="BL114" s="14">
        <f>SUMIFS('Faturamento SP2'!$G$2:$G$557,'Faturamento SP2'!$D$2:$D$557,'Infos Relatório'!$B$84,'Faturamento SP2'!$E$2:$E$557,'Infos Relatório'!$B114,'Faturamento SP2'!$Z$2:$Z$557,'Infos Relatório'!BK$1)</f>
        <v>0</v>
      </c>
      <c r="BM114" s="14">
        <f>SUMIFS('Faturamento SP2'!$J$2:$J$557,'Faturamento SP2'!$D$2:$D$557,'Infos Relatório'!$B$84,'Faturamento SP2'!$E$2:$E$557,'Infos Relatório'!$B114,'Faturamento SP2'!$Z$2:$Z$557,'Infos Relatório'!BK$1)</f>
        <v>0</v>
      </c>
      <c r="BN114" s="15">
        <f>SUMIFS('Faturamento SP2'!$O$2:$O$557,'Faturamento SP2'!$D$2:$D$557,'Infos Relatório'!$B$84,'Faturamento SP2'!$E$2:$E$557,'Infos Relatório'!$B114,'Faturamento SP2'!$Z$2:$Z$557,'Infos Relatório'!BK$1,'Faturamento SP2'!$T$2:$T$557,"Sim")+SUMIFS('Faturamento SP2'!$P$2:$P$557,'Faturamento SP2'!$D$2:$D$557,'Infos Relatório'!$B$84,'Faturamento SP2'!$E$2:$E$557,'Infos Relatório'!$B114,'Faturamento SP2'!$Z$2:$Z$557,'Infos Relatório'!BK$1,'Faturamento SP2'!$T$2:$T$557,"Sim")</f>
        <v>0</v>
      </c>
      <c r="BO114" s="27" t="e">
        <f t="shared" si="34"/>
        <v>#DIV/0!</v>
      </c>
      <c r="BP114" s="24">
        <f>SUMIFS('Faturamento SP2'!$H$2:$H$557,'Faturamento SP2'!$D$2:$D$557,'Infos Relatório'!$B$84,'Faturamento SP2'!$E$2:$E$557,'Infos Relatório'!$B114,'Faturamento SP2'!$Z$2:$Z$557,'Infos Relatório'!BK$1)</f>
        <v>0</v>
      </c>
      <c r="BQ114" s="23">
        <f>COUNTIFS('Faturamento SP2'!$D$2:$D$557,'Infos Relatório'!$B$84,'Faturamento SP2'!$E$2:$E$557,'Infos Relatório'!$B114,'Faturamento SP2'!$Z$2:$Z$557,'Infos Relatório'!BQ$1)</f>
        <v>0</v>
      </c>
      <c r="BR114" s="14">
        <f>SUMIFS('Faturamento SP2'!$G$2:$G$557,'Faturamento SP2'!$D$2:$D$557,'Infos Relatório'!$B$84,'Faturamento SP2'!$E$2:$E$557,'Infos Relatório'!$B114,'Faturamento SP2'!$Z$2:$Z$557,'Infos Relatório'!BQ$1)</f>
        <v>0</v>
      </c>
      <c r="BS114" s="14">
        <f>SUMIFS('Faturamento SP2'!$J$2:$J$557,'Faturamento SP2'!$D$2:$D$557,'Infos Relatório'!$B$84,'Faturamento SP2'!$E$2:$E$557,'Infos Relatório'!$B114,'Faturamento SP2'!$Z$2:$Z$557,'Infos Relatório'!BQ$1)</f>
        <v>0</v>
      </c>
      <c r="BT114" s="15">
        <f>SUMIFS('Faturamento SP2'!$O$2:$O$557,'Faturamento SP2'!$D$2:$D$557,'Infos Relatório'!$B$84,'Faturamento SP2'!$E$2:$E$557,'Infos Relatório'!$B114,'Faturamento SP2'!$Z$2:$Z$557,'Infos Relatório'!BQ$1,'Faturamento SP2'!$T$2:$T$557,"Sim")+SUMIFS('Faturamento SP2'!$P$2:$P$557,'Faturamento SP2'!$D$2:$D$557,'Infos Relatório'!$B$84,'Faturamento SP2'!$E$2:$E$557,'Infos Relatório'!$B114,'Faturamento SP2'!$Z$2:$Z$557,'Infos Relatório'!BQ$1,'Faturamento SP2'!$T$2:$T$557,"Sim")</f>
        <v>0</v>
      </c>
      <c r="BU114" s="27" t="e">
        <f t="shared" si="35"/>
        <v>#DIV/0!</v>
      </c>
      <c r="BV114" s="24">
        <f>SUMIFS('Faturamento SP2'!$H$2:$H$557,'Faturamento SP2'!$D$2:$D$557,'Infos Relatório'!$B$84,'Faturamento SP2'!$E$2:$E$557,'Infos Relatório'!$B114,'Faturamento SP2'!$Z$2:$Z$557,'Infos Relatório'!BQ$1)</f>
        <v>0</v>
      </c>
    </row>
    <row r="115" spans="2:74">
      <c r="B115" s="17" t="s">
        <v>207</v>
      </c>
      <c r="C115" s="23">
        <f>COUNTIFS('Faturamento SP2'!$D$2:$D$557,'Infos Relatório'!$B$84,'Faturamento SP2'!$E$2:$E$557,'Infos Relatório'!$B115,'Faturamento SP2'!$Z$2:$Z$557,'Infos Relatório'!C$1)</f>
        <v>0</v>
      </c>
      <c r="D115" s="14">
        <f>SUMIFS('Faturamento SP2'!$G$2:$G$557,'Faturamento SP2'!$D$2:$D$557,'Infos Relatório'!$B$84,'Faturamento SP2'!$E$2:$E$557,'Infos Relatório'!$B115,'Faturamento SP2'!$Z$2:$Z$557,'Infos Relatório'!C$1)</f>
        <v>0</v>
      </c>
      <c r="E115" s="55">
        <f>SUMIFS('Faturamento SP2'!$J$2:$J$557,'Faturamento SP2'!$D$2:$D$557,'Infos Relatório'!$B$84,'Faturamento SP2'!$E$2:$E$557,'Infos Relatório'!$B115,'Faturamento SP2'!$Z$2:$Z$557,'Infos Relatório'!C$1)</f>
        <v>0</v>
      </c>
      <c r="F115" s="15">
        <f>SUMIFS('Faturamento SP2'!$O$2:$O$557,'Faturamento SP2'!$D$2:$D$557,'Infos Relatório'!$B$84,'Faturamento SP2'!$E$2:$E$557,'Infos Relatório'!$B115,'Faturamento SP2'!$Z$2:$Z$557,'Infos Relatório'!C$1,'Faturamento SP2'!$T$2:$T$557,"Sim")+SUMIFS('Faturamento SP2'!$P$2:$P$557,'Faturamento SP2'!$D$2:$D$557,'Infos Relatório'!$B$84,'Faturamento SP2'!$E$2:$E$557,'Infos Relatório'!$B115,'Faturamento SP2'!$Z$2:$Z$557,'Infos Relatório'!C$1,'Faturamento SP2'!$T$2:$T$557,"Sim")</f>
        <v>0</v>
      </c>
      <c r="G115" s="60" t="e">
        <f t="shared" si="24"/>
        <v>#DIV/0!</v>
      </c>
      <c r="H115" s="24">
        <f>SUMIFS('Faturamento SP2'!$H$2:$H$557,'Faturamento SP2'!$D$2:$D$557,'Infos Relatório'!$B$84,'Faturamento SP2'!$E$2:$E$557,'Infos Relatório'!$B115,'Faturamento SP2'!$Z$2:$Z$557,'Infos Relatório'!C$1)</f>
        <v>0</v>
      </c>
      <c r="I115" s="23">
        <f>COUNTIFS('Faturamento SP2'!$D$2:$D$557,'Infos Relatório'!$B$84,'Faturamento SP2'!$E$2:$E$557,'Infos Relatório'!$B115,'Faturamento SP2'!$Z$2:$Z$557,'Infos Relatório'!I$1)</f>
        <v>0</v>
      </c>
      <c r="J115" s="14">
        <f>SUMIFS('Faturamento SP2'!$G$2:$G$557,'Faturamento SP2'!$D$2:$D$557,'Infos Relatório'!$B$84,'Faturamento SP2'!$E$2:$E$557,'Infos Relatório'!$B115,'Faturamento SP2'!$Z$2:$Z$557,'Infos Relatório'!I$1)</f>
        <v>0</v>
      </c>
      <c r="K115" s="55">
        <f>SUMIFS('Faturamento SP2'!$J$2:$J$557,'Faturamento SP2'!$D$2:$D$557,'Infos Relatório'!$B$84,'Faturamento SP2'!$E$2:$E$557,'Infos Relatório'!$B115,'Faturamento SP2'!$Z$2:$Z$557,'Infos Relatório'!I$1)</f>
        <v>0</v>
      </c>
      <c r="L115" s="15">
        <f>SUMIFS('Faturamento SP2'!$O$2:$O$557,'Faturamento SP2'!$D$2:$D$557,'Infos Relatório'!$B$84,'Faturamento SP2'!$E$2:$E$557,'Infos Relatório'!$B115,'Faturamento SP2'!$Z$2:$Z$557,'Infos Relatório'!I$1,'Faturamento SP2'!$T$2:$T$557,"Sim")+SUMIFS('Faturamento SP2'!$P$2:$P$557,'Faturamento SP2'!$D$2:$D$557,'Infos Relatório'!$B$84,'Faturamento SP2'!$E$2:$E$557,'Infos Relatório'!$B115,'Faturamento SP2'!$Z$2:$Z$557,'Infos Relatório'!I$1,'Faturamento SP2'!$T$2:$T$557,"Sim")</f>
        <v>0</v>
      </c>
      <c r="M115" s="27" t="e">
        <f t="shared" si="25"/>
        <v>#DIV/0!</v>
      </c>
      <c r="N115" s="24">
        <f>SUMIFS('Faturamento SP2'!$H$2:$H$557,'Faturamento SP2'!$D$2:$D$557,'Infos Relatório'!$B$84,'Faturamento SP2'!$E$2:$E$557,'Infos Relatório'!$B115,'Faturamento SP2'!$Z$2:$Z$557,'Infos Relatório'!I$1)</f>
        <v>0</v>
      </c>
      <c r="O115" s="23">
        <f>COUNTIFS('Faturamento SP2'!$D$2:$D$557,'Infos Relatório'!$B$84,'Faturamento SP2'!$E$2:$E$557,'Infos Relatório'!$B115,'Faturamento SP2'!$Z$2:$Z$557,'Infos Relatório'!O$1)</f>
        <v>0</v>
      </c>
      <c r="P115" s="14">
        <f>SUMIFS('Faturamento SP2'!$G$2:$G$557,'Faturamento SP2'!$D$2:$D$557,'Infos Relatório'!$B$84,'Faturamento SP2'!$E$2:$E$557,'Infos Relatório'!$B115,'Faturamento SP2'!$Z$2:$Z$557,'Infos Relatório'!O$1)</f>
        <v>0</v>
      </c>
      <c r="Q115" s="14">
        <f>SUMIFS('Faturamento SP2'!$J$2:$J$557,'Faturamento SP2'!$D$2:$D$557,'Infos Relatório'!$B$84,'Faturamento SP2'!$E$2:$E$557,'Infos Relatório'!$B115,'Faturamento SP2'!$Z$2:$Z$557,'Infos Relatório'!O$1)</f>
        <v>0</v>
      </c>
      <c r="R115" s="15">
        <f>SUMIFS('Faturamento SP2'!$O$2:$O$557,'Faturamento SP2'!$D$2:$D$557,'Infos Relatório'!$B$84,'Faturamento SP2'!$E$2:$E$557,'Infos Relatório'!$B115,'Faturamento SP2'!$Z$2:$Z$557,'Infos Relatório'!O$1,'Faturamento SP2'!$T$2:$T$557,"Sim")+SUMIFS('Faturamento SP2'!$P$2:$P$557,'Faturamento SP2'!$D$2:$D$557,'Infos Relatório'!$B$84,'Faturamento SP2'!$E$2:$E$557,'Infos Relatório'!$B115,'Faturamento SP2'!$Z$2:$Z$557,'Infos Relatório'!O$1,'Faturamento SP2'!$T$2:$T$557,"Sim")</f>
        <v>0</v>
      </c>
      <c r="S115" s="27" t="e">
        <f t="shared" si="26"/>
        <v>#DIV/0!</v>
      </c>
      <c r="T115" s="24">
        <f>SUMIFS('Faturamento SP2'!$H$2:$H$557,'Faturamento SP2'!$D$2:$D$557,'Infos Relatório'!$B$84,'Faturamento SP2'!$E$2:$E$557,'Infos Relatório'!$B115,'Faturamento SP2'!$Z$2:$Z$557,'Infos Relatório'!O$1)</f>
        <v>0</v>
      </c>
      <c r="U115" s="23">
        <f>COUNTIFS('Faturamento SP2'!$D$2:$D$557,'Infos Relatório'!$B$84,'Faturamento SP2'!$E$2:$E$557,'Infos Relatório'!$B115,'Faturamento SP2'!$Z$2:$Z$557,'Infos Relatório'!U$1)</f>
        <v>0</v>
      </c>
      <c r="V115" s="14">
        <f>SUMIFS('Faturamento SP2'!$G$2:$G$557,'Faturamento SP2'!$D$2:$D$557,'Infos Relatório'!$B$84,'Faturamento SP2'!$E$2:$E$557,'Infos Relatório'!$B115,'Faturamento SP2'!$Z$2:$Z$557,'Infos Relatório'!U$1)</f>
        <v>0</v>
      </c>
      <c r="W115" s="14">
        <f>SUMIFS('Faturamento SP2'!$J$2:$J$557,'Faturamento SP2'!$D$2:$D$557,'Infos Relatório'!$B$84,'Faturamento SP2'!$E$2:$E$557,'Infos Relatório'!$B115,'Faturamento SP2'!$Z$2:$Z$557,'Infos Relatório'!U$1)</f>
        <v>0</v>
      </c>
      <c r="X115" s="15">
        <f>SUMIFS('Faturamento SP2'!$O$2:$O$557,'Faturamento SP2'!$D$2:$D$557,'Infos Relatório'!$B$84,'Faturamento SP2'!$E$2:$E$557,'Infos Relatório'!$B115,'Faturamento SP2'!$Z$2:$Z$557,'Infos Relatório'!U$1,'Faturamento SP2'!$T$2:$T$557,"Sim")+SUMIFS('Faturamento SP2'!$P$2:$P$557,'Faturamento SP2'!$D$2:$D$557,'Infos Relatório'!$B$84,'Faturamento SP2'!$E$2:$E$557,'Infos Relatório'!$B115,'Faturamento SP2'!$Z$2:$Z$557,'Infos Relatório'!U$1,'Faturamento SP2'!$T$2:$T$557,"Sim")</f>
        <v>0</v>
      </c>
      <c r="Y115" s="27" t="e">
        <f t="shared" si="27"/>
        <v>#DIV/0!</v>
      </c>
      <c r="Z115" s="24">
        <f>SUMIFS('Faturamento SP2'!$H$2:$H$557,'Faturamento SP2'!$D$2:$D$557,'Infos Relatório'!$B$84,'Faturamento SP2'!$E$2:$E$557,'Infos Relatório'!$B115,'Faturamento SP2'!$Z$2:$Z$557,'Infos Relatório'!U$1)</f>
        <v>0</v>
      </c>
      <c r="AA115" s="23">
        <f>COUNTIFS('Faturamento SP2'!$D$2:$D$557,'Infos Relatório'!$B$84,'Faturamento SP2'!$E$2:$E$557,'Infos Relatório'!$B115,'Faturamento SP2'!$Z$2:$Z$557,'Infos Relatório'!AA$1)</f>
        <v>0</v>
      </c>
      <c r="AB115" s="14">
        <f>SUMIFS('Faturamento SP2'!$G$2:$G$557,'Faturamento SP2'!$D$2:$D$557,'Infos Relatório'!$B$84,'Faturamento SP2'!$E$2:$E$557,'Infos Relatório'!$B115,'Faturamento SP2'!$Z$2:$Z$557,'Infos Relatório'!AA$1)</f>
        <v>0</v>
      </c>
      <c r="AC115" s="14">
        <f>SUMIFS('Faturamento SP2'!$J$2:$J$557,'Faturamento SP2'!$D$2:$D$557,'Infos Relatório'!$B$84,'Faturamento SP2'!$E$2:$E$557,'Infos Relatório'!$B115,'Faturamento SP2'!$Z$2:$Z$557,'Infos Relatório'!AA$1)</f>
        <v>0</v>
      </c>
      <c r="AD115" s="15">
        <f>SUMIFS('Faturamento SP2'!$O$2:$O$557,'Faturamento SP2'!$D$2:$D$557,'Infos Relatório'!$B$84,'Faturamento SP2'!$E$2:$E$557,'Infos Relatório'!$B115,'Faturamento SP2'!$Z$2:$Z$557,'Infos Relatório'!AA$1,'Faturamento SP2'!$T$2:$T$557,"Sim")+SUMIFS('Faturamento SP2'!$P$2:$P$557,'Faturamento SP2'!$D$2:$D$557,'Infos Relatório'!$B$84,'Faturamento SP2'!$E$2:$E$557,'Infos Relatório'!$B115,'Faturamento SP2'!$Z$2:$Z$557,'Infos Relatório'!AA$1,'Faturamento SP2'!$T$2:$T$557,"Sim")</f>
        <v>0</v>
      </c>
      <c r="AE115" s="27" t="e">
        <f t="shared" si="28"/>
        <v>#DIV/0!</v>
      </c>
      <c r="AF115" s="24">
        <f>SUMIFS('Faturamento SP2'!$H$2:$H$557,'Faturamento SP2'!$D$2:$D$557,'Infos Relatório'!$B$84,'Faturamento SP2'!$E$2:$E$557,'Infos Relatório'!$B115,'Faturamento SP2'!$Z$2:$Z$557,'Infos Relatório'!AA$1)</f>
        <v>0</v>
      </c>
      <c r="AG115" s="23">
        <f>COUNTIFS('Faturamento SP2'!$D$2:$D$557,'Infos Relatório'!$B$84,'Faturamento SP2'!$E$2:$E$557,'Infos Relatório'!$B115,'Faturamento SP2'!$Z$2:$Z$557,'Infos Relatório'!AG$1)</f>
        <v>0</v>
      </c>
      <c r="AH115" s="14">
        <f>SUMIFS('Faturamento SP2'!$G$2:$G$557,'Faturamento SP2'!$D$2:$D$557,'Infos Relatório'!$B$84,'Faturamento SP2'!$E$2:$E$557,'Infos Relatório'!$B115,'Faturamento SP2'!$Z$2:$Z$557,'Infos Relatório'!AG$1)</f>
        <v>0</v>
      </c>
      <c r="AI115" s="14">
        <f>SUMIFS('Faturamento SP2'!$J$2:$J$557,'Faturamento SP2'!$D$2:$D$557,'Infos Relatório'!$B$84,'Faturamento SP2'!$E$2:$E$557,'Infos Relatório'!$B115,'Faturamento SP2'!$Z$2:$Z$557,'Infos Relatório'!AG$1)</f>
        <v>0</v>
      </c>
      <c r="AJ115" s="15">
        <f>SUMIFS('Faturamento SP2'!$O$2:$O$557,'Faturamento SP2'!$D$2:$D$557,'Infos Relatório'!$B$84,'Faturamento SP2'!$E$2:$E$557,'Infos Relatório'!$B115,'Faturamento SP2'!$Z$2:$Z$557,'Infos Relatório'!AG$1,'Faturamento SP2'!$T$2:$T$557,"Sim")+SUMIFS('Faturamento SP2'!$P$2:$P$557,'Faturamento SP2'!$D$2:$D$557,'Infos Relatório'!$B$84,'Faturamento SP2'!$E$2:$E$557,'Infos Relatório'!$B115,'Faturamento SP2'!$Z$2:$Z$557,'Infos Relatório'!AG$1,'Faturamento SP2'!$T$2:$T$557,"Sim")</f>
        <v>0</v>
      </c>
      <c r="AK115" s="27" t="e">
        <f t="shared" si="29"/>
        <v>#DIV/0!</v>
      </c>
      <c r="AL115" s="24">
        <f>SUMIFS('Faturamento SP2'!$H$2:$H$557,'Faturamento SP2'!$D$2:$D$557,'Infos Relatório'!$B$84,'Faturamento SP2'!$E$2:$E$557,'Infos Relatório'!$B115,'Faturamento SP2'!$Z$2:$Z$557,'Infos Relatório'!AG$1)</f>
        <v>0</v>
      </c>
      <c r="AM115" s="23">
        <f>COUNTIFS('Faturamento SP2'!$D$2:$D$557,'Infos Relatório'!$B$84,'Faturamento SP2'!$E$2:$E$557,'Infos Relatório'!$B115,'Faturamento SP2'!$Z$2:$Z$557,'Infos Relatório'!AM$1)</f>
        <v>0</v>
      </c>
      <c r="AN115" s="14">
        <f>SUMIFS('Faturamento SP2'!$G$2:$G$557,'Faturamento SP2'!$D$2:$D$557,'Infos Relatório'!$B$84,'Faturamento SP2'!$E$2:$E$557,'Infos Relatório'!$B115,'Faturamento SP2'!$Z$2:$Z$557,'Infos Relatório'!AM$1)</f>
        <v>0</v>
      </c>
      <c r="AO115" s="14">
        <f>SUMIFS('Faturamento SP2'!$J$2:$J$557,'Faturamento SP2'!$D$2:$D$557,'Infos Relatório'!$B$84,'Faturamento SP2'!$E$2:$E$557,'Infos Relatório'!$B115,'Faturamento SP2'!$Z$2:$Z$557,'Infos Relatório'!AM$1)</f>
        <v>0</v>
      </c>
      <c r="AP115" s="15">
        <f>SUMIFS('Faturamento SP2'!$O$2:$O$557,'Faturamento SP2'!$D$2:$D$557,'Infos Relatório'!$B$84,'Faturamento SP2'!$E$2:$E$557,'Infos Relatório'!$B115,'Faturamento SP2'!$Z$2:$Z$557,'Infos Relatório'!AM$1,'Faturamento SP2'!$T$2:$T$557,"Sim")+SUMIFS('Faturamento SP2'!$P$2:$P$557,'Faturamento SP2'!$D$2:$D$557,'Infos Relatório'!$B$84,'Faturamento SP2'!$E$2:$E$557,'Infos Relatório'!$B115,'Faturamento SP2'!$Z$2:$Z$557,'Infos Relatório'!AM$1,'Faturamento SP2'!$T$2:$T$557,"Sim")</f>
        <v>0</v>
      </c>
      <c r="AQ115" s="27" t="e">
        <f t="shared" si="30"/>
        <v>#DIV/0!</v>
      </c>
      <c r="AR115" s="24">
        <f>SUMIFS('Faturamento SP2'!$H$2:$H$557,'Faturamento SP2'!$D$2:$D$557,'Infos Relatório'!$B$84,'Faturamento SP2'!$E$2:$E$557,'Infos Relatório'!$B115,'Faturamento SP2'!$Z$2:$Z$557,'Infos Relatório'!AM$1)</f>
        <v>0</v>
      </c>
      <c r="AS115" s="23">
        <f>COUNTIFS('Faturamento SP2'!$D$2:$D$557,'Infos Relatório'!$B$84,'Faturamento SP2'!$E$2:$E$557,'Infos Relatório'!$B115,'Faturamento SP2'!$Z$2:$Z$557,'Infos Relatório'!AS$1)</f>
        <v>0</v>
      </c>
      <c r="AT115" s="14">
        <f>SUMIFS('Faturamento SP2'!$G$2:$G$557,'Faturamento SP2'!$D$2:$D$557,'Infos Relatório'!$B$84,'Faturamento SP2'!$E$2:$E$557,'Infos Relatório'!$B115,'Faturamento SP2'!$Z$2:$Z$557,'Infos Relatório'!AS$1)</f>
        <v>0</v>
      </c>
      <c r="AU115" s="14">
        <f>SUMIFS('Faturamento SP2'!$J$2:$J$557,'Faturamento SP2'!$D$2:$D$557,'Infos Relatório'!$B$84,'Faturamento SP2'!$E$2:$E$557,'Infos Relatório'!$B115,'Faturamento SP2'!$Z$2:$Z$557,'Infos Relatório'!AS$1)</f>
        <v>0</v>
      </c>
      <c r="AV115" s="15">
        <f>SUMIFS('Faturamento SP2'!$O$2:$O$557,'Faturamento SP2'!$D$2:$D$557,'Infos Relatório'!$B$84,'Faturamento SP2'!$E$2:$E$557,'Infos Relatório'!$B115,'Faturamento SP2'!$Z$2:$Z$557,'Infos Relatório'!AS$1,'Faturamento SP2'!$T$2:$T$557,"Sim")+SUMIFS('Faturamento SP2'!$P$2:$P$557,'Faturamento SP2'!$D$2:$D$557,'Infos Relatório'!$B$84,'Faturamento SP2'!$E$2:$E$557,'Infos Relatório'!$B115,'Faturamento SP2'!$Z$2:$Z$557,'Infos Relatório'!AS$1,'Faturamento SP2'!$T$2:$T$557,"Sim")</f>
        <v>0</v>
      </c>
      <c r="AW115" s="27" t="e">
        <f t="shared" si="31"/>
        <v>#DIV/0!</v>
      </c>
      <c r="AX115" s="24">
        <f>SUMIFS('Faturamento SP2'!$H$2:$H$557,'Faturamento SP2'!$D$2:$D$557,'Infos Relatório'!$B$84,'Faturamento SP2'!$E$2:$E$557,'Infos Relatório'!$B115,'Faturamento SP2'!$Z$2:$Z$557,'Infos Relatório'!AS$1)</f>
        <v>0</v>
      </c>
      <c r="AY115" s="23">
        <f>COUNTIFS('Faturamento SP2'!$D$2:$D$557,'Infos Relatório'!$B$84,'Faturamento SP2'!$E$2:$E$557,'Infos Relatório'!$B115,'Faturamento SP2'!$Z$2:$Z$557,'Infos Relatório'!AY$1)</f>
        <v>0</v>
      </c>
      <c r="AZ115" s="14">
        <f>SUMIFS('Faturamento SP2'!$G$2:$G$557,'Faturamento SP2'!$D$2:$D$557,'Infos Relatório'!$B$84,'Faturamento SP2'!$E$2:$E$557,'Infos Relatório'!$B115,'Faturamento SP2'!$Z$2:$Z$557,'Infos Relatório'!AY$1)</f>
        <v>0</v>
      </c>
      <c r="BA115" s="14">
        <f>SUMIFS('Faturamento SP2'!$J$2:$J$557,'Faturamento SP2'!$D$2:$D$557,'Infos Relatório'!$B$84,'Faturamento SP2'!$E$2:$E$557,'Infos Relatório'!$B115,'Faturamento SP2'!$Z$2:$Z$557,'Infos Relatório'!AY$1)</f>
        <v>0</v>
      </c>
      <c r="BB115" s="15">
        <f>SUMIFS('Faturamento SP2'!$O$2:$O$557,'Faturamento SP2'!$D$2:$D$557,'Infos Relatório'!$B$84,'Faturamento SP2'!$E$2:$E$557,'Infos Relatório'!$B115,'Faturamento SP2'!$Z$2:$Z$557,'Infos Relatório'!AY$1,'Faturamento SP2'!$T$2:$T$557,"Sim")+SUMIFS('Faturamento SP2'!$P$2:$P$557,'Faturamento SP2'!$D$2:$D$557,'Infos Relatório'!$B$84,'Faturamento SP2'!$E$2:$E$557,'Infos Relatório'!$B115,'Faturamento SP2'!$Z$2:$Z$557,'Infos Relatório'!AY$1,'Faturamento SP2'!$T$2:$T$557,"Sim")</f>
        <v>0</v>
      </c>
      <c r="BC115" s="27" t="e">
        <f t="shared" si="32"/>
        <v>#DIV/0!</v>
      </c>
      <c r="BD115" s="24">
        <f>SUMIFS('Faturamento SP2'!$H$2:$H$557,'Faturamento SP2'!$D$2:$D$557,'Infos Relatório'!$B$84,'Faturamento SP2'!$E$2:$E$557,'Infos Relatório'!$B115,'Faturamento SP2'!$Z$2:$Z$557,'Infos Relatório'!AY$1)</f>
        <v>0</v>
      </c>
      <c r="BE115" s="23">
        <f>COUNTIFS('Faturamento SP2'!$D$2:$D$557,'Infos Relatório'!$B$84,'Faturamento SP2'!$E$2:$E$557,'Infos Relatório'!$B115,'Faturamento SP2'!$Z$2:$Z$557,'Infos Relatório'!BE$1)</f>
        <v>0</v>
      </c>
      <c r="BF115" s="14">
        <f>SUMIFS('Faturamento SP2'!$G$2:$G$557,'Faturamento SP2'!$D$2:$D$557,'Infos Relatório'!$B$84,'Faturamento SP2'!$E$2:$E$557,'Infos Relatório'!$B115,'Faturamento SP2'!$Z$2:$Z$557,'Infos Relatório'!BE$1)</f>
        <v>0</v>
      </c>
      <c r="BG115" s="14">
        <f>SUMIFS('Faturamento SP2'!$J$2:$J$557,'Faturamento SP2'!$D$2:$D$557,'Infos Relatório'!$B$84,'Faturamento SP2'!$E$2:$E$557,'Infos Relatório'!$B115,'Faturamento SP2'!$Z$2:$Z$557,'Infos Relatório'!BE$1)</f>
        <v>0</v>
      </c>
      <c r="BH115" s="15">
        <f>SUMIFS('Faturamento SP2'!$O$2:$O$557,'Faturamento SP2'!$D$2:$D$557,'Infos Relatório'!$B$84,'Faturamento SP2'!$E$2:$E$557,'Infos Relatório'!$B115,'Faturamento SP2'!$Z$2:$Z$557,'Infos Relatório'!BE$1,'Faturamento SP2'!$T$2:$T$557,"Sim")+SUMIFS('Faturamento SP2'!$P$2:$P$557,'Faturamento SP2'!$D$2:$D$557,'Infos Relatório'!$B$84,'Faturamento SP2'!$E$2:$E$557,'Infos Relatório'!$B115,'Faturamento SP2'!$Z$2:$Z$557,'Infos Relatório'!BE$1,'Faturamento SP2'!$T$2:$T$557,"Sim")</f>
        <v>0</v>
      </c>
      <c r="BI115" s="27" t="e">
        <f t="shared" si="33"/>
        <v>#DIV/0!</v>
      </c>
      <c r="BJ115" s="24">
        <f>SUMIFS('Faturamento SP2'!$H$2:$H$557,'Faturamento SP2'!$D$2:$D$557,'Infos Relatório'!$B$84,'Faturamento SP2'!$E$2:$E$557,'Infos Relatório'!$B115,'Faturamento SP2'!$Z$2:$Z$557,'Infos Relatório'!BE$1)</f>
        <v>0</v>
      </c>
      <c r="BK115" s="23">
        <f>COUNTIFS('Faturamento SP2'!$D$2:$D$557,'Infos Relatório'!$B$84,'Faturamento SP2'!$E$2:$E$557,'Infos Relatório'!$B115,'Faturamento SP2'!$Z$2:$Z$557,'Infos Relatório'!BK$1)</f>
        <v>0</v>
      </c>
      <c r="BL115" s="14">
        <f>SUMIFS('Faturamento SP2'!$G$2:$G$557,'Faturamento SP2'!$D$2:$D$557,'Infos Relatório'!$B$84,'Faturamento SP2'!$E$2:$E$557,'Infos Relatório'!$B115,'Faturamento SP2'!$Z$2:$Z$557,'Infos Relatório'!BK$1)</f>
        <v>0</v>
      </c>
      <c r="BM115" s="14">
        <f>SUMIFS('Faturamento SP2'!$J$2:$J$557,'Faturamento SP2'!$D$2:$D$557,'Infos Relatório'!$B$84,'Faturamento SP2'!$E$2:$E$557,'Infos Relatório'!$B115,'Faturamento SP2'!$Z$2:$Z$557,'Infos Relatório'!BK$1)</f>
        <v>0</v>
      </c>
      <c r="BN115" s="15">
        <f>SUMIFS('Faturamento SP2'!$O$2:$O$557,'Faturamento SP2'!$D$2:$D$557,'Infos Relatório'!$B$84,'Faturamento SP2'!$E$2:$E$557,'Infos Relatório'!$B115,'Faturamento SP2'!$Z$2:$Z$557,'Infos Relatório'!BK$1,'Faturamento SP2'!$T$2:$T$557,"Sim")+SUMIFS('Faturamento SP2'!$P$2:$P$557,'Faturamento SP2'!$D$2:$D$557,'Infos Relatório'!$B$84,'Faturamento SP2'!$E$2:$E$557,'Infos Relatório'!$B115,'Faturamento SP2'!$Z$2:$Z$557,'Infos Relatório'!BK$1,'Faturamento SP2'!$T$2:$T$557,"Sim")</f>
        <v>0</v>
      </c>
      <c r="BO115" s="27" t="e">
        <f t="shared" si="34"/>
        <v>#DIV/0!</v>
      </c>
      <c r="BP115" s="24">
        <f>SUMIFS('Faturamento SP2'!$H$2:$H$557,'Faturamento SP2'!$D$2:$D$557,'Infos Relatório'!$B$84,'Faturamento SP2'!$E$2:$E$557,'Infos Relatório'!$B115,'Faturamento SP2'!$Z$2:$Z$557,'Infos Relatório'!BK$1)</f>
        <v>0</v>
      </c>
      <c r="BQ115" s="23">
        <f>COUNTIFS('Faturamento SP2'!$D$2:$D$557,'Infos Relatório'!$B$84,'Faturamento SP2'!$E$2:$E$557,'Infos Relatório'!$B115,'Faturamento SP2'!$Z$2:$Z$557,'Infos Relatório'!BQ$1)</f>
        <v>0</v>
      </c>
      <c r="BR115" s="14">
        <f>SUMIFS('Faturamento SP2'!$G$2:$G$557,'Faturamento SP2'!$D$2:$D$557,'Infos Relatório'!$B$84,'Faturamento SP2'!$E$2:$E$557,'Infos Relatório'!$B115,'Faturamento SP2'!$Z$2:$Z$557,'Infos Relatório'!BQ$1)</f>
        <v>0</v>
      </c>
      <c r="BS115" s="14">
        <f>SUMIFS('Faturamento SP2'!$J$2:$J$557,'Faturamento SP2'!$D$2:$D$557,'Infos Relatório'!$B$84,'Faturamento SP2'!$E$2:$E$557,'Infos Relatório'!$B115,'Faturamento SP2'!$Z$2:$Z$557,'Infos Relatório'!BQ$1)</f>
        <v>0</v>
      </c>
      <c r="BT115" s="15">
        <f>SUMIFS('Faturamento SP2'!$O$2:$O$557,'Faturamento SP2'!$D$2:$D$557,'Infos Relatório'!$B$84,'Faturamento SP2'!$E$2:$E$557,'Infos Relatório'!$B115,'Faturamento SP2'!$Z$2:$Z$557,'Infos Relatório'!BQ$1,'Faturamento SP2'!$T$2:$T$557,"Sim")+SUMIFS('Faturamento SP2'!$P$2:$P$557,'Faturamento SP2'!$D$2:$D$557,'Infos Relatório'!$B$84,'Faturamento SP2'!$E$2:$E$557,'Infos Relatório'!$B115,'Faturamento SP2'!$Z$2:$Z$557,'Infos Relatório'!BQ$1,'Faturamento SP2'!$T$2:$T$557,"Sim")</f>
        <v>0</v>
      </c>
      <c r="BU115" s="27" t="e">
        <f t="shared" si="35"/>
        <v>#DIV/0!</v>
      </c>
      <c r="BV115" s="24">
        <f>SUMIFS('Faturamento SP2'!$H$2:$H$557,'Faturamento SP2'!$D$2:$D$557,'Infos Relatório'!$B$84,'Faturamento SP2'!$E$2:$E$557,'Infos Relatório'!$B115,'Faturamento SP2'!$Z$2:$Z$557,'Infos Relatório'!BQ$1)</f>
        <v>0</v>
      </c>
    </row>
    <row r="116" spans="2:74">
      <c r="B116" s="17" t="s">
        <v>266</v>
      </c>
      <c r="C116" s="23">
        <f>COUNTIFS('Faturamento SP2'!$D$2:$D$557,'Infos Relatório'!$B$84,'Faturamento SP2'!$E$2:$E$557,'Infos Relatório'!$B116,'Faturamento SP2'!$Z$2:$Z$557,'Infos Relatório'!C$1)</f>
        <v>0</v>
      </c>
      <c r="D116" s="14">
        <f>SUMIFS('Faturamento SP2'!$G$2:$G$557,'Faturamento SP2'!$D$2:$D$557,'Infos Relatório'!$B$84,'Faturamento SP2'!$E$2:$E$557,'Infos Relatório'!$B116,'Faturamento SP2'!$Z$2:$Z$557,'Infos Relatório'!C$1)</f>
        <v>0</v>
      </c>
      <c r="E116" s="55">
        <f>SUMIFS('Faturamento SP2'!$J$2:$J$557,'Faturamento SP2'!$D$2:$D$557,'Infos Relatório'!$B$84,'Faturamento SP2'!$E$2:$E$557,'Infos Relatório'!$B116,'Faturamento SP2'!$Z$2:$Z$557,'Infos Relatório'!C$1)</f>
        <v>0</v>
      </c>
      <c r="F116" s="15">
        <f>SUMIFS('Faturamento SP2'!$O$2:$O$557,'Faturamento SP2'!$D$2:$D$557,'Infos Relatório'!$B$84,'Faturamento SP2'!$E$2:$E$557,'Infos Relatório'!$B116,'Faturamento SP2'!$Z$2:$Z$557,'Infos Relatório'!C$1,'Faturamento SP2'!$T$2:$T$557,"Sim")+SUMIFS('Faturamento SP2'!$P$2:$P$557,'Faturamento SP2'!$D$2:$D$557,'Infos Relatório'!$B$84,'Faturamento SP2'!$E$2:$E$557,'Infos Relatório'!$B116,'Faturamento SP2'!$Z$2:$Z$557,'Infos Relatório'!C$1,'Faturamento SP2'!$T$2:$T$557,"Sim")</f>
        <v>0</v>
      </c>
      <c r="G116" s="60" t="e">
        <f t="shared" si="24"/>
        <v>#DIV/0!</v>
      </c>
      <c r="H116" s="24">
        <f>SUMIFS('Faturamento SP2'!$H$2:$H$557,'Faturamento SP2'!$D$2:$D$557,'Infos Relatório'!$B$84,'Faturamento SP2'!$E$2:$E$557,'Infos Relatório'!$B116,'Faturamento SP2'!$Z$2:$Z$557,'Infos Relatório'!C$1)</f>
        <v>0</v>
      </c>
      <c r="I116" s="23">
        <f>COUNTIFS('Faturamento SP2'!$D$2:$D$557,'Infos Relatório'!$B$84,'Faturamento SP2'!$E$2:$E$557,'Infos Relatório'!$B116,'Faturamento SP2'!$Z$2:$Z$557,'Infos Relatório'!I$1)</f>
        <v>0</v>
      </c>
      <c r="J116" s="14">
        <f>SUMIFS('Faturamento SP2'!$G$2:$G$557,'Faturamento SP2'!$D$2:$D$557,'Infos Relatório'!$B$84,'Faturamento SP2'!$E$2:$E$557,'Infos Relatório'!$B116,'Faturamento SP2'!$Z$2:$Z$557,'Infos Relatório'!I$1)</f>
        <v>0</v>
      </c>
      <c r="K116" s="55">
        <f>SUMIFS('Faturamento SP2'!$J$2:$J$557,'Faturamento SP2'!$D$2:$D$557,'Infos Relatório'!$B$84,'Faturamento SP2'!$E$2:$E$557,'Infos Relatório'!$B116,'Faturamento SP2'!$Z$2:$Z$557,'Infos Relatório'!I$1)</f>
        <v>0</v>
      </c>
      <c r="L116" s="15">
        <f>SUMIFS('Faturamento SP2'!$O$2:$O$557,'Faturamento SP2'!$D$2:$D$557,'Infos Relatório'!$B$84,'Faturamento SP2'!$E$2:$E$557,'Infos Relatório'!$B116,'Faturamento SP2'!$Z$2:$Z$557,'Infos Relatório'!I$1,'Faturamento SP2'!$T$2:$T$557,"Sim")+SUMIFS('Faturamento SP2'!$P$2:$P$557,'Faturamento SP2'!$D$2:$D$557,'Infos Relatório'!$B$84,'Faturamento SP2'!$E$2:$E$557,'Infos Relatório'!$B116,'Faturamento SP2'!$Z$2:$Z$557,'Infos Relatório'!I$1,'Faturamento SP2'!$T$2:$T$557,"Sim")</f>
        <v>0</v>
      </c>
      <c r="M116" s="27" t="e">
        <f t="shared" si="25"/>
        <v>#DIV/0!</v>
      </c>
      <c r="N116" s="24">
        <f>SUMIFS('Faturamento SP2'!$H$2:$H$557,'Faturamento SP2'!$D$2:$D$557,'Infos Relatório'!$B$84,'Faturamento SP2'!$E$2:$E$557,'Infos Relatório'!$B116,'Faturamento SP2'!$Z$2:$Z$557,'Infos Relatório'!I$1)</f>
        <v>0</v>
      </c>
      <c r="O116" s="23">
        <f>COUNTIFS('Faturamento SP2'!$D$2:$D$557,'Infos Relatório'!$B$84,'Faturamento SP2'!$E$2:$E$557,'Infos Relatório'!$B116,'Faturamento SP2'!$Z$2:$Z$557,'Infos Relatório'!O$1)</f>
        <v>0</v>
      </c>
      <c r="P116" s="14">
        <f>SUMIFS('Faturamento SP2'!$G$2:$G$557,'Faturamento SP2'!$D$2:$D$557,'Infos Relatório'!$B$84,'Faturamento SP2'!$E$2:$E$557,'Infos Relatório'!$B116,'Faturamento SP2'!$Z$2:$Z$557,'Infos Relatório'!O$1)</f>
        <v>0</v>
      </c>
      <c r="Q116" s="14">
        <f>SUMIFS('Faturamento SP2'!$J$2:$J$557,'Faturamento SP2'!$D$2:$D$557,'Infos Relatório'!$B$84,'Faturamento SP2'!$E$2:$E$557,'Infos Relatório'!$B116,'Faturamento SP2'!$Z$2:$Z$557,'Infos Relatório'!O$1)</f>
        <v>0</v>
      </c>
      <c r="R116" s="15">
        <f>SUMIFS('Faturamento SP2'!$O$2:$O$557,'Faturamento SP2'!$D$2:$D$557,'Infos Relatório'!$B$84,'Faturamento SP2'!$E$2:$E$557,'Infos Relatório'!$B116,'Faturamento SP2'!$Z$2:$Z$557,'Infos Relatório'!O$1,'Faturamento SP2'!$T$2:$T$557,"Sim")+SUMIFS('Faturamento SP2'!$P$2:$P$557,'Faturamento SP2'!$D$2:$D$557,'Infos Relatório'!$B$84,'Faturamento SP2'!$E$2:$E$557,'Infos Relatório'!$B116,'Faturamento SP2'!$Z$2:$Z$557,'Infos Relatório'!O$1,'Faturamento SP2'!$T$2:$T$557,"Sim")</f>
        <v>0</v>
      </c>
      <c r="S116" s="27" t="e">
        <f t="shared" si="26"/>
        <v>#DIV/0!</v>
      </c>
      <c r="T116" s="24">
        <f>SUMIFS('Faturamento SP2'!$H$2:$H$557,'Faturamento SP2'!$D$2:$D$557,'Infos Relatório'!$B$84,'Faturamento SP2'!$E$2:$E$557,'Infos Relatório'!$B116,'Faturamento SP2'!$Z$2:$Z$557,'Infos Relatório'!O$1)</f>
        <v>0</v>
      </c>
      <c r="U116" s="23">
        <f>COUNTIFS('Faturamento SP2'!$D$2:$D$557,'Infos Relatório'!$B$84,'Faturamento SP2'!$E$2:$E$557,'Infos Relatório'!$B116,'Faturamento SP2'!$Z$2:$Z$557,'Infos Relatório'!U$1)</f>
        <v>0</v>
      </c>
      <c r="V116" s="14">
        <f>SUMIFS('Faturamento SP2'!$G$2:$G$557,'Faturamento SP2'!$D$2:$D$557,'Infos Relatório'!$B$84,'Faturamento SP2'!$E$2:$E$557,'Infos Relatório'!$B116,'Faturamento SP2'!$Z$2:$Z$557,'Infos Relatório'!U$1)</f>
        <v>0</v>
      </c>
      <c r="W116" s="14">
        <f>SUMIFS('Faturamento SP2'!$J$2:$J$557,'Faturamento SP2'!$D$2:$D$557,'Infos Relatório'!$B$84,'Faturamento SP2'!$E$2:$E$557,'Infos Relatório'!$B116,'Faturamento SP2'!$Z$2:$Z$557,'Infos Relatório'!U$1)</f>
        <v>0</v>
      </c>
      <c r="X116" s="15">
        <f>SUMIFS('Faturamento SP2'!$O$2:$O$557,'Faturamento SP2'!$D$2:$D$557,'Infos Relatório'!$B$84,'Faturamento SP2'!$E$2:$E$557,'Infos Relatório'!$B116,'Faturamento SP2'!$Z$2:$Z$557,'Infos Relatório'!U$1,'Faturamento SP2'!$T$2:$T$557,"Sim")+SUMIFS('Faturamento SP2'!$P$2:$P$557,'Faturamento SP2'!$D$2:$D$557,'Infos Relatório'!$B$84,'Faturamento SP2'!$E$2:$E$557,'Infos Relatório'!$B116,'Faturamento SP2'!$Z$2:$Z$557,'Infos Relatório'!U$1,'Faturamento SP2'!$T$2:$T$557,"Sim")</f>
        <v>0</v>
      </c>
      <c r="Y116" s="27" t="e">
        <f t="shared" si="27"/>
        <v>#DIV/0!</v>
      </c>
      <c r="Z116" s="24">
        <f>SUMIFS('Faturamento SP2'!$H$2:$H$557,'Faturamento SP2'!$D$2:$D$557,'Infos Relatório'!$B$84,'Faturamento SP2'!$E$2:$E$557,'Infos Relatório'!$B116,'Faturamento SP2'!$Z$2:$Z$557,'Infos Relatório'!U$1)</f>
        <v>0</v>
      </c>
      <c r="AA116" s="23">
        <f>COUNTIFS('Faturamento SP2'!$D$2:$D$557,'Infos Relatório'!$B$84,'Faturamento SP2'!$E$2:$E$557,'Infos Relatório'!$B116,'Faturamento SP2'!$Z$2:$Z$557,'Infos Relatório'!AA$1)</f>
        <v>0</v>
      </c>
      <c r="AB116" s="14">
        <f>SUMIFS('Faturamento SP2'!$G$2:$G$557,'Faturamento SP2'!$D$2:$D$557,'Infos Relatório'!$B$84,'Faturamento SP2'!$E$2:$E$557,'Infos Relatório'!$B116,'Faturamento SP2'!$Z$2:$Z$557,'Infos Relatório'!AA$1)</f>
        <v>0</v>
      </c>
      <c r="AC116" s="14">
        <f>SUMIFS('Faturamento SP2'!$J$2:$J$557,'Faturamento SP2'!$D$2:$D$557,'Infos Relatório'!$B$84,'Faturamento SP2'!$E$2:$E$557,'Infos Relatório'!$B116,'Faturamento SP2'!$Z$2:$Z$557,'Infos Relatório'!AA$1)</f>
        <v>0</v>
      </c>
      <c r="AD116" s="15">
        <f>SUMIFS('Faturamento SP2'!$O$2:$O$557,'Faturamento SP2'!$D$2:$D$557,'Infos Relatório'!$B$84,'Faturamento SP2'!$E$2:$E$557,'Infos Relatório'!$B116,'Faturamento SP2'!$Z$2:$Z$557,'Infos Relatório'!AA$1,'Faturamento SP2'!$T$2:$T$557,"Sim")+SUMIFS('Faturamento SP2'!$P$2:$P$557,'Faturamento SP2'!$D$2:$D$557,'Infos Relatório'!$B$84,'Faturamento SP2'!$E$2:$E$557,'Infos Relatório'!$B116,'Faturamento SP2'!$Z$2:$Z$557,'Infos Relatório'!AA$1,'Faturamento SP2'!$T$2:$T$557,"Sim")</f>
        <v>0</v>
      </c>
      <c r="AE116" s="27" t="e">
        <f t="shared" si="28"/>
        <v>#DIV/0!</v>
      </c>
      <c r="AF116" s="24">
        <f>SUMIFS('Faturamento SP2'!$H$2:$H$557,'Faturamento SP2'!$D$2:$D$557,'Infos Relatório'!$B$84,'Faturamento SP2'!$E$2:$E$557,'Infos Relatório'!$B116,'Faturamento SP2'!$Z$2:$Z$557,'Infos Relatório'!AA$1)</f>
        <v>0</v>
      </c>
      <c r="AG116" s="23">
        <f>COUNTIFS('Faturamento SP2'!$D$2:$D$557,'Infos Relatório'!$B$84,'Faturamento SP2'!$E$2:$E$557,'Infos Relatório'!$B116,'Faturamento SP2'!$Z$2:$Z$557,'Infos Relatório'!AG$1)</f>
        <v>0</v>
      </c>
      <c r="AH116" s="14">
        <f>SUMIFS('Faturamento SP2'!$G$2:$G$557,'Faturamento SP2'!$D$2:$D$557,'Infos Relatório'!$B$84,'Faturamento SP2'!$E$2:$E$557,'Infos Relatório'!$B116,'Faturamento SP2'!$Z$2:$Z$557,'Infos Relatório'!AG$1)</f>
        <v>0</v>
      </c>
      <c r="AI116" s="14">
        <f>SUMIFS('Faturamento SP2'!$J$2:$J$557,'Faturamento SP2'!$D$2:$D$557,'Infos Relatório'!$B$84,'Faturamento SP2'!$E$2:$E$557,'Infos Relatório'!$B116,'Faturamento SP2'!$Z$2:$Z$557,'Infos Relatório'!AG$1)</f>
        <v>0</v>
      </c>
      <c r="AJ116" s="15">
        <f>SUMIFS('Faturamento SP2'!$O$2:$O$557,'Faturamento SP2'!$D$2:$D$557,'Infos Relatório'!$B$84,'Faturamento SP2'!$E$2:$E$557,'Infos Relatório'!$B116,'Faturamento SP2'!$Z$2:$Z$557,'Infos Relatório'!AG$1,'Faturamento SP2'!$T$2:$T$557,"Sim")+SUMIFS('Faturamento SP2'!$P$2:$P$557,'Faturamento SP2'!$D$2:$D$557,'Infos Relatório'!$B$84,'Faturamento SP2'!$E$2:$E$557,'Infos Relatório'!$B116,'Faturamento SP2'!$Z$2:$Z$557,'Infos Relatório'!AG$1,'Faturamento SP2'!$T$2:$T$557,"Sim")</f>
        <v>0</v>
      </c>
      <c r="AK116" s="27" t="e">
        <f t="shared" si="29"/>
        <v>#DIV/0!</v>
      </c>
      <c r="AL116" s="24">
        <f>SUMIFS('Faturamento SP2'!$H$2:$H$557,'Faturamento SP2'!$D$2:$D$557,'Infos Relatório'!$B$84,'Faturamento SP2'!$E$2:$E$557,'Infos Relatório'!$B116,'Faturamento SP2'!$Z$2:$Z$557,'Infos Relatório'!AG$1)</f>
        <v>0</v>
      </c>
      <c r="AM116" s="23">
        <f>COUNTIFS('Faturamento SP2'!$D$2:$D$557,'Infos Relatório'!$B$84,'Faturamento SP2'!$E$2:$E$557,'Infos Relatório'!$B116,'Faturamento SP2'!$Z$2:$Z$557,'Infos Relatório'!AM$1)</f>
        <v>0</v>
      </c>
      <c r="AN116" s="14">
        <f>SUMIFS('Faturamento SP2'!$G$2:$G$557,'Faturamento SP2'!$D$2:$D$557,'Infos Relatório'!$B$84,'Faturamento SP2'!$E$2:$E$557,'Infos Relatório'!$B116,'Faturamento SP2'!$Z$2:$Z$557,'Infos Relatório'!AM$1)</f>
        <v>0</v>
      </c>
      <c r="AO116" s="14">
        <f>SUMIFS('Faturamento SP2'!$J$2:$J$557,'Faturamento SP2'!$D$2:$D$557,'Infos Relatório'!$B$84,'Faturamento SP2'!$E$2:$E$557,'Infos Relatório'!$B116,'Faturamento SP2'!$Z$2:$Z$557,'Infos Relatório'!AM$1)</f>
        <v>0</v>
      </c>
      <c r="AP116" s="15">
        <f>SUMIFS('Faturamento SP2'!$O$2:$O$557,'Faturamento SP2'!$D$2:$D$557,'Infos Relatório'!$B$84,'Faturamento SP2'!$E$2:$E$557,'Infos Relatório'!$B116,'Faturamento SP2'!$Z$2:$Z$557,'Infos Relatório'!AM$1,'Faturamento SP2'!$T$2:$T$557,"Sim")+SUMIFS('Faturamento SP2'!$P$2:$P$557,'Faturamento SP2'!$D$2:$D$557,'Infos Relatório'!$B$84,'Faturamento SP2'!$E$2:$E$557,'Infos Relatório'!$B116,'Faturamento SP2'!$Z$2:$Z$557,'Infos Relatório'!AM$1,'Faturamento SP2'!$T$2:$T$557,"Sim")</f>
        <v>0</v>
      </c>
      <c r="AQ116" s="27" t="e">
        <f t="shared" si="30"/>
        <v>#DIV/0!</v>
      </c>
      <c r="AR116" s="24">
        <f>SUMIFS('Faturamento SP2'!$H$2:$H$557,'Faturamento SP2'!$D$2:$D$557,'Infos Relatório'!$B$84,'Faturamento SP2'!$E$2:$E$557,'Infos Relatório'!$B116,'Faturamento SP2'!$Z$2:$Z$557,'Infos Relatório'!AM$1)</f>
        <v>0</v>
      </c>
      <c r="AS116" s="23">
        <f>COUNTIFS('Faturamento SP2'!$D$2:$D$557,'Infos Relatório'!$B$84,'Faturamento SP2'!$E$2:$E$557,'Infos Relatório'!$B116,'Faturamento SP2'!$Z$2:$Z$557,'Infos Relatório'!AS$1)</f>
        <v>0</v>
      </c>
      <c r="AT116" s="14">
        <f>SUMIFS('Faturamento SP2'!$G$2:$G$557,'Faturamento SP2'!$D$2:$D$557,'Infos Relatório'!$B$84,'Faturamento SP2'!$E$2:$E$557,'Infos Relatório'!$B116,'Faturamento SP2'!$Z$2:$Z$557,'Infos Relatório'!AS$1)</f>
        <v>0</v>
      </c>
      <c r="AU116" s="14">
        <f>SUMIFS('Faturamento SP2'!$J$2:$J$557,'Faturamento SP2'!$D$2:$D$557,'Infos Relatório'!$B$84,'Faturamento SP2'!$E$2:$E$557,'Infos Relatório'!$B116,'Faturamento SP2'!$Z$2:$Z$557,'Infos Relatório'!AS$1)</f>
        <v>0</v>
      </c>
      <c r="AV116" s="15">
        <f>SUMIFS('Faturamento SP2'!$O$2:$O$557,'Faturamento SP2'!$D$2:$D$557,'Infos Relatório'!$B$84,'Faturamento SP2'!$E$2:$E$557,'Infos Relatório'!$B116,'Faturamento SP2'!$Z$2:$Z$557,'Infos Relatório'!AS$1,'Faturamento SP2'!$T$2:$T$557,"Sim")+SUMIFS('Faturamento SP2'!$P$2:$P$557,'Faturamento SP2'!$D$2:$D$557,'Infos Relatório'!$B$84,'Faturamento SP2'!$E$2:$E$557,'Infos Relatório'!$B116,'Faturamento SP2'!$Z$2:$Z$557,'Infos Relatório'!AS$1,'Faturamento SP2'!$T$2:$T$557,"Sim")</f>
        <v>0</v>
      </c>
      <c r="AW116" s="27" t="e">
        <f t="shared" si="31"/>
        <v>#DIV/0!</v>
      </c>
      <c r="AX116" s="24">
        <f>SUMIFS('Faturamento SP2'!$H$2:$H$557,'Faturamento SP2'!$D$2:$D$557,'Infos Relatório'!$B$84,'Faturamento SP2'!$E$2:$E$557,'Infos Relatório'!$B116,'Faturamento SP2'!$Z$2:$Z$557,'Infos Relatório'!AS$1)</f>
        <v>0</v>
      </c>
      <c r="AY116" s="23">
        <f>COUNTIFS('Faturamento SP2'!$D$2:$D$557,'Infos Relatório'!$B$84,'Faturamento SP2'!$E$2:$E$557,'Infos Relatório'!$B116,'Faturamento SP2'!$Z$2:$Z$557,'Infos Relatório'!AY$1)</f>
        <v>0</v>
      </c>
      <c r="AZ116" s="14">
        <f>SUMIFS('Faturamento SP2'!$G$2:$G$557,'Faturamento SP2'!$D$2:$D$557,'Infos Relatório'!$B$84,'Faturamento SP2'!$E$2:$E$557,'Infos Relatório'!$B116,'Faturamento SP2'!$Z$2:$Z$557,'Infos Relatório'!AY$1)</f>
        <v>0</v>
      </c>
      <c r="BA116" s="14">
        <f>SUMIFS('Faturamento SP2'!$J$2:$J$557,'Faturamento SP2'!$D$2:$D$557,'Infos Relatório'!$B$84,'Faturamento SP2'!$E$2:$E$557,'Infos Relatório'!$B116,'Faturamento SP2'!$Z$2:$Z$557,'Infos Relatório'!AY$1)</f>
        <v>0</v>
      </c>
      <c r="BB116" s="15">
        <f>SUMIFS('Faturamento SP2'!$O$2:$O$557,'Faturamento SP2'!$D$2:$D$557,'Infos Relatório'!$B$84,'Faturamento SP2'!$E$2:$E$557,'Infos Relatório'!$B116,'Faturamento SP2'!$Z$2:$Z$557,'Infos Relatório'!AY$1,'Faturamento SP2'!$T$2:$T$557,"Sim")+SUMIFS('Faturamento SP2'!$P$2:$P$557,'Faturamento SP2'!$D$2:$D$557,'Infos Relatório'!$B$84,'Faturamento SP2'!$E$2:$E$557,'Infos Relatório'!$B116,'Faturamento SP2'!$Z$2:$Z$557,'Infos Relatório'!AY$1,'Faturamento SP2'!$T$2:$T$557,"Sim")</f>
        <v>0</v>
      </c>
      <c r="BC116" s="27" t="e">
        <f t="shared" si="32"/>
        <v>#DIV/0!</v>
      </c>
      <c r="BD116" s="24">
        <f>SUMIFS('Faturamento SP2'!$H$2:$H$557,'Faturamento SP2'!$D$2:$D$557,'Infos Relatório'!$B$84,'Faturamento SP2'!$E$2:$E$557,'Infos Relatório'!$B116,'Faturamento SP2'!$Z$2:$Z$557,'Infos Relatório'!AY$1)</f>
        <v>0</v>
      </c>
      <c r="BE116" s="23">
        <f>COUNTIFS('Faturamento SP2'!$D$2:$D$557,'Infos Relatório'!$B$84,'Faturamento SP2'!$E$2:$E$557,'Infos Relatório'!$B116,'Faturamento SP2'!$Z$2:$Z$557,'Infos Relatório'!BE$1)</f>
        <v>0</v>
      </c>
      <c r="BF116" s="14">
        <f>SUMIFS('Faturamento SP2'!$G$2:$G$557,'Faturamento SP2'!$D$2:$D$557,'Infos Relatório'!$B$84,'Faturamento SP2'!$E$2:$E$557,'Infos Relatório'!$B116,'Faturamento SP2'!$Z$2:$Z$557,'Infos Relatório'!BE$1)</f>
        <v>0</v>
      </c>
      <c r="BG116" s="14">
        <f>SUMIFS('Faturamento SP2'!$J$2:$J$557,'Faturamento SP2'!$D$2:$D$557,'Infos Relatório'!$B$84,'Faturamento SP2'!$E$2:$E$557,'Infos Relatório'!$B116,'Faturamento SP2'!$Z$2:$Z$557,'Infos Relatório'!BE$1)</f>
        <v>0</v>
      </c>
      <c r="BH116" s="15">
        <f>SUMIFS('Faturamento SP2'!$O$2:$O$557,'Faturamento SP2'!$D$2:$D$557,'Infos Relatório'!$B$84,'Faturamento SP2'!$E$2:$E$557,'Infos Relatório'!$B116,'Faturamento SP2'!$Z$2:$Z$557,'Infos Relatório'!BE$1,'Faturamento SP2'!$T$2:$T$557,"Sim")+SUMIFS('Faturamento SP2'!$P$2:$P$557,'Faturamento SP2'!$D$2:$D$557,'Infos Relatório'!$B$84,'Faturamento SP2'!$E$2:$E$557,'Infos Relatório'!$B116,'Faturamento SP2'!$Z$2:$Z$557,'Infos Relatório'!BE$1,'Faturamento SP2'!$T$2:$T$557,"Sim")</f>
        <v>0</v>
      </c>
      <c r="BI116" s="27" t="e">
        <f t="shared" si="33"/>
        <v>#DIV/0!</v>
      </c>
      <c r="BJ116" s="24">
        <f>SUMIFS('Faturamento SP2'!$H$2:$H$557,'Faturamento SP2'!$D$2:$D$557,'Infos Relatório'!$B$84,'Faturamento SP2'!$E$2:$E$557,'Infos Relatório'!$B116,'Faturamento SP2'!$Z$2:$Z$557,'Infos Relatório'!BE$1)</f>
        <v>0</v>
      </c>
      <c r="BK116" s="23">
        <f>COUNTIFS('Faturamento SP2'!$D$2:$D$557,'Infos Relatório'!$B$84,'Faturamento SP2'!$E$2:$E$557,'Infos Relatório'!$B116,'Faturamento SP2'!$Z$2:$Z$557,'Infos Relatório'!BK$1)</f>
        <v>0</v>
      </c>
      <c r="BL116" s="14">
        <f>SUMIFS('Faturamento SP2'!$G$2:$G$557,'Faturamento SP2'!$D$2:$D$557,'Infos Relatório'!$B$84,'Faturamento SP2'!$E$2:$E$557,'Infos Relatório'!$B116,'Faturamento SP2'!$Z$2:$Z$557,'Infos Relatório'!BK$1)</f>
        <v>0</v>
      </c>
      <c r="BM116" s="14">
        <f>SUMIFS('Faturamento SP2'!$J$2:$J$557,'Faturamento SP2'!$D$2:$D$557,'Infos Relatório'!$B$84,'Faturamento SP2'!$E$2:$E$557,'Infos Relatório'!$B116,'Faturamento SP2'!$Z$2:$Z$557,'Infos Relatório'!BK$1)</f>
        <v>0</v>
      </c>
      <c r="BN116" s="15">
        <f>SUMIFS('Faturamento SP2'!$O$2:$O$557,'Faturamento SP2'!$D$2:$D$557,'Infos Relatório'!$B$84,'Faturamento SP2'!$E$2:$E$557,'Infos Relatório'!$B116,'Faturamento SP2'!$Z$2:$Z$557,'Infos Relatório'!BK$1,'Faturamento SP2'!$T$2:$T$557,"Sim")+SUMIFS('Faturamento SP2'!$P$2:$P$557,'Faturamento SP2'!$D$2:$D$557,'Infos Relatório'!$B$84,'Faturamento SP2'!$E$2:$E$557,'Infos Relatório'!$B116,'Faturamento SP2'!$Z$2:$Z$557,'Infos Relatório'!BK$1,'Faturamento SP2'!$T$2:$T$557,"Sim")</f>
        <v>0</v>
      </c>
      <c r="BO116" s="27" t="e">
        <f t="shared" si="34"/>
        <v>#DIV/0!</v>
      </c>
      <c r="BP116" s="24">
        <f>SUMIFS('Faturamento SP2'!$H$2:$H$557,'Faturamento SP2'!$D$2:$D$557,'Infos Relatório'!$B$84,'Faturamento SP2'!$E$2:$E$557,'Infos Relatório'!$B116,'Faturamento SP2'!$Z$2:$Z$557,'Infos Relatório'!BK$1)</f>
        <v>0</v>
      </c>
      <c r="BQ116" s="23">
        <f>COUNTIFS('Faturamento SP2'!$D$2:$D$557,'Infos Relatório'!$B$84,'Faturamento SP2'!$E$2:$E$557,'Infos Relatório'!$B116,'Faturamento SP2'!$Z$2:$Z$557,'Infos Relatório'!BQ$1)</f>
        <v>0</v>
      </c>
      <c r="BR116" s="14">
        <f>SUMIFS('Faturamento SP2'!$G$2:$G$557,'Faturamento SP2'!$D$2:$D$557,'Infos Relatório'!$B$84,'Faturamento SP2'!$E$2:$E$557,'Infos Relatório'!$B116,'Faturamento SP2'!$Z$2:$Z$557,'Infos Relatório'!BQ$1)</f>
        <v>0</v>
      </c>
      <c r="BS116" s="14">
        <f>SUMIFS('Faturamento SP2'!$J$2:$J$557,'Faturamento SP2'!$D$2:$D$557,'Infos Relatório'!$B$84,'Faturamento SP2'!$E$2:$E$557,'Infos Relatório'!$B116,'Faturamento SP2'!$Z$2:$Z$557,'Infos Relatório'!BQ$1)</f>
        <v>0</v>
      </c>
      <c r="BT116" s="15">
        <f>SUMIFS('Faturamento SP2'!$O$2:$O$557,'Faturamento SP2'!$D$2:$D$557,'Infos Relatório'!$B$84,'Faturamento SP2'!$E$2:$E$557,'Infos Relatório'!$B116,'Faturamento SP2'!$Z$2:$Z$557,'Infos Relatório'!BQ$1,'Faturamento SP2'!$T$2:$T$557,"Sim")+SUMIFS('Faturamento SP2'!$P$2:$P$557,'Faturamento SP2'!$D$2:$D$557,'Infos Relatório'!$B$84,'Faturamento SP2'!$E$2:$E$557,'Infos Relatório'!$B116,'Faturamento SP2'!$Z$2:$Z$557,'Infos Relatório'!BQ$1,'Faturamento SP2'!$T$2:$T$557,"Sim")</f>
        <v>0</v>
      </c>
      <c r="BU116" s="27" t="e">
        <f t="shared" si="35"/>
        <v>#DIV/0!</v>
      </c>
      <c r="BV116" s="24">
        <f>SUMIFS('Faturamento SP2'!$H$2:$H$557,'Faturamento SP2'!$D$2:$D$557,'Infos Relatório'!$B$84,'Faturamento SP2'!$E$2:$E$557,'Infos Relatório'!$B116,'Faturamento SP2'!$Z$2:$Z$557,'Infos Relatório'!BQ$1)</f>
        <v>0</v>
      </c>
    </row>
    <row r="117" spans="2:74">
      <c r="B117" s="17" t="s">
        <v>777</v>
      </c>
      <c r="C117" s="23">
        <f>COUNTIFS('Faturamento SP2'!$D$2:$D$557,'Infos Relatório'!$B$84,'Faturamento SP2'!$E$2:$E$557,'Infos Relatório'!$B117,'Faturamento SP2'!$Z$2:$Z$557,'Infos Relatório'!C$1)</f>
        <v>0</v>
      </c>
      <c r="D117" s="14">
        <f>SUMIFS('Faturamento SP2'!$G$2:$G$557,'Faturamento SP2'!$D$2:$D$557,'Infos Relatório'!$B$84,'Faturamento SP2'!$E$2:$E$557,'Infos Relatório'!$B117,'Faturamento SP2'!$Z$2:$Z$557,'Infos Relatório'!C$1)</f>
        <v>0</v>
      </c>
      <c r="E117" s="55">
        <f>SUMIFS('Faturamento SP2'!$J$2:$J$557,'Faturamento SP2'!$D$2:$D$557,'Infos Relatório'!$B$84,'Faturamento SP2'!$E$2:$E$557,'Infos Relatório'!$B117,'Faturamento SP2'!$Z$2:$Z$557,'Infos Relatório'!C$1)</f>
        <v>0</v>
      </c>
      <c r="F117" s="15">
        <f>SUMIFS('Faturamento SP2'!$O$2:$O$557,'Faturamento SP2'!$D$2:$D$557,'Infos Relatório'!$B$84,'Faturamento SP2'!$E$2:$E$557,'Infos Relatório'!$B117,'Faturamento SP2'!$Z$2:$Z$557,'Infos Relatório'!C$1,'Faturamento SP2'!$T$2:$T$557,"Sim")+SUMIFS('Faturamento SP2'!$P$2:$P$557,'Faturamento SP2'!$D$2:$D$557,'Infos Relatório'!$B$84,'Faturamento SP2'!$E$2:$E$557,'Infos Relatório'!$B117,'Faturamento SP2'!$Z$2:$Z$557,'Infos Relatório'!C$1,'Faturamento SP2'!$T$2:$T$557,"Sim")</f>
        <v>0</v>
      </c>
      <c r="G117" s="60" t="e">
        <f t="shared" si="24"/>
        <v>#DIV/0!</v>
      </c>
      <c r="H117" s="24">
        <f>SUMIFS('Faturamento SP2'!$H$2:$H$557,'Faturamento SP2'!$D$2:$D$557,'Infos Relatório'!$B$84,'Faturamento SP2'!$E$2:$E$557,'Infos Relatório'!$B117,'Faturamento SP2'!$Z$2:$Z$557,'Infos Relatório'!C$1)</f>
        <v>0</v>
      </c>
      <c r="I117" s="23">
        <f>COUNTIFS('Faturamento SP2'!$D$2:$D$557,'Infos Relatório'!$B$84,'Faturamento SP2'!$E$2:$E$557,'Infos Relatório'!$B117,'Faturamento SP2'!$Z$2:$Z$557,'Infos Relatório'!I$1)</f>
        <v>0</v>
      </c>
      <c r="J117" s="14">
        <f>SUMIFS('Faturamento SP2'!$G$2:$G$557,'Faturamento SP2'!$D$2:$D$557,'Infos Relatório'!$B$84,'Faturamento SP2'!$E$2:$E$557,'Infos Relatório'!$B117,'Faturamento SP2'!$Z$2:$Z$557,'Infos Relatório'!I$1)</f>
        <v>0</v>
      </c>
      <c r="K117" s="55">
        <f>SUMIFS('Faturamento SP2'!$J$2:$J$557,'Faturamento SP2'!$D$2:$D$557,'Infos Relatório'!$B$84,'Faturamento SP2'!$E$2:$E$557,'Infos Relatório'!$B117,'Faturamento SP2'!$Z$2:$Z$557,'Infos Relatório'!I$1)</f>
        <v>0</v>
      </c>
      <c r="L117" s="15">
        <f>SUMIFS('Faturamento SP2'!$O$2:$O$557,'Faturamento SP2'!$D$2:$D$557,'Infos Relatório'!$B$84,'Faturamento SP2'!$E$2:$E$557,'Infos Relatório'!$B117,'Faturamento SP2'!$Z$2:$Z$557,'Infos Relatório'!I$1,'Faturamento SP2'!$T$2:$T$557,"Sim")+SUMIFS('Faturamento SP2'!$P$2:$P$557,'Faturamento SP2'!$D$2:$D$557,'Infos Relatório'!$B$84,'Faturamento SP2'!$E$2:$E$557,'Infos Relatório'!$B117,'Faturamento SP2'!$Z$2:$Z$557,'Infos Relatório'!I$1,'Faturamento SP2'!$T$2:$T$557,"Sim")</f>
        <v>0</v>
      </c>
      <c r="M117" s="27" t="e">
        <f t="shared" si="25"/>
        <v>#DIV/0!</v>
      </c>
      <c r="N117" s="24">
        <f>SUMIFS('Faturamento SP2'!$H$2:$H$557,'Faturamento SP2'!$D$2:$D$557,'Infos Relatório'!$B$84,'Faturamento SP2'!$E$2:$E$557,'Infos Relatório'!$B117,'Faturamento SP2'!$Z$2:$Z$557,'Infos Relatório'!I$1)</f>
        <v>0</v>
      </c>
      <c r="O117" s="23">
        <f>COUNTIFS('Faturamento SP2'!$D$2:$D$557,'Infos Relatório'!$B$84,'Faturamento SP2'!$E$2:$E$557,'Infos Relatório'!$B117,'Faturamento SP2'!$Z$2:$Z$557,'Infos Relatório'!O$1)</f>
        <v>0</v>
      </c>
      <c r="P117" s="14">
        <f>SUMIFS('Faturamento SP2'!$G$2:$G$557,'Faturamento SP2'!$D$2:$D$557,'Infos Relatório'!$B$84,'Faturamento SP2'!$E$2:$E$557,'Infos Relatório'!$B117,'Faturamento SP2'!$Z$2:$Z$557,'Infos Relatório'!O$1)</f>
        <v>0</v>
      </c>
      <c r="Q117" s="14">
        <f>SUMIFS('Faturamento SP2'!$J$2:$J$557,'Faturamento SP2'!$D$2:$D$557,'Infos Relatório'!$B$84,'Faturamento SP2'!$E$2:$E$557,'Infos Relatório'!$B117,'Faturamento SP2'!$Z$2:$Z$557,'Infos Relatório'!O$1)</f>
        <v>0</v>
      </c>
      <c r="R117" s="15">
        <f>SUMIFS('Faturamento SP2'!$O$2:$O$557,'Faturamento SP2'!$D$2:$D$557,'Infos Relatório'!$B$84,'Faturamento SP2'!$E$2:$E$557,'Infos Relatório'!$B117,'Faturamento SP2'!$Z$2:$Z$557,'Infos Relatório'!O$1,'Faturamento SP2'!$T$2:$T$557,"Sim")+SUMIFS('Faturamento SP2'!$P$2:$P$557,'Faturamento SP2'!$D$2:$D$557,'Infos Relatório'!$B$84,'Faturamento SP2'!$E$2:$E$557,'Infos Relatório'!$B117,'Faturamento SP2'!$Z$2:$Z$557,'Infos Relatório'!O$1,'Faturamento SP2'!$T$2:$T$557,"Sim")</f>
        <v>0</v>
      </c>
      <c r="S117" s="27" t="e">
        <f t="shared" si="26"/>
        <v>#DIV/0!</v>
      </c>
      <c r="T117" s="24">
        <f>SUMIFS('Faturamento SP2'!$H$2:$H$557,'Faturamento SP2'!$D$2:$D$557,'Infos Relatório'!$B$84,'Faturamento SP2'!$E$2:$E$557,'Infos Relatório'!$B117,'Faturamento SP2'!$Z$2:$Z$557,'Infos Relatório'!O$1)</f>
        <v>0</v>
      </c>
      <c r="U117" s="23">
        <f>COUNTIFS('Faturamento SP2'!$D$2:$D$557,'Infos Relatório'!$B$84,'Faturamento SP2'!$E$2:$E$557,'Infos Relatório'!$B117,'Faturamento SP2'!$Z$2:$Z$557,'Infos Relatório'!U$1)</f>
        <v>0</v>
      </c>
      <c r="V117" s="14">
        <f>SUMIFS('Faturamento SP2'!$G$2:$G$557,'Faturamento SP2'!$D$2:$D$557,'Infos Relatório'!$B$84,'Faturamento SP2'!$E$2:$E$557,'Infos Relatório'!$B117,'Faturamento SP2'!$Z$2:$Z$557,'Infos Relatório'!U$1)</f>
        <v>0</v>
      </c>
      <c r="W117" s="14">
        <f>SUMIFS('Faturamento SP2'!$J$2:$J$557,'Faturamento SP2'!$D$2:$D$557,'Infos Relatório'!$B$84,'Faturamento SP2'!$E$2:$E$557,'Infos Relatório'!$B117,'Faturamento SP2'!$Z$2:$Z$557,'Infos Relatório'!U$1)</f>
        <v>0</v>
      </c>
      <c r="X117" s="15">
        <f>SUMIFS('Faturamento SP2'!$O$2:$O$557,'Faturamento SP2'!$D$2:$D$557,'Infos Relatório'!$B$84,'Faturamento SP2'!$E$2:$E$557,'Infos Relatório'!$B117,'Faturamento SP2'!$Z$2:$Z$557,'Infos Relatório'!U$1,'Faturamento SP2'!$T$2:$T$557,"Sim")+SUMIFS('Faturamento SP2'!$P$2:$P$557,'Faturamento SP2'!$D$2:$D$557,'Infos Relatório'!$B$84,'Faturamento SP2'!$E$2:$E$557,'Infos Relatório'!$B117,'Faturamento SP2'!$Z$2:$Z$557,'Infos Relatório'!U$1,'Faturamento SP2'!$T$2:$T$557,"Sim")</f>
        <v>0</v>
      </c>
      <c r="Y117" s="27" t="e">
        <f t="shared" si="27"/>
        <v>#DIV/0!</v>
      </c>
      <c r="Z117" s="24">
        <f>SUMIFS('Faturamento SP2'!$H$2:$H$557,'Faturamento SP2'!$D$2:$D$557,'Infos Relatório'!$B$84,'Faturamento SP2'!$E$2:$E$557,'Infos Relatório'!$B117,'Faturamento SP2'!$Z$2:$Z$557,'Infos Relatório'!U$1)</f>
        <v>0</v>
      </c>
      <c r="AA117" s="23">
        <f>COUNTIFS('Faturamento SP2'!$D$2:$D$557,'Infos Relatório'!$B$84,'Faturamento SP2'!$E$2:$E$557,'Infos Relatório'!$B117,'Faturamento SP2'!$Z$2:$Z$557,'Infos Relatório'!AA$1)</f>
        <v>0</v>
      </c>
      <c r="AB117" s="14">
        <f>SUMIFS('Faturamento SP2'!$G$2:$G$557,'Faturamento SP2'!$D$2:$D$557,'Infos Relatório'!$B$84,'Faturamento SP2'!$E$2:$E$557,'Infos Relatório'!$B117,'Faturamento SP2'!$Z$2:$Z$557,'Infos Relatório'!AA$1)</f>
        <v>0</v>
      </c>
      <c r="AC117" s="14">
        <f>SUMIFS('Faturamento SP2'!$J$2:$J$557,'Faturamento SP2'!$D$2:$D$557,'Infos Relatório'!$B$84,'Faturamento SP2'!$E$2:$E$557,'Infos Relatório'!$B117,'Faturamento SP2'!$Z$2:$Z$557,'Infos Relatório'!AA$1)</f>
        <v>0</v>
      </c>
      <c r="AD117" s="15">
        <f>SUMIFS('Faturamento SP2'!$O$2:$O$557,'Faturamento SP2'!$D$2:$D$557,'Infos Relatório'!$B$84,'Faturamento SP2'!$E$2:$E$557,'Infos Relatório'!$B117,'Faturamento SP2'!$Z$2:$Z$557,'Infos Relatório'!AA$1,'Faturamento SP2'!$T$2:$T$557,"Sim")+SUMIFS('Faturamento SP2'!$P$2:$P$557,'Faturamento SP2'!$D$2:$D$557,'Infos Relatório'!$B$84,'Faturamento SP2'!$E$2:$E$557,'Infos Relatório'!$B117,'Faturamento SP2'!$Z$2:$Z$557,'Infos Relatório'!AA$1,'Faturamento SP2'!$T$2:$T$557,"Sim")</f>
        <v>0</v>
      </c>
      <c r="AE117" s="27" t="e">
        <f t="shared" si="28"/>
        <v>#DIV/0!</v>
      </c>
      <c r="AF117" s="24">
        <f>SUMIFS('Faturamento SP2'!$H$2:$H$557,'Faturamento SP2'!$D$2:$D$557,'Infos Relatório'!$B$84,'Faturamento SP2'!$E$2:$E$557,'Infos Relatório'!$B117,'Faturamento SP2'!$Z$2:$Z$557,'Infos Relatório'!AA$1)</f>
        <v>0</v>
      </c>
      <c r="AG117" s="23">
        <f>COUNTIFS('Faturamento SP2'!$D$2:$D$557,'Infos Relatório'!$B$84,'Faturamento SP2'!$E$2:$E$557,'Infos Relatório'!$B117,'Faturamento SP2'!$Z$2:$Z$557,'Infos Relatório'!AG$1)</f>
        <v>0</v>
      </c>
      <c r="AH117" s="14">
        <f>SUMIFS('Faturamento SP2'!$G$2:$G$557,'Faturamento SP2'!$D$2:$D$557,'Infos Relatório'!$B$84,'Faturamento SP2'!$E$2:$E$557,'Infos Relatório'!$B117,'Faturamento SP2'!$Z$2:$Z$557,'Infos Relatório'!AG$1)</f>
        <v>0</v>
      </c>
      <c r="AI117" s="14">
        <f>SUMIFS('Faturamento SP2'!$J$2:$J$557,'Faturamento SP2'!$D$2:$D$557,'Infos Relatório'!$B$84,'Faturamento SP2'!$E$2:$E$557,'Infos Relatório'!$B117,'Faturamento SP2'!$Z$2:$Z$557,'Infos Relatório'!AG$1)</f>
        <v>0</v>
      </c>
      <c r="AJ117" s="15">
        <f>SUMIFS('Faturamento SP2'!$O$2:$O$557,'Faturamento SP2'!$D$2:$D$557,'Infos Relatório'!$B$84,'Faturamento SP2'!$E$2:$E$557,'Infos Relatório'!$B117,'Faturamento SP2'!$Z$2:$Z$557,'Infos Relatório'!AG$1,'Faturamento SP2'!$T$2:$T$557,"Sim")+SUMIFS('Faturamento SP2'!$P$2:$P$557,'Faturamento SP2'!$D$2:$D$557,'Infos Relatório'!$B$84,'Faturamento SP2'!$E$2:$E$557,'Infos Relatório'!$B117,'Faturamento SP2'!$Z$2:$Z$557,'Infos Relatório'!AG$1,'Faturamento SP2'!$T$2:$T$557,"Sim")</f>
        <v>0</v>
      </c>
      <c r="AK117" s="27" t="e">
        <f t="shared" si="29"/>
        <v>#DIV/0!</v>
      </c>
      <c r="AL117" s="24">
        <f>SUMIFS('Faturamento SP2'!$H$2:$H$557,'Faturamento SP2'!$D$2:$D$557,'Infos Relatório'!$B$84,'Faturamento SP2'!$E$2:$E$557,'Infos Relatório'!$B117,'Faturamento SP2'!$Z$2:$Z$557,'Infos Relatório'!AG$1)</f>
        <v>0</v>
      </c>
      <c r="AM117" s="23">
        <f>COUNTIFS('Faturamento SP2'!$D$2:$D$557,'Infos Relatório'!$B$84,'Faturamento SP2'!$E$2:$E$557,'Infos Relatório'!$B117,'Faturamento SP2'!$Z$2:$Z$557,'Infos Relatório'!AM$1)</f>
        <v>0</v>
      </c>
      <c r="AN117" s="14">
        <f>SUMIFS('Faturamento SP2'!$G$2:$G$557,'Faturamento SP2'!$D$2:$D$557,'Infos Relatório'!$B$84,'Faturamento SP2'!$E$2:$E$557,'Infos Relatório'!$B117,'Faturamento SP2'!$Z$2:$Z$557,'Infos Relatório'!AM$1)</f>
        <v>0</v>
      </c>
      <c r="AO117" s="14">
        <f>SUMIFS('Faturamento SP2'!$J$2:$J$557,'Faturamento SP2'!$D$2:$D$557,'Infos Relatório'!$B$84,'Faturamento SP2'!$E$2:$E$557,'Infos Relatório'!$B117,'Faturamento SP2'!$Z$2:$Z$557,'Infos Relatório'!AM$1)</f>
        <v>0</v>
      </c>
      <c r="AP117" s="15">
        <f>SUMIFS('Faturamento SP2'!$O$2:$O$557,'Faturamento SP2'!$D$2:$D$557,'Infos Relatório'!$B$84,'Faturamento SP2'!$E$2:$E$557,'Infos Relatório'!$B117,'Faturamento SP2'!$Z$2:$Z$557,'Infos Relatório'!AM$1,'Faturamento SP2'!$T$2:$T$557,"Sim")+SUMIFS('Faturamento SP2'!$P$2:$P$557,'Faturamento SP2'!$D$2:$D$557,'Infos Relatório'!$B$84,'Faturamento SP2'!$E$2:$E$557,'Infos Relatório'!$B117,'Faturamento SP2'!$Z$2:$Z$557,'Infos Relatório'!AM$1,'Faturamento SP2'!$T$2:$T$557,"Sim")</f>
        <v>0</v>
      </c>
      <c r="AQ117" s="27" t="e">
        <f t="shared" si="30"/>
        <v>#DIV/0!</v>
      </c>
      <c r="AR117" s="24">
        <f>SUMIFS('Faturamento SP2'!$H$2:$H$557,'Faturamento SP2'!$D$2:$D$557,'Infos Relatório'!$B$84,'Faturamento SP2'!$E$2:$E$557,'Infos Relatório'!$B117,'Faturamento SP2'!$Z$2:$Z$557,'Infos Relatório'!AM$1)</f>
        <v>0</v>
      </c>
      <c r="AS117" s="23">
        <f>COUNTIFS('Faturamento SP2'!$D$2:$D$557,'Infos Relatório'!$B$84,'Faturamento SP2'!$E$2:$E$557,'Infos Relatório'!$B117,'Faturamento SP2'!$Z$2:$Z$557,'Infos Relatório'!AS$1)</f>
        <v>0</v>
      </c>
      <c r="AT117" s="14">
        <f>SUMIFS('Faturamento SP2'!$G$2:$G$557,'Faturamento SP2'!$D$2:$D$557,'Infos Relatório'!$B$84,'Faturamento SP2'!$E$2:$E$557,'Infos Relatório'!$B117,'Faturamento SP2'!$Z$2:$Z$557,'Infos Relatório'!AS$1)</f>
        <v>0</v>
      </c>
      <c r="AU117" s="14">
        <f>SUMIFS('Faturamento SP2'!$J$2:$J$557,'Faturamento SP2'!$D$2:$D$557,'Infos Relatório'!$B$84,'Faturamento SP2'!$E$2:$E$557,'Infos Relatório'!$B117,'Faturamento SP2'!$Z$2:$Z$557,'Infos Relatório'!AS$1)</f>
        <v>0</v>
      </c>
      <c r="AV117" s="15">
        <f>SUMIFS('Faturamento SP2'!$O$2:$O$557,'Faturamento SP2'!$D$2:$D$557,'Infos Relatório'!$B$84,'Faturamento SP2'!$E$2:$E$557,'Infos Relatório'!$B117,'Faturamento SP2'!$Z$2:$Z$557,'Infos Relatório'!AS$1,'Faturamento SP2'!$T$2:$T$557,"Sim")+SUMIFS('Faturamento SP2'!$P$2:$P$557,'Faturamento SP2'!$D$2:$D$557,'Infos Relatório'!$B$84,'Faturamento SP2'!$E$2:$E$557,'Infos Relatório'!$B117,'Faturamento SP2'!$Z$2:$Z$557,'Infos Relatório'!AS$1,'Faturamento SP2'!$T$2:$T$557,"Sim")</f>
        <v>0</v>
      </c>
      <c r="AW117" s="27" t="e">
        <f t="shared" si="31"/>
        <v>#DIV/0!</v>
      </c>
      <c r="AX117" s="24">
        <f>SUMIFS('Faturamento SP2'!$H$2:$H$557,'Faturamento SP2'!$D$2:$D$557,'Infos Relatório'!$B$84,'Faturamento SP2'!$E$2:$E$557,'Infos Relatório'!$B117,'Faturamento SP2'!$Z$2:$Z$557,'Infos Relatório'!AS$1)</f>
        <v>0</v>
      </c>
      <c r="AY117" s="23">
        <f>COUNTIFS('Faturamento SP2'!$D$2:$D$557,'Infos Relatório'!$B$84,'Faturamento SP2'!$E$2:$E$557,'Infos Relatório'!$B117,'Faturamento SP2'!$Z$2:$Z$557,'Infos Relatório'!AY$1)</f>
        <v>0</v>
      </c>
      <c r="AZ117" s="14">
        <f>SUMIFS('Faturamento SP2'!$G$2:$G$557,'Faturamento SP2'!$D$2:$D$557,'Infos Relatório'!$B$84,'Faturamento SP2'!$E$2:$E$557,'Infos Relatório'!$B117,'Faturamento SP2'!$Z$2:$Z$557,'Infos Relatório'!AY$1)</f>
        <v>0</v>
      </c>
      <c r="BA117" s="14">
        <f>SUMIFS('Faturamento SP2'!$J$2:$J$557,'Faturamento SP2'!$D$2:$D$557,'Infos Relatório'!$B$84,'Faturamento SP2'!$E$2:$E$557,'Infos Relatório'!$B117,'Faturamento SP2'!$Z$2:$Z$557,'Infos Relatório'!AY$1)</f>
        <v>0</v>
      </c>
      <c r="BB117" s="15">
        <f>SUMIFS('Faturamento SP2'!$O$2:$O$557,'Faturamento SP2'!$D$2:$D$557,'Infos Relatório'!$B$84,'Faturamento SP2'!$E$2:$E$557,'Infos Relatório'!$B117,'Faturamento SP2'!$Z$2:$Z$557,'Infos Relatório'!AY$1,'Faturamento SP2'!$T$2:$T$557,"Sim")+SUMIFS('Faturamento SP2'!$P$2:$P$557,'Faturamento SP2'!$D$2:$D$557,'Infos Relatório'!$B$84,'Faturamento SP2'!$E$2:$E$557,'Infos Relatório'!$B117,'Faturamento SP2'!$Z$2:$Z$557,'Infos Relatório'!AY$1,'Faturamento SP2'!$T$2:$T$557,"Sim")</f>
        <v>0</v>
      </c>
      <c r="BC117" s="27" t="e">
        <f t="shared" si="32"/>
        <v>#DIV/0!</v>
      </c>
      <c r="BD117" s="24">
        <f>SUMIFS('Faturamento SP2'!$H$2:$H$557,'Faturamento SP2'!$D$2:$D$557,'Infos Relatório'!$B$84,'Faturamento SP2'!$E$2:$E$557,'Infos Relatório'!$B117,'Faturamento SP2'!$Z$2:$Z$557,'Infos Relatório'!AY$1)</f>
        <v>0</v>
      </c>
      <c r="BE117" s="23">
        <f>COUNTIFS('Faturamento SP2'!$D$2:$D$557,'Infos Relatório'!$B$84,'Faturamento SP2'!$E$2:$E$557,'Infos Relatório'!$B117,'Faturamento SP2'!$Z$2:$Z$557,'Infos Relatório'!BE$1)</f>
        <v>0</v>
      </c>
      <c r="BF117" s="14">
        <f>SUMIFS('Faturamento SP2'!$G$2:$G$557,'Faturamento SP2'!$D$2:$D$557,'Infos Relatório'!$B$84,'Faturamento SP2'!$E$2:$E$557,'Infos Relatório'!$B117,'Faturamento SP2'!$Z$2:$Z$557,'Infos Relatório'!BE$1)</f>
        <v>0</v>
      </c>
      <c r="BG117" s="14">
        <f>SUMIFS('Faturamento SP2'!$J$2:$J$557,'Faturamento SP2'!$D$2:$D$557,'Infos Relatório'!$B$84,'Faturamento SP2'!$E$2:$E$557,'Infos Relatório'!$B117,'Faturamento SP2'!$Z$2:$Z$557,'Infos Relatório'!BE$1)</f>
        <v>0</v>
      </c>
      <c r="BH117" s="15">
        <f>SUMIFS('Faturamento SP2'!$O$2:$O$557,'Faturamento SP2'!$D$2:$D$557,'Infos Relatório'!$B$84,'Faturamento SP2'!$E$2:$E$557,'Infos Relatório'!$B117,'Faturamento SP2'!$Z$2:$Z$557,'Infos Relatório'!BE$1,'Faturamento SP2'!$T$2:$T$557,"Sim")+SUMIFS('Faturamento SP2'!$P$2:$P$557,'Faturamento SP2'!$D$2:$D$557,'Infos Relatório'!$B$84,'Faturamento SP2'!$E$2:$E$557,'Infos Relatório'!$B117,'Faturamento SP2'!$Z$2:$Z$557,'Infos Relatório'!BE$1,'Faturamento SP2'!$T$2:$T$557,"Sim")</f>
        <v>0</v>
      </c>
      <c r="BI117" s="27" t="e">
        <f t="shared" si="33"/>
        <v>#DIV/0!</v>
      </c>
      <c r="BJ117" s="24">
        <f>SUMIFS('Faturamento SP2'!$H$2:$H$557,'Faturamento SP2'!$D$2:$D$557,'Infos Relatório'!$B$84,'Faturamento SP2'!$E$2:$E$557,'Infos Relatório'!$B117,'Faturamento SP2'!$Z$2:$Z$557,'Infos Relatório'!BE$1)</f>
        <v>0</v>
      </c>
      <c r="BK117" s="23">
        <f>COUNTIFS('Faturamento SP2'!$D$2:$D$557,'Infos Relatório'!$B$84,'Faturamento SP2'!$E$2:$E$557,'Infos Relatório'!$B117,'Faturamento SP2'!$Z$2:$Z$557,'Infos Relatório'!BK$1)</f>
        <v>0</v>
      </c>
      <c r="BL117" s="14">
        <f>SUMIFS('Faturamento SP2'!$G$2:$G$557,'Faturamento SP2'!$D$2:$D$557,'Infos Relatório'!$B$84,'Faturamento SP2'!$E$2:$E$557,'Infos Relatório'!$B117,'Faturamento SP2'!$Z$2:$Z$557,'Infos Relatório'!BK$1)</f>
        <v>0</v>
      </c>
      <c r="BM117" s="14">
        <f>SUMIFS('Faturamento SP2'!$J$2:$J$557,'Faturamento SP2'!$D$2:$D$557,'Infos Relatório'!$B$84,'Faturamento SP2'!$E$2:$E$557,'Infos Relatório'!$B117,'Faturamento SP2'!$Z$2:$Z$557,'Infos Relatório'!BK$1)</f>
        <v>0</v>
      </c>
      <c r="BN117" s="15">
        <f>SUMIFS('Faturamento SP2'!$O$2:$O$557,'Faturamento SP2'!$D$2:$D$557,'Infos Relatório'!$B$84,'Faturamento SP2'!$E$2:$E$557,'Infos Relatório'!$B117,'Faturamento SP2'!$Z$2:$Z$557,'Infos Relatório'!BK$1,'Faturamento SP2'!$T$2:$T$557,"Sim")+SUMIFS('Faturamento SP2'!$P$2:$P$557,'Faturamento SP2'!$D$2:$D$557,'Infos Relatório'!$B$84,'Faturamento SP2'!$E$2:$E$557,'Infos Relatório'!$B117,'Faturamento SP2'!$Z$2:$Z$557,'Infos Relatório'!BK$1,'Faturamento SP2'!$T$2:$T$557,"Sim")</f>
        <v>0</v>
      </c>
      <c r="BO117" s="27" t="e">
        <f t="shared" si="34"/>
        <v>#DIV/0!</v>
      </c>
      <c r="BP117" s="24">
        <f>SUMIFS('Faturamento SP2'!$H$2:$H$557,'Faturamento SP2'!$D$2:$D$557,'Infos Relatório'!$B$84,'Faturamento SP2'!$E$2:$E$557,'Infos Relatório'!$B117,'Faturamento SP2'!$Z$2:$Z$557,'Infos Relatório'!BK$1)</f>
        <v>0</v>
      </c>
      <c r="BQ117" s="23">
        <f>COUNTIFS('Faturamento SP2'!$D$2:$D$557,'Infos Relatório'!$B$84,'Faturamento SP2'!$E$2:$E$557,'Infos Relatório'!$B117,'Faturamento SP2'!$Z$2:$Z$557,'Infos Relatório'!BQ$1)</f>
        <v>0</v>
      </c>
      <c r="BR117" s="14">
        <f>SUMIFS('Faturamento SP2'!$G$2:$G$557,'Faturamento SP2'!$D$2:$D$557,'Infos Relatório'!$B$84,'Faturamento SP2'!$E$2:$E$557,'Infos Relatório'!$B117,'Faturamento SP2'!$Z$2:$Z$557,'Infos Relatório'!BQ$1)</f>
        <v>0</v>
      </c>
      <c r="BS117" s="14">
        <f>SUMIFS('Faturamento SP2'!$J$2:$J$557,'Faturamento SP2'!$D$2:$D$557,'Infos Relatório'!$B$84,'Faturamento SP2'!$E$2:$E$557,'Infos Relatório'!$B117,'Faturamento SP2'!$Z$2:$Z$557,'Infos Relatório'!BQ$1)</f>
        <v>0</v>
      </c>
      <c r="BT117" s="15">
        <f>SUMIFS('Faturamento SP2'!$O$2:$O$557,'Faturamento SP2'!$D$2:$D$557,'Infos Relatório'!$B$84,'Faturamento SP2'!$E$2:$E$557,'Infos Relatório'!$B117,'Faturamento SP2'!$Z$2:$Z$557,'Infos Relatório'!BQ$1,'Faturamento SP2'!$T$2:$T$557,"Sim")+SUMIFS('Faturamento SP2'!$P$2:$P$557,'Faturamento SP2'!$D$2:$D$557,'Infos Relatório'!$B$84,'Faturamento SP2'!$E$2:$E$557,'Infos Relatório'!$B117,'Faturamento SP2'!$Z$2:$Z$557,'Infos Relatório'!BQ$1,'Faturamento SP2'!$T$2:$T$557,"Sim")</f>
        <v>0</v>
      </c>
      <c r="BU117" s="27" t="e">
        <f t="shared" si="35"/>
        <v>#DIV/0!</v>
      </c>
      <c r="BV117" s="24">
        <f>SUMIFS('Faturamento SP2'!$H$2:$H$557,'Faturamento SP2'!$D$2:$D$557,'Infos Relatório'!$B$84,'Faturamento SP2'!$E$2:$E$557,'Infos Relatório'!$B117,'Faturamento SP2'!$Z$2:$Z$557,'Infos Relatório'!BQ$1)</f>
        <v>0</v>
      </c>
    </row>
    <row r="118" spans="2:74">
      <c r="B118" s="17" t="s">
        <v>270</v>
      </c>
      <c r="C118" s="23">
        <f>COUNTIFS('Faturamento SP2'!$D$2:$D$557,'Infos Relatório'!$B$84,'Faturamento SP2'!$E$2:$E$557,'Infos Relatório'!$B118,'Faturamento SP2'!$Z$2:$Z$557,'Infos Relatório'!C$1)</f>
        <v>0</v>
      </c>
      <c r="D118" s="14">
        <f>SUMIFS('Faturamento SP2'!$G$2:$G$557,'Faturamento SP2'!$D$2:$D$557,'Infos Relatório'!$B$84,'Faturamento SP2'!$E$2:$E$557,'Infos Relatório'!$B118,'Faturamento SP2'!$Z$2:$Z$557,'Infos Relatório'!C$1)</f>
        <v>0</v>
      </c>
      <c r="E118" s="55">
        <f>SUMIFS('Faturamento SP2'!$J$2:$J$557,'Faturamento SP2'!$D$2:$D$557,'Infos Relatório'!$B$84,'Faturamento SP2'!$E$2:$E$557,'Infos Relatório'!$B118,'Faturamento SP2'!$Z$2:$Z$557,'Infos Relatório'!C$1)</f>
        <v>0</v>
      </c>
      <c r="F118" s="15">
        <f>SUMIFS('Faturamento SP2'!$O$2:$O$557,'Faturamento SP2'!$D$2:$D$557,'Infos Relatório'!$B$84,'Faturamento SP2'!$E$2:$E$557,'Infos Relatório'!$B118,'Faturamento SP2'!$Z$2:$Z$557,'Infos Relatório'!C$1,'Faturamento SP2'!$T$2:$T$557,"Sim")+SUMIFS('Faturamento SP2'!$P$2:$P$557,'Faturamento SP2'!$D$2:$D$557,'Infos Relatório'!$B$84,'Faturamento SP2'!$E$2:$E$557,'Infos Relatório'!$B118,'Faturamento SP2'!$Z$2:$Z$557,'Infos Relatório'!C$1,'Faturamento SP2'!$T$2:$T$557,"Sim")</f>
        <v>0</v>
      </c>
      <c r="G118" s="60" t="e">
        <f t="shared" si="24"/>
        <v>#DIV/0!</v>
      </c>
      <c r="H118" s="24">
        <f>SUMIFS('Faturamento SP2'!$H$2:$H$557,'Faturamento SP2'!$D$2:$D$557,'Infos Relatório'!$B$84,'Faturamento SP2'!$E$2:$E$557,'Infos Relatório'!$B118,'Faturamento SP2'!$Z$2:$Z$557,'Infos Relatório'!C$1)</f>
        <v>0</v>
      </c>
      <c r="I118" s="23">
        <f>COUNTIFS('Faturamento SP2'!$D$2:$D$557,'Infos Relatório'!$B$84,'Faturamento SP2'!$E$2:$E$557,'Infos Relatório'!$B118,'Faturamento SP2'!$Z$2:$Z$557,'Infos Relatório'!I$1)</f>
        <v>0</v>
      </c>
      <c r="J118" s="14">
        <f>SUMIFS('Faturamento SP2'!$G$2:$G$557,'Faturamento SP2'!$D$2:$D$557,'Infos Relatório'!$B$84,'Faturamento SP2'!$E$2:$E$557,'Infos Relatório'!$B118,'Faturamento SP2'!$Z$2:$Z$557,'Infos Relatório'!I$1)</f>
        <v>0</v>
      </c>
      <c r="K118" s="55">
        <f>SUMIFS('Faturamento SP2'!$J$2:$J$557,'Faturamento SP2'!$D$2:$D$557,'Infos Relatório'!$B$84,'Faturamento SP2'!$E$2:$E$557,'Infos Relatório'!$B118,'Faturamento SP2'!$Z$2:$Z$557,'Infos Relatório'!I$1)</f>
        <v>0</v>
      </c>
      <c r="L118" s="15">
        <f>SUMIFS('Faturamento SP2'!$O$2:$O$557,'Faturamento SP2'!$D$2:$D$557,'Infos Relatório'!$B$84,'Faturamento SP2'!$E$2:$E$557,'Infos Relatório'!$B118,'Faturamento SP2'!$Z$2:$Z$557,'Infos Relatório'!I$1,'Faturamento SP2'!$T$2:$T$557,"Sim")+SUMIFS('Faturamento SP2'!$P$2:$P$557,'Faturamento SP2'!$D$2:$D$557,'Infos Relatório'!$B$84,'Faturamento SP2'!$E$2:$E$557,'Infos Relatório'!$B118,'Faturamento SP2'!$Z$2:$Z$557,'Infos Relatório'!I$1,'Faturamento SP2'!$T$2:$T$557,"Sim")</f>
        <v>0</v>
      </c>
      <c r="M118" s="27" t="e">
        <f t="shared" si="25"/>
        <v>#DIV/0!</v>
      </c>
      <c r="N118" s="24">
        <f>SUMIFS('Faturamento SP2'!$H$2:$H$557,'Faturamento SP2'!$D$2:$D$557,'Infos Relatório'!$B$84,'Faturamento SP2'!$E$2:$E$557,'Infos Relatório'!$B118,'Faturamento SP2'!$Z$2:$Z$557,'Infos Relatório'!I$1)</f>
        <v>0</v>
      </c>
      <c r="O118" s="23">
        <f>COUNTIFS('Faturamento SP2'!$D$2:$D$557,'Infos Relatório'!$B$84,'Faturamento SP2'!$E$2:$E$557,'Infos Relatório'!$B118,'Faturamento SP2'!$Z$2:$Z$557,'Infos Relatório'!O$1)</f>
        <v>0</v>
      </c>
      <c r="P118" s="14">
        <f>SUMIFS('Faturamento SP2'!$G$2:$G$557,'Faturamento SP2'!$D$2:$D$557,'Infos Relatório'!$B$84,'Faturamento SP2'!$E$2:$E$557,'Infos Relatório'!$B118,'Faturamento SP2'!$Z$2:$Z$557,'Infos Relatório'!O$1)</f>
        <v>0</v>
      </c>
      <c r="Q118" s="14">
        <f>SUMIFS('Faturamento SP2'!$J$2:$J$557,'Faturamento SP2'!$D$2:$D$557,'Infos Relatório'!$B$84,'Faturamento SP2'!$E$2:$E$557,'Infos Relatório'!$B118,'Faturamento SP2'!$Z$2:$Z$557,'Infos Relatório'!O$1)</f>
        <v>0</v>
      </c>
      <c r="R118" s="15">
        <f>SUMIFS('Faturamento SP2'!$O$2:$O$557,'Faturamento SP2'!$D$2:$D$557,'Infos Relatório'!$B$84,'Faturamento SP2'!$E$2:$E$557,'Infos Relatório'!$B118,'Faturamento SP2'!$Z$2:$Z$557,'Infos Relatório'!O$1,'Faturamento SP2'!$T$2:$T$557,"Sim")+SUMIFS('Faturamento SP2'!$P$2:$P$557,'Faturamento SP2'!$D$2:$D$557,'Infos Relatório'!$B$84,'Faturamento SP2'!$E$2:$E$557,'Infos Relatório'!$B118,'Faturamento SP2'!$Z$2:$Z$557,'Infos Relatório'!O$1,'Faturamento SP2'!$T$2:$T$557,"Sim")</f>
        <v>0</v>
      </c>
      <c r="S118" s="27" t="e">
        <f t="shared" si="26"/>
        <v>#DIV/0!</v>
      </c>
      <c r="T118" s="24">
        <f>SUMIFS('Faturamento SP2'!$H$2:$H$557,'Faturamento SP2'!$D$2:$D$557,'Infos Relatório'!$B$84,'Faturamento SP2'!$E$2:$E$557,'Infos Relatório'!$B118,'Faturamento SP2'!$Z$2:$Z$557,'Infos Relatório'!O$1)</f>
        <v>0</v>
      </c>
      <c r="U118" s="23">
        <f>COUNTIFS('Faturamento SP2'!$D$2:$D$557,'Infos Relatório'!$B$84,'Faturamento SP2'!$E$2:$E$557,'Infos Relatório'!$B118,'Faturamento SP2'!$Z$2:$Z$557,'Infos Relatório'!U$1)</f>
        <v>0</v>
      </c>
      <c r="V118" s="14">
        <f>SUMIFS('Faturamento SP2'!$G$2:$G$557,'Faturamento SP2'!$D$2:$D$557,'Infos Relatório'!$B$84,'Faturamento SP2'!$E$2:$E$557,'Infos Relatório'!$B118,'Faturamento SP2'!$Z$2:$Z$557,'Infos Relatório'!U$1)</f>
        <v>0</v>
      </c>
      <c r="W118" s="14">
        <f>SUMIFS('Faturamento SP2'!$J$2:$J$557,'Faturamento SP2'!$D$2:$D$557,'Infos Relatório'!$B$84,'Faturamento SP2'!$E$2:$E$557,'Infos Relatório'!$B118,'Faturamento SP2'!$Z$2:$Z$557,'Infos Relatório'!U$1)</f>
        <v>0</v>
      </c>
      <c r="X118" s="15">
        <f>SUMIFS('Faturamento SP2'!$O$2:$O$557,'Faturamento SP2'!$D$2:$D$557,'Infos Relatório'!$B$84,'Faturamento SP2'!$E$2:$E$557,'Infos Relatório'!$B118,'Faturamento SP2'!$Z$2:$Z$557,'Infos Relatório'!U$1,'Faturamento SP2'!$T$2:$T$557,"Sim")+SUMIFS('Faturamento SP2'!$P$2:$P$557,'Faturamento SP2'!$D$2:$D$557,'Infos Relatório'!$B$84,'Faturamento SP2'!$E$2:$E$557,'Infos Relatório'!$B118,'Faturamento SP2'!$Z$2:$Z$557,'Infos Relatório'!U$1,'Faturamento SP2'!$T$2:$T$557,"Sim")</f>
        <v>0</v>
      </c>
      <c r="Y118" s="27" t="e">
        <f t="shared" si="27"/>
        <v>#DIV/0!</v>
      </c>
      <c r="Z118" s="24">
        <f>SUMIFS('Faturamento SP2'!$H$2:$H$557,'Faturamento SP2'!$D$2:$D$557,'Infos Relatório'!$B$84,'Faturamento SP2'!$E$2:$E$557,'Infos Relatório'!$B118,'Faturamento SP2'!$Z$2:$Z$557,'Infos Relatório'!U$1)</f>
        <v>0</v>
      </c>
      <c r="AA118" s="23">
        <f>COUNTIFS('Faturamento SP2'!$D$2:$D$557,'Infos Relatório'!$B$84,'Faturamento SP2'!$E$2:$E$557,'Infos Relatório'!$B118,'Faturamento SP2'!$Z$2:$Z$557,'Infos Relatório'!AA$1)</f>
        <v>0</v>
      </c>
      <c r="AB118" s="14">
        <f>SUMIFS('Faturamento SP2'!$G$2:$G$557,'Faturamento SP2'!$D$2:$D$557,'Infos Relatório'!$B$84,'Faturamento SP2'!$E$2:$E$557,'Infos Relatório'!$B118,'Faturamento SP2'!$Z$2:$Z$557,'Infos Relatório'!AA$1)</f>
        <v>0</v>
      </c>
      <c r="AC118" s="14">
        <f>SUMIFS('Faturamento SP2'!$J$2:$J$557,'Faturamento SP2'!$D$2:$D$557,'Infos Relatório'!$B$84,'Faturamento SP2'!$E$2:$E$557,'Infos Relatório'!$B118,'Faturamento SP2'!$Z$2:$Z$557,'Infos Relatório'!AA$1)</f>
        <v>0</v>
      </c>
      <c r="AD118" s="15">
        <f>SUMIFS('Faturamento SP2'!$O$2:$O$557,'Faturamento SP2'!$D$2:$D$557,'Infos Relatório'!$B$84,'Faturamento SP2'!$E$2:$E$557,'Infos Relatório'!$B118,'Faturamento SP2'!$Z$2:$Z$557,'Infos Relatório'!AA$1,'Faturamento SP2'!$T$2:$T$557,"Sim")+SUMIFS('Faturamento SP2'!$P$2:$P$557,'Faturamento SP2'!$D$2:$D$557,'Infos Relatório'!$B$84,'Faturamento SP2'!$E$2:$E$557,'Infos Relatório'!$B118,'Faturamento SP2'!$Z$2:$Z$557,'Infos Relatório'!AA$1,'Faturamento SP2'!$T$2:$T$557,"Sim")</f>
        <v>0</v>
      </c>
      <c r="AE118" s="27" t="e">
        <f t="shared" si="28"/>
        <v>#DIV/0!</v>
      </c>
      <c r="AF118" s="24">
        <f>SUMIFS('Faturamento SP2'!$H$2:$H$557,'Faturamento SP2'!$D$2:$D$557,'Infos Relatório'!$B$84,'Faturamento SP2'!$E$2:$E$557,'Infos Relatório'!$B118,'Faturamento SP2'!$Z$2:$Z$557,'Infos Relatório'!AA$1)</f>
        <v>0</v>
      </c>
      <c r="AG118" s="23">
        <f>COUNTIFS('Faturamento SP2'!$D$2:$D$557,'Infos Relatório'!$B$84,'Faturamento SP2'!$E$2:$E$557,'Infos Relatório'!$B118,'Faturamento SP2'!$Z$2:$Z$557,'Infos Relatório'!AG$1)</f>
        <v>0</v>
      </c>
      <c r="AH118" s="14">
        <f>SUMIFS('Faturamento SP2'!$G$2:$G$557,'Faturamento SP2'!$D$2:$D$557,'Infos Relatório'!$B$84,'Faturamento SP2'!$E$2:$E$557,'Infos Relatório'!$B118,'Faturamento SP2'!$Z$2:$Z$557,'Infos Relatório'!AG$1)</f>
        <v>0</v>
      </c>
      <c r="AI118" s="14">
        <f>SUMIFS('Faturamento SP2'!$J$2:$J$557,'Faturamento SP2'!$D$2:$D$557,'Infos Relatório'!$B$84,'Faturamento SP2'!$E$2:$E$557,'Infos Relatório'!$B118,'Faturamento SP2'!$Z$2:$Z$557,'Infos Relatório'!AG$1)</f>
        <v>0</v>
      </c>
      <c r="AJ118" s="15">
        <f>SUMIFS('Faturamento SP2'!$O$2:$O$557,'Faturamento SP2'!$D$2:$D$557,'Infos Relatório'!$B$84,'Faturamento SP2'!$E$2:$E$557,'Infos Relatório'!$B118,'Faturamento SP2'!$Z$2:$Z$557,'Infos Relatório'!AG$1,'Faturamento SP2'!$T$2:$T$557,"Sim")+SUMIFS('Faturamento SP2'!$P$2:$P$557,'Faturamento SP2'!$D$2:$D$557,'Infos Relatório'!$B$84,'Faturamento SP2'!$E$2:$E$557,'Infos Relatório'!$B118,'Faturamento SP2'!$Z$2:$Z$557,'Infos Relatório'!AG$1,'Faturamento SP2'!$T$2:$T$557,"Sim")</f>
        <v>0</v>
      </c>
      <c r="AK118" s="27" t="e">
        <f t="shared" si="29"/>
        <v>#DIV/0!</v>
      </c>
      <c r="AL118" s="24">
        <f>SUMIFS('Faturamento SP2'!$H$2:$H$557,'Faturamento SP2'!$D$2:$D$557,'Infos Relatório'!$B$84,'Faturamento SP2'!$E$2:$E$557,'Infos Relatório'!$B118,'Faturamento SP2'!$Z$2:$Z$557,'Infos Relatório'!AG$1)</f>
        <v>0</v>
      </c>
      <c r="AM118" s="23">
        <f>COUNTIFS('Faturamento SP2'!$D$2:$D$557,'Infos Relatório'!$B$84,'Faturamento SP2'!$E$2:$E$557,'Infos Relatório'!$B118,'Faturamento SP2'!$Z$2:$Z$557,'Infos Relatório'!AM$1)</f>
        <v>0</v>
      </c>
      <c r="AN118" s="14">
        <f>SUMIFS('Faturamento SP2'!$G$2:$G$557,'Faturamento SP2'!$D$2:$D$557,'Infos Relatório'!$B$84,'Faturamento SP2'!$E$2:$E$557,'Infos Relatório'!$B118,'Faturamento SP2'!$Z$2:$Z$557,'Infos Relatório'!AM$1)</f>
        <v>0</v>
      </c>
      <c r="AO118" s="14">
        <f>SUMIFS('Faturamento SP2'!$J$2:$J$557,'Faturamento SP2'!$D$2:$D$557,'Infos Relatório'!$B$84,'Faturamento SP2'!$E$2:$E$557,'Infos Relatório'!$B118,'Faturamento SP2'!$Z$2:$Z$557,'Infos Relatório'!AM$1)</f>
        <v>0</v>
      </c>
      <c r="AP118" s="15">
        <f>SUMIFS('Faturamento SP2'!$O$2:$O$557,'Faturamento SP2'!$D$2:$D$557,'Infos Relatório'!$B$84,'Faturamento SP2'!$E$2:$E$557,'Infos Relatório'!$B118,'Faturamento SP2'!$Z$2:$Z$557,'Infos Relatório'!AM$1,'Faturamento SP2'!$T$2:$T$557,"Sim")+SUMIFS('Faturamento SP2'!$P$2:$P$557,'Faturamento SP2'!$D$2:$D$557,'Infos Relatório'!$B$84,'Faturamento SP2'!$E$2:$E$557,'Infos Relatório'!$B118,'Faturamento SP2'!$Z$2:$Z$557,'Infos Relatório'!AM$1,'Faturamento SP2'!$T$2:$T$557,"Sim")</f>
        <v>0</v>
      </c>
      <c r="AQ118" s="27" t="e">
        <f t="shared" si="30"/>
        <v>#DIV/0!</v>
      </c>
      <c r="AR118" s="24">
        <f>SUMIFS('Faturamento SP2'!$H$2:$H$557,'Faturamento SP2'!$D$2:$D$557,'Infos Relatório'!$B$84,'Faturamento SP2'!$E$2:$E$557,'Infos Relatório'!$B118,'Faturamento SP2'!$Z$2:$Z$557,'Infos Relatório'!AM$1)</f>
        <v>0</v>
      </c>
      <c r="AS118" s="23">
        <f>COUNTIFS('Faturamento SP2'!$D$2:$D$557,'Infos Relatório'!$B$84,'Faturamento SP2'!$E$2:$E$557,'Infos Relatório'!$B118,'Faturamento SP2'!$Z$2:$Z$557,'Infos Relatório'!AS$1)</f>
        <v>0</v>
      </c>
      <c r="AT118" s="14">
        <f>SUMIFS('Faturamento SP2'!$G$2:$G$557,'Faturamento SP2'!$D$2:$D$557,'Infos Relatório'!$B$84,'Faturamento SP2'!$E$2:$E$557,'Infos Relatório'!$B118,'Faturamento SP2'!$Z$2:$Z$557,'Infos Relatório'!AS$1)</f>
        <v>0</v>
      </c>
      <c r="AU118" s="14">
        <f>SUMIFS('Faturamento SP2'!$J$2:$J$557,'Faturamento SP2'!$D$2:$D$557,'Infos Relatório'!$B$84,'Faturamento SP2'!$E$2:$E$557,'Infos Relatório'!$B118,'Faturamento SP2'!$Z$2:$Z$557,'Infos Relatório'!AS$1)</f>
        <v>0</v>
      </c>
      <c r="AV118" s="15">
        <f>SUMIFS('Faturamento SP2'!$O$2:$O$557,'Faturamento SP2'!$D$2:$D$557,'Infos Relatório'!$B$84,'Faturamento SP2'!$E$2:$E$557,'Infos Relatório'!$B118,'Faturamento SP2'!$Z$2:$Z$557,'Infos Relatório'!AS$1,'Faturamento SP2'!$T$2:$T$557,"Sim")+SUMIFS('Faturamento SP2'!$P$2:$P$557,'Faturamento SP2'!$D$2:$D$557,'Infos Relatório'!$B$84,'Faturamento SP2'!$E$2:$E$557,'Infos Relatório'!$B118,'Faturamento SP2'!$Z$2:$Z$557,'Infos Relatório'!AS$1,'Faturamento SP2'!$T$2:$T$557,"Sim")</f>
        <v>0</v>
      </c>
      <c r="AW118" s="27" t="e">
        <f t="shared" si="31"/>
        <v>#DIV/0!</v>
      </c>
      <c r="AX118" s="24">
        <f>SUMIFS('Faturamento SP2'!$H$2:$H$557,'Faturamento SP2'!$D$2:$D$557,'Infos Relatório'!$B$84,'Faturamento SP2'!$E$2:$E$557,'Infos Relatório'!$B118,'Faturamento SP2'!$Z$2:$Z$557,'Infos Relatório'!AS$1)</f>
        <v>0</v>
      </c>
      <c r="AY118" s="23">
        <f>COUNTIFS('Faturamento SP2'!$D$2:$D$557,'Infos Relatório'!$B$84,'Faturamento SP2'!$E$2:$E$557,'Infos Relatório'!$B118,'Faturamento SP2'!$Z$2:$Z$557,'Infos Relatório'!AY$1)</f>
        <v>0</v>
      </c>
      <c r="AZ118" s="14">
        <f>SUMIFS('Faturamento SP2'!$G$2:$G$557,'Faturamento SP2'!$D$2:$D$557,'Infos Relatório'!$B$84,'Faturamento SP2'!$E$2:$E$557,'Infos Relatório'!$B118,'Faturamento SP2'!$Z$2:$Z$557,'Infos Relatório'!AY$1)</f>
        <v>0</v>
      </c>
      <c r="BA118" s="14">
        <f>SUMIFS('Faturamento SP2'!$J$2:$J$557,'Faturamento SP2'!$D$2:$D$557,'Infos Relatório'!$B$84,'Faturamento SP2'!$E$2:$E$557,'Infos Relatório'!$B118,'Faturamento SP2'!$Z$2:$Z$557,'Infos Relatório'!AY$1)</f>
        <v>0</v>
      </c>
      <c r="BB118" s="15">
        <f>SUMIFS('Faturamento SP2'!$O$2:$O$557,'Faturamento SP2'!$D$2:$D$557,'Infos Relatório'!$B$84,'Faturamento SP2'!$E$2:$E$557,'Infos Relatório'!$B118,'Faturamento SP2'!$Z$2:$Z$557,'Infos Relatório'!AY$1,'Faturamento SP2'!$T$2:$T$557,"Sim")+SUMIFS('Faturamento SP2'!$P$2:$P$557,'Faturamento SP2'!$D$2:$D$557,'Infos Relatório'!$B$84,'Faturamento SP2'!$E$2:$E$557,'Infos Relatório'!$B118,'Faturamento SP2'!$Z$2:$Z$557,'Infos Relatório'!AY$1,'Faturamento SP2'!$T$2:$T$557,"Sim")</f>
        <v>0</v>
      </c>
      <c r="BC118" s="27" t="e">
        <f t="shared" si="32"/>
        <v>#DIV/0!</v>
      </c>
      <c r="BD118" s="24">
        <f>SUMIFS('Faturamento SP2'!$H$2:$H$557,'Faturamento SP2'!$D$2:$D$557,'Infos Relatório'!$B$84,'Faturamento SP2'!$E$2:$E$557,'Infos Relatório'!$B118,'Faturamento SP2'!$Z$2:$Z$557,'Infos Relatório'!AY$1)</f>
        <v>0</v>
      </c>
      <c r="BE118" s="23">
        <f>COUNTIFS('Faturamento SP2'!$D$2:$D$557,'Infos Relatório'!$B$84,'Faturamento SP2'!$E$2:$E$557,'Infos Relatório'!$B118,'Faturamento SP2'!$Z$2:$Z$557,'Infos Relatório'!BE$1)</f>
        <v>0</v>
      </c>
      <c r="BF118" s="14">
        <f>SUMIFS('Faturamento SP2'!$G$2:$G$557,'Faturamento SP2'!$D$2:$D$557,'Infos Relatório'!$B$84,'Faturamento SP2'!$E$2:$E$557,'Infos Relatório'!$B118,'Faturamento SP2'!$Z$2:$Z$557,'Infos Relatório'!BE$1)</f>
        <v>0</v>
      </c>
      <c r="BG118" s="14">
        <f>SUMIFS('Faturamento SP2'!$J$2:$J$557,'Faturamento SP2'!$D$2:$D$557,'Infos Relatório'!$B$84,'Faturamento SP2'!$E$2:$E$557,'Infos Relatório'!$B118,'Faturamento SP2'!$Z$2:$Z$557,'Infos Relatório'!BE$1)</f>
        <v>0</v>
      </c>
      <c r="BH118" s="15">
        <f>SUMIFS('Faturamento SP2'!$O$2:$O$557,'Faturamento SP2'!$D$2:$D$557,'Infos Relatório'!$B$84,'Faturamento SP2'!$E$2:$E$557,'Infos Relatório'!$B118,'Faturamento SP2'!$Z$2:$Z$557,'Infos Relatório'!BE$1,'Faturamento SP2'!$T$2:$T$557,"Sim")+SUMIFS('Faturamento SP2'!$P$2:$P$557,'Faturamento SP2'!$D$2:$D$557,'Infos Relatório'!$B$84,'Faturamento SP2'!$E$2:$E$557,'Infos Relatório'!$B118,'Faturamento SP2'!$Z$2:$Z$557,'Infos Relatório'!BE$1,'Faturamento SP2'!$T$2:$T$557,"Sim")</f>
        <v>0</v>
      </c>
      <c r="BI118" s="27" t="e">
        <f t="shared" si="33"/>
        <v>#DIV/0!</v>
      </c>
      <c r="BJ118" s="24">
        <f>SUMIFS('Faturamento SP2'!$H$2:$H$557,'Faturamento SP2'!$D$2:$D$557,'Infos Relatório'!$B$84,'Faturamento SP2'!$E$2:$E$557,'Infos Relatório'!$B118,'Faturamento SP2'!$Z$2:$Z$557,'Infos Relatório'!BE$1)</f>
        <v>0</v>
      </c>
      <c r="BK118" s="23">
        <f>COUNTIFS('Faturamento SP2'!$D$2:$D$557,'Infos Relatório'!$B$84,'Faturamento SP2'!$E$2:$E$557,'Infos Relatório'!$B118,'Faturamento SP2'!$Z$2:$Z$557,'Infos Relatório'!BK$1)</f>
        <v>0</v>
      </c>
      <c r="BL118" s="14">
        <f>SUMIFS('Faturamento SP2'!$G$2:$G$557,'Faturamento SP2'!$D$2:$D$557,'Infos Relatório'!$B$84,'Faturamento SP2'!$E$2:$E$557,'Infos Relatório'!$B118,'Faturamento SP2'!$Z$2:$Z$557,'Infos Relatório'!BK$1)</f>
        <v>0</v>
      </c>
      <c r="BM118" s="14">
        <f>SUMIFS('Faturamento SP2'!$J$2:$J$557,'Faturamento SP2'!$D$2:$D$557,'Infos Relatório'!$B$84,'Faturamento SP2'!$E$2:$E$557,'Infos Relatório'!$B118,'Faturamento SP2'!$Z$2:$Z$557,'Infos Relatório'!BK$1)</f>
        <v>0</v>
      </c>
      <c r="BN118" s="15">
        <f>SUMIFS('Faturamento SP2'!$O$2:$O$557,'Faturamento SP2'!$D$2:$D$557,'Infos Relatório'!$B$84,'Faturamento SP2'!$E$2:$E$557,'Infos Relatório'!$B118,'Faturamento SP2'!$Z$2:$Z$557,'Infos Relatório'!BK$1,'Faturamento SP2'!$T$2:$T$557,"Sim")+SUMIFS('Faturamento SP2'!$P$2:$P$557,'Faturamento SP2'!$D$2:$D$557,'Infos Relatório'!$B$84,'Faturamento SP2'!$E$2:$E$557,'Infos Relatório'!$B118,'Faturamento SP2'!$Z$2:$Z$557,'Infos Relatório'!BK$1,'Faturamento SP2'!$T$2:$T$557,"Sim")</f>
        <v>0</v>
      </c>
      <c r="BO118" s="27" t="e">
        <f t="shared" si="34"/>
        <v>#DIV/0!</v>
      </c>
      <c r="BP118" s="24">
        <f>SUMIFS('Faturamento SP2'!$H$2:$H$557,'Faturamento SP2'!$D$2:$D$557,'Infos Relatório'!$B$84,'Faturamento SP2'!$E$2:$E$557,'Infos Relatório'!$B118,'Faturamento SP2'!$Z$2:$Z$557,'Infos Relatório'!BK$1)</f>
        <v>0</v>
      </c>
      <c r="BQ118" s="23">
        <f>COUNTIFS('Faturamento SP2'!$D$2:$D$557,'Infos Relatório'!$B$84,'Faturamento SP2'!$E$2:$E$557,'Infos Relatório'!$B118,'Faturamento SP2'!$Z$2:$Z$557,'Infos Relatório'!BQ$1)</f>
        <v>0</v>
      </c>
      <c r="BR118" s="14">
        <f>SUMIFS('Faturamento SP2'!$G$2:$G$557,'Faturamento SP2'!$D$2:$D$557,'Infos Relatório'!$B$84,'Faturamento SP2'!$E$2:$E$557,'Infos Relatório'!$B118,'Faturamento SP2'!$Z$2:$Z$557,'Infos Relatório'!BQ$1)</f>
        <v>0</v>
      </c>
      <c r="BS118" s="14">
        <f>SUMIFS('Faturamento SP2'!$J$2:$J$557,'Faturamento SP2'!$D$2:$D$557,'Infos Relatório'!$B$84,'Faturamento SP2'!$E$2:$E$557,'Infos Relatório'!$B118,'Faturamento SP2'!$Z$2:$Z$557,'Infos Relatório'!BQ$1)</f>
        <v>0</v>
      </c>
      <c r="BT118" s="15">
        <f>SUMIFS('Faturamento SP2'!$O$2:$O$557,'Faturamento SP2'!$D$2:$D$557,'Infos Relatório'!$B$84,'Faturamento SP2'!$E$2:$E$557,'Infos Relatório'!$B118,'Faturamento SP2'!$Z$2:$Z$557,'Infos Relatório'!BQ$1,'Faturamento SP2'!$T$2:$T$557,"Sim")+SUMIFS('Faturamento SP2'!$P$2:$P$557,'Faturamento SP2'!$D$2:$D$557,'Infos Relatório'!$B$84,'Faturamento SP2'!$E$2:$E$557,'Infos Relatório'!$B118,'Faturamento SP2'!$Z$2:$Z$557,'Infos Relatório'!BQ$1,'Faturamento SP2'!$T$2:$T$557,"Sim")</f>
        <v>0</v>
      </c>
      <c r="BU118" s="27" t="e">
        <f t="shared" si="35"/>
        <v>#DIV/0!</v>
      </c>
      <c r="BV118" s="24">
        <f>SUMIFS('Faturamento SP2'!$H$2:$H$557,'Faturamento SP2'!$D$2:$D$557,'Infos Relatório'!$B$84,'Faturamento SP2'!$E$2:$E$557,'Infos Relatório'!$B118,'Faturamento SP2'!$Z$2:$Z$557,'Infos Relatório'!BQ$1)</f>
        <v>0</v>
      </c>
    </row>
    <row r="119" spans="2:74">
      <c r="B119" s="17" t="s">
        <v>185</v>
      </c>
      <c r="C119" s="23">
        <f>COUNTIFS('Faturamento SP2'!$D$2:$D$557,'Infos Relatório'!$B$84,'Faturamento SP2'!$E$2:$E$557,'Infos Relatório'!$B119,'Faturamento SP2'!$Z$2:$Z$557,'Infos Relatório'!C$1)</f>
        <v>0</v>
      </c>
      <c r="D119" s="14">
        <f>SUMIFS('Faturamento SP2'!$G$2:$G$557,'Faturamento SP2'!$D$2:$D$557,'Infos Relatório'!$B$84,'Faturamento SP2'!$E$2:$E$557,'Infos Relatório'!$B119,'Faturamento SP2'!$Z$2:$Z$557,'Infos Relatório'!C$1)</f>
        <v>0</v>
      </c>
      <c r="E119" s="55">
        <f>SUMIFS('Faturamento SP2'!$J$2:$J$557,'Faturamento SP2'!$D$2:$D$557,'Infos Relatório'!$B$84,'Faturamento SP2'!$E$2:$E$557,'Infos Relatório'!$B119,'Faturamento SP2'!$Z$2:$Z$557,'Infos Relatório'!C$1)</f>
        <v>0</v>
      </c>
      <c r="F119" s="15">
        <f>SUMIFS('Faturamento SP2'!$O$2:$O$557,'Faturamento SP2'!$D$2:$D$557,'Infos Relatório'!$B$84,'Faturamento SP2'!$E$2:$E$557,'Infos Relatório'!$B119,'Faturamento SP2'!$Z$2:$Z$557,'Infos Relatório'!C$1,'Faturamento SP2'!$T$2:$T$557,"Sim")+SUMIFS('Faturamento SP2'!$P$2:$P$557,'Faturamento SP2'!$D$2:$D$557,'Infos Relatório'!$B$84,'Faturamento SP2'!$E$2:$E$557,'Infos Relatório'!$B119,'Faturamento SP2'!$Z$2:$Z$557,'Infos Relatório'!C$1,'Faturamento SP2'!$T$2:$T$557,"Sim")</f>
        <v>0</v>
      </c>
      <c r="G119" s="60" t="e">
        <f t="shared" si="24"/>
        <v>#DIV/0!</v>
      </c>
      <c r="H119" s="24">
        <f>SUMIFS('Faturamento SP2'!$H$2:$H$557,'Faturamento SP2'!$D$2:$D$557,'Infos Relatório'!$B$84,'Faturamento SP2'!$E$2:$E$557,'Infos Relatório'!$B119,'Faturamento SP2'!$Z$2:$Z$557,'Infos Relatório'!C$1)</f>
        <v>0</v>
      </c>
      <c r="I119" s="23">
        <f>COUNTIFS('Faturamento SP2'!$D$2:$D$557,'Infos Relatório'!$B$84,'Faturamento SP2'!$E$2:$E$557,'Infos Relatório'!$B119,'Faturamento SP2'!$Z$2:$Z$557,'Infos Relatório'!I$1)</f>
        <v>0</v>
      </c>
      <c r="J119" s="14">
        <f>SUMIFS('Faturamento SP2'!$G$2:$G$557,'Faturamento SP2'!$D$2:$D$557,'Infos Relatório'!$B$84,'Faturamento SP2'!$E$2:$E$557,'Infos Relatório'!$B119,'Faturamento SP2'!$Z$2:$Z$557,'Infos Relatório'!I$1)</f>
        <v>0</v>
      </c>
      <c r="K119" s="55">
        <f>SUMIFS('Faturamento SP2'!$J$2:$J$557,'Faturamento SP2'!$D$2:$D$557,'Infos Relatório'!$B$84,'Faturamento SP2'!$E$2:$E$557,'Infos Relatório'!$B119,'Faturamento SP2'!$Z$2:$Z$557,'Infos Relatório'!I$1)</f>
        <v>0</v>
      </c>
      <c r="L119" s="15">
        <f>SUMIFS('Faturamento SP2'!$O$2:$O$557,'Faturamento SP2'!$D$2:$D$557,'Infos Relatório'!$B$84,'Faturamento SP2'!$E$2:$E$557,'Infos Relatório'!$B119,'Faturamento SP2'!$Z$2:$Z$557,'Infos Relatório'!I$1,'Faturamento SP2'!$T$2:$T$557,"Sim")+SUMIFS('Faturamento SP2'!$P$2:$P$557,'Faturamento SP2'!$D$2:$D$557,'Infos Relatório'!$B$84,'Faturamento SP2'!$E$2:$E$557,'Infos Relatório'!$B119,'Faturamento SP2'!$Z$2:$Z$557,'Infos Relatório'!I$1,'Faturamento SP2'!$T$2:$T$557,"Sim")</f>
        <v>0</v>
      </c>
      <c r="M119" s="27" t="e">
        <f t="shared" si="25"/>
        <v>#DIV/0!</v>
      </c>
      <c r="N119" s="24">
        <f>SUMIFS('Faturamento SP2'!$H$2:$H$557,'Faturamento SP2'!$D$2:$D$557,'Infos Relatório'!$B$84,'Faturamento SP2'!$E$2:$E$557,'Infos Relatório'!$B119,'Faturamento SP2'!$Z$2:$Z$557,'Infos Relatório'!I$1)</f>
        <v>0</v>
      </c>
      <c r="O119" s="23">
        <f>COUNTIFS('Faturamento SP2'!$D$2:$D$557,'Infos Relatório'!$B$84,'Faturamento SP2'!$E$2:$E$557,'Infos Relatório'!$B119,'Faturamento SP2'!$Z$2:$Z$557,'Infos Relatório'!O$1)</f>
        <v>0</v>
      </c>
      <c r="P119" s="14">
        <f>SUMIFS('Faturamento SP2'!$G$2:$G$557,'Faturamento SP2'!$D$2:$D$557,'Infos Relatório'!$B$84,'Faturamento SP2'!$E$2:$E$557,'Infos Relatório'!$B119,'Faturamento SP2'!$Z$2:$Z$557,'Infos Relatório'!O$1)</f>
        <v>0</v>
      </c>
      <c r="Q119" s="14">
        <f>SUMIFS('Faturamento SP2'!$J$2:$J$557,'Faturamento SP2'!$D$2:$D$557,'Infos Relatório'!$B$84,'Faturamento SP2'!$E$2:$E$557,'Infos Relatório'!$B119,'Faturamento SP2'!$Z$2:$Z$557,'Infos Relatório'!O$1)</f>
        <v>0</v>
      </c>
      <c r="R119" s="15">
        <f>SUMIFS('Faturamento SP2'!$O$2:$O$557,'Faturamento SP2'!$D$2:$D$557,'Infos Relatório'!$B$84,'Faturamento SP2'!$E$2:$E$557,'Infos Relatório'!$B119,'Faturamento SP2'!$Z$2:$Z$557,'Infos Relatório'!O$1,'Faturamento SP2'!$T$2:$T$557,"Sim")+SUMIFS('Faturamento SP2'!$P$2:$P$557,'Faturamento SP2'!$D$2:$D$557,'Infos Relatório'!$B$84,'Faturamento SP2'!$E$2:$E$557,'Infos Relatório'!$B119,'Faturamento SP2'!$Z$2:$Z$557,'Infos Relatório'!O$1,'Faturamento SP2'!$T$2:$T$557,"Sim")</f>
        <v>0</v>
      </c>
      <c r="S119" s="27" t="e">
        <f t="shared" si="26"/>
        <v>#DIV/0!</v>
      </c>
      <c r="T119" s="24">
        <f>SUMIFS('Faturamento SP2'!$H$2:$H$557,'Faturamento SP2'!$D$2:$D$557,'Infos Relatório'!$B$84,'Faturamento SP2'!$E$2:$E$557,'Infos Relatório'!$B119,'Faturamento SP2'!$Z$2:$Z$557,'Infos Relatório'!O$1)</f>
        <v>0</v>
      </c>
      <c r="U119" s="23">
        <f>COUNTIFS('Faturamento SP2'!$D$2:$D$557,'Infos Relatório'!$B$84,'Faturamento SP2'!$E$2:$E$557,'Infos Relatório'!$B119,'Faturamento SP2'!$Z$2:$Z$557,'Infos Relatório'!U$1)</f>
        <v>0</v>
      </c>
      <c r="V119" s="14">
        <f>SUMIFS('Faturamento SP2'!$G$2:$G$557,'Faturamento SP2'!$D$2:$D$557,'Infos Relatório'!$B$84,'Faturamento SP2'!$E$2:$E$557,'Infos Relatório'!$B119,'Faturamento SP2'!$Z$2:$Z$557,'Infos Relatório'!U$1)</f>
        <v>0</v>
      </c>
      <c r="W119" s="14">
        <f>SUMIFS('Faturamento SP2'!$J$2:$J$557,'Faturamento SP2'!$D$2:$D$557,'Infos Relatório'!$B$84,'Faturamento SP2'!$E$2:$E$557,'Infos Relatório'!$B119,'Faturamento SP2'!$Z$2:$Z$557,'Infos Relatório'!U$1)</f>
        <v>0</v>
      </c>
      <c r="X119" s="15">
        <f>SUMIFS('Faturamento SP2'!$O$2:$O$557,'Faturamento SP2'!$D$2:$D$557,'Infos Relatório'!$B$84,'Faturamento SP2'!$E$2:$E$557,'Infos Relatório'!$B119,'Faturamento SP2'!$Z$2:$Z$557,'Infos Relatório'!U$1,'Faturamento SP2'!$T$2:$T$557,"Sim")+SUMIFS('Faturamento SP2'!$P$2:$P$557,'Faturamento SP2'!$D$2:$D$557,'Infos Relatório'!$B$84,'Faturamento SP2'!$E$2:$E$557,'Infos Relatório'!$B119,'Faturamento SP2'!$Z$2:$Z$557,'Infos Relatório'!U$1,'Faturamento SP2'!$T$2:$T$557,"Sim")</f>
        <v>0</v>
      </c>
      <c r="Y119" s="27" t="e">
        <f t="shared" si="27"/>
        <v>#DIV/0!</v>
      </c>
      <c r="Z119" s="24">
        <f>SUMIFS('Faturamento SP2'!$H$2:$H$557,'Faturamento SP2'!$D$2:$D$557,'Infos Relatório'!$B$84,'Faturamento SP2'!$E$2:$E$557,'Infos Relatório'!$B119,'Faturamento SP2'!$Z$2:$Z$557,'Infos Relatório'!U$1)</f>
        <v>0</v>
      </c>
      <c r="AA119" s="23">
        <f>COUNTIFS('Faturamento SP2'!$D$2:$D$557,'Infos Relatório'!$B$84,'Faturamento SP2'!$E$2:$E$557,'Infos Relatório'!$B119,'Faturamento SP2'!$Z$2:$Z$557,'Infos Relatório'!AA$1)</f>
        <v>0</v>
      </c>
      <c r="AB119" s="14">
        <f>SUMIFS('Faturamento SP2'!$G$2:$G$557,'Faturamento SP2'!$D$2:$D$557,'Infos Relatório'!$B$84,'Faturamento SP2'!$E$2:$E$557,'Infos Relatório'!$B119,'Faturamento SP2'!$Z$2:$Z$557,'Infos Relatório'!AA$1)</f>
        <v>0</v>
      </c>
      <c r="AC119" s="14">
        <f>SUMIFS('Faturamento SP2'!$J$2:$J$557,'Faturamento SP2'!$D$2:$D$557,'Infos Relatório'!$B$84,'Faturamento SP2'!$E$2:$E$557,'Infos Relatório'!$B119,'Faturamento SP2'!$Z$2:$Z$557,'Infos Relatório'!AA$1)</f>
        <v>0</v>
      </c>
      <c r="AD119" s="15">
        <f>SUMIFS('Faturamento SP2'!$O$2:$O$557,'Faturamento SP2'!$D$2:$D$557,'Infos Relatório'!$B$84,'Faturamento SP2'!$E$2:$E$557,'Infos Relatório'!$B119,'Faturamento SP2'!$Z$2:$Z$557,'Infos Relatório'!AA$1,'Faturamento SP2'!$T$2:$T$557,"Sim")+SUMIFS('Faturamento SP2'!$P$2:$P$557,'Faturamento SP2'!$D$2:$D$557,'Infos Relatório'!$B$84,'Faturamento SP2'!$E$2:$E$557,'Infos Relatório'!$B119,'Faturamento SP2'!$Z$2:$Z$557,'Infos Relatório'!AA$1,'Faturamento SP2'!$T$2:$T$557,"Sim")</f>
        <v>0</v>
      </c>
      <c r="AE119" s="27" t="e">
        <f t="shared" si="28"/>
        <v>#DIV/0!</v>
      </c>
      <c r="AF119" s="24">
        <f>SUMIFS('Faturamento SP2'!$H$2:$H$557,'Faturamento SP2'!$D$2:$D$557,'Infos Relatório'!$B$84,'Faturamento SP2'!$E$2:$E$557,'Infos Relatório'!$B119,'Faturamento SP2'!$Z$2:$Z$557,'Infos Relatório'!AA$1)</f>
        <v>0</v>
      </c>
      <c r="AG119" s="23">
        <f>COUNTIFS('Faturamento SP2'!$D$2:$D$557,'Infos Relatório'!$B$84,'Faturamento SP2'!$E$2:$E$557,'Infos Relatório'!$B119,'Faturamento SP2'!$Z$2:$Z$557,'Infos Relatório'!AG$1)</f>
        <v>0</v>
      </c>
      <c r="AH119" s="14">
        <f>SUMIFS('Faturamento SP2'!$G$2:$G$557,'Faturamento SP2'!$D$2:$D$557,'Infos Relatório'!$B$84,'Faturamento SP2'!$E$2:$E$557,'Infos Relatório'!$B119,'Faturamento SP2'!$Z$2:$Z$557,'Infos Relatório'!AG$1)</f>
        <v>0</v>
      </c>
      <c r="AI119" s="14">
        <f>SUMIFS('Faturamento SP2'!$J$2:$J$557,'Faturamento SP2'!$D$2:$D$557,'Infos Relatório'!$B$84,'Faturamento SP2'!$E$2:$E$557,'Infos Relatório'!$B119,'Faturamento SP2'!$Z$2:$Z$557,'Infos Relatório'!AG$1)</f>
        <v>0</v>
      </c>
      <c r="AJ119" s="15">
        <f>SUMIFS('Faturamento SP2'!$O$2:$O$557,'Faturamento SP2'!$D$2:$D$557,'Infos Relatório'!$B$84,'Faturamento SP2'!$E$2:$E$557,'Infos Relatório'!$B119,'Faturamento SP2'!$Z$2:$Z$557,'Infos Relatório'!AG$1,'Faturamento SP2'!$T$2:$T$557,"Sim")+SUMIFS('Faturamento SP2'!$P$2:$P$557,'Faturamento SP2'!$D$2:$D$557,'Infos Relatório'!$B$84,'Faturamento SP2'!$E$2:$E$557,'Infos Relatório'!$B119,'Faturamento SP2'!$Z$2:$Z$557,'Infos Relatório'!AG$1,'Faturamento SP2'!$T$2:$T$557,"Sim")</f>
        <v>0</v>
      </c>
      <c r="AK119" s="27" t="e">
        <f t="shared" si="29"/>
        <v>#DIV/0!</v>
      </c>
      <c r="AL119" s="24">
        <f>SUMIFS('Faturamento SP2'!$H$2:$H$557,'Faturamento SP2'!$D$2:$D$557,'Infos Relatório'!$B$84,'Faturamento SP2'!$E$2:$E$557,'Infos Relatório'!$B119,'Faturamento SP2'!$Z$2:$Z$557,'Infos Relatório'!AG$1)</f>
        <v>0</v>
      </c>
      <c r="AM119" s="23">
        <f>COUNTIFS('Faturamento SP2'!$D$2:$D$557,'Infos Relatório'!$B$84,'Faturamento SP2'!$E$2:$E$557,'Infos Relatório'!$B119,'Faturamento SP2'!$Z$2:$Z$557,'Infos Relatório'!AM$1)</f>
        <v>0</v>
      </c>
      <c r="AN119" s="14">
        <f>SUMIFS('Faturamento SP2'!$G$2:$G$557,'Faturamento SP2'!$D$2:$D$557,'Infos Relatório'!$B$84,'Faturamento SP2'!$E$2:$E$557,'Infos Relatório'!$B119,'Faturamento SP2'!$Z$2:$Z$557,'Infos Relatório'!AM$1)</f>
        <v>0</v>
      </c>
      <c r="AO119" s="14">
        <f>SUMIFS('Faturamento SP2'!$J$2:$J$557,'Faturamento SP2'!$D$2:$D$557,'Infos Relatório'!$B$84,'Faturamento SP2'!$E$2:$E$557,'Infos Relatório'!$B119,'Faturamento SP2'!$Z$2:$Z$557,'Infos Relatório'!AM$1)</f>
        <v>0</v>
      </c>
      <c r="AP119" s="15">
        <f>SUMIFS('Faturamento SP2'!$O$2:$O$557,'Faturamento SP2'!$D$2:$D$557,'Infos Relatório'!$B$84,'Faturamento SP2'!$E$2:$E$557,'Infos Relatório'!$B119,'Faturamento SP2'!$Z$2:$Z$557,'Infos Relatório'!AM$1,'Faturamento SP2'!$T$2:$T$557,"Sim")+SUMIFS('Faturamento SP2'!$P$2:$P$557,'Faturamento SP2'!$D$2:$D$557,'Infos Relatório'!$B$84,'Faturamento SP2'!$E$2:$E$557,'Infos Relatório'!$B119,'Faturamento SP2'!$Z$2:$Z$557,'Infos Relatório'!AM$1,'Faturamento SP2'!$T$2:$T$557,"Sim")</f>
        <v>0</v>
      </c>
      <c r="AQ119" s="27" t="e">
        <f t="shared" si="30"/>
        <v>#DIV/0!</v>
      </c>
      <c r="AR119" s="24">
        <f>SUMIFS('Faturamento SP2'!$H$2:$H$557,'Faturamento SP2'!$D$2:$D$557,'Infos Relatório'!$B$84,'Faturamento SP2'!$E$2:$E$557,'Infos Relatório'!$B119,'Faturamento SP2'!$Z$2:$Z$557,'Infos Relatório'!AM$1)</f>
        <v>0</v>
      </c>
      <c r="AS119" s="23">
        <f>COUNTIFS('Faturamento SP2'!$D$2:$D$557,'Infos Relatório'!$B$84,'Faturamento SP2'!$E$2:$E$557,'Infos Relatório'!$B119,'Faturamento SP2'!$Z$2:$Z$557,'Infos Relatório'!AS$1)</f>
        <v>0</v>
      </c>
      <c r="AT119" s="14">
        <f>SUMIFS('Faturamento SP2'!$G$2:$G$557,'Faturamento SP2'!$D$2:$D$557,'Infos Relatório'!$B$84,'Faturamento SP2'!$E$2:$E$557,'Infos Relatório'!$B119,'Faturamento SP2'!$Z$2:$Z$557,'Infos Relatório'!AS$1)</f>
        <v>0</v>
      </c>
      <c r="AU119" s="14">
        <f>SUMIFS('Faturamento SP2'!$J$2:$J$557,'Faturamento SP2'!$D$2:$D$557,'Infos Relatório'!$B$84,'Faturamento SP2'!$E$2:$E$557,'Infos Relatório'!$B119,'Faturamento SP2'!$Z$2:$Z$557,'Infos Relatório'!AS$1)</f>
        <v>0</v>
      </c>
      <c r="AV119" s="15">
        <f>SUMIFS('Faturamento SP2'!$O$2:$O$557,'Faturamento SP2'!$D$2:$D$557,'Infos Relatório'!$B$84,'Faturamento SP2'!$E$2:$E$557,'Infos Relatório'!$B119,'Faturamento SP2'!$Z$2:$Z$557,'Infos Relatório'!AS$1,'Faturamento SP2'!$T$2:$T$557,"Sim")+SUMIFS('Faturamento SP2'!$P$2:$P$557,'Faturamento SP2'!$D$2:$D$557,'Infos Relatório'!$B$84,'Faturamento SP2'!$E$2:$E$557,'Infos Relatório'!$B119,'Faturamento SP2'!$Z$2:$Z$557,'Infos Relatório'!AS$1,'Faturamento SP2'!$T$2:$T$557,"Sim")</f>
        <v>0</v>
      </c>
      <c r="AW119" s="27" t="e">
        <f t="shared" si="31"/>
        <v>#DIV/0!</v>
      </c>
      <c r="AX119" s="24">
        <f>SUMIFS('Faturamento SP2'!$H$2:$H$557,'Faturamento SP2'!$D$2:$D$557,'Infos Relatório'!$B$84,'Faturamento SP2'!$E$2:$E$557,'Infos Relatório'!$B119,'Faturamento SP2'!$Z$2:$Z$557,'Infos Relatório'!AS$1)</f>
        <v>0</v>
      </c>
      <c r="AY119" s="23">
        <f>COUNTIFS('Faturamento SP2'!$D$2:$D$557,'Infos Relatório'!$B$84,'Faturamento SP2'!$E$2:$E$557,'Infos Relatório'!$B119,'Faturamento SP2'!$Z$2:$Z$557,'Infos Relatório'!AY$1)</f>
        <v>0</v>
      </c>
      <c r="AZ119" s="14">
        <f>SUMIFS('Faturamento SP2'!$G$2:$G$557,'Faturamento SP2'!$D$2:$D$557,'Infos Relatório'!$B$84,'Faturamento SP2'!$E$2:$E$557,'Infos Relatório'!$B119,'Faturamento SP2'!$Z$2:$Z$557,'Infos Relatório'!AY$1)</f>
        <v>0</v>
      </c>
      <c r="BA119" s="14">
        <f>SUMIFS('Faturamento SP2'!$J$2:$J$557,'Faturamento SP2'!$D$2:$D$557,'Infos Relatório'!$B$84,'Faturamento SP2'!$E$2:$E$557,'Infos Relatório'!$B119,'Faturamento SP2'!$Z$2:$Z$557,'Infos Relatório'!AY$1)</f>
        <v>0</v>
      </c>
      <c r="BB119" s="15">
        <f>SUMIFS('Faturamento SP2'!$O$2:$O$557,'Faturamento SP2'!$D$2:$D$557,'Infos Relatório'!$B$84,'Faturamento SP2'!$E$2:$E$557,'Infos Relatório'!$B119,'Faturamento SP2'!$Z$2:$Z$557,'Infos Relatório'!AY$1,'Faturamento SP2'!$T$2:$T$557,"Sim")+SUMIFS('Faturamento SP2'!$P$2:$P$557,'Faturamento SP2'!$D$2:$D$557,'Infos Relatório'!$B$84,'Faturamento SP2'!$E$2:$E$557,'Infos Relatório'!$B119,'Faturamento SP2'!$Z$2:$Z$557,'Infos Relatório'!AY$1,'Faturamento SP2'!$T$2:$T$557,"Sim")</f>
        <v>0</v>
      </c>
      <c r="BC119" s="27" t="e">
        <f t="shared" si="32"/>
        <v>#DIV/0!</v>
      </c>
      <c r="BD119" s="24">
        <f>SUMIFS('Faturamento SP2'!$H$2:$H$557,'Faturamento SP2'!$D$2:$D$557,'Infos Relatório'!$B$84,'Faturamento SP2'!$E$2:$E$557,'Infos Relatório'!$B119,'Faturamento SP2'!$Z$2:$Z$557,'Infos Relatório'!AY$1)</f>
        <v>0</v>
      </c>
      <c r="BE119" s="23">
        <f>COUNTIFS('Faturamento SP2'!$D$2:$D$557,'Infos Relatório'!$B$84,'Faturamento SP2'!$E$2:$E$557,'Infos Relatório'!$B119,'Faturamento SP2'!$Z$2:$Z$557,'Infos Relatório'!BE$1)</f>
        <v>0</v>
      </c>
      <c r="BF119" s="14">
        <f>SUMIFS('Faturamento SP2'!$G$2:$G$557,'Faturamento SP2'!$D$2:$D$557,'Infos Relatório'!$B$84,'Faturamento SP2'!$E$2:$E$557,'Infos Relatório'!$B119,'Faturamento SP2'!$Z$2:$Z$557,'Infos Relatório'!BE$1)</f>
        <v>0</v>
      </c>
      <c r="BG119" s="14">
        <f>SUMIFS('Faturamento SP2'!$J$2:$J$557,'Faturamento SP2'!$D$2:$D$557,'Infos Relatório'!$B$84,'Faturamento SP2'!$E$2:$E$557,'Infos Relatório'!$B119,'Faturamento SP2'!$Z$2:$Z$557,'Infos Relatório'!BE$1)</f>
        <v>0</v>
      </c>
      <c r="BH119" s="15">
        <f>SUMIFS('Faturamento SP2'!$O$2:$O$557,'Faturamento SP2'!$D$2:$D$557,'Infos Relatório'!$B$84,'Faturamento SP2'!$E$2:$E$557,'Infos Relatório'!$B119,'Faturamento SP2'!$Z$2:$Z$557,'Infos Relatório'!BE$1,'Faturamento SP2'!$T$2:$T$557,"Sim")+SUMIFS('Faturamento SP2'!$P$2:$P$557,'Faturamento SP2'!$D$2:$D$557,'Infos Relatório'!$B$84,'Faturamento SP2'!$E$2:$E$557,'Infos Relatório'!$B119,'Faturamento SP2'!$Z$2:$Z$557,'Infos Relatório'!BE$1,'Faturamento SP2'!$T$2:$T$557,"Sim")</f>
        <v>0</v>
      </c>
      <c r="BI119" s="27" t="e">
        <f t="shared" si="33"/>
        <v>#DIV/0!</v>
      </c>
      <c r="BJ119" s="24">
        <f>SUMIFS('Faturamento SP2'!$H$2:$H$557,'Faturamento SP2'!$D$2:$D$557,'Infos Relatório'!$B$84,'Faturamento SP2'!$E$2:$E$557,'Infos Relatório'!$B119,'Faturamento SP2'!$Z$2:$Z$557,'Infos Relatório'!BE$1)</f>
        <v>0</v>
      </c>
      <c r="BK119" s="23">
        <f>COUNTIFS('Faturamento SP2'!$D$2:$D$557,'Infos Relatório'!$B$84,'Faturamento SP2'!$E$2:$E$557,'Infos Relatório'!$B119,'Faturamento SP2'!$Z$2:$Z$557,'Infos Relatório'!BK$1)</f>
        <v>0</v>
      </c>
      <c r="BL119" s="14">
        <f>SUMIFS('Faturamento SP2'!$G$2:$G$557,'Faturamento SP2'!$D$2:$D$557,'Infos Relatório'!$B$84,'Faturamento SP2'!$E$2:$E$557,'Infos Relatório'!$B119,'Faturamento SP2'!$Z$2:$Z$557,'Infos Relatório'!BK$1)</f>
        <v>0</v>
      </c>
      <c r="BM119" s="14">
        <f>SUMIFS('Faturamento SP2'!$J$2:$J$557,'Faturamento SP2'!$D$2:$D$557,'Infos Relatório'!$B$84,'Faturamento SP2'!$E$2:$E$557,'Infos Relatório'!$B119,'Faturamento SP2'!$Z$2:$Z$557,'Infos Relatório'!BK$1)</f>
        <v>0</v>
      </c>
      <c r="BN119" s="15">
        <f>SUMIFS('Faturamento SP2'!$O$2:$O$557,'Faturamento SP2'!$D$2:$D$557,'Infos Relatório'!$B$84,'Faturamento SP2'!$E$2:$E$557,'Infos Relatório'!$B119,'Faturamento SP2'!$Z$2:$Z$557,'Infos Relatório'!BK$1,'Faturamento SP2'!$T$2:$T$557,"Sim")+SUMIFS('Faturamento SP2'!$P$2:$P$557,'Faturamento SP2'!$D$2:$D$557,'Infos Relatório'!$B$84,'Faturamento SP2'!$E$2:$E$557,'Infos Relatório'!$B119,'Faturamento SP2'!$Z$2:$Z$557,'Infos Relatório'!BK$1,'Faturamento SP2'!$T$2:$T$557,"Sim")</f>
        <v>0</v>
      </c>
      <c r="BO119" s="27" t="e">
        <f t="shared" si="34"/>
        <v>#DIV/0!</v>
      </c>
      <c r="BP119" s="24">
        <f>SUMIFS('Faturamento SP2'!$H$2:$H$557,'Faturamento SP2'!$D$2:$D$557,'Infos Relatório'!$B$84,'Faturamento SP2'!$E$2:$E$557,'Infos Relatório'!$B119,'Faturamento SP2'!$Z$2:$Z$557,'Infos Relatório'!BK$1)</f>
        <v>0</v>
      </c>
      <c r="BQ119" s="23">
        <f>COUNTIFS('Faturamento SP2'!$D$2:$D$557,'Infos Relatório'!$B$84,'Faturamento SP2'!$E$2:$E$557,'Infos Relatório'!$B119,'Faturamento SP2'!$Z$2:$Z$557,'Infos Relatório'!BQ$1)</f>
        <v>0</v>
      </c>
      <c r="BR119" s="14">
        <f>SUMIFS('Faturamento SP2'!$G$2:$G$557,'Faturamento SP2'!$D$2:$D$557,'Infos Relatório'!$B$84,'Faturamento SP2'!$E$2:$E$557,'Infos Relatório'!$B119,'Faturamento SP2'!$Z$2:$Z$557,'Infos Relatório'!BQ$1)</f>
        <v>0</v>
      </c>
      <c r="BS119" s="14">
        <f>SUMIFS('Faturamento SP2'!$J$2:$J$557,'Faturamento SP2'!$D$2:$D$557,'Infos Relatório'!$B$84,'Faturamento SP2'!$E$2:$E$557,'Infos Relatório'!$B119,'Faturamento SP2'!$Z$2:$Z$557,'Infos Relatório'!BQ$1)</f>
        <v>0</v>
      </c>
      <c r="BT119" s="15">
        <f>SUMIFS('Faturamento SP2'!$O$2:$O$557,'Faturamento SP2'!$D$2:$D$557,'Infos Relatório'!$B$84,'Faturamento SP2'!$E$2:$E$557,'Infos Relatório'!$B119,'Faturamento SP2'!$Z$2:$Z$557,'Infos Relatório'!BQ$1,'Faturamento SP2'!$T$2:$T$557,"Sim")+SUMIFS('Faturamento SP2'!$P$2:$P$557,'Faturamento SP2'!$D$2:$D$557,'Infos Relatório'!$B$84,'Faturamento SP2'!$E$2:$E$557,'Infos Relatório'!$B119,'Faturamento SP2'!$Z$2:$Z$557,'Infos Relatório'!BQ$1,'Faturamento SP2'!$T$2:$T$557,"Sim")</f>
        <v>0</v>
      </c>
      <c r="BU119" s="27" t="e">
        <f t="shared" si="35"/>
        <v>#DIV/0!</v>
      </c>
      <c r="BV119" s="24">
        <f>SUMIFS('Faturamento SP2'!$H$2:$H$557,'Faturamento SP2'!$D$2:$D$557,'Infos Relatório'!$B$84,'Faturamento SP2'!$E$2:$E$557,'Infos Relatório'!$B119,'Faturamento SP2'!$Z$2:$Z$557,'Infos Relatório'!BQ$1)</f>
        <v>0</v>
      </c>
    </row>
    <row r="120" spans="2:74">
      <c r="B120" s="17" t="s">
        <v>272</v>
      </c>
      <c r="C120" s="23">
        <f>COUNTIFS('Faturamento SP2'!$D$2:$D$557,'Infos Relatório'!$B$84,'Faturamento SP2'!$E$2:$E$557,'Infos Relatório'!$B120,'Faturamento SP2'!$Z$2:$Z$557,'Infos Relatório'!C$1)</f>
        <v>0</v>
      </c>
      <c r="D120" s="14">
        <f>SUMIFS('Faturamento SP2'!$G$2:$G$557,'Faturamento SP2'!$D$2:$D$557,'Infos Relatório'!$B$84,'Faturamento SP2'!$E$2:$E$557,'Infos Relatório'!$B120,'Faturamento SP2'!$Z$2:$Z$557,'Infos Relatório'!C$1)</f>
        <v>0</v>
      </c>
      <c r="E120" s="55">
        <f>SUMIFS('Faturamento SP2'!$J$2:$J$557,'Faturamento SP2'!$D$2:$D$557,'Infos Relatório'!$B$84,'Faturamento SP2'!$E$2:$E$557,'Infos Relatório'!$B120,'Faturamento SP2'!$Z$2:$Z$557,'Infos Relatório'!C$1)</f>
        <v>0</v>
      </c>
      <c r="F120" s="15">
        <f>SUMIFS('Faturamento SP2'!$O$2:$O$557,'Faturamento SP2'!$D$2:$D$557,'Infos Relatório'!$B$84,'Faturamento SP2'!$E$2:$E$557,'Infos Relatório'!$B120,'Faturamento SP2'!$Z$2:$Z$557,'Infos Relatório'!C$1,'Faturamento SP2'!$T$2:$T$557,"Sim")+SUMIFS('Faturamento SP2'!$P$2:$P$557,'Faturamento SP2'!$D$2:$D$557,'Infos Relatório'!$B$84,'Faturamento SP2'!$E$2:$E$557,'Infos Relatório'!$B120,'Faturamento SP2'!$Z$2:$Z$557,'Infos Relatório'!C$1,'Faturamento SP2'!$T$2:$T$557,"Sim")</f>
        <v>0</v>
      </c>
      <c r="G120" s="60" t="e">
        <f t="shared" si="24"/>
        <v>#DIV/0!</v>
      </c>
      <c r="H120" s="24">
        <f>SUMIFS('Faturamento SP2'!$H$2:$H$557,'Faturamento SP2'!$D$2:$D$557,'Infos Relatório'!$B$84,'Faturamento SP2'!$E$2:$E$557,'Infos Relatório'!$B120,'Faturamento SP2'!$Z$2:$Z$557,'Infos Relatório'!C$1)</f>
        <v>0</v>
      </c>
      <c r="I120" s="23">
        <f>COUNTIFS('Faturamento SP2'!$D$2:$D$557,'Infos Relatório'!$B$84,'Faturamento SP2'!$E$2:$E$557,'Infos Relatório'!$B120,'Faturamento SP2'!$Z$2:$Z$557,'Infos Relatório'!I$1)</f>
        <v>0</v>
      </c>
      <c r="J120" s="14">
        <f>SUMIFS('Faturamento SP2'!$G$2:$G$557,'Faturamento SP2'!$D$2:$D$557,'Infos Relatório'!$B$84,'Faturamento SP2'!$E$2:$E$557,'Infos Relatório'!$B120,'Faturamento SP2'!$Z$2:$Z$557,'Infos Relatório'!I$1)</f>
        <v>0</v>
      </c>
      <c r="K120" s="55">
        <f>SUMIFS('Faturamento SP2'!$J$2:$J$557,'Faturamento SP2'!$D$2:$D$557,'Infos Relatório'!$B$84,'Faturamento SP2'!$E$2:$E$557,'Infos Relatório'!$B120,'Faturamento SP2'!$Z$2:$Z$557,'Infos Relatório'!I$1)</f>
        <v>0</v>
      </c>
      <c r="L120" s="15">
        <f>SUMIFS('Faturamento SP2'!$O$2:$O$557,'Faturamento SP2'!$D$2:$D$557,'Infos Relatório'!$B$84,'Faturamento SP2'!$E$2:$E$557,'Infos Relatório'!$B120,'Faturamento SP2'!$Z$2:$Z$557,'Infos Relatório'!I$1,'Faturamento SP2'!$T$2:$T$557,"Sim")+SUMIFS('Faturamento SP2'!$P$2:$P$557,'Faturamento SP2'!$D$2:$D$557,'Infos Relatório'!$B$84,'Faturamento SP2'!$E$2:$E$557,'Infos Relatório'!$B120,'Faturamento SP2'!$Z$2:$Z$557,'Infos Relatório'!I$1,'Faturamento SP2'!$T$2:$T$557,"Sim")</f>
        <v>0</v>
      </c>
      <c r="M120" s="27" t="e">
        <f t="shared" si="25"/>
        <v>#DIV/0!</v>
      </c>
      <c r="N120" s="24">
        <f>SUMIFS('Faturamento SP2'!$H$2:$H$557,'Faturamento SP2'!$D$2:$D$557,'Infos Relatório'!$B$84,'Faturamento SP2'!$E$2:$E$557,'Infos Relatório'!$B120,'Faturamento SP2'!$Z$2:$Z$557,'Infos Relatório'!I$1)</f>
        <v>0</v>
      </c>
      <c r="O120" s="23">
        <f>COUNTIFS('Faturamento SP2'!$D$2:$D$557,'Infos Relatório'!$B$84,'Faturamento SP2'!$E$2:$E$557,'Infos Relatório'!$B120,'Faturamento SP2'!$Z$2:$Z$557,'Infos Relatório'!O$1)</f>
        <v>0</v>
      </c>
      <c r="P120" s="14">
        <f>SUMIFS('Faturamento SP2'!$G$2:$G$557,'Faturamento SP2'!$D$2:$D$557,'Infos Relatório'!$B$84,'Faturamento SP2'!$E$2:$E$557,'Infos Relatório'!$B120,'Faturamento SP2'!$Z$2:$Z$557,'Infos Relatório'!O$1)</f>
        <v>0</v>
      </c>
      <c r="Q120" s="14">
        <f>SUMIFS('Faturamento SP2'!$J$2:$J$557,'Faturamento SP2'!$D$2:$D$557,'Infos Relatório'!$B$84,'Faturamento SP2'!$E$2:$E$557,'Infos Relatório'!$B120,'Faturamento SP2'!$Z$2:$Z$557,'Infos Relatório'!O$1)</f>
        <v>0</v>
      </c>
      <c r="R120" s="15">
        <f>SUMIFS('Faturamento SP2'!$O$2:$O$557,'Faturamento SP2'!$D$2:$D$557,'Infos Relatório'!$B$84,'Faturamento SP2'!$E$2:$E$557,'Infos Relatório'!$B120,'Faturamento SP2'!$Z$2:$Z$557,'Infos Relatório'!O$1,'Faturamento SP2'!$T$2:$T$557,"Sim")+SUMIFS('Faturamento SP2'!$P$2:$P$557,'Faturamento SP2'!$D$2:$D$557,'Infos Relatório'!$B$84,'Faturamento SP2'!$E$2:$E$557,'Infos Relatório'!$B120,'Faturamento SP2'!$Z$2:$Z$557,'Infos Relatório'!O$1,'Faturamento SP2'!$T$2:$T$557,"Sim")</f>
        <v>0</v>
      </c>
      <c r="S120" s="27" t="e">
        <f t="shared" si="26"/>
        <v>#DIV/0!</v>
      </c>
      <c r="T120" s="24">
        <f>SUMIFS('Faturamento SP2'!$H$2:$H$557,'Faturamento SP2'!$D$2:$D$557,'Infos Relatório'!$B$84,'Faturamento SP2'!$E$2:$E$557,'Infos Relatório'!$B120,'Faturamento SP2'!$Z$2:$Z$557,'Infos Relatório'!O$1)</f>
        <v>0</v>
      </c>
      <c r="U120" s="23">
        <f>COUNTIFS('Faturamento SP2'!$D$2:$D$557,'Infos Relatório'!$B$84,'Faturamento SP2'!$E$2:$E$557,'Infos Relatório'!$B120,'Faturamento SP2'!$Z$2:$Z$557,'Infos Relatório'!U$1)</f>
        <v>0</v>
      </c>
      <c r="V120" s="14">
        <f>SUMIFS('Faturamento SP2'!$G$2:$G$557,'Faturamento SP2'!$D$2:$D$557,'Infos Relatório'!$B$84,'Faturamento SP2'!$E$2:$E$557,'Infos Relatório'!$B120,'Faturamento SP2'!$Z$2:$Z$557,'Infos Relatório'!U$1)</f>
        <v>0</v>
      </c>
      <c r="W120" s="14">
        <f>SUMIFS('Faturamento SP2'!$J$2:$J$557,'Faturamento SP2'!$D$2:$D$557,'Infos Relatório'!$B$84,'Faturamento SP2'!$E$2:$E$557,'Infos Relatório'!$B120,'Faturamento SP2'!$Z$2:$Z$557,'Infos Relatório'!U$1)</f>
        <v>0</v>
      </c>
      <c r="X120" s="15">
        <f>SUMIFS('Faturamento SP2'!$O$2:$O$557,'Faturamento SP2'!$D$2:$D$557,'Infos Relatório'!$B$84,'Faturamento SP2'!$E$2:$E$557,'Infos Relatório'!$B120,'Faturamento SP2'!$Z$2:$Z$557,'Infos Relatório'!U$1,'Faturamento SP2'!$T$2:$T$557,"Sim")+SUMIFS('Faturamento SP2'!$P$2:$P$557,'Faturamento SP2'!$D$2:$D$557,'Infos Relatório'!$B$84,'Faturamento SP2'!$E$2:$E$557,'Infos Relatório'!$B120,'Faturamento SP2'!$Z$2:$Z$557,'Infos Relatório'!U$1,'Faturamento SP2'!$T$2:$T$557,"Sim")</f>
        <v>0</v>
      </c>
      <c r="Y120" s="27" t="e">
        <f t="shared" si="27"/>
        <v>#DIV/0!</v>
      </c>
      <c r="Z120" s="24">
        <f>SUMIFS('Faturamento SP2'!$H$2:$H$557,'Faturamento SP2'!$D$2:$D$557,'Infos Relatório'!$B$84,'Faturamento SP2'!$E$2:$E$557,'Infos Relatório'!$B120,'Faturamento SP2'!$Z$2:$Z$557,'Infos Relatório'!U$1)</f>
        <v>0</v>
      </c>
      <c r="AA120" s="23">
        <f>COUNTIFS('Faturamento SP2'!$D$2:$D$557,'Infos Relatório'!$B$84,'Faturamento SP2'!$E$2:$E$557,'Infos Relatório'!$B120,'Faturamento SP2'!$Z$2:$Z$557,'Infos Relatório'!AA$1)</f>
        <v>0</v>
      </c>
      <c r="AB120" s="14">
        <f>SUMIFS('Faturamento SP2'!$G$2:$G$557,'Faturamento SP2'!$D$2:$D$557,'Infos Relatório'!$B$84,'Faturamento SP2'!$E$2:$E$557,'Infos Relatório'!$B120,'Faturamento SP2'!$Z$2:$Z$557,'Infos Relatório'!AA$1)</f>
        <v>0</v>
      </c>
      <c r="AC120" s="14">
        <f>SUMIFS('Faturamento SP2'!$J$2:$J$557,'Faturamento SP2'!$D$2:$D$557,'Infos Relatório'!$B$84,'Faturamento SP2'!$E$2:$E$557,'Infos Relatório'!$B120,'Faturamento SP2'!$Z$2:$Z$557,'Infos Relatório'!AA$1)</f>
        <v>0</v>
      </c>
      <c r="AD120" s="15">
        <f>SUMIFS('Faturamento SP2'!$O$2:$O$557,'Faturamento SP2'!$D$2:$D$557,'Infos Relatório'!$B$84,'Faturamento SP2'!$E$2:$E$557,'Infos Relatório'!$B120,'Faturamento SP2'!$Z$2:$Z$557,'Infos Relatório'!AA$1,'Faturamento SP2'!$T$2:$T$557,"Sim")+SUMIFS('Faturamento SP2'!$P$2:$P$557,'Faturamento SP2'!$D$2:$D$557,'Infos Relatório'!$B$84,'Faturamento SP2'!$E$2:$E$557,'Infos Relatório'!$B120,'Faturamento SP2'!$Z$2:$Z$557,'Infos Relatório'!AA$1,'Faturamento SP2'!$T$2:$T$557,"Sim")</f>
        <v>0</v>
      </c>
      <c r="AE120" s="27" t="e">
        <f t="shared" si="28"/>
        <v>#DIV/0!</v>
      </c>
      <c r="AF120" s="24">
        <f>SUMIFS('Faturamento SP2'!$H$2:$H$557,'Faturamento SP2'!$D$2:$D$557,'Infos Relatório'!$B$84,'Faturamento SP2'!$E$2:$E$557,'Infos Relatório'!$B120,'Faturamento SP2'!$Z$2:$Z$557,'Infos Relatório'!AA$1)</f>
        <v>0</v>
      </c>
      <c r="AG120" s="23">
        <f>COUNTIFS('Faturamento SP2'!$D$2:$D$557,'Infos Relatório'!$B$84,'Faturamento SP2'!$E$2:$E$557,'Infos Relatório'!$B120,'Faturamento SP2'!$Z$2:$Z$557,'Infos Relatório'!AG$1)</f>
        <v>0</v>
      </c>
      <c r="AH120" s="14">
        <f>SUMIFS('Faturamento SP2'!$G$2:$G$557,'Faturamento SP2'!$D$2:$D$557,'Infos Relatório'!$B$84,'Faturamento SP2'!$E$2:$E$557,'Infos Relatório'!$B120,'Faturamento SP2'!$Z$2:$Z$557,'Infos Relatório'!AG$1)</f>
        <v>0</v>
      </c>
      <c r="AI120" s="14">
        <f>SUMIFS('Faturamento SP2'!$J$2:$J$557,'Faturamento SP2'!$D$2:$D$557,'Infos Relatório'!$B$84,'Faturamento SP2'!$E$2:$E$557,'Infos Relatório'!$B120,'Faturamento SP2'!$Z$2:$Z$557,'Infos Relatório'!AG$1)</f>
        <v>0</v>
      </c>
      <c r="AJ120" s="15">
        <f>SUMIFS('Faturamento SP2'!$O$2:$O$557,'Faturamento SP2'!$D$2:$D$557,'Infos Relatório'!$B$84,'Faturamento SP2'!$E$2:$E$557,'Infos Relatório'!$B120,'Faturamento SP2'!$Z$2:$Z$557,'Infos Relatório'!AG$1,'Faturamento SP2'!$T$2:$T$557,"Sim")+SUMIFS('Faturamento SP2'!$P$2:$P$557,'Faturamento SP2'!$D$2:$D$557,'Infos Relatório'!$B$84,'Faturamento SP2'!$E$2:$E$557,'Infos Relatório'!$B120,'Faturamento SP2'!$Z$2:$Z$557,'Infos Relatório'!AG$1,'Faturamento SP2'!$T$2:$T$557,"Sim")</f>
        <v>0</v>
      </c>
      <c r="AK120" s="27" t="e">
        <f t="shared" si="29"/>
        <v>#DIV/0!</v>
      </c>
      <c r="AL120" s="24">
        <f>SUMIFS('Faturamento SP2'!$H$2:$H$557,'Faturamento SP2'!$D$2:$D$557,'Infos Relatório'!$B$84,'Faturamento SP2'!$E$2:$E$557,'Infos Relatório'!$B120,'Faturamento SP2'!$Z$2:$Z$557,'Infos Relatório'!AG$1)</f>
        <v>0</v>
      </c>
      <c r="AM120" s="23">
        <f>COUNTIFS('Faturamento SP2'!$D$2:$D$557,'Infos Relatório'!$B$84,'Faturamento SP2'!$E$2:$E$557,'Infos Relatório'!$B120,'Faturamento SP2'!$Z$2:$Z$557,'Infos Relatório'!AM$1)</f>
        <v>0</v>
      </c>
      <c r="AN120" s="14">
        <f>SUMIFS('Faturamento SP2'!$G$2:$G$557,'Faturamento SP2'!$D$2:$D$557,'Infos Relatório'!$B$84,'Faturamento SP2'!$E$2:$E$557,'Infos Relatório'!$B120,'Faturamento SP2'!$Z$2:$Z$557,'Infos Relatório'!AM$1)</f>
        <v>0</v>
      </c>
      <c r="AO120" s="14">
        <f>SUMIFS('Faturamento SP2'!$J$2:$J$557,'Faturamento SP2'!$D$2:$D$557,'Infos Relatório'!$B$84,'Faturamento SP2'!$E$2:$E$557,'Infos Relatório'!$B120,'Faturamento SP2'!$Z$2:$Z$557,'Infos Relatório'!AM$1)</f>
        <v>0</v>
      </c>
      <c r="AP120" s="15">
        <f>SUMIFS('Faturamento SP2'!$O$2:$O$557,'Faturamento SP2'!$D$2:$D$557,'Infos Relatório'!$B$84,'Faturamento SP2'!$E$2:$E$557,'Infos Relatório'!$B120,'Faturamento SP2'!$Z$2:$Z$557,'Infos Relatório'!AM$1,'Faturamento SP2'!$T$2:$T$557,"Sim")+SUMIFS('Faturamento SP2'!$P$2:$P$557,'Faturamento SP2'!$D$2:$D$557,'Infos Relatório'!$B$84,'Faturamento SP2'!$E$2:$E$557,'Infos Relatório'!$B120,'Faturamento SP2'!$Z$2:$Z$557,'Infos Relatório'!AM$1,'Faturamento SP2'!$T$2:$T$557,"Sim")</f>
        <v>0</v>
      </c>
      <c r="AQ120" s="27" t="e">
        <f t="shared" si="30"/>
        <v>#DIV/0!</v>
      </c>
      <c r="AR120" s="24">
        <f>SUMIFS('Faturamento SP2'!$H$2:$H$557,'Faturamento SP2'!$D$2:$D$557,'Infos Relatório'!$B$84,'Faturamento SP2'!$E$2:$E$557,'Infos Relatório'!$B120,'Faturamento SP2'!$Z$2:$Z$557,'Infos Relatório'!AM$1)</f>
        <v>0</v>
      </c>
      <c r="AS120" s="23">
        <f>COUNTIFS('Faturamento SP2'!$D$2:$D$557,'Infos Relatório'!$B$84,'Faturamento SP2'!$E$2:$E$557,'Infos Relatório'!$B120,'Faturamento SP2'!$Z$2:$Z$557,'Infos Relatório'!AS$1)</f>
        <v>0</v>
      </c>
      <c r="AT120" s="14">
        <f>SUMIFS('Faturamento SP2'!$G$2:$G$557,'Faturamento SP2'!$D$2:$D$557,'Infos Relatório'!$B$84,'Faturamento SP2'!$E$2:$E$557,'Infos Relatório'!$B120,'Faturamento SP2'!$Z$2:$Z$557,'Infos Relatório'!AS$1)</f>
        <v>0</v>
      </c>
      <c r="AU120" s="14">
        <f>SUMIFS('Faturamento SP2'!$J$2:$J$557,'Faturamento SP2'!$D$2:$D$557,'Infos Relatório'!$B$84,'Faturamento SP2'!$E$2:$E$557,'Infos Relatório'!$B120,'Faturamento SP2'!$Z$2:$Z$557,'Infos Relatório'!AS$1)</f>
        <v>0</v>
      </c>
      <c r="AV120" s="15">
        <f>SUMIFS('Faturamento SP2'!$O$2:$O$557,'Faturamento SP2'!$D$2:$D$557,'Infos Relatório'!$B$84,'Faturamento SP2'!$E$2:$E$557,'Infos Relatório'!$B120,'Faturamento SP2'!$Z$2:$Z$557,'Infos Relatório'!AS$1,'Faturamento SP2'!$T$2:$T$557,"Sim")+SUMIFS('Faturamento SP2'!$P$2:$P$557,'Faturamento SP2'!$D$2:$D$557,'Infos Relatório'!$B$84,'Faturamento SP2'!$E$2:$E$557,'Infos Relatório'!$B120,'Faturamento SP2'!$Z$2:$Z$557,'Infos Relatório'!AS$1,'Faturamento SP2'!$T$2:$T$557,"Sim")</f>
        <v>0</v>
      </c>
      <c r="AW120" s="27" t="e">
        <f t="shared" si="31"/>
        <v>#DIV/0!</v>
      </c>
      <c r="AX120" s="24">
        <f>SUMIFS('Faturamento SP2'!$H$2:$H$557,'Faturamento SP2'!$D$2:$D$557,'Infos Relatório'!$B$84,'Faturamento SP2'!$E$2:$E$557,'Infos Relatório'!$B120,'Faturamento SP2'!$Z$2:$Z$557,'Infos Relatório'!AS$1)</f>
        <v>0</v>
      </c>
      <c r="AY120" s="23">
        <f>COUNTIFS('Faturamento SP2'!$D$2:$D$557,'Infos Relatório'!$B$84,'Faturamento SP2'!$E$2:$E$557,'Infos Relatório'!$B120,'Faturamento SP2'!$Z$2:$Z$557,'Infos Relatório'!AY$1)</f>
        <v>0</v>
      </c>
      <c r="AZ120" s="14">
        <f>SUMIFS('Faturamento SP2'!$G$2:$G$557,'Faturamento SP2'!$D$2:$D$557,'Infos Relatório'!$B$84,'Faturamento SP2'!$E$2:$E$557,'Infos Relatório'!$B120,'Faturamento SP2'!$Z$2:$Z$557,'Infos Relatório'!AY$1)</f>
        <v>0</v>
      </c>
      <c r="BA120" s="14">
        <f>SUMIFS('Faturamento SP2'!$J$2:$J$557,'Faturamento SP2'!$D$2:$D$557,'Infos Relatório'!$B$84,'Faturamento SP2'!$E$2:$E$557,'Infos Relatório'!$B120,'Faturamento SP2'!$Z$2:$Z$557,'Infos Relatório'!AY$1)</f>
        <v>0</v>
      </c>
      <c r="BB120" s="15">
        <f>SUMIFS('Faturamento SP2'!$O$2:$O$557,'Faturamento SP2'!$D$2:$D$557,'Infos Relatório'!$B$84,'Faturamento SP2'!$E$2:$E$557,'Infos Relatório'!$B120,'Faturamento SP2'!$Z$2:$Z$557,'Infos Relatório'!AY$1,'Faturamento SP2'!$T$2:$T$557,"Sim")+SUMIFS('Faturamento SP2'!$P$2:$P$557,'Faturamento SP2'!$D$2:$D$557,'Infos Relatório'!$B$84,'Faturamento SP2'!$E$2:$E$557,'Infos Relatório'!$B120,'Faturamento SP2'!$Z$2:$Z$557,'Infos Relatório'!AY$1,'Faturamento SP2'!$T$2:$T$557,"Sim")</f>
        <v>0</v>
      </c>
      <c r="BC120" s="27" t="e">
        <f t="shared" si="32"/>
        <v>#DIV/0!</v>
      </c>
      <c r="BD120" s="24">
        <f>SUMIFS('Faturamento SP2'!$H$2:$H$557,'Faturamento SP2'!$D$2:$D$557,'Infos Relatório'!$B$84,'Faturamento SP2'!$E$2:$E$557,'Infos Relatório'!$B120,'Faturamento SP2'!$Z$2:$Z$557,'Infos Relatório'!AY$1)</f>
        <v>0</v>
      </c>
      <c r="BE120" s="23">
        <f>COUNTIFS('Faturamento SP2'!$D$2:$D$557,'Infos Relatório'!$B$84,'Faturamento SP2'!$E$2:$E$557,'Infos Relatório'!$B120,'Faturamento SP2'!$Z$2:$Z$557,'Infos Relatório'!BE$1)</f>
        <v>0</v>
      </c>
      <c r="BF120" s="14">
        <f>SUMIFS('Faturamento SP2'!$G$2:$G$557,'Faturamento SP2'!$D$2:$D$557,'Infos Relatório'!$B$84,'Faturamento SP2'!$E$2:$E$557,'Infos Relatório'!$B120,'Faturamento SP2'!$Z$2:$Z$557,'Infos Relatório'!BE$1)</f>
        <v>0</v>
      </c>
      <c r="BG120" s="14">
        <f>SUMIFS('Faturamento SP2'!$J$2:$J$557,'Faturamento SP2'!$D$2:$D$557,'Infos Relatório'!$B$84,'Faturamento SP2'!$E$2:$E$557,'Infos Relatório'!$B120,'Faturamento SP2'!$Z$2:$Z$557,'Infos Relatório'!BE$1)</f>
        <v>0</v>
      </c>
      <c r="BH120" s="15">
        <f>SUMIFS('Faturamento SP2'!$O$2:$O$557,'Faturamento SP2'!$D$2:$D$557,'Infos Relatório'!$B$84,'Faturamento SP2'!$E$2:$E$557,'Infos Relatório'!$B120,'Faturamento SP2'!$Z$2:$Z$557,'Infos Relatório'!BE$1,'Faturamento SP2'!$T$2:$T$557,"Sim")+SUMIFS('Faturamento SP2'!$P$2:$P$557,'Faturamento SP2'!$D$2:$D$557,'Infos Relatório'!$B$84,'Faturamento SP2'!$E$2:$E$557,'Infos Relatório'!$B120,'Faturamento SP2'!$Z$2:$Z$557,'Infos Relatório'!BE$1,'Faturamento SP2'!$T$2:$T$557,"Sim")</f>
        <v>0</v>
      </c>
      <c r="BI120" s="27" t="e">
        <f t="shared" si="33"/>
        <v>#DIV/0!</v>
      </c>
      <c r="BJ120" s="24">
        <f>SUMIFS('Faturamento SP2'!$H$2:$H$557,'Faturamento SP2'!$D$2:$D$557,'Infos Relatório'!$B$84,'Faturamento SP2'!$E$2:$E$557,'Infos Relatório'!$B120,'Faturamento SP2'!$Z$2:$Z$557,'Infos Relatório'!BE$1)</f>
        <v>0</v>
      </c>
      <c r="BK120" s="23">
        <f>COUNTIFS('Faturamento SP2'!$D$2:$D$557,'Infos Relatório'!$B$84,'Faturamento SP2'!$E$2:$E$557,'Infos Relatório'!$B120,'Faturamento SP2'!$Z$2:$Z$557,'Infos Relatório'!BK$1)</f>
        <v>0</v>
      </c>
      <c r="BL120" s="14">
        <f>SUMIFS('Faturamento SP2'!$G$2:$G$557,'Faturamento SP2'!$D$2:$D$557,'Infos Relatório'!$B$84,'Faturamento SP2'!$E$2:$E$557,'Infos Relatório'!$B120,'Faturamento SP2'!$Z$2:$Z$557,'Infos Relatório'!BK$1)</f>
        <v>0</v>
      </c>
      <c r="BM120" s="14">
        <f>SUMIFS('Faturamento SP2'!$J$2:$J$557,'Faturamento SP2'!$D$2:$D$557,'Infos Relatório'!$B$84,'Faturamento SP2'!$E$2:$E$557,'Infos Relatório'!$B120,'Faturamento SP2'!$Z$2:$Z$557,'Infos Relatório'!BK$1)</f>
        <v>0</v>
      </c>
      <c r="BN120" s="15">
        <f>SUMIFS('Faturamento SP2'!$O$2:$O$557,'Faturamento SP2'!$D$2:$D$557,'Infos Relatório'!$B$84,'Faturamento SP2'!$E$2:$E$557,'Infos Relatório'!$B120,'Faturamento SP2'!$Z$2:$Z$557,'Infos Relatório'!BK$1,'Faturamento SP2'!$T$2:$T$557,"Sim")+SUMIFS('Faturamento SP2'!$P$2:$P$557,'Faturamento SP2'!$D$2:$D$557,'Infos Relatório'!$B$84,'Faturamento SP2'!$E$2:$E$557,'Infos Relatório'!$B120,'Faturamento SP2'!$Z$2:$Z$557,'Infos Relatório'!BK$1,'Faturamento SP2'!$T$2:$T$557,"Sim")</f>
        <v>0</v>
      </c>
      <c r="BO120" s="27" t="e">
        <f t="shared" si="34"/>
        <v>#DIV/0!</v>
      </c>
      <c r="BP120" s="24">
        <f>SUMIFS('Faturamento SP2'!$H$2:$H$557,'Faturamento SP2'!$D$2:$D$557,'Infos Relatório'!$B$84,'Faturamento SP2'!$E$2:$E$557,'Infos Relatório'!$B120,'Faturamento SP2'!$Z$2:$Z$557,'Infos Relatório'!BK$1)</f>
        <v>0</v>
      </c>
      <c r="BQ120" s="23">
        <f>COUNTIFS('Faturamento SP2'!$D$2:$D$557,'Infos Relatório'!$B$84,'Faturamento SP2'!$E$2:$E$557,'Infos Relatório'!$B120,'Faturamento SP2'!$Z$2:$Z$557,'Infos Relatório'!BQ$1)</f>
        <v>0</v>
      </c>
      <c r="BR120" s="14">
        <f>SUMIFS('Faturamento SP2'!$G$2:$G$557,'Faturamento SP2'!$D$2:$D$557,'Infos Relatório'!$B$84,'Faturamento SP2'!$E$2:$E$557,'Infos Relatório'!$B120,'Faturamento SP2'!$Z$2:$Z$557,'Infos Relatório'!BQ$1)</f>
        <v>0</v>
      </c>
      <c r="BS120" s="14">
        <f>SUMIFS('Faturamento SP2'!$J$2:$J$557,'Faturamento SP2'!$D$2:$D$557,'Infos Relatório'!$B$84,'Faturamento SP2'!$E$2:$E$557,'Infos Relatório'!$B120,'Faturamento SP2'!$Z$2:$Z$557,'Infos Relatório'!BQ$1)</f>
        <v>0</v>
      </c>
      <c r="BT120" s="15">
        <f>SUMIFS('Faturamento SP2'!$O$2:$O$557,'Faturamento SP2'!$D$2:$D$557,'Infos Relatório'!$B$84,'Faturamento SP2'!$E$2:$E$557,'Infos Relatório'!$B120,'Faturamento SP2'!$Z$2:$Z$557,'Infos Relatório'!BQ$1,'Faturamento SP2'!$T$2:$T$557,"Sim")+SUMIFS('Faturamento SP2'!$P$2:$P$557,'Faturamento SP2'!$D$2:$D$557,'Infos Relatório'!$B$84,'Faturamento SP2'!$E$2:$E$557,'Infos Relatório'!$B120,'Faturamento SP2'!$Z$2:$Z$557,'Infos Relatório'!BQ$1,'Faturamento SP2'!$T$2:$T$557,"Sim")</f>
        <v>0</v>
      </c>
      <c r="BU120" s="27" t="e">
        <f t="shared" si="35"/>
        <v>#DIV/0!</v>
      </c>
      <c r="BV120" s="24">
        <f>SUMIFS('Faturamento SP2'!$H$2:$H$557,'Faturamento SP2'!$D$2:$D$557,'Infos Relatório'!$B$84,'Faturamento SP2'!$E$2:$E$557,'Infos Relatório'!$B120,'Faturamento SP2'!$Z$2:$Z$557,'Infos Relatório'!BQ$1)</f>
        <v>0</v>
      </c>
    </row>
    <row r="121" spans="2:74">
      <c r="B121" s="17" t="s">
        <v>778</v>
      </c>
      <c r="C121" s="23">
        <f>COUNTIFS('Faturamento SP2'!$D$2:$D$557,'Infos Relatório'!$B$84,'Faturamento SP2'!$E$2:$E$557,'Infos Relatório'!$B121,'Faturamento SP2'!$Z$2:$Z$557,'Infos Relatório'!C$1)</f>
        <v>0</v>
      </c>
      <c r="D121" s="14">
        <f>SUMIFS('Faturamento SP2'!$G$2:$G$557,'Faturamento SP2'!$D$2:$D$557,'Infos Relatório'!$B$84,'Faturamento SP2'!$E$2:$E$557,'Infos Relatório'!$B121,'Faturamento SP2'!$Z$2:$Z$557,'Infos Relatório'!C$1)</f>
        <v>0</v>
      </c>
      <c r="E121" s="55">
        <f>SUMIFS('Faturamento SP2'!$J$2:$J$557,'Faturamento SP2'!$D$2:$D$557,'Infos Relatório'!$B$84,'Faturamento SP2'!$E$2:$E$557,'Infos Relatório'!$B121,'Faturamento SP2'!$Z$2:$Z$557,'Infos Relatório'!C$1)</f>
        <v>0</v>
      </c>
      <c r="F121" s="15">
        <f>SUMIFS('Faturamento SP2'!$O$2:$O$557,'Faturamento SP2'!$D$2:$D$557,'Infos Relatório'!$B$84,'Faturamento SP2'!$E$2:$E$557,'Infos Relatório'!$B121,'Faturamento SP2'!$Z$2:$Z$557,'Infos Relatório'!C$1,'Faturamento SP2'!$T$2:$T$557,"Sim")+SUMIFS('Faturamento SP2'!$P$2:$P$557,'Faturamento SP2'!$D$2:$D$557,'Infos Relatório'!$B$84,'Faturamento SP2'!$E$2:$E$557,'Infos Relatório'!$B121,'Faturamento SP2'!$Z$2:$Z$557,'Infos Relatório'!C$1,'Faturamento SP2'!$T$2:$T$557,"Sim")</f>
        <v>0</v>
      </c>
      <c r="G121" s="60" t="e">
        <f t="shared" si="24"/>
        <v>#DIV/0!</v>
      </c>
      <c r="H121" s="24">
        <f>SUMIFS('Faturamento SP2'!$H$2:$H$557,'Faturamento SP2'!$D$2:$D$557,'Infos Relatório'!$B$84,'Faturamento SP2'!$E$2:$E$557,'Infos Relatório'!$B121,'Faturamento SP2'!$Z$2:$Z$557,'Infos Relatório'!C$1)</f>
        <v>0</v>
      </c>
      <c r="I121" s="23">
        <f>COUNTIFS('Faturamento SP2'!$D$2:$D$557,'Infos Relatório'!$B$84,'Faturamento SP2'!$E$2:$E$557,'Infos Relatório'!$B121,'Faturamento SP2'!$Z$2:$Z$557,'Infos Relatório'!I$1)</f>
        <v>0</v>
      </c>
      <c r="J121" s="14">
        <f>SUMIFS('Faturamento SP2'!$G$2:$G$557,'Faturamento SP2'!$D$2:$D$557,'Infos Relatório'!$B$84,'Faturamento SP2'!$E$2:$E$557,'Infos Relatório'!$B121,'Faturamento SP2'!$Z$2:$Z$557,'Infos Relatório'!I$1)</f>
        <v>0</v>
      </c>
      <c r="K121" s="55">
        <f>SUMIFS('Faturamento SP2'!$J$2:$J$557,'Faturamento SP2'!$D$2:$D$557,'Infos Relatório'!$B$84,'Faturamento SP2'!$E$2:$E$557,'Infos Relatório'!$B121,'Faturamento SP2'!$Z$2:$Z$557,'Infos Relatório'!I$1)</f>
        <v>0</v>
      </c>
      <c r="L121" s="15">
        <f>SUMIFS('Faturamento SP2'!$O$2:$O$557,'Faturamento SP2'!$D$2:$D$557,'Infos Relatório'!$B$84,'Faturamento SP2'!$E$2:$E$557,'Infos Relatório'!$B121,'Faturamento SP2'!$Z$2:$Z$557,'Infos Relatório'!I$1,'Faturamento SP2'!$T$2:$T$557,"Sim")+SUMIFS('Faturamento SP2'!$P$2:$P$557,'Faturamento SP2'!$D$2:$D$557,'Infos Relatório'!$B$84,'Faturamento SP2'!$E$2:$E$557,'Infos Relatório'!$B121,'Faturamento SP2'!$Z$2:$Z$557,'Infos Relatório'!I$1,'Faturamento SP2'!$T$2:$T$557,"Sim")</f>
        <v>0</v>
      </c>
      <c r="M121" s="27" t="e">
        <f t="shared" si="25"/>
        <v>#DIV/0!</v>
      </c>
      <c r="N121" s="24">
        <f>SUMIFS('Faturamento SP2'!$H$2:$H$557,'Faturamento SP2'!$D$2:$D$557,'Infos Relatório'!$B$84,'Faturamento SP2'!$E$2:$E$557,'Infos Relatório'!$B121,'Faturamento SP2'!$Z$2:$Z$557,'Infos Relatório'!I$1)</f>
        <v>0</v>
      </c>
      <c r="O121" s="23">
        <f>COUNTIFS('Faturamento SP2'!$D$2:$D$557,'Infos Relatório'!$B$84,'Faturamento SP2'!$E$2:$E$557,'Infos Relatório'!$B121,'Faturamento SP2'!$Z$2:$Z$557,'Infos Relatório'!O$1)</f>
        <v>0</v>
      </c>
      <c r="P121" s="14">
        <f>SUMIFS('Faturamento SP2'!$G$2:$G$557,'Faturamento SP2'!$D$2:$D$557,'Infos Relatório'!$B$84,'Faturamento SP2'!$E$2:$E$557,'Infos Relatório'!$B121,'Faturamento SP2'!$Z$2:$Z$557,'Infos Relatório'!O$1)</f>
        <v>0</v>
      </c>
      <c r="Q121" s="14">
        <f>SUMIFS('Faturamento SP2'!$J$2:$J$557,'Faturamento SP2'!$D$2:$D$557,'Infos Relatório'!$B$84,'Faturamento SP2'!$E$2:$E$557,'Infos Relatório'!$B121,'Faturamento SP2'!$Z$2:$Z$557,'Infos Relatório'!O$1)</f>
        <v>0</v>
      </c>
      <c r="R121" s="15">
        <f>SUMIFS('Faturamento SP2'!$O$2:$O$557,'Faturamento SP2'!$D$2:$D$557,'Infos Relatório'!$B$84,'Faturamento SP2'!$E$2:$E$557,'Infos Relatório'!$B121,'Faturamento SP2'!$Z$2:$Z$557,'Infos Relatório'!O$1,'Faturamento SP2'!$T$2:$T$557,"Sim")+SUMIFS('Faturamento SP2'!$P$2:$P$557,'Faturamento SP2'!$D$2:$D$557,'Infos Relatório'!$B$84,'Faturamento SP2'!$E$2:$E$557,'Infos Relatório'!$B121,'Faturamento SP2'!$Z$2:$Z$557,'Infos Relatório'!O$1,'Faturamento SP2'!$T$2:$T$557,"Sim")</f>
        <v>0</v>
      </c>
      <c r="S121" s="27" t="e">
        <f t="shared" si="26"/>
        <v>#DIV/0!</v>
      </c>
      <c r="T121" s="24">
        <f>SUMIFS('Faturamento SP2'!$H$2:$H$557,'Faturamento SP2'!$D$2:$D$557,'Infos Relatório'!$B$84,'Faturamento SP2'!$E$2:$E$557,'Infos Relatório'!$B121,'Faturamento SP2'!$Z$2:$Z$557,'Infos Relatório'!O$1)</f>
        <v>0</v>
      </c>
      <c r="U121" s="23">
        <f>COUNTIFS('Faturamento SP2'!$D$2:$D$557,'Infos Relatório'!$B$84,'Faturamento SP2'!$E$2:$E$557,'Infos Relatório'!$B121,'Faturamento SP2'!$Z$2:$Z$557,'Infos Relatório'!U$1)</f>
        <v>0</v>
      </c>
      <c r="V121" s="14">
        <f>SUMIFS('Faturamento SP2'!$G$2:$G$557,'Faturamento SP2'!$D$2:$D$557,'Infos Relatório'!$B$84,'Faturamento SP2'!$E$2:$E$557,'Infos Relatório'!$B121,'Faturamento SP2'!$Z$2:$Z$557,'Infos Relatório'!U$1)</f>
        <v>0</v>
      </c>
      <c r="W121" s="14">
        <f>SUMIFS('Faturamento SP2'!$J$2:$J$557,'Faturamento SP2'!$D$2:$D$557,'Infos Relatório'!$B$84,'Faturamento SP2'!$E$2:$E$557,'Infos Relatório'!$B121,'Faturamento SP2'!$Z$2:$Z$557,'Infos Relatório'!U$1)</f>
        <v>0</v>
      </c>
      <c r="X121" s="15">
        <f>SUMIFS('Faturamento SP2'!$O$2:$O$557,'Faturamento SP2'!$D$2:$D$557,'Infos Relatório'!$B$84,'Faturamento SP2'!$E$2:$E$557,'Infos Relatório'!$B121,'Faturamento SP2'!$Z$2:$Z$557,'Infos Relatório'!U$1,'Faturamento SP2'!$T$2:$T$557,"Sim")+SUMIFS('Faturamento SP2'!$P$2:$P$557,'Faturamento SP2'!$D$2:$D$557,'Infos Relatório'!$B$84,'Faturamento SP2'!$E$2:$E$557,'Infos Relatório'!$B121,'Faturamento SP2'!$Z$2:$Z$557,'Infos Relatório'!U$1,'Faturamento SP2'!$T$2:$T$557,"Sim")</f>
        <v>0</v>
      </c>
      <c r="Y121" s="27" t="e">
        <f t="shared" si="27"/>
        <v>#DIV/0!</v>
      </c>
      <c r="Z121" s="24">
        <f>SUMIFS('Faturamento SP2'!$H$2:$H$557,'Faturamento SP2'!$D$2:$D$557,'Infos Relatório'!$B$84,'Faturamento SP2'!$E$2:$E$557,'Infos Relatório'!$B121,'Faturamento SP2'!$Z$2:$Z$557,'Infos Relatório'!U$1)</f>
        <v>0</v>
      </c>
      <c r="AA121" s="23">
        <f>COUNTIFS('Faturamento SP2'!$D$2:$D$557,'Infos Relatório'!$B$84,'Faturamento SP2'!$E$2:$E$557,'Infos Relatório'!$B121,'Faturamento SP2'!$Z$2:$Z$557,'Infos Relatório'!AA$1)</f>
        <v>0</v>
      </c>
      <c r="AB121" s="14">
        <f>SUMIFS('Faturamento SP2'!$G$2:$G$557,'Faturamento SP2'!$D$2:$D$557,'Infos Relatório'!$B$84,'Faturamento SP2'!$E$2:$E$557,'Infos Relatório'!$B121,'Faturamento SP2'!$Z$2:$Z$557,'Infos Relatório'!AA$1)</f>
        <v>0</v>
      </c>
      <c r="AC121" s="14">
        <f>SUMIFS('Faturamento SP2'!$J$2:$J$557,'Faturamento SP2'!$D$2:$D$557,'Infos Relatório'!$B$84,'Faturamento SP2'!$E$2:$E$557,'Infos Relatório'!$B121,'Faturamento SP2'!$Z$2:$Z$557,'Infos Relatório'!AA$1)</f>
        <v>0</v>
      </c>
      <c r="AD121" s="15">
        <f>SUMIFS('Faturamento SP2'!$O$2:$O$557,'Faturamento SP2'!$D$2:$D$557,'Infos Relatório'!$B$84,'Faturamento SP2'!$E$2:$E$557,'Infos Relatório'!$B121,'Faturamento SP2'!$Z$2:$Z$557,'Infos Relatório'!AA$1,'Faturamento SP2'!$T$2:$T$557,"Sim")+SUMIFS('Faturamento SP2'!$P$2:$P$557,'Faturamento SP2'!$D$2:$D$557,'Infos Relatório'!$B$84,'Faturamento SP2'!$E$2:$E$557,'Infos Relatório'!$B121,'Faturamento SP2'!$Z$2:$Z$557,'Infos Relatório'!AA$1,'Faturamento SP2'!$T$2:$T$557,"Sim")</f>
        <v>0</v>
      </c>
      <c r="AE121" s="27" t="e">
        <f t="shared" si="28"/>
        <v>#DIV/0!</v>
      </c>
      <c r="AF121" s="24">
        <f>SUMIFS('Faturamento SP2'!$H$2:$H$557,'Faturamento SP2'!$D$2:$D$557,'Infos Relatório'!$B$84,'Faturamento SP2'!$E$2:$E$557,'Infos Relatório'!$B121,'Faturamento SP2'!$Z$2:$Z$557,'Infos Relatório'!AA$1)</f>
        <v>0</v>
      </c>
      <c r="AG121" s="23">
        <f>COUNTIFS('Faturamento SP2'!$D$2:$D$557,'Infos Relatório'!$B$84,'Faturamento SP2'!$E$2:$E$557,'Infos Relatório'!$B121,'Faturamento SP2'!$Z$2:$Z$557,'Infos Relatório'!AG$1)</f>
        <v>0</v>
      </c>
      <c r="AH121" s="14">
        <f>SUMIFS('Faturamento SP2'!$G$2:$G$557,'Faturamento SP2'!$D$2:$D$557,'Infos Relatório'!$B$84,'Faturamento SP2'!$E$2:$E$557,'Infos Relatório'!$B121,'Faturamento SP2'!$Z$2:$Z$557,'Infos Relatório'!AG$1)</f>
        <v>0</v>
      </c>
      <c r="AI121" s="14">
        <f>SUMIFS('Faturamento SP2'!$J$2:$J$557,'Faturamento SP2'!$D$2:$D$557,'Infos Relatório'!$B$84,'Faturamento SP2'!$E$2:$E$557,'Infos Relatório'!$B121,'Faturamento SP2'!$Z$2:$Z$557,'Infos Relatório'!AG$1)</f>
        <v>0</v>
      </c>
      <c r="AJ121" s="15">
        <f>SUMIFS('Faturamento SP2'!$O$2:$O$557,'Faturamento SP2'!$D$2:$D$557,'Infos Relatório'!$B$84,'Faturamento SP2'!$E$2:$E$557,'Infos Relatório'!$B121,'Faturamento SP2'!$Z$2:$Z$557,'Infos Relatório'!AG$1,'Faturamento SP2'!$T$2:$T$557,"Sim")+SUMIFS('Faturamento SP2'!$P$2:$P$557,'Faturamento SP2'!$D$2:$D$557,'Infos Relatório'!$B$84,'Faturamento SP2'!$E$2:$E$557,'Infos Relatório'!$B121,'Faturamento SP2'!$Z$2:$Z$557,'Infos Relatório'!AG$1,'Faturamento SP2'!$T$2:$T$557,"Sim")</f>
        <v>0</v>
      </c>
      <c r="AK121" s="27" t="e">
        <f t="shared" si="29"/>
        <v>#DIV/0!</v>
      </c>
      <c r="AL121" s="24">
        <f>SUMIFS('Faturamento SP2'!$H$2:$H$557,'Faturamento SP2'!$D$2:$D$557,'Infos Relatório'!$B$84,'Faturamento SP2'!$E$2:$E$557,'Infos Relatório'!$B121,'Faturamento SP2'!$Z$2:$Z$557,'Infos Relatório'!AG$1)</f>
        <v>0</v>
      </c>
      <c r="AM121" s="23">
        <f>COUNTIFS('Faturamento SP2'!$D$2:$D$557,'Infos Relatório'!$B$84,'Faturamento SP2'!$E$2:$E$557,'Infos Relatório'!$B121,'Faturamento SP2'!$Z$2:$Z$557,'Infos Relatório'!AM$1)</f>
        <v>0</v>
      </c>
      <c r="AN121" s="14">
        <f>SUMIFS('Faturamento SP2'!$G$2:$G$557,'Faturamento SP2'!$D$2:$D$557,'Infos Relatório'!$B$84,'Faturamento SP2'!$E$2:$E$557,'Infos Relatório'!$B121,'Faturamento SP2'!$Z$2:$Z$557,'Infos Relatório'!AM$1)</f>
        <v>0</v>
      </c>
      <c r="AO121" s="14">
        <f>SUMIFS('Faturamento SP2'!$J$2:$J$557,'Faturamento SP2'!$D$2:$D$557,'Infos Relatório'!$B$84,'Faturamento SP2'!$E$2:$E$557,'Infos Relatório'!$B121,'Faturamento SP2'!$Z$2:$Z$557,'Infos Relatório'!AM$1)</f>
        <v>0</v>
      </c>
      <c r="AP121" s="15">
        <f>SUMIFS('Faturamento SP2'!$O$2:$O$557,'Faturamento SP2'!$D$2:$D$557,'Infos Relatório'!$B$84,'Faturamento SP2'!$E$2:$E$557,'Infos Relatório'!$B121,'Faturamento SP2'!$Z$2:$Z$557,'Infos Relatório'!AM$1,'Faturamento SP2'!$T$2:$T$557,"Sim")+SUMIFS('Faturamento SP2'!$P$2:$P$557,'Faturamento SP2'!$D$2:$D$557,'Infos Relatório'!$B$84,'Faturamento SP2'!$E$2:$E$557,'Infos Relatório'!$B121,'Faturamento SP2'!$Z$2:$Z$557,'Infos Relatório'!AM$1,'Faturamento SP2'!$T$2:$T$557,"Sim")</f>
        <v>0</v>
      </c>
      <c r="AQ121" s="27" t="e">
        <f t="shared" si="30"/>
        <v>#DIV/0!</v>
      </c>
      <c r="AR121" s="24">
        <f>SUMIFS('Faturamento SP2'!$H$2:$H$557,'Faturamento SP2'!$D$2:$D$557,'Infos Relatório'!$B$84,'Faturamento SP2'!$E$2:$E$557,'Infos Relatório'!$B121,'Faturamento SP2'!$Z$2:$Z$557,'Infos Relatório'!AM$1)</f>
        <v>0</v>
      </c>
      <c r="AS121" s="23">
        <f>COUNTIFS('Faturamento SP2'!$D$2:$D$557,'Infos Relatório'!$B$84,'Faturamento SP2'!$E$2:$E$557,'Infos Relatório'!$B121,'Faturamento SP2'!$Z$2:$Z$557,'Infos Relatório'!AS$1)</f>
        <v>0</v>
      </c>
      <c r="AT121" s="14">
        <f>SUMIFS('Faturamento SP2'!$G$2:$G$557,'Faturamento SP2'!$D$2:$D$557,'Infos Relatório'!$B$84,'Faturamento SP2'!$E$2:$E$557,'Infos Relatório'!$B121,'Faturamento SP2'!$Z$2:$Z$557,'Infos Relatório'!AS$1)</f>
        <v>0</v>
      </c>
      <c r="AU121" s="14">
        <f>SUMIFS('Faturamento SP2'!$J$2:$J$557,'Faturamento SP2'!$D$2:$D$557,'Infos Relatório'!$B$84,'Faturamento SP2'!$E$2:$E$557,'Infos Relatório'!$B121,'Faturamento SP2'!$Z$2:$Z$557,'Infos Relatório'!AS$1)</f>
        <v>0</v>
      </c>
      <c r="AV121" s="15">
        <f>SUMIFS('Faturamento SP2'!$O$2:$O$557,'Faturamento SP2'!$D$2:$D$557,'Infos Relatório'!$B$84,'Faturamento SP2'!$E$2:$E$557,'Infos Relatório'!$B121,'Faturamento SP2'!$Z$2:$Z$557,'Infos Relatório'!AS$1,'Faturamento SP2'!$T$2:$T$557,"Sim")+SUMIFS('Faturamento SP2'!$P$2:$P$557,'Faturamento SP2'!$D$2:$D$557,'Infos Relatório'!$B$84,'Faturamento SP2'!$E$2:$E$557,'Infos Relatório'!$B121,'Faturamento SP2'!$Z$2:$Z$557,'Infos Relatório'!AS$1,'Faturamento SP2'!$T$2:$T$557,"Sim")</f>
        <v>0</v>
      </c>
      <c r="AW121" s="27" t="e">
        <f t="shared" si="31"/>
        <v>#DIV/0!</v>
      </c>
      <c r="AX121" s="24">
        <f>SUMIFS('Faturamento SP2'!$H$2:$H$557,'Faturamento SP2'!$D$2:$D$557,'Infos Relatório'!$B$84,'Faturamento SP2'!$E$2:$E$557,'Infos Relatório'!$B121,'Faturamento SP2'!$Z$2:$Z$557,'Infos Relatório'!AS$1)</f>
        <v>0</v>
      </c>
      <c r="AY121" s="23">
        <f>COUNTIFS('Faturamento SP2'!$D$2:$D$557,'Infos Relatório'!$B$84,'Faturamento SP2'!$E$2:$E$557,'Infos Relatório'!$B121,'Faturamento SP2'!$Z$2:$Z$557,'Infos Relatório'!AY$1)</f>
        <v>0</v>
      </c>
      <c r="AZ121" s="14">
        <f>SUMIFS('Faturamento SP2'!$G$2:$G$557,'Faturamento SP2'!$D$2:$D$557,'Infos Relatório'!$B$84,'Faturamento SP2'!$E$2:$E$557,'Infos Relatório'!$B121,'Faturamento SP2'!$Z$2:$Z$557,'Infos Relatório'!AY$1)</f>
        <v>0</v>
      </c>
      <c r="BA121" s="14">
        <f>SUMIFS('Faturamento SP2'!$J$2:$J$557,'Faturamento SP2'!$D$2:$D$557,'Infos Relatório'!$B$84,'Faturamento SP2'!$E$2:$E$557,'Infos Relatório'!$B121,'Faturamento SP2'!$Z$2:$Z$557,'Infos Relatório'!AY$1)</f>
        <v>0</v>
      </c>
      <c r="BB121" s="15">
        <f>SUMIFS('Faturamento SP2'!$O$2:$O$557,'Faturamento SP2'!$D$2:$D$557,'Infos Relatório'!$B$84,'Faturamento SP2'!$E$2:$E$557,'Infos Relatório'!$B121,'Faturamento SP2'!$Z$2:$Z$557,'Infos Relatório'!AY$1,'Faturamento SP2'!$T$2:$T$557,"Sim")+SUMIFS('Faturamento SP2'!$P$2:$P$557,'Faturamento SP2'!$D$2:$D$557,'Infos Relatório'!$B$84,'Faturamento SP2'!$E$2:$E$557,'Infos Relatório'!$B121,'Faturamento SP2'!$Z$2:$Z$557,'Infos Relatório'!AY$1,'Faturamento SP2'!$T$2:$T$557,"Sim")</f>
        <v>0</v>
      </c>
      <c r="BC121" s="27" t="e">
        <f t="shared" si="32"/>
        <v>#DIV/0!</v>
      </c>
      <c r="BD121" s="24">
        <f>SUMIFS('Faturamento SP2'!$H$2:$H$557,'Faturamento SP2'!$D$2:$D$557,'Infos Relatório'!$B$84,'Faturamento SP2'!$E$2:$E$557,'Infos Relatório'!$B121,'Faturamento SP2'!$Z$2:$Z$557,'Infos Relatório'!AY$1)</f>
        <v>0</v>
      </c>
      <c r="BE121" s="23">
        <f>COUNTIFS('Faturamento SP2'!$D$2:$D$557,'Infos Relatório'!$B$84,'Faturamento SP2'!$E$2:$E$557,'Infos Relatório'!$B121,'Faturamento SP2'!$Z$2:$Z$557,'Infos Relatório'!BE$1)</f>
        <v>0</v>
      </c>
      <c r="BF121" s="14">
        <f>SUMIFS('Faturamento SP2'!$G$2:$G$557,'Faturamento SP2'!$D$2:$D$557,'Infos Relatório'!$B$84,'Faturamento SP2'!$E$2:$E$557,'Infos Relatório'!$B121,'Faturamento SP2'!$Z$2:$Z$557,'Infos Relatório'!BE$1)</f>
        <v>0</v>
      </c>
      <c r="BG121" s="14">
        <f>SUMIFS('Faturamento SP2'!$J$2:$J$557,'Faturamento SP2'!$D$2:$D$557,'Infos Relatório'!$B$84,'Faturamento SP2'!$E$2:$E$557,'Infos Relatório'!$B121,'Faturamento SP2'!$Z$2:$Z$557,'Infos Relatório'!BE$1)</f>
        <v>0</v>
      </c>
      <c r="BH121" s="15">
        <f>SUMIFS('Faturamento SP2'!$O$2:$O$557,'Faturamento SP2'!$D$2:$D$557,'Infos Relatório'!$B$84,'Faturamento SP2'!$E$2:$E$557,'Infos Relatório'!$B121,'Faturamento SP2'!$Z$2:$Z$557,'Infos Relatório'!BE$1,'Faturamento SP2'!$T$2:$T$557,"Sim")+SUMIFS('Faturamento SP2'!$P$2:$P$557,'Faturamento SP2'!$D$2:$D$557,'Infos Relatório'!$B$84,'Faturamento SP2'!$E$2:$E$557,'Infos Relatório'!$B121,'Faturamento SP2'!$Z$2:$Z$557,'Infos Relatório'!BE$1,'Faturamento SP2'!$T$2:$T$557,"Sim")</f>
        <v>0</v>
      </c>
      <c r="BI121" s="27" t="e">
        <f t="shared" si="33"/>
        <v>#DIV/0!</v>
      </c>
      <c r="BJ121" s="24">
        <f>SUMIFS('Faturamento SP2'!$H$2:$H$557,'Faturamento SP2'!$D$2:$D$557,'Infos Relatório'!$B$84,'Faturamento SP2'!$E$2:$E$557,'Infos Relatório'!$B121,'Faturamento SP2'!$Z$2:$Z$557,'Infos Relatório'!BE$1)</f>
        <v>0</v>
      </c>
      <c r="BK121" s="23">
        <f>COUNTIFS('Faturamento SP2'!$D$2:$D$557,'Infos Relatório'!$B$84,'Faturamento SP2'!$E$2:$E$557,'Infos Relatório'!$B121,'Faturamento SP2'!$Z$2:$Z$557,'Infos Relatório'!BK$1)</f>
        <v>0</v>
      </c>
      <c r="BL121" s="14">
        <f>SUMIFS('Faturamento SP2'!$G$2:$G$557,'Faturamento SP2'!$D$2:$D$557,'Infos Relatório'!$B$84,'Faturamento SP2'!$E$2:$E$557,'Infos Relatório'!$B121,'Faturamento SP2'!$Z$2:$Z$557,'Infos Relatório'!BK$1)</f>
        <v>0</v>
      </c>
      <c r="BM121" s="14">
        <f>SUMIFS('Faturamento SP2'!$J$2:$J$557,'Faturamento SP2'!$D$2:$D$557,'Infos Relatório'!$B$84,'Faturamento SP2'!$E$2:$E$557,'Infos Relatório'!$B121,'Faturamento SP2'!$Z$2:$Z$557,'Infos Relatório'!BK$1)</f>
        <v>0</v>
      </c>
      <c r="BN121" s="15">
        <f>SUMIFS('Faturamento SP2'!$O$2:$O$557,'Faturamento SP2'!$D$2:$D$557,'Infos Relatório'!$B$84,'Faturamento SP2'!$E$2:$E$557,'Infos Relatório'!$B121,'Faturamento SP2'!$Z$2:$Z$557,'Infos Relatório'!BK$1,'Faturamento SP2'!$T$2:$T$557,"Sim")+SUMIFS('Faturamento SP2'!$P$2:$P$557,'Faturamento SP2'!$D$2:$D$557,'Infos Relatório'!$B$84,'Faturamento SP2'!$E$2:$E$557,'Infos Relatório'!$B121,'Faturamento SP2'!$Z$2:$Z$557,'Infos Relatório'!BK$1,'Faturamento SP2'!$T$2:$T$557,"Sim")</f>
        <v>0</v>
      </c>
      <c r="BO121" s="27" t="e">
        <f t="shared" si="34"/>
        <v>#DIV/0!</v>
      </c>
      <c r="BP121" s="24">
        <f>SUMIFS('Faturamento SP2'!$H$2:$H$557,'Faturamento SP2'!$D$2:$D$557,'Infos Relatório'!$B$84,'Faturamento SP2'!$E$2:$E$557,'Infos Relatório'!$B121,'Faturamento SP2'!$Z$2:$Z$557,'Infos Relatório'!BK$1)</f>
        <v>0</v>
      </c>
      <c r="BQ121" s="23">
        <f>COUNTIFS('Faturamento SP2'!$D$2:$D$557,'Infos Relatório'!$B$84,'Faturamento SP2'!$E$2:$E$557,'Infos Relatório'!$B121,'Faturamento SP2'!$Z$2:$Z$557,'Infos Relatório'!BQ$1)</f>
        <v>0</v>
      </c>
      <c r="BR121" s="14">
        <f>SUMIFS('Faturamento SP2'!$G$2:$G$557,'Faturamento SP2'!$D$2:$D$557,'Infos Relatório'!$B$84,'Faturamento SP2'!$E$2:$E$557,'Infos Relatório'!$B121,'Faturamento SP2'!$Z$2:$Z$557,'Infos Relatório'!BQ$1)</f>
        <v>0</v>
      </c>
      <c r="BS121" s="14">
        <f>SUMIFS('Faturamento SP2'!$J$2:$J$557,'Faturamento SP2'!$D$2:$D$557,'Infos Relatório'!$B$84,'Faturamento SP2'!$E$2:$E$557,'Infos Relatório'!$B121,'Faturamento SP2'!$Z$2:$Z$557,'Infos Relatório'!BQ$1)</f>
        <v>0</v>
      </c>
      <c r="BT121" s="15">
        <f>SUMIFS('Faturamento SP2'!$O$2:$O$557,'Faturamento SP2'!$D$2:$D$557,'Infos Relatório'!$B$84,'Faturamento SP2'!$E$2:$E$557,'Infos Relatório'!$B121,'Faturamento SP2'!$Z$2:$Z$557,'Infos Relatório'!BQ$1,'Faturamento SP2'!$T$2:$T$557,"Sim")+SUMIFS('Faturamento SP2'!$P$2:$P$557,'Faturamento SP2'!$D$2:$D$557,'Infos Relatório'!$B$84,'Faturamento SP2'!$E$2:$E$557,'Infos Relatório'!$B121,'Faturamento SP2'!$Z$2:$Z$557,'Infos Relatório'!BQ$1,'Faturamento SP2'!$T$2:$T$557,"Sim")</f>
        <v>0</v>
      </c>
      <c r="BU121" s="27" t="e">
        <f t="shared" si="35"/>
        <v>#DIV/0!</v>
      </c>
      <c r="BV121" s="24">
        <f>SUMIFS('Faturamento SP2'!$H$2:$H$557,'Faturamento SP2'!$D$2:$D$557,'Infos Relatório'!$B$84,'Faturamento SP2'!$E$2:$E$557,'Infos Relatório'!$B121,'Faturamento SP2'!$Z$2:$Z$557,'Infos Relatório'!BQ$1)</f>
        <v>0</v>
      </c>
    </row>
    <row r="122" spans="2:74">
      <c r="B122" s="17" t="s">
        <v>273</v>
      </c>
      <c r="C122" s="23">
        <f>COUNTIFS('Faturamento SP2'!$D$2:$D$557,'Infos Relatório'!$B$84,'Faturamento SP2'!$E$2:$E$557,'Infos Relatório'!$B122,'Faturamento SP2'!$Z$2:$Z$557,'Infos Relatório'!C$1)</f>
        <v>0</v>
      </c>
      <c r="D122" s="14">
        <f>SUMIFS('Faturamento SP2'!$G$2:$G$557,'Faturamento SP2'!$D$2:$D$557,'Infos Relatório'!$B$84,'Faturamento SP2'!$E$2:$E$557,'Infos Relatório'!$B122,'Faturamento SP2'!$Z$2:$Z$557,'Infos Relatório'!C$1)</f>
        <v>0</v>
      </c>
      <c r="E122" s="55">
        <f>SUMIFS('Faturamento SP2'!$J$2:$J$557,'Faturamento SP2'!$D$2:$D$557,'Infos Relatório'!$B$84,'Faturamento SP2'!$E$2:$E$557,'Infos Relatório'!$B122,'Faturamento SP2'!$Z$2:$Z$557,'Infos Relatório'!C$1)</f>
        <v>0</v>
      </c>
      <c r="F122" s="15">
        <f>SUMIFS('Faturamento SP2'!$O$2:$O$557,'Faturamento SP2'!$D$2:$D$557,'Infos Relatório'!$B$84,'Faturamento SP2'!$E$2:$E$557,'Infos Relatório'!$B122,'Faturamento SP2'!$Z$2:$Z$557,'Infos Relatório'!C$1,'Faturamento SP2'!$T$2:$T$557,"Sim")+SUMIFS('Faturamento SP2'!$P$2:$P$557,'Faturamento SP2'!$D$2:$D$557,'Infos Relatório'!$B$84,'Faturamento SP2'!$E$2:$E$557,'Infos Relatório'!$B122,'Faturamento SP2'!$Z$2:$Z$557,'Infos Relatório'!C$1,'Faturamento SP2'!$T$2:$T$557,"Sim")</f>
        <v>0</v>
      </c>
      <c r="G122" s="60" t="e">
        <f t="shared" si="24"/>
        <v>#DIV/0!</v>
      </c>
      <c r="H122" s="24">
        <f>SUMIFS('Faturamento SP2'!$H$2:$H$557,'Faturamento SP2'!$D$2:$D$557,'Infos Relatório'!$B$84,'Faturamento SP2'!$E$2:$E$557,'Infos Relatório'!$B122,'Faturamento SP2'!$Z$2:$Z$557,'Infos Relatório'!C$1)</f>
        <v>0</v>
      </c>
      <c r="I122" s="23">
        <f>COUNTIFS('Faturamento SP2'!$D$2:$D$557,'Infos Relatório'!$B$84,'Faturamento SP2'!$E$2:$E$557,'Infos Relatório'!$B122,'Faturamento SP2'!$Z$2:$Z$557,'Infos Relatório'!I$1)</f>
        <v>0</v>
      </c>
      <c r="J122" s="14">
        <f>SUMIFS('Faturamento SP2'!$G$2:$G$557,'Faturamento SP2'!$D$2:$D$557,'Infos Relatório'!$B$84,'Faturamento SP2'!$E$2:$E$557,'Infos Relatório'!$B122,'Faturamento SP2'!$Z$2:$Z$557,'Infos Relatório'!I$1)</f>
        <v>0</v>
      </c>
      <c r="K122" s="55">
        <f>SUMIFS('Faturamento SP2'!$J$2:$J$557,'Faturamento SP2'!$D$2:$D$557,'Infos Relatório'!$B$84,'Faturamento SP2'!$E$2:$E$557,'Infos Relatório'!$B122,'Faturamento SP2'!$Z$2:$Z$557,'Infos Relatório'!I$1)</f>
        <v>0</v>
      </c>
      <c r="L122" s="15">
        <f>SUMIFS('Faturamento SP2'!$O$2:$O$557,'Faturamento SP2'!$D$2:$D$557,'Infos Relatório'!$B$84,'Faturamento SP2'!$E$2:$E$557,'Infos Relatório'!$B122,'Faturamento SP2'!$Z$2:$Z$557,'Infos Relatório'!I$1,'Faturamento SP2'!$T$2:$T$557,"Sim")+SUMIFS('Faturamento SP2'!$P$2:$P$557,'Faturamento SP2'!$D$2:$D$557,'Infos Relatório'!$B$84,'Faturamento SP2'!$E$2:$E$557,'Infos Relatório'!$B122,'Faturamento SP2'!$Z$2:$Z$557,'Infos Relatório'!I$1,'Faturamento SP2'!$T$2:$T$557,"Sim")</f>
        <v>0</v>
      </c>
      <c r="M122" s="27" t="e">
        <f t="shared" si="25"/>
        <v>#DIV/0!</v>
      </c>
      <c r="N122" s="24">
        <f>SUMIFS('Faturamento SP2'!$H$2:$H$557,'Faturamento SP2'!$D$2:$D$557,'Infos Relatório'!$B$84,'Faturamento SP2'!$E$2:$E$557,'Infos Relatório'!$B122,'Faturamento SP2'!$Z$2:$Z$557,'Infos Relatório'!I$1)</f>
        <v>0</v>
      </c>
      <c r="O122" s="23">
        <f>COUNTIFS('Faturamento SP2'!$D$2:$D$557,'Infos Relatório'!$B$84,'Faturamento SP2'!$E$2:$E$557,'Infos Relatório'!$B122,'Faturamento SP2'!$Z$2:$Z$557,'Infos Relatório'!O$1)</f>
        <v>0</v>
      </c>
      <c r="P122" s="14">
        <f>SUMIFS('Faturamento SP2'!$G$2:$G$557,'Faturamento SP2'!$D$2:$D$557,'Infos Relatório'!$B$84,'Faturamento SP2'!$E$2:$E$557,'Infos Relatório'!$B122,'Faturamento SP2'!$Z$2:$Z$557,'Infos Relatório'!O$1)</f>
        <v>0</v>
      </c>
      <c r="Q122" s="14">
        <f>SUMIFS('Faturamento SP2'!$J$2:$J$557,'Faturamento SP2'!$D$2:$D$557,'Infos Relatório'!$B$84,'Faturamento SP2'!$E$2:$E$557,'Infos Relatório'!$B122,'Faturamento SP2'!$Z$2:$Z$557,'Infos Relatório'!O$1)</f>
        <v>0</v>
      </c>
      <c r="R122" s="15">
        <f>SUMIFS('Faturamento SP2'!$O$2:$O$557,'Faturamento SP2'!$D$2:$D$557,'Infos Relatório'!$B$84,'Faturamento SP2'!$E$2:$E$557,'Infos Relatório'!$B122,'Faturamento SP2'!$Z$2:$Z$557,'Infos Relatório'!O$1,'Faturamento SP2'!$T$2:$T$557,"Sim")+SUMIFS('Faturamento SP2'!$P$2:$P$557,'Faturamento SP2'!$D$2:$D$557,'Infos Relatório'!$B$84,'Faturamento SP2'!$E$2:$E$557,'Infos Relatório'!$B122,'Faturamento SP2'!$Z$2:$Z$557,'Infos Relatório'!O$1,'Faturamento SP2'!$T$2:$T$557,"Sim")</f>
        <v>0</v>
      </c>
      <c r="S122" s="27" t="e">
        <f t="shared" si="26"/>
        <v>#DIV/0!</v>
      </c>
      <c r="T122" s="24">
        <f>SUMIFS('Faturamento SP2'!$H$2:$H$557,'Faturamento SP2'!$D$2:$D$557,'Infos Relatório'!$B$84,'Faturamento SP2'!$E$2:$E$557,'Infos Relatório'!$B122,'Faturamento SP2'!$Z$2:$Z$557,'Infos Relatório'!O$1)</f>
        <v>0</v>
      </c>
      <c r="U122" s="23">
        <f>COUNTIFS('Faturamento SP2'!$D$2:$D$557,'Infos Relatório'!$B$84,'Faturamento SP2'!$E$2:$E$557,'Infos Relatório'!$B122,'Faturamento SP2'!$Z$2:$Z$557,'Infos Relatório'!U$1)</f>
        <v>0</v>
      </c>
      <c r="V122" s="14">
        <f>SUMIFS('Faturamento SP2'!$G$2:$G$557,'Faturamento SP2'!$D$2:$D$557,'Infos Relatório'!$B$84,'Faturamento SP2'!$E$2:$E$557,'Infos Relatório'!$B122,'Faturamento SP2'!$Z$2:$Z$557,'Infos Relatório'!U$1)</f>
        <v>0</v>
      </c>
      <c r="W122" s="14">
        <f>SUMIFS('Faturamento SP2'!$J$2:$J$557,'Faturamento SP2'!$D$2:$D$557,'Infos Relatório'!$B$84,'Faturamento SP2'!$E$2:$E$557,'Infos Relatório'!$B122,'Faturamento SP2'!$Z$2:$Z$557,'Infos Relatório'!U$1)</f>
        <v>0</v>
      </c>
      <c r="X122" s="15">
        <f>SUMIFS('Faturamento SP2'!$O$2:$O$557,'Faturamento SP2'!$D$2:$D$557,'Infos Relatório'!$B$84,'Faturamento SP2'!$E$2:$E$557,'Infos Relatório'!$B122,'Faturamento SP2'!$Z$2:$Z$557,'Infos Relatório'!U$1,'Faturamento SP2'!$T$2:$T$557,"Sim")+SUMIFS('Faturamento SP2'!$P$2:$P$557,'Faturamento SP2'!$D$2:$D$557,'Infos Relatório'!$B$84,'Faturamento SP2'!$E$2:$E$557,'Infos Relatório'!$B122,'Faturamento SP2'!$Z$2:$Z$557,'Infos Relatório'!U$1,'Faturamento SP2'!$T$2:$T$557,"Sim")</f>
        <v>0</v>
      </c>
      <c r="Y122" s="27" t="e">
        <f t="shared" si="27"/>
        <v>#DIV/0!</v>
      </c>
      <c r="Z122" s="24">
        <f>SUMIFS('Faturamento SP2'!$H$2:$H$557,'Faturamento SP2'!$D$2:$D$557,'Infos Relatório'!$B$84,'Faturamento SP2'!$E$2:$E$557,'Infos Relatório'!$B122,'Faturamento SP2'!$Z$2:$Z$557,'Infos Relatório'!U$1)</f>
        <v>0</v>
      </c>
      <c r="AA122" s="23">
        <f>COUNTIFS('Faturamento SP2'!$D$2:$D$557,'Infos Relatório'!$B$84,'Faturamento SP2'!$E$2:$E$557,'Infos Relatório'!$B122,'Faturamento SP2'!$Z$2:$Z$557,'Infos Relatório'!AA$1)</f>
        <v>0</v>
      </c>
      <c r="AB122" s="14">
        <f>SUMIFS('Faturamento SP2'!$G$2:$G$557,'Faturamento SP2'!$D$2:$D$557,'Infos Relatório'!$B$84,'Faturamento SP2'!$E$2:$E$557,'Infos Relatório'!$B122,'Faturamento SP2'!$Z$2:$Z$557,'Infos Relatório'!AA$1)</f>
        <v>0</v>
      </c>
      <c r="AC122" s="14">
        <f>SUMIFS('Faturamento SP2'!$J$2:$J$557,'Faturamento SP2'!$D$2:$D$557,'Infos Relatório'!$B$84,'Faturamento SP2'!$E$2:$E$557,'Infos Relatório'!$B122,'Faturamento SP2'!$Z$2:$Z$557,'Infos Relatório'!AA$1)</f>
        <v>0</v>
      </c>
      <c r="AD122" s="15">
        <f>SUMIFS('Faturamento SP2'!$O$2:$O$557,'Faturamento SP2'!$D$2:$D$557,'Infos Relatório'!$B$84,'Faturamento SP2'!$E$2:$E$557,'Infos Relatório'!$B122,'Faturamento SP2'!$Z$2:$Z$557,'Infos Relatório'!AA$1,'Faturamento SP2'!$T$2:$T$557,"Sim")+SUMIFS('Faturamento SP2'!$P$2:$P$557,'Faturamento SP2'!$D$2:$D$557,'Infos Relatório'!$B$84,'Faturamento SP2'!$E$2:$E$557,'Infos Relatório'!$B122,'Faturamento SP2'!$Z$2:$Z$557,'Infos Relatório'!AA$1,'Faturamento SP2'!$T$2:$T$557,"Sim")</f>
        <v>0</v>
      </c>
      <c r="AE122" s="27" t="e">
        <f t="shared" si="28"/>
        <v>#DIV/0!</v>
      </c>
      <c r="AF122" s="24">
        <f>SUMIFS('Faturamento SP2'!$H$2:$H$557,'Faturamento SP2'!$D$2:$D$557,'Infos Relatório'!$B$84,'Faturamento SP2'!$E$2:$E$557,'Infos Relatório'!$B122,'Faturamento SP2'!$Z$2:$Z$557,'Infos Relatório'!AA$1)</f>
        <v>0</v>
      </c>
      <c r="AG122" s="23">
        <f>COUNTIFS('Faturamento SP2'!$D$2:$D$557,'Infos Relatório'!$B$84,'Faturamento SP2'!$E$2:$E$557,'Infos Relatório'!$B122,'Faturamento SP2'!$Z$2:$Z$557,'Infos Relatório'!AG$1)</f>
        <v>0</v>
      </c>
      <c r="AH122" s="14">
        <f>SUMIFS('Faturamento SP2'!$G$2:$G$557,'Faturamento SP2'!$D$2:$D$557,'Infos Relatório'!$B$84,'Faturamento SP2'!$E$2:$E$557,'Infos Relatório'!$B122,'Faturamento SP2'!$Z$2:$Z$557,'Infos Relatório'!AG$1)</f>
        <v>0</v>
      </c>
      <c r="AI122" s="14">
        <f>SUMIFS('Faturamento SP2'!$J$2:$J$557,'Faturamento SP2'!$D$2:$D$557,'Infos Relatório'!$B$84,'Faturamento SP2'!$E$2:$E$557,'Infos Relatório'!$B122,'Faturamento SP2'!$Z$2:$Z$557,'Infos Relatório'!AG$1)</f>
        <v>0</v>
      </c>
      <c r="AJ122" s="15">
        <f>SUMIFS('Faturamento SP2'!$O$2:$O$557,'Faturamento SP2'!$D$2:$D$557,'Infos Relatório'!$B$84,'Faturamento SP2'!$E$2:$E$557,'Infos Relatório'!$B122,'Faturamento SP2'!$Z$2:$Z$557,'Infos Relatório'!AG$1,'Faturamento SP2'!$T$2:$T$557,"Sim")+SUMIFS('Faturamento SP2'!$P$2:$P$557,'Faturamento SP2'!$D$2:$D$557,'Infos Relatório'!$B$84,'Faturamento SP2'!$E$2:$E$557,'Infos Relatório'!$B122,'Faturamento SP2'!$Z$2:$Z$557,'Infos Relatório'!AG$1,'Faturamento SP2'!$T$2:$T$557,"Sim")</f>
        <v>0</v>
      </c>
      <c r="AK122" s="27" t="e">
        <f t="shared" si="29"/>
        <v>#DIV/0!</v>
      </c>
      <c r="AL122" s="24">
        <f>SUMIFS('Faturamento SP2'!$H$2:$H$557,'Faturamento SP2'!$D$2:$D$557,'Infos Relatório'!$B$84,'Faturamento SP2'!$E$2:$E$557,'Infos Relatório'!$B122,'Faturamento SP2'!$Z$2:$Z$557,'Infos Relatório'!AG$1)</f>
        <v>0</v>
      </c>
      <c r="AM122" s="23">
        <f>COUNTIFS('Faturamento SP2'!$D$2:$D$557,'Infos Relatório'!$B$84,'Faturamento SP2'!$E$2:$E$557,'Infos Relatório'!$B122,'Faturamento SP2'!$Z$2:$Z$557,'Infos Relatório'!AM$1)</f>
        <v>0</v>
      </c>
      <c r="AN122" s="14">
        <f>SUMIFS('Faturamento SP2'!$G$2:$G$557,'Faturamento SP2'!$D$2:$D$557,'Infos Relatório'!$B$84,'Faturamento SP2'!$E$2:$E$557,'Infos Relatório'!$B122,'Faturamento SP2'!$Z$2:$Z$557,'Infos Relatório'!AM$1)</f>
        <v>0</v>
      </c>
      <c r="AO122" s="14">
        <f>SUMIFS('Faturamento SP2'!$J$2:$J$557,'Faturamento SP2'!$D$2:$D$557,'Infos Relatório'!$B$84,'Faturamento SP2'!$E$2:$E$557,'Infos Relatório'!$B122,'Faturamento SP2'!$Z$2:$Z$557,'Infos Relatório'!AM$1)</f>
        <v>0</v>
      </c>
      <c r="AP122" s="15">
        <f>SUMIFS('Faturamento SP2'!$O$2:$O$557,'Faturamento SP2'!$D$2:$D$557,'Infos Relatório'!$B$84,'Faturamento SP2'!$E$2:$E$557,'Infos Relatório'!$B122,'Faturamento SP2'!$Z$2:$Z$557,'Infos Relatório'!AM$1,'Faturamento SP2'!$T$2:$T$557,"Sim")+SUMIFS('Faturamento SP2'!$P$2:$P$557,'Faturamento SP2'!$D$2:$D$557,'Infos Relatório'!$B$84,'Faturamento SP2'!$E$2:$E$557,'Infos Relatório'!$B122,'Faturamento SP2'!$Z$2:$Z$557,'Infos Relatório'!AM$1,'Faturamento SP2'!$T$2:$T$557,"Sim")</f>
        <v>0</v>
      </c>
      <c r="AQ122" s="27" t="e">
        <f t="shared" si="30"/>
        <v>#DIV/0!</v>
      </c>
      <c r="AR122" s="24">
        <f>SUMIFS('Faturamento SP2'!$H$2:$H$557,'Faturamento SP2'!$D$2:$D$557,'Infos Relatório'!$B$84,'Faturamento SP2'!$E$2:$E$557,'Infos Relatório'!$B122,'Faturamento SP2'!$Z$2:$Z$557,'Infos Relatório'!AM$1)</f>
        <v>0</v>
      </c>
      <c r="AS122" s="23">
        <f>COUNTIFS('Faturamento SP2'!$D$2:$D$557,'Infos Relatório'!$B$84,'Faturamento SP2'!$E$2:$E$557,'Infos Relatório'!$B122,'Faturamento SP2'!$Z$2:$Z$557,'Infos Relatório'!AS$1)</f>
        <v>0</v>
      </c>
      <c r="AT122" s="14">
        <f>SUMIFS('Faturamento SP2'!$G$2:$G$557,'Faturamento SP2'!$D$2:$D$557,'Infos Relatório'!$B$84,'Faturamento SP2'!$E$2:$E$557,'Infos Relatório'!$B122,'Faturamento SP2'!$Z$2:$Z$557,'Infos Relatório'!AS$1)</f>
        <v>0</v>
      </c>
      <c r="AU122" s="14">
        <f>SUMIFS('Faturamento SP2'!$J$2:$J$557,'Faturamento SP2'!$D$2:$D$557,'Infos Relatório'!$B$84,'Faturamento SP2'!$E$2:$E$557,'Infos Relatório'!$B122,'Faturamento SP2'!$Z$2:$Z$557,'Infos Relatório'!AS$1)</f>
        <v>0</v>
      </c>
      <c r="AV122" s="15">
        <f>SUMIFS('Faturamento SP2'!$O$2:$O$557,'Faturamento SP2'!$D$2:$D$557,'Infos Relatório'!$B$84,'Faturamento SP2'!$E$2:$E$557,'Infos Relatório'!$B122,'Faturamento SP2'!$Z$2:$Z$557,'Infos Relatório'!AS$1,'Faturamento SP2'!$T$2:$T$557,"Sim")+SUMIFS('Faturamento SP2'!$P$2:$P$557,'Faturamento SP2'!$D$2:$D$557,'Infos Relatório'!$B$84,'Faturamento SP2'!$E$2:$E$557,'Infos Relatório'!$B122,'Faturamento SP2'!$Z$2:$Z$557,'Infos Relatório'!AS$1,'Faturamento SP2'!$T$2:$T$557,"Sim")</f>
        <v>0</v>
      </c>
      <c r="AW122" s="27" t="e">
        <f t="shared" si="31"/>
        <v>#DIV/0!</v>
      </c>
      <c r="AX122" s="24">
        <f>SUMIFS('Faturamento SP2'!$H$2:$H$557,'Faturamento SP2'!$D$2:$D$557,'Infos Relatório'!$B$84,'Faturamento SP2'!$E$2:$E$557,'Infos Relatório'!$B122,'Faturamento SP2'!$Z$2:$Z$557,'Infos Relatório'!AS$1)</f>
        <v>0</v>
      </c>
      <c r="AY122" s="23">
        <f>COUNTIFS('Faturamento SP2'!$D$2:$D$557,'Infos Relatório'!$B$84,'Faturamento SP2'!$E$2:$E$557,'Infos Relatório'!$B122,'Faturamento SP2'!$Z$2:$Z$557,'Infos Relatório'!AY$1)</f>
        <v>0</v>
      </c>
      <c r="AZ122" s="14">
        <f>SUMIFS('Faturamento SP2'!$G$2:$G$557,'Faturamento SP2'!$D$2:$D$557,'Infos Relatório'!$B$84,'Faturamento SP2'!$E$2:$E$557,'Infos Relatório'!$B122,'Faturamento SP2'!$Z$2:$Z$557,'Infos Relatório'!AY$1)</f>
        <v>0</v>
      </c>
      <c r="BA122" s="14">
        <f>SUMIFS('Faturamento SP2'!$J$2:$J$557,'Faturamento SP2'!$D$2:$D$557,'Infos Relatório'!$B$84,'Faturamento SP2'!$E$2:$E$557,'Infos Relatório'!$B122,'Faturamento SP2'!$Z$2:$Z$557,'Infos Relatório'!AY$1)</f>
        <v>0</v>
      </c>
      <c r="BB122" s="15">
        <f>SUMIFS('Faturamento SP2'!$O$2:$O$557,'Faturamento SP2'!$D$2:$D$557,'Infos Relatório'!$B$84,'Faturamento SP2'!$E$2:$E$557,'Infos Relatório'!$B122,'Faturamento SP2'!$Z$2:$Z$557,'Infos Relatório'!AY$1,'Faturamento SP2'!$T$2:$T$557,"Sim")+SUMIFS('Faturamento SP2'!$P$2:$P$557,'Faturamento SP2'!$D$2:$D$557,'Infos Relatório'!$B$84,'Faturamento SP2'!$E$2:$E$557,'Infos Relatório'!$B122,'Faturamento SP2'!$Z$2:$Z$557,'Infos Relatório'!AY$1,'Faturamento SP2'!$T$2:$T$557,"Sim")</f>
        <v>0</v>
      </c>
      <c r="BC122" s="27" t="e">
        <f t="shared" si="32"/>
        <v>#DIV/0!</v>
      </c>
      <c r="BD122" s="24">
        <f>SUMIFS('Faturamento SP2'!$H$2:$H$557,'Faturamento SP2'!$D$2:$D$557,'Infos Relatório'!$B$84,'Faturamento SP2'!$E$2:$E$557,'Infos Relatório'!$B122,'Faturamento SP2'!$Z$2:$Z$557,'Infos Relatório'!AY$1)</f>
        <v>0</v>
      </c>
      <c r="BE122" s="23">
        <f>COUNTIFS('Faturamento SP2'!$D$2:$D$557,'Infos Relatório'!$B$84,'Faturamento SP2'!$E$2:$E$557,'Infos Relatório'!$B122,'Faturamento SP2'!$Z$2:$Z$557,'Infos Relatório'!BE$1)</f>
        <v>0</v>
      </c>
      <c r="BF122" s="14">
        <f>SUMIFS('Faturamento SP2'!$G$2:$G$557,'Faturamento SP2'!$D$2:$D$557,'Infos Relatório'!$B$84,'Faturamento SP2'!$E$2:$E$557,'Infos Relatório'!$B122,'Faturamento SP2'!$Z$2:$Z$557,'Infos Relatório'!BE$1)</f>
        <v>0</v>
      </c>
      <c r="BG122" s="14">
        <f>SUMIFS('Faturamento SP2'!$J$2:$J$557,'Faturamento SP2'!$D$2:$D$557,'Infos Relatório'!$B$84,'Faturamento SP2'!$E$2:$E$557,'Infos Relatório'!$B122,'Faturamento SP2'!$Z$2:$Z$557,'Infos Relatório'!BE$1)</f>
        <v>0</v>
      </c>
      <c r="BH122" s="15">
        <f>SUMIFS('Faturamento SP2'!$O$2:$O$557,'Faturamento SP2'!$D$2:$D$557,'Infos Relatório'!$B$84,'Faturamento SP2'!$E$2:$E$557,'Infos Relatório'!$B122,'Faturamento SP2'!$Z$2:$Z$557,'Infos Relatório'!BE$1,'Faturamento SP2'!$T$2:$T$557,"Sim")+SUMIFS('Faturamento SP2'!$P$2:$P$557,'Faturamento SP2'!$D$2:$D$557,'Infos Relatório'!$B$84,'Faturamento SP2'!$E$2:$E$557,'Infos Relatório'!$B122,'Faturamento SP2'!$Z$2:$Z$557,'Infos Relatório'!BE$1,'Faturamento SP2'!$T$2:$T$557,"Sim")</f>
        <v>0</v>
      </c>
      <c r="BI122" s="27" t="e">
        <f t="shared" si="33"/>
        <v>#DIV/0!</v>
      </c>
      <c r="BJ122" s="24">
        <f>SUMIFS('Faturamento SP2'!$H$2:$H$557,'Faturamento SP2'!$D$2:$D$557,'Infos Relatório'!$B$84,'Faturamento SP2'!$E$2:$E$557,'Infos Relatório'!$B122,'Faturamento SP2'!$Z$2:$Z$557,'Infos Relatório'!BE$1)</f>
        <v>0</v>
      </c>
      <c r="BK122" s="23">
        <f>COUNTIFS('Faturamento SP2'!$D$2:$D$557,'Infos Relatório'!$B$84,'Faturamento SP2'!$E$2:$E$557,'Infos Relatório'!$B122,'Faturamento SP2'!$Z$2:$Z$557,'Infos Relatório'!BK$1)</f>
        <v>0</v>
      </c>
      <c r="BL122" s="14">
        <f>SUMIFS('Faturamento SP2'!$G$2:$G$557,'Faturamento SP2'!$D$2:$D$557,'Infos Relatório'!$B$84,'Faturamento SP2'!$E$2:$E$557,'Infos Relatório'!$B122,'Faturamento SP2'!$Z$2:$Z$557,'Infos Relatório'!BK$1)</f>
        <v>0</v>
      </c>
      <c r="BM122" s="14">
        <f>SUMIFS('Faturamento SP2'!$J$2:$J$557,'Faturamento SP2'!$D$2:$D$557,'Infos Relatório'!$B$84,'Faturamento SP2'!$E$2:$E$557,'Infos Relatório'!$B122,'Faturamento SP2'!$Z$2:$Z$557,'Infos Relatório'!BK$1)</f>
        <v>0</v>
      </c>
      <c r="BN122" s="15">
        <f>SUMIFS('Faturamento SP2'!$O$2:$O$557,'Faturamento SP2'!$D$2:$D$557,'Infos Relatório'!$B$84,'Faturamento SP2'!$E$2:$E$557,'Infos Relatório'!$B122,'Faturamento SP2'!$Z$2:$Z$557,'Infos Relatório'!BK$1,'Faturamento SP2'!$T$2:$T$557,"Sim")+SUMIFS('Faturamento SP2'!$P$2:$P$557,'Faturamento SP2'!$D$2:$D$557,'Infos Relatório'!$B$84,'Faturamento SP2'!$E$2:$E$557,'Infos Relatório'!$B122,'Faturamento SP2'!$Z$2:$Z$557,'Infos Relatório'!BK$1,'Faturamento SP2'!$T$2:$T$557,"Sim")</f>
        <v>0</v>
      </c>
      <c r="BO122" s="27" t="e">
        <f t="shared" si="34"/>
        <v>#DIV/0!</v>
      </c>
      <c r="BP122" s="24">
        <f>SUMIFS('Faturamento SP2'!$H$2:$H$557,'Faturamento SP2'!$D$2:$D$557,'Infos Relatório'!$B$84,'Faturamento SP2'!$E$2:$E$557,'Infos Relatório'!$B122,'Faturamento SP2'!$Z$2:$Z$557,'Infos Relatório'!BK$1)</f>
        <v>0</v>
      </c>
      <c r="BQ122" s="23">
        <f>COUNTIFS('Faturamento SP2'!$D$2:$D$557,'Infos Relatório'!$B$84,'Faturamento SP2'!$E$2:$E$557,'Infos Relatório'!$B122,'Faturamento SP2'!$Z$2:$Z$557,'Infos Relatório'!BQ$1)</f>
        <v>0</v>
      </c>
      <c r="BR122" s="14">
        <f>SUMIFS('Faturamento SP2'!$G$2:$G$557,'Faturamento SP2'!$D$2:$D$557,'Infos Relatório'!$B$84,'Faturamento SP2'!$E$2:$E$557,'Infos Relatório'!$B122,'Faturamento SP2'!$Z$2:$Z$557,'Infos Relatório'!BQ$1)</f>
        <v>0</v>
      </c>
      <c r="BS122" s="14">
        <f>SUMIFS('Faturamento SP2'!$J$2:$J$557,'Faturamento SP2'!$D$2:$D$557,'Infos Relatório'!$B$84,'Faturamento SP2'!$E$2:$E$557,'Infos Relatório'!$B122,'Faturamento SP2'!$Z$2:$Z$557,'Infos Relatório'!BQ$1)</f>
        <v>0</v>
      </c>
      <c r="BT122" s="15">
        <f>SUMIFS('Faturamento SP2'!$O$2:$O$557,'Faturamento SP2'!$D$2:$D$557,'Infos Relatório'!$B$84,'Faturamento SP2'!$E$2:$E$557,'Infos Relatório'!$B122,'Faturamento SP2'!$Z$2:$Z$557,'Infos Relatório'!BQ$1,'Faturamento SP2'!$T$2:$T$557,"Sim")+SUMIFS('Faturamento SP2'!$P$2:$P$557,'Faturamento SP2'!$D$2:$D$557,'Infos Relatório'!$B$84,'Faturamento SP2'!$E$2:$E$557,'Infos Relatório'!$B122,'Faturamento SP2'!$Z$2:$Z$557,'Infos Relatório'!BQ$1,'Faturamento SP2'!$T$2:$T$557,"Sim")</f>
        <v>0</v>
      </c>
      <c r="BU122" s="27" t="e">
        <f t="shared" si="35"/>
        <v>#DIV/0!</v>
      </c>
      <c r="BV122" s="24">
        <f>SUMIFS('Faturamento SP2'!$H$2:$H$557,'Faturamento SP2'!$D$2:$D$557,'Infos Relatório'!$B$84,'Faturamento SP2'!$E$2:$E$557,'Infos Relatório'!$B122,'Faturamento SP2'!$Z$2:$Z$557,'Infos Relatório'!BQ$1)</f>
        <v>0</v>
      </c>
    </row>
    <row r="123" spans="2:74">
      <c r="B123" s="17" t="s">
        <v>274</v>
      </c>
      <c r="C123" s="23">
        <f>COUNTIFS('Faturamento SP2'!$D$2:$D$557,'Infos Relatório'!$B$84,'Faturamento SP2'!$E$2:$E$557,'Infos Relatório'!$B123,'Faturamento SP2'!$Z$2:$Z$557,'Infos Relatório'!C$1)</f>
        <v>0</v>
      </c>
      <c r="D123" s="14">
        <f>SUMIFS('Faturamento SP2'!$G$2:$G$557,'Faturamento SP2'!$D$2:$D$557,'Infos Relatório'!$B$84,'Faturamento SP2'!$E$2:$E$557,'Infos Relatório'!$B123,'Faturamento SP2'!$Z$2:$Z$557,'Infos Relatório'!C$1)</f>
        <v>0</v>
      </c>
      <c r="E123" s="55">
        <f>SUMIFS('Faturamento SP2'!$J$2:$J$557,'Faturamento SP2'!$D$2:$D$557,'Infos Relatório'!$B$84,'Faturamento SP2'!$E$2:$E$557,'Infos Relatório'!$B123,'Faturamento SP2'!$Z$2:$Z$557,'Infos Relatório'!C$1)</f>
        <v>0</v>
      </c>
      <c r="F123" s="15">
        <f>SUMIFS('Faturamento SP2'!$O$2:$O$557,'Faturamento SP2'!$D$2:$D$557,'Infos Relatório'!$B$84,'Faturamento SP2'!$E$2:$E$557,'Infos Relatório'!$B123,'Faturamento SP2'!$Z$2:$Z$557,'Infos Relatório'!C$1,'Faturamento SP2'!$T$2:$T$557,"Sim")+SUMIFS('Faturamento SP2'!$P$2:$P$557,'Faturamento SP2'!$D$2:$D$557,'Infos Relatório'!$B$84,'Faturamento SP2'!$E$2:$E$557,'Infos Relatório'!$B123,'Faturamento SP2'!$Z$2:$Z$557,'Infos Relatório'!C$1,'Faturamento SP2'!$T$2:$T$557,"Sim")</f>
        <v>0</v>
      </c>
      <c r="G123" s="60" t="e">
        <f t="shared" si="24"/>
        <v>#DIV/0!</v>
      </c>
      <c r="H123" s="24">
        <f>SUMIFS('Faturamento SP2'!$H$2:$H$557,'Faturamento SP2'!$D$2:$D$557,'Infos Relatório'!$B$84,'Faturamento SP2'!$E$2:$E$557,'Infos Relatório'!$B123,'Faturamento SP2'!$Z$2:$Z$557,'Infos Relatório'!C$1)</f>
        <v>0</v>
      </c>
      <c r="I123" s="23">
        <f>COUNTIFS('Faturamento SP2'!$D$2:$D$557,'Infos Relatório'!$B$84,'Faturamento SP2'!$E$2:$E$557,'Infos Relatório'!$B123,'Faturamento SP2'!$Z$2:$Z$557,'Infos Relatório'!I$1)</f>
        <v>0</v>
      </c>
      <c r="J123" s="14">
        <f>SUMIFS('Faturamento SP2'!$G$2:$G$557,'Faturamento SP2'!$D$2:$D$557,'Infos Relatório'!$B$84,'Faturamento SP2'!$E$2:$E$557,'Infos Relatório'!$B123,'Faturamento SP2'!$Z$2:$Z$557,'Infos Relatório'!I$1)</f>
        <v>0</v>
      </c>
      <c r="K123" s="55">
        <f>SUMIFS('Faturamento SP2'!$J$2:$J$557,'Faturamento SP2'!$D$2:$D$557,'Infos Relatório'!$B$84,'Faturamento SP2'!$E$2:$E$557,'Infos Relatório'!$B123,'Faturamento SP2'!$Z$2:$Z$557,'Infos Relatório'!I$1)</f>
        <v>0</v>
      </c>
      <c r="L123" s="15">
        <f>SUMIFS('Faturamento SP2'!$O$2:$O$557,'Faturamento SP2'!$D$2:$D$557,'Infos Relatório'!$B$84,'Faturamento SP2'!$E$2:$E$557,'Infos Relatório'!$B123,'Faturamento SP2'!$Z$2:$Z$557,'Infos Relatório'!I$1,'Faturamento SP2'!$T$2:$T$557,"Sim")+SUMIFS('Faturamento SP2'!$P$2:$P$557,'Faturamento SP2'!$D$2:$D$557,'Infos Relatório'!$B$84,'Faturamento SP2'!$E$2:$E$557,'Infos Relatório'!$B123,'Faturamento SP2'!$Z$2:$Z$557,'Infos Relatório'!I$1,'Faturamento SP2'!$T$2:$T$557,"Sim")</f>
        <v>0</v>
      </c>
      <c r="M123" s="27" t="e">
        <f t="shared" si="25"/>
        <v>#DIV/0!</v>
      </c>
      <c r="N123" s="24">
        <f>SUMIFS('Faturamento SP2'!$H$2:$H$557,'Faturamento SP2'!$D$2:$D$557,'Infos Relatório'!$B$84,'Faturamento SP2'!$E$2:$E$557,'Infos Relatório'!$B123,'Faturamento SP2'!$Z$2:$Z$557,'Infos Relatório'!I$1)</f>
        <v>0</v>
      </c>
      <c r="O123" s="23">
        <f>COUNTIFS('Faturamento SP2'!$D$2:$D$557,'Infos Relatório'!$B$84,'Faturamento SP2'!$E$2:$E$557,'Infos Relatório'!$B123,'Faturamento SP2'!$Z$2:$Z$557,'Infos Relatório'!O$1)</f>
        <v>0</v>
      </c>
      <c r="P123" s="14">
        <f>SUMIFS('Faturamento SP2'!$G$2:$G$557,'Faturamento SP2'!$D$2:$D$557,'Infos Relatório'!$B$84,'Faturamento SP2'!$E$2:$E$557,'Infos Relatório'!$B123,'Faturamento SP2'!$Z$2:$Z$557,'Infos Relatório'!O$1)</f>
        <v>0</v>
      </c>
      <c r="Q123" s="14">
        <f>SUMIFS('Faturamento SP2'!$J$2:$J$557,'Faturamento SP2'!$D$2:$D$557,'Infos Relatório'!$B$84,'Faturamento SP2'!$E$2:$E$557,'Infos Relatório'!$B123,'Faturamento SP2'!$Z$2:$Z$557,'Infos Relatório'!O$1)</f>
        <v>0</v>
      </c>
      <c r="R123" s="15">
        <f>SUMIFS('Faturamento SP2'!$O$2:$O$557,'Faturamento SP2'!$D$2:$D$557,'Infos Relatório'!$B$84,'Faturamento SP2'!$E$2:$E$557,'Infos Relatório'!$B123,'Faturamento SP2'!$Z$2:$Z$557,'Infos Relatório'!O$1,'Faturamento SP2'!$T$2:$T$557,"Sim")+SUMIFS('Faturamento SP2'!$P$2:$P$557,'Faturamento SP2'!$D$2:$D$557,'Infos Relatório'!$B$84,'Faturamento SP2'!$E$2:$E$557,'Infos Relatório'!$B123,'Faturamento SP2'!$Z$2:$Z$557,'Infos Relatório'!O$1,'Faturamento SP2'!$T$2:$T$557,"Sim")</f>
        <v>0</v>
      </c>
      <c r="S123" s="27" t="e">
        <f t="shared" si="26"/>
        <v>#DIV/0!</v>
      </c>
      <c r="T123" s="24">
        <f>SUMIFS('Faturamento SP2'!$H$2:$H$557,'Faturamento SP2'!$D$2:$D$557,'Infos Relatório'!$B$84,'Faturamento SP2'!$E$2:$E$557,'Infos Relatório'!$B123,'Faturamento SP2'!$Z$2:$Z$557,'Infos Relatório'!O$1)</f>
        <v>0</v>
      </c>
      <c r="U123" s="23">
        <f>COUNTIFS('Faturamento SP2'!$D$2:$D$557,'Infos Relatório'!$B$84,'Faturamento SP2'!$E$2:$E$557,'Infos Relatório'!$B123,'Faturamento SP2'!$Z$2:$Z$557,'Infos Relatório'!U$1)</f>
        <v>0</v>
      </c>
      <c r="V123" s="14">
        <f>SUMIFS('Faturamento SP2'!$G$2:$G$557,'Faturamento SP2'!$D$2:$D$557,'Infos Relatório'!$B$84,'Faturamento SP2'!$E$2:$E$557,'Infos Relatório'!$B123,'Faturamento SP2'!$Z$2:$Z$557,'Infos Relatório'!U$1)</f>
        <v>0</v>
      </c>
      <c r="W123" s="14">
        <f>SUMIFS('Faturamento SP2'!$J$2:$J$557,'Faturamento SP2'!$D$2:$D$557,'Infos Relatório'!$B$84,'Faturamento SP2'!$E$2:$E$557,'Infos Relatório'!$B123,'Faturamento SP2'!$Z$2:$Z$557,'Infos Relatório'!U$1)</f>
        <v>0</v>
      </c>
      <c r="X123" s="15">
        <f>SUMIFS('Faturamento SP2'!$O$2:$O$557,'Faturamento SP2'!$D$2:$D$557,'Infos Relatório'!$B$84,'Faturamento SP2'!$E$2:$E$557,'Infos Relatório'!$B123,'Faturamento SP2'!$Z$2:$Z$557,'Infos Relatório'!U$1,'Faturamento SP2'!$T$2:$T$557,"Sim")+SUMIFS('Faturamento SP2'!$P$2:$P$557,'Faturamento SP2'!$D$2:$D$557,'Infos Relatório'!$B$84,'Faturamento SP2'!$E$2:$E$557,'Infos Relatório'!$B123,'Faturamento SP2'!$Z$2:$Z$557,'Infos Relatório'!U$1,'Faturamento SP2'!$T$2:$T$557,"Sim")</f>
        <v>0</v>
      </c>
      <c r="Y123" s="27" t="e">
        <f t="shared" si="27"/>
        <v>#DIV/0!</v>
      </c>
      <c r="Z123" s="24">
        <f>SUMIFS('Faturamento SP2'!$H$2:$H$557,'Faturamento SP2'!$D$2:$D$557,'Infos Relatório'!$B$84,'Faturamento SP2'!$E$2:$E$557,'Infos Relatório'!$B123,'Faturamento SP2'!$Z$2:$Z$557,'Infos Relatório'!U$1)</f>
        <v>0</v>
      </c>
      <c r="AA123" s="23">
        <f>COUNTIFS('Faturamento SP2'!$D$2:$D$557,'Infos Relatório'!$B$84,'Faturamento SP2'!$E$2:$E$557,'Infos Relatório'!$B123,'Faturamento SP2'!$Z$2:$Z$557,'Infos Relatório'!AA$1)</f>
        <v>0</v>
      </c>
      <c r="AB123" s="14">
        <f>SUMIFS('Faturamento SP2'!$G$2:$G$557,'Faturamento SP2'!$D$2:$D$557,'Infos Relatório'!$B$84,'Faturamento SP2'!$E$2:$E$557,'Infos Relatório'!$B123,'Faturamento SP2'!$Z$2:$Z$557,'Infos Relatório'!AA$1)</f>
        <v>0</v>
      </c>
      <c r="AC123" s="14">
        <f>SUMIFS('Faturamento SP2'!$J$2:$J$557,'Faturamento SP2'!$D$2:$D$557,'Infos Relatório'!$B$84,'Faturamento SP2'!$E$2:$E$557,'Infos Relatório'!$B123,'Faturamento SP2'!$Z$2:$Z$557,'Infos Relatório'!AA$1)</f>
        <v>0</v>
      </c>
      <c r="AD123" s="15">
        <f>SUMIFS('Faturamento SP2'!$O$2:$O$557,'Faturamento SP2'!$D$2:$D$557,'Infos Relatório'!$B$84,'Faturamento SP2'!$E$2:$E$557,'Infos Relatório'!$B123,'Faturamento SP2'!$Z$2:$Z$557,'Infos Relatório'!AA$1,'Faturamento SP2'!$T$2:$T$557,"Sim")+SUMIFS('Faturamento SP2'!$P$2:$P$557,'Faturamento SP2'!$D$2:$D$557,'Infos Relatório'!$B$84,'Faturamento SP2'!$E$2:$E$557,'Infos Relatório'!$B123,'Faturamento SP2'!$Z$2:$Z$557,'Infos Relatório'!AA$1,'Faturamento SP2'!$T$2:$T$557,"Sim")</f>
        <v>0</v>
      </c>
      <c r="AE123" s="27" t="e">
        <f t="shared" si="28"/>
        <v>#DIV/0!</v>
      </c>
      <c r="AF123" s="24">
        <f>SUMIFS('Faturamento SP2'!$H$2:$H$557,'Faturamento SP2'!$D$2:$D$557,'Infos Relatório'!$B$84,'Faturamento SP2'!$E$2:$E$557,'Infos Relatório'!$B123,'Faturamento SP2'!$Z$2:$Z$557,'Infos Relatório'!AA$1)</f>
        <v>0</v>
      </c>
      <c r="AG123" s="23">
        <f>COUNTIFS('Faturamento SP2'!$D$2:$D$557,'Infos Relatório'!$B$84,'Faturamento SP2'!$E$2:$E$557,'Infos Relatório'!$B123,'Faturamento SP2'!$Z$2:$Z$557,'Infos Relatório'!AG$1)</f>
        <v>0</v>
      </c>
      <c r="AH123" s="14">
        <f>SUMIFS('Faturamento SP2'!$G$2:$G$557,'Faturamento SP2'!$D$2:$D$557,'Infos Relatório'!$B$84,'Faturamento SP2'!$E$2:$E$557,'Infos Relatório'!$B123,'Faturamento SP2'!$Z$2:$Z$557,'Infos Relatório'!AG$1)</f>
        <v>0</v>
      </c>
      <c r="AI123" s="14">
        <f>SUMIFS('Faturamento SP2'!$J$2:$J$557,'Faturamento SP2'!$D$2:$D$557,'Infos Relatório'!$B$84,'Faturamento SP2'!$E$2:$E$557,'Infos Relatório'!$B123,'Faturamento SP2'!$Z$2:$Z$557,'Infos Relatório'!AG$1)</f>
        <v>0</v>
      </c>
      <c r="AJ123" s="15">
        <f>SUMIFS('Faturamento SP2'!$O$2:$O$557,'Faturamento SP2'!$D$2:$D$557,'Infos Relatório'!$B$84,'Faturamento SP2'!$E$2:$E$557,'Infos Relatório'!$B123,'Faturamento SP2'!$Z$2:$Z$557,'Infos Relatório'!AG$1,'Faturamento SP2'!$T$2:$T$557,"Sim")+SUMIFS('Faturamento SP2'!$P$2:$P$557,'Faturamento SP2'!$D$2:$D$557,'Infos Relatório'!$B$84,'Faturamento SP2'!$E$2:$E$557,'Infos Relatório'!$B123,'Faturamento SP2'!$Z$2:$Z$557,'Infos Relatório'!AG$1,'Faturamento SP2'!$T$2:$T$557,"Sim")</f>
        <v>0</v>
      </c>
      <c r="AK123" s="27" t="e">
        <f t="shared" si="29"/>
        <v>#DIV/0!</v>
      </c>
      <c r="AL123" s="24">
        <f>SUMIFS('Faturamento SP2'!$H$2:$H$557,'Faturamento SP2'!$D$2:$D$557,'Infos Relatório'!$B$84,'Faturamento SP2'!$E$2:$E$557,'Infos Relatório'!$B123,'Faturamento SP2'!$Z$2:$Z$557,'Infos Relatório'!AG$1)</f>
        <v>0</v>
      </c>
      <c r="AM123" s="23">
        <f>COUNTIFS('Faturamento SP2'!$D$2:$D$557,'Infos Relatório'!$B$84,'Faturamento SP2'!$E$2:$E$557,'Infos Relatório'!$B123,'Faturamento SP2'!$Z$2:$Z$557,'Infos Relatório'!AM$1)</f>
        <v>0</v>
      </c>
      <c r="AN123" s="14">
        <f>SUMIFS('Faturamento SP2'!$G$2:$G$557,'Faturamento SP2'!$D$2:$D$557,'Infos Relatório'!$B$84,'Faturamento SP2'!$E$2:$E$557,'Infos Relatório'!$B123,'Faturamento SP2'!$Z$2:$Z$557,'Infos Relatório'!AM$1)</f>
        <v>0</v>
      </c>
      <c r="AO123" s="14">
        <f>SUMIFS('Faturamento SP2'!$J$2:$J$557,'Faturamento SP2'!$D$2:$D$557,'Infos Relatório'!$B$84,'Faturamento SP2'!$E$2:$E$557,'Infos Relatório'!$B123,'Faturamento SP2'!$Z$2:$Z$557,'Infos Relatório'!AM$1)</f>
        <v>0</v>
      </c>
      <c r="AP123" s="15">
        <f>SUMIFS('Faturamento SP2'!$O$2:$O$557,'Faturamento SP2'!$D$2:$D$557,'Infos Relatório'!$B$84,'Faturamento SP2'!$E$2:$E$557,'Infos Relatório'!$B123,'Faturamento SP2'!$Z$2:$Z$557,'Infos Relatório'!AM$1,'Faturamento SP2'!$T$2:$T$557,"Sim")+SUMIFS('Faturamento SP2'!$P$2:$P$557,'Faturamento SP2'!$D$2:$D$557,'Infos Relatório'!$B$84,'Faturamento SP2'!$E$2:$E$557,'Infos Relatório'!$B123,'Faturamento SP2'!$Z$2:$Z$557,'Infos Relatório'!AM$1,'Faturamento SP2'!$T$2:$T$557,"Sim")</f>
        <v>0</v>
      </c>
      <c r="AQ123" s="27" t="e">
        <f t="shared" si="30"/>
        <v>#DIV/0!</v>
      </c>
      <c r="AR123" s="24">
        <f>SUMIFS('Faturamento SP2'!$H$2:$H$557,'Faturamento SP2'!$D$2:$D$557,'Infos Relatório'!$B$84,'Faturamento SP2'!$E$2:$E$557,'Infos Relatório'!$B123,'Faturamento SP2'!$Z$2:$Z$557,'Infos Relatório'!AM$1)</f>
        <v>0</v>
      </c>
      <c r="AS123" s="23">
        <f>COUNTIFS('Faturamento SP2'!$D$2:$D$557,'Infos Relatório'!$B$84,'Faturamento SP2'!$E$2:$E$557,'Infos Relatório'!$B123,'Faturamento SP2'!$Z$2:$Z$557,'Infos Relatório'!AS$1)</f>
        <v>0</v>
      </c>
      <c r="AT123" s="14">
        <f>SUMIFS('Faturamento SP2'!$G$2:$G$557,'Faturamento SP2'!$D$2:$D$557,'Infos Relatório'!$B$84,'Faturamento SP2'!$E$2:$E$557,'Infos Relatório'!$B123,'Faturamento SP2'!$Z$2:$Z$557,'Infos Relatório'!AS$1)</f>
        <v>0</v>
      </c>
      <c r="AU123" s="14">
        <f>SUMIFS('Faturamento SP2'!$J$2:$J$557,'Faturamento SP2'!$D$2:$D$557,'Infos Relatório'!$B$84,'Faturamento SP2'!$E$2:$E$557,'Infos Relatório'!$B123,'Faturamento SP2'!$Z$2:$Z$557,'Infos Relatório'!AS$1)</f>
        <v>0</v>
      </c>
      <c r="AV123" s="15">
        <f>SUMIFS('Faturamento SP2'!$O$2:$O$557,'Faturamento SP2'!$D$2:$D$557,'Infos Relatório'!$B$84,'Faturamento SP2'!$E$2:$E$557,'Infos Relatório'!$B123,'Faturamento SP2'!$Z$2:$Z$557,'Infos Relatório'!AS$1,'Faturamento SP2'!$T$2:$T$557,"Sim")+SUMIFS('Faturamento SP2'!$P$2:$P$557,'Faturamento SP2'!$D$2:$D$557,'Infos Relatório'!$B$84,'Faturamento SP2'!$E$2:$E$557,'Infos Relatório'!$B123,'Faturamento SP2'!$Z$2:$Z$557,'Infos Relatório'!AS$1,'Faturamento SP2'!$T$2:$T$557,"Sim")</f>
        <v>0</v>
      </c>
      <c r="AW123" s="27" t="e">
        <f t="shared" si="31"/>
        <v>#DIV/0!</v>
      </c>
      <c r="AX123" s="24">
        <f>SUMIFS('Faturamento SP2'!$H$2:$H$557,'Faturamento SP2'!$D$2:$D$557,'Infos Relatório'!$B$84,'Faturamento SP2'!$E$2:$E$557,'Infos Relatório'!$B123,'Faturamento SP2'!$Z$2:$Z$557,'Infos Relatório'!AS$1)</f>
        <v>0</v>
      </c>
      <c r="AY123" s="23">
        <f>COUNTIFS('Faturamento SP2'!$D$2:$D$557,'Infos Relatório'!$B$84,'Faturamento SP2'!$E$2:$E$557,'Infos Relatório'!$B123,'Faturamento SP2'!$Z$2:$Z$557,'Infos Relatório'!AY$1)</f>
        <v>0</v>
      </c>
      <c r="AZ123" s="14">
        <f>SUMIFS('Faturamento SP2'!$G$2:$G$557,'Faturamento SP2'!$D$2:$D$557,'Infos Relatório'!$B$84,'Faturamento SP2'!$E$2:$E$557,'Infos Relatório'!$B123,'Faturamento SP2'!$Z$2:$Z$557,'Infos Relatório'!AY$1)</f>
        <v>0</v>
      </c>
      <c r="BA123" s="14">
        <f>SUMIFS('Faturamento SP2'!$J$2:$J$557,'Faturamento SP2'!$D$2:$D$557,'Infos Relatório'!$B$84,'Faturamento SP2'!$E$2:$E$557,'Infos Relatório'!$B123,'Faturamento SP2'!$Z$2:$Z$557,'Infos Relatório'!AY$1)</f>
        <v>0</v>
      </c>
      <c r="BB123" s="15">
        <f>SUMIFS('Faturamento SP2'!$O$2:$O$557,'Faturamento SP2'!$D$2:$D$557,'Infos Relatório'!$B$84,'Faturamento SP2'!$E$2:$E$557,'Infos Relatório'!$B123,'Faturamento SP2'!$Z$2:$Z$557,'Infos Relatório'!AY$1,'Faturamento SP2'!$T$2:$T$557,"Sim")+SUMIFS('Faturamento SP2'!$P$2:$P$557,'Faturamento SP2'!$D$2:$D$557,'Infos Relatório'!$B$84,'Faturamento SP2'!$E$2:$E$557,'Infos Relatório'!$B123,'Faturamento SP2'!$Z$2:$Z$557,'Infos Relatório'!AY$1,'Faturamento SP2'!$T$2:$T$557,"Sim")</f>
        <v>0</v>
      </c>
      <c r="BC123" s="27" t="e">
        <f t="shared" si="32"/>
        <v>#DIV/0!</v>
      </c>
      <c r="BD123" s="24">
        <f>SUMIFS('Faturamento SP2'!$H$2:$H$557,'Faturamento SP2'!$D$2:$D$557,'Infos Relatório'!$B$84,'Faturamento SP2'!$E$2:$E$557,'Infos Relatório'!$B123,'Faturamento SP2'!$Z$2:$Z$557,'Infos Relatório'!AY$1)</f>
        <v>0</v>
      </c>
      <c r="BE123" s="23">
        <f>COUNTIFS('Faturamento SP2'!$D$2:$D$557,'Infos Relatório'!$B$84,'Faturamento SP2'!$E$2:$E$557,'Infos Relatório'!$B123,'Faturamento SP2'!$Z$2:$Z$557,'Infos Relatório'!BE$1)</f>
        <v>0</v>
      </c>
      <c r="BF123" s="14">
        <f>SUMIFS('Faturamento SP2'!$G$2:$G$557,'Faturamento SP2'!$D$2:$D$557,'Infos Relatório'!$B$84,'Faturamento SP2'!$E$2:$E$557,'Infos Relatório'!$B123,'Faturamento SP2'!$Z$2:$Z$557,'Infos Relatório'!BE$1)</f>
        <v>0</v>
      </c>
      <c r="BG123" s="14">
        <f>SUMIFS('Faturamento SP2'!$J$2:$J$557,'Faturamento SP2'!$D$2:$D$557,'Infos Relatório'!$B$84,'Faturamento SP2'!$E$2:$E$557,'Infos Relatório'!$B123,'Faturamento SP2'!$Z$2:$Z$557,'Infos Relatório'!BE$1)</f>
        <v>0</v>
      </c>
      <c r="BH123" s="15">
        <f>SUMIFS('Faturamento SP2'!$O$2:$O$557,'Faturamento SP2'!$D$2:$D$557,'Infos Relatório'!$B$84,'Faturamento SP2'!$E$2:$E$557,'Infos Relatório'!$B123,'Faturamento SP2'!$Z$2:$Z$557,'Infos Relatório'!BE$1,'Faturamento SP2'!$T$2:$T$557,"Sim")+SUMIFS('Faturamento SP2'!$P$2:$P$557,'Faturamento SP2'!$D$2:$D$557,'Infos Relatório'!$B$84,'Faturamento SP2'!$E$2:$E$557,'Infos Relatório'!$B123,'Faturamento SP2'!$Z$2:$Z$557,'Infos Relatório'!BE$1,'Faturamento SP2'!$T$2:$T$557,"Sim")</f>
        <v>0</v>
      </c>
      <c r="BI123" s="27" t="e">
        <f t="shared" si="33"/>
        <v>#DIV/0!</v>
      </c>
      <c r="BJ123" s="24">
        <f>SUMIFS('Faturamento SP2'!$H$2:$H$557,'Faturamento SP2'!$D$2:$D$557,'Infos Relatório'!$B$84,'Faturamento SP2'!$E$2:$E$557,'Infos Relatório'!$B123,'Faturamento SP2'!$Z$2:$Z$557,'Infos Relatório'!BE$1)</f>
        <v>0</v>
      </c>
      <c r="BK123" s="23">
        <f>COUNTIFS('Faturamento SP2'!$D$2:$D$557,'Infos Relatório'!$B$84,'Faturamento SP2'!$E$2:$E$557,'Infos Relatório'!$B123,'Faturamento SP2'!$Z$2:$Z$557,'Infos Relatório'!BK$1)</f>
        <v>0</v>
      </c>
      <c r="BL123" s="14">
        <f>SUMIFS('Faturamento SP2'!$G$2:$G$557,'Faturamento SP2'!$D$2:$D$557,'Infos Relatório'!$B$84,'Faturamento SP2'!$E$2:$E$557,'Infos Relatório'!$B123,'Faturamento SP2'!$Z$2:$Z$557,'Infos Relatório'!BK$1)</f>
        <v>0</v>
      </c>
      <c r="BM123" s="14">
        <f>SUMIFS('Faturamento SP2'!$J$2:$J$557,'Faturamento SP2'!$D$2:$D$557,'Infos Relatório'!$B$84,'Faturamento SP2'!$E$2:$E$557,'Infos Relatório'!$B123,'Faturamento SP2'!$Z$2:$Z$557,'Infos Relatório'!BK$1)</f>
        <v>0</v>
      </c>
      <c r="BN123" s="15">
        <f>SUMIFS('Faturamento SP2'!$O$2:$O$557,'Faturamento SP2'!$D$2:$D$557,'Infos Relatório'!$B$84,'Faturamento SP2'!$E$2:$E$557,'Infos Relatório'!$B123,'Faturamento SP2'!$Z$2:$Z$557,'Infos Relatório'!BK$1,'Faturamento SP2'!$T$2:$T$557,"Sim")+SUMIFS('Faturamento SP2'!$P$2:$P$557,'Faturamento SP2'!$D$2:$D$557,'Infos Relatório'!$B$84,'Faturamento SP2'!$E$2:$E$557,'Infos Relatório'!$B123,'Faturamento SP2'!$Z$2:$Z$557,'Infos Relatório'!BK$1,'Faturamento SP2'!$T$2:$T$557,"Sim")</f>
        <v>0</v>
      </c>
      <c r="BO123" s="27" t="e">
        <f t="shared" si="34"/>
        <v>#DIV/0!</v>
      </c>
      <c r="BP123" s="24">
        <f>SUMIFS('Faturamento SP2'!$H$2:$H$557,'Faturamento SP2'!$D$2:$D$557,'Infos Relatório'!$B$84,'Faturamento SP2'!$E$2:$E$557,'Infos Relatório'!$B123,'Faturamento SP2'!$Z$2:$Z$557,'Infos Relatório'!BK$1)</f>
        <v>0</v>
      </c>
      <c r="BQ123" s="23">
        <f>COUNTIFS('Faturamento SP2'!$D$2:$D$557,'Infos Relatório'!$B$84,'Faturamento SP2'!$E$2:$E$557,'Infos Relatório'!$B123,'Faturamento SP2'!$Z$2:$Z$557,'Infos Relatório'!BQ$1)</f>
        <v>0</v>
      </c>
      <c r="BR123" s="14">
        <f>SUMIFS('Faturamento SP2'!$G$2:$G$557,'Faturamento SP2'!$D$2:$D$557,'Infos Relatório'!$B$84,'Faturamento SP2'!$E$2:$E$557,'Infos Relatório'!$B123,'Faturamento SP2'!$Z$2:$Z$557,'Infos Relatório'!BQ$1)</f>
        <v>0</v>
      </c>
      <c r="BS123" s="14">
        <f>SUMIFS('Faturamento SP2'!$J$2:$J$557,'Faturamento SP2'!$D$2:$D$557,'Infos Relatório'!$B$84,'Faturamento SP2'!$E$2:$E$557,'Infos Relatório'!$B123,'Faturamento SP2'!$Z$2:$Z$557,'Infos Relatório'!BQ$1)</f>
        <v>0</v>
      </c>
      <c r="BT123" s="15">
        <f>SUMIFS('Faturamento SP2'!$O$2:$O$557,'Faturamento SP2'!$D$2:$D$557,'Infos Relatório'!$B$84,'Faturamento SP2'!$E$2:$E$557,'Infos Relatório'!$B123,'Faturamento SP2'!$Z$2:$Z$557,'Infos Relatório'!BQ$1,'Faturamento SP2'!$T$2:$T$557,"Sim")+SUMIFS('Faturamento SP2'!$P$2:$P$557,'Faturamento SP2'!$D$2:$D$557,'Infos Relatório'!$B$84,'Faturamento SP2'!$E$2:$E$557,'Infos Relatório'!$B123,'Faturamento SP2'!$Z$2:$Z$557,'Infos Relatório'!BQ$1,'Faturamento SP2'!$T$2:$T$557,"Sim")</f>
        <v>0</v>
      </c>
      <c r="BU123" s="27" t="e">
        <f t="shared" si="35"/>
        <v>#DIV/0!</v>
      </c>
      <c r="BV123" s="24">
        <f>SUMIFS('Faturamento SP2'!$H$2:$H$557,'Faturamento SP2'!$D$2:$D$557,'Infos Relatório'!$B$84,'Faturamento SP2'!$E$2:$E$557,'Infos Relatório'!$B123,'Faturamento SP2'!$Z$2:$Z$557,'Infos Relatório'!BQ$1)</f>
        <v>0</v>
      </c>
    </row>
    <row r="124" spans="2:74">
      <c r="B124" s="17" t="s">
        <v>779</v>
      </c>
      <c r="C124" s="23">
        <f>COUNTIFS('Faturamento SP2'!$D$2:$D$557,'Infos Relatório'!$B$84,'Faturamento SP2'!$E$2:$E$557,'Infos Relatório'!$B124,'Faturamento SP2'!$Z$2:$Z$557,'Infos Relatório'!C$1)</f>
        <v>0</v>
      </c>
      <c r="D124" s="14">
        <f>SUMIFS('Faturamento SP2'!$G$2:$G$557,'Faturamento SP2'!$D$2:$D$557,'Infos Relatório'!$B$84,'Faturamento SP2'!$E$2:$E$557,'Infos Relatório'!$B124,'Faturamento SP2'!$Z$2:$Z$557,'Infos Relatório'!C$1)</f>
        <v>0</v>
      </c>
      <c r="E124" s="55">
        <f>SUMIFS('Faturamento SP2'!$J$2:$J$557,'Faturamento SP2'!$D$2:$D$557,'Infos Relatório'!$B$84,'Faturamento SP2'!$E$2:$E$557,'Infos Relatório'!$B124,'Faturamento SP2'!$Z$2:$Z$557,'Infos Relatório'!C$1)</f>
        <v>0</v>
      </c>
      <c r="F124" s="15">
        <f>SUMIFS('Faturamento SP2'!$O$2:$O$557,'Faturamento SP2'!$D$2:$D$557,'Infos Relatório'!$B$84,'Faturamento SP2'!$E$2:$E$557,'Infos Relatório'!$B124,'Faturamento SP2'!$Z$2:$Z$557,'Infos Relatório'!C$1,'Faturamento SP2'!$T$2:$T$557,"Sim")+SUMIFS('Faturamento SP2'!$P$2:$P$557,'Faturamento SP2'!$D$2:$D$557,'Infos Relatório'!$B$84,'Faturamento SP2'!$E$2:$E$557,'Infos Relatório'!$B124,'Faturamento SP2'!$Z$2:$Z$557,'Infos Relatório'!C$1,'Faturamento SP2'!$T$2:$T$557,"Sim")</f>
        <v>0</v>
      </c>
      <c r="G124" s="60" t="e">
        <f t="shared" si="24"/>
        <v>#DIV/0!</v>
      </c>
      <c r="H124" s="24">
        <f>SUMIFS('Faturamento SP2'!$H$2:$H$557,'Faturamento SP2'!$D$2:$D$557,'Infos Relatório'!$B$84,'Faturamento SP2'!$E$2:$E$557,'Infos Relatório'!$B124,'Faturamento SP2'!$Z$2:$Z$557,'Infos Relatório'!C$1)</f>
        <v>0</v>
      </c>
      <c r="I124" s="23">
        <f>COUNTIFS('Faturamento SP2'!$D$2:$D$557,'Infos Relatório'!$B$84,'Faturamento SP2'!$E$2:$E$557,'Infos Relatório'!$B124,'Faturamento SP2'!$Z$2:$Z$557,'Infos Relatório'!I$1)</f>
        <v>0</v>
      </c>
      <c r="J124" s="14">
        <f>SUMIFS('Faturamento SP2'!$G$2:$G$557,'Faturamento SP2'!$D$2:$D$557,'Infos Relatório'!$B$84,'Faturamento SP2'!$E$2:$E$557,'Infos Relatório'!$B124,'Faturamento SP2'!$Z$2:$Z$557,'Infos Relatório'!I$1)</f>
        <v>0</v>
      </c>
      <c r="K124" s="55">
        <f>SUMIFS('Faturamento SP2'!$J$2:$J$557,'Faturamento SP2'!$D$2:$D$557,'Infos Relatório'!$B$84,'Faturamento SP2'!$E$2:$E$557,'Infos Relatório'!$B124,'Faturamento SP2'!$Z$2:$Z$557,'Infos Relatório'!I$1)</f>
        <v>0</v>
      </c>
      <c r="L124" s="15">
        <f>SUMIFS('Faturamento SP2'!$O$2:$O$557,'Faturamento SP2'!$D$2:$D$557,'Infos Relatório'!$B$84,'Faturamento SP2'!$E$2:$E$557,'Infos Relatório'!$B124,'Faturamento SP2'!$Z$2:$Z$557,'Infos Relatório'!I$1,'Faturamento SP2'!$T$2:$T$557,"Sim")+SUMIFS('Faturamento SP2'!$P$2:$P$557,'Faturamento SP2'!$D$2:$D$557,'Infos Relatório'!$B$84,'Faturamento SP2'!$E$2:$E$557,'Infos Relatório'!$B124,'Faturamento SP2'!$Z$2:$Z$557,'Infos Relatório'!I$1,'Faturamento SP2'!$T$2:$T$557,"Sim")</f>
        <v>0</v>
      </c>
      <c r="M124" s="27" t="e">
        <f t="shared" si="25"/>
        <v>#DIV/0!</v>
      </c>
      <c r="N124" s="24">
        <f>SUMIFS('Faturamento SP2'!$H$2:$H$557,'Faturamento SP2'!$D$2:$D$557,'Infos Relatório'!$B$84,'Faturamento SP2'!$E$2:$E$557,'Infos Relatório'!$B124,'Faturamento SP2'!$Z$2:$Z$557,'Infos Relatório'!I$1)</f>
        <v>0</v>
      </c>
      <c r="O124" s="23">
        <f>COUNTIFS('Faturamento SP2'!$D$2:$D$557,'Infos Relatório'!$B$84,'Faturamento SP2'!$E$2:$E$557,'Infos Relatório'!$B124,'Faturamento SP2'!$Z$2:$Z$557,'Infos Relatório'!O$1)</f>
        <v>0</v>
      </c>
      <c r="P124" s="14">
        <f>SUMIFS('Faturamento SP2'!$G$2:$G$557,'Faturamento SP2'!$D$2:$D$557,'Infos Relatório'!$B$84,'Faturamento SP2'!$E$2:$E$557,'Infos Relatório'!$B124,'Faturamento SP2'!$Z$2:$Z$557,'Infos Relatório'!O$1)</f>
        <v>0</v>
      </c>
      <c r="Q124" s="14">
        <f>SUMIFS('Faturamento SP2'!$J$2:$J$557,'Faturamento SP2'!$D$2:$D$557,'Infos Relatório'!$B$84,'Faturamento SP2'!$E$2:$E$557,'Infos Relatório'!$B124,'Faturamento SP2'!$Z$2:$Z$557,'Infos Relatório'!O$1)</f>
        <v>0</v>
      </c>
      <c r="R124" s="15">
        <f>SUMIFS('Faturamento SP2'!$O$2:$O$557,'Faturamento SP2'!$D$2:$D$557,'Infos Relatório'!$B$84,'Faturamento SP2'!$E$2:$E$557,'Infos Relatório'!$B124,'Faturamento SP2'!$Z$2:$Z$557,'Infos Relatório'!O$1,'Faturamento SP2'!$T$2:$T$557,"Sim")+SUMIFS('Faturamento SP2'!$P$2:$P$557,'Faturamento SP2'!$D$2:$D$557,'Infos Relatório'!$B$84,'Faturamento SP2'!$E$2:$E$557,'Infos Relatório'!$B124,'Faturamento SP2'!$Z$2:$Z$557,'Infos Relatório'!O$1,'Faturamento SP2'!$T$2:$T$557,"Sim")</f>
        <v>0</v>
      </c>
      <c r="S124" s="27" t="e">
        <f t="shared" si="26"/>
        <v>#DIV/0!</v>
      </c>
      <c r="T124" s="24">
        <f>SUMIFS('Faturamento SP2'!$H$2:$H$557,'Faturamento SP2'!$D$2:$D$557,'Infos Relatório'!$B$84,'Faturamento SP2'!$E$2:$E$557,'Infos Relatório'!$B124,'Faturamento SP2'!$Z$2:$Z$557,'Infos Relatório'!O$1)</f>
        <v>0</v>
      </c>
      <c r="U124" s="23">
        <f>COUNTIFS('Faturamento SP2'!$D$2:$D$557,'Infos Relatório'!$B$84,'Faturamento SP2'!$E$2:$E$557,'Infos Relatório'!$B124,'Faturamento SP2'!$Z$2:$Z$557,'Infos Relatório'!U$1)</f>
        <v>0</v>
      </c>
      <c r="V124" s="14">
        <f>SUMIFS('Faturamento SP2'!$G$2:$G$557,'Faturamento SP2'!$D$2:$D$557,'Infos Relatório'!$B$84,'Faturamento SP2'!$E$2:$E$557,'Infos Relatório'!$B124,'Faturamento SP2'!$Z$2:$Z$557,'Infos Relatório'!U$1)</f>
        <v>0</v>
      </c>
      <c r="W124" s="14">
        <f>SUMIFS('Faturamento SP2'!$J$2:$J$557,'Faturamento SP2'!$D$2:$D$557,'Infos Relatório'!$B$84,'Faturamento SP2'!$E$2:$E$557,'Infos Relatório'!$B124,'Faturamento SP2'!$Z$2:$Z$557,'Infos Relatório'!U$1)</f>
        <v>0</v>
      </c>
      <c r="X124" s="15">
        <f>SUMIFS('Faturamento SP2'!$O$2:$O$557,'Faturamento SP2'!$D$2:$D$557,'Infos Relatório'!$B$84,'Faturamento SP2'!$E$2:$E$557,'Infos Relatório'!$B124,'Faturamento SP2'!$Z$2:$Z$557,'Infos Relatório'!U$1,'Faturamento SP2'!$T$2:$T$557,"Sim")+SUMIFS('Faturamento SP2'!$P$2:$P$557,'Faturamento SP2'!$D$2:$D$557,'Infos Relatório'!$B$84,'Faturamento SP2'!$E$2:$E$557,'Infos Relatório'!$B124,'Faturamento SP2'!$Z$2:$Z$557,'Infos Relatório'!U$1,'Faturamento SP2'!$T$2:$T$557,"Sim")</f>
        <v>0</v>
      </c>
      <c r="Y124" s="27" t="e">
        <f t="shared" si="27"/>
        <v>#DIV/0!</v>
      </c>
      <c r="Z124" s="24">
        <f>SUMIFS('Faturamento SP2'!$H$2:$H$557,'Faturamento SP2'!$D$2:$D$557,'Infos Relatório'!$B$84,'Faturamento SP2'!$E$2:$E$557,'Infos Relatório'!$B124,'Faturamento SP2'!$Z$2:$Z$557,'Infos Relatório'!U$1)</f>
        <v>0</v>
      </c>
      <c r="AA124" s="23">
        <f>COUNTIFS('Faturamento SP2'!$D$2:$D$557,'Infos Relatório'!$B$84,'Faturamento SP2'!$E$2:$E$557,'Infos Relatório'!$B124,'Faturamento SP2'!$Z$2:$Z$557,'Infos Relatório'!AA$1)</f>
        <v>0</v>
      </c>
      <c r="AB124" s="14">
        <f>SUMIFS('Faturamento SP2'!$G$2:$G$557,'Faturamento SP2'!$D$2:$D$557,'Infos Relatório'!$B$84,'Faturamento SP2'!$E$2:$E$557,'Infos Relatório'!$B124,'Faturamento SP2'!$Z$2:$Z$557,'Infos Relatório'!AA$1)</f>
        <v>0</v>
      </c>
      <c r="AC124" s="14">
        <f>SUMIFS('Faturamento SP2'!$J$2:$J$557,'Faturamento SP2'!$D$2:$D$557,'Infos Relatório'!$B$84,'Faturamento SP2'!$E$2:$E$557,'Infos Relatório'!$B124,'Faturamento SP2'!$Z$2:$Z$557,'Infos Relatório'!AA$1)</f>
        <v>0</v>
      </c>
      <c r="AD124" s="15">
        <f>SUMIFS('Faturamento SP2'!$O$2:$O$557,'Faturamento SP2'!$D$2:$D$557,'Infos Relatório'!$B$84,'Faturamento SP2'!$E$2:$E$557,'Infos Relatório'!$B124,'Faturamento SP2'!$Z$2:$Z$557,'Infos Relatório'!AA$1,'Faturamento SP2'!$T$2:$T$557,"Sim")+SUMIFS('Faturamento SP2'!$P$2:$P$557,'Faturamento SP2'!$D$2:$D$557,'Infos Relatório'!$B$84,'Faturamento SP2'!$E$2:$E$557,'Infos Relatório'!$B124,'Faturamento SP2'!$Z$2:$Z$557,'Infos Relatório'!AA$1,'Faturamento SP2'!$T$2:$T$557,"Sim")</f>
        <v>0</v>
      </c>
      <c r="AE124" s="27" t="e">
        <f t="shared" si="28"/>
        <v>#DIV/0!</v>
      </c>
      <c r="AF124" s="24">
        <f>SUMIFS('Faturamento SP2'!$H$2:$H$557,'Faturamento SP2'!$D$2:$D$557,'Infos Relatório'!$B$84,'Faturamento SP2'!$E$2:$E$557,'Infos Relatório'!$B124,'Faturamento SP2'!$Z$2:$Z$557,'Infos Relatório'!AA$1)</f>
        <v>0</v>
      </c>
      <c r="AG124" s="23">
        <f>COUNTIFS('Faturamento SP2'!$D$2:$D$557,'Infos Relatório'!$B$84,'Faturamento SP2'!$E$2:$E$557,'Infos Relatório'!$B124,'Faturamento SP2'!$Z$2:$Z$557,'Infos Relatório'!AG$1)</f>
        <v>0</v>
      </c>
      <c r="AH124" s="14">
        <f>SUMIFS('Faturamento SP2'!$G$2:$G$557,'Faturamento SP2'!$D$2:$D$557,'Infos Relatório'!$B$84,'Faturamento SP2'!$E$2:$E$557,'Infos Relatório'!$B124,'Faturamento SP2'!$Z$2:$Z$557,'Infos Relatório'!AG$1)</f>
        <v>0</v>
      </c>
      <c r="AI124" s="14">
        <f>SUMIFS('Faturamento SP2'!$J$2:$J$557,'Faturamento SP2'!$D$2:$D$557,'Infos Relatório'!$B$84,'Faturamento SP2'!$E$2:$E$557,'Infos Relatório'!$B124,'Faturamento SP2'!$Z$2:$Z$557,'Infos Relatório'!AG$1)</f>
        <v>0</v>
      </c>
      <c r="AJ124" s="15">
        <f>SUMIFS('Faturamento SP2'!$O$2:$O$557,'Faturamento SP2'!$D$2:$D$557,'Infos Relatório'!$B$84,'Faturamento SP2'!$E$2:$E$557,'Infos Relatório'!$B124,'Faturamento SP2'!$Z$2:$Z$557,'Infos Relatório'!AG$1,'Faturamento SP2'!$T$2:$T$557,"Sim")+SUMIFS('Faturamento SP2'!$P$2:$P$557,'Faturamento SP2'!$D$2:$D$557,'Infos Relatório'!$B$84,'Faturamento SP2'!$E$2:$E$557,'Infos Relatório'!$B124,'Faturamento SP2'!$Z$2:$Z$557,'Infos Relatório'!AG$1,'Faturamento SP2'!$T$2:$T$557,"Sim")</f>
        <v>0</v>
      </c>
      <c r="AK124" s="27" t="e">
        <f t="shared" si="29"/>
        <v>#DIV/0!</v>
      </c>
      <c r="AL124" s="24">
        <f>SUMIFS('Faturamento SP2'!$H$2:$H$557,'Faturamento SP2'!$D$2:$D$557,'Infos Relatório'!$B$84,'Faturamento SP2'!$E$2:$E$557,'Infos Relatório'!$B124,'Faturamento SP2'!$Z$2:$Z$557,'Infos Relatório'!AG$1)</f>
        <v>0</v>
      </c>
      <c r="AM124" s="23">
        <f>COUNTIFS('Faturamento SP2'!$D$2:$D$557,'Infos Relatório'!$B$84,'Faturamento SP2'!$E$2:$E$557,'Infos Relatório'!$B124,'Faturamento SP2'!$Z$2:$Z$557,'Infos Relatório'!AM$1)</f>
        <v>0</v>
      </c>
      <c r="AN124" s="14">
        <f>SUMIFS('Faturamento SP2'!$G$2:$G$557,'Faturamento SP2'!$D$2:$D$557,'Infos Relatório'!$B$84,'Faturamento SP2'!$E$2:$E$557,'Infos Relatório'!$B124,'Faturamento SP2'!$Z$2:$Z$557,'Infos Relatório'!AM$1)</f>
        <v>0</v>
      </c>
      <c r="AO124" s="14">
        <f>SUMIFS('Faturamento SP2'!$J$2:$J$557,'Faturamento SP2'!$D$2:$D$557,'Infos Relatório'!$B$84,'Faturamento SP2'!$E$2:$E$557,'Infos Relatório'!$B124,'Faturamento SP2'!$Z$2:$Z$557,'Infos Relatório'!AM$1)</f>
        <v>0</v>
      </c>
      <c r="AP124" s="15">
        <f>SUMIFS('Faturamento SP2'!$O$2:$O$557,'Faturamento SP2'!$D$2:$D$557,'Infos Relatório'!$B$84,'Faturamento SP2'!$E$2:$E$557,'Infos Relatório'!$B124,'Faturamento SP2'!$Z$2:$Z$557,'Infos Relatório'!AM$1,'Faturamento SP2'!$T$2:$T$557,"Sim")+SUMIFS('Faturamento SP2'!$P$2:$P$557,'Faturamento SP2'!$D$2:$D$557,'Infos Relatório'!$B$84,'Faturamento SP2'!$E$2:$E$557,'Infos Relatório'!$B124,'Faturamento SP2'!$Z$2:$Z$557,'Infos Relatório'!AM$1,'Faturamento SP2'!$T$2:$T$557,"Sim")</f>
        <v>0</v>
      </c>
      <c r="AQ124" s="27" t="e">
        <f t="shared" si="30"/>
        <v>#DIV/0!</v>
      </c>
      <c r="AR124" s="24">
        <f>SUMIFS('Faturamento SP2'!$H$2:$H$557,'Faturamento SP2'!$D$2:$D$557,'Infos Relatório'!$B$84,'Faturamento SP2'!$E$2:$E$557,'Infos Relatório'!$B124,'Faturamento SP2'!$Z$2:$Z$557,'Infos Relatório'!AM$1)</f>
        <v>0</v>
      </c>
      <c r="AS124" s="23">
        <f>COUNTIFS('Faturamento SP2'!$D$2:$D$557,'Infos Relatório'!$B$84,'Faturamento SP2'!$E$2:$E$557,'Infos Relatório'!$B124,'Faturamento SP2'!$Z$2:$Z$557,'Infos Relatório'!AS$1)</f>
        <v>0</v>
      </c>
      <c r="AT124" s="14">
        <f>SUMIFS('Faturamento SP2'!$G$2:$G$557,'Faturamento SP2'!$D$2:$D$557,'Infos Relatório'!$B$84,'Faturamento SP2'!$E$2:$E$557,'Infos Relatório'!$B124,'Faturamento SP2'!$Z$2:$Z$557,'Infos Relatório'!AS$1)</f>
        <v>0</v>
      </c>
      <c r="AU124" s="14">
        <f>SUMIFS('Faturamento SP2'!$J$2:$J$557,'Faturamento SP2'!$D$2:$D$557,'Infos Relatório'!$B$84,'Faturamento SP2'!$E$2:$E$557,'Infos Relatório'!$B124,'Faturamento SP2'!$Z$2:$Z$557,'Infos Relatório'!AS$1)</f>
        <v>0</v>
      </c>
      <c r="AV124" s="15">
        <f>SUMIFS('Faturamento SP2'!$O$2:$O$557,'Faturamento SP2'!$D$2:$D$557,'Infos Relatório'!$B$84,'Faturamento SP2'!$E$2:$E$557,'Infos Relatório'!$B124,'Faturamento SP2'!$Z$2:$Z$557,'Infos Relatório'!AS$1,'Faturamento SP2'!$T$2:$T$557,"Sim")+SUMIFS('Faturamento SP2'!$P$2:$P$557,'Faturamento SP2'!$D$2:$D$557,'Infos Relatório'!$B$84,'Faturamento SP2'!$E$2:$E$557,'Infos Relatório'!$B124,'Faturamento SP2'!$Z$2:$Z$557,'Infos Relatório'!AS$1,'Faturamento SP2'!$T$2:$T$557,"Sim")</f>
        <v>0</v>
      </c>
      <c r="AW124" s="27" t="e">
        <f t="shared" si="31"/>
        <v>#DIV/0!</v>
      </c>
      <c r="AX124" s="24">
        <f>SUMIFS('Faturamento SP2'!$H$2:$H$557,'Faturamento SP2'!$D$2:$D$557,'Infos Relatório'!$B$84,'Faturamento SP2'!$E$2:$E$557,'Infos Relatório'!$B124,'Faturamento SP2'!$Z$2:$Z$557,'Infos Relatório'!AS$1)</f>
        <v>0</v>
      </c>
      <c r="AY124" s="23">
        <f>COUNTIFS('Faturamento SP2'!$D$2:$D$557,'Infos Relatório'!$B$84,'Faturamento SP2'!$E$2:$E$557,'Infos Relatório'!$B124,'Faturamento SP2'!$Z$2:$Z$557,'Infos Relatório'!AY$1)</f>
        <v>0</v>
      </c>
      <c r="AZ124" s="14">
        <f>SUMIFS('Faturamento SP2'!$G$2:$G$557,'Faturamento SP2'!$D$2:$D$557,'Infos Relatório'!$B$84,'Faturamento SP2'!$E$2:$E$557,'Infos Relatório'!$B124,'Faturamento SP2'!$Z$2:$Z$557,'Infos Relatório'!AY$1)</f>
        <v>0</v>
      </c>
      <c r="BA124" s="14">
        <f>SUMIFS('Faturamento SP2'!$J$2:$J$557,'Faturamento SP2'!$D$2:$D$557,'Infos Relatório'!$B$84,'Faturamento SP2'!$E$2:$E$557,'Infos Relatório'!$B124,'Faturamento SP2'!$Z$2:$Z$557,'Infos Relatório'!AY$1)</f>
        <v>0</v>
      </c>
      <c r="BB124" s="15">
        <f>SUMIFS('Faturamento SP2'!$O$2:$O$557,'Faturamento SP2'!$D$2:$D$557,'Infos Relatório'!$B$84,'Faturamento SP2'!$E$2:$E$557,'Infos Relatório'!$B124,'Faturamento SP2'!$Z$2:$Z$557,'Infos Relatório'!AY$1,'Faturamento SP2'!$T$2:$T$557,"Sim")+SUMIFS('Faturamento SP2'!$P$2:$P$557,'Faturamento SP2'!$D$2:$D$557,'Infos Relatório'!$B$84,'Faturamento SP2'!$E$2:$E$557,'Infos Relatório'!$B124,'Faturamento SP2'!$Z$2:$Z$557,'Infos Relatório'!AY$1,'Faturamento SP2'!$T$2:$T$557,"Sim")</f>
        <v>0</v>
      </c>
      <c r="BC124" s="27" t="e">
        <f t="shared" si="32"/>
        <v>#DIV/0!</v>
      </c>
      <c r="BD124" s="24">
        <f>SUMIFS('Faturamento SP2'!$H$2:$H$557,'Faturamento SP2'!$D$2:$D$557,'Infos Relatório'!$B$84,'Faturamento SP2'!$E$2:$E$557,'Infos Relatório'!$B124,'Faturamento SP2'!$Z$2:$Z$557,'Infos Relatório'!AY$1)</f>
        <v>0</v>
      </c>
      <c r="BE124" s="23">
        <f>COUNTIFS('Faturamento SP2'!$D$2:$D$557,'Infos Relatório'!$B$84,'Faturamento SP2'!$E$2:$E$557,'Infos Relatório'!$B124,'Faturamento SP2'!$Z$2:$Z$557,'Infos Relatório'!BE$1)</f>
        <v>0</v>
      </c>
      <c r="BF124" s="14">
        <f>SUMIFS('Faturamento SP2'!$G$2:$G$557,'Faturamento SP2'!$D$2:$D$557,'Infos Relatório'!$B$84,'Faturamento SP2'!$E$2:$E$557,'Infos Relatório'!$B124,'Faturamento SP2'!$Z$2:$Z$557,'Infos Relatório'!BE$1)</f>
        <v>0</v>
      </c>
      <c r="BG124" s="14">
        <f>SUMIFS('Faturamento SP2'!$J$2:$J$557,'Faturamento SP2'!$D$2:$D$557,'Infos Relatório'!$B$84,'Faturamento SP2'!$E$2:$E$557,'Infos Relatório'!$B124,'Faturamento SP2'!$Z$2:$Z$557,'Infos Relatório'!BE$1)</f>
        <v>0</v>
      </c>
      <c r="BH124" s="15">
        <f>SUMIFS('Faturamento SP2'!$O$2:$O$557,'Faturamento SP2'!$D$2:$D$557,'Infos Relatório'!$B$84,'Faturamento SP2'!$E$2:$E$557,'Infos Relatório'!$B124,'Faturamento SP2'!$Z$2:$Z$557,'Infos Relatório'!BE$1,'Faturamento SP2'!$T$2:$T$557,"Sim")+SUMIFS('Faturamento SP2'!$P$2:$P$557,'Faturamento SP2'!$D$2:$D$557,'Infos Relatório'!$B$84,'Faturamento SP2'!$E$2:$E$557,'Infos Relatório'!$B124,'Faturamento SP2'!$Z$2:$Z$557,'Infos Relatório'!BE$1,'Faturamento SP2'!$T$2:$T$557,"Sim")</f>
        <v>0</v>
      </c>
      <c r="BI124" s="27" t="e">
        <f t="shared" si="33"/>
        <v>#DIV/0!</v>
      </c>
      <c r="BJ124" s="24">
        <f>SUMIFS('Faturamento SP2'!$H$2:$H$557,'Faturamento SP2'!$D$2:$D$557,'Infos Relatório'!$B$84,'Faturamento SP2'!$E$2:$E$557,'Infos Relatório'!$B124,'Faturamento SP2'!$Z$2:$Z$557,'Infos Relatório'!BE$1)</f>
        <v>0</v>
      </c>
      <c r="BK124" s="23">
        <f>COUNTIFS('Faturamento SP2'!$D$2:$D$557,'Infos Relatório'!$B$84,'Faturamento SP2'!$E$2:$E$557,'Infos Relatório'!$B124,'Faturamento SP2'!$Z$2:$Z$557,'Infos Relatório'!BK$1)</f>
        <v>0</v>
      </c>
      <c r="BL124" s="14">
        <f>SUMIFS('Faturamento SP2'!$G$2:$G$557,'Faturamento SP2'!$D$2:$D$557,'Infos Relatório'!$B$84,'Faturamento SP2'!$E$2:$E$557,'Infos Relatório'!$B124,'Faturamento SP2'!$Z$2:$Z$557,'Infos Relatório'!BK$1)</f>
        <v>0</v>
      </c>
      <c r="BM124" s="14">
        <f>SUMIFS('Faturamento SP2'!$J$2:$J$557,'Faturamento SP2'!$D$2:$D$557,'Infos Relatório'!$B$84,'Faturamento SP2'!$E$2:$E$557,'Infos Relatório'!$B124,'Faturamento SP2'!$Z$2:$Z$557,'Infos Relatório'!BK$1)</f>
        <v>0</v>
      </c>
      <c r="BN124" s="15">
        <f>SUMIFS('Faturamento SP2'!$O$2:$O$557,'Faturamento SP2'!$D$2:$D$557,'Infos Relatório'!$B$84,'Faturamento SP2'!$E$2:$E$557,'Infos Relatório'!$B124,'Faturamento SP2'!$Z$2:$Z$557,'Infos Relatório'!BK$1,'Faturamento SP2'!$T$2:$T$557,"Sim")+SUMIFS('Faturamento SP2'!$P$2:$P$557,'Faturamento SP2'!$D$2:$D$557,'Infos Relatório'!$B$84,'Faturamento SP2'!$E$2:$E$557,'Infos Relatório'!$B124,'Faturamento SP2'!$Z$2:$Z$557,'Infos Relatório'!BK$1,'Faturamento SP2'!$T$2:$T$557,"Sim")</f>
        <v>0</v>
      </c>
      <c r="BO124" s="27" t="e">
        <f t="shared" si="34"/>
        <v>#DIV/0!</v>
      </c>
      <c r="BP124" s="24">
        <f>SUMIFS('Faturamento SP2'!$H$2:$H$557,'Faturamento SP2'!$D$2:$D$557,'Infos Relatório'!$B$84,'Faturamento SP2'!$E$2:$E$557,'Infos Relatório'!$B124,'Faturamento SP2'!$Z$2:$Z$557,'Infos Relatório'!BK$1)</f>
        <v>0</v>
      </c>
      <c r="BQ124" s="23">
        <f>COUNTIFS('Faturamento SP2'!$D$2:$D$557,'Infos Relatório'!$B$84,'Faturamento SP2'!$E$2:$E$557,'Infos Relatório'!$B124,'Faturamento SP2'!$Z$2:$Z$557,'Infos Relatório'!BQ$1)</f>
        <v>0</v>
      </c>
      <c r="BR124" s="14">
        <f>SUMIFS('Faturamento SP2'!$G$2:$G$557,'Faturamento SP2'!$D$2:$D$557,'Infos Relatório'!$B$84,'Faturamento SP2'!$E$2:$E$557,'Infos Relatório'!$B124,'Faturamento SP2'!$Z$2:$Z$557,'Infos Relatório'!BQ$1)</f>
        <v>0</v>
      </c>
      <c r="BS124" s="14">
        <f>SUMIFS('Faturamento SP2'!$J$2:$J$557,'Faturamento SP2'!$D$2:$D$557,'Infos Relatório'!$B$84,'Faturamento SP2'!$E$2:$E$557,'Infos Relatório'!$B124,'Faturamento SP2'!$Z$2:$Z$557,'Infos Relatório'!BQ$1)</f>
        <v>0</v>
      </c>
      <c r="BT124" s="15">
        <f>SUMIFS('Faturamento SP2'!$O$2:$O$557,'Faturamento SP2'!$D$2:$D$557,'Infos Relatório'!$B$84,'Faturamento SP2'!$E$2:$E$557,'Infos Relatório'!$B124,'Faturamento SP2'!$Z$2:$Z$557,'Infos Relatório'!BQ$1,'Faturamento SP2'!$T$2:$T$557,"Sim")+SUMIFS('Faturamento SP2'!$P$2:$P$557,'Faturamento SP2'!$D$2:$D$557,'Infos Relatório'!$B$84,'Faturamento SP2'!$E$2:$E$557,'Infos Relatório'!$B124,'Faturamento SP2'!$Z$2:$Z$557,'Infos Relatório'!BQ$1,'Faturamento SP2'!$T$2:$T$557,"Sim")</f>
        <v>0</v>
      </c>
      <c r="BU124" s="27" t="e">
        <f t="shared" si="35"/>
        <v>#DIV/0!</v>
      </c>
      <c r="BV124" s="24">
        <f>SUMIFS('Faturamento SP2'!$H$2:$H$557,'Faturamento SP2'!$D$2:$D$557,'Infos Relatório'!$B$84,'Faturamento SP2'!$E$2:$E$557,'Infos Relatório'!$B124,'Faturamento SP2'!$Z$2:$Z$557,'Infos Relatório'!BQ$1)</f>
        <v>0</v>
      </c>
    </row>
    <row r="125" spans="2:74">
      <c r="B125" s="17" t="s">
        <v>275</v>
      </c>
      <c r="C125" s="23">
        <f>COUNTIFS('Faturamento SP2'!$D$2:$D$557,'Infos Relatório'!$B$84,'Faturamento SP2'!$E$2:$E$557,'Infos Relatório'!$B125,'Faturamento SP2'!$Z$2:$Z$557,'Infos Relatório'!C$1)</f>
        <v>0</v>
      </c>
      <c r="D125" s="14">
        <f>SUMIFS('Faturamento SP2'!$G$2:$G$557,'Faturamento SP2'!$D$2:$D$557,'Infos Relatório'!$B$84,'Faturamento SP2'!$E$2:$E$557,'Infos Relatório'!$B125,'Faturamento SP2'!$Z$2:$Z$557,'Infos Relatório'!C$1)</f>
        <v>0</v>
      </c>
      <c r="E125" s="55">
        <f>SUMIFS('Faturamento SP2'!$J$2:$J$557,'Faturamento SP2'!$D$2:$D$557,'Infos Relatório'!$B$84,'Faturamento SP2'!$E$2:$E$557,'Infos Relatório'!$B125,'Faturamento SP2'!$Z$2:$Z$557,'Infos Relatório'!C$1)</f>
        <v>0</v>
      </c>
      <c r="F125" s="15">
        <f>SUMIFS('Faturamento SP2'!$O$2:$O$557,'Faturamento SP2'!$D$2:$D$557,'Infos Relatório'!$B$84,'Faturamento SP2'!$E$2:$E$557,'Infos Relatório'!$B125,'Faturamento SP2'!$Z$2:$Z$557,'Infos Relatório'!C$1,'Faturamento SP2'!$T$2:$T$557,"Sim")+SUMIFS('Faturamento SP2'!$P$2:$P$557,'Faturamento SP2'!$D$2:$D$557,'Infos Relatório'!$B$84,'Faturamento SP2'!$E$2:$E$557,'Infos Relatório'!$B125,'Faturamento SP2'!$Z$2:$Z$557,'Infos Relatório'!C$1,'Faturamento SP2'!$T$2:$T$557,"Sim")</f>
        <v>0</v>
      </c>
      <c r="G125" s="60" t="e">
        <f t="shared" si="24"/>
        <v>#DIV/0!</v>
      </c>
      <c r="H125" s="24">
        <f>SUMIFS('Faturamento SP2'!$H$2:$H$557,'Faturamento SP2'!$D$2:$D$557,'Infos Relatório'!$B$84,'Faturamento SP2'!$E$2:$E$557,'Infos Relatório'!$B125,'Faturamento SP2'!$Z$2:$Z$557,'Infos Relatório'!C$1)</f>
        <v>0</v>
      </c>
      <c r="I125" s="23">
        <f>COUNTIFS('Faturamento SP2'!$D$2:$D$557,'Infos Relatório'!$B$84,'Faturamento SP2'!$E$2:$E$557,'Infos Relatório'!$B125,'Faturamento SP2'!$Z$2:$Z$557,'Infos Relatório'!I$1)</f>
        <v>0</v>
      </c>
      <c r="J125" s="14">
        <f>SUMIFS('Faturamento SP2'!$G$2:$G$557,'Faturamento SP2'!$D$2:$D$557,'Infos Relatório'!$B$84,'Faturamento SP2'!$E$2:$E$557,'Infos Relatório'!$B125,'Faturamento SP2'!$Z$2:$Z$557,'Infos Relatório'!I$1)</f>
        <v>0</v>
      </c>
      <c r="K125" s="55">
        <f>SUMIFS('Faturamento SP2'!$J$2:$J$557,'Faturamento SP2'!$D$2:$D$557,'Infos Relatório'!$B$84,'Faturamento SP2'!$E$2:$E$557,'Infos Relatório'!$B125,'Faturamento SP2'!$Z$2:$Z$557,'Infos Relatório'!I$1)</f>
        <v>0</v>
      </c>
      <c r="L125" s="15">
        <f>SUMIFS('Faturamento SP2'!$O$2:$O$557,'Faturamento SP2'!$D$2:$D$557,'Infos Relatório'!$B$84,'Faturamento SP2'!$E$2:$E$557,'Infos Relatório'!$B125,'Faturamento SP2'!$Z$2:$Z$557,'Infos Relatório'!I$1,'Faturamento SP2'!$T$2:$T$557,"Sim")+SUMIFS('Faturamento SP2'!$P$2:$P$557,'Faturamento SP2'!$D$2:$D$557,'Infos Relatório'!$B$84,'Faturamento SP2'!$E$2:$E$557,'Infos Relatório'!$B125,'Faturamento SP2'!$Z$2:$Z$557,'Infos Relatório'!I$1,'Faturamento SP2'!$T$2:$T$557,"Sim")</f>
        <v>0</v>
      </c>
      <c r="M125" s="27" t="e">
        <f t="shared" si="25"/>
        <v>#DIV/0!</v>
      </c>
      <c r="N125" s="24">
        <f>SUMIFS('Faturamento SP2'!$H$2:$H$557,'Faturamento SP2'!$D$2:$D$557,'Infos Relatório'!$B$84,'Faturamento SP2'!$E$2:$E$557,'Infos Relatório'!$B125,'Faturamento SP2'!$Z$2:$Z$557,'Infos Relatório'!I$1)</f>
        <v>0</v>
      </c>
      <c r="O125" s="23">
        <f>COUNTIFS('Faturamento SP2'!$D$2:$D$557,'Infos Relatório'!$B$84,'Faturamento SP2'!$E$2:$E$557,'Infos Relatório'!$B125,'Faturamento SP2'!$Z$2:$Z$557,'Infos Relatório'!O$1)</f>
        <v>0</v>
      </c>
      <c r="P125" s="14">
        <f>SUMIFS('Faturamento SP2'!$G$2:$G$557,'Faturamento SP2'!$D$2:$D$557,'Infos Relatório'!$B$84,'Faturamento SP2'!$E$2:$E$557,'Infos Relatório'!$B125,'Faturamento SP2'!$Z$2:$Z$557,'Infos Relatório'!O$1)</f>
        <v>0</v>
      </c>
      <c r="Q125" s="14">
        <f>SUMIFS('Faturamento SP2'!$J$2:$J$557,'Faturamento SP2'!$D$2:$D$557,'Infos Relatório'!$B$84,'Faturamento SP2'!$E$2:$E$557,'Infos Relatório'!$B125,'Faturamento SP2'!$Z$2:$Z$557,'Infos Relatório'!O$1)</f>
        <v>0</v>
      </c>
      <c r="R125" s="15">
        <f>SUMIFS('Faturamento SP2'!$O$2:$O$557,'Faturamento SP2'!$D$2:$D$557,'Infos Relatório'!$B$84,'Faturamento SP2'!$E$2:$E$557,'Infos Relatório'!$B125,'Faturamento SP2'!$Z$2:$Z$557,'Infos Relatório'!O$1,'Faturamento SP2'!$T$2:$T$557,"Sim")+SUMIFS('Faturamento SP2'!$P$2:$P$557,'Faturamento SP2'!$D$2:$D$557,'Infos Relatório'!$B$84,'Faturamento SP2'!$E$2:$E$557,'Infos Relatório'!$B125,'Faturamento SP2'!$Z$2:$Z$557,'Infos Relatório'!O$1,'Faturamento SP2'!$T$2:$T$557,"Sim")</f>
        <v>0</v>
      </c>
      <c r="S125" s="27" t="e">
        <f t="shared" si="26"/>
        <v>#DIV/0!</v>
      </c>
      <c r="T125" s="24">
        <f>SUMIFS('Faturamento SP2'!$H$2:$H$557,'Faturamento SP2'!$D$2:$D$557,'Infos Relatório'!$B$84,'Faturamento SP2'!$E$2:$E$557,'Infos Relatório'!$B125,'Faturamento SP2'!$Z$2:$Z$557,'Infos Relatório'!O$1)</f>
        <v>0</v>
      </c>
      <c r="U125" s="23">
        <f>COUNTIFS('Faturamento SP2'!$D$2:$D$557,'Infos Relatório'!$B$84,'Faturamento SP2'!$E$2:$E$557,'Infos Relatório'!$B125,'Faturamento SP2'!$Z$2:$Z$557,'Infos Relatório'!U$1)</f>
        <v>0</v>
      </c>
      <c r="V125" s="14">
        <f>SUMIFS('Faturamento SP2'!$G$2:$G$557,'Faturamento SP2'!$D$2:$D$557,'Infos Relatório'!$B$84,'Faturamento SP2'!$E$2:$E$557,'Infos Relatório'!$B125,'Faturamento SP2'!$Z$2:$Z$557,'Infos Relatório'!U$1)</f>
        <v>0</v>
      </c>
      <c r="W125" s="14">
        <f>SUMIFS('Faturamento SP2'!$J$2:$J$557,'Faturamento SP2'!$D$2:$D$557,'Infos Relatório'!$B$84,'Faturamento SP2'!$E$2:$E$557,'Infos Relatório'!$B125,'Faturamento SP2'!$Z$2:$Z$557,'Infos Relatório'!U$1)</f>
        <v>0</v>
      </c>
      <c r="X125" s="15">
        <f>SUMIFS('Faturamento SP2'!$O$2:$O$557,'Faturamento SP2'!$D$2:$D$557,'Infos Relatório'!$B$84,'Faturamento SP2'!$E$2:$E$557,'Infos Relatório'!$B125,'Faturamento SP2'!$Z$2:$Z$557,'Infos Relatório'!U$1,'Faturamento SP2'!$T$2:$T$557,"Sim")+SUMIFS('Faturamento SP2'!$P$2:$P$557,'Faturamento SP2'!$D$2:$D$557,'Infos Relatório'!$B$84,'Faturamento SP2'!$E$2:$E$557,'Infos Relatório'!$B125,'Faturamento SP2'!$Z$2:$Z$557,'Infos Relatório'!U$1,'Faturamento SP2'!$T$2:$T$557,"Sim")</f>
        <v>0</v>
      </c>
      <c r="Y125" s="27" t="e">
        <f t="shared" si="27"/>
        <v>#DIV/0!</v>
      </c>
      <c r="Z125" s="24">
        <f>SUMIFS('Faturamento SP2'!$H$2:$H$557,'Faturamento SP2'!$D$2:$D$557,'Infos Relatório'!$B$84,'Faturamento SP2'!$E$2:$E$557,'Infos Relatório'!$B125,'Faturamento SP2'!$Z$2:$Z$557,'Infos Relatório'!U$1)</f>
        <v>0</v>
      </c>
      <c r="AA125" s="23">
        <f>COUNTIFS('Faturamento SP2'!$D$2:$D$557,'Infos Relatório'!$B$84,'Faturamento SP2'!$E$2:$E$557,'Infos Relatório'!$B125,'Faturamento SP2'!$Z$2:$Z$557,'Infos Relatório'!AA$1)</f>
        <v>0</v>
      </c>
      <c r="AB125" s="14">
        <f>SUMIFS('Faturamento SP2'!$G$2:$G$557,'Faturamento SP2'!$D$2:$D$557,'Infos Relatório'!$B$84,'Faturamento SP2'!$E$2:$E$557,'Infos Relatório'!$B125,'Faturamento SP2'!$Z$2:$Z$557,'Infos Relatório'!AA$1)</f>
        <v>0</v>
      </c>
      <c r="AC125" s="14">
        <f>SUMIFS('Faturamento SP2'!$J$2:$J$557,'Faturamento SP2'!$D$2:$D$557,'Infos Relatório'!$B$84,'Faturamento SP2'!$E$2:$E$557,'Infos Relatório'!$B125,'Faturamento SP2'!$Z$2:$Z$557,'Infos Relatório'!AA$1)</f>
        <v>0</v>
      </c>
      <c r="AD125" s="15">
        <f>SUMIFS('Faturamento SP2'!$O$2:$O$557,'Faturamento SP2'!$D$2:$D$557,'Infos Relatório'!$B$84,'Faturamento SP2'!$E$2:$E$557,'Infos Relatório'!$B125,'Faturamento SP2'!$Z$2:$Z$557,'Infos Relatório'!AA$1,'Faturamento SP2'!$T$2:$T$557,"Sim")+SUMIFS('Faturamento SP2'!$P$2:$P$557,'Faturamento SP2'!$D$2:$D$557,'Infos Relatório'!$B$84,'Faturamento SP2'!$E$2:$E$557,'Infos Relatório'!$B125,'Faturamento SP2'!$Z$2:$Z$557,'Infos Relatório'!AA$1,'Faturamento SP2'!$T$2:$T$557,"Sim")</f>
        <v>0</v>
      </c>
      <c r="AE125" s="27" t="e">
        <f t="shared" si="28"/>
        <v>#DIV/0!</v>
      </c>
      <c r="AF125" s="24">
        <f>SUMIFS('Faturamento SP2'!$H$2:$H$557,'Faturamento SP2'!$D$2:$D$557,'Infos Relatório'!$B$84,'Faturamento SP2'!$E$2:$E$557,'Infos Relatório'!$B125,'Faturamento SP2'!$Z$2:$Z$557,'Infos Relatório'!AA$1)</f>
        <v>0</v>
      </c>
      <c r="AG125" s="23">
        <f>COUNTIFS('Faturamento SP2'!$D$2:$D$557,'Infos Relatório'!$B$84,'Faturamento SP2'!$E$2:$E$557,'Infos Relatório'!$B125,'Faturamento SP2'!$Z$2:$Z$557,'Infos Relatório'!AG$1)</f>
        <v>0</v>
      </c>
      <c r="AH125" s="14">
        <f>SUMIFS('Faturamento SP2'!$G$2:$G$557,'Faturamento SP2'!$D$2:$D$557,'Infos Relatório'!$B$84,'Faturamento SP2'!$E$2:$E$557,'Infos Relatório'!$B125,'Faturamento SP2'!$Z$2:$Z$557,'Infos Relatório'!AG$1)</f>
        <v>0</v>
      </c>
      <c r="AI125" s="14">
        <f>SUMIFS('Faturamento SP2'!$J$2:$J$557,'Faturamento SP2'!$D$2:$D$557,'Infos Relatório'!$B$84,'Faturamento SP2'!$E$2:$E$557,'Infos Relatório'!$B125,'Faturamento SP2'!$Z$2:$Z$557,'Infos Relatório'!AG$1)</f>
        <v>0</v>
      </c>
      <c r="AJ125" s="15">
        <f>SUMIFS('Faturamento SP2'!$O$2:$O$557,'Faturamento SP2'!$D$2:$D$557,'Infos Relatório'!$B$84,'Faturamento SP2'!$E$2:$E$557,'Infos Relatório'!$B125,'Faturamento SP2'!$Z$2:$Z$557,'Infos Relatório'!AG$1,'Faturamento SP2'!$T$2:$T$557,"Sim")+SUMIFS('Faturamento SP2'!$P$2:$P$557,'Faturamento SP2'!$D$2:$D$557,'Infos Relatório'!$B$84,'Faturamento SP2'!$E$2:$E$557,'Infos Relatório'!$B125,'Faturamento SP2'!$Z$2:$Z$557,'Infos Relatório'!AG$1,'Faturamento SP2'!$T$2:$T$557,"Sim")</f>
        <v>0</v>
      </c>
      <c r="AK125" s="27" t="e">
        <f t="shared" si="29"/>
        <v>#DIV/0!</v>
      </c>
      <c r="AL125" s="24">
        <f>SUMIFS('Faturamento SP2'!$H$2:$H$557,'Faturamento SP2'!$D$2:$D$557,'Infos Relatório'!$B$84,'Faturamento SP2'!$E$2:$E$557,'Infos Relatório'!$B125,'Faturamento SP2'!$Z$2:$Z$557,'Infos Relatório'!AG$1)</f>
        <v>0</v>
      </c>
      <c r="AM125" s="23">
        <f>COUNTIFS('Faturamento SP2'!$D$2:$D$557,'Infos Relatório'!$B$84,'Faturamento SP2'!$E$2:$E$557,'Infos Relatório'!$B125,'Faturamento SP2'!$Z$2:$Z$557,'Infos Relatório'!AM$1)</f>
        <v>0</v>
      </c>
      <c r="AN125" s="14">
        <f>SUMIFS('Faturamento SP2'!$G$2:$G$557,'Faturamento SP2'!$D$2:$D$557,'Infos Relatório'!$B$84,'Faturamento SP2'!$E$2:$E$557,'Infos Relatório'!$B125,'Faturamento SP2'!$Z$2:$Z$557,'Infos Relatório'!AM$1)</f>
        <v>0</v>
      </c>
      <c r="AO125" s="14">
        <f>SUMIFS('Faturamento SP2'!$J$2:$J$557,'Faturamento SP2'!$D$2:$D$557,'Infos Relatório'!$B$84,'Faturamento SP2'!$E$2:$E$557,'Infos Relatório'!$B125,'Faturamento SP2'!$Z$2:$Z$557,'Infos Relatório'!AM$1)</f>
        <v>0</v>
      </c>
      <c r="AP125" s="15">
        <f>SUMIFS('Faturamento SP2'!$O$2:$O$557,'Faturamento SP2'!$D$2:$D$557,'Infos Relatório'!$B$84,'Faturamento SP2'!$E$2:$E$557,'Infos Relatório'!$B125,'Faturamento SP2'!$Z$2:$Z$557,'Infos Relatório'!AM$1,'Faturamento SP2'!$T$2:$T$557,"Sim")+SUMIFS('Faturamento SP2'!$P$2:$P$557,'Faturamento SP2'!$D$2:$D$557,'Infos Relatório'!$B$84,'Faturamento SP2'!$E$2:$E$557,'Infos Relatório'!$B125,'Faturamento SP2'!$Z$2:$Z$557,'Infos Relatório'!AM$1,'Faturamento SP2'!$T$2:$T$557,"Sim")</f>
        <v>0</v>
      </c>
      <c r="AQ125" s="27" t="e">
        <f t="shared" si="30"/>
        <v>#DIV/0!</v>
      </c>
      <c r="AR125" s="24">
        <f>SUMIFS('Faturamento SP2'!$H$2:$H$557,'Faturamento SP2'!$D$2:$D$557,'Infos Relatório'!$B$84,'Faturamento SP2'!$E$2:$E$557,'Infos Relatório'!$B125,'Faturamento SP2'!$Z$2:$Z$557,'Infos Relatório'!AM$1)</f>
        <v>0</v>
      </c>
      <c r="AS125" s="23">
        <f>COUNTIFS('Faturamento SP2'!$D$2:$D$557,'Infos Relatório'!$B$84,'Faturamento SP2'!$E$2:$E$557,'Infos Relatório'!$B125,'Faturamento SP2'!$Z$2:$Z$557,'Infos Relatório'!AS$1)</f>
        <v>0</v>
      </c>
      <c r="AT125" s="14">
        <f>SUMIFS('Faturamento SP2'!$G$2:$G$557,'Faturamento SP2'!$D$2:$D$557,'Infos Relatório'!$B$84,'Faturamento SP2'!$E$2:$E$557,'Infos Relatório'!$B125,'Faturamento SP2'!$Z$2:$Z$557,'Infos Relatório'!AS$1)</f>
        <v>0</v>
      </c>
      <c r="AU125" s="14">
        <f>SUMIFS('Faturamento SP2'!$J$2:$J$557,'Faturamento SP2'!$D$2:$D$557,'Infos Relatório'!$B$84,'Faturamento SP2'!$E$2:$E$557,'Infos Relatório'!$B125,'Faturamento SP2'!$Z$2:$Z$557,'Infos Relatório'!AS$1)</f>
        <v>0</v>
      </c>
      <c r="AV125" s="15">
        <f>SUMIFS('Faturamento SP2'!$O$2:$O$557,'Faturamento SP2'!$D$2:$D$557,'Infos Relatório'!$B$84,'Faturamento SP2'!$E$2:$E$557,'Infos Relatório'!$B125,'Faturamento SP2'!$Z$2:$Z$557,'Infos Relatório'!AS$1,'Faturamento SP2'!$T$2:$T$557,"Sim")+SUMIFS('Faturamento SP2'!$P$2:$P$557,'Faturamento SP2'!$D$2:$D$557,'Infos Relatório'!$B$84,'Faturamento SP2'!$E$2:$E$557,'Infos Relatório'!$B125,'Faturamento SP2'!$Z$2:$Z$557,'Infos Relatório'!AS$1,'Faturamento SP2'!$T$2:$T$557,"Sim")</f>
        <v>0</v>
      </c>
      <c r="AW125" s="27" t="e">
        <f t="shared" si="31"/>
        <v>#DIV/0!</v>
      </c>
      <c r="AX125" s="24">
        <f>SUMIFS('Faturamento SP2'!$H$2:$H$557,'Faturamento SP2'!$D$2:$D$557,'Infos Relatório'!$B$84,'Faturamento SP2'!$E$2:$E$557,'Infos Relatório'!$B125,'Faturamento SP2'!$Z$2:$Z$557,'Infos Relatório'!AS$1)</f>
        <v>0</v>
      </c>
      <c r="AY125" s="23">
        <f>COUNTIFS('Faturamento SP2'!$D$2:$D$557,'Infos Relatório'!$B$84,'Faturamento SP2'!$E$2:$E$557,'Infos Relatório'!$B125,'Faturamento SP2'!$Z$2:$Z$557,'Infos Relatório'!AY$1)</f>
        <v>0</v>
      </c>
      <c r="AZ125" s="14">
        <f>SUMIFS('Faturamento SP2'!$G$2:$G$557,'Faturamento SP2'!$D$2:$D$557,'Infos Relatório'!$B$84,'Faturamento SP2'!$E$2:$E$557,'Infos Relatório'!$B125,'Faturamento SP2'!$Z$2:$Z$557,'Infos Relatório'!AY$1)</f>
        <v>0</v>
      </c>
      <c r="BA125" s="14">
        <f>SUMIFS('Faturamento SP2'!$J$2:$J$557,'Faturamento SP2'!$D$2:$D$557,'Infos Relatório'!$B$84,'Faturamento SP2'!$E$2:$E$557,'Infos Relatório'!$B125,'Faturamento SP2'!$Z$2:$Z$557,'Infos Relatório'!AY$1)</f>
        <v>0</v>
      </c>
      <c r="BB125" s="15">
        <f>SUMIFS('Faturamento SP2'!$O$2:$O$557,'Faturamento SP2'!$D$2:$D$557,'Infos Relatório'!$B$84,'Faturamento SP2'!$E$2:$E$557,'Infos Relatório'!$B125,'Faturamento SP2'!$Z$2:$Z$557,'Infos Relatório'!AY$1,'Faturamento SP2'!$T$2:$T$557,"Sim")+SUMIFS('Faturamento SP2'!$P$2:$P$557,'Faturamento SP2'!$D$2:$D$557,'Infos Relatório'!$B$84,'Faturamento SP2'!$E$2:$E$557,'Infos Relatório'!$B125,'Faturamento SP2'!$Z$2:$Z$557,'Infos Relatório'!AY$1,'Faturamento SP2'!$T$2:$T$557,"Sim")</f>
        <v>0</v>
      </c>
      <c r="BC125" s="27" t="e">
        <f t="shared" si="32"/>
        <v>#DIV/0!</v>
      </c>
      <c r="BD125" s="24">
        <f>SUMIFS('Faturamento SP2'!$H$2:$H$557,'Faturamento SP2'!$D$2:$D$557,'Infos Relatório'!$B$84,'Faturamento SP2'!$E$2:$E$557,'Infos Relatório'!$B125,'Faturamento SP2'!$Z$2:$Z$557,'Infos Relatório'!AY$1)</f>
        <v>0</v>
      </c>
      <c r="BE125" s="23">
        <f>COUNTIFS('Faturamento SP2'!$D$2:$D$557,'Infos Relatório'!$B$84,'Faturamento SP2'!$E$2:$E$557,'Infos Relatório'!$B125,'Faturamento SP2'!$Z$2:$Z$557,'Infos Relatório'!BE$1)</f>
        <v>0</v>
      </c>
      <c r="BF125" s="14">
        <f>SUMIFS('Faturamento SP2'!$G$2:$G$557,'Faturamento SP2'!$D$2:$D$557,'Infos Relatório'!$B$84,'Faturamento SP2'!$E$2:$E$557,'Infos Relatório'!$B125,'Faturamento SP2'!$Z$2:$Z$557,'Infos Relatório'!BE$1)</f>
        <v>0</v>
      </c>
      <c r="BG125" s="14">
        <f>SUMIFS('Faturamento SP2'!$J$2:$J$557,'Faturamento SP2'!$D$2:$D$557,'Infos Relatório'!$B$84,'Faturamento SP2'!$E$2:$E$557,'Infos Relatório'!$B125,'Faturamento SP2'!$Z$2:$Z$557,'Infos Relatório'!BE$1)</f>
        <v>0</v>
      </c>
      <c r="BH125" s="15">
        <f>SUMIFS('Faturamento SP2'!$O$2:$O$557,'Faturamento SP2'!$D$2:$D$557,'Infos Relatório'!$B$84,'Faturamento SP2'!$E$2:$E$557,'Infos Relatório'!$B125,'Faturamento SP2'!$Z$2:$Z$557,'Infos Relatório'!BE$1,'Faturamento SP2'!$T$2:$T$557,"Sim")+SUMIFS('Faturamento SP2'!$P$2:$P$557,'Faturamento SP2'!$D$2:$D$557,'Infos Relatório'!$B$84,'Faturamento SP2'!$E$2:$E$557,'Infos Relatório'!$B125,'Faturamento SP2'!$Z$2:$Z$557,'Infos Relatório'!BE$1,'Faturamento SP2'!$T$2:$T$557,"Sim")</f>
        <v>0</v>
      </c>
      <c r="BI125" s="27" t="e">
        <f t="shared" si="33"/>
        <v>#DIV/0!</v>
      </c>
      <c r="BJ125" s="24">
        <f>SUMIFS('Faturamento SP2'!$H$2:$H$557,'Faturamento SP2'!$D$2:$D$557,'Infos Relatório'!$B$84,'Faturamento SP2'!$E$2:$E$557,'Infos Relatório'!$B125,'Faturamento SP2'!$Z$2:$Z$557,'Infos Relatório'!BE$1)</f>
        <v>0</v>
      </c>
      <c r="BK125" s="23">
        <f>COUNTIFS('Faturamento SP2'!$D$2:$D$557,'Infos Relatório'!$B$84,'Faturamento SP2'!$E$2:$E$557,'Infos Relatório'!$B125,'Faturamento SP2'!$Z$2:$Z$557,'Infos Relatório'!BK$1)</f>
        <v>0</v>
      </c>
      <c r="BL125" s="14">
        <f>SUMIFS('Faturamento SP2'!$G$2:$G$557,'Faturamento SP2'!$D$2:$D$557,'Infos Relatório'!$B$84,'Faturamento SP2'!$E$2:$E$557,'Infos Relatório'!$B125,'Faturamento SP2'!$Z$2:$Z$557,'Infos Relatório'!BK$1)</f>
        <v>0</v>
      </c>
      <c r="BM125" s="14">
        <f>SUMIFS('Faturamento SP2'!$J$2:$J$557,'Faturamento SP2'!$D$2:$D$557,'Infos Relatório'!$B$84,'Faturamento SP2'!$E$2:$E$557,'Infos Relatório'!$B125,'Faturamento SP2'!$Z$2:$Z$557,'Infos Relatório'!BK$1)</f>
        <v>0</v>
      </c>
      <c r="BN125" s="15">
        <f>SUMIFS('Faturamento SP2'!$O$2:$O$557,'Faturamento SP2'!$D$2:$D$557,'Infos Relatório'!$B$84,'Faturamento SP2'!$E$2:$E$557,'Infos Relatório'!$B125,'Faturamento SP2'!$Z$2:$Z$557,'Infos Relatório'!BK$1,'Faturamento SP2'!$T$2:$T$557,"Sim")+SUMIFS('Faturamento SP2'!$P$2:$P$557,'Faturamento SP2'!$D$2:$D$557,'Infos Relatório'!$B$84,'Faturamento SP2'!$E$2:$E$557,'Infos Relatório'!$B125,'Faturamento SP2'!$Z$2:$Z$557,'Infos Relatório'!BK$1,'Faturamento SP2'!$T$2:$T$557,"Sim")</f>
        <v>0</v>
      </c>
      <c r="BO125" s="27" t="e">
        <f t="shared" si="34"/>
        <v>#DIV/0!</v>
      </c>
      <c r="BP125" s="24">
        <f>SUMIFS('Faturamento SP2'!$H$2:$H$557,'Faturamento SP2'!$D$2:$D$557,'Infos Relatório'!$B$84,'Faturamento SP2'!$E$2:$E$557,'Infos Relatório'!$B125,'Faturamento SP2'!$Z$2:$Z$557,'Infos Relatório'!BK$1)</f>
        <v>0</v>
      </c>
      <c r="BQ125" s="23">
        <f>COUNTIFS('Faturamento SP2'!$D$2:$D$557,'Infos Relatório'!$B$84,'Faturamento SP2'!$E$2:$E$557,'Infos Relatório'!$B125,'Faturamento SP2'!$Z$2:$Z$557,'Infos Relatório'!BQ$1)</f>
        <v>0</v>
      </c>
      <c r="BR125" s="14">
        <f>SUMIFS('Faturamento SP2'!$G$2:$G$557,'Faturamento SP2'!$D$2:$D$557,'Infos Relatório'!$B$84,'Faturamento SP2'!$E$2:$E$557,'Infos Relatório'!$B125,'Faturamento SP2'!$Z$2:$Z$557,'Infos Relatório'!BQ$1)</f>
        <v>0</v>
      </c>
      <c r="BS125" s="14">
        <f>SUMIFS('Faturamento SP2'!$J$2:$J$557,'Faturamento SP2'!$D$2:$D$557,'Infos Relatório'!$B$84,'Faturamento SP2'!$E$2:$E$557,'Infos Relatório'!$B125,'Faturamento SP2'!$Z$2:$Z$557,'Infos Relatório'!BQ$1)</f>
        <v>0</v>
      </c>
      <c r="BT125" s="15">
        <f>SUMIFS('Faturamento SP2'!$O$2:$O$557,'Faturamento SP2'!$D$2:$D$557,'Infos Relatório'!$B$84,'Faturamento SP2'!$E$2:$E$557,'Infos Relatório'!$B125,'Faturamento SP2'!$Z$2:$Z$557,'Infos Relatório'!BQ$1,'Faturamento SP2'!$T$2:$T$557,"Sim")+SUMIFS('Faturamento SP2'!$P$2:$P$557,'Faturamento SP2'!$D$2:$D$557,'Infos Relatório'!$B$84,'Faturamento SP2'!$E$2:$E$557,'Infos Relatório'!$B125,'Faturamento SP2'!$Z$2:$Z$557,'Infos Relatório'!BQ$1,'Faturamento SP2'!$T$2:$T$557,"Sim")</f>
        <v>0</v>
      </c>
      <c r="BU125" s="27" t="e">
        <f t="shared" si="35"/>
        <v>#DIV/0!</v>
      </c>
      <c r="BV125" s="24">
        <f>SUMIFS('Faturamento SP2'!$H$2:$H$557,'Faturamento SP2'!$D$2:$D$557,'Infos Relatório'!$B$84,'Faturamento SP2'!$E$2:$E$557,'Infos Relatório'!$B125,'Faturamento SP2'!$Z$2:$Z$557,'Infos Relatório'!BQ$1)</f>
        <v>0</v>
      </c>
    </row>
    <row r="126" spans="2:74">
      <c r="B126" s="17" t="s">
        <v>276</v>
      </c>
      <c r="C126" s="23">
        <f>COUNTIFS('Faturamento SP2'!$D$2:$D$557,'Infos Relatório'!$B$84,'Faturamento SP2'!$E$2:$E$557,'Infos Relatório'!$B126,'Faturamento SP2'!$Z$2:$Z$557,'Infos Relatório'!C$1)</f>
        <v>0</v>
      </c>
      <c r="D126" s="14">
        <f>SUMIFS('Faturamento SP2'!$G$2:$G$557,'Faturamento SP2'!$D$2:$D$557,'Infos Relatório'!$B$84,'Faturamento SP2'!$E$2:$E$557,'Infos Relatório'!$B126,'Faturamento SP2'!$Z$2:$Z$557,'Infos Relatório'!C$1)</f>
        <v>0</v>
      </c>
      <c r="E126" s="55">
        <f>SUMIFS('Faturamento SP2'!$J$2:$J$557,'Faturamento SP2'!$D$2:$D$557,'Infos Relatório'!$B$84,'Faturamento SP2'!$E$2:$E$557,'Infos Relatório'!$B126,'Faturamento SP2'!$Z$2:$Z$557,'Infos Relatório'!C$1)</f>
        <v>0</v>
      </c>
      <c r="F126" s="15">
        <f>SUMIFS('Faturamento SP2'!$O$2:$O$557,'Faturamento SP2'!$D$2:$D$557,'Infos Relatório'!$B$84,'Faturamento SP2'!$E$2:$E$557,'Infos Relatório'!$B126,'Faturamento SP2'!$Z$2:$Z$557,'Infos Relatório'!C$1,'Faturamento SP2'!$T$2:$T$557,"Sim")+SUMIFS('Faturamento SP2'!$P$2:$P$557,'Faturamento SP2'!$D$2:$D$557,'Infos Relatório'!$B$84,'Faturamento SP2'!$E$2:$E$557,'Infos Relatório'!$B126,'Faturamento SP2'!$Z$2:$Z$557,'Infos Relatório'!C$1,'Faturamento SP2'!$T$2:$T$557,"Sim")</f>
        <v>0</v>
      </c>
      <c r="G126" s="60" t="e">
        <f t="shared" si="24"/>
        <v>#DIV/0!</v>
      </c>
      <c r="H126" s="24">
        <f>SUMIFS('Faturamento SP2'!$H$2:$H$557,'Faturamento SP2'!$D$2:$D$557,'Infos Relatório'!$B$84,'Faturamento SP2'!$E$2:$E$557,'Infos Relatório'!$B126,'Faturamento SP2'!$Z$2:$Z$557,'Infos Relatório'!C$1)</f>
        <v>0</v>
      </c>
      <c r="I126" s="23">
        <f>COUNTIFS('Faturamento SP2'!$D$2:$D$557,'Infos Relatório'!$B$84,'Faturamento SP2'!$E$2:$E$557,'Infos Relatório'!$B126,'Faturamento SP2'!$Z$2:$Z$557,'Infos Relatório'!I$1)</f>
        <v>0</v>
      </c>
      <c r="J126" s="14">
        <f>SUMIFS('Faturamento SP2'!$G$2:$G$557,'Faturamento SP2'!$D$2:$D$557,'Infos Relatório'!$B$84,'Faturamento SP2'!$E$2:$E$557,'Infos Relatório'!$B126,'Faturamento SP2'!$Z$2:$Z$557,'Infos Relatório'!I$1)</f>
        <v>0</v>
      </c>
      <c r="K126" s="55">
        <f>SUMIFS('Faturamento SP2'!$J$2:$J$557,'Faturamento SP2'!$D$2:$D$557,'Infos Relatório'!$B$84,'Faturamento SP2'!$E$2:$E$557,'Infos Relatório'!$B126,'Faturamento SP2'!$Z$2:$Z$557,'Infos Relatório'!I$1)</f>
        <v>0</v>
      </c>
      <c r="L126" s="15">
        <f>SUMIFS('Faturamento SP2'!$O$2:$O$557,'Faturamento SP2'!$D$2:$D$557,'Infos Relatório'!$B$84,'Faturamento SP2'!$E$2:$E$557,'Infos Relatório'!$B126,'Faturamento SP2'!$Z$2:$Z$557,'Infos Relatório'!I$1,'Faturamento SP2'!$T$2:$T$557,"Sim")+SUMIFS('Faturamento SP2'!$P$2:$P$557,'Faturamento SP2'!$D$2:$D$557,'Infos Relatório'!$B$84,'Faturamento SP2'!$E$2:$E$557,'Infos Relatório'!$B126,'Faturamento SP2'!$Z$2:$Z$557,'Infos Relatório'!I$1,'Faturamento SP2'!$T$2:$T$557,"Sim")</f>
        <v>0</v>
      </c>
      <c r="M126" s="27" t="e">
        <f t="shared" si="25"/>
        <v>#DIV/0!</v>
      </c>
      <c r="N126" s="24">
        <f>SUMIFS('Faturamento SP2'!$H$2:$H$557,'Faturamento SP2'!$D$2:$D$557,'Infos Relatório'!$B$84,'Faturamento SP2'!$E$2:$E$557,'Infos Relatório'!$B126,'Faturamento SP2'!$Z$2:$Z$557,'Infos Relatório'!I$1)</f>
        <v>0</v>
      </c>
      <c r="O126" s="23">
        <f>COUNTIFS('Faturamento SP2'!$D$2:$D$557,'Infos Relatório'!$B$84,'Faturamento SP2'!$E$2:$E$557,'Infos Relatório'!$B126,'Faturamento SP2'!$Z$2:$Z$557,'Infos Relatório'!O$1)</f>
        <v>0</v>
      </c>
      <c r="P126" s="14">
        <f>SUMIFS('Faturamento SP2'!$G$2:$G$557,'Faturamento SP2'!$D$2:$D$557,'Infos Relatório'!$B$84,'Faturamento SP2'!$E$2:$E$557,'Infos Relatório'!$B126,'Faturamento SP2'!$Z$2:$Z$557,'Infos Relatório'!O$1)</f>
        <v>0</v>
      </c>
      <c r="Q126" s="14">
        <f>SUMIFS('Faturamento SP2'!$J$2:$J$557,'Faturamento SP2'!$D$2:$D$557,'Infos Relatório'!$B$84,'Faturamento SP2'!$E$2:$E$557,'Infos Relatório'!$B126,'Faturamento SP2'!$Z$2:$Z$557,'Infos Relatório'!O$1)</f>
        <v>0</v>
      </c>
      <c r="R126" s="15">
        <f>SUMIFS('Faturamento SP2'!$O$2:$O$557,'Faturamento SP2'!$D$2:$D$557,'Infos Relatório'!$B$84,'Faturamento SP2'!$E$2:$E$557,'Infos Relatório'!$B126,'Faturamento SP2'!$Z$2:$Z$557,'Infos Relatório'!O$1,'Faturamento SP2'!$T$2:$T$557,"Sim")+SUMIFS('Faturamento SP2'!$P$2:$P$557,'Faturamento SP2'!$D$2:$D$557,'Infos Relatório'!$B$84,'Faturamento SP2'!$E$2:$E$557,'Infos Relatório'!$B126,'Faturamento SP2'!$Z$2:$Z$557,'Infos Relatório'!O$1,'Faturamento SP2'!$T$2:$T$557,"Sim")</f>
        <v>0</v>
      </c>
      <c r="S126" s="27" t="e">
        <f t="shared" si="26"/>
        <v>#DIV/0!</v>
      </c>
      <c r="T126" s="24">
        <f>SUMIFS('Faturamento SP2'!$H$2:$H$557,'Faturamento SP2'!$D$2:$D$557,'Infos Relatório'!$B$84,'Faturamento SP2'!$E$2:$E$557,'Infos Relatório'!$B126,'Faturamento SP2'!$Z$2:$Z$557,'Infos Relatório'!O$1)</f>
        <v>0</v>
      </c>
      <c r="U126" s="23">
        <f>COUNTIFS('Faturamento SP2'!$D$2:$D$557,'Infos Relatório'!$B$84,'Faturamento SP2'!$E$2:$E$557,'Infos Relatório'!$B126,'Faturamento SP2'!$Z$2:$Z$557,'Infos Relatório'!U$1)</f>
        <v>0</v>
      </c>
      <c r="V126" s="14">
        <f>SUMIFS('Faturamento SP2'!$G$2:$G$557,'Faturamento SP2'!$D$2:$D$557,'Infos Relatório'!$B$84,'Faturamento SP2'!$E$2:$E$557,'Infos Relatório'!$B126,'Faturamento SP2'!$Z$2:$Z$557,'Infos Relatório'!U$1)</f>
        <v>0</v>
      </c>
      <c r="W126" s="14">
        <f>SUMIFS('Faturamento SP2'!$J$2:$J$557,'Faturamento SP2'!$D$2:$D$557,'Infos Relatório'!$B$84,'Faturamento SP2'!$E$2:$E$557,'Infos Relatório'!$B126,'Faturamento SP2'!$Z$2:$Z$557,'Infos Relatório'!U$1)</f>
        <v>0</v>
      </c>
      <c r="X126" s="15">
        <f>SUMIFS('Faturamento SP2'!$O$2:$O$557,'Faturamento SP2'!$D$2:$D$557,'Infos Relatório'!$B$84,'Faturamento SP2'!$E$2:$E$557,'Infos Relatório'!$B126,'Faturamento SP2'!$Z$2:$Z$557,'Infos Relatório'!U$1,'Faturamento SP2'!$T$2:$T$557,"Sim")+SUMIFS('Faturamento SP2'!$P$2:$P$557,'Faturamento SP2'!$D$2:$D$557,'Infos Relatório'!$B$84,'Faturamento SP2'!$E$2:$E$557,'Infos Relatório'!$B126,'Faturamento SP2'!$Z$2:$Z$557,'Infos Relatório'!U$1,'Faturamento SP2'!$T$2:$T$557,"Sim")</f>
        <v>0</v>
      </c>
      <c r="Y126" s="27" t="e">
        <f t="shared" si="27"/>
        <v>#DIV/0!</v>
      </c>
      <c r="Z126" s="24">
        <f>SUMIFS('Faturamento SP2'!$H$2:$H$557,'Faturamento SP2'!$D$2:$D$557,'Infos Relatório'!$B$84,'Faturamento SP2'!$E$2:$E$557,'Infos Relatório'!$B126,'Faturamento SP2'!$Z$2:$Z$557,'Infos Relatório'!U$1)</f>
        <v>0</v>
      </c>
      <c r="AA126" s="23">
        <f>COUNTIFS('Faturamento SP2'!$D$2:$D$557,'Infos Relatório'!$B$84,'Faturamento SP2'!$E$2:$E$557,'Infos Relatório'!$B126,'Faturamento SP2'!$Z$2:$Z$557,'Infos Relatório'!AA$1)</f>
        <v>0</v>
      </c>
      <c r="AB126" s="14">
        <f>SUMIFS('Faturamento SP2'!$G$2:$G$557,'Faturamento SP2'!$D$2:$D$557,'Infos Relatório'!$B$84,'Faturamento SP2'!$E$2:$E$557,'Infos Relatório'!$B126,'Faturamento SP2'!$Z$2:$Z$557,'Infos Relatório'!AA$1)</f>
        <v>0</v>
      </c>
      <c r="AC126" s="14">
        <f>SUMIFS('Faturamento SP2'!$J$2:$J$557,'Faturamento SP2'!$D$2:$D$557,'Infos Relatório'!$B$84,'Faturamento SP2'!$E$2:$E$557,'Infos Relatório'!$B126,'Faturamento SP2'!$Z$2:$Z$557,'Infos Relatório'!AA$1)</f>
        <v>0</v>
      </c>
      <c r="AD126" s="15">
        <f>SUMIFS('Faturamento SP2'!$O$2:$O$557,'Faturamento SP2'!$D$2:$D$557,'Infos Relatório'!$B$84,'Faturamento SP2'!$E$2:$E$557,'Infos Relatório'!$B126,'Faturamento SP2'!$Z$2:$Z$557,'Infos Relatório'!AA$1,'Faturamento SP2'!$T$2:$T$557,"Sim")+SUMIFS('Faturamento SP2'!$P$2:$P$557,'Faturamento SP2'!$D$2:$D$557,'Infos Relatório'!$B$84,'Faturamento SP2'!$E$2:$E$557,'Infos Relatório'!$B126,'Faturamento SP2'!$Z$2:$Z$557,'Infos Relatório'!AA$1,'Faturamento SP2'!$T$2:$T$557,"Sim")</f>
        <v>0</v>
      </c>
      <c r="AE126" s="27" t="e">
        <f t="shared" si="28"/>
        <v>#DIV/0!</v>
      </c>
      <c r="AF126" s="24">
        <f>SUMIFS('Faturamento SP2'!$H$2:$H$557,'Faturamento SP2'!$D$2:$D$557,'Infos Relatório'!$B$84,'Faturamento SP2'!$E$2:$E$557,'Infos Relatório'!$B126,'Faturamento SP2'!$Z$2:$Z$557,'Infos Relatório'!AA$1)</f>
        <v>0</v>
      </c>
      <c r="AG126" s="23">
        <f>COUNTIFS('Faturamento SP2'!$D$2:$D$557,'Infos Relatório'!$B$84,'Faturamento SP2'!$E$2:$E$557,'Infos Relatório'!$B126,'Faturamento SP2'!$Z$2:$Z$557,'Infos Relatório'!AG$1)</f>
        <v>0</v>
      </c>
      <c r="AH126" s="14">
        <f>SUMIFS('Faturamento SP2'!$G$2:$G$557,'Faturamento SP2'!$D$2:$D$557,'Infos Relatório'!$B$84,'Faturamento SP2'!$E$2:$E$557,'Infos Relatório'!$B126,'Faturamento SP2'!$Z$2:$Z$557,'Infos Relatório'!AG$1)</f>
        <v>0</v>
      </c>
      <c r="AI126" s="14">
        <f>SUMIFS('Faturamento SP2'!$J$2:$J$557,'Faturamento SP2'!$D$2:$D$557,'Infos Relatório'!$B$84,'Faturamento SP2'!$E$2:$E$557,'Infos Relatório'!$B126,'Faturamento SP2'!$Z$2:$Z$557,'Infos Relatório'!AG$1)</f>
        <v>0</v>
      </c>
      <c r="AJ126" s="15">
        <f>SUMIFS('Faturamento SP2'!$O$2:$O$557,'Faturamento SP2'!$D$2:$D$557,'Infos Relatório'!$B$84,'Faturamento SP2'!$E$2:$E$557,'Infos Relatório'!$B126,'Faturamento SP2'!$Z$2:$Z$557,'Infos Relatório'!AG$1,'Faturamento SP2'!$T$2:$T$557,"Sim")+SUMIFS('Faturamento SP2'!$P$2:$P$557,'Faturamento SP2'!$D$2:$D$557,'Infos Relatório'!$B$84,'Faturamento SP2'!$E$2:$E$557,'Infos Relatório'!$B126,'Faturamento SP2'!$Z$2:$Z$557,'Infos Relatório'!AG$1,'Faturamento SP2'!$T$2:$T$557,"Sim")</f>
        <v>0</v>
      </c>
      <c r="AK126" s="27" t="e">
        <f t="shared" si="29"/>
        <v>#DIV/0!</v>
      </c>
      <c r="AL126" s="24">
        <f>SUMIFS('Faturamento SP2'!$H$2:$H$557,'Faturamento SP2'!$D$2:$D$557,'Infos Relatório'!$B$84,'Faturamento SP2'!$E$2:$E$557,'Infos Relatório'!$B126,'Faturamento SP2'!$Z$2:$Z$557,'Infos Relatório'!AG$1)</f>
        <v>0</v>
      </c>
      <c r="AM126" s="23">
        <f>COUNTIFS('Faturamento SP2'!$D$2:$D$557,'Infos Relatório'!$B$84,'Faturamento SP2'!$E$2:$E$557,'Infos Relatório'!$B126,'Faturamento SP2'!$Z$2:$Z$557,'Infos Relatório'!AM$1)</f>
        <v>0</v>
      </c>
      <c r="AN126" s="14">
        <f>SUMIFS('Faturamento SP2'!$G$2:$G$557,'Faturamento SP2'!$D$2:$D$557,'Infos Relatório'!$B$84,'Faturamento SP2'!$E$2:$E$557,'Infos Relatório'!$B126,'Faturamento SP2'!$Z$2:$Z$557,'Infos Relatório'!AM$1)</f>
        <v>0</v>
      </c>
      <c r="AO126" s="14">
        <f>SUMIFS('Faturamento SP2'!$J$2:$J$557,'Faturamento SP2'!$D$2:$D$557,'Infos Relatório'!$B$84,'Faturamento SP2'!$E$2:$E$557,'Infos Relatório'!$B126,'Faturamento SP2'!$Z$2:$Z$557,'Infos Relatório'!AM$1)</f>
        <v>0</v>
      </c>
      <c r="AP126" s="15">
        <f>SUMIFS('Faturamento SP2'!$O$2:$O$557,'Faturamento SP2'!$D$2:$D$557,'Infos Relatório'!$B$84,'Faturamento SP2'!$E$2:$E$557,'Infos Relatório'!$B126,'Faturamento SP2'!$Z$2:$Z$557,'Infos Relatório'!AM$1,'Faturamento SP2'!$T$2:$T$557,"Sim")+SUMIFS('Faturamento SP2'!$P$2:$P$557,'Faturamento SP2'!$D$2:$D$557,'Infos Relatório'!$B$84,'Faturamento SP2'!$E$2:$E$557,'Infos Relatório'!$B126,'Faturamento SP2'!$Z$2:$Z$557,'Infos Relatório'!AM$1,'Faturamento SP2'!$T$2:$T$557,"Sim")</f>
        <v>0</v>
      </c>
      <c r="AQ126" s="27" t="e">
        <f t="shared" si="30"/>
        <v>#DIV/0!</v>
      </c>
      <c r="AR126" s="24">
        <f>SUMIFS('Faturamento SP2'!$H$2:$H$557,'Faturamento SP2'!$D$2:$D$557,'Infos Relatório'!$B$84,'Faturamento SP2'!$E$2:$E$557,'Infos Relatório'!$B126,'Faturamento SP2'!$Z$2:$Z$557,'Infos Relatório'!AM$1)</f>
        <v>0</v>
      </c>
      <c r="AS126" s="23">
        <f>COUNTIFS('Faturamento SP2'!$D$2:$D$557,'Infos Relatório'!$B$84,'Faturamento SP2'!$E$2:$E$557,'Infos Relatório'!$B126,'Faturamento SP2'!$Z$2:$Z$557,'Infos Relatório'!AS$1)</f>
        <v>0</v>
      </c>
      <c r="AT126" s="14">
        <f>SUMIFS('Faturamento SP2'!$G$2:$G$557,'Faturamento SP2'!$D$2:$D$557,'Infos Relatório'!$B$84,'Faturamento SP2'!$E$2:$E$557,'Infos Relatório'!$B126,'Faturamento SP2'!$Z$2:$Z$557,'Infos Relatório'!AS$1)</f>
        <v>0</v>
      </c>
      <c r="AU126" s="14">
        <f>SUMIFS('Faturamento SP2'!$J$2:$J$557,'Faturamento SP2'!$D$2:$D$557,'Infos Relatório'!$B$84,'Faturamento SP2'!$E$2:$E$557,'Infos Relatório'!$B126,'Faturamento SP2'!$Z$2:$Z$557,'Infos Relatório'!AS$1)</f>
        <v>0</v>
      </c>
      <c r="AV126" s="15">
        <f>SUMIFS('Faturamento SP2'!$O$2:$O$557,'Faturamento SP2'!$D$2:$D$557,'Infos Relatório'!$B$84,'Faturamento SP2'!$E$2:$E$557,'Infos Relatório'!$B126,'Faturamento SP2'!$Z$2:$Z$557,'Infos Relatório'!AS$1,'Faturamento SP2'!$T$2:$T$557,"Sim")+SUMIFS('Faturamento SP2'!$P$2:$P$557,'Faturamento SP2'!$D$2:$D$557,'Infos Relatório'!$B$84,'Faturamento SP2'!$E$2:$E$557,'Infos Relatório'!$B126,'Faturamento SP2'!$Z$2:$Z$557,'Infos Relatório'!AS$1,'Faturamento SP2'!$T$2:$T$557,"Sim")</f>
        <v>0</v>
      </c>
      <c r="AW126" s="27" t="e">
        <f t="shared" si="31"/>
        <v>#DIV/0!</v>
      </c>
      <c r="AX126" s="24">
        <f>SUMIFS('Faturamento SP2'!$H$2:$H$557,'Faturamento SP2'!$D$2:$D$557,'Infos Relatório'!$B$84,'Faturamento SP2'!$E$2:$E$557,'Infos Relatório'!$B126,'Faturamento SP2'!$Z$2:$Z$557,'Infos Relatório'!AS$1)</f>
        <v>0</v>
      </c>
      <c r="AY126" s="23">
        <f>COUNTIFS('Faturamento SP2'!$D$2:$D$557,'Infos Relatório'!$B$84,'Faturamento SP2'!$E$2:$E$557,'Infos Relatório'!$B126,'Faturamento SP2'!$Z$2:$Z$557,'Infos Relatório'!AY$1)</f>
        <v>0</v>
      </c>
      <c r="AZ126" s="14">
        <f>SUMIFS('Faturamento SP2'!$G$2:$G$557,'Faturamento SP2'!$D$2:$D$557,'Infos Relatório'!$B$84,'Faturamento SP2'!$E$2:$E$557,'Infos Relatório'!$B126,'Faturamento SP2'!$Z$2:$Z$557,'Infos Relatório'!AY$1)</f>
        <v>0</v>
      </c>
      <c r="BA126" s="14">
        <f>SUMIFS('Faturamento SP2'!$J$2:$J$557,'Faturamento SP2'!$D$2:$D$557,'Infos Relatório'!$B$84,'Faturamento SP2'!$E$2:$E$557,'Infos Relatório'!$B126,'Faturamento SP2'!$Z$2:$Z$557,'Infos Relatório'!AY$1)</f>
        <v>0</v>
      </c>
      <c r="BB126" s="15">
        <f>SUMIFS('Faturamento SP2'!$O$2:$O$557,'Faturamento SP2'!$D$2:$D$557,'Infos Relatório'!$B$84,'Faturamento SP2'!$E$2:$E$557,'Infos Relatório'!$B126,'Faturamento SP2'!$Z$2:$Z$557,'Infos Relatório'!AY$1,'Faturamento SP2'!$T$2:$T$557,"Sim")+SUMIFS('Faturamento SP2'!$P$2:$P$557,'Faturamento SP2'!$D$2:$D$557,'Infos Relatório'!$B$84,'Faturamento SP2'!$E$2:$E$557,'Infos Relatório'!$B126,'Faturamento SP2'!$Z$2:$Z$557,'Infos Relatório'!AY$1,'Faturamento SP2'!$T$2:$T$557,"Sim")</f>
        <v>0</v>
      </c>
      <c r="BC126" s="27" t="e">
        <f t="shared" si="32"/>
        <v>#DIV/0!</v>
      </c>
      <c r="BD126" s="24">
        <f>SUMIFS('Faturamento SP2'!$H$2:$H$557,'Faturamento SP2'!$D$2:$D$557,'Infos Relatório'!$B$84,'Faturamento SP2'!$E$2:$E$557,'Infos Relatório'!$B126,'Faturamento SP2'!$Z$2:$Z$557,'Infos Relatório'!AY$1)</f>
        <v>0</v>
      </c>
      <c r="BE126" s="23">
        <f>COUNTIFS('Faturamento SP2'!$D$2:$D$557,'Infos Relatório'!$B$84,'Faturamento SP2'!$E$2:$E$557,'Infos Relatório'!$B126,'Faturamento SP2'!$Z$2:$Z$557,'Infos Relatório'!BE$1)</f>
        <v>0</v>
      </c>
      <c r="BF126" s="14">
        <f>SUMIFS('Faturamento SP2'!$G$2:$G$557,'Faturamento SP2'!$D$2:$D$557,'Infos Relatório'!$B$84,'Faturamento SP2'!$E$2:$E$557,'Infos Relatório'!$B126,'Faturamento SP2'!$Z$2:$Z$557,'Infos Relatório'!BE$1)</f>
        <v>0</v>
      </c>
      <c r="BG126" s="14">
        <f>SUMIFS('Faturamento SP2'!$J$2:$J$557,'Faturamento SP2'!$D$2:$D$557,'Infos Relatório'!$B$84,'Faturamento SP2'!$E$2:$E$557,'Infos Relatório'!$B126,'Faturamento SP2'!$Z$2:$Z$557,'Infos Relatório'!BE$1)</f>
        <v>0</v>
      </c>
      <c r="BH126" s="15">
        <f>SUMIFS('Faturamento SP2'!$O$2:$O$557,'Faturamento SP2'!$D$2:$D$557,'Infos Relatório'!$B$84,'Faturamento SP2'!$E$2:$E$557,'Infos Relatório'!$B126,'Faturamento SP2'!$Z$2:$Z$557,'Infos Relatório'!BE$1,'Faturamento SP2'!$T$2:$T$557,"Sim")+SUMIFS('Faturamento SP2'!$P$2:$P$557,'Faturamento SP2'!$D$2:$D$557,'Infos Relatório'!$B$84,'Faturamento SP2'!$E$2:$E$557,'Infos Relatório'!$B126,'Faturamento SP2'!$Z$2:$Z$557,'Infos Relatório'!BE$1,'Faturamento SP2'!$T$2:$T$557,"Sim")</f>
        <v>0</v>
      </c>
      <c r="BI126" s="27" t="e">
        <f t="shared" si="33"/>
        <v>#DIV/0!</v>
      </c>
      <c r="BJ126" s="24">
        <f>SUMIFS('Faturamento SP2'!$H$2:$H$557,'Faturamento SP2'!$D$2:$D$557,'Infos Relatório'!$B$84,'Faturamento SP2'!$E$2:$E$557,'Infos Relatório'!$B126,'Faturamento SP2'!$Z$2:$Z$557,'Infos Relatório'!BE$1)</f>
        <v>0</v>
      </c>
      <c r="BK126" s="23">
        <f>COUNTIFS('Faturamento SP2'!$D$2:$D$557,'Infos Relatório'!$B$84,'Faturamento SP2'!$E$2:$E$557,'Infos Relatório'!$B126,'Faturamento SP2'!$Z$2:$Z$557,'Infos Relatório'!BK$1)</f>
        <v>0</v>
      </c>
      <c r="BL126" s="14">
        <f>SUMIFS('Faturamento SP2'!$G$2:$G$557,'Faturamento SP2'!$D$2:$D$557,'Infos Relatório'!$B$84,'Faturamento SP2'!$E$2:$E$557,'Infos Relatório'!$B126,'Faturamento SP2'!$Z$2:$Z$557,'Infos Relatório'!BK$1)</f>
        <v>0</v>
      </c>
      <c r="BM126" s="14">
        <f>SUMIFS('Faturamento SP2'!$J$2:$J$557,'Faturamento SP2'!$D$2:$D$557,'Infos Relatório'!$B$84,'Faturamento SP2'!$E$2:$E$557,'Infos Relatório'!$B126,'Faturamento SP2'!$Z$2:$Z$557,'Infos Relatório'!BK$1)</f>
        <v>0</v>
      </c>
      <c r="BN126" s="15">
        <f>SUMIFS('Faturamento SP2'!$O$2:$O$557,'Faturamento SP2'!$D$2:$D$557,'Infos Relatório'!$B$84,'Faturamento SP2'!$E$2:$E$557,'Infos Relatório'!$B126,'Faturamento SP2'!$Z$2:$Z$557,'Infos Relatório'!BK$1,'Faturamento SP2'!$T$2:$T$557,"Sim")+SUMIFS('Faturamento SP2'!$P$2:$P$557,'Faturamento SP2'!$D$2:$D$557,'Infos Relatório'!$B$84,'Faturamento SP2'!$E$2:$E$557,'Infos Relatório'!$B126,'Faturamento SP2'!$Z$2:$Z$557,'Infos Relatório'!BK$1,'Faturamento SP2'!$T$2:$T$557,"Sim")</f>
        <v>0</v>
      </c>
      <c r="BO126" s="27" t="e">
        <f t="shared" si="34"/>
        <v>#DIV/0!</v>
      </c>
      <c r="BP126" s="24">
        <f>SUMIFS('Faturamento SP2'!$H$2:$H$557,'Faturamento SP2'!$D$2:$D$557,'Infos Relatório'!$B$84,'Faturamento SP2'!$E$2:$E$557,'Infos Relatório'!$B126,'Faturamento SP2'!$Z$2:$Z$557,'Infos Relatório'!BK$1)</f>
        <v>0</v>
      </c>
      <c r="BQ126" s="23">
        <f>COUNTIFS('Faturamento SP2'!$D$2:$D$557,'Infos Relatório'!$B$84,'Faturamento SP2'!$E$2:$E$557,'Infos Relatório'!$B126,'Faturamento SP2'!$Z$2:$Z$557,'Infos Relatório'!BQ$1)</f>
        <v>0</v>
      </c>
      <c r="BR126" s="14">
        <f>SUMIFS('Faturamento SP2'!$G$2:$G$557,'Faturamento SP2'!$D$2:$D$557,'Infos Relatório'!$B$84,'Faturamento SP2'!$E$2:$E$557,'Infos Relatório'!$B126,'Faturamento SP2'!$Z$2:$Z$557,'Infos Relatório'!BQ$1)</f>
        <v>0</v>
      </c>
      <c r="BS126" s="14">
        <f>SUMIFS('Faturamento SP2'!$J$2:$J$557,'Faturamento SP2'!$D$2:$D$557,'Infos Relatório'!$B$84,'Faturamento SP2'!$E$2:$E$557,'Infos Relatório'!$B126,'Faturamento SP2'!$Z$2:$Z$557,'Infos Relatório'!BQ$1)</f>
        <v>0</v>
      </c>
      <c r="BT126" s="15">
        <f>SUMIFS('Faturamento SP2'!$O$2:$O$557,'Faturamento SP2'!$D$2:$D$557,'Infos Relatório'!$B$84,'Faturamento SP2'!$E$2:$E$557,'Infos Relatório'!$B126,'Faturamento SP2'!$Z$2:$Z$557,'Infos Relatório'!BQ$1,'Faturamento SP2'!$T$2:$T$557,"Sim")+SUMIFS('Faturamento SP2'!$P$2:$P$557,'Faturamento SP2'!$D$2:$D$557,'Infos Relatório'!$B$84,'Faturamento SP2'!$E$2:$E$557,'Infos Relatório'!$B126,'Faturamento SP2'!$Z$2:$Z$557,'Infos Relatório'!BQ$1,'Faturamento SP2'!$T$2:$T$557,"Sim")</f>
        <v>0</v>
      </c>
      <c r="BU126" s="27" t="e">
        <f t="shared" si="35"/>
        <v>#DIV/0!</v>
      </c>
      <c r="BV126" s="24">
        <f>SUMIFS('Faturamento SP2'!$H$2:$H$557,'Faturamento SP2'!$D$2:$D$557,'Infos Relatório'!$B$84,'Faturamento SP2'!$E$2:$E$557,'Infos Relatório'!$B126,'Faturamento SP2'!$Z$2:$Z$557,'Infos Relatório'!BQ$1)</f>
        <v>0</v>
      </c>
    </row>
    <row r="127" spans="2:74">
      <c r="B127" s="17" t="s">
        <v>176</v>
      </c>
      <c r="C127" s="23">
        <f>COUNTIFS('Faturamento SP2'!$D$2:$D$557,'Infos Relatório'!$B$84,'Faturamento SP2'!$E$2:$E$557,'Infos Relatório'!$B127,'Faturamento SP2'!$Z$2:$Z$557,'Infos Relatório'!C$1)</f>
        <v>0</v>
      </c>
      <c r="D127" s="14">
        <f>SUMIFS('Faturamento SP2'!$G$2:$G$557,'Faturamento SP2'!$D$2:$D$557,'Infos Relatório'!$B$84,'Faturamento SP2'!$E$2:$E$557,'Infos Relatório'!$B127,'Faturamento SP2'!$Z$2:$Z$557,'Infos Relatório'!C$1)</f>
        <v>0</v>
      </c>
      <c r="E127" s="55">
        <f>SUMIFS('Faturamento SP2'!$J$2:$J$557,'Faturamento SP2'!$D$2:$D$557,'Infos Relatório'!$B$84,'Faturamento SP2'!$E$2:$E$557,'Infos Relatório'!$B127,'Faturamento SP2'!$Z$2:$Z$557,'Infos Relatório'!C$1)</f>
        <v>0</v>
      </c>
      <c r="F127" s="15">
        <f>SUMIFS('Faturamento SP2'!$O$2:$O$557,'Faturamento SP2'!$D$2:$D$557,'Infos Relatório'!$B$84,'Faturamento SP2'!$E$2:$E$557,'Infos Relatório'!$B127,'Faturamento SP2'!$Z$2:$Z$557,'Infos Relatório'!C$1,'Faturamento SP2'!$T$2:$T$557,"Sim")+SUMIFS('Faturamento SP2'!$P$2:$P$557,'Faturamento SP2'!$D$2:$D$557,'Infos Relatório'!$B$84,'Faturamento SP2'!$E$2:$E$557,'Infos Relatório'!$B127,'Faturamento SP2'!$Z$2:$Z$557,'Infos Relatório'!C$1,'Faturamento SP2'!$T$2:$T$557,"Sim")</f>
        <v>0</v>
      </c>
      <c r="G127" s="60" t="e">
        <f t="shared" si="24"/>
        <v>#DIV/0!</v>
      </c>
      <c r="H127" s="24">
        <f>SUMIFS('Faturamento SP2'!$H$2:$H$557,'Faturamento SP2'!$D$2:$D$557,'Infos Relatório'!$B$84,'Faturamento SP2'!$E$2:$E$557,'Infos Relatório'!$B127,'Faturamento SP2'!$Z$2:$Z$557,'Infos Relatório'!C$1)</f>
        <v>0</v>
      </c>
      <c r="I127" s="23">
        <f>COUNTIFS('Faturamento SP2'!$D$2:$D$557,'Infos Relatório'!$B$84,'Faturamento SP2'!$E$2:$E$557,'Infos Relatório'!$B127,'Faturamento SP2'!$Z$2:$Z$557,'Infos Relatório'!I$1)</f>
        <v>0</v>
      </c>
      <c r="J127" s="14">
        <f>SUMIFS('Faturamento SP2'!$G$2:$G$557,'Faturamento SP2'!$D$2:$D$557,'Infos Relatório'!$B$84,'Faturamento SP2'!$E$2:$E$557,'Infos Relatório'!$B127,'Faturamento SP2'!$Z$2:$Z$557,'Infos Relatório'!I$1)</f>
        <v>0</v>
      </c>
      <c r="K127" s="55">
        <f>SUMIFS('Faturamento SP2'!$J$2:$J$557,'Faturamento SP2'!$D$2:$D$557,'Infos Relatório'!$B$84,'Faturamento SP2'!$E$2:$E$557,'Infos Relatório'!$B127,'Faturamento SP2'!$Z$2:$Z$557,'Infos Relatório'!I$1)</f>
        <v>0</v>
      </c>
      <c r="L127" s="15">
        <f>SUMIFS('Faturamento SP2'!$O$2:$O$557,'Faturamento SP2'!$D$2:$D$557,'Infos Relatório'!$B$84,'Faturamento SP2'!$E$2:$E$557,'Infos Relatório'!$B127,'Faturamento SP2'!$Z$2:$Z$557,'Infos Relatório'!I$1,'Faturamento SP2'!$T$2:$T$557,"Sim")+SUMIFS('Faturamento SP2'!$P$2:$P$557,'Faturamento SP2'!$D$2:$D$557,'Infos Relatório'!$B$84,'Faturamento SP2'!$E$2:$E$557,'Infos Relatório'!$B127,'Faturamento SP2'!$Z$2:$Z$557,'Infos Relatório'!I$1,'Faturamento SP2'!$T$2:$T$557,"Sim")</f>
        <v>0</v>
      </c>
      <c r="M127" s="27" t="e">
        <f t="shared" si="25"/>
        <v>#DIV/0!</v>
      </c>
      <c r="N127" s="24">
        <f>SUMIFS('Faturamento SP2'!$H$2:$H$557,'Faturamento SP2'!$D$2:$D$557,'Infos Relatório'!$B$84,'Faturamento SP2'!$E$2:$E$557,'Infos Relatório'!$B127,'Faturamento SP2'!$Z$2:$Z$557,'Infos Relatório'!I$1)</f>
        <v>0</v>
      </c>
      <c r="O127" s="23">
        <f>COUNTIFS('Faturamento SP2'!$D$2:$D$557,'Infos Relatório'!$B$84,'Faturamento SP2'!$E$2:$E$557,'Infos Relatório'!$B127,'Faturamento SP2'!$Z$2:$Z$557,'Infos Relatório'!O$1)</f>
        <v>0</v>
      </c>
      <c r="P127" s="14">
        <f>SUMIFS('Faturamento SP2'!$G$2:$G$557,'Faturamento SP2'!$D$2:$D$557,'Infos Relatório'!$B$84,'Faturamento SP2'!$E$2:$E$557,'Infos Relatório'!$B127,'Faturamento SP2'!$Z$2:$Z$557,'Infos Relatório'!O$1)</f>
        <v>0</v>
      </c>
      <c r="Q127" s="14">
        <f>SUMIFS('Faturamento SP2'!$J$2:$J$557,'Faturamento SP2'!$D$2:$D$557,'Infos Relatório'!$B$84,'Faturamento SP2'!$E$2:$E$557,'Infos Relatório'!$B127,'Faturamento SP2'!$Z$2:$Z$557,'Infos Relatório'!O$1)</f>
        <v>0</v>
      </c>
      <c r="R127" s="15">
        <f>SUMIFS('Faturamento SP2'!$O$2:$O$557,'Faturamento SP2'!$D$2:$D$557,'Infos Relatório'!$B$84,'Faturamento SP2'!$E$2:$E$557,'Infos Relatório'!$B127,'Faturamento SP2'!$Z$2:$Z$557,'Infos Relatório'!O$1,'Faturamento SP2'!$T$2:$T$557,"Sim")+SUMIFS('Faturamento SP2'!$P$2:$P$557,'Faturamento SP2'!$D$2:$D$557,'Infos Relatório'!$B$84,'Faturamento SP2'!$E$2:$E$557,'Infos Relatório'!$B127,'Faturamento SP2'!$Z$2:$Z$557,'Infos Relatório'!O$1,'Faturamento SP2'!$T$2:$T$557,"Sim")</f>
        <v>0</v>
      </c>
      <c r="S127" s="27" t="e">
        <f t="shared" si="26"/>
        <v>#DIV/0!</v>
      </c>
      <c r="T127" s="24">
        <f>SUMIFS('Faturamento SP2'!$H$2:$H$557,'Faturamento SP2'!$D$2:$D$557,'Infos Relatório'!$B$84,'Faturamento SP2'!$E$2:$E$557,'Infos Relatório'!$B127,'Faturamento SP2'!$Z$2:$Z$557,'Infos Relatório'!O$1)</f>
        <v>0</v>
      </c>
      <c r="U127" s="23">
        <f>COUNTIFS('Faturamento SP2'!$D$2:$D$557,'Infos Relatório'!$B$84,'Faturamento SP2'!$E$2:$E$557,'Infos Relatório'!$B127,'Faturamento SP2'!$Z$2:$Z$557,'Infos Relatório'!U$1)</f>
        <v>0</v>
      </c>
      <c r="V127" s="14">
        <f>SUMIFS('Faturamento SP2'!$G$2:$G$557,'Faturamento SP2'!$D$2:$D$557,'Infos Relatório'!$B$84,'Faturamento SP2'!$E$2:$E$557,'Infos Relatório'!$B127,'Faturamento SP2'!$Z$2:$Z$557,'Infos Relatório'!U$1)</f>
        <v>0</v>
      </c>
      <c r="W127" s="14">
        <f>SUMIFS('Faturamento SP2'!$J$2:$J$557,'Faturamento SP2'!$D$2:$D$557,'Infos Relatório'!$B$84,'Faturamento SP2'!$E$2:$E$557,'Infos Relatório'!$B127,'Faturamento SP2'!$Z$2:$Z$557,'Infos Relatório'!U$1)</f>
        <v>0</v>
      </c>
      <c r="X127" s="15">
        <f>SUMIFS('Faturamento SP2'!$O$2:$O$557,'Faturamento SP2'!$D$2:$D$557,'Infos Relatório'!$B$84,'Faturamento SP2'!$E$2:$E$557,'Infos Relatório'!$B127,'Faturamento SP2'!$Z$2:$Z$557,'Infos Relatório'!U$1,'Faturamento SP2'!$T$2:$T$557,"Sim")+SUMIFS('Faturamento SP2'!$P$2:$P$557,'Faturamento SP2'!$D$2:$D$557,'Infos Relatório'!$B$84,'Faturamento SP2'!$E$2:$E$557,'Infos Relatório'!$B127,'Faturamento SP2'!$Z$2:$Z$557,'Infos Relatório'!U$1,'Faturamento SP2'!$T$2:$T$557,"Sim")</f>
        <v>0</v>
      </c>
      <c r="Y127" s="27" t="e">
        <f t="shared" si="27"/>
        <v>#DIV/0!</v>
      </c>
      <c r="Z127" s="24">
        <f>SUMIFS('Faturamento SP2'!$H$2:$H$557,'Faturamento SP2'!$D$2:$D$557,'Infos Relatório'!$B$84,'Faturamento SP2'!$E$2:$E$557,'Infos Relatório'!$B127,'Faturamento SP2'!$Z$2:$Z$557,'Infos Relatório'!U$1)</f>
        <v>0</v>
      </c>
      <c r="AA127" s="23">
        <f>COUNTIFS('Faturamento SP2'!$D$2:$D$557,'Infos Relatório'!$B$84,'Faturamento SP2'!$E$2:$E$557,'Infos Relatório'!$B127,'Faturamento SP2'!$Z$2:$Z$557,'Infos Relatório'!AA$1)</f>
        <v>0</v>
      </c>
      <c r="AB127" s="14">
        <f>SUMIFS('Faturamento SP2'!$G$2:$G$557,'Faturamento SP2'!$D$2:$D$557,'Infos Relatório'!$B$84,'Faturamento SP2'!$E$2:$E$557,'Infos Relatório'!$B127,'Faturamento SP2'!$Z$2:$Z$557,'Infos Relatório'!AA$1)</f>
        <v>0</v>
      </c>
      <c r="AC127" s="14">
        <f>SUMIFS('Faturamento SP2'!$J$2:$J$557,'Faturamento SP2'!$D$2:$D$557,'Infos Relatório'!$B$84,'Faturamento SP2'!$E$2:$E$557,'Infos Relatório'!$B127,'Faturamento SP2'!$Z$2:$Z$557,'Infos Relatório'!AA$1)</f>
        <v>0</v>
      </c>
      <c r="AD127" s="15">
        <f>SUMIFS('Faturamento SP2'!$O$2:$O$557,'Faturamento SP2'!$D$2:$D$557,'Infos Relatório'!$B$84,'Faturamento SP2'!$E$2:$E$557,'Infos Relatório'!$B127,'Faturamento SP2'!$Z$2:$Z$557,'Infos Relatório'!AA$1,'Faturamento SP2'!$T$2:$T$557,"Sim")+SUMIFS('Faturamento SP2'!$P$2:$P$557,'Faturamento SP2'!$D$2:$D$557,'Infos Relatório'!$B$84,'Faturamento SP2'!$E$2:$E$557,'Infos Relatório'!$B127,'Faturamento SP2'!$Z$2:$Z$557,'Infos Relatório'!AA$1,'Faturamento SP2'!$T$2:$T$557,"Sim")</f>
        <v>0</v>
      </c>
      <c r="AE127" s="27" t="e">
        <f t="shared" si="28"/>
        <v>#DIV/0!</v>
      </c>
      <c r="AF127" s="24">
        <f>SUMIFS('Faturamento SP2'!$H$2:$H$557,'Faturamento SP2'!$D$2:$D$557,'Infos Relatório'!$B$84,'Faturamento SP2'!$E$2:$E$557,'Infos Relatório'!$B127,'Faturamento SP2'!$Z$2:$Z$557,'Infos Relatório'!AA$1)</f>
        <v>0</v>
      </c>
      <c r="AG127" s="23">
        <f>COUNTIFS('Faturamento SP2'!$D$2:$D$557,'Infos Relatório'!$B$84,'Faturamento SP2'!$E$2:$E$557,'Infos Relatório'!$B127,'Faturamento SP2'!$Z$2:$Z$557,'Infos Relatório'!AG$1)</f>
        <v>0</v>
      </c>
      <c r="AH127" s="14">
        <f>SUMIFS('Faturamento SP2'!$G$2:$G$557,'Faturamento SP2'!$D$2:$D$557,'Infos Relatório'!$B$84,'Faturamento SP2'!$E$2:$E$557,'Infos Relatório'!$B127,'Faturamento SP2'!$Z$2:$Z$557,'Infos Relatório'!AG$1)</f>
        <v>0</v>
      </c>
      <c r="AI127" s="14">
        <f>SUMIFS('Faturamento SP2'!$J$2:$J$557,'Faturamento SP2'!$D$2:$D$557,'Infos Relatório'!$B$84,'Faturamento SP2'!$E$2:$E$557,'Infos Relatório'!$B127,'Faturamento SP2'!$Z$2:$Z$557,'Infos Relatório'!AG$1)</f>
        <v>0</v>
      </c>
      <c r="AJ127" s="15">
        <f>SUMIFS('Faturamento SP2'!$O$2:$O$557,'Faturamento SP2'!$D$2:$D$557,'Infos Relatório'!$B$84,'Faturamento SP2'!$E$2:$E$557,'Infos Relatório'!$B127,'Faturamento SP2'!$Z$2:$Z$557,'Infos Relatório'!AG$1,'Faturamento SP2'!$T$2:$T$557,"Sim")+SUMIFS('Faturamento SP2'!$P$2:$P$557,'Faturamento SP2'!$D$2:$D$557,'Infos Relatório'!$B$84,'Faturamento SP2'!$E$2:$E$557,'Infos Relatório'!$B127,'Faturamento SP2'!$Z$2:$Z$557,'Infos Relatório'!AG$1,'Faturamento SP2'!$T$2:$T$557,"Sim")</f>
        <v>0</v>
      </c>
      <c r="AK127" s="27" t="e">
        <f t="shared" si="29"/>
        <v>#DIV/0!</v>
      </c>
      <c r="AL127" s="24">
        <f>SUMIFS('Faturamento SP2'!$H$2:$H$557,'Faturamento SP2'!$D$2:$D$557,'Infos Relatório'!$B$84,'Faturamento SP2'!$E$2:$E$557,'Infos Relatório'!$B127,'Faturamento SP2'!$Z$2:$Z$557,'Infos Relatório'!AG$1)</f>
        <v>0</v>
      </c>
      <c r="AM127" s="23">
        <f>COUNTIFS('Faturamento SP2'!$D$2:$D$557,'Infos Relatório'!$B$84,'Faturamento SP2'!$E$2:$E$557,'Infos Relatório'!$B127,'Faturamento SP2'!$Z$2:$Z$557,'Infos Relatório'!AM$1)</f>
        <v>0</v>
      </c>
      <c r="AN127" s="14">
        <f>SUMIFS('Faturamento SP2'!$G$2:$G$557,'Faturamento SP2'!$D$2:$D$557,'Infos Relatório'!$B$84,'Faturamento SP2'!$E$2:$E$557,'Infos Relatório'!$B127,'Faturamento SP2'!$Z$2:$Z$557,'Infos Relatório'!AM$1)</f>
        <v>0</v>
      </c>
      <c r="AO127" s="14">
        <f>SUMIFS('Faturamento SP2'!$J$2:$J$557,'Faturamento SP2'!$D$2:$D$557,'Infos Relatório'!$B$84,'Faturamento SP2'!$E$2:$E$557,'Infos Relatório'!$B127,'Faturamento SP2'!$Z$2:$Z$557,'Infos Relatório'!AM$1)</f>
        <v>0</v>
      </c>
      <c r="AP127" s="15">
        <f>SUMIFS('Faturamento SP2'!$O$2:$O$557,'Faturamento SP2'!$D$2:$D$557,'Infos Relatório'!$B$84,'Faturamento SP2'!$E$2:$E$557,'Infos Relatório'!$B127,'Faturamento SP2'!$Z$2:$Z$557,'Infos Relatório'!AM$1,'Faturamento SP2'!$T$2:$T$557,"Sim")+SUMIFS('Faturamento SP2'!$P$2:$P$557,'Faturamento SP2'!$D$2:$D$557,'Infos Relatório'!$B$84,'Faturamento SP2'!$E$2:$E$557,'Infos Relatório'!$B127,'Faturamento SP2'!$Z$2:$Z$557,'Infos Relatório'!AM$1,'Faturamento SP2'!$T$2:$T$557,"Sim")</f>
        <v>0</v>
      </c>
      <c r="AQ127" s="27" t="e">
        <f t="shared" si="30"/>
        <v>#DIV/0!</v>
      </c>
      <c r="AR127" s="24">
        <f>SUMIFS('Faturamento SP2'!$H$2:$H$557,'Faturamento SP2'!$D$2:$D$557,'Infos Relatório'!$B$84,'Faturamento SP2'!$E$2:$E$557,'Infos Relatório'!$B127,'Faturamento SP2'!$Z$2:$Z$557,'Infos Relatório'!AM$1)</f>
        <v>0</v>
      </c>
      <c r="AS127" s="23">
        <f>COUNTIFS('Faturamento SP2'!$D$2:$D$557,'Infos Relatório'!$B$84,'Faturamento SP2'!$E$2:$E$557,'Infos Relatório'!$B127,'Faturamento SP2'!$Z$2:$Z$557,'Infos Relatório'!AS$1)</f>
        <v>0</v>
      </c>
      <c r="AT127" s="14">
        <f>SUMIFS('Faturamento SP2'!$G$2:$G$557,'Faturamento SP2'!$D$2:$D$557,'Infos Relatório'!$B$84,'Faturamento SP2'!$E$2:$E$557,'Infos Relatório'!$B127,'Faturamento SP2'!$Z$2:$Z$557,'Infos Relatório'!AS$1)</f>
        <v>0</v>
      </c>
      <c r="AU127" s="14">
        <f>SUMIFS('Faturamento SP2'!$J$2:$J$557,'Faturamento SP2'!$D$2:$D$557,'Infos Relatório'!$B$84,'Faturamento SP2'!$E$2:$E$557,'Infos Relatório'!$B127,'Faturamento SP2'!$Z$2:$Z$557,'Infos Relatório'!AS$1)</f>
        <v>0</v>
      </c>
      <c r="AV127" s="15">
        <f>SUMIFS('Faturamento SP2'!$O$2:$O$557,'Faturamento SP2'!$D$2:$D$557,'Infos Relatório'!$B$84,'Faturamento SP2'!$E$2:$E$557,'Infos Relatório'!$B127,'Faturamento SP2'!$Z$2:$Z$557,'Infos Relatório'!AS$1,'Faturamento SP2'!$T$2:$T$557,"Sim")+SUMIFS('Faturamento SP2'!$P$2:$P$557,'Faturamento SP2'!$D$2:$D$557,'Infos Relatório'!$B$84,'Faturamento SP2'!$E$2:$E$557,'Infos Relatório'!$B127,'Faturamento SP2'!$Z$2:$Z$557,'Infos Relatório'!AS$1,'Faturamento SP2'!$T$2:$T$557,"Sim")</f>
        <v>0</v>
      </c>
      <c r="AW127" s="27" t="e">
        <f t="shared" si="31"/>
        <v>#DIV/0!</v>
      </c>
      <c r="AX127" s="24">
        <f>SUMIFS('Faturamento SP2'!$H$2:$H$557,'Faturamento SP2'!$D$2:$D$557,'Infos Relatório'!$B$84,'Faturamento SP2'!$E$2:$E$557,'Infos Relatório'!$B127,'Faturamento SP2'!$Z$2:$Z$557,'Infos Relatório'!AS$1)</f>
        <v>0</v>
      </c>
      <c r="AY127" s="23">
        <f>COUNTIFS('Faturamento SP2'!$D$2:$D$557,'Infos Relatório'!$B$84,'Faturamento SP2'!$E$2:$E$557,'Infos Relatório'!$B127,'Faturamento SP2'!$Z$2:$Z$557,'Infos Relatório'!AY$1)</f>
        <v>0</v>
      </c>
      <c r="AZ127" s="14">
        <f>SUMIFS('Faturamento SP2'!$G$2:$G$557,'Faturamento SP2'!$D$2:$D$557,'Infos Relatório'!$B$84,'Faturamento SP2'!$E$2:$E$557,'Infos Relatório'!$B127,'Faturamento SP2'!$Z$2:$Z$557,'Infos Relatório'!AY$1)</f>
        <v>0</v>
      </c>
      <c r="BA127" s="14">
        <f>SUMIFS('Faturamento SP2'!$J$2:$J$557,'Faturamento SP2'!$D$2:$D$557,'Infos Relatório'!$B$84,'Faturamento SP2'!$E$2:$E$557,'Infos Relatório'!$B127,'Faturamento SP2'!$Z$2:$Z$557,'Infos Relatório'!AY$1)</f>
        <v>0</v>
      </c>
      <c r="BB127" s="15">
        <f>SUMIFS('Faturamento SP2'!$O$2:$O$557,'Faturamento SP2'!$D$2:$D$557,'Infos Relatório'!$B$84,'Faturamento SP2'!$E$2:$E$557,'Infos Relatório'!$B127,'Faturamento SP2'!$Z$2:$Z$557,'Infos Relatório'!AY$1,'Faturamento SP2'!$T$2:$T$557,"Sim")+SUMIFS('Faturamento SP2'!$P$2:$P$557,'Faturamento SP2'!$D$2:$D$557,'Infos Relatório'!$B$84,'Faturamento SP2'!$E$2:$E$557,'Infos Relatório'!$B127,'Faturamento SP2'!$Z$2:$Z$557,'Infos Relatório'!AY$1,'Faturamento SP2'!$T$2:$T$557,"Sim")</f>
        <v>0</v>
      </c>
      <c r="BC127" s="27" t="e">
        <f t="shared" si="32"/>
        <v>#DIV/0!</v>
      </c>
      <c r="BD127" s="24">
        <f>SUMIFS('Faturamento SP2'!$H$2:$H$557,'Faturamento SP2'!$D$2:$D$557,'Infos Relatório'!$B$84,'Faturamento SP2'!$E$2:$E$557,'Infos Relatório'!$B127,'Faturamento SP2'!$Z$2:$Z$557,'Infos Relatório'!AY$1)</f>
        <v>0</v>
      </c>
      <c r="BE127" s="23">
        <f>COUNTIFS('Faturamento SP2'!$D$2:$D$557,'Infos Relatório'!$B$84,'Faturamento SP2'!$E$2:$E$557,'Infos Relatório'!$B127,'Faturamento SP2'!$Z$2:$Z$557,'Infos Relatório'!BE$1)</f>
        <v>0</v>
      </c>
      <c r="BF127" s="14">
        <f>SUMIFS('Faturamento SP2'!$G$2:$G$557,'Faturamento SP2'!$D$2:$D$557,'Infos Relatório'!$B$84,'Faturamento SP2'!$E$2:$E$557,'Infos Relatório'!$B127,'Faturamento SP2'!$Z$2:$Z$557,'Infos Relatório'!BE$1)</f>
        <v>0</v>
      </c>
      <c r="BG127" s="14">
        <f>SUMIFS('Faturamento SP2'!$J$2:$J$557,'Faturamento SP2'!$D$2:$D$557,'Infos Relatório'!$B$84,'Faturamento SP2'!$E$2:$E$557,'Infos Relatório'!$B127,'Faturamento SP2'!$Z$2:$Z$557,'Infos Relatório'!BE$1)</f>
        <v>0</v>
      </c>
      <c r="BH127" s="15">
        <f>SUMIFS('Faturamento SP2'!$O$2:$O$557,'Faturamento SP2'!$D$2:$D$557,'Infos Relatório'!$B$84,'Faturamento SP2'!$E$2:$E$557,'Infos Relatório'!$B127,'Faturamento SP2'!$Z$2:$Z$557,'Infos Relatório'!BE$1,'Faturamento SP2'!$T$2:$T$557,"Sim")+SUMIFS('Faturamento SP2'!$P$2:$P$557,'Faturamento SP2'!$D$2:$D$557,'Infos Relatório'!$B$84,'Faturamento SP2'!$E$2:$E$557,'Infos Relatório'!$B127,'Faturamento SP2'!$Z$2:$Z$557,'Infos Relatório'!BE$1,'Faturamento SP2'!$T$2:$T$557,"Sim")</f>
        <v>0</v>
      </c>
      <c r="BI127" s="27" t="e">
        <f t="shared" si="33"/>
        <v>#DIV/0!</v>
      </c>
      <c r="BJ127" s="24">
        <f>SUMIFS('Faturamento SP2'!$H$2:$H$557,'Faturamento SP2'!$D$2:$D$557,'Infos Relatório'!$B$84,'Faturamento SP2'!$E$2:$E$557,'Infos Relatório'!$B127,'Faturamento SP2'!$Z$2:$Z$557,'Infos Relatório'!BE$1)</f>
        <v>0</v>
      </c>
      <c r="BK127" s="23">
        <f>COUNTIFS('Faturamento SP2'!$D$2:$D$557,'Infos Relatório'!$B$84,'Faturamento SP2'!$E$2:$E$557,'Infos Relatório'!$B127,'Faturamento SP2'!$Z$2:$Z$557,'Infos Relatório'!BK$1)</f>
        <v>0</v>
      </c>
      <c r="BL127" s="14">
        <f>SUMIFS('Faturamento SP2'!$G$2:$G$557,'Faturamento SP2'!$D$2:$D$557,'Infos Relatório'!$B$84,'Faturamento SP2'!$E$2:$E$557,'Infos Relatório'!$B127,'Faturamento SP2'!$Z$2:$Z$557,'Infos Relatório'!BK$1)</f>
        <v>0</v>
      </c>
      <c r="BM127" s="14">
        <f>SUMIFS('Faturamento SP2'!$J$2:$J$557,'Faturamento SP2'!$D$2:$D$557,'Infos Relatório'!$B$84,'Faturamento SP2'!$E$2:$E$557,'Infos Relatório'!$B127,'Faturamento SP2'!$Z$2:$Z$557,'Infos Relatório'!BK$1)</f>
        <v>0</v>
      </c>
      <c r="BN127" s="15">
        <f>SUMIFS('Faturamento SP2'!$O$2:$O$557,'Faturamento SP2'!$D$2:$D$557,'Infos Relatório'!$B$84,'Faturamento SP2'!$E$2:$E$557,'Infos Relatório'!$B127,'Faturamento SP2'!$Z$2:$Z$557,'Infos Relatório'!BK$1,'Faturamento SP2'!$T$2:$T$557,"Sim")+SUMIFS('Faturamento SP2'!$P$2:$P$557,'Faturamento SP2'!$D$2:$D$557,'Infos Relatório'!$B$84,'Faturamento SP2'!$E$2:$E$557,'Infos Relatório'!$B127,'Faturamento SP2'!$Z$2:$Z$557,'Infos Relatório'!BK$1,'Faturamento SP2'!$T$2:$T$557,"Sim")</f>
        <v>0</v>
      </c>
      <c r="BO127" s="27" t="e">
        <f t="shared" si="34"/>
        <v>#DIV/0!</v>
      </c>
      <c r="BP127" s="24">
        <f>SUMIFS('Faturamento SP2'!$H$2:$H$557,'Faturamento SP2'!$D$2:$D$557,'Infos Relatório'!$B$84,'Faturamento SP2'!$E$2:$E$557,'Infos Relatório'!$B127,'Faturamento SP2'!$Z$2:$Z$557,'Infos Relatório'!BK$1)</f>
        <v>0</v>
      </c>
      <c r="BQ127" s="23">
        <f>COUNTIFS('Faturamento SP2'!$D$2:$D$557,'Infos Relatório'!$B$84,'Faturamento SP2'!$E$2:$E$557,'Infos Relatório'!$B127,'Faturamento SP2'!$Z$2:$Z$557,'Infos Relatório'!BQ$1)</f>
        <v>0</v>
      </c>
      <c r="BR127" s="14">
        <f>SUMIFS('Faturamento SP2'!$G$2:$G$557,'Faturamento SP2'!$D$2:$D$557,'Infos Relatório'!$B$84,'Faturamento SP2'!$E$2:$E$557,'Infos Relatório'!$B127,'Faturamento SP2'!$Z$2:$Z$557,'Infos Relatório'!BQ$1)</f>
        <v>0</v>
      </c>
      <c r="BS127" s="14">
        <f>SUMIFS('Faturamento SP2'!$J$2:$J$557,'Faturamento SP2'!$D$2:$D$557,'Infos Relatório'!$B$84,'Faturamento SP2'!$E$2:$E$557,'Infos Relatório'!$B127,'Faturamento SP2'!$Z$2:$Z$557,'Infos Relatório'!BQ$1)</f>
        <v>0</v>
      </c>
      <c r="BT127" s="15">
        <f>SUMIFS('Faturamento SP2'!$O$2:$O$557,'Faturamento SP2'!$D$2:$D$557,'Infos Relatório'!$B$84,'Faturamento SP2'!$E$2:$E$557,'Infos Relatório'!$B127,'Faturamento SP2'!$Z$2:$Z$557,'Infos Relatório'!BQ$1,'Faturamento SP2'!$T$2:$T$557,"Sim")+SUMIFS('Faturamento SP2'!$P$2:$P$557,'Faturamento SP2'!$D$2:$D$557,'Infos Relatório'!$B$84,'Faturamento SP2'!$E$2:$E$557,'Infos Relatório'!$B127,'Faturamento SP2'!$Z$2:$Z$557,'Infos Relatório'!BQ$1,'Faturamento SP2'!$T$2:$T$557,"Sim")</f>
        <v>0</v>
      </c>
      <c r="BU127" s="27" t="e">
        <f t="shared" si="35"/>
        <v>#DIV/0!</v>
      </c>
      <c r="BV127" s="24">
        <f>SUMIFS('Faturamento SP2'!$H$2:$H$557,'Faturamento SP2'!$D$2:$D$557,'Infos Relatório'!$B$84,'Faturamento SP2'!$E$2:$E$557,'Infos Relatório'!$B127,'Faturamento SP2'!$Z$2:$Z$557,'Infos Relatório'!BQ$1)</f>
        <v>0</v>
      </c>
    </row>
    <row r="128" spans="2:74">
      <c r="B128" s="17" t="s">
        <v>199</v>
      </c>
      <c r="C128" s="23">
        <f>COUNTIFS('Faturamento SP2'!$D$2:$D$557,'Infos Relatório'!$B$84,'Faturamento SP2'!$E$2:$E$557,'Infos Relatório'!$B128,'Faturamento SP2'!$Z$2:$Z$557,'Infos Relatório'!C$1)</f>
        <v>0</v>
      </c>
      <c r="D128" s="14">
        <f>SUMIFS('Faturamento SP2'!$G$2:$G$557,'Faturamento SP2'!$D$2:$D$557,'Infos Relatório'!$B$84,'Faturamento SP2'!$E$2:$E$557,'Infos Relatório'!$B128,'Faturamento SP2'!$Z$2:$Z$557,'Infos Relatório'!C$1)</f>
        <v>0</v>
      </c>
      <c r="E128" s="55">
        <f>SUMIFS('Faturamento SP2'!$J$2:$J$557,'Faturamento SP2'!$D$2:$D$557,'Infos Relatório'!$B$84,'Faturamento SP2'!$E$2:$E$557,'Infos Relatório'!$B128,'Faturamento SP2'!$Z$2:$Z$557,'Infos Relatório'!C$1)</f>
        <v>0</v>
      </c>
      <c r="F128" s="15">
        <f>SUMIFS('Faturamento SP2'!$O$2:$O$557,'Faturamento SP2'!$D$2:$D$557,'Infos Relatório'!$B$84,'Faturamento SP2'!$E$2:$E$557,'Infos Relatório'!$B128,'Faturamento SP2'!$Z$2:$Z$557,'Infos Relatório'!C$1,'Faturamento SP2'!$T$2:$T$557,"Sim")+SUMIFS('Faturamento SP2'!$P$2:$P$557,'Faturamento SP2'!$D$2:$D$557,'Infos Relatório'!$B$84,'Faturamento SP2'!$E$2:$E$557,'Infos Relatório'!$B128,'Faturamento SP2'!$Z$2:$Z$557,'Infos Relatório'!C$1,'Faturamento SP2'!$T$2:$T$557,"Sim")</f>
        <v>0</v>
      </c>
      <c r="G128" s="60" t="e">
        <f t="shared" si="24"/>
        <v>#DIV/0!</v>
      </c>
      <c r="H128" s="24">
        <f>SUMIFS('Faturamento SP2'!$H$2:$H$557,'Faturamento SP2'!$D$2:$D$557,'Infos Relatório'!$B$84,'Faturamento SP2'!$E$2:$E$557,'Infos Relatório'!$B128,'Faturamento SP2'!$Z$2:$Z$557,'Infos Relatório'!C$1)</f>
        <v>0</v>
      </c>
      <c r="I128" s="23">
        <f>COUNTIFS('Faturamento SP2'!$D$2:$D$557,'Infos Relatório'!$B$84,'Faturamento SP2'!$E$2:$E$557,'Infos Relatório'!$B128,'Faturamento SP2'!$Z$2:$Z$557,'Infos Relatório'!I$1)</f>
        <v>0</v>
      </c>
      <c r="J128" s="14">
        <f>SUMIFS('Faturamento SP2'!$G$2:$G$557,'Faturamento SP2'!$D$2:$D$557,'Infos Relatório'!$B$84,'Faturamento SP2'!$E$2:$E$557,'Infos Relatório'!$B128,'Faturamento SP2'!$Z$2:$Z$557,'Infos Relatório'!I$1)</f>
        <v>0</v>
      </c>
      <c r="K128" s="55">
        <f>SUMIFS('Faturamento SP2'!$J$2:$J$557,'Faturamento SP2'!$D$2:$D$557,'Infos Relatório'!$B$84,'Faturamento SP2'!$E$2:$E$557,'Infos Relatório'!$B128,'Faturamento SP2'!$Z$2:$Z$557,'Infos Relatório'!I$1)</f>
        <v>0</v>
      </c>
      <c r="L128" s="15">
        <f>SUMIFS('Faturamento SP2'!$O$2:$O$557,'Faturamento SP2'!$D$2:$D$557,'Infos Relatório'!$B$84,'Faturamento SP2'!$E$2:$E$557,'Infos Relatório'!$B128,'Faturamento SP2'!$Z$2:$Z$557,'Infos Relatório'!I$1,'Faturamento SP2'!$T$2:$T$557,"Sim")+SUMIFS('Faturamento SP2'!$P$2:$P$557,'Faturamento SP2'!$D$2:$D$557,'Infos Relatório'!$B$84,'Faturamento SP2'!$E$2:$E$557,'Infos Relatório'!$B128,'Faturamento SP2'!$Z$2:$Z$557,'Infos Relatório'!I$1,'Faturamento SP2'!$T$2:$T$557,"Sim")</f>
        <v>0</v>
      </c>
      <c r="M128" s="27" t="e">
        <f t="shared" si="25"/>
        <v>#DIV/0!</v>
      </c>
      <c r="N128" s="24">
        <f>SUMIFS('Faturamento SP2'!$H$2:$H$557,'Faturamento SP2'!$D$2:$D$557,'Infos Relatório'!$B$84,'Faturamento SP2'!$E$2:$E$557,'Infos Relatório'!$B128,'Faturamento SP2'!$Z$2:$Z$557,'Infos Relatório'!I$1)</f>
        <v>0</v>
      </c>
      <c r="O128" s="23">
        <f>COUNTIFS('Faturamento SP2'!$D$2:$D$557,'Infos Relatório'!$B$84,'Faturamento SP2'!$E$2:$E$557,'Infos Relatório'!$B128,'Faturamento SP2'!$Z$2:$Z$557,'Infos Relatório'!O$1)</f>
        <v>0</v>
      </c>
      <c r="P128" s="14">
        <f>SUMIFS('Faturamento SP2'!$G$2:$G$557,'Faturamento SP2'!$D$2:$D$557,'Infos Relatório'!$B$84,'Faturamento SP2'!$E$2:$E$557,'Infos Relatório'!$B128,'Faturamento SP2'!$Z$2:$Z$557,'Infos Relatório'!O$1)</f>
        <v>0</v>
      </c>
      <c r="Q128" s="14">
        <f>SUMIFS('Faturamento SP2'!$J$2:$J$557,'Faturamento SP2'!$D$2:$D$557,'Infos Relatório'!$B$84,'Faturamento SP2'!$E$2:$E$557,'Infos Relatório'!$B128,'Faturamento SP2'!$Z$2:$Z$557,'Infos Relatório'!O$1)</f>
        <v>0</v>
      </c>
      <c r="R128" s="15">
        <f>SUMIFS('Faturamento SP2'!$O$2:$O$557,'Faturamento SP2'!$D$2:$D$557,'Infos Relatório'!$B$84,'Faturamento SP2'!$E$2:$E$557,'Infos Relatório'!$B128,'Faturamento SP2'!$Z$2:$Z$557,'Infos Relatório'!O$1,'Faturamento SP2'!$T$2:$T$557,"Sim")+SUMIFS('Faturamento SP2'!$P$2:$P$557,'Faturamento SP2'!$D$2:$D$557,'Infos Relatório'!$B$84,'Faturamento SP2'!$E$2:$E$557,'Infos Relatório'!$B128,'Faturamento SP2'!$Z$2:$Z$557,'Infos Relatório'!O$1,'Faturamento SP2'!$T$2:$T$557,"Sim")</f>
        <v>0</v>
      </c>
      <c r="S128" s="27" t="e">
        <f t="shared" si="26"/>
        <v>#DIV/0!</v>
      </c>
      <c r="T128" s="24">
        <f>SUMIFS('Faturamento SP2'!$H$2:$H$557,'Faturamento SP2'!$D$2:$D$557,'Infos Relatório'!$B$84,'Faturamento SP2'!$E$2:$E$557,'Infos Relatório'!$B128,'Faturamento SP2'!$Z$2:$Z$557,'Infos Relatório'!O$1)</f>
        <v>0</v>
      </c>
      <c r="U128" s="23">
        <f>COUNTIFS('Faturamento SP2'!$D$2:$D$557,'Infos Relatório'!$B$84,'Faturamento SP2'!$E$2:$E$557,'Infos Relatório'!$B128,'Faturamento SP2'!$Z$2:$Z$557,'Infos Relatório'!U$1)</f>
        <v>0</v>
      </c>
      <c r="V128" s="14">
        <f>SUMIFS('Faturamento SP2'!$G$2:$G$557,'Faturamento SP2'!$D$2:$D$557,'Infos Relatório'!$B$84,'Faturamento SP2'!$E$2:$E$557,'Infos Relatório'!$B128,'Faturamento SP2'!$Z$2:$Z$557,'Infos Relatório'!U$1)</f>
        <v>0</v>
      </c>
      <c r="W128" s="14">
        <f>SUMIFS('Faturamento SP2'!$J$2:$J$557,'Faturamento SP2'!$D$2:$D$557,'Infos Relatório'!$B$84,'Faturamento SP2'!$E$2:$E$557,'Infos Relatório'!$B128,'Faturamento SP2'!$Z$2:$Z$557,'Infos Relatório'!U$1)</f>
        <v>0</v>
      </c>
      <c r="X128" s="15">
        <f>SUMIFS('Faturamento SP2'!$O$2:$O$557,'Faturamento SP2'!$D$2:$D$557,'Infos Relatório'!$B$84,'Faturamento SP2'!$E$2:$E$557,'Infos Relatório'!$B128,'Faturamento SP2'!$Z$2:$Z$557,'Infos Relatório'!U$1,'Faturamento SP2'!$T$2:$T$557,"Sim")+SUMIFS('Faturamento SP2'!$P$2:$P$557,'Faturamento SP2'!$D$2:$D$557,'Infos Relatório'!$B$84,'Faturamento SP2'!$E$2:$E$557,'Infos Relatório'!$B128,'Faturamento SP2'!$Z$2:$Z$557,'Infos Relatório'!U$1,'Faturamento SP2'!$T$2:$T$557,"Sim")</f>
        <v>0</v>
      </c>
      <c r="Y128" s="27" t="e">
        <f t="shared" si="27"/>
        <v>#DIV/0!</v>
      </c>
      <c r="Z128" s="24">
        <f>SUMIFS('Faturamento SP2'!$H$2:$H$557,'Faturamento SP2'!$D$2:$D$557,'Infos Relatório'!$B$84,'Faturamento SP2'!$E$2:$E$557,'Infos Relatório'!$B128,'Faturamento SP2'!$Z$2:$Z$557,'Infos Relatório'!U$1)</f>
        <v>0</v>
      </c>
      <c r="AA128" s="23">
        <f>COUNTIFS('Faturamento SP2'!$D$2:$D$557,'Infos Relatório'!$B$84,'Faturamento SP2'!$E$2:$E$557,'Infos Relatório'!$B128,'Faturamento SP2'!$Z$2:$Z$557,'Infos Relatório'!AA$1)</f>
        <v>0</v>
      </c>
      <c r="AB128" s="14">
        <f>SUMIFS('Faturamento SP2'!$G$2:$G$557,'Faturamento SP2'!$D$2:$D$557,'Infos Relatório'!$B$84,'Faturamento SP2'!$E$2:$E$557,'Infos Relatório'!$B128,'Faturamento SP2'!$Z$2:$Z$557,'Infos Relatório'!AA$1)</f>
        <v>0</v>
      </c>
      <c r="AC128" s="14">
        <f>SUMIFS('Faturamento SP2'!$J$2:$J$557,'Faturamento SP2'!$D$2:$D$557,'Infos Relatório'!$B$84,'Faturamento SP2'!$E$2:$E$557,'Infos Relatório'!$B128,'Faturamento SP2'!$Z$2:$Z$557,'Infos Relatório'!AA$1)</f>
        <v>0</v>
      </c>
      <c r="AD128" s="15">
        <f>SUMIFS('Faturamento SP2'!$O$2:$O$557,'Faturamento SP2'!$D$2:$D$557,'Infos Relatório'!$B$84,'Faturamento SP2'!$E$2:$E$557,'Infos Relatório'!$B128,'Faturamento SP2'!$Z$2:$Z$557,'Infos Relatório'!AA$1,'Faturamento SP2'!$T$2:$T$557,"Sim")+SUMIFS('Faturamento SP2'!$P$2:$P$557,'Faturamento SP2'!$D$2:$D$557,'Infos Relatório'!$B$84,'Faturamento SP2'!$E$2:$E$557,'Infos Relatório'!$B128,'Faturamento SP2'!$Z$2:$Z$557,'Infos Relatório'!AA$1,'Faturamento SP2'!$T$2:$T$557,"Sim")</f>
        <v>0</v>
      </c>
      <c r="AE128" s="27" t="e">
        <f t="shared" si="28"/>
        <v>#DIV/0!</v>
      </c>
      <c r="AF128" s="24">
        <f>SUMIFS('Faturamento SP2'!$H$2:$H$557,'Faturamento SP2'!$D$2:$D$557,'Infos Relatório'!$B$84,'Faturamento SP2'!$E$2:$E$557,'Infos Relatório'!$B128,'Faturamento SP2'!$Z$2:$Z$557,'Infos Relatório'!AA$1)</f>
        <v>0</v>
      </c>
      <c r="AG128" s="23">
        <f>COUNTIFS('Faturamento SP2'!$D$2:$D$557,'Infos Relatório'!$B$84,'Faturamento SP2'!$E$2:$E$557,'Infos Relatório'!$B128,'Faturamento SP2'!$Z$2:$Z$557,'Infos Relatório'!AG$1)</f>
        <v>0</v>
      </c>
      <c r="AH128" s="14">
        <f>SUMIFS('Faturamento SP2'!$G$2:$G$557,'Faturamento SP2'!$D$2:$D$557,'Infos Relatório'!$B$84,'Faturamento SP2'!$E$2:$E$557,'Infos Relatório'!$B128,'Faturamento SP2'!$Z$2:$Z$557,'Infos Relatório'!AG$1)</f>
        <v>0</v>
      </c>
      <c r="AI128" s="14">
        <f>SUMIFS('Faturamento SP2'!$J$2:$J$557,'Faturamento SP2'!$D$2:$D$557,'Infos Relatório'!$B$84,'Faturamento SP2'!$E$2:$E$557,'Infos Relatório'!$B128,'Faturamento SP2'!$Z$2:$Z$557,'Infos Relatório'!AG$1)</f>
        <v>0</v>
      </c>
      <c r="AJ128" s="15">
        <f>SUMIFS('Faturamento SP2'!$O$2:$O$557,'Faturamento SP2'!$D$2:$D$557,'Infos Relatório'!$B$84,'Faturamento SP2'!$E$2:$E$557,'Infos Relatório'!$B128,'Faturamento SP2'!$Z$2:$Z$557,'Infos Relatório'!AG$1,'Faturamento SP2'!$T$2:$T$557,"Sim")+SUMIFS('Faturamento SP2'!$P$2:$P$557,'Faturamento SP2'!$D$2:$D$557,'Infos Relatório'!$B$84,'Faturamento SP2'!$E$2:$E$557,'Infos Relatório'!$B128,'Faturamento SP2'!$Z$2:$Z$557,'Infos Relatório'!AG$1,'Faturamento SP2'!$T$2:$T$557,"Sim")</f>
        <v>0</v>
      </c>
      <c r="AK128" s="27" t="e">
        <f t="shared" si="29"/>
        <v>#DIV/0!</v>
      </c>
      <c r="AL128" s="24">
        <f>SUMIFS('Faturamento SP2'!$H$2:$H$557,'Faturamento SP2'!$D$2:$D$557,'Infos Relatório'!$B$84,'Faturamento SP2'!$E$2:$E$557,'Infos Relatório'!$B128,'Faturamento SP2'!$Z$2:$Z$557,'Infos Relatório'!AG$1)</f>
        <v>0</v>
      </c>
      <c r="AM128" s="23">
        <f>COUNTIFS('Faturamento SP2'!$D$2:$D$557,'Infos Relatório'!$B$84,'Faturamento SP2'!$E$2:$E$557,'Infos Relatório'!$B128,'Faturamento SP2'!$Z$2:$Z$557,'Infos Relatório'!AM$1)</f>
        <v>0</v>
      </c>
      <c r="AN128" s="14">
        <f>SUMIFS('Faturamento SP2'!$G$2:$G$557,'Faturamento SP2'!$D$2:$D$557,'Infos Relatório'!$B$84,'Faturamento SP2'!$E$2:$E$557,'Infos Relatório'!$B128,'Faturamento SP2'!$Z$2:$Z$557,'Infos Relatório'!AM$1)</f>
        <v>0</v>
      </c>
      <c r="AO128" s="14">
        <f>SUMIFS('Faturamento SP2'!$J$2:$J$557,'Faturamento SP2'!$D$2:$D$557,'Infos Relatório'!$B$84,'Faturamento SP2'!$E$2:$E$557,'Infos Relatório'!$B128,'Faturamento SP2'!$Z$2:$Z$557,'Infos Relatório'!AM$1)</f>
        <v>0</v>
      </c>
      <c r="AP128" s="15">
        <f>SUMIFS('Faturamento SP2'!$O$2:$O$557,'Faturamento SP2'!$D$2:$D$557,'Infos Relatório'!$B$84,'Faturamento SP2'!$E$2:$E$557,'Infos Relatório'!$B128,'Faturamento SP2'!$Z$2:$Z$557,'Infos Relatório'!AM$1,'Faturamento SP2'!$T$2:$T$557,"Sim")+SUMIFS('Faturamento SP2'!$P$2:$P$557,'Faturamento SP2'!$D$2:$D$557,'Infos Relatório'!$B$84,'Faturamento SP2'!$E$2:$E$557,'Infos Relatório'!$B128,'Faturamento SP2'!$Z$2:$Z$557,'Infos Relatório'!AM$1,'Faturamento SP2'!$T$2:$T$557,"Sim")</f>
        <v>0</v>
      </c>
      <c r="AQ128" s="27" t="e">
        <f t="shared" si="30"/>
        <v>#DIV/0!</v>
      </c>
      <c r="AR128" s="24">
        <f>SUMIFS('Faturamento SP2'!$H$2:$H$557,'Faturamento SP2'!$D$2:$D$557,'Infos Relatório'!$B$84,'Faturamento SP2'!$E$2:$E$557,'Infos Relatório'!$B128,'Faturamento SP2'!$Z$2:$Z$557,'Infos Relatório'!AM$1)</f>
        <v>0</v>
      </c>
      <c r="AS128" s="23">
        <f>COUNTIFS('Faturamento SP2'!$D$2:$D$557,'Infos Relatório'!$B$84,'Faturamento SP2'!$E$2:$E$557,'Infos Relatório'!$B128,'Faturamento SP2'!$Z$2:$Z$557,'Infos Relatório'!AS$1)</f>
        <v>0</v>
      </c>
      <c r="AT128" s="14">
        <f>SUMIFS('Faturamento SP2'!$G$2:$G$557,'Faturamento SP2'!$D$2:$D$557,'Infos Relatório'!$B$84,'Faturamento SP2'!$E$2:$E$557,'Infos Relatório'!$B128,'Faturamento SP2'!$Z$2:$Z$557,'Infos Relatório'!AS$1)</f>
        <v>0</v>
      </c>
      <c r="AU128" s="14">
        <f>SUMIFS('Faturamento SP2'!$J$2:$J$557,'Faturamento SP2'!$D$2:$D$557,'Infos Relatório'!$B$84,'Faturamento SP2'!$E$2:$E$557,'Infos Relatório'!$B128,'Faturamento SP2'!$Z$2:$Z$557,'Infos Relatório'!AS$1)</f>
        <v>0</v>
      </c>
      <c r="AV128" s="15">
        <f>SUMIFS('Faturamento SP2'!$O$2:$O$557,'Faturamento SP2'!$D$2:$D$557,'Infos Relatório'!$B$84,'Faturamento SP2'!$E$2:$E$557,'Infos Relatório'!$B128,'Faturamento SP2'!$Z$2:$Z$557,'Infos Relatório'!AS$1,'Faturamento SP2'!$T$2:$T$557,"Sim")+SUMIFS('Faturamento SP2'!$P$2:$P$557,'Faturamento SP2'!$D$2:$D$557,'Infos Relatório'!$B$84,'Faturamento SP2'!$E$2:$E$557,'Infos Relatório'!$B128,'Faturamento SP2'!$Z$2:$Z$557,'Infos Relatório'!AS$1,'Faturamento SP2'!$T$2:$T$557,"Sim")</f>
        <v>0</v>
      </c>
      <c r="AW128" s="27" t="e">
        <f t="shared" si="31"/>
        <v>#DIV/0!</v>
      </c>
      <c r="AX128" s="24">
        <f>SUMIFS('Faturamento SP2'!$H$2:$H$557,'Faturamento SP2'!$D$2:$D$557,'Infos Relatório'!$B$84,'Faturamento SP2'!$E$2:$E$557,'Infos Relatório'!$B128,'Faturamento SP2'!$Z$2:$Z$557,'Infos Relatório'!AS$1)</f>
        <v>0</v>
      </c>
      <c r="AY128" s="23">
        <f>COUNTIFS('Faturamento SP2'!$D$2:$D$557,'Infos Relatório'!$B$84,'Faturamento SP2'!$E$2:$E$557,'Infos Relatório'!$B128,'Faturamento SP2'!$Z$2:$Z$557,'Infos Relatório'!AY$1)</f>
        <v>0</v>
      </c>
      <c r="AZ128" s="14">
        <f>SUMIFS('Faturamento SP2'!$G$2:$G$557,'Faturamento SP2'!$D$2:$D$557,'Infos Relatório'!$B$84,'Faturamento SP2'!$E$2:$E$557,'Infos Relatório'!$B128,'Faturamento SP2'!$Z$2:$Z$557,'Infos Relatório'!AY$1)</f>
        <v>0</v>
      </c>
      <c r="BA128" s="14">
        <f>SUMIFS('Faturamento SP2'!$J$2:$J$557,'Faturamento SP2'!$D$2:$D$557,'Infos Relatório'!$B$84,'Faturamento SP2'!$E$2:$E$557,'Infos Relatório'!$B128,'Faturamento SP2'!$Z$2:$Z$557,'Infos Relatório'!AY$1)</f>
        <v>0</v>
      </c>
      <c r="BB128" s="15">
        <f>SUMIFS('Faturamento SP2'!$O$2:$O$557,'Faturamento SP2'!$D$2:$D$557,'Infos Relatório'!$B$84,'Faturamento SP2'!$E$2:$E$557,'Infos Relatório'!$B128,'Faturamento SP2'!$Z$2:$Z$557,'Infos Relatório'!AY$1,'Faturamento SP2'!$T$2:$T$557,"Sim")+SUMIFS('Faturamento SP2'!$P$2:$P$557,'Faturamento SP2'!$D$2:$D$557,'Infos Relatório'!$B$84,'Faturamento SP2'!$E$2:$E$557,'Infos Relatório'!$B128,'Faturamento SP2'!$Z$2:$Z$557,'Infos Relatório'!AY$1,'Faturamento SP2'!$T$2:$T$557,"Sim")</f>
        <v>0</v>
      </c>
      <c r="BC128" s="27" t="e">
        <f t="shared" si="32"/>
        <v>#DIV/0!</v>
      </c>
      <c r="BD128" s="24">
        <f>SUMIFS('Faturamento SP2'!$H$2:$H$557,'Faturamento SP2'!$D$2:$D$557,'Infos Relatório'!$B$84,'Faturamento SP2'!$E$2:$E$557,'Infos Relatório'!$B128,'Faturamento SP2'!$Z$2:$Z$557,'Infos Relatório'!AY$1)</f>
        <v>0</v>
      </c>
      <c r="BE128" s="23">
        <f>COUNTIFS('Faturamento SP2'!$D$2:$D$557,'Infos Relatório'!$B$84,'Faturamento SP2'!$E$2:$E$557,'Infos Relatório'!$B128,'Faturamento SP2'!$Z$2:$Z$557,'Infos Relatório'!BE$1)</f>
        <v>0</v>
      </c>
      <c r="BF128" s="14">
        <f>SUMIFS('Faturamento SP2'!$G$2:$G$557,'Faturamento SP2'!$D$2:$D$557,'Infos Relatório'!$B$84,'Faturamento SP2'!$E$2:$E$557,'Infos Relatório'!$B128,'Faturamento SP2'!$Z$2:$Z$557,'Infos Relatório'!BE$1)</f>
        <v>0</v>
      </c>
      <c r="BG128" s="14">
        <f>SUMIFS('Faturamento SP2'!$J$2:$J$557,'Faturamento SP2'!$D$2:$D$557,'Infos Relatório'!$B$84,'Faturamento SP2'!$E$2:$E$557,'Infos Relatório'!$B128,'Faturamento SP2'!$Z$2:$Z$557,'Infos Relatório'!BE$1)</f>
        <v>0</v>
      </c>
      <c r="BH128" s="15">
        <f>SUMIFS('Faturamento SP2'!$O$2:$O$557,'Faturamento SP2'!$D$2:$D$557,'Infos Relatório'!$B$84,'Faturamento SP2'!$E$2:$E$557,'Infos Relatório'!$B128,'Faturamento SP2'!$Z$2:$Z$557,'Infos Relatório'!BE$1,'Faturamento SP2'!$T$2:$T$557,"Sim")+SUMIFS('Faturamento SP2'!$P$2:$P$557,'Faturamento SP2'!$D$2:$D$557,'Infos Relatório'!$B$84,'Faturamento SP2'!$E$2:$E$557,'Infos Relatório'!$B128,'Faturamento SP2'!$Z$2:$Z$557,'Infos Relatório'!BE$1,'Faturamento SP2'!$T$2:$T$557,"Sim")</f>
        <v>0</v>
      </c>
      <c r="BI128" s="27" t="e">
        <f t="shared" si="33"/>
        <v>#DIV/0!</v>
      </c>
      <c r="BJ128" s="24">
        <f>SUMIFS('Faturamento SP2'!$H$2:$H$557,'Faturamento SP2'!$D$2:$D$557,'Infos Relatório'!$B$84,'Faturamento SP2'!$E$2:$E$557,'Infos Relatório'!$B128,'Faturamento SP2'!$Z$2:$Z$557,'Infos Relatório'!BE$1)</f>
        <v>0</v>
      </c>
      <c r="BK128" s="23">
        <f>COUNTIFS('Faturamento SP2'!$D$2:$D$557,'Infos Relatório'!$B$84,'Faturamento SP2'!$E$2:$E$557,'Infos Relatório'!$B128,'Faturamento SP2'!$Z$2:$Z$557,'Infos Relatório'!BK$1)</f>
        <v>0</v>
      </c>
      <c r="BL128" s="14">
        <f>SUMIFS('Faturamento SP2'!$G$2:$G$557,'Faturamento SP2'!$D$2:$D$557,'Infos Relatório'!$B$84,'Faturamento SP2'!$E$2:$E$557,'Infos Relatório'!$B128,'Faturamento SP2'!$Z$2:$Z$557,'Infos Relatório'!BK$1)</f>
        <v>0</v>
      </c>
      <c r="BM128" s="14">
        <f>SUMIFS('Faturamento SP2'!$J$2:$J$557,'Faturamento SP2'!$D$2:$D$557,'Infos Relatório'!$B$84,'Faturamento SP2'!$E$2:$E$557,'Infos Relatório'!$B128,'Faturamento SP2'!$Z$2:$Z$557,'Infos Relatório'!BK$1)</f>
        <v>0</v>
      </c>
      <c r="BN128" s="15">
        <f>SUMIFS('Faturamento SP2'!$O$2:$O$557,'Faturamento SP2'!$D$2:$D$557,'Infos Relatório'!$B$84,'Faturamento SP2'!$E$2:$E$557,'Infos Relatório'!$B128,'Faturamento SP2'!$Z$2:$Z$557,'Infos Relatório'!BK$1,'Faturamento SP2'!$T$2:$T$557,"Sim")+SUMIFS('Faturamento SP2'!$P$2:$P$557,'Faturamento SP2'!$D$2:$D$557,'Infos Relatório'!$B$84,'Faturamento SP2'!$E$2:$E$557,'Infos Relatório'!$B128,'Faturamento SP2'!$Z$2:$Z$557,'Infos Relatório'!BK$1,'Faturamento SP2'!$T$2:$T$557,"Sim")</f>
        <v>0</v>
      </c>
      <c r="BO128" s="27" t="e">
        <f t="shared" si="34"/>
        <v>#DIV/0!</v>
      </c>
      <c r="BP128" s="24">
        <f>SUMIFS('Faturamento SP2'!$H$2:$H$557,'Faturamento SP2'!$D$2:$D$557,'Infos Relatório'!$B$84,'Faturamento SP2'!$E$2:$E$557,'Infos Relatório'!$B128,'Faturamento SP2'!$Z$2:$Z$557,'Infos Relatório'!BK$1)</f>
        <v>0</v>
      </c>
      <c r="BQ128" s="23">
        <f>COUNTIFS('Faturamento SP2'!$D$2:$D$557,'Infos Relatório'!$B$84,'Faturamento SP2'!$E$2:$E$557,'Infos Relatório'!$B128,'Faturamento SP2'!$Z$2:$Z$557,'Infos Relatório'!BQ$1)</f>
        <v>0</v>
      </c>
      <c r="BR128" s="14">
        <f>SUMIFS('Faturamento SP2'!$G$2:$G$557,'Faturamento SP2'!$D$2:$D$557,'Infos Relatório'!$B$84,'Faturamento SP2'!$E$2:$E$557,'Infos Relatório'!$B128,'Faturamento SP2'!$Z$2:$Z$557,'Infos Relatório'!BQ$1)</f>
        <v>0</v>
      </c>
      <c r="BS128" s="14">
        <f>SUMIFS('Faturamento SP2'!$J$2:$J$557,'Faturamento SP2'!$D$2:$D$557,'Infos Relatório'!$B$84,'Faturamento SP2'!$E$2:$E$557,'Infos Relatório'!$B128,'Faturamento SP2'!$Z$2:$Z$557,'Infos Relatório'!BQ$1)</f>
        <v>0</v>
      </c>
      <c r="BT128" s="15">
        <f>SUMIFS('Faturamento SP2'!$O$2:$O$557,'Faturamento SP2'!$D$2:$D$557,'Infos Relatório'!$B$84,'Faturamento SP2'!$E$2:$E$557,'Infos Relatório'!$B128,'Faturamento SP2'!$Z$2:$Z$557,'Infos Relatório'!BQ$1,'Faturamento SP2'!$T$2:$T$557,"Sim")+SUMIFS('Faturamento SP2'!$P$2:$P$557,'Faturamento SP2'!$D$2:$D$557,'Infos Relatório'!$B$84,'Faturamento SP2'!$E$2:$E$557,'Infos Relatório'!$B128,'Faturamento SP2'!$Z$2:$Z$557,'Infos Relatório'!BQ$1,'Faturamento SP2'!$T$2:$T$557,"Sim")</f>
        <v>0</v>
      </c>
      <c r="BU128" s="27" t="e">
        <f t="shared" si="35"/>
        <v>#DIV/0!</v>
      </c>
      <c r="BV128" s="24">
        <f>SUMIFS('Faturamento SP2'!$H$2:$H$557,'Faturamento SP2'!$D$2:$D$557,'Infos Relatório'!$B$84,'Faturamento SP2'!$E$2:$E$557,'Infos Relatório'!$B128,'Faturamento SP2'!$Z$2:$Z$557,'Infos Relatório'!BQ$1)</f>
        <v>0</v>
      </c>
    </row>
    <row r="129" spans="2:74">
      <c r="B129" s="17" t="s">
        <v>188</v>
      </c>
      <c r="C129" s="23">
        <f>COUNTIFS('Faturamento SP2'!$D$2:$D$557,'Infos Relatório'!$B$84,'Faturamento SP2'!$E$2:$E$557,'Infos Relatório'!$B129,'Faturamento SP2'!$Z$2:$Z$557,'Infos Relatório'!C$1)</f>
        <v>0</v>
      </c>
      <c r="D129" s="14">
        <f>SUMIFS('Faturamento SP2'!$G$2:$G$557,'Faturamento SP2'!$D$2:$D$557,'Infos Relatório'!$B$84,'Faturamento SP2'!$E$2:$E$557,'Infos Relatório'!$B129,'Faturamento SP2'!$Z$2:$Z$557,'Infos Relatório'!C$1)</f>
        <v>0</v>
      </c>
      <c r="E129" s="55">
        <f>SUMIFS('Faturamento SP2'!$J$2:$J$557,'Faturamento SP2'!$D$2:$D$557,'Infos Relatório'!$B$84,'Faturamento SP2'!$E$2:$E$557,'Infos Relatório'!$B129,'Faturamento SP2'!$Z$2:$Z$557,'Infos Relatório'!C$1)</f>
        <v>0</v>
      </c>
      <c r="F129" s="15">
        <f>SUMIFS('Faturamento SP2'!$O$2:$O$557,'Faturamento SP2'!$D$2:$D$557,'Infos Relatório'!$B$84,'Faturamento SP2'!$E$2:$E$557,'Infos Relatório'!$B129,'Faturamento SP2'!$Z$2:$Z$557,'Infos Relatório'!C$1,'Faturamento SP2'!$T$2:$T$557,"Sim")+SUMIFS('Faturamento SP2'!$P$2:$P$557,'Faturamento SP2'!$D$2:$D$557,'Infos Relatório'!$B$84,'Faturamento SP2'!$E$2:$E$557,'Infos Relatório'!$B129,'Faturamento SP2'!$Z$2:$Z$557,'Infos Relatório'!C$1,'Faturamento SP2'!$T$2:$T$557,"Sim")</f>
        <v>0</v>
      </c>
      <c r="G129" s="60" t="e">
        <f t="shared" si="24"/>
        <v>#DIV/0!</v>
      </c>
      <c r="H129" s="24">
        <f>SUMIFS('Faturamento SP2'!$H$2:$H$557,'Faturamento SP2'!$D$2:$D$557,'Infos Relatório'!$B$84,'Faturamento SP2'!$E$2:$E$557,'Infos Relatório'!$B129,'Faturamento SP2'!$Z$2:$Z$557,'Infos Relatório'!C$1)</f>
        <v>0</v>
      </c>
      <c r="I129" s="23">
        <f>COUNTIFS('Faturamento SP2'!$D$2:$D$557,'Infos Relatório'!$B$84,'Faturamento SP2'!$E$2:$E$557,'Infos Relatório'!$B129,'Faturamento SP2'!$Z$2:$Z$557,'Infos Relatório'!I$1)</f>
        <v>0</v>
      </c>
      <c r="J129" s="14">
        <f>SUMIFS('Faturamento SP2'!$G$2:$G$557,'Faturamento SP2'!$D$2:$D$557,'Infos Relatório'!$B$84,'Faturamento SP2'!$E$2:$E$557,'Infos Relatório'!$B129,'Faturamento SP2'!$Z$2:$Z$557,'Infos Relatório'!I$1)</f>
        <v>0</v>
      </c>
      <c r="K129" s="55">
        <f>SUMIFS('Faturamento SP2'!$J$2:$J$557,'Faturamento SP2'!$D$2:$D$557,'Infos Relatório'!$B$84,'Faturamento SP2'!$E$2:$E$557,'Infos Relatório'!$B129,'Faturamento SP2'!$Z$2:$Z$557,'Infos Relatório'!I$1)</f>
        <v>0</v>
      </c>
      <c r="L129" s="15">
        <f>SUMIFS('Faturamento SP2'!$O$2:$O$557,'Faturamento SP2'!$D$2:$D$557,'Infos Relatório'!$B$84,'Faturamento SP2'!$E$2:$E$557,'Infos Relatório'!$B129,'Faturamento SP2'!$Z$2:$Z$557,'Infos Relatório'!I$1,'Faturamento SP2'!$T$2:$T$557,"Sim")+SUMIFS('Faturamento SP2'!$P$2:$P$557,'Faturamento SP2'!$D$2:$D$557,'Infos Relatório'!$B$84,'Faturamento SP2'!$E$2:$E$557,'Infos Relatório'!$B129,'Faturamento SP2'!$Z$2:$Z$557,'Infos Relatório'!I$1,'Faturamento SP2'!$T$2:$T$557,"Sim")</f>
        <v>0</v>
      </c>
      <c r="M129" s="27" t="e">
        <f t="shared" si="25"/>
        <v>#DIV/0!</v>
      </c>
      <c r="N129" s="24">
        <f>SUMIFS('Faturamento SP2'!$H$2:$H$557,'Faturamento SP2'!$D$2:$D$557,'Infos Relatório'!$B$84,'Faturamento SP2'!$E$2:$E$557,'Infos Relatório'!$B129,'Faturamento SP2'!$Z$2:$Z$557,'Infos Relatório'!I$1)</f>
        <v>0</v>
      </c>
      <c r="O129" s="23">
        <f>COUNTIFS('Faturamento SP2'!$D$2:$D$557,'Infos Relatório'!$B$84,'Faturamento SP2'!$E$2:$E$557,'Infos Relatório'!$B129,'Faturamento SP2'!$Z$2:$Z$557,'Infos Relatório'!O$1)</f>
        <v>0</v>
      </c>
      <c r="P129" s="14">
        <f>SUMIFS('Faturamento SP2'!$G$2:$G$557,'Faturamento SP2'!$D$2:$D$557,'Infos Relatório'!$B$84,'Faturamento SP2'!$E$2:$E$557,'Infos Relatório'!$B129,'Faturamento SP2'!$Z$2:$Z$557,'Infos Relatório'!O$1)</f>
        <v>0</v>
      </c>
      <c r="Q129" s="14">
        <f>SUMIFS('Faturamento SP2'!$J$2:$J$557,'Faturamento SP2'!$D$2:$D$557,'Infos Relatório'!$B$84,'Faturamento SP2'!$E$2:$E$557,'Infos Relatório'!$B129,'Faturamento SP2'!$Z$2:$Z$557,'Infos Relatório'!O$1)</f>
        <v>0</v>
      </c>
      <c r="R129" s="15">
        <f>SUMIFS('Faturamento SP2'!$O$2:$O$557,'Faturamento SP2'!$D$2:$D$557,'Infos Relatório'!$B$84,'Faturamento SP2'!$E$2:$E$557,'Infos Relatório'!$B129,'Faturamento SP2'!$Z$2:$Z$557,'Infos Relatório'!O$1,'Faturamento SP2'!$T$2:$T$557,"Sim")+SUMIFS('Faturamento SP2'!$P$2:$P$557,'Faturamento SP2'!$D$2:$D$557,'Infos Relatório'!$B$84,'Faturamento SP2'!$E$2:$E$557,'Infos Relatório'!$B129,'Faturamento SP2'!$Z$2:$Z$557,'Infos Relatório'!O$1,'Faturamento SP2'!$T$2:$T$557,"Sim")</f>
        <v>0</v>
      </c>
      <c r="S129" s="27" t="e">
        <f t="shared" si="26"/>
        <v>#DIV/0!</v>
      </c>
      <c r="T129" s="24">
        <f>SUMIFS('Faturamento SP2'!$H$2:$H$557,'Faturamento SP2'!$D$2:$D$557,'Infos Relatório'!$B$84,'Faturamento SP2'!$E$2:$E$557,'Infos Relatório'!$B129,'Faturamento SP2'!$Z$2:$Z$557,'Infos Relatório'!O$1)</f>
        <v>0</v>
      </c>
      <c r="U129" s="23">
        <f>COUNTIFS('Faturamento SP2'!$D$2:$D$557,'Infos Relatório'!$B$84,'Faturamento SP2'!$E$2:$E$557,'Infos Relatório'!$B129,'Faturamento SP2'!$Z$2:$Z$557,'Infos Relatório'!U$1)</f>
        <v>0</v>
      </c>
      <c r="V129" s="14">
        <f>SUMIFS('Faturamento SP2'!$G$2:$G$557,'Faturamento SP2'!$D$2:$D$557,'Infos Relatório'!$B$84,'Faturamento SP2'!$E$2:$E$557,'Infos Relatório'!$B129,'Faturamento SP2'!$Z$2:$Z$557,'Infos Relatório'!U$1)</f>
        <v>0</v>
      </c>
      <c r="W129" s="14">
        <f>SUMIFS('Faturamento SP2'!$J$2:$J$557,'Faturamento SP2'!$D$2:$D$557,'Infos Relatório'!$B$84,'Faturamento SP2'!$E$2:$E$557,'Infos Relatório'!$B129,'Faturamento SP2'!$Z$2:$Z$557,'Infos Relatório'!U$1)</f>
        <v>0</v>
      </c>
      <c r="X129" s="15">
        <f>SUMIFS('Faturamento SP2'!$O$2:$O$557,'Faturamento SP2'!$D$2:$D$557,'Infos Relatório'!$B$84,'Faturamento SP2'!$E$2:$E$557,'Infos Relatório'!$B129,'Faturamento SP2'!$Z$2:$Z$557,'Infos Relatório'!U$1,'Faturamento SP2'!$T$2:$T$557,"Sim")+SUMIFS('Faturamento SP2'!$P$2:$P$557,'Faturamento SP2'!$D$2:$D$557,'Infos Relatório'!$B$84,'Faturamento SP2'!$E$2:$E$557,'Infos Relatório'!$B129,'Faturamento SP2'!$Z$2:$Z$557,'Infos Relatório'!U$1,'Faturamento SP2'!$T$2:$T$557,"Sim")</f>
        <v>0</v>
      </c>
      <c r="Y129" s="27" t="e">
        <f t="shared" si="27"/>
        <v>#DIV/0!</v>
      </c>
      <c r="Z129" s="24">
        <f>SUMIFS('Faturamento SP2'!$H$2:$H$557,'Faturamento SP2'!$D$2:$D$557,'Infos Relatório'!$B$84,'Faturamento SP2'!$E$2:$E$557,'Infos Relatório'!$B129,'Faturamento SP2'!$Z$2:$Z$557,'Infos Relatório'!U$1)</f>
        <v>0</v>
      </c>
      <c r="AA129" s="23">
        <f>COUNTIFS('Faturamento SP2'!$D$2:$D$557,'Infos Relatório'!$B$84,'Faturamento SP2'!$E$2:$E$557,'Infos Relatório'!$B129,'Faturamento SP2'!$Z$2:$Z$557,'Infos Relatório'!AA$1)</f>
        <v>0</v>
      </c>
      <c r="AB129" s="14">
        <f>SUMIFS('Faturamento SP2'!$G$2:$G$557,'Faturamento SP2'!$D$2:$D$557,'Infos Relatório'!$B$84,'Faturamento SP2'!$E$2:$E$557,'Infos Relatório'!$B129,'Faturamento SP2'!$Z$2:$Z$557,'Infos Relatório'!AA$1)</f>
        <v>0</v>
      </c>
      <c r="AC129" s="14">
        <f>SUMIFS('Faturamento SP2'!$J$2:$J$557,'Faturamento SP2'!$D$2:$D$557,'Infos Relatório'!$B$84,'Faturamento SP2'!$E$2:$E$557,'Infos Relatório'!$B129,'Faturamento SP2'!$Z$2:$Z$557,'Infos Relatório'!AA$1)</f>
        <v>0</v>
      </c>
      <c r="AD129" s="15">
        <f>SUMIFS('Faturamento SP2'!$O$2:$O$557,'Faturamento SP2'!$D$2:$D$557,'Infos Relatório'!$B$84,'Faturamento SP2'!$E$2:$E$557,'Infos Relatório'!$B129,'Faturamento SP2'!$Z$2:$Z$557,'Infos Relatório'!AA$1,'Faturamento SP2'!$T$2:$T$557,"Sim")+SUMIFS('Faturamento SP2'!$P$2:$P$557,'Faturamento SP2'!$D$2:$D$557,'Infos Relatório'!$B$84,'Faturamento SP2'!$E$2:$E$557,'Infos Relatório'!$B129,'Faturamento SP2'!$Z$2:$Z$557,'Infos Relatório'!AA$1,'Faturamento SP2'!$T$2:$T$557,"Sim")</f>
        <v>0</v>
      </c>
      <c r="AE129" s="27" t="e">
        <f t="shared" si="28"/>
        <v>#DIV/0!</v>
      </c>
      <c r="AF129" s="24">
        <f>SUMIFS('Faturamento SP2'!$H$2:$H$557,'Faturamento SP2'!$D$2:$D$557,'Infos Relatório'!$B$84,'Faturamento SP2'!$E$2:$E$557,'Infos Relatório'!$B129,'Faturamento SP2'!$Z$2:$Z$557,'Infos Relatório'!AA$1)</f>
        <v>0</v>
      </c>
      <c r="AG129" s="23">
        <f>COUNTIFS('Faturamento SP2'!$D$2:$D$557,'Infos Relatório'!$B$84,'Faturamento SP2'!$E$2:$E$557,'Infos Relatório'!$B129,'Faturamento SP2'!$Z$2:$Z$557,'Infos Relatório'!AG$1)</f>
        <v>0</v>
      </c>
      <c r="AH129" s="14">
        <f>SUMIFS('Faturamento SP2'!$G$2:$G$557,'Faturamento SP2'!$D$2:$D$557,'Infos Relatório'!$B$84,'Faturamento SP2'!$E$2:$E$557,'Infos Relatório'!$B129,'Faturamento SP2'!$Z$2:$Z$557,'Infos Relatório'!AG$1)</f>
        <v>0</v>
      </c>
      <c r="AI129" s="14">
        <f>SUMIFS('Faturamento SP2'!$J$2:$J$557,'Faturamento SP2'!$D$2:$D$557,'Infos Relatório'!$B$84,'Faturamento SP2'!$E$2:$E$557,'Infos Relatório'!$B129,'Faturamento SP2'!$Z$2:$Z$557,'Infos Relatório'!AG$1)</f>
        <v>0</v>
      </c>
      <c r="AJ129" s="15">
        <f>SUMIFS('Faturamento SP2'!$O$2:$O$557,'Faturamento SP2'!$D$2:$D$557,'Infos Relatório'!$B$84,'Faturamento SP2'!$E$2:$E$557,'Infos Relatório'!$B129,'Faturamento SP2'!$Z$2:$Z$557,'Infos Relatório'!AG$1,'Faturamento SP2'!$T$2:$T$557,"Sim")+SUMIFS('Faturamento SP2'!$P$2:$P$557,'Faturamento SP2'!$D$2:$D$557,'Infos Relatório'!$B$84,'Faturamento SP2'!$E$2:$E$557,'Infos Relatório'!$B129,'Faturamento SP2'!$Z$2:$Z$557,'Infos Relatório'!AG$1,'Faturamento SP2'!$T$2:$T$557,"Sim")</f>
        <v>0</v>
      </c>
      <c r="AK129" s="27" t="e">
        <f t="shared" si="29"/>
        <v>#DIV/0!</v>
      </c>
      <c r="AL129" s="24">
        <f>SUMIFS('Faturamento SP2'!$H$2:$H$557,'Faturamento SP2'!$D$2:$D$557,'Infos Relatório'!$B$84,'Faturamento SP2'!$E$2:$E$557,'Infos Relatório'!$B129,'Faturamento SP2'!$Z$2:$Z$557,'Infos Relatório'!AG$1)</f>
        <v>0</v>
      </c>
      <c r="AM129" s="23">
        <f>COUNTIFS('Faturamento SP2'!$D$2:$D$557,'Infos Relatório'!$B$84,'Faturamento SP2'!$E$2:$E$557,'Infos Relatório'!$B129,'Faturamento SP2'!$Z$2:$Z$557,'Infos Relatório'!AM$1)</f>
        <v>0</v>
      </c>
      <c r="AN129" s="14">
        <f>SUMIFS('Faturamento SP2'!$G$2:$G$557,'Faturamento SP2'!$D$2:$D$557,'Infos Relatório'!$B$84,'Faturamento SP2'!$E$2:$E$557,'Infos Relatório'!$B129,'Faturamento SP2'!$Z$2:$Z$557,'Infos Relatório'!AM$1)</f>
        <v>0</v>
      </c>
      <c r="AO129" s="14">
        <f>SUMIFS('Faturamento SP2'!$J$2:$J$557,'Faturamento SP2'!$D$2:$D$557,'Infos Relatório'!$B$84,'Faturamento SP2'!$E$2:$E$557,'Infos Relatório'!$B129,'Faturamento SP2'!$Z$2:$Z$557,'Infos Relatório'!AM$1)</f>
        <v>0</v>
      </c>
      <c r="AP129" s="15">
        <f>SUMIFS('Faturamento SP2'!$O$2:$O$557,'Faturamento SP2'!$D$2:$D$557,'Infos Relatório'!$B$84,'Faturamento SP2'!$E$2:$E$557,'Infos Relatório'!$B129,'Faturamento SP2'!$Z$2:$Z$557,'Infos Relatório'!AM$1,'Faturamento SP2'!$T$2:$T$557,"Sim")+SUMIFS('Faturamento SP2'!$P$2:$P$557,'Faturamento SP2'!$D$2:$D$557,'Infos Relatório'!$B$84,'Faturamento SP2'!$E$2:$E$557,'Infos Relatório'!$B129,'Faturamento SP2'!$Z$2:$Z$557,'Infos Relatório'!AM$1,'Faturamento SP2'!$T$2:$T$557,"Sim")</f>
        <v>0</v>
      </c>
      <c r="AQ129" s="27" t="e">
        <f t="shared" si="30"/>
        <v>#DIV/0!</v>
      </c>
      <c r="AR129" s="24">
        <f>SUMIFS('Faturamento SP2'!$H$2:$H$557,'Faturamento SP2'!$D$2:$D$557,'Infos Relatório'!$B$84,'Faturamento SP2'!$E$2:$E$557,'Infos Relatório'!$B129,'Faturamento SP2'!$Z$2:$Z$557,'Infos Relatório'!AM$1)</f>
        <v>0</v>
      </c>
      <c r="AS129" s="23">
        <f>COUNTIFS('Faturamento SP2'!$D$2:$D$557,'Infos Relatório'!$B$84,'Faturamento SP2'!$E$2:$E$557,'Infos Relatório'!$B129,'Faturamento SP2'!$Z$2:$Z$557,'Infos Relatório'!AS$1)</f>
        <v>0</v>
      </c>
      <c r="AT129" s="14">
        <f>SUMIFS('Faturamento SP2'!$G$2:$G$557,'Faturamento SP2'!$D$2:$D$557,'Infos Relatório'!$B$84,'Faturamento SP2'!$E$2:$E$557,'Infos Relatório'!$B129,'Faturamento SP2'!$Z$2:$Z$557,'Infos Relatório'!AS$1)</f>
        <v>0</v>
      </c>
      <c r="AU129" s="14">
        <f>SUMIFS('Faturamento SP2'!$J$2:$J$557,'Faturamento SP2'!$D$2:$D$557,'Infos Relatório'!$B$84,'Faturamento SP2'!$E$2:$E$557,'Infos Relatório'!$B129,'Faturamento SP2'!$Z$2:$Z$557,'Infos Relatório'!AS$1)</f>
        <v>0</v>
      </c>
      <c r="AV129" s="15">
        <f>SUMIFS('Faturamento SP2'!$O$2:$O$557,'Faturamento SP2'!$D$2:$D$557,'Infos Relatório'!$B$84,'Faturamento SP2'!$E$2:$E$557,'Infos Relatório'!$B129,'Faturamento SP2'!$Z$2:$Z$557,'Infos Relatório'!AS$1,'Faturamento SP2'!$T$2:$T$557,"Sim")+SUMIFS('Faturamento SP2'!$P$2:$P$557,'Faturamento SP2'!$D$2:$D$557,'Infos Relatório'!$B$84,'Faturamento SP2'!$E$2:$E$557,'Infos Relatório'!$B129,'Faturamento SP2'!$Z$2:$Z$557,'Infos Relatório'!AS$1,'Faturamento SP2'!$T$2:$T$557,"Sim")</f>
        <v>0</v>
      </c>
      <c r="AW129" s="27" t="e">
        <f t="shared" si="31"/>
        <v>#DIV/0!</v>
      </c>
      <c r="AX129" s="24">
        <f>SUMIFS('Faturamento SP2'!$H$2:$H$557,'Faturamento SP2'!$D$2:$D$557,'Infos Relatório'!$B$84,'Faturamento SP2'!$E$2:$E$557,'Infos Relatório'!$B129,'Faturamento SP2'!$Z$2:$Z$557,'Infos Relatório'!AS$1)</f>
        <v>0</v>
      </c>
      <c r="AY129" s="23">
        <f>COUNTIFS('Faturamento SP2'!$D$2:$D$557,'Infos Relatório'!$B$84,'Faturamento SP2'!$E$2:$E$557,'Infos Relatório'!$B129,'Faturamento SP2'!$Z$2:$Z$557,'Infos Relatório'!AY$1)</f>
        <v>0</v>
      </c>
      <c r="AZ129" s="14">
        <f>SUMIFS('Faturamento SP2'!$G$2:$G$557,'Faturamento SP2'!$D$2:$D$557,'Infos Relatório'!$B$84,'Faturamento SP2'!$E$2:$E$557,'Infos Relatório'!$B129,'Faturamento SP2'!$Z$2:$Z$557,'Infos Relatório'!AY$1)</f>
        <v>0</v>
      </c>
      <c r="BA129" s="14">
        <f>SUMIFS('Faturamento SP2'!$J$2:$J$557,'Faturamento SP2'!$D$2:$D$557,'Infos Relatório'!$B$84,'Faturamento SP2'!$E$2:$E$557,'Infos Relatório'!$B129,'Faturamento SP2'!$Z$2:$Z$557,'Infos Relatório'!AY$1)</f>
        <v>0</v>
      </c>
      <c r="BB129" s="15">
        <f>SUMIFS('Faturamento SP2'!$O$2:$O$557,'Faturamento SP2'!$D$2:$D$557,'Infos Relatório'!$B$84,'Faturamento SP2'!$E$2:$E$557,'Infos Relatório'!$B129,'Faturamento SP2'!$Z$2:$Z$557,'Infos Relatório'!AY$1,'Faturamento SP2'!$T$2:$T$557,"Sim")+SUMIFS('Faturamento SP2'!$P$2:$P$557,'Faturamento SP2'!$D$2:$D$557,'Infos Relatório'!$B$84,'Faturamento SP2'!$E$2:$E$557,'Infos Relatório'!$B129,'Faturamento SP2'!$Z$2:$Z$557,'Infos Relatório'!AY$1,'Faturamento SP2'!$T$2:$T$557,"Sim")</f>
        <v>0</v>
      </c>
      <c r="BC129" s="27" t="e">
        <f t="shared" si="32"/>
        <v>#DIV/0!</v>
      </c>
      <c r="BD129" s="24">
        <f>SUMIFS('Faturamento SP2'!$H$2:$H$557,'Faturamento SP2'!$D$2:$D$557,'Infos Relatório'!$B$84,'Faturamento SP2'!$E$2:$E$557,'Infos Relatório'!$B129,'Faturamento SP2'!$Z$2:$Z$557,'Infos Relatório'!AY$1)</f>
        <v>0</v>
      </c>
      <c r="BE129" s="23">
        <f>COUNTIFS('Faturamento SP2'!$D$2:$D$557,'Infos Relatório'!$B$84,'Faturamento SP2'!$E$2:$E$557,'Infos Relatório'!$B129,'Faturamento SP2'!$Z$2:$Z$557,'Infos Relatório'!BE$1)</f>
        <v>0</v>
      </c>
      <c r="BF129" s="14">
        <f>SUMIFS('Faturamento SP2'!$G$2:$G$557,'Faturamento SP2'!$D$2:$D$557,'Infos Relatório'!$B$84,'Faturamento SP2'!$E$2:$E$557,'Infos Relatório'!$B129,'Faturamento SP2'!$Z$2:$Z$557,'Infos Relatório'!BE$1)</f>
        <v>0</v>
      </c>
      <c r="BG129" s="14">
        <f>SUMIFS('Faturamento SP2'!$J$2:$J$557,'Faturamento SP2'!$D$2:$D$557,'Infos Relatório'!$B$84,'Faturamento SP2'!$E$2:$E$557,'Infos Relatório'!$B129,'Faturamento SP2'!$Z$2:$Z$557,'Infos Relatório'!BE$1)</f>
        <v>0</v>
      </c>
      <c r="BH129" s="15">
        <f>SUMIFS('Faturamento SP2'!$O$2:$O$557,'Faturamento SP2'!$D$2:$D$557,'Infos Relatório'!$B$84,'Faturamento SP2'!$E$2:$E$557,'Infos Relatório'!$B129,'Faturamento SP2'!$Z$2:$Z$557,'Infos Relatório'!BE$1,'Faturamento SP2'!$T$2:$T$557,"Sim")+SUMIFS('Faturamento SP2'!$P$2:$P$557,'Faturamento SP2'!$D$2:$D$557,'Infos Relatório'!$B$84,'Faturamento SP2'!$E$2:$E$557,'Infos Relatório'!$B129,'Faturamento SP2'!$Z$2:$Z$557,'Infos Relatório'!BE$1,'Faturamento SP2'!$T$2:$T$557,"Sim")</f>
        <v>0</v>
      </c>
      <c r="BI129" s="27" t="e">
        <f t="shared" si="33"/>
        <v>#DIV/0!</v>
      </c>
      <c r="BJ129" s="24">
        <f>SUMIFS('Faturamento SP2'!$H$2:$H$557,'Faturamento SP2'!$D$2:$D$557,'Infos Relatório'!$B$84,'Faturamento SP2'!$E$2:$E$557,'Infos Relatório'!$B129,'Faturamento SP2'!$Z$2:$Z$557,'Infos Relatório'!BE$1)</f>
        <v>0</v>
      </c>
      <c r="BK129" s="23">
        <f>COUNTIFS('Faturamento SP2'!$D$2:$D$557,'Infos Relatório'!$B$84,'Faturamento SP2'!$E$2:$E$557,'Infos Relatório'!$B129,'Faturamento SP2'!$Z$2:$Z$557,'Infos Relatório'!BK$1)</f>
        <v>0</v>
      </c>
      <c r="BL129" s="14">
        <f>SUMIFS('Faturamento SP2'!$G$2:$G$557,'Faturamento SP2'!$D$2:$D$557,'Infos Relatório'!$B$84,'Faturamento SP2'!$E$2:$E$557,'Infos Relatório'!$B129,'Faturamento SP2'!$Z$2:$Z$557,'Infos Relatório'!BK$1)</f>
        <v>0</v>
      </c>
      <c r="BM129" s="14">
        <f>SUMIFS('Faturamento SP2'!$J$2:$J$557,'Faturamento SP2'!$D$2:$D$557,'Infos Relatório'!$B$84,'Faturamento SP2'!$E$2:$E$557,'Infos Relatório'!$B129,'Faturamento SP2'!$Z$2:$Z$557,'Infos Relatório'!BK$1)</f>
        <v>0</v>
      </c>
      <c r="BN129" s="15">
        <f>SUMIFS('Faturamento SP2'!$O$2:$O$557,'Faturamento SP2'!$D$2:$D$557,'Infos Relatório'!$B$84,'Faturamento SP2'!$E$2:$E$557,'Infos Relatório'!$B129,'Faturamento SP2'!$Z$2:$Z$557,'Infos Relatório'!BK$1,'Faturamento SP2'!$T$2:$T$557,"Sim")+SUMIFS('Faturamento SP2'!$P$2:$P$557,'Faturamento SP2'!$D$2:$D$557,'Infos Relatório'!$B$84,'Faturamento SP2'!$E$2:$E$557,'Infos Relatório'!$B129,'Faturamento SP2'!$Z$2:$Z$557,'Infos Relatório'!BK$1,'Faturamento SP2'!$T$2:$T$557,"Sim")</f>
        <v>0</v>
      </c>
      <c r="BO129" s="27" t="e">
        <f t="shared" si="34"/>
        <v>#DIV/0!</v>
      </c>
      <c r="BP129" s="24">
        <f>SUMIFS('Faturamento SP2'!$H$2:$H$557,'Faturamento SP2'!$D$2:$D$557,'Infos Relatório'!$B$84,'Faturamento SP2'!$E$2:$E$557,'Infos Relatório'!$B129,'Faturamento SP2'!$Z$2:$Z$557,'Infos Relatório'!BK$1)</f>
        <v>0</v>
      </c>
      <c r="BQ129" s="23">
        <f>COUNTIFS('Faturamento SP2'!$D$2:$D$557,'Infos Relatório'!$B$84,'Faturamento SP2'!$E$2:$E$557,'Infos Relatório'!$B129,'Faturamento SP2'!$Z$2:$Z$557,'Infos Relatório'!BQ$1)</f>
        <v>0</v>
      </c>
      <c r="BR129" s="14">
        <f>SUMIFS('Faturamento SP2'!$G$2:$G$557,'Faturamento SP2'!$D$2:$D$557,'Infos Relatório'!$B$84,'Faturamento SP2'!$E$2:$E$557,'Infos Relatório'!$B129,'Faturamento SP2'!$Z$2:$Z$557,'Infos Relatório'!BQ$1)</f>
        <v>0</v>
      </c>
      <c r="BS129" s="14">
        <f>SUMIFS('Faturamento SP2'!$J$2:$J$557,'Faturamento SP2'!$D$2:$D$557,'Infos Relatório'!$B$84,'Faturamento SP2'!$E$2:$E$557,'Infos Relatório'!$B129,'Faturamento SP2'!$Z$2:$Z$557,'Infos Relatório'!BQ$1)</f>
        <v>0</v>
      </c>
      <c r="BT129" s="15">
        <f>SUMIFS('Faturamento SP2'!$O$2:$O$557,'Faturamento SP2'!$D$2:$D$557,'Infos Relatório'!$B$84,'Faturamento SP2'!$E$2:$E$557,'Infos Relatório'!$B129,'Faturamento SP2'!$Z$2:$Z$557,'Infos Relatório'!BQ$1,'Faturamento SP2'!$T$2:$T$557,"Sim")+SUMIFS('Faturamento SP2'!$P$2:$P$557,'Faturamento SP2'!$D$2:$D$557,'Infos Relatório'!$B$84,'Faturamento SP2'!$E$2:$E$557,'Infos Relatório'!$B129,'Faturamento SP2'!$Z$2:$Z$557,'Infos Relatório'!BQ$1,'Faturamento SP2'!$T$2:$T$557,"Sim")</f>
        <v>0</v>
      </c>
      <c r="BU129" s="27" t="e">
        <f t="shared" si="35"/>
        <v>#DIV/0!</v>
      </c>
      <c r="BV129" s="24">
        <f>SUMIFS('Faturamento SP2'!$H$2:$H$557,'Faturamento SP2'!$D$2:$D$557,'Infos Relatório'!$B$84,'Faturamento SP2'!$E$2:$E$557,'Infos Relatório'!$B129,'Faturamento SP2'!$Z$2:$Z$557,'Infos Relatório'!BQ$1)</f>
        <v>0</v>
      </c>
    </row>
    <row r="130" spans="2:74">
      <c r="B130" s="17" t="s">
        <v>278</v>
      </c>
      <c r="C130" s="23">
        <f>COUNTIFS('Faturamento SP2'!$D$2:$D$557,'Infos Relatório'!$B$84,'Faturamento SP2'!$E$2:$E$557,'Infos Relatório'!$B130,'Faturamento SP2'!$Z$2:$Z$557,'Infos Relatório'!C$1)</f>
        <v>0</v>
      </c>
      <c r="D130" s="14">
        <f>SUMIFS('Faturamento SP2'!$G$2:$G$557,'Faturamento SP2'!$D$2:$D$557,'Infos Relatório'!$B$84,'Faturamento SP2'!$E$2:$E$557,'Infos Relatório'!$B130,'Faturamento SP2'!$Z$2:$Z$557,'Infos Relatório'!C$1)</f>
        <v>0</v>
      </c>
      <c r="E130" s="55">
        <f>SUMIFS('Faturamento SP2'!$J$2:$J$557,'Faturamento SP2'!$D$2:$D$557,'Infos Relatório'!$B$84,'Faturamento SP2'!$E$2:$E$557,'Infos Relatório'!$B130,'Faturamento SP2'!$Z$2:$Z$557,'Infos Relatório'!C$1)</f>
        <v>0</v>
      </c>
      <c r="F130" s="15">
        <f>SUMIFS('Faturamento SP2'!$O$2:$O$557,'Faturamento SP2'!$D$2:$D$557,'Infos Relatório'!$B$84,'Faturamento SP2'!$E$2:$E$557,'Infos Relatório'!$B130,'Faturamento SP2'!$Z$2:$Z$557,'Infos Relatório'!C$1,'Faturamento SP2'!$T$2:$T$557,"Sim")+SUMIFS('Faturamento SP2'!$P$2:$P$557,'Faturamento SP2'!$D$2:$D$557,'Infos Relatório'!$B$84,'Faturamento SP2'!$E$2:$E$557,'Infos Relatório'!$B130,'Faturamento SP2'!$Z$2:$Z$557,'Infos Relatório'!C$1,'Faturamento SP2'!$T$2:$T$557,"Sim")</f>
        <v>0</v>
      </c>
      <c r="G130" s="60" t="e">
        <f t="shared" si="24"/>
        <v>#DIV/0!</v>
      </c>
      <c r="H130" s="24">
        <f>SUMIFS('Faturamento SP2'!$H$2:$H$557,'Faturamento SP2'!$D$2:$D$557,'Infos Relatório'!$B$84,'Faturamento SP2'!$E$2:$E$557,'Infos Relatório'!$B130,'Faturamento SP2'!$Z$2:$Z$557,'Infos Relatório'!C$1)</f>
        <v>0</v>
      </c>
      <c r="I130" s="23">
        <f>COUNTIFS('Faturamento SP2'!$D$2:$D$557,'Infos Relatório'!$B$84,'Faturamento SP2'!$E$2:$E$557,'Infos Relatório'!$B130,'Faturamento SP2'!$Z$2:$Z$557,'Infos Relatório'!I$1)</f>
        <v>0</v>
      </c>
      <c r="J130" s="14">
        <f>SUMIFS('Faturamento SP2'!$G$2:$G$557,'Faturamento SP2'!$D$2:$D$557,'Infos Relatório'!$B$84,'Faturamento SP2'!$E$2:$E$557,'Infos Relatório'!$B130,'Faturamento SP2'!$Z$2:$Z$557,'Infos Relatório'!I$1)</f>
        <v>0</v>
      </c>
      <c r="K130" s="55">
        <f>SUMIFS('Faturamento SP2'!$J$2:$J$557,'Faturamento SP2'!$D$2:$D$557,'Infos Relatório'!$B$84,'Faturamento SP2'!$E$2:$E$557,'Infos Relatório'!$B130,'Faturamento SP2'!$Z$2:$Z$557,'Infos Relatório'!I$1)</f>
        <v>0</v>
      </c>
      <c r="L130" s="15">
        <f>SUMIFS('Faturamento SP2'!$O$2:$O$557,'Faturamento SP2'!$D$2:$D$557,'Infos Relatório'!$B$84,'Faturamento SP2'!$E$2:$E$557,'Infos Relatório'!$B130,'Faturamento SP2'!$Z$2:$Z$557,'Infos Relatório'!I$1,'Faturamento SP2'!$T$2:$T$557,"Sim")+SUMIFS('Faturamento SP2'!$P$2:$P$557,'Faturamento SP2'!$D$2:$D$557,'Infos Relatório'!$B$84,'Faturamento SP2'!$E$2:$E$557,'Infos Relatório'!$B130,'Faturamento SP2'!$Z$2:$Z$557,'Infos Relatório'!I$1,'Faturamento SP2'!$T$2:$T$557,"Sim")</f>
        <v>0</v>
      </c>
      <c r="M130" s="27" t="e">
        <f t="shared" si="25"/>
        <v>#DIV/0!</v>
      </c>
      <c r="N130" s="24">
        <f>SUMIFS('Faturamento SP2'!$H$2:$H$557,'Faturamento SP2'!$D$2:$D$557,'Infos Relatório'!$B$84,'Faturamento SP2'!$E$2:$E$557,'Infos Relatório'!$B130,'Faturamento SP2'!$Z$2:$Z$557,'Infos Relatório'!I$1)</f>
        <v>0</v>
      </c>
      <c r="O130" s="23">
        <f>COUNTIFS('Faturamento SP2'!$D$2:$D$557,'Infos Relatório'!$B$84,'Faturamento SP2'!$E$2:$E$557,'Infos Relatório'!$B130,'Faturamento SP2'!$Z$2:$Z$557,'Infos Relatório'!O$1)</f>
        <v>0</v>
      </c>
      <c r="P130" s="14">
        <f>SUMIFS('Faturamento SP2'!$G$2:$G$557,'Faturamento SP2'!$D$2:$D$557,'Infos Relatório'!$B$84,'Faturamento SP2'!$E$2:$E$557,'Infos Relatório'!$B130,'Faturamento SP2'!$Z$2:$Z$557,'Infos Relatório'!O$1)</f>
        <v>0</v>
      </c>
      <c r="Q130" s="14">
        <f>SUMIFS('Faturamento SP2'!$J$2:$J$557,'Faturamento SP2'!$D$2:$D$557,'Infos Relatório'!$B$84,'Faturamento SP2'!$E$2:$E$557,'Infos Relatório'!$B130,'Faturamento SP2'!$Z$2:$Z$557,'Infos Relatório'!O$1)</f>
        <v>0</v>
      </c>
      <c r="R130" s="15">
        <f>SUMIFS('Faturamento SP2'!$O$2:$O$557,'Faturamento SP2'!$D$2:$D$557,'Infos Relatório'!$B$84,'Faturamento SP2'!$E$2:$E$557,'Infos Relatório'!$B130,'Faturamento SP2'!$Z$2:$Z$557,'Infos Relatório'!O$1,'Faturamento SP2'!$T$2:$T$557,"Sim")+SUMIFS('Faturamento SP2'!$P$2:$P$557,'Faturamento SP2'!$D$2:$D$557,'Infos Relatório'!$B$84,'Faturamento SP2'!$E$2:$E$557,'Infos Relatório'!$B130,'Faturamento SP2'!$Z$2:$Z$557,'Infos Relatório'!O$1,'Faturamento SP2'!$T$2:$T$557,"Sim")</f>
        <v>0</v>
      </c>
      <c r="S130" s="27" t="e">
        <f t="shared" si="26"/>
        <v>#DIV/0!</v>
      </c>
      <c r="T130" s="24">
        <f>SUMIFS('Faturamento SP2'!$H$2:$H$557,'Faturamento SP2'!$D$2:$D$557,'Infos Relatório'!$B$84,'Faturamento SP2'!$E$2:$E$557,'Infos Relatório'!$B130,'Faturamento SP2'!$Z$2:$Z$557,'Infos Relatório'!O$1)</f>
        <v>0</v>
      </c>
      <c r="U130" s="23">
        <f>COUNTIFS('Faturamento SP2'!$D$2:$D$557,'Infos Relatório'!$B$84,'Faturamento SP2'!$E$2:$E$557,'Infos Relatório'!$B130,'Faturamento SP2'!$Z$2:$Z$557,'Infos Relatório'!U$1)</f>
        <v>0</v>
      </c>
      <c r="V130" s="14">
        <f>SUMIFS('Faturamento SP2'!$G$2:$G$557,'Faturamento SP2'!$D$2:$D$557,'Infos Relatório'!$B$84,'Faturamento SP2'!$E$2:$E$557,'Infos Relatório'!$B130,'Faturamento SP2'!$Z$2:$Z$557,'Infos Relatório'!U$1)</f>
        <v>0</v>
      </c>
      <c r="W130" s="14">
        <f>SUMIFS('Faturamento SP2'!$J$2:$J$557,'Faturamento SP2'!$D$2:$D$557,'Infos Relatório'!$B$84,'Faturamento SP2'!$E$2:$E$557,'Infos Relatório'!$B130,'Faturamento SP2'!$Z$2:$Z$557,'Infos Relatório'!U$1)</f>
        <v>0</v>
      </c>
      <c r="X130" s="15">
        <f>SUMIFS('Faturamento SP2'!$O$2:$O$557,'Faturamento SP2'!$D$2:$D$557,'Infos Relatório'!$B$84,'Faturamento SP2'!$E$2:$E$557,'Infos Relatório'!$B130,'Faturamento SP2'!$Z$2:$Z$557,'Infos Relatório'!U$1,'Faturamento SP2'!$T$2:$T$557,"Sim")+SUMIFS('Faturamento SP2'!$P$2:$P$557,'Faturamento SP2'!$D$2:$D$557,'Infos Relatório'!$B$84,'Faturamento SP2'!$E$2:$E$557,'Infos Relatório'!$B130,'Faturamento SP2'!$Z$2:$Z$557,'Infos Relatório'!U$1,'Faturamento SP2'!$T$2:$T$557,"Sim")</f>
        <v>0</v>
      </c>
      <c r="Y130" s="27" t="e">
        <f t="shared" si="27"/>
        <v>#DIV/0!</v>
      </c>
      <c r="Z130" s="24">
        <f>SUMIFS('Faturamento SP2'!$H$2:$H$557,'Faturamento SP2'!$D$2:$D$557,'Infos Relatório'!$B$84,'Faturamento SP2'!$E$2:$E$557,'Infos Relatório'!$B130,'Faturamento SP2'!$Z$2:$Z$557,'Infos Relatório'!U$1)</f>
        <v>0</v>
      </c>
      <c r="AA130" s="23">
        <f>COUNTIFS('Faturamento SP2'!$D$2:$D$557,'Infos Relatório'!$B$84,'Faturamento SP2'!$E$2:$E$557,'Infos Relatório'!$B130,'Faturamento SP2'!$Z$2:$Z$557,'Infos Relatório'!AA$1)</f>
        <v>0</v>
      </c>
      <c r="AB130" s="14">
        <f>SUMIFS('Faturamento SP2'!$G$2:$G$557,'Faturamento SP2'!$D$2:$D$557,'Infos Relatório'!$B$84,'Faturamento SP2'!$E$2:$E$557,'Infos Relatório'!$B130,'Faturamento SP2'!$Z$2:$Z$557,'Infos Relatório'!AA$1)</f>
        <v>0</v>
      </c>
      <c r="AC130" s="14">
        <f>SUMIFS('Faturamento SP2'!$J$2:$J$557,'Faturamento SP2'!$D$2:$D$557,'Infos Relatório'!$B$84,'Faturamento SP2'!$E$2:$E$557,'Infos Relatório'!$B130,'Faturamento SP2'!$Z$2:$Z$557,'Infos Relatório'!AA$1)</f>
        <v>0</v>
      </c>
      <c r="AD130" s="15">
        <f>SUMIFS('Faturamento SP2'!$O$2:$O$557,'Faturamento SP2'!$D$2:$D$557,'Infos Relatório'!$B$84,'Faturamento SP2'!$E$2:$E$557,'Infos Relatório'!$B130,'Faturamento SP2'!$Z$2:$Z$557,'Infos Relatório'!AA$1,'Faturamento SP2'!$T$2:$T$557,"Sim")+SUMIFS('Faturamento SP2'!$P$2:$P$557,'Faturamento SP2'!$D$2:$D$557,'Infos Relatório'!$B$84,'Faturamento SP2'!$E$2:$E$557,'Infos Relatório'!$B130,'Faturamento SP2'!$Z$2:$Z$557,'Infos Relatório'!AA$1,'Faturamento SP2'!$T$2:$T$557,"Sim")</f>
        <v>0</v>
      </c>
      <c r="AE130" s="27" t="e">
        <f t="shared" si="28"/>
        <v>#DIV/0!</v>
      </c>
      <c r="AF130" s="24">
        <f>SUMIFS('Faturamento SP2'!$H$2:$H$557,'Faturamento SP2'!$D$2:$D$557,'Infos Relatório'!$B$84,'Faturamento SP2'!$E$2:$E$557,'Infos Relatório'!$B130,'Faturamento SP2'!$Z$2:$Z$557,'Infos Relatório'!AA$1)</f>
        <v>0</v>
      </c>
      <c r="AG130" s="23">
        <f>COUNTIFS('Faturamento SP2'!$D$2:$D$557,'Infos Relatório'!$B$84,'Faturamento SP2'!$E$2:$E$557,'Infos Relatório'!$B130,'Faturamento SP2'!$Z$2:$Z$557,'Infos Relatório'!AG$1)</f>
        <v>0</v>
      </c>
      <c r="AH130" s="14">
        <f>SUMIFS('Faturamento SP2'!$G$2:$G$557,'Faturamento SP2'!$D$2:$D$557,'Infos Relatório'!$B$84,'Faturamento SP2'!$E$2:$E$557,'Infos Relatório'!$B130,'Faturamento SP2'!$Z$2:$Z$557,'Infos Relatório'!AG$1)</f>
        <v>0</v>
      </c>
      <c r="AI130" s="14">
        <f>SUMIFS('Faturamento SP2'!$J$2:$J$557,'Faturamento SP2'!$D$2:$D$557,'Infos Relatório'!$B$84,'Faturamento SP2'!$E$2:$E$557,'Infos Relatório'!$B130,'Faturamento SP2'!$Z$2:$Z$557,'Infos Relatório'!AG$1)</f>
        <v>0</v>
      </c>
      <c r="AJ130" s="15">
        <f>SUMIFS('Faturamento SP2'!$O$2:$O$557,'Faturamento SP2'!$D$2:$D$557,'Infos Relatório'!$B$84,'Faturamento SP2'!$E$2:$E$557,'Infos Relatório'!$B130,'Faturamento SP2'!$Z$2:$Z$557,'Infos Relatório'!AG$1,'Faturamento SP2'!$T$2:$T$557,"Sim")+SUMIFS('Faturamento SP2'!$P$2:$P$557,'Faturamento SP2'!$D$2:$D$557,'Infos Relatório'!$B$84,'Faturamento SP2'!$E$2:$E$557,'Infos Relatório'!$B130,'Faturamento SP2'!$Z$2:$Z$557,'Infos Relatório'!AG$1,'Faturamento SP2'!$T$2:$T$557,"Sim")</f>
        <v>0</v>
      </c>
      <c r="AK130" s="27" t="e">
        <f t="shared" si="29"/>
        <v>#DIV/0!</v>
      </c>
      <c r="AL130" s="24">
        <f>SUMIFS('Faturamento SP2'!$H$2:$H$557,'Faturamento SP2'!$D$2:$D$557,'Infos Relatório'!$B$84,'Faturamento SP2'!$E$2:$E$557,'Infos Relatório'!$B130,'Faturamento SP2'!$Z$2:$Z$557,'Infos Relatório'!AG$1)</f>
        <v>0</v>
      </c>
      <c r="AM130" s="23">
        <f>COUNTIFS('Faturamento SP2'!$D$2:$D$557,'Infos Relatório'!$B$84,'Faturamento SP2'!$E$2:$E$557,'Infos Relatório'!$B130,'Faturamento SP2'!$Z$2:$Z$557,'Infos Relatório'!AM$1)</f>
        <v>0</v>
      </c>
      <c r="AN130" s="14">
        <f>SUMIFS('Faturamento SP2'!$G$2:$G$557,'Faturamento SP2'!$D$2:$D$557,'Infos Relatório'!$B$84,'Faturamento SP2'!$E$2:$E$557,'Infos Relatório'!$B130,'Faturamento SP2'!$Z$2:$Z$557,'Infos Relatório'!AM$1)</f>
        <v>0</v>
      </c>
      <c r="AO130" s="14">
        <f>SUMIFS('Faturamento SP2'!$J$2:$J$557,'Faturamento SP2'!$D$2:$D$557,'Infos Relatório'!$B$84,'Faturamento SP2'!$E$2:$E$557,'Infos Relatório'!$B130,'Faturamento SP2'!$Z$2:$Z$557,'Infos Relatório'!AM$1)</f>
        <v>0</v>
      </c>
      <c r="AP130" s="15">
        <f>SUMIFS('Faturamento SP2'!$O$2:$O$557,'Faturamento SP2'!$D$2:$D$557,'Infos Relatório'!$B$84,'Faturamento SP2'!$E$2:$E$557,'Infos Relatório'!$B130,'Faturamento SP2'!$Z$2:$Z$557,'Infos Relatório'!AM$1,'Faturamento SP2'!$T$2:$T$557,"Sim")+SUMIFS('Faturamento SP2'!$P$2:$P$557,'Faturamento SP2'!$D$2:$D$557,'Infos Relatório'!$B$84,'Faturamento SP2'!$E$2:$E$557,'Infos Relatório'!$B130,'Faturamento SP2'!$Z$2:$Z$557,'Infos Relatório'!AM$1,'Faturamento SP2'!$T$2:$T$557,"Sim")</f>
        <v>0</v>
      </c>
      <c r="AQ130" s="27" t="e">
        <f t="shared" si="30"/>
        <v>#DIV/0!</v>
      </c>
      <c r="AR130" s="24">
        <f>SUMIFS('Faturamento SP2'!$H$2:$H$557,'Faturamento SP2'!$D$2:$D$557,'Infos Relatório'!$B$84,'Faturamento SP2'!$E$2:$E$557,'Infos Relatório'!$B130,'Faturamento SP2'!$Z$2:$Z$557,'Infos Relatório'!AM$1)</f>
        <v>0</v>
      </c>
      <c r="AS130" s="23">
        <f>COUNTIFS('Faturamento SP2'!$D$2:$D$557,'Infos Relatório'!$B$84,'Faturamento SP2'!$E$2:$E$557,'Infos Relatório'!$B130,'Faturamento SP2'!$Z$2:$Z$557,'Infos Relatório'!AS$1)</f>
        <v>0</v>
      </c>
      <c r="AT130" s="14">
        <f>SUMIFS('Faturamento SP2'!$G$2:$G$557,'Faturamento SP2'!$D$2:$D$557,'Infos Relatório'!$B$84,'Faturamento SP2'!$E$2:$E$557,'Infos Relatório'!$B130,'Faturamento SP2'!$Z$2:$Z$557,'Infos Relatório'!AS$1)</f>
        <v>0</v>
      </c>
      <c r="AU130" s="14">
        <f>SUMIFS('Faturamento SP2'!$J$2:$J$557,'Faturamento SP2'!$D$2:$D$557,'Infos Relatório'!$B$84,'Faturamento SP2'!$E$2:$E$557,'Infos Relatório'!$B130,'Faturamento SP2'!$Z$2:$Z$557,'Infos Relatório'!AS$1)</f>
        <v>0</v>
      </c>
      <c r="AV130" s="15">
        <f>SUMIFS('Faturamento SP2'!$O$2:$O$557,'Faturamento SP2'!$D$2:$D$557,'Infos Relatório'!$B$84,'Faturamento SP2'!$E$2:$E$557,'Infos Relatório'!$B130,'Faturamento SP2'!$Z$2:$Z$557,'Infos Relatório'!AS$1,'Faturamento SP2'!$T$2:$T$557,"Sim")+SUMIFS('Faturamento SP2'!$P$2:$P$557,'Faturamento SP2'!$D$2:$D$557,'Infos Relatório'!$B$84,'Faturamento SP2'!$E$2:$E$557,'Infos Relatório'!$B130,'Faturamento SP2'!$Z$2:$Z$557,'Infos Relatório'!AS$1,'Faturamento SP2'!$T$2:$T$557,"Sim")</f>
        <v>0</v>
      </c>
      <c r="AW130" s="27" t="e">
        <f t="shared" si="31"/>
        <v>#DIV/0!</v>
      </c>
      <c r="AX130" s="24">
        <f>SUMIFS('Faturamento SP2'!$H$2:$H$557,'Faturamento SP2'!$D$2:$D$557,'Infos Relatório'!$B$84,'Faturamento SP2'!$E$2:$E$557,'Infos Relatório'!$B130,'Faturamento SP2'!$Z$2:$Z$557,'Infos Relatório'!AS$1)</f>
        <v>0</v>
      </c>
      <c r="AY130" s="23">
        <f>COUNTIFS('Faturamento SP2'!$D$2:$D$557,'Infos Relatório'!$B$84,'Faturamento SP2'!$E$2:$E$557,'Infos Relatório'!$B130,'Faturamento SP2'!$Z$2:$Z$557,'Infos Relatório'!AY$1)</f>
        <v>0</v>
      </c>
      <c r="AZ130" s="14">
        <f>SUMIFS('Faturamento SP2'!$G$2:$G$557,'Faturamento SP2'!$D$2:$D$557,'Infos Relatório'!$B$84,'Faturamento SP2'!$E$2:$E$557,'Infos Relatório'!$B130,'Faturamento SP2'!$Z$2:$Z$557,'Infos Relatório'!AY$1)</f>
        <v>0</v>
      </c>
      <c r="BA130" s="14">
        <f>SUMIFS('Faturamento SP2'!$J$2:$J$557,'Faturamento SP2'!$D$2:$D$557,'Infos Relatório'!$B$84,'Faturamento SP2'!$E$2:$E$557,'Infos Relatório'!$B130,'Faturamento SP2'!$Z$2:$Z$557,'Infos Relatório'!AY$1)</f>
        <v>0</v>
      </c>
      <c r="BB130" s="15">
        <f>SUMIFS('Faturamento SP2'!$O$2:$O$557,'Faturamento SP2'!$D$2:$D$557,'Infos Relatório'!$B$84,'Faturamento SP2'!$E$2:$E$557,'Infos Relatório'!$B130,'Faturamento SP2'!$Z$2:$Z$557,'Infos Relatório'!AY$1,'Faturamento SP2'!$T$2:$T$557,"Sim")+SUMIFS('Faturamento SP2'!$P$2:$P$557,'Faturamento SP2'!$D$2:$D$557,'Infos Relatório'!$B$84,'Faturamento SP2'!$E$2:$E$557,'Infos Relatório'!$B130,'Faturamento SP2'!$Z$2:$Z$557,'Infos Relatório'!AY$1,'Faturamento SP2'!$T$2:$T$557,"Sim")</f>
        <v>0</v>
      </c>
      <c r="BC130" s="27" t="e">
        <f t="shared" si="32"/>
        <v>#DIV/0!</v>
      </c>
      <c r="BD130" s="24">
        <f>SUMIFS('Faturamento SP2'!$H$2:$H$557,'Faturamento SP2'!$D$2:$D$557,'Infos Relatório'!$B$84,'Faturamento SP2'!$E$2:$E$557,'Infos Relatório'!$B130,'Faturamento SP2'!$Z$2:$Z$557,'Infos Relatório'!AY$1)</f>
        <v>0</v>
      </c>
      <c r="BE130" s="23">
        <f>COUNTIFS('Faturamento SP2'!$D$2:$D$557,'Infos Relatório'!$B$84,'Faturamento SP2'!$E$2:$E$557,'Infos Relatório'!$B130,'Faturamento SP2'!$Z$2:$Z$557,'Infos Relatório'!BE$1)</f>
        <v>0</v>
      </c>
      <c r="BF130" s="14">
        <f>SUMIFS('Faturamento SP2'!$G$2:$G$557,'Faturamento SP2'!$D$2:$D$557,'Infos Relatório'!$B$84,'Faturamento SP2'!$E$2:$E$557,'Infos Relatório'!$B130,'Faturamento SP2'!$Z$2:$Z$557,'Infos Relatório'!BE$1)</f>
        <v>0</v>
      </c>
      <c r="BG130" s="14">
        <f>SUMIFS('Faturamento SP2'!$J$2:$J$557,'Faturamento SP2'!$D$2:$D$557,'Infos Relatório'!$B$84,'Faturamento SP2'!$E$2:$E$557,'Infos Relatório'!$B130,'Faturamento SP2'!$Z$2:$Z$557,'Infos Relatório'!BE$1)</f>
        <v>0</v>
      </c>
      <c r="BH130" s="15">
        <f>SUMIFS('Faturamento SP2'!$O$2:$O$557,'Faturamento SP2'!$D$2:$D$557,'Infos Relatório'!$B$84,'Faturamento SP2'!$E$2:$E$557,'Infos Relatório'!$B130,'Faturamento SP2'!$Z$2:$Z$557,'Infos Relatório'!BE$1,'Faturamento SP2'!$T$2:$T$557,"Sim")+SUMIFS('Faturamento SP2'!$P$2:$P$557,'Faturamento SP2'!$D$2:$D$557,'Infos Relatório'!$B$84,'Faturamento SP2'!$E$2:$E$557,'Infos Relatório'!$B130,'Faturamento SP2'!$Z$2:$Z$557,'Infos Relatório'!BE$1,'Faturamento SP2'!$T$2:$T$557,"Sim")</f>
        <v>0</v>
      </c>
      <c r="BI130" s="27" t="e">
        <f t="shared" si="33"/>
        <v>#DIV/0!</v>
      </c>
      <c r="BJ130" s="24">
        <f>SUMIFS('Faturamento SP2'!$H$2:$H$557,'Faturamento SP2'!$D$2:$D$557,'Infos Relatório'!$B$84,'Faturamento SP2'!$E$2:$E$557,'Infos Relatório'!$B130,'Faturamento SP2'!$Z$2:$Z$557,'Infos Relatório'!BE$1)</f>
        <v>0</v>
      </c>
      <c r="BK130" s="23">
        <f>COUNTIFS('Faturamento SP2'!$D$2:$D$557,'Infos Relatório'!$B$84,'Faturamento SP2'!$E$2:$E$557,'Infos Relatório'!$B130,'Faturamento SP2'!$Z$2:$Z$557,'Infos Relatório'!BK$1)</f>
        <v>0</v>
      </c>
      <c r="BL130" s="14">
        <f>SUMIFS('Faturamento SP2'!$G$2:$G$557,'Faturamento SP2'!$D$2:$D$557,'Infos Relatório'!$B$84,'Faturamento SP2'!$E$2:$E$557,'Infos Relatório'!$B130,'Faturamento SP2'!$Z$2:$Z$557,'Infos Relatório'!BK$1)</f>
        <v>0</v>
      </c>
      <c r="BM130" s="14">
        <f>SUMIFS('Faturamento SP2'!$J$2:$J$557,'Faturamento SP2'!$D$2:$D$557,'Infos Relatório'!$B$84,'Faturamento SP2'!$E$2:$E$557,'Infos Relatório'!$B130,'Faturamento SP2'!$Z$2:$Z$557,'Infos Relatório'!BK$1)</f>
        <v>0</v>
      </c>
      <c r="BN130" s="15">
        <f>SUMIFS('Faturamento SP2'!$O$2:$O$557,'Faturamento SP2'!$D$2:$D$557,'Infos Relatório'!$B$84,'Faturamento SP2'!$E$2:$E$557,'Infos Relatório'!$B130,'Faturamento SP2'!$Z$2:$Z$557,'Infos Relatório'!BK$1,'Faturamento SP2'!$T$2:$T$557,"Sim")+SUMIFS('Faturamento SP2'!$P$2:$P$557,'Faturamento SP2'!$D$2:$D$557,'Infos Relatório'!$B$84,'Faturamento SP2'!$E$2:$E$557,'Infos Relatório'!$B130,'Faturamento SP2'!$Z$2:$Z$557,'Infos Relatório'!BK$1,'Faturamento SP2'!$T$2:$T$557,"Sim")</f>
        <v>0</v>
      </c>
      <c r="BO130" s="27" t="e">
        <f t="shared" si="34"/>
        <v>#DIV/0!</v>
      </c>
      <c r="BP130" s="24">
        <f>SUMIFS('Faturamento SP2'!$H$2:$H$557,'Faturamento SP2'!$D$2:$D$557,'Infos Relatório'!$B$84,'Faturamento SP2'!$E$2:$E$557,'Infos Relatório'!$B130,'Faturamento SP2'!$Z$2:$Z$557,'Infos Relatório'!BK$1)</f>
        <v>0</v>
      </c>
      <c r="BQ130" s="23">
        <f>COUNTIFS('Faturamento SP2'!$D$2:$D$557,'Infos Relatório'!$B$84,'Faturamento SP2'!$E$2:$E$557,'Infos Relatório'!$B130,'Faturamento SP2'!$Z$2:$Z$557,'Infos Relatório'!BQ$1)</f>
        <v>0</v>
      </c>
      <c r="BR130" s="14">
        <f>SUMIFS('Faturamento SP2'!$G$2:$G$557,'Faturamento SP2'!$D$2:$D$557,'Infos Relatório'!$B$84,'Faturamento SP2'!$E$2:$E$557,'Infos Relatório'!$B130,'Faturamento SP2'!$Z$2:$Z$557,'Infos Relatório'!BQ$1)</f>
        <v>0</v>
      </c>
      <c r="BS130" s="14">
        <f>SUMIFS('Faturamento SP2'!$J$2:$J$557,'Faturamento SP2'!$D$2:$D$557,'Infos Relatório'!$B$84,'Faturamento SP2'!$E$2:$E$557,'Infos Relatório'!$B130,'Faturamento SP2'!$Z$2:$Z$557,'Infos Relatório'!BQ$1)</f>
        <v>0</v>
      </c>
      <c r="BT130" s="15">
        <f>SUMIFS('Faturamento SP2'!$O$2:$O$557,'Faturamento SP2'!$D$2:$D$557,'Infos Relatório'!$B$84,'Faturamento SP2'!$E$2:$E$557,'Infos Relatório'!$B130,'Faturamento SP2'!$Z$2:$Z$557,'Infos Relatório'!BQ$1,'Faturamento SP2'!$T$2:$T$557,"Sim")+SUMIFS('Faturamento SP2'!$P$2:$P$557,'Faturamento SP2'!$D$2:$D$557,'Infos Relatório'!$B$84,'Faturamento SP2'!$E$2:$E$557,'Infos Relatório'!$B130,'Faturamento SP2'!$Z$2:$Z$557,'Infos Relatório'!BQ$1,'Faturamento SP2'!$T$2:$T$557,"Sim")</f>
        <v>0</v>
      </c>
      <c r="BU130" s="27" t="e">
        <f t="shared" si="35"/>
        <v>#DIV/0!</v>
      </c>
      <c r="BV130" s="24">
        <f>SUMIFS('Faturamento SP2'!$H$2:$H$557,'Faturamento SP2'!$D$2:$D$557,'Infos Relatório'!$B$84,'Faturamento SP2'!$E$2:$E$557,'Infos Relatório'!$B130,'Faturamento SP2'!$Z$2:$Z$557,'Infos Relatório'!BQ$1)</f>
        <v>0</v>
      </c>
    </row>
    <row r="131" spans="2:74">
      <c r="B131" s="17" t="s">
        <v>279</v>
      </c>
      <c r="C131" s="23">
        <f>COUNTIFS('Faturamento SP2'!$D$2:$D$557,'Infos Relatório'!$B$84,'Faturamento SP2'!$E$2:$E$557,'Infos Relatório'!$B131,'Faturamento SP2'!$Z$2:$Z$557,'Infos Relatório'!C$1)</f>
        <v>0</v>
      </c>
      <c r="D131" s="14">
        <f>SUMIFS('Faturamento SP2'!$G$2:$G$557,'Faturamento SP2'!$D$2:$D$557,'Infos Relatório'!$B$84,'Faturamento SP2'!$E$2:$E$557,'Infos Relatório'!$B131,'Faturamento SP2'!$Z$2:$Z$557,'Infos Relatório'!C$1)</f>
        <v>0</v>
      </c>
      <c r="E131" s="55">
        <f>SUMIFS('Faturamento SP2'!$J$2:$J$557,'Faturamento SP2'!$D$2:$D$557,'Infos Relatório'!$B$84,'Faturamento SP2'!$E$2:$E$557,'Infos Relatório'!$B131,'Faturamento SP2'!$Z$2:$Z$557,'Infos Relatório'!C$1)</f>
        <v>0</v>
      </c>
      <c r="F131" s="15">
        <f>SUMIFS('Faturamento SP2'!$O$2:$O$557,'Faturamento SP2'!$D$2:$D$557,'Infos Relatório'!$B$84,'Faturamento SP2'!$E$2:$E$557,'Infos Relatório'!$B131,'Faturamento SP2'!$Z$2:$Z$557,'Infos Relatório'!C$1,'Faturamento SP2'!$T$2:$T$557,"Sim")+SUMIFS('Faturamento SP2'!$P$2:$P$557,'Faturamento SP2'!$D$2:$D$557,'Infos Relatório'!$B$84,'Faturamento SP2'!$E$2:$E$557,'Infos Relatório'!$B131,'Faturamento SP2'!$Z$2:$Z$557,'Infos Relatório'!C$1,'Faturamento SP2'!$T$2:$T$557,"Sim")</f>
        <v>0</v>
      </c>
      <c r="G131" s="60" t="e">
        <f t="shared" si="24"/>
        <v>#DIV/0!</v>
      </c>
      <c r="H131" s="24">
        <f>SUMIFS('Faturamento SP2'!$H$2:$H$557,'Faturamento SP2'!$D$2:$D$557,'Infos Relatório'!$B$84,'Faturamento SP2'!$E$2:$E$557,'Infos Relatório'!$B131,'Faturamento SP2'!$Z$2:$Z$557,'Infos Relatório'!C$1)</f>
        <v>0</v>
      </c>
      <c r="I131" s="23">
        <f>COUNTIFS('Faturamento SP2'!$D$2:$D$557,'Infos Relatório'!$B$84,'Faturamento SP2'!$E$2:$E$557,'Infos Relatório'!$B131,'Faturamento SP2'!$Z$2:$Z$557,'Infos Relatório'!I$1)</f>
        <v>0</v>
      </c>
      <c r="J131" s="14">
        <f>SUMIFS('Faturamento SP2'!$G$2:$G$557,'Faturamento SP2'!$D$2:$D$557,'Infos Relatório'!$B$84,'Faturamento SP2'!$E$2:$E$557,'Infos Relatório'!$B131,'Faturamento SP2'!$Z$2:$Z$557,'Infos Relatório'!I$1)</f>
        <v>0</v>
      </c>
      <c r="K131" s="55">
        <f>SUMIFS('Faturamento SP2'!$J$2:$J$557,'Faturamento SP2'!$D$2:$D$557,'Infos Relatório'!$B$84,'Faturamento SP2'!$E$2:$E$557,'Infos Relatório'!$B131,'Faturamento SP2'!$Z$2:$Z$557,'Infos Relatório'!I$1)</f>
        <v>0</v>
      </c>
      <c r="L131" s="15">
        <f>SUMIFS('Faturamento SP2'!$O$2:$O$557,'Faturamento SP2'!$D$2:$D$557,'Infos Relatório'!$B$84,'Faturamento SP2'!$E$2:$E$557,'Infos Relatório'!$B131,'Faturamento SP2'!$Z$2:$Z$557,'Infos Relatório'!I$1,'Faturamento SP2'!$T$2:$T$557,"Sim")+SUMIFS('Faturamento SP2'!$P$2:$P$557,'Faturamento SP2'!$D$2:$D$557,'Infos Relatório'!$B$84,'Faturamento SP2'!$E$2:$E$557,'Infos Relatório'!$B131,'Faturamento SP2'!$Z$2:$Z$557,'Infos Relatório'!I$1,'Faturamento SP2'!$T$2:$T$557,"Sim")</f>
        <v>0</v>
      </c>
      <c r="M131" s="27" t="e">
        <f t="shared" si="25"/>
        <v>#DIV/0!</v>
      </c>
      <c r="N131" s="24">
        <f>SUMIFS('Faturamento SP2'!$H$2:$H$557,'Faturamento SP2'!$D$2:$D$557,'Infos Relatório'!$B$84,'Faturamento SP2'!$E$2:$E$557,'Infos Relatório'!$B131,'Faturamento SP2'!$Z$2:$Z$557,'Infos Relatório'!I$1)</f>
        <v>0</v>
      </c>
      <c r="O131" s="23">
        <f>COUNTIFS('Faturamento SP2'!$D$2:$D$557,'Infos Relatório'!$B$84,'Faturamento SP2'!$E$2:$E$557,'Infos Relatório'!$B131,'Faturamento SP2'!$Z$2:$Z$557,'Infos Relatório'!O$1)</f>
        <v>0</v>
      </c>
      <c r="P131" s="14">
        <f>SUMIFS('Faturamento SP2'!$G$2:$G$557,'Faturamento SP2'!$D$2:$D$557,'Infos Relatório'!$B$84,'Faturamento SP2'!$E$2:$E$557,'Infos Relatório'!$B131,'Faturamento SP2'!$Z$2:$Z$557,'Infos Relatório'!O$1)</f>
        <v>0</v>
      </c>
      <c r="Q131" s="14">
        <f>SUMIFS('Faturamento SP2'!$J$2:$J$557,'Faturamento SP2'!$D$2:$D$557,'Infos Relatório'!$B$84,'Faturamento SP2'!$E$2:$E$557,'Infos Relatório'!$B131,'Faturamento SP2'!$Z$2:$Z$557,'Infos Relatório'!O$1)</f>
        <v>0</v>
      </c>
      <c r="R131" s="15">
        <f>SUMIFS('Faturamento SP2'!$O$2:$O$557,'Faturamento SP2'!$D$2:$D$557,'Infos Relatório'!$B$84,'Faturamento SP2'!$E$2:$E$557,'Infos Relatório'!$B131,'Faturamento SP2'!$Z$2:$Z$557,'Infos Relatório'!O$1,'Faturamento SP2'!$T$2:$T$557,"Sim")+SUMIFS('Faturamento SP2'!$P$2:$P$557,'Faturamento SP2'!$D$2:$D$557,'Infos Relatório'!$B$84,'Faturamento SP2'!$E$2:$E$557,'Infos Relatório'!$B131,'Faturamento SP2'!$Z$2:$Z$557,'Infos Relatório'!O$1,'Faturamento SP2'!$T$2:$T$557,"Sim")</f>
        <v>0</v>
      </c>
      <c r="S131" s="27" t="e">
        <f t="shared" si="26"/>
        <v>#DIV/0!</v>
      </c>
      <c r="T131" s="24">
        <f>SUMIFS('Faturamento SP2'!$H$2:$H$557,'Faturamento SP2'!$D$2:$D$557,'Infos Relatório'!$B$84,'Faturamento SP2'!$E$2:$E$557,'Infos Relatório'!$B131,'Faturamento SP2'!$Z$2:$Z$557,'Infos Relatório'!O$1)</f>
        <v>0</v>
      </c>
      <c r="U131" s="23">
        <f>COUNTIFS('Faturamento SP2'!$D$2:$D$557,'Infos Relatório'!$B$84,'Faturamento SP2'!$E$2:$E$557,'Infos Relatório'!$B131,'Faturamento SP2'!$Z$2:$Z$557,'Infos Relatório'!U$1)</f>
        <v>0</v>
      </c>
      <c r="V131" s="14">
        <f>SUMIFS('Faturamento SP2'!$G$2:$G$557,'Faturamento SP2'!$D$2:$D$557,'Infos Relatório'!$B$84,'Faturamento SP2'!$E$2:$E$557,'Infos Relatório'!$B131,'Faturamento SP2'!$Z$2:$Z$557,'Infos Relatório'!U$1)</f>
        <v>0</v>
      </c>
      <c r="W131" s="14">
        <f>SUMIFS('Faturamento SP2'!$J$2:$J$557,'Faturamento SP2'!$D$2:$D$557,'Infos Relatório'!$B$84,'Faturamento SP2'!$E$2:$E$557,'Infos Relatório'!$B131,'Faturamento SP2'!$Z$2:$Z$557,'Infos Relatório'!U$1)</f>
        <v>0</v>
      </c>
      <c r="X131" s="15">
        <f>SUMIFS('Faturamento SP2'!$O$2:$O$557,'Faturamento SP2'!$D$2:$D$557,'Infos Relatório'!$B$84,'Faturamento SP2'!$E$2:$E$557,'Infos Relatório'!$B131,'Faturamento SP2'!$Z$2:$Z$557,'Infos Relatório'!U$1,'Faturamento SP2'!$T$2:$T$557,"Sim")+SUMIFS('Faturamento SP2'!$P$2:$P$557,'Faturamento SP2'!$D$2:$D$557,'Infos Relatório'!$B$84,'Faturamento SP2'!$E$2:$E$557,'Infos Relatório'!$B131,'Faturamento SP2'!$Z$2:$Z$557,'Infos Relatório'!U$1,'Faturamento SP2'!$T$2:$T$557,"Sim")</f>
        <v>0</v>
      </c>
      <c r="Y131" s="27" t="e">
        <f t="shared" si="27"/>
        <v>#DIV/0!</v>
      </c>
      <c r="Z131" s="24">
        <f>SUMIFS('Faturamento SP2'!$H$2:$H$557,'Faturamento SP2'!$D$2:$D$557,'Infos Relatório'!$B$84,'Faturamento SP2'!$E$2:$E$557,'Infos Relatório'!$B131,'Faturamento SP2'!$Z$2:$Z$557,'Infos Relatório'!U$1)</f>
        <v>0</v>
      </c>
      <c r="AA131" s="23">
        <f>COUNTIFS('Faturamento SP2'!$D$2:$D$557,'Infos Relatório'!$B$84,'Faturamento SP2'!$E$2:$E$557,'Infos Relatório'!$B131,'Faturamento SP2'!$Z$2:$Z$557,'Infos Relatório'!AA$1)</f>
        <v>0</v>
      </c>
      <c r="AB131" s="14">
        <f>SUMIFS('Faturamento SP2'!$G$2:$G$557,'Faturamento SP2'!$D$2:$D$557,'Infos Relatório'!$B$84,'Faturamento SP2'!$E$2:$E$557,'Infos Relatório'!$B131,'Faturamento SP2'!$Z$2:$Z$557,'Infos Relatório'!AA$1)</f>
        <v>0</v>
      </c>
      <c r="AC131" s="14">
        <f>SUMIFS('Faturamento SP2'!$J$2:$J$557,'Faturamento SP2'!$D$2:$D$557,'Infos Relatório'!$B$84,'Faturamento SP2'!$E$2:$E$557,'Infos Relatório'!$B131,'Faturamento SP2'!$Z$2:$Z$557,'Infos Relatório'!AA$1)</f>
        <v>0</v>
      </c>
      <c r="AD131" s="15">
        <f>SUMIFS('Faturamento SP2'!$O$2:$O$557,'Faturamento SP2'!$D$2:$D$557,'Infos Relatório'!$B$84,'Faturamento SP2'!$E$2:$E$557,'Infos Relatório'!$B131,'Faturamento SP2'!$Z$2:$Z$557,'Infos Relatório'!AA$1,'Faturamento SP2'!$T$2:$T$557,"Sim")+SUMIFS('Faturamento SP2'!$P$2:$P$557,'Faturamento SP2'!$D$2:$D$557,'Infos Relatório'!$B$84,'Faturamento SP2'!$E$2:$E$557,'Infos Relatório'!$B131,'Faturamento SP2'!$Z$2:$Z$557,'Infos Relatório'!AA$1,'Faturamento SP2'!$T$2:$T$557,"Sim")</f>
        <v>0</v>
      </c>
      <c r="AE131" s="27" t="e">
        <f t="shared" si="28"/>
        <v>#DIV/0!</v>
      </c>
      <c r="AF131" s="24">
        <f>SUMIFS('Faturamento SP2'!$H$2:$H$557,'Faturamento SP2'!$D$2:$D$557,'Infos Relatório'!$B$84,'Faturamento SP2'!$E$2:$E$557,'Infos Relatório'!$B131,'Faturamento SP2'!$Z$2:$Z$557,'Infos Relatório'!AA$1)</f>
        <v>0</v>
      </c>
      <c r="AG131" s="23">
        <f>COUNTIFS('Faturamento SP2'!$D$2:$D$557,'Infos Relatório'!$B$84,'Faturamento SP2'!$E$2:$E$557,'Infos Relatório'!$B131,'Faturamento SP2'!$Z$2:$Z$557,'Infos Relatório'!AG$1)</f>
        <v>0</v>
      </c>
      <c r="AH131" s="14">
        <f>SUMIFS('Faturamento SP2'!$G$2:$G$557,'Faturamento SP2'!$D$2:$D$557,'Infos Relatório'!$B$84,'Faturamento SP2'!$E$2:$E$557,'Infos Relatório'!$B131,'Faturamento SP2'!$Z$2:$Z$557,'Infos Relatório'!AG$1)</f>
        <v>0</v>
      </c>
      <c r="AI131" s="14">
        <f>SUMIFS('Faturamento SP2'!$J$2:$J$557,'Faturamento SP2'!$D$2:$D$557,'Infos Relatório'!$B$84,'Faturamento SP2'!$E$2:$E$557,'Infos Relatório'!$B131,'Faturamento SP2'!$Z$2:$Z$557,'Infos Relatório'!AG$1)</f>
        <v>0</v>
      </c>
      <c r="AJ131" s="15">
        <f>SUMIFS('Faturamento SP2'!$O$2:$O$557,'Faturamento SP2'!$D$2:$D$557,'Infos Relatório'!$B$84,'Faturamento SP2'!$E$2:$E$557,'Infos Relatório'!$B131,'Faturamento SP2'!$Z$2:$Z$557,'Infos Relatório'!AG$1,'Faturamento SP2'!$T$2:$T$557,"Sim")+SUMIFS('Faturamento SP2'!$P$2:$P$557,'Faturamento SP2'!$D$2:$D$557,'Infos Relatório'!$B$84,'Faturamento SP2'!$E$2:$E$557,'Infos Relatório'!$B131,'Faturamento SP2'!$Z$2:$Z$557,'Infos Relatório'!AG$1,'Faturamento SP2'!$T$2:$T$557,"Sim")</f>
        <v>0</v>
      </c>
      <c r="AK131" s="27" t="e">
        <f t="shared" si="29"/>
        <v>#DIV/0!</v>
      </c>
      <c r="AL131" s="24">
        <f>SUMIFS('Faturamento SP2'!$H$2:$H$557,'Faturamento SP2'!$D$2:$D$557,'Infos Relatório'!$B$84,'Faturamento SP2'!$E$2:$E$557,'Infos Relatório'!$B131,'Faturamento SP2'!$Z$2:$Z$557,'Infos Relatório'!AG$1)</f>
        <v>0</v>
      </c>
      <c r="AM131" s="23">
        <f>COUNTIFS('Faturamento SP2'!$D$2:$D$557,'Infos Relatório'!$B$84,'Faturamento SP2'!$E$2:$E$557,'Infos Relatório'!$B131,'Faturamento SP2'!$Z$2:$Z$557,'Infos Relatório'!AM$1)</f>
        <v>0</v>
      </c>
      <c r="AN131" s="14">
        <f>SUMIFS('Faturamento SP2'!$G$2:$G$557,'Faturamento SP2'!$D$2:$D$557,'Infos Relatório'!$B$84,'Faturamento SP2'!$E$2:$E$557,'Infos Relatório'!$B131,'Faturamento SP2'!$Z$2:$Z$557,'Infos Relatório'!AM$1)</f>
        <v>0</v>
      </c>
      <c r="AO131" s="14">
        <f>SUMIFS('Faturamento SP2'!$J$2:$J$557,'Faturamento SP2'!$D$2:$D$557,'Infos Relatório'!$B$84,'Faturamento SP2'!$E$2:$E$557,'Infos Relatório'!$B131,'Faturamento SP2'!$Z$2:$Z$557,'Infos Relatório'!AM$1)</f>
        <v>0</v>
      </c>
      <c r="AP131" s="15">
        <f>SUMIFS('Faturamento SP2'!$O$2:$O$557,'Faturamento SP2'!$D$2:$D$557,'Infos Relatório'!$B$84,'Faturamento SP2'!$E$2:$E$557,'Infos Relatório'!$B131,'Faturamento SP2'!$Z$2:$Z$557,'Infos Relatório'!AM$1,'Faturamento SP2'!$T$2:$T$557,"Sim")+SUMIFS('Faturamento SP2'!$P$2:$P$557,'Faturamento SP2'!$D$2:$D$557,'Infos Relatório'!$B$84,'Faturamento SP2'!$E$2:$E$557,'Infos Relatório'!$B131,'Faturamento SP2'!$Z$2:$Z$557,'Infos Relatório'!AM$1,'Faturamento SP2'!$T$2:$T$557,"Sim")</f>
        <v>0</v>
      </c>
      <c r="AQ131" s="27" t="e">
        <f t="shared" si="30"/>
        <v>#DIV/0!</v>
      </c>
      <c r="AR131" s="24">
        <f>SUMIFS('Faturamento SP2'!$H$2:$H$557,'Faturamento SP2'!$D$2:$D$557,'Infos Relatório'!$B$84,'Faturamento SP2'!$E$2:$E$557,'Infos Relatório'!$B131,'Faturamento SP2'!$Z$2:$Z$557,'Infos Relatório'!AM$1)</f>
        <v>0</v>
      </c>
      <c r="AS131" s="23">
        <f>COUNTIFS('Faturamento SP2'!$D$2:$D$557,'Infos Relatório'!$B$84,'Faturamento SP2'!$E$2:$E$557,'Infos Relatório'!$B131,'Faturamento SP2'!$Z$2:$Z$557,'Infos Relatório'!AS$1)</f>
        <v>0</v>
      </c>
      <c r="AT131" s="14">
        <f>SUMIFS('Faturamento SP2'!$G$2:$G$557,'Faturamento SP2'!$D$2:$D$557,'Infos Relatório'!$B$84,'Faturamento SP2'!$E$2:$E$557,'Infos Relatório'!$B131,'Faturamento SP2'!$Z$2:$Z$557,'Infos Relatório'!AS$1)</f>
        <v>0</v>
      </c>
      <c r="AU131" s="14">
        <f>SUMIFS('Faturamento SP2'!$J$2:$J$557,'Faturamento SP2'!$D$2:$D$557,'Infos Relatório'!$B$84,'Faturamento SP2'!$E$2:$E$557,'Infos Relatório'!$B131,'Faturamento SP2'!$Z$2:$Z$557,'Infos Relatório'!AS$1)</f>
        <v>0</v>
      </c>
      <c r="AV131" s="15">
        <f>SUMIFS('Faturamento SP2'!$O$2:$O$557,'Faturamento SP2'!$D$2:$D$557,'Infos Relatório'!$B$84,'Faturamento SP2'!$E$2:$E$557,'Infos Relatório'!$B131,'Faturamento SP2'!$Z$2:$Z$557,'Infos Relatório'!AS$1,'Faturamento SP2'!$T$2:$T$557,"Sim")+SUMIFS('Faturamento SP2'!$P$2:$P$557,'Faturamento SP2'!$D$2:$D$557,'Infos Relatório'!$B$84,'Faturamento SP2'!$E$2:$E$557,'Infos Relatório'!$B131,'Faturamento SP2'!$Z$2:$Z$557,'Infos Relatório'!AS$1,'Faturamento SP2'!$T$2:$T$557,"Sim")</f>
        <v>0</v>
      </c>
      <c r="AW131" s="27" t="e">
        <f t="shared" si="31"/>
        <v>#DIV/0!</v>
      </c>
      <c r="AX131" s="24">
        <f>SUMIFS('Faturamento SP2'!$H$2:$H$557,'Faturamento SP2'!$D$2:$D$557,'Infos Relatório'!$B$84,'Faturamento SP2'!$E$2:$E$557,'Infos Relatório'!$B131,'Faturamento SP2'!$Z$2:$Z$557,'Infos Relatório'!AS$1)</f>
        <v>0</v>
      </c>
      <c r="AY131" s="23">
        <f>COUNTIFS('Faturamento SP2'!$D$2:$D$557,'Infos Relatório'!$B$84,'Faturamento SP2'!$E$2:$E$557,'Infos Relatório'!$B131,'Faturamento SP2'!$Z$2:$Z$557,'Infos Relatório'!AY$1)</f>
        <v>0</v>
      </c>
      <c r="AZ131" s="14">
        <f>SUMIFS('Faturamento SP2'!$G$2:$G$557,'Faturamento SP2'!$D$2:$D$557,'Infos Relatório'!$B$84,'Faturamento SP2'!$E$2:$E$557,'Infos Relatório'!$B131,'Faturamento SP2'!$Z$2:$Z$557,'Infos Relatório'!AY$1)</f>
        <v>0</v>
      </c>
      <c r="BA131" s="14">
        <f>SUMIFS('Faturamento SP2'!$J$2:$J$557,'Faturamento SP2'!$D$2:$D$557,'Infos Relatório'!$B$84,'Faturamento SP2'!$E$2:$E$557,'Infos Relatório'!$B131,'Faturamento SP2'!$Z$2:$Z$557,'Infos Relatório'!AY$1)</f>
        <v>0</v>
      </c>
      <c r="BB131" s="15">
        <f>SUMIFS('Faturamento SP2'!$O$2:$O$557,'Faturamento SP2'!$D$2:$D$557,'Infos Relatório'!$B$84,'Faturamento SP2'!$E$2:$E$557,'Infos Relatório'!$B131,'Faturamento SP2'!$Z$2:$Z$557,'Infos Relatório'!AY$1,'Faturamento SP2'!$T$2:$T$557,"Sim")+SUMIFS('Faturamento SP2'!$P$2:$P$557,'Faturamento SP2'!$D$2:$D$557,'Infos Relatório'!$B$84,'Faturamento SP2'!$E$2:$E$557,'Infos Relatório'!$B131,'Faturamento SP2'!$Z$2:$Z$557,'Infos Relatório'!AY$1,'Faturamento SP2'!$T$2:$T$557,"Sim")</f>
        <v>0</v>
      </c>
      <c r="BC131" s="27" t="e">
        <f t="shared" si="32"/>
        <v>#DIV/0!</v>
      </c>
      <c r="BD131" s="24">
        <f>SUMIFS('Faturamento SP2'!$H$2:$H$557,'Faturamento SP2'!$D$2:$D$557,'Infos Relatório'!$B$84,'Faturamento SP2'!$E$2:$E$557,'Infos Relatório'!$B131,'Faturamento SP2'!$Z$2:$Z$557,'Infos Relatório'!AY$1)</f>
        <v>0</v>
      </c>
      <c r="BE131" s="23">
        <f>COUNTIFS('Faturamento SP2'!$D$2:$D$557,'Infos Relatório'!$B$84,'Faturamento SP2'!$E$2:$E$557,'Infos Relatório'!$B131,'Faturamento SP2'!$Z$2:$Z$557,'Infos Relatório'!BE$1)</f>
        <v>0</v>
      </c>
      <c r="BF131" s="14">
        <f>SUMIFS('Faturamento SP2'!$G$2:$G$557,'Faturamento SP2'!$D$2:$D$557,'Infos Relatório'!$B$84,'Faturamento SP2'!$E$2:$E$557,'Infos Relatório'!$B131,'Faturamento SP2'!$Z$2:$Z$557,'Infos Relatório'!BE$1)</f>
        <v>0</v>
      </c>
      <c r="BG131" s="14">
        <f>SUMIFS('Faturamento SP2'!$J$2:$J$557,'Faturamento SP2'!$D$2:$D$557,'Infos Relatório'!$B$84,'Faturamento SP2'!$E$2:$E$557,'Infos Relatório'!$B131,'Faturamento SP2'!$Z$2:$Z$557,'Infos Relatório'!BE$1)</f>
        <v>0</v>
      </c>
      <c r="BH131" s="15">
        <f>SUMIFS('Faturamento SP2'!$O$2:$O$557,'Faturamento SP2'!$D$2:$D$557,'Infos Relatório'!$B$84,'Faturamento SP2'!$E$2:$E$557,'Infos Relatório'!$B131,'Faturamento SP2'!$Z$2:$Z$557,'Infos Relatório'!BE$1,'Faturamento SP2'!$T$2:$T$557,"Sim")+SUMIFS('Faturamento SP2'!$P$2:$P$557,'Faturamento SP2'!$D$2:$D$557,'Infos Relatório'!$B$84,'Faturamento SP2'!$E$2:$E$557,'Infos Relatório'!$B131,'Faturamento SP2'!$Z$2:$Z$557,'Infos Relatório'!BE$1,'Faturamento SP2'!$T$2:$T$557,"Sim")</f>
        <v>0</v>
      </c>
      <c r="BI131" s="27" t="e">
        <f t="shared" si="33"/>
        <v>#DIV/0!</v>
      </c>
      <c r="BJ131" s="24">
        <f>SUMIFS('Faturamento SP2'!$H$2:$H$557,'Faturamento SP2'!$D$2:$D$557,'Infos Relatório'!$B$84,'Faturamento SP2'!$E$2:$E$557,'Infos Relatório'!$B131,'Faturamento SP2'!$Z$2:$Z$557,'Infos Relatório'!BE$1)</f>
        <v>0</v>
      </c>
      <c r="BK131" s="23">
        <f>COUNTIFS('Faturamento SP2'!$D$2:$D$557,'Infos Relatório'!$B$84,'Faturamento SP2'!$E$2:$E$557,'Infos Relatório'!$B131,'Faturamento SP2'!$Z$2:$Z$557,'Infos Relatório'!BK$1)</f>
        <v>0</v>
      </c>
      <c r="BL131" s="14">
        <f>SUMIFS('Faturamento SP2'!$G$2:$G$557,'Faturamento SP2'!$D$2:$D$557,'Infos Relatório'!$B$84,'Faturamento SP2'!$E$2:$E$557,'Infos Relatório'!$B131,'Faturamento SP2'!$Z$2:$Z$557,'Infos Relatório'!BK$1)</f>
        <v>0</v>
      </c>
      <c r="BM131" s="14">
        <f>SUMIFS('Faturamento SP2'!$J$2:$J$557,'Faturamento SP2'!$D$2:$D$557,'Infos Relatório'!$B$84,'Faturamento SP2'!$E$2:$E$557,'Infos Relatório'!$B131,'Faturamento SP2'!$Z$2:$Z$557,'Infos Relatório'!BK$1)</f>
        <v>0</v>
      </c>
      <c r="BN131" s="15">
        <f>SUMIFS('Faturamento SP2'!$O$2:$O$557,'Faturamento SP2'!$D$2:$D$557,'Infos Relatório'!$B$84,'Faturamento SP2'!$E$2:$E$557,'Infos Relatório'!$B131,'Faturamento SP2'!$Z$2:$Z$557,'Infos Relatório'!BK$1,'Faturamento SP2'!$T$2:$T$557,"Sim")+SUMIFS('Faturamento SP2'!$P$2:$P$557,'Faturamento SP2'!$D$2:$D$557,'Infos Relatório'!$B$84,'Faturamento SP2'!$E$2:$E$557,'Infos Relatório'!$B131,'Faturamento SP2'!$Z$2:$Z$557,'Infos Relatório'!BK$1,'Faturamento SP2'!$T$2:$T$557,"Sim")</f>
        <v>0</v>
      </c>
      <c r="BO131" s="27" t="e">
        <f t="shared" si="34"/>
        <v>#DIV/0!</v>
      </c>
      <c r="BP131" s="24">
        <f>SUMIFS('Faturamento SP2'!$H$2:$H$557,'Faturamento SP2'!$D$2:$D$557,'Infos Relatório'!$B$84,'Faturamento SP2'!$E$2:$E$557,'Infos Relatório'!$B131,'Faturamento SP2'!$Z$2:$Z$557,'Infos Relatório'!BK$1)</f>
        <v>0</v>
      </c>
      <c r="BQ131" s="23">
        <f>COUNTIFS('Faturamento SP2'!$D$2:$D$557,'Infos Relatório'!$B$84,'Faturamento SP2'!$E$2:$E$557,'Infos Relatório'!$B131,'Faturamento SP2'!$Z$2:$Z$557,'Infos Relatório'!BQ$1)</f>
        <v>0</v>
      </c>
      <c r="BR131" s="14">
        <f>SUMIFS('Faturamento SP2'!$G$2:$G$557,'Faturamento SP2'!$D$2:$D$557,'Infos Relatório'!$B$84,'Faturamento SP2'!$E$2:$E$557,'Infos Relatório'!$B131,'Faturamento SP2'!$Z$2:$Z$557,'Infos Relatório'!BQ$1)</f>
        <v>0</v>
      </c>
      <c r="BS131" s="14">
        <f>SUMIFS('Faturamento SP2'!$J$2:$J$557,'Faturamento SP2'!$D$2:$D$557,'Infos Relatório'!$B$84,'Faturamento SP2'!$E$2:$E$557,'Infos Relatório'!$B131,'Faturamento SP2'!$Z$2:$Z$557,'Infos Relatório'!BQ$1)</f>
        <v>0</v>
      </c>
      <c r="BT131" s="15">
        <f>SUMIFS('Faturamento SP2'!$O$2:$O$557,'Faturamento SP2'!$D$2:$D$557,'Infos Relatório'!$B$84,'Faturamento SP2'!$E$2:$E$557,'Infos Relatório'!$B131,'Faturamento SP2'!$Z$2:$Z$557,'Infos Relatório'!BQ$1,'Faturamento SP2'!$T$2:$T$557,"Sim")+SUMIFS('Faturamento SP2'!$P$2:$P$557,'Faturamento SP2'!$D$2:$D$557,'Infos Relatório'!$B$84,'Faturamento SP2'!$E$2:$E$557,'Infos Relatório'!$B131,'Faturamento SP2'!$Z$2:$Z$557,'Infos Relatório'!BQ$1,'Faturamento SP2'!$T$2:$T$557,"Sim")</f>
        <v>0</v>
      </c>
      <c r="BU131" s="27" t="e">
        <f t="shared" si="35"/>
        <v>#DIV/0!</v>
      </c>
      <c r="BV131" s="24">
        <f>SUMIFS('Faturamento SP2'!$H$2:$H$557,'Faturamento SP2'!$D$2:$D$557,'Infos Relatório'!$B$84,'Faturamento SP2'!$E$2:$E$557,'Infos Relatório'!$B131,'Faturamento SP2'!$Z$2:$Z$557,'Infos Relatório'!BQ$1)</f>
        <v>0</v>
      </c>
    </row>
    <row r="132" spans="2:74">
      <c r="B132" s="17" t="s">
        <v>183</v>
      </c>
      <c r="C132" s="23">
        <f>COUNTIFS('Faturamento SP2'!$D$2:$D$557,'Infos Relatório'!$B$84,'Faturamento SP2'!$E$2:$E$557,'Infos Relatório'!$B132,'Faturamento SP2'!$Z$2:$Z$557,'Infos Relatório'!C$1)</f>
        <v>0</v>
      </c>
      <c r="D132" s="14">
        <f>SUMIFS('Faturamento SP2'!$G$2:$G$557,'Faturamento SP2'!$D$2:$D$557,'Infos Relatório'!$B$84,'Faturamento SP2'!$E$2:$E$557,'Infos Relatório'!$B132,'Faturamento SP2'!$Z$2:$Z$557,'Infos Relatório'!C$1)</f>
        <v>0</v>
      </c>
      <c r="E132" s="55">
        <f>SUMIFS('Faturamento SP2'!$J$2:$J$557,'Faturamento SP2'!$D$2:$D$557,'Infos Relatório'!$B$84,'Faturamento SP2'!$E$2:$E$557,'Infos Relatório'!$B132,'Faturamento SP2'!$Z$2:$Z$557,'Infos Relatório'!C$1)</f>
        <v>0</v>
      </c>
      <c r="F132" s="15">
        <f>SUMIFS('Faturamento SP2'!$O$2:$O$557,'Faturamento SP2'!$D$2:$D$557,'Infos Relatório'!$B$84,'Faturamento SP2'!$E$2:$E$557,'Infos Relatório'!$B132,'Faturamento SP2'!$Z$2:$Z$557,'Infos Relatório'!C$1,'Faturamento SP2'!$T$2:$T$557,"Sim")+SUMIFS('Faturamento SP2'!$P$2:$P$557,'Faturamento SP2'!$D$2:$D$557,'Infos Relatório'!$B$84,'Faturamento SP2'!$E$2:$E$557,'Infos Relatório'!$B132,'Faturamento SP2'!$Z$2:$Z$557,'Infos Relatório'!C$1,'Faturamento SP2'!$T$2:$T$557,"Sim")</f>
        <v>0</v>
      </c>
      <c r="G132" s="60" t="e">
        <f t="shared" si="24"/>
        <v>#DIV/0!</v>
      </c>
      <c r="H132" s="24">
        <f>SUMIFS('Faturamento SP2'!$H$2:$H$557,'Faturamento SP2'!$D$2:$D$557,'Infos Relatório'!$B$84,'Faturamento SP2'!$E$2:$E$557,'Infos Relatório'!$B132,'Faturamento SP2'!$Z$2:$Z$557,'Infos Relatório'!C$1)</f>
        <v>0</v>
      </c>
      <c r="I132" s="23">
        <f>COUNTIFS('Faturamento SP2'!$D$2:$D$557,'Infos Relatório'!$B$84,'Faturamento SP2'!$E$2:$E$557,'Infos Relatório'!$B132,'Faturamento SP2'!$Z$2:$Z$557,'Infos Relatório'!I$1)</f>
        <v>0</v>
      </c>
      <c r="J132" s="14">
        <f>SUMIFS('Faturamento SP2'!$G$2:$G$557,'Faturamento SP2'!$D$2:$D$557,'Infos Relatório'!$B$84,'Faturamento SP2'!$E$2:$E$557,'Infos Relatório'!$B132,'Faturamento SP2'!$Z$2:$Z$557,'Infos Relatório'!I$1)</f>
        <v>0</v>
      </c>
      <c r="K132" s="55">
        <f>SUMIFS('Faturamento SP2'!$J$2:$J$557,'Faturamento SP2'!$D$2:$D$557,'Infos Relatório'!$B$84,'Faturamento SP2'!$E$2:$E$557,'Infos Relatório'!$B132,'Faturamento SP2'!$Z$2:$Z$557,'Infos Relatório'!I$1)</f>
        <v>0</v>
      </c>
      <c r="L132" s="15">
        <f>SUMIFS('Faturamento SP2'!$O$2:$O$557,'Faturamento SP2'!$D$2:$D$557,'Infos Relatório'!$B$84,'Faturamento SP2'!$E$2:$E$557,'Infos Relatório'!$B132,'Faturamento SP2'!$Z$2:$Z$557,'Infos Relatório'!I$1,'Faturamento SP2'!$T$2:$T$557,"Sim")+SUMIFS('Faturamento SP2'!$P$2:$P$557,'Faturamento SP2'!$D$2:$D$557,'Infos Relatório'!$B$84,'Faturamento SP2'!$E$2:$E$557,'Infos Relatório'!$B132,'Faturamento SP2'!$Z$2:$Z$557,'Infos Relatório'!I$1,'Faturamento SP2'!$T$2:$T$557,"Sim")</f>
        <v>0</v>
      </c>
      <c r="M132" s="27" t="e">
        <f t="shared" si="25"/>
        <v>#DIV/0!</v>
      </c>
      <c r="N132" s="24">
        <f>SUMIFS('Faturamento SP2'!$H$2:$H$557,'Faturamento SP2'!$D$2:$D$557,'Infos Relatório'!$B$84,'Faturamento SP2'!$E$2:$E$557,'Infos Relatório'!$B132,'Faturamento SP2'!$Z$2:$Z$557,'Infos Relatório'!I$1)</f>
        <v>0</v>
      </c>
      <c r="O132" s="23">
        <f>COUNTIFS('Faturamento SP2'!$D$2:$D$557,'Infos Relatório'!$B$84,'Faturamento SP2'!$E$2:$E$557,'Infos Relatório'!$B132,'Faturamento SP2'!$Z$2:$Z$557,'Infos Relatório'!O$1)</f>
        <v>0</v>
      </c>
      <c r="P132" s="14">
        <f>SUMIFS('Faturamento SP2'!$G$2:$G$557,'Faturamento SP2'!$D$2:$D$557,'Infos Relatório'!$B$84,'Faturamento SP2'!$E$2:$E$557,'Infos Relatório'!$B132,'Faturamento SP2'!$Z$2:$Z$557,'Infos Relatório'!O$1)</f>
        <v>0</v>
      </c>
      <c r="Q132" s="14">
        <f>SUMIFS('Faturamento SP2'!$J$2:$J$557,'Faturamento SP2'!$D$2:$D$557,'Infos Relatório'!$B$84,'Faturamento SP2'!$E$2:$E$557,'Infos Relatório'!$B132,'Faturamento SP2'!$Z$2:$Z$557,'Infos Relatório'!O$1)</f>
        <v>0</v>
      </c>
      <c r="R132" s="15">
        <f>SUMIFS('Faturamento SP2'!$O$2:$O$557,'Faturamento SP2'!$D$2:$D$557,'Infos Relatório'!$B$84,'Faturamento SP2'!$E$2:$E$557,'Infos Relatório'!$B132,'Faturamento SP2'!$Z$2:$Z$557,'Infos Relatório'!O$1,'Faturamento SP2'!$T$2:$T$557,"Sim")+SUMIFS('Faturamento SP2'!$P$2:$P$557,'Faturamento SP2'!$D$2:$D$557,'Infos Relatório'!$B$84,'Faturamento SP2'!$E$2:$E$557,'Infos Relatório'!$B132,'Faturamento SP2'!$Z$2:$Z$557,'Infos Relatório'!O$1,'Faturamento SP2'!$T$2:$T$557,"Sim")</f>
        <v>0</v>
      </c>
      <c r="S132" s="27" t="e">
        <f t="shared" si="26"/>
        <v>#DIV/0!</v>
      </c>
      <c r="T132" s="24">
        <f>SUMIFS('Faturamento SP2'!$H$2:$H$557,'Faturamento SP2'!$D$2:$D$557,'Infos Relatório'!$B$84,'Faturamento SP2'!$E$2:$E$557,'Infos Relatório'!$B132,'Faturamento SP2'!$Z$2:$Z$557,'Infos Relatório'!O$1)</f>
        <v>0</v>
      </c>
      <c r="U132" s="23">
        <f>COUNTIFS('Faturamento SP2'!$D$2:$D$557,'Infos Relatório'!$B$84,'Faturamento SP2'!$E$2:$E$557,'Infos Relatório'!$B132,'Faturamento SP2'!$Z$2:$Z$557,'Infos Relatório'!U$1)</f>
        <v>0</v>
      </c>
      <c r="V132" s="14">
        <f>SUMIFS('Faturamento SP2'!$G$2:$G$557,'Faturamento SP2'!$D$2:$D$557,'Infos Relatório'!$B$84,'Faturamento SP2'!$E$2:$E$557,'Infos Relatório'!$B132,'Faturamento SP2'!$Z$2:$Z$557,'Infos Relatório'!U$1)</f>
        <v>0</v>
      </c>
      <c r="W132" s="14">
        <f>SUMIFS('Faturamento SP2'!$J$2:$J$557,'Faturamento SP2'!$D$2:$D$557,'Infos Relatório'!$B$84,'Faturamento SP2'!$E$2:$E$557,'Infos Relatório'!$B132,'Faturamento SP2'!$Z$2:$Z$557,'Infos Relatório'!U$1)</f>
        <v>0</v>
      </c>
      <c r="X132" s="15">
        <f>SUMIFS('Faturamento SP2'!$O$2:$O$557,'Faturamento SP2'!$D$2:$D$557,'Infos Relatório'!$B$84,'Faturamento SP2'!$E$2:$E$557,'Infos Relatório'!$B132,'Faturamento SP2'!$Z$2:$Z$557,'Infos Relatório'!U$1,'Faturamento SP2'!$T$2:$T$557,"Sim")+SUMIFS('Faturamento SP2'!$P$2:$P$557,'Faturamento SP2'!$D$2:$D$557,'Infos Relatório'!$B$84,'Faturamento SP2'!$E$2:$E$557,'Infos Relatório'!$B132,'Faturamento SP2'!$Z$2:$Z$557,'Infos Relatório'!U$1,'Faturamento SP2'!$T$2:$T$557,"Sim")</f>
        <v>0</v>
      </c>
      <c r="Y132" s="27" t="e">
        <f t="shared" si="27"/>
        <v>#DIV/0!</v>
      </c>
      <c r="Z132" s="24">
        <f>SUMIFS('Faturamento SP2'!$H$2:$H$557,'Faturamento SP2'!$D$2:$D$557,'Infos Relatório'!$B$84,'Faturamento SP2'!$E$2:$E$557,'Infos Relatório'!$B132,'Faturamento SP2'!$Z$2:$Z$557,'Infos Relatório'!U$1)</f>
        <v>0</v>
      </c>
      <c r="AA132" s="23">
        <f>COUNTIFS('Faturamento SP2'!$D$2:$D$557,'Infos Relatório'!$B$84,'Faturamento SP2'!$E$2:$E$557,'Infos Relatório'!$B132,'Faturamento SP2'!$Z$2:$Z$557,'Infos Relatório'!AA$1)</f>
        <v>0</v>
      </c>
      <c r="AB132" s="14">
        <f>SUMIFS('Faturamento SP2'!$G$2:$G$557,'Faturamento SP2'!$D$2:$D$557,'Infos Relatório'!$B$84,'Faturamento SP2'!$E$2:$E$557,'Infos Relatório'!$B132,'Faturamento SP2'!$Z$2:$Z$557,'Infos Relatório'!AA$1)</f>
        <v>0</v>
      </c>
      <c r="AC132" s="14">
        <f>SUMIFS('Faturamento SP2'!$J$2:$J$557,'Faturamento SP2'!$D$2:$D$557,'Infos Relatório'!$B$84,'Faturamento SP2'!$E$2:$E$557,'Infos Relatório'!$B132,'Faturamento SP2'!$Z$2:$Z$557,'Infos Relatório'!AA$1)</f>
        <v>0</v>
      </c>
      <c r="AD132" s="15">
        <f>SUMIFS('Faturamento SP2'!$O$2:$O$557,'Faturamento SP2'!$D$2:$D$557,'Infos Relatório'!$B$84,'Faturamento SP2'!$E$2:$E$557,'Infos Relatório'!$B132,'Faturamento SP2'!$Z$2:$Z$557,'Infos Relatório'!AA$1,'Faturamento SP2'!$T$2:$T$557,"Sim")+SUMIFS('Faturamento SP2'!$P$2:$P$557,'Faturamento SP2'!$D$2:$D$557,'Infos Relatório'!$B$84,'Faturamento SP2'!$E$2:$E$557,'Infos Relatório'!$B132,'Faturamento SP2'!$Z$2:$Z$557,'Infos Relatório'!AA$1,'Faturamento SP2'!$T$2:$T$557,"Sim")</f>
        <v>0</v>
      </c>
      <c r="AE132" s="27" t="e">
        <f t="shared" si="28"/>
        <v>#DIV/0!</v>
      </c>
      <c r="AF132" s="24">
        <f>SUMIFS('Faturamento SP2'!$H$2:$H$557,'Faturamento SP2'!$D$2:$D$557,'Infos Relatório'!$B$84,'Faturamento SP2'!$E$2:$E$557,'Infos Relatório'!$B132,'Faturamento SP2'!$Z$2:$Z$557,'Infos Relatório'!AA$1)</f>
        <v>0</v>
      </c>
      <c r="AG132" s="23">
        <f>COUNTIFS('Faturamento SP2'!$D$2:$D$557,'Infos Relatório'!$B$84,'Faturamento SP2'!$E$2:$E$557,'Infos Relatório'!$B132,'Faturamento SP2'!$Z$2:$Z$557,'Infos Relatório'!AG$1)</f>
        <v>0</v>
      </c>
      <c r="AH132" s="14">
        <f>SUMIFS('Faturamento SP2'!$G$2:$G$557,'Faturamento SP2'!$D$2:$D$557,'Infos Relatório'!$B$84,'Faturamento SP2'!$E$2:$E$557,'Infos Relatório'!$B132,'Faturamento SP2'!$Z$2:$Z$557,'Infos Relatório'!AG$1)</f>
        <v>0</v>
      </c>
      <c r="AI132" s="14">
        <f>SUMIFS('Faturamento SP2'!$J$2:$J$557,'Faturamento SP2'!$D$2:$D$557,'Infos Relatório'!$B$84,'Faturamento SP2'!$E$2:$E$557,'Infos Relatório'!$B132,'Faturamento SP2'!$Z$2:$Z$557,'Infos Relatório'!AG$1)</f>
        <v>0</v>
      </c>
      <c r="AJ132" s="15">
        <f>SUMIFS('Faturamento SP2'!$O$2:$O$557,'Faturamento SP2'!$D$2:$D$557,'Infos Relatório'!$B$84,'Faturamento SP2'!$E$2:$E$557,'Infos Relatório'!$B132,'Faturamento SP2'!$Z$2:$Z$557,'Infos Relatório'!AG$1,'Faturamento SP2'!$T$2:$T$557,"Sim")+SUMIFS('Faturamento SP2'!$P$2:$P$557,'Faturamento SP2'!$D$2:$D$557,'Infos Relatório'!$B$84,'Faturamento SP2'!$E$2:$E$557,'Infos Relatório'!$B132,'Faturamento SP2'!$Z$2:$Z$557,'Infos Relatório'!AG$1,'Faturamento SP2'!$T$2:$T$557,"Sim")</f>
        <v>0</v>
      </c>
      <c r="AK132" s="27" t="e">
        <f t="shared" si="29"/>
        <v>#DIV/0!</v>
      </c>
      <c r="AL132" s="24">
        <f>SUMIFS('Faturamento SP2'!$H$2:$H$557,'Faturamento SP2'!$D$2:$D$557,'Infos Relatório'!$B$84,'Faturamento SP2'!$E$2:$E$557,'Infos Relatório'!$B132,'Faturamento SP2'!$Z$2:$Z$557,'Infos Relatório'!AG$1)</f>
        <v>0</v>
      </c>
      <c r="AM132" s="23">
        <f>COUNTIFS('Faturamento SP2'!$D$2:$D$557,'Infos Relatório'!$B$84,'Faturamento SP2'!$E$2:$E$557,'Infos Relatório'!$B132,'Faturamento SP2'!$Z$2:$Z$557,'Infos Relatório'!AM$1)</f>
        <v>0</v>
      </c>
      <c r="AN132" s="14">
        <f>SUMIFS('Faturamento SP2'!$G$2:$G$557,'Faturamento SP2'!$D$2:$D$557,'Infos Relatório'!$B$84,'Faturamento SP2'!$E$2:$E$557,'Infos Relatório'!$B132,'Faturamento SP2'!$Z$2:$Z$557,'Infos Relatório'!AM$1)</f>
        <v>0</v>
      </c>
      <c r="AO132" s="14">
        <f>SUMIFS('Faturamento SP2'!$J$2:$J$557,'Faturamento SP2'!$D$2:$D$557,'Infos Relatório'!$B$84,'Faturamento SP2'!$E$2:$E$557,'Infos Relatório'!$B132,'Faturamento SP2'!$Z$2:$Z$557,'Infos Relatório'!AM$1)</f>
        <v>0</v>
      </c>
      <c r="AP132" s="15">
        <f>SUMIFS('Faturamento SP2'!$O$2:$O$557,'Faturamento SP2'!$D$2:$D$557,'Infos Relatório'!$B$84,'Faturamento SP2'!$E$2:$E$557,'Infos Relatório'!$B132,'Faturamento SP2'!$Z$2:$Z$557,'Infos Relatório'!AM$1,'Faturamento SP2'!$T$2:$T$557,"Sim")+SUMIFS('Faturamento SP2'!$P$2:$P$557,'Faturamento SP2'!$D$2:$D$557,'Infos Relatório'!$B$84,'Faturamento SP2'!$E$2:$E$557,'Infos Relatório'!$B132,'Faturamento SP2'!$Z$2:$Z$557,'Infos Relatório'!AM$1,'Faturamento SP2'!$T$2:$T$557,"Sim")</f>
        <v>0</v>
      </c>
      <c r="AQ132" s="27" t="e">
        <f t="shared" si="30"/>
        <v>#DIV/0!</v>
      </c>
      <c r="AR132" s="24">
        <f>SUMIFS('Faturamento SP2'!$H$2:$H$557,'Faturamento SP2'!$D$2:$D$557,'Infos Relatório'!$B$84,'Faturamento SP2'!$E$2:$E$557,'Infos Relatório'!$B132,'Faturamento SP2'!$Z$2:$Z$557,'Infos Relatório'!AM$1)</f>
        <v>0</v>
      </c>
      <c r="AS132" s="23">
        <f>COUNTIFS('Faturamento SP2'!$D$2:$D$557,'Infos Relatório'!$B$84,'Faturamento SP2'!$E$2:$E$557,'Infos Relatório'!$B132,'Faturamento SP2'!$Z$2:$Z$557,'Infos Relatório'!AS$1)</f>
        <v>0</v>
      </c>
      <c r="AT132" s="14">
        <f>SUMIFS('Faturamento SP2'!$G$2:$G$557,'Faturamento SP2'!$D$2:$D$557,'Infos Relatório'!$B$84,'Faturamento SP2'!$E$2:$E$557,'Infos Relatório'!$B132,'Faturamento SP2'!$Z$2:$Z$557,'Infos Relatório'!AS$1)</f>
        <v>0</v>
      </c>
      <c r="AU132" s="14">
        <f>SUMIFS('Faturamento SP2'!$J$2:$J$557,'Faturamento SP2'!$D$2:$D$557,'Infos Relatório'!$B$84,'Faturamento SP2'!$E$2:$E$557,'Infos Relatório'!$B132,'Faturamento SP2'!$Z$2:$Z$557,'Infos Relatório'!AS$1)</f>
        <v>0</v>
      </c>
      <c r="AV132" s="15">
        <f>SUMIFS('Faturamento SP2'!$O$2:$O$557,'Faturamento SP2'!$D$2:$D$557,'Infos Relatório'!$B$84,'Faturamento SP2'!$E$2:$E$557,'Infos Relatório'!$B132,'Faturamento SP2'!$Z$2:$Z$557,'Infos Relatório'!AS$1,'Faturamento SP2'!$T$2:$T$557,"Sim")+SUMIFS('Faturamento SP2'!$P$2:$P$557,'Faturamento SP2'!$D$2:$D$557,'Infos Relatório'!$B$84,'Faturamento SP2'!$E$2:$E$557,'Infos Relatório'!$B132,'Faturamento SP2'!$Z$2:$Z$557,'Infos Relatório'!AS$1,'Faturamento SP2'!$T$2:$T$557,"Sim")</f>
        <v>0</v>
      </c>
      <c r="AW132" s="27" t="e">
        <f t="shared" si="31"/>
        <v>#DIV/0!</v>
      </c>
      <c r="AX132" s="24">
        <f>SUMIFS('Faturamento SP2'!$H$2:$H$557,'Faturamento SP2'!$D$2:$D$557,'Infos Relatório'!$B$84,'Faturamento SP2'!$E$2:$E$557,'Infos Relatório'!$B132,'Faturamento SP2'!$Z$2:$Z$557,'Infos Relatório'!AS$1)</f>
        <v>0</v>
      </c>
      <c r="AY132" s="23">
        <f>COUNTIFS('Faturamento SP2'!$D$2:$D$557,'Infos Relatório'!$B$84,'Faturamento SP2'!$E$2:$E$557,'Infos Relatório'!$B132,'Faturamento SP2'!$Z$2:$Z$557,'Infos Relatório'!AY$1)</f>
        <v>0</v>
      </c>
      <c r="AZ132" s="14">
        <f>SUMIFS('Faturamento SP2'!$G$2:$G$557,'Faturamento SP2'!$D$2:$D$557,'Infos Relatório'!$B$84,'Faturamento SP2'!$E$2:$E$557,'Infos Relatório'!$B132,'Faturamento SP2'!$Z$2:$Z$557,'Infos Relatório'!AY$1)</f>
        <v>0</v>
      </c>
      <c r="BA132" s="14">
        <f>SUMIFS('Faturamento SP2'!$J$2:$J$557,'Faturamento SP2'!$D$2:$D$557,'Infos Relatório'!$B$84,'Faturamento SP2'!$E$2:$E$557,'Infos Relatório'!$B132,'Faturamento SP2'!$Z$2:$Z$557,'Infos Relatório'!AY$1)</f>
        <v>0</v>
      </c>
      <c r="BB132" s="15">
        <f>SUMIFS('Faturamento SP2'!$O$2:$O$557,'Faturamento SP2'!$D$2:$D$557,'Infos Relatório'!$B$84,'Faturamento SP2'!$E$2:$E$557,'Infos Relatório'!$B132,'Faturamento SP2'!$Z$2:$Z$557,'Infos Relatório'!AY$1,'Faturamento SP2'!$T$2:$T$557,"Sim")+SUMIFS('Faturamento SP2'!$P$2:$P$557,'Faturamento SP2'!$D$2:$D$557,'Infos Relatório'!$B$84,'Faturamento SP2'!$E$2:$E$557,'Infos Relatório'!$B132,'Faturamento SP2'!$Z$2:$Z$557,'Infos Relatório'!AY$1,'Faturamento SP2'!$T$2:$T$557,"Sim")</f>
        <v>0</v>
      </c>
      <c r="BC132" s="27" t="e">
        <f t="shared" si="32"/>
        <v>#DIV/0!</v>
      </c>
      <c r="BD132" s="24">
        <f>SUMIFS('Faturamento SP2'!$H$2:$H$557,'Faturamento SP2'!$D$2:$D$557,'Infos Relatório'!$B$84,'Faturamento SP2'!$E$2:$E$557,'Infos Relatório'!$B132,'Faturamento SP2'!$Z$2:$Z$557,'Infos Relatório'!AY$1)</f>
        <v>0</v>
      </c>
      <c r="BE132" s="23">
        <f>COUNTIFS('Faturamento SP2'!$D$2:$D$557,'Infos Relatório'!$B$84,'Faturamento SP2'!$E$2:$E$557,'Infos Relatório'!$B132,'Faturamento SP2'!$Z$2:$Z$557,'Infos Relatório'!BE$1)</f>
        <v>0</v>
      </c>
      <c r="BF132" s="14">
        <f>SUMIFS('Faturamento SP2'!$G$2:$G$557,'Faturamento SP2'!$D$2:$D$557,'Infos Relatório'!$B$84,'Faturamento SP2'!$E$2:$E$557,'Infos Relatório'!$B132,'Faturamento SP2'!$Z$2:$Z$557,'Infos Relatório'!BE$1)</f>
        <v>0</v>
      </c>
      <c r="BG132" s="14">
        <f>SUMIFS('Faturamento SP2'!$J$2:$J$557,'Faturamento SP2'!$D$2:$D$557,'Infos Relatório'!$B$84,'Faturamento SP2'!$E$2:$E$557,'Infos Relatório'!$B132,'Faturamento SP2'!$Z$2:$Z$557,'Infos Relatório'!BE$1)</f>
        <v>0</v>
      </c>
      <c r="BH132" s="15">
        <f>SUMIFS('Faturamento SP2'!$O$2:$O$557,'Faturamento SP2'!$D$2:$D$557,'Infos Relatório'!$B$84,'Faturamento SP2'!$E$2:$E$557,'Infos Relatório'!$B132,'Faturamento SP2'!$Z$2:$Z$557,'Infos Relatório'!BE$1,'Faturamento SP2'!$T$2:$T$557,"Sim")+SUMIFS('Faturamento SP2'!$P$2:$P$557,'Faturamento SP2'!$D$2:$D$557,'Infos Relatório'!$B$84,'Faturamento SP2'!$E$2:$E$557,'Infos Relatório'!$B132,'Faturamento SP2'!$Z$2:$Z$557,'Infos Relatório'!BE$1,'Faturamento SP2'!$T$2:$T$557,"Sim")</f>
        <v>0</v>
      </c>
      <c r="BI132" s="27" t="e">
        <f t="shared" si="33"/>
        <v>#DIV/0!</v>
      </c>
      <c r="BJ132" s="24">
        <f>SUMIFS('Faturamento SP2'!$H$2:$H$557,'Faturamento SP2'!$D$2:$D$557,'Infos Relatório'!$B$84,'Faturamento SP2'!$E$2:$E$557,'Infos Relatório'!$B132,'Faturamento SP2'!$Z$2:$Z$557,'Infos Relatório'!BE$1)</f>
        <v>0</v>
      </c>
      <c r="BK132" s="23">
        <f>COUNTIFS('Faturamento SP2'!$D$2:$D$557,'Infos Relatório'!$B$84,'Faturamento SP2'!$E$2:$E$557,'Infos Relatório'!$B132,'Faturamento SP2'!$Z$2:$Z$557,'Infos Relatório'!BK$1)</f>
        <v>0</v>
      </c>
      <c r="BL132" s="14">
        <f>SUMIFS('Faturamento SP2'!$G$2:$G$557,'Faturamento SP2'!$D$2:$D$557,'Infos Relatório'!$B$84,'Faturamento SP2'!$E$2:$E$557,'Infos Relatório'!$B132,'Faturamento SP2'!$Z$2:$Z$557,'Infos Relatório'!BK$1)</f>
        <v>0</v>
      </c>
      <c r="BM132" s="14">
        <f>SUMIFS('Faturamento SP2'!$J$2:$J$557,'Faturamento SP2'!$D$2:$D$557,'Infos Relatório'!$B$84,'Faturamento SP2'!$E$2:$E$557,'Infos Relatório'!$B132,'Faturamento SP2'!$Z$2:$Z$557,'Infos Relatório'!BK$1)</f>
        <v>0</v>
      </c>
      <c r="BN132" s="15">
        <f>SUMIFS('Faturamento SP2'!$O$2:$O$557,'Faturamento SP2'!$D$2:$D$557,'Infos Relatório'!$B$84,'Faturamento SP2'!$E$2:$E$557,'Infos Relatório'!$B132,'Faturamento SP2'!$Z$2:$Z$557,'Infos Relatório'!BK$1,'Faturamento SP2'!$T$2:$T$557,"Sim")+SUMIFS('Faturamento SP2'!$P$2:$P$557,'Faturamento SP2'!$D$2:$D$557,'Infos Relatório'!$B$84,'Faturamento SP2'!$E$2:$E$557,'Infos Relatório'!$B132,'Faturamento SP2'!$Z$2:$Z$557,'Infos Relatório'!BK$1,'Faturamento SP2'!$T$2:$T$557,"Sim")</f>
        <v>0</v>
      </c>
      <c r="BO132" s="27" t="e">
        <f t="shared" si="34"/>
        <v>#DIV/0!</v>
      </c>
      <c r="BP132" s="24">
        <f>SUMIFS('Faturamento SP2'!$H$2:$H$557,'Faturamento SP2'!$D$2:$D$557,'Infos Relatório'!$B$84,'Faturamento SP2'!$E$2:$E$557,'Infos Relatório'!$B132,'Faturamento SP2'!$Z$2:$Z$557,'Infos Relatório'!BK$1)</f>
        <v>0</v>
      </c>
      <c r="BQ132" s="23">
        <f>COUNTIFS('Faturamento SP2'!$D$2:$D$557,'Infos Relatório'!$B$84,'Faturamento SP2'!$E$2:$E$557,'Infos Relatório'!$B132,'Faturamento SP2'!$Z$2:$Z$557,'Infos Relatório'!BQ$1)</f>
        <v>0</v>
      </c>
      <c r="BR132" s="14">
        <f>SUMIFS('Faturamento SP2'!$G$2:$G$557,'Faturamento SP2'!$D$2:$D$557,'Infos Relatório'!$B$84,'Faturamento SP2'!$E$2:$E$557,'Infos Relatório'!$B132,'Faturamento SP2'!$Z$2:$Z$557,'Infos Relatório'!BQ$1)</f>
        <v>0</v>
      </c>
      <c r="BS132" s="14">
        <f>SUMIFS('Faturamento SP2'!$J$2:$J$557,'Faturamento SP2'!$D$2:$D$557,'Infos Relatório'!$B$84,'Faturamento SP2'!$E$2:$E$557,'Infos Relatório'!$B132,'Faturamento SP2'!$Z$2:$Z$557,'Infos Relatório'!BQ$1)</f>
        <v>0</v>
      </c>
      <c r="BT132" s="15">
        <f>SUMIFS('Faturamento SP2'!$O$2:$O$557,'Faturamento SP2'!$D$2:$D$557,'Infos Relatório'!$B$84,'Faturamento SP2'!$E$2:$E$557,'Infos Relatório'!$B132,'Faturamento SP2'!$Z$2:$Z$557,'Infos Relatório'!BQ$1,'Faturamento SP2'!$T$2:$T$557,"Sim")+SUMIFS('Faturamento SP2'!$P$2:$P$557,'Faturamento SP2'!$D$2:$D$557,'Infos Relatório'!$B$84,'Faturamento SP2'!$E$2:$E$557,'Infos Relatório'!$B132,'Faturamento SP2'!$Z$2:$Z$557,'Infos Relatório'!BQ$1,'Faturamento SP2'!$T$2:$T$557,"Sim")</f>
        <v>0</v>
      </c>
      <c r="BU132" s="27" t="e">
        <f t="shared" si="35"/>
        <v>#DIV/0!</v>
      </c>
      <c r="BV132" s="24">
        <f>SUMIFS('Faturamento SP2'!$H$2:$H$557,'Faturamento SP2'!$D$2:$D$557,'Infos Relatório'!$B$84,'Faturamento SP2'!$E$2:$E$557,'Infos Relatório'!$B132,'Faturamento SP2'!$Z$2:$Z$557,'Infos Relatório'!BQ$1)</f>
        <v>0</v>
      </c>
    </row>
    <row r="133" spans="2:74">
      <c r="B133" s="17" t="s">
        <v>258</v>
      </c>
      <c r="C133" s="23">
        <f>COUNTIFS('Faturamento SP2'!$D$2:$D$557,'Infos Relatório'!$B$84,'Faturamento SP2'!$E$2:$E$557,'Infos Relatório'!$B133,'Faturamento SP2'!$Z$2:$Z$557,'Infos Relatório'!C$1)</f>
        <v>0</v>
      </c>
      <c r="D133" s="14">
        <f>SUMIFS('Faturamento SP2'!$G$2:$G$557,'Faturamento SP2'!$D$2:$D$557,'Infos Relatório'!$B$84,'Faturamento SP2'!$E$2:$E$557,'Infos Relatório'!$B133,'Faturamento SP2'!$Z$2:$Z$557,'Infos Relatório'!C$1)</f>
        <v>0</v>
      </c>
      <c r="E133" s="55">
        <f>SUMIFS('Faturamento SP2'!$J$2:$J$557,'Faturamento SP2'!$D$2:$D$557,'Infos Relatório'!$B$84,'Faturamento SP2'!$E$2:$E$557,'Infos Relatório'!$B133,'Faturamento SP2'!$Z$2:$Z$557,'Infos Relatório'!C$1)</f>
        <v>0</v>
      </c>
      <c r="F133" s="15">
        <f>SUMIFS('Faturamento SP2'!$O$2:$O$557,'Faturamento SP2'!$D$2:$D$557,'Infos Relatório'!$B$84,'Faturamento SP2'!$E$2:$E$557,'Infos Relatório'!$B133,'Faturamento SP2'!$Z$2:$Z$557,'Infos Relatório'!C$1,'Faturamento SP2'!$T$2:$T$557,"Sim")+SUMIFS('Faturamento SP2'!$P$2:$P$557,'Faturamento SP2'!$D$2:$D$557,'Infos Relatório'!$B$84,'Faturamento SP2'!$E$2:$E$557,'Infos Relatório'!$B133,'Faturamento SP2'!$Z$2:$Z$557,'Infos Relatório'!C$1,'Faturamento SP2'!$T$2:$T$557,"Sim")</f>
        <v>0</v>
      </c>
      <c r="G133" s="60" t="e">
        <f t="shared" si="24"/>
        <v>#DIV/0!</v>
      </c>
      <c r="H133" s="24">
        <f>SUMIFS('Faturamento SP2'!$H$2:$H$557,'Faturamento SP2'!$D$2:$D$557,'Infos Relatório'!$B$84,'Faturamento SP2'!$E$2:$E$557,'Infos Relatório'!$B133,'Faturamento SP2'!$Z$2:$Z$557,'Infos Relatório'!C$1)</f>
        <v>0</v>
      </c>
      <c r="I133" s="23">
        <f>COUNTIFS('Faturamento SP2'!$D$2:$D$557,'Infos Relatório'!$B$84,'Faturamento SP2'!$E$2:$E$557,'Infos Relatório'!$B133,'Faturamento SP2'!$Z$2:$Z$557,'Infos Relatório'!I$1)</f>
        <v>0</v>
      </c>
      <c r="J133" s="14">
        <f>SUMIFS('Faturamento SP2'!$G$2:$G$557,'Faturamento SP2'!$D$2:$D$557,'Infos Relatório'!$B$84,'Faturamento SP2'!$E$2:$E$557,'Infos Relatório'!$B133,'Faturamento SP2'!$Z$2:$Z$557,'Infos Relatório'!I$1)</f>
        <v>0</v>
      </c>
      <c r="K133" s="55">
        <f>SUMIFS('Faturamento SP2'!$J$2:$J$557,'Faturamento SP2'!$D$2:$D$557,'Infos Relatório'!$B$84,'Faturamento SP2'!$E$2:$E$557,'Infos Relatório'!$B133,'Faturamento SP2'!$Z$2:$Z$557,'Infos Relatório'!I$1)</f>
        <v>0</v>
      </c>
      <c r="L133" s="15">
        <f>SUMIFS('Faturamento SP2'!$O$2:$O$557,'Faturamento SP2'!$D$2:$D$557,'Infos Relatório'!$B$84,'Faturamento SP2'!$E$2:$E$557,'Infos Relatório'!$B133,'Faturamento SP2'!$Z$2:$Z$557,'Infos Relatório'!I$1,'Faturamento SP2'!$T$2:$T$557,"Sim")+SUMIFS('Faturamento SP2'!$P$2:$P$557,'Faturamento SP2'!$D$2:$D$557,'Infos Relatório'!$B$84,'Faturamento SP2'!$E$2:$E$557,'Infos Relatório'!$B133,'Faturamento SP2'!$Z$2:$Z$557,'Infos Relatório'!I$1,'Faturamento SP2'!$T$2:$T$557,"Sim")</f>
        <v>0</v>
      </c>
      <c r="M133" s="27" t="e">
        <f t="shared" si="25"/>
        <v>#DIV/0!</v>
      </c>
      <c r="N133" s="24">
        <f>SUMIFS('Faturamento SP2'!$H$2:$H$557,'Faturamento SP2'!$D$2:$D$557,'Infos Relatório'!$B$84,'Faturamento SP2'!$E$2:$E$557,'Infos Relatório'!$B133,'Faturamento SP2'!$Z$2:$Z$557,'Infos Relatório'!I$1)</f>
        <v>0</v>
      </c>
      <c r="O133" s="23">
        <f>COUNTIFS('Faturamento SP2'!$D$2:$D$557,'Infos Relatório'!$B$84,'Faturamento SP2'!$E$2:$E$557,'Infos Relatório'!$B133,'Faturamento SP2'!$Z$2:$Z$557,'Infos Relatório'!O$1)</f>
        <v>0</v>
      </c>
      <c r="P133" s="14">
        <f>SUMIFS('Faturamento SP2'!$G$2:$G$557,'Faturamento SP2'!$D$2:$D$557,'Infos Relatório'!$B$84,'Faturamento SP2'!$E$2:$E$557,'Infos Relatório'!$B133,'Faturamento SP2'!$Z$2:$Z$557,'Infos Relatório'!O$1)</f>
        <v>0</v>
      </c>
      <c r="Q133" s="14">
        <f>SUMIFS('Faturamento SP2'!$J$2:$J$557,'Faturamento SP2'!$D$2:$D$557,'Infos Relatório'!$B$84,'Faturamento SP2'!$E$2:$E$557,'Infos Relatório'!$B133,'Faturamento SP2'!$Z$2:$Z$557,'Infos Relatório'!O$1)</f>
        <v>0</v>
      </c>
      <c r="R133" s="15">
        <f>SUMIFS('Faturamento SP2'!$O$2:$O$557,'Faturamento SP2'!$D$2:$D$557,'Infos Relatório'!$B$84,'Faturamento SP2'!$E$2:$E$557,'Infos Relatório'!$B133,'Faturamento SP2'!$Z$2:$Z$557,'Infos Relatório'!O$1,'Faturamento SP2'!$T$2:$T$557,"Sim")+SUMIFS('Faturamento SP2'!$P$2:$P$557,'Faturamento SP2'!$D$2:$D$557,'Infos Relatório'!$B$84,'Faturamento SP2'!$E$2:$E$557,'Infos Relatório'!$B133,'Faturamento SP2'!$Z$2:$Z$557,'Infos Relatório'!O$1,'Faturamento SP2'!$T$2:$T$557,"Sim")</f>
        <v>0</v>
      </c>
      <c r="S133" s="27" t="e">
        <f t="shared" si="26"/>
        <v>#DIV/0!</v>
      </c>
      <c r="T133" s="24">
        <f>SUMIFS('Faturamento SP2'!$H$2:$H$557,'Faturamento SP2'!$D$2:$D$557,'Infos Relatório'!$B$84,'Faturamento SP2'!$E$2:$E$557,'Infos Relatório'!$B133,'Faturamento SP2'!$Z$2:$Z$557,'Infos Relatório'!O$1)</f>
        <v>0</v>
      </c>
      <c r="U133" s="23">
        <f>COUNTIFS('Faturamento SP2'!$D$2:$D$557,'Infos Relatório'!$B$84,'Faturamento SP2'!$E$2:$E$557,'Infos Relatório'!$B133,'Faturamento SP2'!$Z$2:$Z$557,'Infos Relatório'!U$1)</f>
        <v>0</v>
      </c>
      <c r="V133" s="14">
        <f>SUMIFS('Faturamento SP2'!$G$2:$G$557,'Faturamento SP2'!$D$2:$D$557,'Infos Relatório'!$B$84,'Faturamento SP2'!$E$2:$E$557,'Infos Relatório'!$B133,'Faturamento SP2'!$Z$2:$Z$557,'Infos Relatório'!U$1)</f>
        <v>0</v>
      </c>
      <c r="W133" s="14">
        <f>SUMIFS('Faturamento SP2'!$J$2:$J$557,'Faturamento SP2'!$D$2:$D$557,'Infos Relatório'!$B$84,'Faturamento SP2'!$E$2:$E$557,'Infos Relatório'!$B133,'Faturamento SP2'!$Z$2:$Z$557,'Infos Relatório'!U$1)</f>
        <v>0</v>
      </c>
      <c r="X133" s="15">
        <f>SUMIFS('Faturamento SP2'!$O$2:$O$557,'Faturamento SP2'!$D$2:$D$557,'Infos Relatório'!$B$84,'Faturamento SP2'!$E$2:$E$557,'Infos Relatório'!$B133,'Faturamento SP2'!$Z$2:$Z$557,'Infos Relatório'!U$1,'Faturamento SP2'!$T$2:$T$557,"Sim")+SUMIFS('Faturamento SP2'!$P$2:$P$557,'Faturamento SP2'!$D$2:$D$557,'Infos Relatório'!$B$84,'Faturamento SP2'!$E$2:$E$557,'Infos Relatório'!$B133,'Faturamento SP2'!$Z$2:$Z$557,'Infos Relatório'!U$1,'Faturamento SP2'!$T$2:$T$557,"Sim")</f>
        <v>0</v>
      </c>
      <c r="Y133" s="27" t="e">
        <f t="shared" si="27"/>
        <v>#DIV/0!</v>
      </c>
      <c r="Z133" s="24">
        <f>SUMIFS('Faturamento SP2'!$H$2:$H$557,'Faturamento SP2'!$D$2:$D$557,'Infos Relatório'!$B$84,'Faturamento SP2'!$E$2:$E$557,'Infos Relatório'!$B133,'Faturamento SP2'!$Z$2:$Z$557,'Infos Relatório'!U$1)</f>
        <v>0</v>
      </c>
      <c r="AA133" s="23">
        <f>COUNTIFS('Faturamento SP2'!$D$2:$D$557,'Infos Relatório'!$B$84,'Faturamento SP2'!$E$2:$E$557,'Infos Relatório'!$B133,'Faturamento SP2'!$Z$2:$Z$557,'Infos Relatório'!AA$1)</f>
        <v>0</v>
      </c>
      <c r="AB133" s="14">
        <f>SUMIFS('Faturamento SP2'!$G$2:$G$557,'Faturamento SP2'!$D$2:$D$557,'Infos Relatório'!$B$84,'Faturamento SP2'!$E$2:$E$557,'Infos Relatório'!$B133,'Faturamento SP2'!$Z$2:$Z$557,'Infos Relatório'!AA$1)</f>
        <v>0</v>
      </c>
      <c r="AC133" s="14">
        <f>SUMIFS('Faturamento SP2'!$J$2:$J$557,'Faturamento SP2'!$D$2:$D$557,'Infos Relatório'!$B$84,'Faturamento SP2'!$E$2:$E$557,'Infos Relatório'!$B133,'Faturamento SP2'!$Z$2:$Z$557,'Infos Relatório'!AA$1)</f>
        <v>0</v>
      </c>
      <c r="AD133" s="15">
        <f>SUMIFS('Faturamento SP2'!$O$2:$O$557,'Faturamento SP2'!$D$2:$D$557,'Infos Relatório'!$B$84,'Faturamento SP2'!$E$2:$E$557,'Infos Relatório'!$B133,'Faturamento SP2'!$Z$2:$Z$557,'Infos Relatório'!AA$1,'Faturamento SP2'!$T$2:$T$557,"Sim")+SUMIFS('Faturamento SP2'!$P$2:$P$557,'Faturamento SP2'!$D$2:$D$557,'Infos Relatório'!$B$84,'Faturamento SP2'!$E$2:$E$557,'Infos Relatório'!$B133,'Faturamento SP2'!$Z$2:$Z$557,'Infos Relatório'!AA$1,'Faturamento SP2'!$T$2:$T$557,"Sim")</f>
        <v>0</v>
      </c>
      <c r="AE133" s="27" t="e">
        <f t="shared" si="28"/>
        <v>#DIV/0!</v>
      </c>
      <c r="AF133" s="24">
        <f>SUMIFS('Faturamento SP2'!$H$2:$H$557,'Faturamento SP2'!$D$2:$D$557,'Infos Relatório'!$B$84,'Faturamento SP2'!$E$2:$E$557,'Infos Relatório'!$B133,'Faturamento SP2'!$Z$2:$Z$557,'Infos Relatório'!AA$1)</f>
        <v>0</v>
      </c>
      <c r="AG133" s="23">
        <f>COUNTIFS('Faturamento SP2'!$D$2:$D$557,'Infos Relatório'!$B$84,'Faturamento SP2'!$E$2:$E$557,'Infos Relatório'!$B133,'Faturamento SP2'!$Z$2:$Z$557,'Infos Relatório'!AG$1)</f>
        <v>0</v>
      </c>
      <c r="AH133" s="14">
        <f>SUMIFS('Faturamento SP2'!$G$2:$G$557,'Faturamento SP2'!$D$2:$D$557,'Infos Relatório'!$B$84,'Faturamento SP2'!$E$2:$E$557,'Infos Relatório'!$B133,'Faturamento SP2'!$Z$2:$Z$557,'Infos Relatório'!AG$1)</f>
        <v>0</v>
      </c>
      <c r="AI133" s="14">
        <f>SUMIFS('Faturamento SP2'!$J$2:$J$557,'Faturamento SP2'!$D$2:$D$557,'Infos Relatório'!$B$84,'Faturamento SP2'!$E$2:$E$557,'Infos Relatório'!$B133,'Faturamento SP2'!$Z$2:$Z$557,'Infos Relatório'!AG$1)</f>
        <v>0</v>
      </c>
      <c r="AJ133" s="15">
        <f>SUMIFS('Faturamento SP2'!$O$2:$O$557,'Faturamento SP2'!$D$2:$D$557,'Infos Relatório'!$B$84,'Faturamento SP2'!$E$2:$E$557,'Infos Relatório'!$B133,'Faturamento SP2'!$Z$2:$Z$557,'Infos Relatório'!AG$1,'Faturamento SP2'!$T$2:$T$557,"Sim")+SUMIFS('Faturamento SP2'!$P$2:$P$557,'Faturamento SP2'!$D$2:$D$557,'Infos Relatório'!$B$84,'Faturamento SP2'!$E$2:$E$557,'Infos Relatório'!$B133,'Faturamento SP2'!$Z$2:$Z$557,'Infos Relatório'!AG$1,'Faturamento SP2'!$T$2:$T$557,"Sim")</f>
        <v>0</v>
      </c>
      <c r="AK133" s="27" t="e">
        <f t="shared" si="29"/>
        <v>#DIV/0!</v>
      </c>
      <c r="AL133" s="24">
        <f>SUMIFS('Faturamento SP2'!$H$2:$H$557,'Faturamento SP2'!$D$2:$D$557,'Infos Relatório'!$B$84,'Faturamento SP2'!$E$2:$E$557,'Infos Relatório'!$B133,'Faturamento SP2'!$Z$2:$Z$557,'Infos Relatório'!AG$1)</f>
        <v>0</v>
      </c>
      <c r="AM133" s="23">
        <f>COUNTIFS('Faturamento SP2'!$D$2:$D$557,'Infos Relatório'!$B$84,'Faturamento SP2'!$E$2:$E$557,'Infos Relatório'!$B133,'Faturamento SP2'!$Z$2:$Z$557,'Infos Relatório'!AM$1)</f>
        <v>0</v>
      </c>
      <c r="AN133" s="14">
        <f>SUMIFS('Faturamento SP2'!$G$2:$G$557,'Faturamento SP2'!$D$2:$D$557,'Infos Relatório'!$B$84,'Faturamento SP2'!$E$2:$E$557,'Infos Relatório'!$B133,'Faturamento SP2'!$Z$2:$Z$557,'Infos Relatório'!AM$1)</f>
        <v>0</v>
      </c>
      <c r="AO133" s="14">
        <f>SUMIFS('Faturamento SP2'!$J$2:$J$557,'Faturamento SP2'!$D$2:$D$557,'Infos Relatório'!$B$84,'Faturamento SP2'!$E$2:$E$557,'Infos Relatório'!$B133,'Faturamento SP2'!$Z$2:$Z$557,'Infos Relatório'!AM$1)</f>
        <v>0</v>
      </c>
      <c r="AP133" s="15">
        <f>SUMIFS('Faturamento SP2'!$O$2:$O$557,'Faturamento SP2'!$D$2:$D$557,'Infos Relatório'!$B$84,'Faturamento SP2'!$E$2:$E$557,'Infos Relatório'!$B133,'Faturamento SP2'!$Z$2:$Z$557,'Infos Relatório'!AM$1,'Faturamento SP2'!$T$2:$T$557,"Sim")+SUMIFS('Faturamento SP2'!$P$2:$P$557,'Faturamento SP2'!$D$2:$D$557,'Infos Relatório'!$B$84,'Faturamento SP2'!$E$2:$E$557,'Infos Relatório'!$B133,'Faturamento SP2'!$Z$2:$Z$557,'Infos Relatório'!AM$1,'Faturamento SP2'!$T$2:$T$557,"Sim")</f>
        <v>0</v>
      </c>
      <c r="AQ133" s="27" t="e">
        <f t="shared" si="30"/>
        <v>#DIV/0!</v>
      </c>
      <c r="AR133" s="24">
        <f>SUMIFS('Faturamento SP2'!$H$2:$H$557,'Faturamento SP2'!$D$2:$D$557,'Infos Relatório'!$B$84,'Faturamento SP2'!$E$2:$E$557,'Infos Relatório'!$B133,'Faturamento SP2'!$Z$2:$Z$557,'Infos Relatório'!AM$1)</f>
        <v>0</v>
      </c>
      <c r="AS133" s="23">
        <f>COUNTIFS('Faturamento SP2'!$D$2:$D$557,'Infos Relatório'!$B$84,'Faturamento SP2'!$E$2:$E$557,'Infos Relatório'!$B133,'Faturamento SP2'!$Z$2:$Z$557,'Infos Relatório'!AS$1)</f>
        <v>0</v>
      </c>
      <c r="AT133" s="14">
        <f>SUMIFS('Faturamento SP2'!$G$2:$G$557,'Faturamento SP2'!$D$2:$D$557,'Infos Relatório'!$B$84,'Faturamento SP2'!$E$2:$E$557,'Infos Relatório'!$B133,'Faturamento SP2'!$Z$2:$Z$557,'Infos Relatório'!AS$1)</f>
        <v>0</v>
      </c>
      <c r="AU133" s="14">
        <f>SUMIFS('Faturamento SP2'!$J$2:$J$557,'Faturamento SP2'!$D$2:$D$557,'Infos Relatório'!$B$84,'Faturamento SP2'!$E$2:$E$557,'Infos Relatório'!$B133,'Faturamento SP2'!$Z$2:$Z$557,'Infos Relatório'!AS$1)</f>
        <v>0</v>
      </c>
      <c r="AV133" s="15">
        <f>SUMIFS('Faturamento SP2'!$O$2:$O$557,'Faturamento SP2'!$D$2:$D$557,'Infos Relatório'!$B$84,'Faturamento SP2'!$E$2:$E$557,'Infos Relatório'!$B133,'Faturamento SP2'!$Z$2:$Z$557,'Infos Relatório'!AS$1,'Faturamento SP2'!$T$2:$T$557,"Sim")+SUMIFS('Faturamento SP2'!$P$2:$P$557,'Faturamento SP2'!$D$2:$D$557,'Infos Relatório'!$B$84,'Faturamento SP2'!$E$2:$E$557,'Infos Relatório'!$B133,'Faturamento SP2'!$Z$2:$Z$557,'Infos Relatório'!AS$1,'Faturamento SP2'!$T$2:$T$557,"Sim")</f>
        <v>0</v>
      </c>
      <c r="AW133" s="27" t="e">
        <f t="shared" si="31"/>
        <v>#DIV/0!</v>
      </c>
      <c r="AX133" s="24">
        <f>SUMIFS('Faturamento SP2'!$H$2:$H$557,'Faturamento SP2'!$D$2:$D$557,'Infos Relatório'!$B$84,'Faturamento SP2'!$E$2:$E$557,'Infos Relatório'!$B133,'Faturamento SP2'!$Z$2:$Z$557,'Infos Relatório'!AS$1)</f>
        <v>0</v>
      </c>
      <c r="AY133" s="23">
        <f>COUNTIFS('Faturamento SP2'!$D$2:$D$557,'Infos Relatório'!$B$84,'Faturamento SP2'!$E$2:$E$557,'Infos Relatório'!$B133,'Faturamento SP2'!$Z$2:$Z$557,'Infos Relatório'!AY$1)</f>
        <v>0</v>
      </c>
      <c r="AZ133" s="14">
        <f>SUMIFS('Faturamento SP2'!$G$2:$G$557,'Faturamento SP2'!$D$2:$D$557,'Infos Relatório'!$B$84,'Faturamento SP2'!$E$2:$E$557,'Infos Relatório'!$B133,'Faturamento SP2'!$Z$2:$Z$557,'Infos Relatório'!AY$1)</f>
        <v>0</v>
      </c>
      <c r="BA133" s="14">
        <f>SUMIFS('Faturamento SP2'!$J$2:$J$557,'Faturamento SP2'!$D$2:$D$557,'Infos Relatório'!$B$84,'Faturamento SP2'!$E$2:$E$557,'Infos Relatório'!$B133,'Faturamento SP2'!$Z$2:$Z$557,'Infos Relatório'!AY$1)</f>
        <v>0</v>
      </c>
      <c r="BB133" s="15">
        <f>SUMIFS('Faturamento SP2'!$O$2:$O$557,'Faturamento SP2'!$D$2:$D$557,'Infos Relatório'!$B$84,'Faturamento SP2'!$E$2:$E$557,'Infos Relatório'!$B133,'Faturamento SP2'!$Z$2:$Z$557,'Infos Relatório'!AY$1,'Faturamento SP2'!$T$2:$T$557,"Sim")+SUMIFS('Faturamento SP2'!$P$2:$P$557,'Faturamento SP2'!$D$2:$D$557,'Infos Relatório'!$B$84,'Faturamento SP2'!$E$2:$E$557,'Infos Relatório'!$B133,'Faturamento SP2'!$Z$2:$Z$557,'Infos Relatório'!AY$1,'Faturamento SP2'!$T$2:$T$557,"Sim")</f>
        <v>0</v>
      </c>
      <c r="BC133" s="27" t="e">
        <f t="shared" si="32"/>
        <v>#DIV/0!</v>
      </c>
      <c r="BD133" s="24">
        <f>SUMIFS('Faturamento SP2'!$H$2:$H$557,'Faturamento SP2'!$D$2:$D$557,'Infos Relatório'!$B$84,'Faturamento SP2'!$E$2:$E$557,'Infos Relatório'!$B133,'Faturamento SP2'!$Z$2:$Z$557,'Infos Relatório'!AY$1)</f>
        <v>0</v>
      </c>
      <c r="BE133" s="23">
        <f>COUNTIFS('Faturamento SP2'!$D$2:$D$557,'Infos Relatório'!$B$84,'Faturamento SP2'!$E$2:$E$557,'Infos Relatório'!$B133,'Faturamento SP2'!$Z$2:$Z$557,'Infos Relatório'!BE$1)</f>
        <v>0</v>
      </c>
      <c r="BF133" s="14">
        <f>SUMIFS('Faturamento SP2'!$G$2:$G$557,'Faturamento SP2'!$D$2:$D$557,'Infos Relatório'!$B$84,'Faturamento SP2'!$E$2:$E$557,'Infos Relatório'!$B133,'Faturamento SP2'!$Z$2:$Z$557,'Infos Relatório'!BE$1)</f>
        <v>0</v>
      </c>
      <c r="BG133" s="14">
        <f>SUMIFS('Faturamento SP2'!$J$2:$J$557,'Faturamento SP2'!$D$2:$D$557,'Infos Relatório'!$B$84,'Faturamento SP2'!$E$2:$E$557,'Infos Relatório'!$B133,'Faturamento SP2'!$Z$2:$Z$557,'Infos Relatório'!BE$1)</f>
        <v>0</v>
      </c>
      <c r="BH133" s="15">
        <f>SUMIFS('Faturamento SP2'!$O$2:$O$557,'Faturamento SP2'!$D$2:$D$557,'Infos Relatório'!$B$84,'Faturamento SP2'!$E$2:$E$557,'Infos Relatório'!$B133,'Faturamento SP2'!$Z$2:$Z$557,'Infos Relatório'!BE$1,'Faturamento SP2'!$T$2:$T$557,"Sim")+SUMIFS('Faturamento SP2'!$P$2:$P$557,'Faturamento SP2'!$D$2:$D$557,'Infos Relatório'!$B$84,'Faturamento SP2'!$E$2:$E$557,'Infos Relatório'!$B133,'Faturamento SP2'!$Z$2:$Z$557,'Infos Relatório'!BE$1,'Faturamento SP2'!$T$2:$T$557,"Sim")</f>
        <v>0</v>
      </c>
      <c r="BI133" s="27" t="e">
        <f t="shared" si="33"/>
        <v>#DIV/0!</v>
      </c>
      <c r="BJ133" s="24">
        <f>SUMIFS('Faturamento SP2'!$H$2:$H$557,'Faturamento SP2'!$D$2:$D$557,'Infos Relatório'!$B$84,'Faturamento SP2'!$E$2:$E$557,'Infos Relatório'!$B133,'Faturamento SP2'!$Z$2:$Z$557,'Infos Relatório'!BE$1)</f>
        <v>0</v>
      </c>
      <c r="BK133" s="23">
        <f>COUNTIFS('Faturamento SP2'!$D$2:$D$557,'Infos Relatório'!$B$84,'Faturamento SP2'!$E$2:$E$557,'Infos Relatório'!$B133,'Faturamento SP2'!$Z$2:$Z$557,'Infos Relatório'!BK$1)</f>
        <v>0</v>
      </c>
      <c r="BL133" s="14">
        <f>SUMIFS('Faturamento SP2'!$G$2:$G$557,'Faturamento SP2'!$D$2:$D$557,'Infos Relatório'!$B$84,'Faturamento SP2'!$E$2:$E$557,'Infos Relatório'!$B133,'Faturamento SP2'!$Z$2:$Z$557,'Infos Relatório'!BK$1)</f>
        <v>0</v>
      </c>
      <c r="BM133" s="14">
        <f>SUMIFS('Faturamento SP2'!$J$2:$J$557,'Faturamento SP2'!$D$2:$D$557,'Infos Relatório'!$B$84,'Faturamento SP2'!$E$2:$E$557,'Infos Relatório'!$B133,'Faturamento SP2'!$Z$2:$Z$557,'Infos Relatório'!BK$1)</f>
        <v>0</v>
      </c>
      <c r="BN133" s="15">
        <f>SUMIFS('Faturamento SP2'!$O$2:$O$557,'Faturamento SP2'!$D$2:$D$557,'Infos Relatório'!$B$84,'Faturamento SP2'!$E$2:$E$557,'Infos Relatório'!$B133,'Faturamento SP2'!$Z$2:$Z$557,'Infos Relatório'!BK$1,'Faturamento SP2'!$T$2:$T$557,"Sim")+SUMIFS('Faturamento SP2'!$P$2:$P$557,'Faturamento SP2'!$D$2:$D$557,'Infos Relatório'!$B$84,'Faturamento SP2'!$E$2:$E$557,'Infos Relatório'!$B133,'Faturamento SP2'!$Z$2:$Z$557,'Infos Relatório'!BK$1,'Faturamento SP2'!$T$2:$T$557,"Sim")</f>
        <v>0</v>
      </c>
      <c r="BO133" s="27" t="e">
        <f t="shared" si="34"/>
        <v>#DIV/0!</v>
      </c>
      <c r="BP133" s="24">
        <f>SUMIFS('Faturamento SP2'!$H$2:$H$557,'Faturamento SP2'!$D$2:$D$557,'Infos Relatório'!$B$84,'Faturamento SP2'!$E$2:$E$557,'Infos Relatório'!$B133,'Faturamento SP2'!$Z$2:$Z$557,'Infos Relatório'!BK$1)</f>
        <v>0</v>
      </c>
      <c r="BQ133" s="23">
        <f>COUNTIFS('Faturamento SP2'!$D$2:$D$557,'Infos Relatório'!$B$84,'Faturamento SP2'!$E$2:$E$557,'Infos Relatório'!$B133,'Faturamento SP2'!$Z$2:$Z$557,'Infos Relatório'!BQ$1)</f>
        <v>0</v>
      </c>
      <c r="BR133" s="14">
        <f>SUMIFS('Faturamento SP2'!$G$2:$G$557,'Faturamento SP2'!$D$2:$D$557,'Infos Relatório'!$B$84,'Faturamento SP2'!$E$2:$E$557,'Infos Relatório'!$B133,'Faturamento SP2'!$Z$2:$Z$557,'Infos Relatório'!BQ$1)</f>
        <v>0</v>
      </c>
      <c r="BS133" s="14">
        <f>SUMIFS('Faturamento SP2'!$J$2:$J$557,'Faturamento SP2'!$D$2:$D$557,'Infos Relatório'!$B$84,'Faturamento SP2'!$E$2:$E$557,'Infos Relatório'!$B133,'Faturamento SP2'!$Z$2:$Z$557,'Infos Relatório'!BQ$1)</f>
        <v>0</v>
      </c>
      <c r="BT133" s="15">
        <f>SUMIFS('Faturamento SP2'!$O$2:$O$557,'Faturamento SP2'!$D$2:$D$557,'Infos Relatório'!$B$84,'Faturamento SP2'!$E$2:$E$557,'Infos Relatório'!$B133,'Faturamento SP2'!$Z$2:$Z$557,'Infos Relatório'!BQ$1,'Faturamento SP2'!$T$2:$T$557,"Sim")+SUMIFS('Faturamento SP2'!$P$2:$P$557,'Faturamento SP2'!$D$2:$D$557,'Infos Relatório'!$B$84,'Faturamento SP2'!$E$2:$E$557,'Infos Relatório'!$B133,'Faturamento SP2'!$Z$2:$Z$557,'Infos Relatório'!BQ$1,'Faturamento SP2'!$T$2:$T$557,"Sim")</f>
        <v>0</v>
      </c>
      <c r="BU133" s="27" t="e">
        <f t="shared" si="35"/>
        <v>#DIV/0!</v>
      </c>
      <c r="BV133" s="24">
        <f>SUMIFS('Faturamento SP2'!$H$2:$H$557,'Faturamento SP2'!$D$2:$D$557,'Infos Relatório'!$B$84,'Faturamento SP2'!$E$2:$E$557,'Infos Relatório'!$B133,'Faturamento SP2'!$Z$2:$Z$557,'Infos Relatório'!BQ$1)</f>
        <v>0</v>
      </c>
    </row>
    <row r="134" spans="2:74">
      <c r="B134" s="17" t="s">
        <v>280</v>
      </c>
      <c r="C134" s="23">
        <f>COUNTIFS('Faturamento SP2'!$D$2:$D$557,'Infos Relatório'!$B$84,'Faturamento SP2'!$E$2:$E$557,'Infos Relatório'!$B134,'Faturamento SP2'!$Z$2:$Z$557,'Infos Relatório'!C$1)</f>
        <v>0</v>
      </c>
      <c r="D134" s="14">
        <f>SUMIFS('Faturamento SP2'!$G$2:$G$557,'Faturamento SP2'!$D$2:$D$557,'Infos Relatório'!$B$84,'Faturamento SP2'!$E$2:$E$557,'Infos Relatório'!$B134,'Faturamento SP2'!$Z$2:$Z$557,'Infos Relatório'!C$1)</f>
        <v>0</v>
      </c>
      <c r="E134" s="55">
        <f>SUMIFS('Faturamento SP2'!$J$2:$J$557,'Faturamento SP2'!$D$2:$D$557,'Infos Relatório'!$B$84,'Faturamento SP2'!$E$2:$E$557,'Infos Relatório'!$B134,'Faturamento SP2'!$Z$2:$Z$557,'Infos Relatório'!C$1)</f>
        <v>0</v>
      </c>
      <c r="F134" s="15">
        <f>SUMIFS('Faturamento SP2'!$O$2:$O$557,'Faturamento SP2'!$D$2:$D$557,'Infos Relatório'!$B$84,'Faturamento SP2'!$E$2:$E$557,'Infos Relatório'!$B134,'Faturamento SP2'!$Z$2:$Z$557,'Infos Relatório'!C$1,'Faturamento SP2'!$T$2:$T$557,"Sim")+SUMIFS('Faturamento SP2'!$P$2:$P$557,'Faturamento SP2'!$D$2:$D$557,'Infos Relatório'!$B$84,'Faturamento SP2'!$E$2:$E$557,'Infos Relatório'!$B134,'Faturamento SP2'!$Z$2:$Z$557,'Infos Relatório'!C$1,'Faturamento SP2'!$T$2:$T$557,"Sim")</f>
        <v>0</v>
      </c>
      <c r="G134" s="60" t="e">
        <f t="shared" si="24"/>
        <v>#DIV/0!</v>
      </c>
      <c r="H134" s="24">
        <f>SUMIFS('Faturamento SP2'!$H$2:$H$557,'Faturamento SP2'!$D$2:$D$557,'Infos Relatório'!$B$84,'Faturamento SP2'!$E$2:$E$557,'Infos Relatório'!$B134,'Faturamento SP2'!$Z$2:$Z$557,'Infos Relatório'!C$1)</f>
        <v>0</v>
      </c>
      <c r="I134" s="23">
        <f>COUNTIFS('Faturamento SP2'!$D$2:$D$557,'Infos Relatório'!$B$84,'Faturamento SP2'!$E$2:$E$557,'Infos Relatório'!$B134,'Faturamento SP2'!$Z$2:$Z$557,'Infos Relatório'!I$1)</f>
        <v>0</v>
      </c>
      <c r="J134" s="14">
        <f>SUMIFS('Faturamento SP2'!$G$2:$G$557,'Faturamento SP2'!$D$2:$D$557,'Infos Relatório'!$B$84,'Faturamento SP2'!$E$2:$E$557,'Infos Relatório'!$B134,'Faturamento SP2'!$Z$2:$Z$557,'Infos Relatório'!I$1)</f>
        <v>0</v>
      </c>
      <c r="K134" s="55">
        <f>SUMIFS('Faturamento SP2'!$J$2:$J$557,'Faturamento SP2'!$D$2:$D$557,'Infos Relatório'!$B$84,'Faturamento SP2'!$E$2:$E$557,'Infos Relatório'!$B134,'Faturamento SP2'!$Z$2:$Z$557,'Infos Relatório'!I$1)</f>
        <v>0</v>
      </c>
      <c r="L134" s="15">
        <f>SUMIFS('Faturamento SP2'!$O$2:$O$557,'Faturamento SP2'!$D$2:$D$557,'Infos Relatório'!$B$84,'Faturamento SP2'!$E$2:$E$557,'Infos Relatório'!$B134,'Faturamento SP2'!$Z$2:$Z$557,'Infos Relatório'!I$1,'Faturamento SP2'!$T$2:$T$557,"Sim")+SUMIFS('Faturamento SP2'!$P$2:$P$557,'Faturamento SP2'!$D$2:$D$557,'Infos Relatório'!$B$84,'Faturamento SP2'!$E$2:$E$557,'Infos Relatório'!$B134,'Faturamento SP2'!$Z$2:$Z$557,'Infos Relatório'!I$1,'Faturamento SP2'!$T$2:$T$557,"Sim")</f>
        <v>0</v>
      </c>
      <c r="M134" s="27" t="e">
        <f t="shared" si="25"/>
        <v>#DIV/0!</v>
      </c>
      <c r="N134" s="24">
        <f>SUMIFS('Faturamento SP2'!$H$2:$H$557,'Faturamento SP2'!$D$2:$D$557,'Infos Relatório'!$B$84,'Faturamento SP2'!$E$2:$E$557,'Infos Relatório'!$B134,'Faturamento SP2'!$Z$2:$Z$557,'Infos Relatório'!I$1)</f>
        <v>0</v>
      </c>
      <c r="O134" s="23">
        <f>COUNTIFS('Faturamento SP2'!$D$2:$D$557,'Infos Relatório'!$B$84,'Faturamento SP2'!$E$2:$E$557,'Infos Relatório'!$B134,'Faturamento SP2'!$Z$2:$Z$557,'Infos Relatório'!O$1)</f>
        <v>0</v>
      </c>
      <c r="P134" s="14">
        <f>SUMIFS('Faturamento SP2'!$G$2:$G$557,'Faturamento SP2'!$D$2:$D$557,'Infos Relatório'!$B$84,'Faturamento SP2'!$E$2:$E$557,'Infos Relatório'!$B134,'Faturamento SP2'!$Z$2:$Z$557,'Infos Relatório'!O$1)</f>
        <v>0</v>
      </c>
      <c r="Q134" s="14">
        <f>SUMIFS('Faturamento SP2'!$J$2:$J$557,'Faturamento SP2'!$D$2:$D$557,'Infos Relatório'!$B$84,'Faturamento SP2'!$E$2:$E$557,'Infos Relatório'!$B134,'Faturamento SP2'!$Z$2:$Z$557,'Infos Relatório'!O$1)</f>
        <v>0</v>
      </c>
      <c r="R134" s="15">
        <f>SUMIFS('Faturamento SP2'!$O$2:$O$557,'Faturamento SP2'!$D$2:$D$557,'Infos Relatório'!$B$84,'Faturamento SP2'!$E$2:$E$557,'Infos Relatório'!$B134,'Faturamento SP2'!$Z$2:$Z$557,'Infos Relatório'!O$1,'Faturamento SP2'!$T$2:$T$557,"Sim")+SUMIFS('Faturamento SP2'!$P$2:$P$557,'Faturamento SP2'!$D$2:$D$557,'Infos Relatório'!$B$84,'Faturamento SP2'!$E$2:$E$557,'Infos Relatório'!$B134,'Faturamento SP2'!$Z$2:$Z$557,'Infos Relatório'!O$1,'Faturamento SP2'!$T$2:$T$557,"Sim")</f>
        <v>0</v>
      </c>
      <c r="S134" s="27" t="e">
        <f t="shared" si="26"/>
        <v>#DIV/0!</v>
      </c>
      <c r="T134" s="24">
        <f>SUMIFS('Faturamento SP2'!$H$2:$H$557,'Faturamento SP2'!$D$2:$D$557,'Infos Relatório'!$B$84,'Faturamento SP2'!$E$2:$E$557,'Infos Relatório'!$B134,'Faturamento SP2'!$Z$2:$Z$557,'Infos Relatório'!O$1)</f>
        <v>0</v>
      </c>
      <c r="U134" s="23">
        <f>COUNTIFS('Faturamento SP2'!$D$2:$D$557,'Infos Relatório'!$B$84,'Faturamento SP2'!$E$2:$E$557,'Infos Relatório'!$B134,'Faturamento SP2'!$Z$2:$Z$557,'Infos Relatório'!U$1)</f>
        <v>0</v>
      </c>
      <c r="V134" s="14">
        <f>SUMIFS('Faturamento SP2'!$G$2:$G$557,'Faturamento SP2'!$D$2:$D$557,'Infos Relatório'!$B$84,'Faturamento SP2'!$E$2:$E$557,'Infos Relatório'!$B134,'Faturamento SP2'!$Z$2:$Z$557,'Infos Relatório'!U$1)</f>
        <v>0</v>
      </c>
      <c r="W134" s="14">
        <f>SUMIFS('Faturamento SP2'!$J$2:$J$557,'Faturamento SP2'!$D$2:$D$557,'Infos Relatório'!$B$84,'Faturamento SP2'!$E$2:$E$557,'Infos Relatório'!$B134,'Faturamento SP2'!$Z$2:$Z$557,'Infos Relatório'!U$1)</f>
        <v>0</v>
      </c>
      <c r="X134" s="15">
        <f>SUMIFS('Faturamento SP2'!$O$2:$O$557,'Faturamento SP2'!$D$2:$D$557,'Infos Relatório'!$B$84,'Faturamento SP2'!$E$2:$E$557,'Infos Relatório'!$B134,'Faturamento SP2'!$Z$2:$Z$557,'Infos Relatório'!U$1,'Faturamento SP2'!$T$2:$T$557,"Sim")+SUMIFS('Faturamento SP2'!$P$2:$P$557,'Faturamento SP2'!$D$2:$D$557,'Infos Relatório'!$B$84,'Faturamento SP2'!$E$2:$E$557,'Infos Relatório'!$B134,'Faturamento SP2'!$Z$2:$Z$557,'Infos Relatório'!U$1,'Faturamento SP2'!$T$2:$T$557,"Sim")</f>
        <v>0</v>
      </c>
      <c r="Y134" s="27" t="e">
        <f t="shared" si="27"/>
        <v>#DIV/0!</v>
      </c>
      <c r="Z134" s="24">
        <f>SUMIFS('Faturamento SP2'!$H$2:$H$557,'Faturamento SP2'!$D$2:$D$557,'Infos Relatório'!$B$84,'Faturamento SP2'!$E$2:$E$557,'Infos Relatório'!$B134,'Faturamento SP2'!$Z$2:$Z$557,'Infos Relatório'!U$1)</f>
        <v>0</v>
      </c>
      <c r="AA134" s="23">
        <f>COUNTIFS('Faturamento SP2'!$D$2:$D$557,'Infos Relatório'!$B$84,'Faturamento SP2'!$E$2:$E$557,'Infos Relatório'!$B134,'Faturamento SP2'!$Z$2:$Z$557,'Infos Relatório'!AA$1)</f>
        <v>0</v>
      </c>
      <c r="AB134" s="14">
        <f>SUMIFS('Faturamento SP2'!$G$2:$G$557,'Faturamento SP2'!$D$2:$D$557,'Infos Relatório'!$B$84,'Faturamento SP2'!$E$2:$E$557,'Infos Relatório'!$B134,'Faturamento SP2'!$Z$2:$Z$557,'Infos Relatório'!AA$1)</f>
        <v>0</v>
      </c>
      <c r="AC134" s="14">
        <f>SUMIFS('Faturamento SP2'!$J$2:$J$557,'Faturamento SP2'!$D$2:$D$557,'Infos Relatório'!$B$84,'Faturamento SP2'!$E$2:$E$557,'Infos Relatório'!$B134,'Faturamento SP2'!$Z$2:$Z$557,'Infos Relatório'!AA$1)</f>
        <v>0</v>
      </c>
      <c r="AD134" s="15">
        <f>SUMIFS('Faturamento SP2'!$O$2:$O$557,'Faturamento SP2'!$D$2:$D$557,'Infos Relatório'!$B$84,'Faturamento SP2'!$E$2:$E$557,'Infos Relatório'!$B134,'Faturamento SP2'!$Z$2:$Z$557,'Infos Relatório'!AA$1,'Faturamento SP2'!$T$2:$T$557,"Sim")+SUMIFS('Faturamento SP2'!$P$2:$P$557,'Faturamento SP2'!$D$2:$D$557,'Infos Relatório'!$B$84,'Faturamento SP2'!$E$2:$E$557,'Infos Relatório'!$B134,'Faturamento SP2'!$Z$2:$Z$557,'Infos Relatório'!AA$1,'Faturamento SP2'!$T$2:$T$557,"Sim")</f>
        <v>0</v>
      </c>
      <c r="AE134" s="27" t="e">
        <f t="shared" si="28"/>
        <v>#DIV/0!</v>
      </c>
      <c r="AF134" s="24">
        <f>SUMIFS('Faturamento SP2'!$H$2:$H$557,'Faturamento SP2'!$D$2:$D$557,'Infos Relatório'!$B$84,'Faturamento SP2'!$E$2:$E$557,'Infos Relatório'!$B134,'Faturamento SP2'!$Z$2:$Z$557,'Infos Relatório'!AA$1)</f>
        <v>0</v>
      </c>
      <c r="AG134" s="23">
        <f>COUNTIFS('Faturamento SP2'!$D$2:$D$557,'Infos Relatório'!$B$84,'Faturamento SP2'!$E$2:$E$557,'Infos Relatório'!$B134,'Faturamento SP2'!$Z$2:$Z$557,'Infos Relatório'!AG$1)</f>
        <v>0</v>
      </c>
      <c r="AH134" s="14">
        <f>SUMIFS('Faturamento SP2'!$G$2:$G$557,'Faturamento SP2'!$D$2:$D$557,'Infos Relatório'!$B$84,'Faturamento SP2'!$E$2:$E$557,'Infos Relatório'!$B134,'Faturamento SP2'!$Z$2:$Z$557,'Infos Relatório'!AG$1)</f>
        <v>0</v>
      </c>
      <c r="AI134" s="14">
        <f>SUMIFS('Faturamento SP2'!$J$2:$J$557,'Faturamento SP2'!$D$2:$D$557,'Infos Relatório'!$B$84,'Faturamento SP2'!$E$2:$E$557,'Infos Relatório'!$B134,'Faturamento SP2'!$Z$2:$Z$557,'Infos Relatório'!AG$1)</f>
        <v>0</v>
      </c>
      <c r="AJ134" s="15">
        <f>SUMIFS('Faturamento SP2'!$O$2:$O$557,'Faturamento SP2'!$D$2:$D$557,'Infos Relatório'!$B$84,'Faturamento SP2'!$E$2:$E$557,'Infos Relatório'!$B134,'Faturamento SP2'!$Z$2:$Z$557,'Infos Relatório'!AG$1,'Faturamento SP2'!$T$2:$T$557,"Sim")+SUMIFS('Faturamento SP2'!$P$2:$P$557,'Faturamento SP2'!$D$2:$D$557,'Infos Relatório'!$B$84,'Faturamento SP2'!$E$2:$E$557,'Infos Relatório'!$B134,'Faturamento SP2'!$Z$2:$Z$557,'Infos Relatório'!AG$1,'Faturamento SP2'!$T$2:$T$557,"Sim")</f>
        <v>0</v>
      </c>
      <c r="AK134" s="27" t="e">
        <f t="shared" si="29"/>
        <v>#DIV/0!</v>
      </c>
      <c r="AL134" s="24">
        <f>SUMIFS('Faturamento SP2'!$H$2:$H$557,'Faturamento SP2'!$D$2:$D$557,'Infos Relatório'!$B$84,'Faturamento SP2'!$E$2:$E$557,'Infos Relatório'!$B134,'Faturamento SP2'!$Z$2:$Z$557,'Infos Relatório'!AG$1)</f>
        <v>0</v>
      </c>
      <c r="AM134" s="23">
        <f>COUNTIFS('Faturamento SP2'!$D$2:$D$557,'Infos Relatório'!$B$84,'Faturamento SP2'!$E$2:$E$557,'Infos Relatório'!$B134,'Faturamento SP2'!$Z$2:$Z$557,'Infos Relatório'!AM$1)</f>
        <v>0</v>
      </c>
      <c r="AN134" s="14">
        <f>SUMIFS('Faturamento SP2'!$G$2:$G$557,'Faturamento SP2'!$D$2:$D$557,'Infos Relatório'!$B$84,'Faturamento SP2'!$E$2:$E$557,'Infos Relatório'!$B134,'Faturamento SP2'!$Z$2:$Z$557,'Infos Relatório'!AM$1)</f>
        <v>0</v>
      </c>
      <c r="AO134" s="14">
        <f>SUMIFS('Faturamento SP2'!$J$2:$J$557,'Faturamento SP2'!$D$2:$D$557,'Infos Relatório'!$B$84,'Faturamento SP2'!$E$2:$E$557,'Infos Relatório'!$B134,'Faturamento SP2'!$Z$2:$Z$557,'Infos Relatório'!AM$1)</f>
        <v>0</v>
      </c>
      <c r="AP134" s="15">
        <f>SUMIFS('Faturamento SP2'!$O$2:$O$557,'Faturamento SP2'!$D$2:$D$557,'Infos Relatório'!$B$84,'Faturamento SP2'!$E$2:$E$557,'Infos Relatório'!$B134,'Faturamento SP2'!$Z$2:$Z$557,'Infos Relatório'!AM$1,'Faturamento SP2'!$T$2:$T$557,"Sim")+SUMIFS('Faturamento SP2'!$P$2:$P$557,'Faturamento SP2'!$D$2:$D$557,'Infos Relatório'!$B$84,'Faturamento SP2'!$E$2:$E$557,'Infos Relatório'!$B134,'Faturamento SP2'!$Z$2:$Z$557,'Infos Relatório'!AM$1,'Faturamento SP2'!$T$2:$T$557,"Sim")</f>
        <v>0</v>
      </c>
      <c r="AQ134" s="27" t="e">
        <f t="shared" si="30"/>
        <v>#DIV/0!</v>
      </c>
      <c r="AR134" s="24">
        <f>SUMIFS('Faturamento SP2'!$H$2:$H$557,'Faturamento SP2'!$D$2:$D$557,'Infos Relatório'!$B$84,'Faturamento SP2'!$E$2:$E$557,'Infos Relatório'!$B134,'Faturamento SP2'!$Z$2:$Z$557,'Infos Relatório'!AM$1)</f>
        <v>0</v>
      </c>
      <c r="AS134" s="23">
        <f>COUNTIFS('Faturamento SP2'!$D$2:$D$557,'Infos Relatório'!$B$84,'Faturamento SP2'!$E$2:$E$557,'Infos Relatório'!$B134,'Faturamento SP2'!$Z$2:$Z$557,'Infos Relatório'!AS$1)</f>
        <v>0</v>
      </c>
      <c r="AT134" s="14">
        <f>SUMIFS('Faturamento SP2'!$G$2:$G$557,'Faturamento SP2'!$D$2:$D$557,'Infos Relatório'!$B$84,'Faturamento SP2'!$E$2:$E$557,'Infos Relatório'!$B134,'Faturamento SP2'!$Z$2:$Z$557,'Infos Relatório'!AS$1)</f>
        <v>0</v>
      </c>
      <c r="AU134" s="14">
        <f>SUMIFS('Faturamento SP2'!$J$2:$J$557,'Faturamento SP2'!$D$2:$D$557,'Infos Relatório'!$B$84,'Faturamento SP2'!$E$2:$E$557,'Infos Relatório'!$B134,'Faturamento SP2'!$Z$2:$Z$557,'Infos Relatório'!AS$1)</f>
        <v>0</v>
      </c>
      <c r="AV134" s="15">
        <f>SUMIFS('Faturamento SP2'!$O$2:$O$557,'Faturamento SP2'!$D$2:$D$557,'Infos Relatório'!$B$84,'Faturamento SP2'!$E$2:$E$557,'Infos Relatório'!$B134,'Faturamento SP2'!$Z$2:$Z$557,'Infos Relatório'!AS$1,'Faturamento SP2'!$T$2:$T$557,"Sim")+SUMIFS('Faturamento SP2'!$P$2:$P$557,'Faturamento SP2'!$D$2:$D$557,'Infos Relatório'!$B$84,'Faturamento SP2'!$E$2:$E$557,'Infos Relatório'!$B134,'Faturamento SP2'!$Z$2:$Z$557,'Infos Relatório'!AS$1,'Faturamento SP2'!$T$2:$T$557,"Sim")</f>
        <v>0</v>
      </c>
      <c r="AW134" s="27" t="e">
        <f t="shared" si="31"/>
        <v>#DIV/0!</v>
      </c>
      <c r="AX134" s="24">
        <f>SUMIFS('Faturamento SP2'!$H$2:$H$557,'Faturamento SP2'!$D$2:$D$557,'Infos Relatório'!$B$84,'Faturamento SP2'!$E$2:$E$557,'Infos Relatório'!$B134,'Faturamento SP2'!$Z$2:$Z$557,'Infos Relatório'!AS$1)</f>
        <v>0</v>
      </c>
      <c r="AY134" s="23">
        <f>COUNTIFS('Faturamento SP2'!$D$2:$D$557,'Infos Relatório'!$B$84,'Faturamento SP2'!$E$2:$E$557,'Infos Relatório'!$B134,'Faturamento SP2'!$Z$2:$Z$557,'Infos Relatório'!AY$1)</f>
        <v>0</v>
      </c>
      <c r="AZ134" s="14">
        <f>SUMIFS('Faturamento SP2'!$G$2:$G$557,'Faturamento SP2'!$D$2:$D$557,'Infos Relatório'!$B$84,'Faturamento SP2'!$E$2:$E$557,'Infos Relatório'!$B134,'Faturamento SP2'!$Z$2:$Z$557,'Infos Relatório'!AY$1)</f>
        <v>0</v>
      </c>
      <c r="BA134" s="14">
        <f>SUMIFS('Faturamento SP2'!$J$2:$J$557,'Faturamento SP2'!$D$2:$D$557,'Infos Relatório'!$B$84,'Faturamento SP2'!$E$2:$E$557,'Infos Relatório'!$B134,'Faturamento SP2'!$Z$2:$Z$557,'Infos Relatório'!AY$1)</f>
        <v>0</v>
      </c>
      <c r="BB134" s="15">
        <f>SUMIFS('Faturamento SP2'!$O$2:$O$557,'Faturamento SP2'!$D$2:$D$557,'Infos Relatório'!$B$84,'Faturamento SP2'!$E$2:$E$557,'Infos Relatório'!$B134,'Faturamento SP2'!$Z$2:$Z$557,'Infos Relatório'!AY$1,'Faturamento SP2'!$T$2:$T$557,"Sim")+SUMIFS('Faturamento SP2'!$P$2:$P$557,'Faturamento SP2'!$D$2:$D$557,'Infos Relatório'!$B$84,'Faturamento SP2'!$E$2:$E$557,'Infos Relatório'!$B134,'Faturamento SP2'!$Z$2:$Z$557,'Infos Relatório'!AY$1,'Faturamento SP2'!$T$2:$T$557,"Sim")</f>
        <v>0</v>
      </c>
      <c r="BC134" s="27" t="e">
        <f t="shared" si="32"/>
        <v>#DIV/0!</v>
      </c>
      <c r="BD134" s="24">
        <f>SUMIFS('Faturamento SP2'!$H$2:$H$557,'Faturamento SP2'!$D$2:$D$557,'Infos Relatório'!$B$84,'Faturamento SP2'!$E$2:$E$557,'Infos Relatório'!$B134,'Faturamento SP2'!$Z$2:$Z$557,'Infos Relatório'!AY$1)</f>
        <v>0</v>
      </c>
      <c r="BE134" s="23">
        <f>COUNTIFS('Faturamento SP2'!$D$2:$D$557,'Infos Relatório'!$B$84,'Faturamento SP2'!$E$2:$E$557,'Infos Relatório'!$B134,'Faturamento SP2'!$Z$2:$Z$557,'Infos Relatório'!BE$1)</f>
        <v>0</v>
      </c>
      <c r="BF134" s="14">
        <f>SUMIFS('Faturamento SP2'!$G$2:$G$557,'Faturamento SP2'!$D$2:$D$557,'Infos Relatório'!$B$84,'Faturamento SP2'!$E$2:$E$557,'Infos Relatório'!$B134,'Faturamento SP2'!$Z$2:$Z$557,'Infos Relatório'!BE$1)</f>
        <v>0</v>
      </c>
      <c r="BG134" s="14">
        <f>SUMIFS('Faturamento SP2'!$J$2:$J$557,'Faturamento SP2'!$D$2:$D$557,'Infos Relatório'!$B$84,'Faturamento SP2'!$E$2:$E$557,'Infos Relatório'!$B134,'Faturamento SP2'!$Z$2:$Z$557,'Infos Relatório'!BE$1)</f>
        <v>0</v>
      </c>
      <c r="BH134" s="15">
        <f>SUMIFS('Faturamento SP2'!$O$2:$O$557,'Faturamento SP2'!$D$2:$D$557,'Infos Relatório'!$B$84,'Faturamento SP2'!$E$2:$E$557,'Infos Relatório'!$B134,'Faturamento SP2'!$Z$2:$Z$557,'Infos Relatório'!BE$1,'Faturamento SP2'!$T$2:$T$557,"Sim")+SUMIFS('Faturamento SP2'!$P$2:$P$557,'Faturamento SP2'!$D$2:$D$557,'Infos Relatório'!$B$84,'Faturamento SP2'!$E$2:$E$557,'Infos Relatório'!$B134,'Faturamento SP2'!$Z$2:$Z$557,'Infos Relatório'!BE$1,'Faturamento SP2'!$T$2:$T$557,"Sim")</f>
        <v>0</v>
      </c>
      <c r="BI134" s="27" t="e">
        <f t="shared" si="33"/>
        <v>#DIV/0!</v>
      </c>
      <c r="BJ134" s="24">
        <f>SUMIFS('Faturamento SP2'!$H$2:$H$557,'Faturamento SP2'!$D$2:$D$557,'Infos Relatório'!$B$84,'Faturamento SP2'!$E$2:$E$557,'Infos Relatório'!$B134,'Faturamento SP2'!$Z$2:$Z$557,'Infos Relatório'!BE$1)</f>
        <v>0</v>
      </c>
      <c r="BK134" s="23">
        <f>COUNTIFS('Faturamento SP2'!$D$2:$D$557,'Infos Relatório'!$B$84,'Faturamento SP2'!$E$2:$E$557,'Infos Relatório'!$B134,'Faturamento SP2'!$Z$2:$Z$557,'Infos Relatório'!BK$1)</f>
        <v>0</v>
      </c>
      <c r="BL134" s="14">
        <f>SUMIFS('Faturamento SP2'!$G$2:$G$557,'Faturamento SP2'!$D$2:$D$557,'Infos Relatório'!$B$84,'Faturamento SP2'!$E$2:$E$557,'Infos Relatório'!$B134,'Faturamento SP2'!$Z$2:$Z$557,'Infos Relatório'!BK$1)</f>
        <v>0</v>
      </c>
      <c r="BM134" s="14">
        <f>SUMIFS('Faturamento SP2'!$J$2:$J$557,'Faturamento SP2'!$D$2:$D$557,'Infos Relatório'!$B$84,'Faturamento SP2'!$E$2:$E$557,'Infos Relatório'!$B134,'Faturamento SP2'!$Z$2:$Z$557,'Infos Relatório'!BK$1)</f>
        <v>0</v>
      </c>
      <c r="BN134" s="15">
        <f>SUMIFS('Faturamento SP2'!$O$2:$O$557,'Faturamento SP2'!$D$2:$D$557,'Infos Relatório'!$B$84,'Faturamento SP2'!$E$2:$E$557,'Infos Relatório'!$B134,'Faturamento SP2'!$Z$2:$Z$557,'Infos Relatório'!BK$1,'Faturamento SP2'!$T$2:$T$557,"Sim")+SUMIFS('Faturamento SP2'!$P$2:$P$557,'Faturamento SP2'!$D$2:$D$557,'Infos Relatório'!$B$84,'Faturamento SP2'!$E$2:$E$557,'Infos Relatório'!$B134,'Faturamento SP2'!$Z$2:$Z$557,'Infos Relatório'!BK$1,'Faturamento SP2'!$T$2:$T$557,"Sim")</f>
        <v>0</v>
      </c>
      <c r="BO134" s="27" t="e">
        <f t="shared" si="34"/>
        <v>#DIV/0!</v>
      </c>
      <c r="BP134" s="24">
        <f>SUMIFS('Faturamento SP2'!$H$2:$H$557,'Faturamento SP2'!$D$2:$D$557,'Infos Relatório'!$B$84,'Faturamento SP2'!$E$2:$E$557,'Infos Relatório'!$B134,'Faturamento SP2'!$Z$2:$Z$557,'Infos Relatório'!BK$1)</f>
        <v>0</v>
      </c>
      <c r="BQ134" s="23">
        <f>COUNTIFS('Faturamento SP2'!$D$2:$D$557,'Infos Relatório'!$B$84,'Faturamento SP2'!$E$2:$E$557,'Infos Relatório'!$B134,'Faturamento SP2'!$Z$2:$Z$557,'Infos Relatório'!BQ$1)</f>
        <v>0</v>
      </c>
      <c r="BR134" s="14">
        <f>SUMIFS('Faturamento SP2'!$G$2:$G$557,'Faturamento SP2'!$D$2:$D$557,'Infos Relatório'!$B$84,'Faturamento SP2'!$E$2:$E$557,'Infos Relatório'!$B134,'Faturamento SP2'!$Z$2:$Z$557,'Infos Relatório'!BQ$1)</f>
        <v>0</v>
      </c>
      <c r="BS134" s="14">
        <f>SUMIFS('Faturamento SP2'!$J$2:$J$557,'Faturamento SP2'!$D$2:$D$557,'Infos Relatório'!$B$84,'Faturamento SP2'!$E$2:$E$557,'Infos Relatório'!$B134,'Faturamento SP2'!$Z$2:$Z$557,'Infos Relatório'!BQ$1)</f>
        <v>0</v>
      </c>
      <c r="BT134" s="15">
        <f>SUMIFS('Faturamento SP2'!$O$2:$O$557,'Faturamento SP2'!$D$2:$D$557,'Infos Relatório'!$B$84,'Faturamento SP2'!$E$2:$E$557,'Infos Relatório'!$B134,'Faturamento SP2'!$Z$2:$Z$557,'Infos Relatório'!BQ$1,'Faturamento SP2'!$T$2:$T$557,"Sim")+SUMIFS('Faturamento SP2'!$P$2:$P$557,'Faturamento SP2'!$D$2:$D$557,'Infos Relatório'!$B$84,'Faturamento SP2'!$E$2:$E$557,'Infos Relatório'!$B134,'Faturamento SP2'!$Z$2:$Z$557,'Infos Relatório'!BQ$1,'Faturamento SP2'!$T$2:$T$557,"Sim")</f>
        <v>0</v>
      </c>
      <c r="BU134" s="27" t="e">
        <f t="shared" si="35"/>
        <v>#DIV/0!</v>
      </c>
      <c r="BV134" s="24">
        <f>SUMIFS('Faturamento SP2'!$H$2:$H$557,'Faturamento SP2'!$D$2:$D$557,'Infos Relatório'!$B$84,'Faturamento SP2'!$E$2:$E$557,'Infos Relatório'!$B134,'Faturamento SP2'!$Z$2:$Z$557,'Infos Relatório'!BQ$1)</f>
        <v>0</v>
      </c>
    </row>
    <row r="135" spans="2:74">
      <c r="B135" s="17" t="s">
        <v>282</v>
      </c>
      <c r="C135" s="23">
        <f>COUNTIFS('Faturamento SP2'!$D$2:$D$557,'Infos Relatório'!$B$84,'Faturamento SP2'!$E$2:$E$557,'Infos Relatório'!$B135,'Faturamento SP2'!$Z$2:$Z$557,'Infos Relatório'!C$1)</f>
        <v>0</v>
      </c>
      <c r="D135" s="14">
        <f>SUMIFS('Faturamento SP2'!$G$2:$G$557,'Faturamento SP2'!$D$2:$D$557,'Infos Relatório'!$B$84,'Faturamento SP2'!$E$2:$E$557,'Infos Relatório'!$B135,'Faturamento SP2'!$Z$2:$Z$557,'Infos Relatório'!C$1)</f>
        <v>0</v>
      </c>
      <c r="E135" s="55">
        <f>SUMIFS('Faturamento SP2'!$J$2:$J$557,'Faturamento SP2'!$D$2:$D$557,'Infos Relatório'!$B$84,'Faturamento SP2'!$E$2:$E$557,'Infos Relatório'!$B135,'Faturamento SP2'!$Z$2:$Z$557,'Infos Relatório'!C$1)</f>
        <v>0</v>
      </c>
      <c r="F135" s="15">
        <f>SUMIFS('Faturamento SP2'!$O$2:$O$557,'Faturamento SP2'!$D$2:$D$557,'Infos Relatório'!$B$84,'Faturamento SP2'!$E$2:$E$557,'Infos Relatório'!$B135,'Faturamento SP2'!$Z$2:$Z$557,'Infos Relatório'!C$1,'Faturamento SP2'!$T$2:$T$557,"Sim")+SUMIFS('Faturamento SP2'!$P$2:$P$557,'Faturamento SP2'!$D$2:$D$557,'Infos Relatório'!$B$84,'Faturamento SP2'!$E$2:$E$557,'Infos Relatório'!$B135,'Faturamento SP2'!$Z$2:$Z$557,'Infos Relatório'!C$1,'Faturamento SP2'!$T$2:$T$557,"Sim")</f>
        <v>0</v>
      </c>
      <c r="G135" s="60" t="e">
        <f t="shared" si="24"/>
        <v>#DIV/0!</v>
      </c>
      <c r="H135" s="24">
        <f>SUMIFS('Faturamento SP2'!$H$2:$H$557,'Faturamento SP2'!$D$2:$D$557,'Infos Relatório'!$B$84,'Faturamento SP2'!$E$2:$E$557,'Infos Relatório'!$B135,'Faturamento SP2'!$Z$2:$Z$557,'Infos Relatório'!C$1)</f>
        <v>0</v>
      </c>
      <c r="I135" s="23">
        <f>COUNTIFS('Faturamento SP2'!$D$2:$D$557,'Infos Relatório'!$B$84,'Faturamento SP2'!$E$2:$E$557,'Infos Relatório'!$B135,'Faturamento SP2'!$Z$2:$Z$557,'Infos Relatório'!I$1)</f>
        <v>0</v>
      </c>
      <c r="J135" s="14">
        <f>SUMIFS('Faturamento SP2'!$G$2:$G$557,'Faturamento SP2'!$D$2:$D$557,'Infos Relatório'!$B$84,'Faturamento SP2'!$E$2:$E$557,'Infos Relatório'!$B135,'Faturamento SP2'!$Z$2:$Z$557,'Infos Relatório'!I$1)</f>
        <v>0</v>
      </c>
      <c r="K135" s="55">
        <f>SUMIFS('Faturamento SP2'!$J$2:$J$557,'Faturamento SP2'!$D$2:$D$557,'Infos Relatório'!$B$84,'Faturamento SP2'!$E$2:$E$557,'Infos Relatório'!$B135,'Faturamento SP2'!$Z$2:$Z$557,'Infos Relatório'!I$1)</f>
        <v>0</v>
      </c>
      <c r="L135" s="15">
        <f>SUMIFS('Faturamento SP2'!$O$2:$O$557,'Faturamento SP2'!$D$2:$D$557,'Infos Relatório'!$B$84,'Faturamento SP2'!$E$2:$E$557,'Infos Relatório'!$B135,'Faturamento SP2'!$Z$2:$Z$557,'Infos Relatório'!I$1,'Faturamento SP2'!$T$2:$T$557,"Sim")+SUMIFS('Faturamento SP2'!$P$2:$P$557,'Faturamento SP2'!$D$2:$D$557,'Infos Relatório'!$B$84,'Faturamento SP2'!$E$2:$E$557,'Infos Relatório'!$B135,'Faturamento SP2'!$Z$2:$Z$557,'Infos Relatório'!I$1,'Faturamento SP2'!$T$2:$T$557,"Sim")</f>
        <v>0</v>
      </c>
      <c r="M135" s="27" t="e">
        <f t="shared" si="25"/>
        <v>#DIV/0!</v>
      </c>
      <c r="N135" s="24">
        <f>SUMIFS('Faturamento SP2'!$H$2:$H$557,'Faturamento SP2'!$D$2:$D$557,'Infos Relatório'!$B$84,'Faturamento SP2'!$E$2:$E$557,'Infos Relatório'!$B135,'Faturamento SP2'!$Z$2:$Z$557,'Infos Relatório'!I$1)</f>
        <v>0</v>
      </c>
      <c r="O135" s="23">
        <f>COUNTIFS('Faturamento SP2'!$D$2:$D$557,'Infos Relatório'!$B$84,'Faturamento SP2'!$E$2:$E$557,'Infos Relatório'!$B135,'Faturamento SP2'!$Z$2:$Z$557,'Infos Relatório'!O$1)</f>
        <v>0</v>
      </c>
      <c r="P135" s="14">
        <f>SUMIFS('Faturamento SP2'!$G$2:$G$557,'Faturamento SP2'!$D$2:$D$557,'Infos Relatório'!$B$84,'Faturamento SP2'!$E$2:$E$557,'Infos Relatório'!$B135,'Faturamento SP2'!$Z$2:$Z$557,'Infos Relatório'!O$1)</f>
        <v>0</v>
      </c>
      <c r="Q135" s="14">
        <f>SUMIFS('Faturamento SP2'!$J$2:$J$557,'Faturamento SP2'!$D$2:$D$557,'Infos Relatório'!$B$84,'Faturamento SP2'!$E$2:$E$557,'Infos Relatório'!$B135,'Faturamento SP2'!$Z$2:$Z$557,'Infos Relatório'!O$1)</f>
        <v>0</v>
      </c>
      <c r="R135" s="15">
        <f>SUMIFS('Faturamento SP2'!$O$2:$O$557,'Faturamento SP2'!$D$2:$D$557,'Infos Relatório'!$B$84,'Faturamento SP2'!$E$2:$E$557,'Infos Relatório'!$B135,'Faturamento SP2'!$Z$2:$Z$557,'Infos Relatório'!O$1,'Faturamento SP2'!$T$2:$T$557,"Sim")+SUMIFS('Faturamento SP2'!$P$2:$P$557,'Faturamento SP2'!$D$2:$D$557,'Infos Relatório'!$B$84,'Faturamento SP2'!$E$2:$E$557,'Infos Relatório'!$B135,'Faturamento SP2'!$Z$2:$Z$557,'Infos Relatório'!O$1,'Faturamento SP2'!$T$2:$T$557,"Sim")</f>
        <v>0</v>
      </c>
      <c r="S135" s="27" t="e">
        <f t="shared" si="26"/>
        <v>#DIV/0!</v>
      </c>
      <c r="T135" s="24">
        <f>SUMIFS('Faturamento SP2'!$H$2:$H$557,'Faturamento SP2'!$D$2:$D$557,'Infos Relatório'!$B$84,'Faturamento SP2'!$E$2:$E$557,'Infos Relatório'!$B135,'Faturamento SP2'!$Z$2:$Z$557,'Infos Relatório'!O$1)</f>
        <v>0</v>
      </c>
      <c r="U135" s="23">
        <f>COUNTIFS('Faturamento SP2'!$D$2:$D$557,'Infos Relatório'!$B$84,'Faturamento SP2'!$E$2:$E$557,'Infos Relatório'!$B135,'Faturamento SP2'!$Z$2:$Z$557,'Infos Relatório'!U$1)</f>
        <v>0</v>
      </c>
      <c r="V135" s="14">
        <f>SUMIFS('Faturamento SP2'!$G$2:$G$557,'Faturamento SP2'!$D$2:$D$557,'Infos Relatório'!$B$84,'Faturamento SP2'!$E$2:$E$557,'Infos Relatório'!$B135,'Faturamento SP2'!$Z$2:$Z$557,'Infos Relatório'!U$1)</f>
        <v>0</v>
      </c>
      <c r="W135" s="14">
        <f>SUMIFS('Faturamento SP2'!$J$2:$J$557,'Faturamento SP2'!$D$2:$D$557,'Infos Relatório'!$B$84,'Faturamento SP2'!$E$2:$E$557,'Infos Relatório'!$B135,'Faturamento SP2'!$Z$2:$Z$557,'Infos Relatório'!U$1)</f>
        <v>0</v>
      </c>
      <c r="X135" s="15">
        <f>SUMIFS('Faturamento SP2'!$O$2:$O$557,'Faturamento SP2'!$D$2:$D$557,'Infos Relatório'!$B$84,'Faturamento SP2'!$E$2:$E$557,'Infos Relatório'!$B135,'Faturamento SP2'!$Z$2:$Z$557,'Infos Relatório'!U$1,'Faturamento SP2'!$T$2:$T$557,"Sim")+SUMIFS('Faturamento SP2'!$P$2:$P$557,'Faturamento SP2'!$D$2:$D$557,'Infos Relatório'!$B$84,'Faturamento SP2'!$E$2:$E$557,'Infos Relatório'!$B135,'Faturamento SP2'!$Z$2:$Z$557,'Infos Relatório'!U$1,'Faturamento SP2'!$T$2:$T$557,"Sim")</f>
        <v>0</v>
      </c>
      <c r="Y135" s="27" t="e">
        <f t="shared" si="27"/>
        <v>#DIV/0!</v>
      </c>
      <c r="Z135" s="24">
        <f>SUMIFS('Faturamento SP2'!$H$2:$H$557,'Faturamento SP2'!$D$2:$D$557,'Infos Relatório'!$B$84,'Faturamento SP2'!$E$2:$E$557,'Infos Relatório'!$B135,'Faturamento SP2'!$Z$2:$Z$557,'Infos Relatório'!U$1)</f>
        <v>0</v>
      </c>
      <c r="AA135" s="23">
        <f>COUNTIFS('Faturamento SP2'!$D$2:$D$557,'Infos Relatório'!$B$84,'Faturamento SP2'!$E$2:$E$557,'Infos Relatório'!$B135,'Faturamento SP2'!$Z$2:$Z$557,'Infos Relatório'!AA$1)</f>
        <v>0</v>
      </c>
      <c r="AB135" s="14">
        <f>SUMIFS('Faturamento SP2'!$G$2:$G$557,'Faturamento SP2'!$D$2:$D$557,'Infos Relatório'!$B$84,'Faturamento SP2'!$E$2:$E$557,'Infos Relatório'!$B135,'Faturamento SP2'!$Z$2:$Z$557,'Infos Relatório'!AA$1)</f>
        <v>0</v>
      </c>
      <c r="AC135" s="14">
        <f>SUMIFS('Faturamento SP2'!$J$2:$J$557,'Faturamento SP2'!$D$2:$D$557,'Infos Relatório'!$B$84,'Faturamento SP2'!$E$2:$E$557,'Infos Relatório'!$B135,'Faturamento SP2'!$Z$2:$Z$557,'Infos Relatório'!AA$1)</f>
        <v>0</v>
      </c>
      <c r="AD135" s="15">
        <f>SUMIFS('Faturamento SP2'!$O$2:$O$557,'Faturamento SP2'!$D$2:$D$557,'Infos Relatório'!$B$84,'Faturamento SP2'!$E$2:$E$557,'Infos Relatório'!$B135,'Faturamento SP2'!$Z$2:$Z$557,'Infos Relatório'!AA$1,'Faturamento SP2'!$T$2:$T$557,"Sim")+SUMIFS('Faturamento SP2'!$P$2:$P$557,'Faturamento SP2'!$D$2:$D$557,'Infos Relatório'!$B$84,'Faturamento SP2'!$E$2:$E$557,'Infos Relatório'!$B135,'Faturamento SP2'!$Z$2:$Z$557,'Infos Relatório'!AA$1,'Faturamento SP2'!$T$2:$T$557,"Sim")</f>
        <v>0</v>
      </c>
      <c r="AE135" s="27" t="e">
        <f t="shared" si="28"/>
        <v>#DIV/0!</v>
      </c>
      <c r="AF135" s="24">
        <f>SUMIFS('Faturamento SP2'!$H$2:$H$557,'Faturamento SP2'!$D$2:$D$557,'Infos Relatório'!$B$84,'Faturamento SP2'!$E$2:$E$557,'Infos Relatório'!$B135,'Faturamento SP2'!$Z$2:$Z$557,'Infos Relatório'!AA$1)</f>
        <v>0</v>
      </c>
      <c r="AG135" s="23">
        <f>COUNTIFS('Faturamento SP2'!$D$2:$D$557,'Infos Relatório'!$B$84,'Faturamento SP2'!$E$2:$E$557,'Infos Relatório'!$B135,'Faturamento SP2'!$Z$2:$Z$557,'Infos Relatório'!AG$1)</f>
        <v>0</v>
      </c>
      <c r="AH135" s="14">
        <f>SUMIFS('Faturamento SP2'!$G$2:$G$557,'Faturamento SP2'!$D$2:$D$557,'Infos Relatório'!$B$84,'Faturamento SP2'!$E$2:$E$557,'Infos Relatório'!$B135,'Faturamento SP2'!$Z$2:$Z$557,'Infos Relatório'!AG$1)</f>
        <v>0</v>
      </c>
      <c r="AI135" s="14">
        <f>SUMIFS('Faturamento SP2'!$J$2:$J$557,'Faturamento SP2'!$D$2:$D$557,'Infos Relatório'!$B$84,'Faturamento SP2'!$E$2:$E$557,'Infos Relatório'!$B135,'Faturamento SP2'!$Z$2:$Z$557,'Infos Relatório'!AG$1)</f>
        <v>0</v>
      </c>
      <c r="AJ135" s="15">
        <f>SUMIFS('Faturamento SP2'!$O$2:$O$557,'Faturamento SP2'!$D$2:$D$557,'Infos Relatório'!$B$84,'Faturamento SP2'!$E$2:$E$557,'Infos Relatório'!$B135,'Faturamento SP2'!$Z$2:$Z$557,'Infos Relatório'!AG$1,'Faturamento SP2'!$T$2:$T$557,"Sim")+SUMIFS('Faturamento SP2'!$P$2:$P$557,'Faturamento SP2'!$D$2:$D$557,'Infos Relatório'!$B$84,'Faturamento SP2'!$E$2:$E$557,'Infos Relatório'!$B135,'Faturamento SP2'!$Z$2:$Z$557,'Infos Relatório'!AG$1,'Faturamento SP2'!$T$2:$T$557,"Sim")</f>
        <v>0</v>
      </c>
      <c r="AK135" s="27" t="e">
        <f t="shared" si="29"/>
        <v>#DIV/0!</v>
      </c>
      <c r="AL135" s="24">
        <f>SUMIFS('Faturamento SP2'!$H$2:$H$557,'Faturamento SP2'!$D$2:$D$557,'Infos Relatório'!$B$84,'Faturamento SP2'!$E$2:$E$557,'Infos Relatório'!$B135,'Faturamento SP2'!$Z$2:$Z$557,'Infos Relatório'!AG$1)</f>
        <v>0</v>
      </c>
      <c r="AM135" s="23">
        <f>COUNTIFS('Faturamento SP2'!$D$2:$D$557,'Infos Relatório'!$B$84,'Faturamento SP2'!$E$2:$E$557,'Infos Relatório'!$B135,'Faturamento SP2'!$Z$2:$Z$557,'Infos Relatório'!AM$1)</f>
        <v>0</v>
      </c>
      <c r="AN135" s="14">
        <f>SUMIFS('Faturamento SP2'!$G$2:$G$557,'Faturamento SP2'!$D$2:$D$557,'Infos Relatório'!$B$84,'Faturamento SP2'!$E$2:$E$557,'Infos Relatório'!$B135,'Faturamento SP2'!$Z$2:$Z$557,'Infos Relatório'!AM$1)</f>
        <v>0</v>
      </c>
      <c r="AO135" s="14">
        <f>SUMIFS('Faturamento SP2'!$J$2:$J$557,'Faturamento SP2'!$D$2:$D$557,'Infos Relatório'!$B$84,'Faturamento SP2'!$E$2:$E$557,'Infos Relatório'!$B135,'Faturamento SP2'!$Z$2:$Z$557,'Infos Relatório'!AM$1)</f>
        <v>0</v>
      </c>
      <c r="AP135" s="15">
        <f>SUMIFS('Faturamento SP2'!$O$2:$O$557,'Faturamento SP2'!$D$2:$D$557,'Infos Relatório'!$B$84,'Faturamento SP2'!$E$2:$E$557,'Infos Relatório'!$B135,'Faturamento SP2'!$Z$2:$Z$557,'Infos Relatório'!AM$1,'Faturamento SP2'!$T$2:$T$557,"Sim")+SUMIFS('Faturamento SP2'!$P$2:$P$557,'Faturamento SP2'!$D$2:$D$557,'Infos Relatório'!$B$84,'Faturamento SP2'!$E$2:$E$557,'Infos Relatório'!$B135,'Faturamento SP2'!$Z$2:$Z$557,'Infos Relatório'!AM$1,'Faturamento SP2'!$T$2:$T$557,"Sim")</f>
        <v>0</v>
      </c>
      <c r="AQ135" s="27" t="e">
        <f t="shared" si="30"/>
        <v>#DIV/0!</v>
      </c>
      <c r="AR135" s="24">
        <f>SUMIFS('Faturamento SP2'!$H$2:$H$557,'Faturamento SP2'!$D$2:$D$557,'Infos Relatório'!$B$84,'Faturamento SP2'!$E$2:$E$557,'Infos Relatório'!$B135,'Faturamento SP2'!$Z$2:$Z$557,'Infos Relatório'!AM$1)</f>
        <v>0</v>
      </c>
      <c r="AS135" s="23">
        <f>COUNTIFS('Faturamento SP2'!$D$2:$D$557,'Infos Relatório'!$B$84,'Faturamento SP2'!$E$2:$E$557,'Infos Relatório'!$B135,'Faturamento SP2'!$Z$2:$Z$557,'Infos Relatório'!AS$1)</f>
        <v>0</v>
      </c>
      <c r="AT135" s="14">
        <f>SUMIFS('Faturamento SP2'!$G$2:$G$557,'Faturamento SP2'!$D$2:$D$557,'Infos Relatório'!$B$84,'Faturamento SP2'!$E$2:$E$557,'Infos Relatório'!$B135,'Faturamento SP2'!$Z$2:$Z$557,'Infos Relatório'!AS$1)</f>
        <v>0</v>
      </c>
      <c r="AU135" s="14">
        <f>SUMIFS('Faturamento SP2'!$J$2:$J$557,'Faturamento SP2'!$D$2:$D$557,'Infos Relatório'!$B$84,'Faturamento SP2'!$E$2:$E$557,'Infos Relatório'!$B135,'Faturamento SP2'!$Z$2:$Z$557,'Infos Relatório'!AS$1)</f>
        <v>0</v>
      </c>
      <c r="AV135" s="15">
        <f>SUMIFS('Faturamento SP2'!$O$2:$O$557,'Faturamento SP2'!$D$2:$D$557,'Infos Relatório'!$B$84,'Faturamento SP2'!$E$2:$E$557,'Infos Relatório'!$B135,'Faturamento SP2'!$Z$2:$Z$557,'Infos Relatório'!AS$1,'Faturamento SP2'!$T$2:$T$557,"Sim")+SUMIFS('Faturamento SP2'!$P$2:$P$557,'Faturamento SP2'!$D$2:$D$557,'Infos Relatório'!$B$84,'Faturamento SP2'!$E$2:$E$557,'Infos Relatório'!$B135,'Faturamento SP2'!$Z$2:$Z$557,'Infos Relatório'!AS$1,'Faturamento SP2'!$T$2:$T$557,"Sim")</f>
        <v>0</v>
      </c>
      <c r="AW135" s="27" t="e">
        <f t="shared" si="31"/>
        <v>#DIV/0!</v>
      </c>
      <c r="AX135" s="24">
        <f>SUMIFS('Faturamento SP2'!$H$2:$H$557,'Faturamento SP2'!$D$2:$D$557,'Infos Relatório'!$B$84,'Faturamento SP2'!$E$2:$E$557,'Infos Relatório'!$B135,'Faturamento SP2'!$Z$2:$Z$557,'Infos Relatório'!AS$1)</f>
        <v>0</v>
      </c>
      <c r="AY135" s="23">
        <f>COUNTIFS('Faturamento SP2'!$D$2:$D$557,'Infos Relatório'!$B$84,'Faturamento SP2'!$E$2:$E$557,'Infos Relatório'!$B135,'Faturamento SP2'!$Z$2:$Z$557,'Infos Relatório'!AY$1)</f>
        <v>0</v>
      </c>
      <c r="AZ135" s="14">
        <f>SUMIFS('Faturamento SP2'!$G$2:$G$557,'Faturamento SP2'!$D$2:$D$557,'Infos Relatório'!$B$84,'Faturamento SP2'!$E$2:$E$557,'Infos Relatório'!$B135,'Faturamento SP2'!$Z$2:$Z$557,'Infos Relatório'!AY$1)</f>
        <v>0</v>
      </c>
      <c r="BA135" s="14">
        <f>SUMIFS('Faturamento SP2'!$J$2:$J$557,'Faturamento SP2'!$D$2:$D$557,'Infos Relatório'!$B$84,'Faturamento SP2'!$E$2:$E$557,'Infos Relatório'!$B135,'Faturamento SP2'!$Z$2:$Z$557,'Infos Relatório'!AY$1)</f>
        <v>0</v>
      </c>
      <c r="BB135" s="15">
        <f>SUMIFS('Faturamento SP2'!$O$2:$O$557,'Faturamento SP2'!$D$2:$D$557,'Infos Relatório'!$B$84,'Faturamento SP2'!$E$2:$E$557,'Infos Relatório'!$B135,'Faturamento SP2'!$Z$2:$Z$557,'Infos Relatório'!AY$1,'Faturamento SP2'!$T$2:$T$557,"Sim")+SUMIFS('Faturamento SP2'!$P$2:$P$557,'Faturamento SP2'!$D$2:$D$557,'Infos Relatório'!$B$84,'Faturamento SP2'!$E$2:$E$557,'Infos Relatório'!$B135,'Faturamento SP2'!$Z$2:$Z$557,'Infos Relatório'!AY$1,'Faturamento SP2'!$T$2:$T$557,"Sim")</f>
        <v>0</v>
      </c>
      <c r="BC135" s="27" t="e">
        <f t="shared" si="32"/>
        <v>#DIV/0!</v>
      </c>
      <c r="BD135" s="24">
        <f>SUMIFS('Faturamento SP2'!$H$2:$H$557,'Faturamento SP2'!$D$2:$D$557,'Infos Relatório'!$B$84,'Faturamento SP2'!$E$2:$E$557,'Infos Relatório'!$B135,'Faturamento SP2'!$Z$2:$Z$557,'Infos Relatório'!AY$1)</f>
        <v>0</v>
      </c>
      <c r="BE135" s="23">
        <f>COUNTIFS('Faturamento SP2'!$D$2:$D$557,'Infos Relatório'!$B$84,'Faturamento SP2'!$E$2:$E$557,'Infos Relatório'!$B135,'Faturamento SP2'!$Z$2:$Z$557,'Infos Relatório'!BE$1)</f>
        <v>0</v>
      </c>
      <c r="BF135" s="14">
        <f>SUMIFS('Faturamento SP2'!$G$2:$G$557,'Faturamento SP2'!$D$2:$D$557,'Infos Relatório'!$B$84,'Faturamento SP2'!$E$2:$E$557,'Infos Relatório'!$B135,'Faturamento SP2'!$Z$2:$Z$557,'Infos Relatório'!BE$1)</f>
        <v>0</v>
      </c>
      <c r="BG135" s="14">
        <f>SUMIFS('Faturamento SP2'!$J$2:$J$557,'Faturamento SP2'!$D$2:$D$557,'Infos Relatório'!$B$84,'Faturamento SP2'!$E$2:$E$557,'Infos Relatório'!$B135,'Faturamento SP2'!$Z$2:$Z$557,'Infos Relatório'!BE$1)</f>
        <v>0</v>
      </c>
      <c r="BH135" s="15">
        <f>SUMIFS('Faturamento SP2'!$O$2:$O$557,'Faturamento SP2'!$D$2:$D$557,'Infos Relatório'!$B$84,'Faturamento SP2'!$E$2:$E$557,'Infos Relatório'!$B135,'Faturamento SP2'!$Z$2:$Z$557,'Infos Relatório'!BE$1,'Faturamento SP2'!$T$2:$T$557,"Sim")+SUMIFS('Faturamento SP2'!$P$2:$P$557,'Faturamento SP2'!$D$2:$D$557,'Infos Relatório'!$B$84,'Faturamento SP2'!$E$2:$E$557,'Infos Relatório'!$B135,'Faturamento SP2'!$Z$2:$Z$557,'Infos Relatório'!BE$1,'Faturamento SP2'!$T$2:$T$557,"Sim")</f>
        <v>0</v>
      </c>
      <c r="BI135" s="27" t="e">
        <f t="shared" si="33"/>
        <v>#DIV/0!</v>
      </c>
      <c r="BJ135" s="24">
        <f>SUMIFS('Faturamento SP2'!$H$2:$H$557,'Faturamento SP2'!$D$2:$D$557,'Infos Relatório'!$B$84,'Faturamento SP2'!$E$2:$E$557,'Infos Relatório'!$B135,'Faturamento SP2'!$Z$2:$Z$557,'Infos Relatório'!BE$1)</f>
        <v>0</v>
      </c>
      <c r="BK135" s="23">
        <f>COUNTIFS('Faturamento SP2'!$D$2:$D$557,'Infos Relatório'!$B$84,'Faturamento SP2'!$E$2:$E$557,'Infos Relatório'!$B135,'Faturamento SP2'!$Z$2:$Z$557,'Infos Relatório'!BK$1)</f>
        <v>0</v>
      </c>
      <c r="BL135" s="14">
        <f>SUMIFS('Faturamento SP2'!$G$2:$G$557,'Faturamento SP2'!$D$2:$D$557,'Infos Relatório'!$B$84,'Faturamento SP2'!$E$2:$E$557,'Infos Relatório'!$B135,'Faturamento SP2'!$Z$2:$Z$557,'Infos Relatório'!BK$1)</f>
        <v>0</v>
      </c>
      <c r="BM135" s="14">
        <f>SUMIFS('Faturamento SP2'!$J$2:$J$557,'Faturamento SP2'!$D$2:$D$557,'Infos Relatório'!$B$84,'Faturamento SP2'!$E$2:$E$557,'Infos Relatório'!$B135,'Faturamento SP2'!$Z$2:$Z$557,'Infos Relatório'!BK$1)</f>
        <v>0</v>
      </c>
      <c r="BN135" s="15">
        <f>SUMIFS('Faturamento SP2'!$O$2:$O$557,'Faturamento SP2'!$D$2:$D$557,'Infos Relatório'!$B$84,'Faturamento SP2'!$E$2:$E$557,'Infos Relatório'!$B135,'Faturamento SP2'!$Z$2:$Z$557,'Infos Relatório'!BK$1,'Faturamento SP2'!$T$2:$T$557,"Sim")+SUMIFS('Faturamento SP2'!$P$2:$P$557,'Faturamento SP2'!$D$2:$D$557,'Infos Relatório'!$B$84,'Faturamento SP2'!$E$2:$E$557,'Infos Relatório'!$B135,'Faturamento SP2'!$Z$2:$Z$557,'Infos Relatório'!BK$1,'Faturamento SP2'!$T$2:$T$557,"Sim")</f>
        <v>0</v>
      </c>
      <c r="BO135" s="27" t="e">
        <f t="shared" si="34"/>
        <v>#DIV/0!</v>
      </c>
      <c r="BP135" s="24">
        <f>SUMIFS('Faturamento SP2'!$H$2:$H$557,'Faturamento SP2'!$D$2:$D$557,'Infos Relatório'!$B$84,'Faturamento SP2'!$E$2:$E$557,'Infos Relatório'!$B135,'Faturamento SP2'!$Z$2:$Z$557,'Infos Relatório'!BK$1)</f>
        <v>0</v>
      </c>
      <c r="BQ135" s="23">
        <f>COUNTIFS('Faturamento SP2'!$D$2:$D$557,'Infos Relatório'!$B$84,'Faturamento SP2'!$E$2:$E$557,'Infos Relatório'!$B135,'Faturamento SP2'!$Z$2:$Z$557,'Infos Relatório'!BQ$1)</f>
        <v>0</v>
      </c>
      <c r="BR135" s="14">
        <f>SUMIFS('Faturamento SP2'!$G$2:$G$557,'Faturamento SP2'!$D$2:$D$557,'Infos Relatório'!$B$84,'Faturamento SP2'!$E$2:$E$557,'Infos Relatório'!$B135,'Faturamento SP2'!$Z$2:$Z$557,'Infos Relatório'!BQ$1)</f>
        <v>0</v>
      </c>
      <c r="BS135" s="14">
        <f>SUMIFS('Faturamento SP2'!$J$2:$J$557,'Faturamento SP2'!$D$2:$D$557,'Infos Relatório'!$B$84,'Faturamento SP2'!$E$2:$E$557,'Infos Relatório'!$B135,'Faturamento SP2'!$Z$2:$Z$557,'Infos Relatório'!BQ$1)</f>
        <v>0</v>
      </c>
      <c r="BT135" s="15">
        <f>SUMIFS('Faturamento SP2'!$O$2:$O$557,'Faturamento SP2'!$D$2:$D$557,'Infos Relatório'!$B$84,'Faturamento SP2'!$E$2:$E$557,'Infos Relatório'!$B135,'Faturamento SP2'!$Z$2:$Z$557,'Infos Relatório'!BQ$1,'Faturamento SP2'!$T$2:$T$557,"Sim")+SUMIFS('Faturamento SP2'!$P$2:$P$557,'Faturamento SP2'!$D$2:$D$557,'Infos Relatório'!$B$84,'Faturamento SP2'!$E$2:$E$557,'Infos Relatório'!$B135,'Faturamento SP2'!$Z$2:$Z$557,'Infos Relatório'!BQ$1,'Faturamento SP2'!$T$2:$T$557,"Sim")</f>
        <v>0</v>
      </c>
      <c r="BU135" s="27" t="e">
        <f t="shared" si="35"/>
        <v>#DIV/0!</v>
      </c>
      <c r="BV135" s="24">
        <f>SUMIFS('Faturamento SP2'!$H$2:$H$557,'Faturamento SP2'!$D$2:$D$557,'Infos Relatório'!$B$84,'Faturamento SP2'!$E$2:$E$557,'Infos Relatório'!$B135,'Faturamento SP2'!$Z$2:$Z$557,'Infos Relatório'!BQ$1)</f>
        <v>0</v>
      </c>
    </row>
    <row r="136" spans="2:74">
      <c r="B136" s="17" t="s">
        <v>283</v>
      </c>
      <c r="C136" s="23">
        <f>COUNTIFS('Faturamento SP2'!$D$2:$D$557,'Infos Relatório'!$B$84,'Faturamento SP2'!$E$2:$E$557,'Infos Relatório'!$B136,'Faturamento SP2'!$Z$2:$Z$557,'Infos Relatório'!C$1)</f>
        <v>0</v>
      </c>
      <c r="D136" s="14">
        <f>SUMIFS('Faturamento SP2'!$G$2:$G$557,'Faturamento SP2'!$D$2:$D$557,'Infos Relatório'!$B$84,'Faturamento SP2'!$E$2:$E$557,'Infos Relatório'!$B136,'Faturamento SP2'!$Z$2:$Z$557,'Infos Relatório'!C$1)</f>
        <v>0</v>
      </c>
      <c r="E136" s="55">
        <f>SUMIFS('Faturamento SP2'!$J$2:$J$557,'Faturamento SP2'!$D$2:$D$557,'Infos Relatório'!$B$84,'Faturamento SP2'!$E$2:$E$557,'Infos Relatório'!$B136,'Faturamento SP2'!$Z$2:$Z$557,'Infos Relatório'!C$1)</f>
        <v>0</v>
      </c>
      <c r="F136" s="15">
        <f>SUMIFS('Faturamento SP2'!$O$2:$O$557,'Faturamento SP2'!$D$2:$D$557,'Infos Relatório'!$B$84,'Faturamento SP2'!$E$2:$E$557,'Infos Relatório'!$B136,'Faturamento SP2'!$Z$2:$Z$557,'Infos Relatório'!C$1,'Faturamento SP2'!$T$2:$T$557,"Sim")+SUMIFS('Faturamento SP2'!$P$2:$P$557,'Faturamento SP2'!$D$2:$D$557,'Infos Relatório'!$B$84,'Faturamento SP2'!$E$2:$E$557,'Infos Relatório'!$B136,'Faturamento SP2'!$Z$2:$Z$557,'Infos Relatório'!C$1,'Faturamento SP2'!$T$2:$T$557,"Sim")</f>
        <v>0</v>
      </c>
      <c r="G136" s="60" t="e">
        <f t="shared" si="24"/>
        <v>#DIV/0!</v>
      </c>
      <c r="H136" s="24">
        <f>SUMIFS('Faturamento SP2'!$H$2:$H$557,'Faturamento SP2'!$D$2:$D$557,'Infos Relatório'!$B$84,'Faturamento SP2'!$E$2:$E$557,'Infos Relatório'!$B136,'Faturamento SP2'!$Z$2:$Z$557,'Infos Relatório'!C$1)</f>
        <v>0</v>
      </c>
      <c r="I136" s="23">
        <f>COUNTIFS('Faturamento SP2'!$D$2:$D$557,'Infos Relatório'!$B$84,'Faturamento SP2'!$E$2:$E$557,'Infos Relatório'!$B136,'Faturamento SP2'!$Z$2:$Z$557,'Infos Relatório'!I$1)</f>
        <v>0</v>
      </c>
      <c r="J136" s="14">
        <f>SUMIFS('Faturamento SP2'!$G$2:$G$557,'Faturamento SP2'!$D$2:$D$557,'Infos Relatório'!$B$84,'Faturamento SP2'!$E$2:$E$557,'Infos Relatório'!$B136,'Faturamento SP2'!$Z$2:$Z$557,'Infos Relatório'!I$1)</f>
        <v>0</v>
      </c>
      <c r="K136" s="55">
        <f>SUMIFS('Faturamento SP2'!$J$2:$J$557,'Faturamento SP2'!$D$2:$D$557,'Infos Relatório'!$B$84,'Faturamento SP2'!$E$2:$E$557,'Infos Relatório'!$B136,'Faturamento SP2'!$Z$2:$Z$557,'Infos Relatório'!I$1)</f>
        <v>0</v>
      </c>
      <c r="L136" s="15">
        <f>SUMIFS('Faturamento SP2'!$O$2:$O$557,'Faturamento SP2'!$D$2:$D$557,'Infos Relatório'!$B$84,'Faturamento SP2'!$E$2:$E$557,'Infos Relatório'!$B136,'Faturamento SP2'!$Z$2:$Z$557,'Infos Relatório'!I$1,'Faturamento SP2'!$T$2:$T$557,"Sim")+SUMIFS('Faturamento SP2'!$P$2:$P$557,'Faturamento SP2'!$D$2:$D$557,'Infos Relatório'!$B$84,'Faturamento SP2'!$E$2:$E$557,'Infos Relatório'!$B136,'Faturamento SP2'!$Z$2:$Z$557,'Infos Relatório'!I$1,'Faturamento SP2'!$T$2:$T$557,"Sim")</f>
        <v>0</v>
      </c>
      <c r="M136" s="27" t="e">
        <f t="shared" si="25"/>
        <v>#DIV/0!</v>
      </c>
      <c r="N136" s="24">
        <f>SUMIFS('Faturamento SP2'!$H$2:$H$557,'Faturamento SP2'!$D$2:$D$557,'Infos Relatório'!$B$84,'Faturamento SP2'!$E$2:$E$557,'Infos Relatório'!$B136,'Faturamento SP2'!$Z$2:$Z$557,'Infos Relatório'!I$1)</f>
        <v>0</v>
      </c>
      <c r="O136" s="23">
        <f>COUNTIFS('Faturamento SP2'!$D$2:$D$557,'Infos Relatório'!$B$84,'Faturamento SP2'!$E$2:$E$557,'Infos Relatório'!$B136,'Faturamento SP2'!$Z$2:$Z$557,'Infos Relatório'!O$1)</f>
        <v>0</v>
      </c>
      <c r="P136" s="14">
        <f>SUMIFS('Faturamento SP2'!$G$2:$G$557,'Faturamento SP2'!$D$2:$D$557,'Infos Relatório'!$B$84,'Faturamento SP2'!$E$2:$E$557,'Infos Relatório'!$B136,'Faturamento SP2'!$Z$2:$Z$557,'Infos Relatório'!O$1)</f>
        <v>0</v>
      </c>
      <c r="Q136" s="14">
        <f>SUMIFS('Faturamento SP2'!$J$2:$J$557,'Faturamento SP2'!$D$2:$D$557,'Infos Relatório'!$B$84,'Faturamento SP2'!$E$2:$E$557,'Infos Relatório'!$B136,'Faturamento SP2'!$Z$2:$Z$557,'Infos Relatório'!O$1)</f>
        <v>0</v>
      </c>
      <c r="R136" s="15">
        <f>SUMIFS('Faturamento SP2'!$O$2:$O$557,'Faturamento SP2'!$D$2:$D$557,'Infos Relatório'!$B$84,'Faturamento SP2'!$E$2:$E$557,'Infos Relatório'!$B136,'Faturamento SP2'!$Z$2:$Z$557,'Infos Relatório'!O$1,'Faturamento SP2'!$T$2:$T$557,"Sim")+SUMIFS('Faturamento SP2'!$P$2:$P$557,'Faturamento SP2'!$D$2:$D$557,'Infos Relatório'!$B$84,'Faturamento SP2'!$E$2:$E$557,'Infos Relatório'!$B136,'Faturamento SP2'!$Z$2:$Z$557,'Infos Relatório'!O$1,'Faturamento SP2'!$T$2:$T$557,"Sim")</f>
        <v>0</v>
      </c>
      <c r="S136" s="27" t="e">
        <f t="shared" si="26"/>
        <v>#DIV/0!</v>
      </c>
      <c r="T136" s="24">
        <f>SUMIFS('Faturamento SP2'!$H$2:$H$557,'Faturamento SP2'!$D$2:$D$557,'Infos Relatório'!$B$84,'Faturamento SP2'!$E$2:$E$557,'Infos Relatório'!$B136,'Faturamento SP2'!$Z$2:$Z$557,'Infos Relatório'!O$1)</f>
        <v>0</v>
      </c>
      <c r="U136" s="23">
        <f>COUNTIFS('Faturamento SP2'!$D$2:$D$557,'Infos Relatório'!$B$84,'Faturamento SP2'!$E$2:$E$557,'Infos Relatório'!$B136,'Faturamento SP2'!$Z$2:$Z$557,'Infos Relatório'!U$1)</f>
        <v>0</v>
      </c>
      <c r="V136" s="14">
        <f>SUMIFS('Faturamento SP2'!$G$2:$G$557,'Faturamento SP2'!$D$2:$D$557,'Infos Relatório'!$B$84,'Faturamento SP2'!$E$2:$E$557,'Infos Relatório'!$B136,'Faturamento SP2'!$Z$2:$Z$557,'Infos Relatório'!U$1)</f>
        <v>0</v>
      </c>
      <c r="W136" s="14">
        <f>SUMIFS('Faturamento SP2'!$J$2:$J$557,'Faturamento SP2'!$D$2:$D$557,'Infos Relatório'!$B$84,'Faturamento SP2'!$E$2:$E$557,'Infos Relatório'!$B136,'Faturamento SP2'!$Z$2:$Z$557,'Infos Relatório'!U$1)</f>
        <v>0</v>
      </c>
      <c r="X136" s="15">
        <f>SUMIFS('Faturamento SP2'!$O$2:$O$557,'Faturamento SP2'!$D$2:$D$557,'Infos Relatório'!$B$84,'Faturamento SP2'!$E$2:$E$557,'Infos Relatório'!$B136,'Faturamento SP2'!$Z$2:$Z$557,'Infos Relatório'!U$1,'Faturamento SP2'!$T$2:$T$557,"Sim")+SUMIFS('Faturamento SP2'!$P$2:$P$557,'Faturamento SP2'!$D$2:$D$557,'Infos Relatório'!$B$84,'Faturamento SP2'!$E$2:$E$557,'Infos Relatório'!$B136,'Faturamento SP2'!$Z$2:$Z$557,'Infos Relatório'!U$1,'Faturamento SP2'!$T$2:$T$557,"Sim")</f>
        <v>0</v>
      </c>
      <c r="Y136" s="27" t="e">
        <f t="shared" si="27"/>
        <v>#DIV/0!</v>
      </c>
      <c r="Z136" s="24">
        <f>SUMIFS('Faturamento SP2'!$H$2:$H$557,'Faturamento SP2'!$D$2:$D$557,'Infos Relatório'!$B$84,'Faturamento SP2'!$E$2:$E$557,'Infos Relatório'!$B136,'Faturamento SP2'!$Z$2:$Z$557,'Infos Relatório'!U$1)</f>
        <v>0</v>
      </c>
      <c r="AA136" s="23">
        <f>COUNTIFS('Faturamento SP2'!$D$2:$D$557,'Infos Relatório'!$B$84,'Faturamento SP2'!$E$2:$E$557,'Infos Relatório'!$B136,'Faturamento SP2'!$Z$2:$Z$557,'Infos Relatório'!AA$1)</f>
        <v>0</v>
      </c>
      <c r="AB136" s="14">
        <f>SUMIFS('Faturamento SP2'!$G$2:$G$557,'Faturamento SP2'!$D$2:$D$557,'Infos Relatório'!$B$84,'Faturamento SP2'!$E$2:$E$557,'Infos Relatório'!$B136,'Faturamento SP2'!$Z$2:$Z$557,'Infos Relatório'!AA$1)</f>
        <v>0</v>
      </c>
      <c r="AC136" s="14">
        <f>SUMIFS('Faturamento SP2'!$J$2:$J$557,'Faturamento SP2'!$D$2:$D$557,'Infos Relatório'!$B$84,'Faturamento SP2'!$E$2:$E$557,'Infos Relatório'!$B136,'Faturamento SP2'!$Z$2:$Z$557,'Infos Relatório'!AA$1)</f>
        <v>0</v>
      </c>
      <c r="AD136" s="15">
        <f>SUMIFS('Faturamento SP2'!$O$2:$O$557,'Faturamento SP2'!$D$2:$D$557,'Infos Relatório'!$B$84,'Faturamento SP2'!$E$2:$E$557,'Infos Relatório'!$B136,'Faturamento SP2'!$Z$2:$Z$557,'Infos Relatório'!AA$1,'Faturamento SP2'!$T$2:$T$557,"Sim")+SUMIFS('Faturamento SP2'!$P$2:$P$557,'Faturamento SP2'!$D$2:$D$557,'Infos Relatório'!$B$84,'Faturamento SP2'!$E$2:$E$557,'Infos Relatório'!$B136,'Faturamento SP2'!$Z$2:$Z$557,'Infos Relatório'!AA$1,'Faturamento SP2'!$T$2:$T$557,"Sim")</f>
        <v>0</v>
      </c>
      <c r="AE136" s="27" t="e">
        <f t="shared" si="28"/>
        <v>#DIV/0!</v>
      </c>
      <c r="AF136" s="24">
        <f>SUMIFS('Faturamento SP2'!$H$2:$H$557,'Faturamento SP2'!$D$2:$D$557,'Infos Relatório'!$B$84,'Faturamento SP2'!$E$2:$E$557,'Infos Relatório'!$B136,'Faturamento SP2'!$Z$2:$Z$557,'Infos Relatório'!AA$1)</f>
        <v>0</v>
      </c>
      <c r="AG136" s="23">
        <f>COUNTIFS('Faturamento SP2'!$D$2:$D$557,'Infos Relatório'!$B$84,'Faturamento SP2'!$E$2:$E$557,'Infos Relatório'!$B136,'Faturamento SP2'!$Z$2:$Z$557,'Infos Relatório'!AG$1)</f>
        <v>0</v>
      </c>
      <c r="AH136" s="14">
        <f>SUMIFS('Faturamento SP2'!$G$2:$G$557,'Faturamento SP2'!$D$2:$D$557,'Infos Relatório'!$B$84,'Faturamento SP2'!$E$2:$E$557,'Infos Relatório'!$B136,'Faturamento SP2'!$Z$2:$Z$557,'Infos Relatório'!AG$1)</f>
        <v>0</v>
      </c>
      <c r="AI136" s="14">
        <f>SUMIFS('Faturamento SP2'!$J$2:$J$557,'Faturamento SP2'!$D$2:$D$557,'Infos Relatório'!$B$84,'Faturamento SP2'!$E$2:$E$557,'Infos Relatório'!$B136,'Faturamento SP2'!$Z$2:$Z$557,'Infos Relatório'!AG$1)</f>
        <v>0</v>
      </c>
      <c r="AJ136" s="15">
        <f>SUMIFS('Faturamento SP2'!$O$2:$O$557,'Faturamento SP2'!$D$2:$D$557,'Infos Relatório'!$B$84,'Faturamento SP2'!$E$2:$E$557,'Infos Relatório'!$B136,'Faturamento SP2'!$Z$2:$Z$557,'Infos Relatório'!AG$1,'Faturamento SP2'!$T$2:$T$557,"Sim")+SUMIFS('Faturamento SP2'!$P$2:$P$557,'Faturamento SP2'!$D$2:$D$557,'Infos Relatório'!$B$84,'Faturamento SP2'!$E$2:$E$557,'Infos Relatório'!$B136,'Faturamento SP2'!$Z$2:$Z$557,'Infos Relatório'!AG$1,'Faturamento SP2'!$T$2:$T$557,"Sim")</f>
        <v>0</v>
      </c>
      <c r="AK136" s="27" t="e">
        <f t="shared" si="29"/>
        <v>#DIV/0!</v>
      </c>
      <c r="AL136" s="24">
        <f>SUMIFS('Faturamento SP2'!$H$2:$H$557,'Faturamento SP2'!$D$2:$D$557,'Infos Relatório'!$B$84,'Faturamento SP2'!$E$2:$E$557,'Infos Relatório'!$B136,'Faturamento SP2'!$Z$2:$Z$557,'Infos Relatório'!AG$1)</f>
        <v>0</v>
      </c>
      <c r="AM136" s="23">
        <f>COUNTIFS('Faturamento SP2'!$D$2:$D$557,'Infos Relatório'!$B$84,'Faturamento SP2'!$E$2:$E$557,'Infos Relatório'!$B136,'Faturamento SP2'!$Z$2:$Z$557,'Infos Relatório'!AM$1)</f>
        <v>0</v>
      </c>
      <c r="AN136" s="14">
        <f>SUMIFS('Faturamento SP2'!$G$2:$G$557,'Faturamento SP2'!$D$2:$D$557,'Infos Relatório'!$B$84,'Faturamento SP2'!$E$2:$E$557,'Infos Relatório'!$B136,'Faturamento SP2'!$Z$2:$Z$557,'Infos Relatório'!AM$1)</f>
        <v>0</v>
      </c>
      <c r="AO136" s="14">
        <f>SUMIFS('Faturamento SP2'!$J$2:$J$557,'Faturamento SP2'!$D$2:$D$557,'Infos Relatório'!$B$84,'Faturamento SP2'!$E$2:$E$557,'Infos Relatório'!$B136,'Faturamento SP2'!$Z$2:$Z$557,'Infos Relatório'!AM$1)</f>
        <v>0</v>
      </c>
      <c r="AP136" s="15">
        <f>SUMIFS('Faturamento SP2'!$O$2:$O$557,'Faturamento SP2'!$D$2:$D$557,'Infos Relatório'!$B$84,'Faturamento SP2'!$E$2:$E$557,'Infos Relatório'!$B136,'Faturamento SP2'!$Z$2:$Z$557,'Infos Relatório'!AM$1,'Faturamento SP2'!$T$2:$T$557,"Sim")+SUMIFS('Faturamento SP2'!$P$2:$P$557,'Faturamento SP2'!$D$2:$D$557,'Infos Relatório'!$B$84,'Faturamento SP2'!$E$2:$E$557,'Infos Relatório'!$B136,'Faturamento SP2'!$Z$2:$Z$557,'Infos Relatório'!AM$1,'Faturamento SP2'!$T$2:$T$557,"Sim")</f>
        <v>0</v>
      </c>
      <c r="AQ136" s="27" t="e">
        <f t="shared" si="30"/>
        <v>#DIV/0!</v>
      </c>
      <c r="AR136" s="24">
        <f>SUMIFS('Faturamento SP2'!$H$2:$H$557,'Faturamento SP2'!$D$2:$D$557,'Infos Relatório'!$B$84,'Faturamento SP2'!$E$2:$E$557,'Infos Relatório'!$B136,'Faturamento SP2'!$Z$2:$Z$557,'Infos Relatório'!AM$1)</f>
        <v>0</v>
      </c>
      <c r="AS136" s="23">
        <f>COUNTIFS('Faturamento SP2'!$D$2:$D$557,'Infos Relatório'!$B$84,'Faturamento SP2'!$E$2:$E$557,'Infos Relatório'!$B136,'Faturamento SP2'!$Z$2:$Z$557,'Infos Relatório'!AS$1)</f>
        <v>0</v>
      </c>
      <c r="AT136" s="14">
        <f>SUMIFS('Faturamento SP2'!$G$2:$G$557,'Faturamento SP2'!$D$2:$D$557,'Infos Relatório'!$B$84,'Faturamento SP2'!$E$2:$E$557,'Infos Relatório'!$B136,'Faturamento SP2'!$Z$2:$Z$557,'Infos Relatório'!AS$1)</f>
        <v>0</v>
      </c>
      <c r="AU136" s="14">
        <f>SUMIFS('Faturamento SP2'!$J$2:$J$557,'Faturamento SP2'!$D$2:$D$557,'Infos Relatório'!$B$84,'Faturamento SP2'!$E$2:$E$557,'Infos Relatório'!$B136,'Faturamento SP2'!$Z$2:$Z$557,'Infos Relatório'!AS$1)</f>
        <v>0</v>
      </c>
      <c r="AV136" s="15">
        <f>SUMIFS('Faturamento SP2'!$O$2:$O$557,'Faturamento SP2'!$D$2:$D$557,'Infos Relatório'!$B$84,'Faturamento SP2'!$E$2:$E$557,'Infos Relatório'!$B136,'Faturamento SP2'!$Z$2:$Z$557,'Infos Relatório'!AS$1,'Faturamento SP2'!$T$2:$T$557,"Sim")+SUMIFS('Faturamento SP2'!$P$2:$P$557,'Faturamento SP2'!$D$2:$D$557,'Infos Relatório'!$B$84,'Faturamento SP2'!$E$2:$E$557,'Infos Relatório'!$B136,'Faturamento SP2'!$Z$2:$Z$557,'Infos Relatório'!AS$1,'Faturamento SP2'!$T$2:$T$557,"Sim")</f>
        <v>0</v>
      </c>
      <c r="AW136" s="27" t="e">
        <f t="shared" si="31"/>
        <v>#DIV/0!</v>
      </c>
      <c r="AX136" s="24">
        <f>SUMIFS('Faturamento SP2'!$H$2:$H$557,'Faturamento SP2'!$D$2:$D$557,'Infos Relatório'!$B$84,'Faturamento SP2'!$E$2:$E$557,'Infos Relatório'!$B136,'Faturamento SP2'!$Z$2:$Z$557,'Infos Relatório'!AS$1)</f>
        <v>0</v>
      </c>
      <c r="AY136" s="23">
        <f>COUNTIFS('Faturamento SP2'!$D$2:$D$557,'Infos Relatório'!$B$84,'Faturamento SP2'!$E$2:$E$557,'Infos Relatório'!$B136,'Faturamento SP2'!$Z$2:$Z$557,'Infos Relatório'!AY$1)</f>
        <v>0</v>
      </c>
      <c r="AZ136" s="14">
        <f>SUMIFS('Faturamento SP2'!$G$2:$G$557,'Faturamento SP2'!$D$2:$D$557,'Infos Relatório'!$B$84,'Faturamento SP2'!$E$2:$E$557,'Infos Relatório'!$B136,'Faturamento SP2'!$Z$2:$Z$557,'Infos Relatório'!AY$1)</f>
        <v>0</v>
      </c>
      <c r="BA136" s="14">
        <f>SUMIFS('Faturamento SP2'!$J$2:$J$557,'Faturamento SP2'!$D$2:$D$557,'Infos Relatório'!$B$84,'Faturamento SP2'!$E$2:$E$557,'Infos Relatório'!$B136,'Faturamento SP2'!$Z$2:$Z$557,'Infos Relatório'!AY$1)</f>
        <v>0</v>
      </c>
      <c r="BB136" s="15">
        <f>SUMIFS('Faturamento SP2'!$O$2:$O$557,'Faturamento SP2'!$D$2:$D$557,'Infos Relatório'!$B$84,'Faturamento SP2'!$E$2:$E$557,'Infos Relatório'!$B136,'Faturamento SP2'!$Z$2:$Z$557,'Infos Relatório'!AY$1,'Faturamento SP2'!$T$2:$T$557,"Sim")+SUMIFS('Faturamento SP2'!$P$2:$P$557,'Faturamento SP2'!$D$2:$D$557,'Infos Relatório'!$B$84,'Faturamento SP2'!$E$2:$E$557,'Infos Relatório'!$B136,'Faturamento SP2'!$Z$2:$Z$557,'Infos Relatório'!AY$1,'Faturamento SP2'!$T$2:$T$557,"Sim")</f>
        <v>0</v>
      </c>
      <c r="BC136" s="27" t="e">
        <f t="shared" si="32"/>
        <v>#DIV/0!</v>
      </c>
      <c r="BD136" s="24">
        <f>SUMIFS('Faturamento SP2'!$H$2:$H$557,'Faturamento SP2'!$D$2:$D$557,'Infos Relatório'!$B$84,'Faturamento SP2'!$E$2:$E$557,'Infos Relatório'!$B136,'Faturamento SP2'!$Z$2:$Z$557,'Infos Relatório'!AY$1)</f>
        <v>0</v>
      </c>
      <c r="BE136" s="23">
        <f>COUNTIFS('Faturamento SP2'!$D$2:$D$557,'Infos Relatório'!$B$84,'Faturamento SP2'!$E$2:$E$557,'Infos Relatório'!$B136,'Faturamento SP2'!$Z$2:$Z$557,'Infos Relatório'!BE$1)</f>
        <v>0</v>
      </c>
      <c r="BF136" s="14">
        <f>SUMIFS('Faturamento SP2'!$G$2:$G$557,'Faturamento SP2'!$D$2:$D$557,'Infos Relatório'!$B$84,'Faturamento SP2'!$E$2:$E$557,'Infos Relatório'!$B136,'Faturamento SP2'!$Z$2:$Z$557,'Infos Relatório'!BE$1)</f>
        <v>0</v>
      </c>
      <c r="BG136" s="14">
        <f>SUMIFS('Faturamento SP2'!$J$2:$J$557,'Faturamento SP2'!$D$2:$D$557,'Infos Relatório'!$B$84,'Faturamento SP2'!$E$2:$E$557,'Infos Relatório'!$B136,'Faturamento SP2'!$Z$2:$Z$557,'Infos Relatório'!BE$1)</f>
        <v>0</v>
      </c>
      <c r="BH136" s="15">
        <f>SUMIFS('Faturamento SP2'!$O$2:$O$557,'Faturamento SP2'!$D$2:$D$557,'Infos Relatório'!$B$84,'Faturamento SP2'!$E$2:$E$557,'Infos Relatório'!$B136,'Faturamento SP2'!$Z$2:$Z$557,'Infos Relatório'!BE$1,'Faturamento SP2'!$T$2:$T$557,"Sim")+SUMIFS('Faturamento SP2'!$P$2:$P$557,'Faturamento SP2'!$D$2:$D$557,'Infos Relatório'!$B$84,'Faturamento SP2'!$E$2:$E$557,'Infos Relatório'!$B136,'Faturamento SP2'!$Z$2:$Z$557,'Infos Relatório'!BE$1,'Faturamento SP2'!$T$2:$T$557,"Sim")</f>
        <v>0</v>
      </c>
      <c r="BI136" s="27" t="e">
        <f t="shared" si="33"/>
        <v>#DIV/0!</v>
      </c>
      <c r="BJ136" s="24">
        <f>SUMIFS('Faturamento SP2'!$H$2:$H$557,'Faturamento SP2'!$D$2:$D$557,'Infos Relatório'!$B$84,'Faturamento SP2'!$E$2:$E$557,'Infos Relatório'!$B136,'Faturamento SP2'!$Z$2:$Z$557,'Infos Relatório'!BE$1)</f>
        <v>0</v>
      </c>
      <c r="BK136" s="23">
        <f>COUNTIFS('Faturamento SP2'!$D$2:$D$557,'Infos Relatório'!$B$84,'Faturamento SP2'!$E$2:$E$557,'Infos Relatório'!$B136,'Faturamento SP2'!$Z$2:$Z$557,'Infos Relatório'!BK$1)</f>
        <v>0</v>
      </c>
      <c r="BL136" s="14">
        <f>SUMIFS('Faturamento SP2'!$G$2:$G$557,'Faturamento SP2'!$D$2:$D$557,'Infos Relatório'!$B$84,'Faturamento SP2'!$E$2:$E$557,'Infos Relatório'!$B136,'Faturamento SP2'!$Z$2:$Z$557,'Infos Relatório'!BK$1)</f>
        <v>0</v>
      </c>
      <c r="BM136" s="14">
        <f>SUMIFS('Faturamento SP2'!$J$2:$J$557,'Faturamento SP2'!$D$2:$D$557,'Infos Relatório'!$B$84,'Faturamento SP2'!$E$2:$E$557,'Infos Relatório'!$B136,'Faturamento SP2'!$Z$2:$Z$557,'Infos Relatório'!BK$1)</f>
        <v>0</v>
      </c>
      <c r="BN136" s="15">
        <f>SUMIFS('Faturamento SP2'!$O$2:$O$557,'Faturamento SP2'!$D$2:$D$557,'Infos Relatório'!$B$84,'Faturamento SP2'!$E$2:$E$557,'Infos Relatório'!$B136,'Faturamento SP2'!$Z$2:$Z$557,'Infos Relatório'!BK$1,'Faturamento SP2'!$T$2:$T$557,"Sim")+SUMIFS('Faturamento SP2'!$P$2:$P$557,'Faturamento SP2'!$D$2:$D$557,'Infos Relatório'!$B$84,'Faturamento SP2'!$E$2:$E$557,'Infos Relatório'!$B136,'Faturamento SP2'!$Z$2:$Z$557,'Infos Relatório'!BK$1,'Faturamento SP2'!$T$2:$T$557,"Sim")</f>
        <v>0</v>
      </c>
      <c r="BO136" s="27" t="e">
        <f t="shared" si="34"/>
        <v>#DIV/0!</v>
      </c>
      <c r="BP136" s="24">
        <f>SUMIFS('Faturamento SP2'!$H$2:$H$557,'Faturamento SP2'!$D$2:$D$557,'Infos Relatório'!$B$84,'Faturamento SP2'!$E$2:$E$557,'Infos Relatório'!$B136,'Faturamento SP2'!$Z$2:$Z$557,'Infos Relatório'!BK$1)</f>
        <v>0</v>
      </c>
      <c r="BQ136" s="23">
        <f>COUNTIFS('Faturamento SP2'!$D$2:$D$557,'Infos Relatório'!$B$84,'Faturamento SP2'!$E$2:$E$557,'Infos Relatório'!$B136,'Faturamento SP2'!$Z$2:$Z$557,'Infos Relatório'!BQ$1)</f>
        <v>0</v>
      </c>
      <c r="BR136" s="14">
        <f>SUMIFS('Faturamento SP2'!$G$2:$G$557,'Faturamento SP2'!$D$2:$D$557,'Infos Relatório'!$B$84,'Faturamento SP2'!$E$2:$E$557,'Infos Relatório'!$B136,'Faturamento SP2'!$Z$2:$Z$557,'Infos Relatório'!BQ$1)</f>
        <v>0</v>
      </c>
      <c r="BS136" s="14">
        <f>SUMIFS('Faturamento SP2'!$J$2:$J$557,'Faturamento SP2'!$D$2:$D$557,'Infos Relatório'!$B$84,'Faturamento SP2'!$E$2:$E$557,'Infos Relatório'!$B136,'Faturamento SP2'!$Z$2:$Z$557,'Infos Relatório'!BQ$1)</f>
        <v>0</v>
      </c>
      <c r="BT136" s="15">
        <f>SUMIFS('Faturamento SP2'!$O$2:$O$557,'Faturamento SP2'!$D$2:$D$557,'Infos Relatório'!$B$84,'Faturamento SP2'!$E$2:$E$557,'Infos Relatório'!$B136,'Faturamento SP2'!$Z$2:$Z$557,'Infos Relatório'!BQ$1,'Faturamento SP2'!$T$2:$T$557,"Sim")+SUMIFS('Faturamento SP2'!$P$2:$P$557,'Faturamento SP2'!$D$2:$D$557,'Infos Relatório'!$B$84,'Faturamento SP2'!$E$2:$E$557,'Infos Relatório'!$B136,'Faturamento SP2'!$Z$2:$Z$557,'Infos Relatório'!BQ$1,'Faturamento SP2'!$T$2:$T$557,"Sim")</f>
        <v>0</v>
      </c>
      <c r="BU136" s="27" t="e">
        <f t="shared" si="35"/>
        <v>#DIV/0!</v>
      </c>
      <c r="BV136" s="24">
        <f>SUMIFS('Faturamento SP2'!$H$2:$H$557,'Faturamento SP2'!$D$2:$D$557,'Infos Relatório'!$B$84,'Faturamento SP2'!$E$2:$E$557,'Infos Relatório'!$B136,'Faturamento SP2'!$Z$2:$Z$557,'Infos Relatório'!BQ$1)</f>
        <v>0</v>
      </c>
    </row>
    <row r="137" spans="2:74">
      <c r="B137" s="17" t="s">
        <v>284</v>
      </c>
      <c r="C137" s="23">
        <f>COUNTIFS('Faturamento SP2'!$D$2:$D$557,'Infos Relatório'!$B$84,'Faturamento SP2'!$E$2:$E$557,'Infos Relatório'!$B137,'Faturamento SP2'!$Z$2:$Z$557,'Infos Relatório'!C$1)</f>
        <v>0</v>
      </c>
      <c r="D137" s="14">
        <f>SUMIFS('Faturamento SP2'!$G$2:$G$557,'Faturamento SP2'!$D$2:$D$557,'Infos Relatório'!$B$84,'Faturamento SP2'!$E$2:$E$557,'Infos Relatório'!$B137,'Faturamento SP2'!$Z$2:$Z$557,'Infos Relatório'!C$1)</f>
        <v>0</v>
      </c>
      <c r="E137" s="55">
        <f>SUMIFS('Faturamento SP2'!$J$2:$J$557,'Faturamento SP2'!$D$2:$D$557,'Infos Relatório'!$B$84,'Faturamento SP2'!$E$2:$E$557,'Infos Relatório'!$B137,'Faturamento SP2'!$Z$2:$Z$557,'Infos Relatório'!C$1)</f>
        <v>0</v>
      </c>
      <c r="F137" s="15">
        <f>SUMIFS('Faturamento SP2'!$O$2:$O$557,'Faturamento SP2'!$D$2:$D$557,'Infos Relatório'!$B$84,'Faturamento SP2'!$E$2:$E$557,'Infos Relatório'!$B137,'Faturamento SP2'!$Z$2:$Z$557,'Infos Relatório'!C$1,'Faturamento SP2'!$T$2:$T$557,"Sim")+SUMIFS('Faturamento SP2'!$P$2:$P$557,'Faturamento SP2'!$D$2:$D$557,'Infos Relatório'!$B$84,'Faturamento SP2'!$E$2:$E$557,'Infos Relatório'!$B137,'Faturamento SP2'!$Z$2:$Z$557,'Infos Relatório'!C$1,'Faturamento SP2'!$T$2:$T$557,"Sim")</f>
        <v>0</v>
      </c>
      <c r="G137" s="60" t="e">
        <f t="shared" si="24"/>
        <v>#DIV/0!</v>
      </c>
      <c r="H137" s="24">
        <f>SUMIFS('Faturamento SP2'!$H$2:$H$557,'Faturamento SP2'!$D$2:$D$557,'Infos Relatório'!$B$84,'Faturamento SP2'!$E$2:$E$557,'Infos Relatório'!$B137,'Faturamento SP2'!$Z$2:$Z$557,'Infos Relatório'!C$1)</f>
        <v>0</v>
      </c>
      <c r="I137" s="23">
        <f>COUNTIFS('Faturamento SP2'!$D$2:$D$557,'Infos Relatório'!$B$84,'Faturamento SP2'!$E$2:$E$557,'Infos Relatório'!$B137,'Faturamento SP2'!$Z$2:$Z$557,'Infos Relatório'!I$1)</f>
        <v>0</v>
      </c>
      <c r="J137" s="14">
        <f>SUMIFS('Faturamento SP2'!$G$2:$G$557,'Faturamento SP2'!$D$2:$D$557,'Infos Relatório'!$B$84,'Faturamento SP2'!$E$2:$E$557,'Infos Relatório'!$B137,'Faturamento SP2'!$Z$2:$Z$557,'Infos Relatório'!I$1)</f>
        <v>0</v>
      </c>
      <c r="K137" s="55">
        <f>SUMIFS('Faturamento SP2'!$J$2:$J$557,'Faturamento SP2'!$D$2:$D$557,'Infos Relatório'!$B$84,'Faturamento SP2'!$E$2:$E$557,'Infos Relatório'!$B137,'Faturamento SP2'!$Z$2:$Z$557,'Infos Relatório'!I$1)</f>
        <v>0</v>
      </c>
      <c r="L137" s="15">
        <f>SUMIFS('Faturamento SP2'!$O$2:$O$557,'Faturamento SP2'!$D$2:$D$557,'Infos Relatório'!$B$84,'Faturamento SP2'!$E$2:$E$557,'Infos Relatório'!$B137,'Faturamento SP2'!$Z$2:$Z$557,'Infos Relatório'!I$1,'Faturamento SP2'!$T$2:$T$557,"Sim")+SUMIFS('Faturamento SP2'!$P$2:$P$557,'Faturamento SP2'!$D$2:$D$557,'Infos Relatório'!$B$84,'Faturamento SP2'!$E$2:$E$557,'Infos Relatório'!$B137,'Faturamento SP2'!$Z$2:$Z$557,'Infos Relatório'!I$1,'Faturamento SP2'!$T$2:$T$557,"Sim")</f>
        <v>0</v>
      </c>
      <c r="M137" s="27" t="e">
        <f t="shared" si="25"/>
        <v>#DIV/0!</v>
      </c>
      <c r="N137" s="24">
        <f>SUMIFS('Faturamento SP2'!$H$2:$H$557,'Faturamento SP2'!$D$2:$D$557,'Infos Relatório'!$B$84,'Faturamento SP2'!$E$2:$E$557,'Infos Relatório'!$B137,'Faturamento SP2'!$Z$2:$Z$557,'Infos Relatório'!I$1)</f>
        <v>0</v>
      </c>
      <c r="O137" s="23">
        <f>COUNTIFS('Faturamento SP2'!$D$2:$D$557,'Infos Relatório'!$B$84,'Faturamento SP2'!$E$2:$E$557,'Infos Relatório'!$B137,'Faturamento SP2'!$Z$2:$Z$557,'Infos Relatório'!O$1)</f>
        <v>0</v>
      </c>
      <c r="P137" s="14">
        <f>SUMIFS('Faturamento SP2'!$G$2:$G$557,'Faturamento SP2'!$D$2:$D$557,'Infos Relatório'!$B$84,'Faturamento SP2'!$E$2:$E$557,'Infos Relatório'!$B137,'Faturamento SP2'!$Z$2:$Z$557,'Infos Relatório'!O$1)</f>
        <v>0</v>
      </c>
      <c r="Q137" s="14">
        <f>SUMIFS('Faturamento SP2'!$J$2:$J$557,'Faturamento SP2'!$D$2:$D$557,'Infos Relatório'!$B$84,'Faturamento SP2'!$E$2:$E$557,'Infos Relatório'!$B137,'Faturamento SP2'!$Z$2:$Z$557,'Infos Relatório'!O$1)</f>
        <v>0</v>
      </c>
      <c r="R137" s="15">
        <f>SUMIFS('Faturamento SP2'!$O$2:$O$557,'Faturamento SP2'!$D$2:$D$557,'Infos Relatório'!$B$84,'Faturamento SP2'!$E$2:$E$557,'Infos Relatório'!$B137,'Faturamento SP2'!$Z$2:$Z$557,'Infos Relatório'!O$1,'Faturamento SP2'!$T$2:$T$557,"Sim")+SUMIFS('Faturamento SP2'!$P$2:$P$557,'Faturamento SP2'!$D$2:$D$557,'Infos Relatório'!$B$84,'Faturamento SP2'!$E$2:$E$557,'Infos Relatório'!$B137,'Faturamento SP2'!$Z$2:$Z$557,'Infos Relatório'!O$1,'Faturamento SP2'!$T$2:$T$557,"Sim")</f>
        <v>0</v>
      </c>
      <c r="S137" s="27" t="e">
        <f t="shared" si="26"/>
        <v>#DIV/0!</v>
      </c>
      <c r="T137" s="24">
        <f>SUMIFS('Faturamento SP2'!$H$2:$H$557,'Faturamento SP2'!$D$2:$D$557,'Infos Relatório'!$B$84,'Faturamento SP2'!$E$2:$E$557,'Infos Relatório'!$B137,'Faturamento SP2'!$Z$2:$Z$557,'Infos Relatório'!O$1)</f>
        <v>0</v>
      </c>
      <c r="U137" s="23">
        <f>COUNTIFS('Faturamento SP2'!$D$2:$D$557,'Infos Relatório'!$B$84,'Faturamento SP2'!$E$2:$E$557,'Infos Relatório'!$B137,'Faturamento SP2'!$Z$2:$Z$557,'Infos Relatório'!U$1)</f>
        <v>0</v>
      </c>
      <c r="V137" s="14">
        <f>SUMIFS('Faturamento SP2'!$G$2:$G$557,'Faturamento SP2'!$D$2:$D$557,'Infos Relatório'!$B$84,'Faturamento SP2'!$E$2:$E$557,'Infos Relatório'!$B137,'Faturamento SP2'!$Z$2:$Z$557,'Infos Relatório'!U$1)</f>
        <v>0</v>
      </c>
      <c r="W137" s="14">
        <f>SUMIFS('Faturamento SP2'!$J$2:$J$557,'Faturamento SP2'!$D$2:$D$557,'Infos Relatório'!$B$84,'Faturamento SP2'!$E$2:$E$557,'Infos Relatório'!$B137,'Faturamento SP2'!$Z$2:$Z$557,'Infos Relatório'!U$1)</f>
        <v>0</v>
      </c>
      <c r="X137" s="15">
        <f>SUMIFS('Faturamento SP2'!$O$2:$O$557,'Faturamento SP2'!$D$2:$D$557,'Infos Relatório'!$B$84,'Faturamento SP2'!$E$2:$E$557,'Infos Relatório'!$B137,'Faturamento SP2'!$Z$2:$Z$557,'Infos Relatório'!U$1,'Faturamento SP2'!$T$2:$T$557,"Sim")+SUMIFS('Faturamento SP2'!$P$2:$P$557,'Faturamento SP2'!$D$2:$D$557,'Infos Relatório'!$B$84,'Faturamento SP2'!$E$2:$E$557,'Infos Relatório'!$B137,'Faturamento SP2'!$Z$2:$Z$557,'Infos Relatório'!U$1,'Faturamento SP2'!$T$2:$T$557,"Sim")</f>
        <v>0</v>
      </c>
      <c r="Y137" s="27" t="e">
        <f t="shared" si="27"/>
        <v>#DIV/0!</v>
      </c>
      <c r="Z137" s="24">
        <f>SUMIFS('Faturamento SP2'!$H$2:$H$557,'Faturamento SP2'!$D$2:$D$557,'Infos Relatório'!$B$84,'Faturamento SP2'!$E$2:$E$557,'Infos Relatório'!$B137,'Faturamento SP2'!$Z$2:$Z$557,'Infos Relatório'!U$1)</f>
        <v>0</v>
      </c>
      <c r="AA137" s="23">
        <f>COUNTIFS('Faturamento SP2'!$D$2:$D$557,'Infos Relatório'!$B$84,'Faturamento SP2'!$E$2:$E$557,'Infos Relatório'!$B137,'Faturamento SP2'!$Z$2:$Z$557,'Infos Relatório'!AA$1)</f>
        <v>0</v>
      </c>
      <c r="AB137" s="14">
        <f>SUMIFS('Faturamento SP2'!$G$2:$G$557,'Faturamento SP2'!$D$2:$D$557,'Infos Relatório'!$B$84,'Faturamento SP2'!$E$2:$E$557,'Infos Relatório'!$B137,'Faturamento SP2'!$Z$2:$Z$557,'Infos Relatório'!AA$1)</f>
        <v>0</v>
      </c>
      <c r="AC137" s="14">
        <f>SUMIFS('Faturamento SP2'!$J$2:$J$557,'Faturamento SP2'!$D$2:$D$557,'Infos Relatório'!$B$84,'Faturamento SP2'!$E$2:$E$557,'Infos Relatório'!$B137,'Faturamento SP2'!$Z$2:$Z$557,'Infos Relatório'!AA$1)</f>
        <v>0</v>
      </c>
      <c r="AD137" s="15">
        <f>SUMIFS('Faturamento SP2'!$O$2:$O$557,'Faturamento SP2'!$D$2:$D$557,'Infos Relatório'!$B$84,'Faturamento SP2'!$E$2:$E$557,'Infos Relatório'!$B137,'Faturamento SP2'!$Z$2:$Z$557,'Infos Relatório'!AA$1,'Faturamento SP2'!$T$2:$T$557,"Sim")+SUMIFS('Faturamento SP2'!$P$2:$P$557,'Faturamento SP2'!$D$2:$D$557,'Infos Relatório'!$B$84,'Faturamento SP2'!$E$2:$E$557,'Infos Relatório'!$B137,'Faturamento SP2'!$Z$2:$Z$557,'Infos Relatório'!AA$1,'Faturamento SP2'!$T$2:$T$557,"Sim")</f>
        <v>0</v>
      </c>
      <c r="AE137" s="27" t="e">
        <f t="shared" si="28"/>
        <v>#DIV/0!</v>
      </c>
      <c r="AF137" s="24">
        <f>SUMIFS('Faturamento SP2'!$H$2:$H$557,'Faturamento SP2'!$D$2:$D$557,'Infos Relatório'!$B$84,'Faturamento SP2'!$E$2:$E$557,'Infos Relatório'!$B137,'Faturamento SP2'!$Z$2:$Z$557,'Infos Relatório'!AA$1)</f>
        <v>0</v>
      </c>
      <c r="AG137" s="23">
        <f>COUNTIFS('Faturamento SP2'!$D$2:$D$557,'Infos Relatório'!$B$84,'Faturamento SP2'!$E$2:$E$557,'Infos Relatório'!$B137,'Faturamento SP2'!$Z$2:$Z$557,'Infos Relatório'!AG$1)</f>
        <v>0</v>
      </c>
      <c r="AH137" s="14">
        <f>SUMIFS('Faturamento SP2'!$G$2:$G$557,'Faturamento SP2'!$D$2:$D$557,'Infos Relatório'!$B$84,'Faturamento SP2'!$E$2:$E$557,'Infos Relatório'!$B137,'Faturamento SP2'!$Z$2:$Z$557,'Infos Relatório'!AG$1)</f>
        <v>0</v>
      </c>
      <c r="AI137" s="14">
        <f>SUMIFS('Faturamento SP2'!$J$2:$J$557,'Faturamento SP2'!$D$2:$D$557,'Infos Relatório'!$B$84,'Faturamento SP2'!$E$2:$E$557,'Infos Relatório'!$B137,'Faturamento SP2'!$Z$2:$Z$557,'Infos Relatório'!AG$1)</f>
        <v>0</v>
      </c>
      <c r="AJ137" s="15">
        <f>SUMIFS('Faturamento SP2'!$O$2:$O$557,'Faturamento SP2'!$D$2:$D$557,'Infos Relatório'!$B$84,'Faturamento SP2'!$E$2:$E$557,'Infos Relatório'!$B137,'Faturamento SP2'!$Z$2:$Z$557,'Infos Relatório'!AG$1,'Faturamento SP2'!$T$2:$T$557,"Sim")+SUMIFS('Faturamento SP2'!$P$2:$P$557,'Faturamento SP2'!$D$2:$D$557,'Infos Relatório'!$B$84,'Faturamento SP2'!$E$2:$E$557,'Infos Relatório'!$B137,'Faturamento SP2'!$Z$2:$Z$557,'Infos Relatório'!AG$1,'Faturamento SP2'!$T$2:$T$557,"Sim")</f>
        <v>0</v>
      </c>
      <c r="AK137" s="27" t="e">
        <f t="shared" si="29"/>
        <v>#DIV/0!</v>
      </c>
      <c r="AL137" s="24">
        <f>SUMIFS('Faturamento SP2'!$H$2:$H$557,'Faturamento SP2'!$D$2:$D$557,'Infos Relatório'!$B$84,'Faturamento SP2'!$E$2:$E$557,'Infos Relatório'!$B137,'Faturamento SP2'!$Z$2:$Z$557,'Infos Relatório'!AG$1)</f>
        <v>0</v>
      </c>
      <c r="AM137" s="23">
        <f>COUNTIFS('Faturamento SP2'!$D$2:$D$557,'Infos Relatório'!$B$84,'Faturamento SP2'!$E$2:$E$557,'Infos Relatório'!$B137,'Faturamento SP2'!$Z$2:$Z$557,'Infos Relatório'!AM$1)</f>
        <v>0</v>
      </c>
      <c r="AN137" s="14">
        <f>SUMIFS('Faturamento SP2'!$G$2:$G$557,'Faturamento SP2'!$D$2:$D$557,'Infos Relatório'!$B$84,'Faturamento SP2'!$E$2:$E$557,'Infos Relatório'!$B137,'Faturamento SP2'!$Z$2:$Z$557,'Infos Relatório'!AM$1)</f>
        <v>0</v>
      </c>
      <c r="AO137" s="14">
        <f>SUMIFS('Faturamento SP2'!$J$2:$J$557,'Faturamento SP2'!$D$2:$D$557,'Infos Relatório'!$B$84,'Faturamento SP2'!$E$2:$E$557,'Infos Relatório'!$B137,'Faturamento SP2'!$Z$2:$Z$557,'Infos Relatório'!AM$1)</f>
        <v>0</v>
      </c>
      <c r="AP137" s="15">
        <f>SUMIFS('Faturamento SP2'!$O$2:$O$557,'Faturamento SP2'!$D$2:$D$557,'Infos Relatório'!$B$84,'Faturamento SP2'!$E$2:$E$557,'Infos Relatório'!$B137,'Faturamento SP2'!$Z$2:$Z$557,'Infos Relatório'!AM$1,'Faturamento SP2'!$T$2:$T$557,"Sim")+SUMIFS('Faturamento SP2'!$P$2:$P$557,'Faturamento SP2'!$D$2:$D$557,'Infos Relatório'!$B$84,'Faturamento SP2'!$E$2:$E$557,'Infos Relatório'!$B137,'Faturamento SP2'!$Z$2:$Z$557,'Infos Relatório'!AM$1,'Faturamento SP2'!$T$2:$T$557,"Sim")</f>
        <v>0</v>
      </c>
      <c r="AQ137" s="27" t="e">
        <f t="shared" si="30"/>
        <v>#DIV/0!</v>
      </c>
      <c r="AR137" s="24">
        <f>SUMIFS('Faturamento SP2'!$H$2:$H$557,'Faturamento SP2'!$D$2:$D$557,'Infos Relatório'!$B$84,'Faturamento SP2'!$E$2:$E$557,'Infos Relatório'!$B137,'Faturamento SP2'!$Z$2:$Z$557,'Infos Relatório'!AM$1)</f>
        <v>0</v>
      </c>
      <c r="AS137" s="23">
        <f>COUNTIFS('Faturamento SP2'!$D$2:$D$557,'Infos Relatório'!$B$84,'Faturamento SP2'!$E$2:$E$557,'Infos Relatório'!$B137,'Faturamento SP2'!$Z$2:$Z$557,'Infos Relatório'!AS$1)</f>
        <v>0</v>
      </c>
      <c r="AT137" s="14">
        <f>SUMIFS('Faturamento SP2'!$G$2:$G$557,'Faturamento SP2'!$D$2:$D$557,'Infos Relatório'!$B$84,'Faturamento SP2'!$E$2:$E$557,'Infos Relatório'!$B137,'Faturamento SP2'!$Z$2:$Z$557,'Infos Relatório'!AS$1)</f>
        <v>0</v>
      </c>
      <c r="AU137" s="14">
        <f>SUMIFS('Faturamento SP2'!$J$2:$J$557,'Faturamento SP2'!$D$2:$D$557,'Infos Relatório'!$B$84,'Faturamento SP2'!$E$2:$E$557,'Infos Relatório'!$B137,'Faturamento SP2'!$Z$2:$Z$557,'Infos Relatório'!AS$1)</f>
        <v>0</v>
      </c>
      <c r="AV137" s="15">
        <f>SUMIFS('Faturamento SP2'!$O$2:$O$557,'Faturamento SP2'!$D$2:$D$557,'Infos Relatório'!$B$84,'Faturamento SP2'!$E$2:$E$557,'Infos Relatório'!$B137,'Faturamento SP2'!$Z$2:$Z$557,'Infos Relatório'!AS$1,'Faturamento SP2'!$T$2:$T$557,"Sim")+SUMIFS('Faturamento SP2'!$P$2:$P$557,'Faturamento SP2'!$D$2:$D$557,'Infos Relatório'!$B$84,'Faturamento SP2'!$E$2:$E$557,'Infos Relatório'!$B137,'Faturamento SP2'!$Z$2:$Z$557,'Infos Relatório'!AS$1,'Faturamento SP2'!$T$2:$T$557,"Sim")</f>
        <v>0</v>
      </c>
      <c r="AW137" s="27" t="e">
        <f t="shared" si="31"/>
        <v>#DIV/0!</v>
      </c>
      <c r="AX137" s="24">
        <f>SUMIFS('Faturamento SP2'!$H$2:$H$557,'Faturamento SP2'!$D$2:$D$557,'Infos Relatório'!$B$84,'Faturamento SP2'!$E$2:$E$557,'Infos Relatório'!$B137,'Faturamento SP2'!$Z$2:$Z$557,'Infos Relatório'!AS$1)</f>
        <v>0</v>
      </c>
      <c r="AY137" s="23">
        <f>COUNTIFS('Faturamento SP2'!$D$2:$D$557,'Infos Relatório'!$B$84,'Faturamento SP2'!$E$2:$E$557,'Infos Relatório'!$B137,'Faturamento SP2'!$Z$2:$Z$557,'Infos Relatório'!AY$1)</f>
        <v>0</v>
      </c>
      <c r="AZ137" s="14">
        <f>SUMIFS('Faturamento SP2'!$G$2:$G$557,'Faturamento SP2'!$D$2:$D$557,'Infos Relatório'!$B$84,'Faturamento SP2'!$E$2:$E$557,'Infos Relatório'!$B137,'Faturamento SP2'!$Z$2:$Z$557,'Infos Relatório'!AY$1)</f>
        <v>0</v>
      </c>
      <c r="BA137" s="14">
        <f>SUMIFS('Faturamento SP2'!$J$2:$J$557,'Faturamento SP2'!$D$2:$D$557,'Infos Relatório'!$B$84,'Faturamento SP2'!$E$2:$E$557,'Infos Relatório'!$B137,'Faturamento SP2'!$Z$2:$Z$557,'Infos Relatório'!AY$1)</f>
        <v>0</v>
      </c>
      <c r="BB137" s="15">
        <f>SUMIFS('Faturamento SP2'!$O$2:$O$557,'Faturamento SP2'!$D$2:$D$557,'Infos Relatório'!$B$84,'Faturamento SP2'!$E$2:$E$557,'Infos Relatório'!$B137,'Faturamento SP2'!$Z$2:$Z$557,'Infos Relatório'!AY$1,'Faturamento SP2'!$T$2:$T$557,"Sim")+SUMIFS('Faturamento SP2'!$P$2:$P$557,'Faturamento SP2'!$D$2:$D$557,'Infos Relatório'!$B$84,'Faturamento SP2'!$E$2:$E$557,'Infos Relatório'!$B137,'Faturamento SP2'!$Z$2:$Z$557,'Infos Relatório'!AY$1,'Faturamento SP2'!$T$2:$T$557,"Sim")</f>
        <v>0</v>
      </c>
      <c r="BC137" s="27" t="e">
        <f t="shared" si="32"/>
        <v>#DIV/0!</v>
      </c>
      <c r="BD137" s="24">
        <f>SUMIFS('Faturamento SP2'!$H$2:$H$557,'Faturamento SP2'!$D$2:$D$557,'Infos Relatório'!$B$84,'Faturamento SP2'!$E$2:$E$557,'Infos Relatório'!$B137,'Faturamento SP2'!$Z$2:$Z$557,'Infos Relatório'!AY$1)</f>
        <v>0</v>
      </c>
      <c r="BE137" s="23">
        <f>COUNTIFS('Faturamento SP2'!$D$2:$D$557,'Infos Relatório'!$B$84,'Faturamento SP2'!$E$2:$E$557,'Infos Relatório'!$B137,'Faturamento SP2'!$Z$2:$Z$557,'Infos Relatório'!BE$1)</f>
        <v>0</v>
      </c>
      <c r="BF137" s="14">
        <f>SUMIFS('Faturamento SP2'!$G$2:$G$557,'Faturamento SP2'!$D$2:$D$557,'Infos Relatório'!$B$84,'Faturamento SP2'!$E$2:$E$557,'Infos Relatório'!$B137,'Faturamento SP2'!$Z$2:$Z$557,'Infos Relatório'!BE$1)</f>
        <v>0</v>
      </c>
      <c r="BG137" s="14">
        <f>SUMIFS('Faturamento SP2'!$J$2:$J$557,'Faturamento SP2'!$D$2:$D$557,'Infos Relatório'!$B$84,'Faturamento SP2'!$E$2:$E$557,'Infos Relatório'!$B137,'Faturamento SP2'!$Z$2:$Z$557,'Infos Relatório'!BE$1)</f>
        <v>0</v>
      </c>
      <c r="BH137" s="15">
        <f>SUMIFS('Faturamento SP2'!$O$2:$O$557,'Faturamento SP2'!$D$2:$D$557,'Infos Relatório'!$B$84,'Faturamento SP2'!$E$2:$E$557,'Infos Relatório'!$B137,'Faturamento SP2'!$Z$2:$Z$557,'Infos Relatório'!BE$1,'Faturamento SP2'!$T$2:$T$557,"Sim")+SUMIFS('Faturamento SP2'!$P$2:$P$557,'Faturamento SP2'!$D$2:$D$557,'Infos Relatório'!$B$84,'Faturamento SP2'!$E$2:$E$557,'Infos Relatório'!$B137,'Faturamento SP2'!$Z$2:$Z$557,'Infos Relatório'!BE$1,'Faturamento SP2'!$T$2:$T$557,"Sim")</f>
        <v>0</v>
      </c>
      <c r="BI137" s="27" t="e">
        <f t="shared" si="33"/>
        <v>#DIV/0!</v>
      </c>
      <c r="BJ137" s="24">
        <f>SUMIFS('Faturamento SP2'!$H$2:$H$557,'Faturamento SP2'!$D$2:$D$557,'Infos Relatório'!$B$84,'Faturamento SP2'!$E$2:$E$557,'Infos Relatório'!$B137,'Faturamento SP2'!$Z$2:$Z$557,'Infos Relatório'!BE$1)</f>
        <v>0</v>
      </c>
      <c r="BK137" s="23">
        <f>COUNTIFS('Faturamento SP2'!$D$2:$D$557,'Infos Relatório'!$B$84,'Faturamento SP2'!$E$2:$E$557,'Infos Relatório'!$B137,'Faturamento SP2'!$Z$2:$Z$557,'Infos Relatório'!BK$1)</f>
        <v>0</v>
      </c>
      <c r="BL137" s="14">
        <f>SUMIFS('Faturamento SP2'!$G$2:$G$557,'Faturamento SP2'!$D$2:$D$557,'Infos Relatório'!$B$84,'Faturamento SP2'!$E$2:$E$557,'Infos Relatório'!$B137,'Faturamento SP2'!$Z$2:$Z$557,'Infos Relatório'!BK$1)</f>
        <v>0</v>
      </c>
      <c r="BM137" s="14">
        <f>SUMIFS('Faturamento SP2'!$J$2:$J$557,'Faturamento SP2'!$D$2:$D$557,'Infos Relatório'!$B$84,'Faturamento SP2'!$E$2:$E$557,'Infos Relatório'!$B137,'Faturamento SP2'!$Z$2:$Z$557,'Infos Relatório'!BK$1)</f>
        <v>0</v>
      </c>
      <c r="BN137" s="15">
        <f>SUMIFS('Faturamento SP2'!$O$2:$O$557,'Faturamento SP2'!$D$2:$D$557,'Infos Relatório'!$B$84,'Faturamento SP2'!$E$2:$E$557,'Infos Relatório'!$B137,'Faturamento SP2'!$Z$2:$Z$557,'Infos Relatório'!BK$1,'Faturamento SP2'!$T$2:$T$557,"Sim")+SUMIFS('Faturamento SP2'!$P$2:$P$557,'Faturamento SP2'!$D$2:$D$557,'Infos Relatório'!$B$84,'Faturamento SP2'!$E$2:$E$557,'Infos Relatório'!$B137,'Faturamento SP2'!$Z$2:$Z$557,'Infos Relatório'!BK$1,'Faturamento SP2'!$T$2:$T$557,"Sim")</f>
        <v>0</v>
      </c>
      <c r="BO137" s="27" t="e">
        <f t="shared" si="34"/>
        <v>#DIV/0!</v>
      </c>
      <c r="BP137" s="24">
        <f>SUMIFS('Faturamento SP2'!$H$2:$H$557,'Faturamento SP2'!$D$2:$D$557,'Infos Relatório'!$B$84,'Faturamento SP2'!$E$2:$E$557,'Infos Relatório'!$B137,'Faturamento SP2'!$Z$2:$Z$557,'Infos Relatório'!BK$1)</f>
        <v>0</v>
      </c>
      <c r="BQ137" s="23">
        <f>COUNTIFS('Faturamento SP2'!$D$2:$D$557,'Infos Relatório'!$B$84,'Faturamento SP2'!$E$2:$E$557,'Infos Relatório'!$B137,'Faturamento SP2'!$Z$2:$Z$557,'Infos Relatório'!BQ$1)</f>
        <v>0</v>
      </c>
      <c r="BR137" s="14">
        <f>SUMIFS('Faturamento SP2'!$G$2:$G$557,'Faturamento SP2'!$D$2:$D$557,'Infos Relatório'!$B$84,'Faturamento SP2'!$E$2:$E$557,'Infos Relatório'!$B137,'Faturamento SP2'!$Z$2:$Z$557,'Infos Relatório'!BQ$1)</f>
        <v>0</v>
      </c>
      <c r="BS137" s="14">
        <f>SUMIFS('Faturamento SP2'!$J$2:$J$557,'Faturamento SP2'!$D$2:$D$557,'Infos Relatório'!$B$84,'Faturamento SP2'!$E$2:$E$557,'Infos Relatório'!$B137,'Faturamento SP2'!$Z$2:$Z$557,'Infos Relatório'!BQ$1)</f>
        <v>0</v>
      </c>
      <c r="BT137" s="15">
        <f>SUMIFS('Faturamento SP2'!$O$2:$O$557,'Faturamento SP2'!$D$2:$D$557,'Infos Relatório'!$B$84,'Faturamento SP2'!$E$2:$E$557,'Infos Relatório'!$B137,'Faturamento SP2'!$Z$2:$Z$557,'Infos Relatório'!BQ$1,'Faturamento SP2'!$T$2:$T$557,"Sim")+SUMIFS('Faturamento SP2'!$P$2:$P$557,'Faturamento SP2'!$D$2:$D$557,'Infos Relatório'!$B$84,'Faturamento SP2'!$E$2:$E$557,'Infos Relatório'!$B137,'Faturamento SP2'!$Z$2:$Z$557,'Infos Relatório'!BQ$1,'Faturamento SP2'!$T$2:$T$557,"Sim")</f>
        <v>0</v>
      </c>
      <c r="BU137" s="27" t="e">
        <f t="shared" si="35"/>
        <v>#DIV/0!</v>
      </c>
      <c r="BV137" s="24">
        <f>SUMIFS('Faturamento SP2'!$H$2:$H$557,'Faturamento SP2'!$D$2:$D$557,'Infos Relatório'!$B$84,'Faturamento SP2'!$E$2:$E$557,'Infos Relatório'!$B137,'Faturamento SP2'!$Z$2:$Z$557,'Infos Relatório'!BQ$1)</f>
        <v>0</v>
      </c>
    </row>
    <row r="138" spans="2:74">
      <c r="B138" s="17" t="s">
        <v>285</v>
      </c>
      <c r="C138" s="23">
        <f>COUNTIFS('Faturamento SP2'!$D$2:$D$557,'Infos Relatório'!$B$84,'Faturamento SP2'!$E$2:$E$557,'Infos Relatório'!$B138,'Faturamento SP2'!$Z$2:$Z$557,'Infos Relatório'!C$1)</f>
        <v>0</v>
      </c>
      <c r="D138" s="14">
        <f>SUMIFS('Faturamento SP2'!$G$2:$G$557,'Faturamento SP2'!$D$2:$D$557,'Infos Relatório'!$B$84,'Faturamento SP2'!$E$2:$E$557,'Infos Relatório'!$B138,'Faturamento SP2'!$Z$2:$Z$557,'Infos Relatório'!C$1)</f>
        <v>0</v>
      </c>
      <c r="E138" s="55">
        <f>SUMIFS('Faturamento SP2'!$J$2:$J$557,'Faturamento SP2'!$D$2:$D$557,'Infos Relatório'!$B$84,'Faturamento SP2'!$E$2:$E$557,'Infos Relatório'!$B138,'Faturamento SP2'!$Z$2:$Z$557,'Infos Relatório'!C$1)</f>
        <v>0</v>
      </c>
      <c r="F138" s="15">
        <f>SUMIFS('Faturamento SP2'!$O$2:$O$557,'Faturamento SP2'!$D$2:$D$557,'Infos Relatório'!$B$84,'Faturamento SP2'!$E$2:$E$557,'Infos Relatório'!$B138,'Faturamento SP2'!$Z$2:$Z$557,'Infos Relatório'!C$1,'Faturamento SP2'!$T$2:$T$557,"Sim")+SUMIFS('Faturamento SP2'!$P$2:$P$557,'Faturamento SP2'!$D$2:$D$557,'Infos Relatório'!$B$84,'Faturamento SP2'!$E$2:$E$557,'Infos Relatório'!$B138,'Faturamento SP2'!$Z$2:$Z$557,'Infos Relatório'!C$1,'Faturamento SP2'!$T$2:$T$557,"Sim")</f>
        <v>0</v>
      </c>
      <c r="G138" s="60" t="e">
        <f t="shared" si="24"/>
        <v>#DIV/0!</v>
      </c>
      <c r="H138" s="24">
        <f>SUMIFS('Faturamento SP2'!$H$2:$H$557,'Faturamento SP2'!$D$2:$D$557,'Infos Relatório'!$B$84,'Faturamento SP2'!$E$2:$E$557,'Infos Relatório'!$B138,'Faturamento SP2'!$Z$2:$Z$557,'Infos Relatório'!C$1)</f>
        <v>0</v>
      </c>
      <c r="I138" s="23">
        <f>COUNTIFS('Faturamento SP2'!$D$2:$D$557,'Infos Relatório'!$B$84,'Faturamento SP2'!$E$2:$E$557,'Infos Relatório'!$B138,'Faturamento SP2'!$Z$2:$Z$557,'Infos Relatório'!I$1)</f>
        <v>0</v>
      </c>
      <c r="J138" s="14">
        <f>SUMIFS('Faturamento SP2'!$G$2:$G$557,'Faturamento SP2'!$D$2:$D$557,'Infos Relatório'!$B$84,'Faturamento SP2'!$E$2:$E$557,'Infos Relatório'!$B138,'Faturamento SP2'!$Z$2:$Z$557,'Infos Relatório'!I$1)</f>
        <v>0</v>
      </c>
      <c r="K138" s="55">
        <f>SUMIFS('Faturamento SP2'!$J$2:$J$557,'Faturamento SP2'!$D$2:$D$557,'Infos Relatório'!$B$84,'Faturamento SP2'!$E$2:$E$557,'Infos Relatório'!$B138,'Faturamento SP2'!$Z$2:$Z$557,'Infos Relatório'!I$1)</f>
        <v>0</v>
      </c>
      <c r="L138" s="15">
        <f>SUMIFS('Faturamento SP2'!$O$2:$O$557,'Faturamento SP2'!$D$2:$D$557,'Infos Relatório'!$B$84,'Faturamento SP2'!$E$2:$E$557,'Infos Relatório'!$B138,'Faturamento SP2'!$Z$2:$Z$557,'Infos Relatório'!I$1,'Faturamento SP2'!$T$2:$T$557,"Sim")+SUMIFS('Faturamento SP2'!$P$2:$P$557,'Faturamento SP2'!$D$2:$D$557,'Infos Relatório'!$B$84,'Faturamento SP2'!$E$2:$E$557,'Infos Relatório'!$B138,'Faturamento SP2'!$Z$2:$Z$557,'Infos Relatório'!I$1,'Faturamento SP2'!$T$2:$T$557,"Sim")</f>
        <v>0</v>
      </c>
      <c r="M138" s="27" t="e">
        <f t="shared" si="25"/>
        <v>#DIV/0!</v>
      </c>
      <c r="N138" s="24">
        <f>SUMIFS('Faturamento SP2'!$H$2:$H$557,'Faturamento SP2'!$D$2:$D$557,'Infos Relatório'!$B$84,'Faturamento SP2'!$E$2:$E$557,'Infos Relatório'!$B138,'Faturamento SP2'!$Z$2:$Z$557,'Infos Relatório'!I$1)</f>
        <v>0</v>
      </c>
      <c r="O138" s="23">
        <f>COUNTIFS('Faturamento SP2'!$D$2:$D$557,'Infos Relatório'!$B$84,'Faturamento SP2'!$E$2:$E$557,'Infos Relatório'!$B138,'Faturamento SP2'!$Z$2:$Z$557,'Infos Relatório'!O$1)</f>
        <v>0</v>
      </c>
      <c r="P138" s="14">
        <f>SUMIFS('Faturamento SP2'!$G$2:$G$557,'Faturamento SP2'!$D$2:$D$557,'Infos Relatório'!$B$84,'Faturamento SP2'!$E$2:$E$557,'Infos Relatório'!$B138,'Faturamento SP2'!$Z$2:$Z$557,'Infos Relatório'!O$1)</f>
        <v>0</v>
      </c>
      <c r="Q138" s="14">
        <f>SUMIFS('Faturamento SP2'!$J$2:$J$557,'Faturamento SP2'!$D$2:$D$557,'Infos Relatório'!$B$84,'Faturamento SP2'!$E$2:$E$557,'Infos Relatório'!$B138,'Faturamento SP2'!$Z$2:$Z$557,'Infos Relatório'!O$1)</f>
        <v>0</v>
      </c>
      <c r="R138" s="15">
        <f>SUMIFS('Faturamento SP2'!$O$2:$O$557,'Faturamento SP2'!$D$2:$D$557,'Infos Relatório'!$B$84,'Faturamento SP2'!$E$2:$E$557,'Infos Relatório'!$B138,'Faturamento SP2'!$Z$2:$Z$557,'Infos Relatório'!O$1,'Faturamento SP2'!$T$2:$T$557,"Sim")+SUMIFS('Faturamento SP2'!$P$2:$P$557,'Faturamento SP2'!$D$2:$D$557,'Infos Relatório'!$B$84,'Faturamento SP2'!$E$2:$E$557,'Infos Relatório'!$B138,'Faturamento SP2'!$Z$2:$Z$557,'Infos Relatório'!O$1,'Faturamento SP2'!$T$2:$T$557,"Sim")</f>
        <v>0</v>
      </c>
      <c r="S138" s="27" t="e">
        <f t="shared" si="26"/>
        <v>#DIV/0!</v>
      </c>
      <c r="T138" s="24">
        <f>SUMIFS('Faturamento SP2'!$H$2:$H$557,'Faturamento SP2'!$D$2:$D$557,'Infos Relatório'!$B$84,'Faturamento SP2'!$E$2:$E$557,'Infos Relatório'!$B138,'Faturamento SP2'!$Z$2:$Z$557,'Infos Relatório'!O$1)</f>
        <v>0</v>
      </c>
      <c r="U138" s="23">
        <f>COUNTIFS('Faturamento SP2'!$D$2:$D$557,'Infos Relatório'!$B$84,'Faturamento SP2'!$E$2:$E$557,'Infos Relatório'!$B138,'Faturamento SP2'!$Z$2:$Z$557,'Infos Relatório'!U$1)</f>
        <v>0</v>
      </c>
      <c r="V138" s="14">
        <f>SUMIFS('Faturamento SP2'!$G$2:$G$557,'Faturamento SP2'!$D$2:$D$557,'Infos Relatório'!$B$84,'Faturamento SP2'!$E$2:$E$557,'Infos Relatório'!$B138,'Faturamento SP2'!$Z$2:$Z$557,'Infos Relatório'!U$1)</f>
        <v>0</v>
      </c>
      <c r="W138" s="14">
        <f>SUMIFS('Faturamento SP2'!$J$2:$J$557,'Faturamento SP2'!$D$2:$D$557,'Infos Relatório'!$B$84,'Faturamento SP2'!$E$2:$E$557,'Infos Relatório'!$B138,'Faturamento SP2'!$Z$2:$Z$557,'Infos Relatório'!U$1)</f>
        <v>0</v>
      </c>
      <c r="X138" s="15">
        <f>SUMIFS('Faturamento SP2'!$O$2:$O$557,'Faturamento SP2'!$D$2:$D$557,'Infos Relatório'!$B$84,'Faturamento SP2'!$E$2:$E$557,'Infos Relatório'!$B138,'Faturamento SP2'!$Z$2:$Z$557,'Infos Relatório'!U$1,'Faturamento SP2'!$T$2:$T$557,"Sim")+SUMIFS('Faturamento SP2'!$P$2:$P$557,'Faturamento SP2'!$D$2:$D$557,'Infos Relatório'!$B$84,'Faturamento SP2'!$E$2:$E$557,'Infos Relatório'!$B138,'Faturamento SP2'!$Z$2:$Z$557,'Infos Relatório'!U$1,'Faturamento SP2'!$T$2:$T$557,"Sim")</f>
        <v>0</v>
      </c>
      <c r="Y138" s="27" t="e">
        <f t="shared" si="27"/>
        <v>#DIV/0!</v>
      </c>
      <c r="Z138" s="24">
        <f>SUMIFS('Faturamento SP2'!$H$2:$H$557,'Faturamento SP2'!$D$2:$D$557,'Infos Relatório'!$B$84,'Faturamento SP2'!$E$2:$E$557,'Infos Relatório'!$B138,'Faturamento SP2'!$Z$2:$Z$557,'Infos Relatório'!U$1)</f>
        <v>0</v>
      </c>
      <c r="AA138" s="23">
        <f>COUNTIFS('Faturamento SP2'!$D$2:$D$557,'Infos Relatório'!$B$84,'Faturamento SP2'!$E$2:$E$557,'Infos Relatório'!$B138,'Faturamento SP2'!$Z$2:$Z$557,'Infos Relatório'!AA$1)</f>
        <v>0</v>
      </c>
      <c r="AB138" s="14">
        <f>SUMIFS('Faturamento SP2'!$G$2:$G$557,'Faturamento SP2'!$D$2:$D$557,'Infos Relatório'!$B$84,'Faturamento SP2'!$E$2:$E$557,'Infos Relatório'!$B138,'Faturamento SP2'!$Z$2:$Z$557,'Infos Relatório'!AA$1)</f>
        <v>0</v>
      </c>
      <c r="AC138" s="14">
        <f>SUMIFS('Faturamento SP2'!$J$2:$J$557,'Faturamento SP2'!$D$2:$D$557,'Infos Relatório'!$B$84,'Faturamento SP2'!$E$2:$E$557,'Infos Relatório'!$B138,'Faturamento SP2'!$Z$2:$Z$557,'Infos Relatório'!AA$1)</f>
        <v>0</v>
      </c>
      <c r="AD138" s="15">
        <f>SUMIFS('Faturamento SP2'!$O$2:$O$557,'Faturamento SP2'!$D$2:$D$557,'Infos Relatório'!$B$84,'Faturamento SP2'!$E$2:$E$557,'Infos Relatório'!$B138,'Faturamento SP2'!$Z$2:$Z$557,'Infos Relatório'!AA$1,'Faturamento SP2'!$T$2:$T$557,"Sim")+SUMIFS('Faturamento SP2'!$P$2:$P$557,'Faturamento SP2'!$D$2:$D$557,'Infos Relatório'!$B$84,'Faturamento SP2'!$E$2:$E$557,'Infos Relatório'!$B138,'Faturamento SP2'!$Z$2:$Z$557,'Infos Relatório'!AA$1,'Faturamento SP2'!$T$2:$T$557,"Sim")</f>
        <v>0</v>
      </c>
      <c r="AE138" s="27" t="e">
        <f t="shared" si="28"/>
        <v>#DIV/0!</v>
      </c>
      <c r="AF138" s="24">
        <f>SUMIFS('Faturamento SP2'!$H$2:$H$557,'Faturamento SP2'!$D$2:$D$557,'Infos Relatório'!$B$84,'Faturamento SP2'!$E$2:$E$557,'Infos Relatório'!$B138,'Faturamento SP2'!$Z$2:$Z$557,'Infos Relatório'!AA$1)</f>
        <v>0</v>
      </c>
      <c r="AG138" s="23">
        <f>COUNTIFS('Faturamento SP2'!$D$2:$D$557,'Infos Relatório'!$B$84,'Faturamento SP2'!$E$2:$E$557,'Infos Relatório'!$B138,'Faturamento SP2'!$Z$2:$Z$557,'Infos Relatório'!AG$1)</f>
        <v>0</v>
      </c>
      <c r="AH138" s="14">
        <f>SUMIFS('Faturamento SP2'!$G$2:$G$557,'Faturamento SP2'!$D$2:$D$557,'Infos Relatório'!$B$84,'Faturamento SP2'!$E$2:$E$557,'Infos Relatório'!$B138,'Faturamento SP2'!$Z$2:$Z$557,'Infos Relatório'!AG$1)</f>
        <v>0</v>
      </c>
      <c r="AI138" s="14">
        <f>SUMIFS('Faturamento SP2'!$J$2:$J$557,'Faturamento SP2'!$D$2:$D$557,'Infos Relatório'!$B$84,'Faturamento SP2'!$E$2:$E$557,'Infos Relatório'!$B138,'Faturamento SP2'!$Z$2:$Z$557,'Infos Relatório'!AG$1)</f>
        <v>0</v>
      </c>
      <c r="AJ138" s="15">
        <f>SUMIFS('Faturamento SP2'!$O$2:$O$557,'Faturamento SP2'!$D$2:$D$557,'Infos Relatório'!$B$84,'Faturamento SP2'!$E$2:$E$557,'Infos Relatório'!$B138,'Faturamento SP2'!$Z$2:$Z$557,'Infos Relatório'!AG$1,'Faturamento SP2'!$T$2:$T$557,"Sim")+SUMIFS('Faturamento SP2'!$P$2:$P$557,'Faturamento SP2'!$D$2:$D$557,'Infos Relatório'!$B$84,'Faturamento SP2'!$E$2:$E$557,'Infos Relatório'!$B138,'Faturamento SP2'!$Z$2:$Z$557,'Infos Relatório'!AG$1,'Faturamento SP2'!$T$2:$T$557,"Sim")</f>
        <v>0</v>
      </c>
      <c r="AK138" s="27" t="e">
        <f t="shared" si="29"/>
        <v>#DIV/0!</v>
      </c>
      <c r="AL138" s="24">
        <f>SUMIFS('Faturamento SP2'!$H$2:$H$557,'Faturamento SP2'!$D$2:$D$557,'Infos Relatório'!$B$84,'Faturamento SP2'!$E$2:$E$557,'Infos Relatório'!$B138,'Faturamento SP2'!$Z$2:$Z$557,'Infos Relatório'!AG$1)</f>
        <v>0</v>
      </c>
      <c r="AM138" s="23">
        <f>COUNTIFS('Faturamento SP2'!$D$2:$D$557,'Infos Relatório'!$B$84,'Faturamento SP2'!$E$2:$E$557,'Infos Relatório'!$B138,'Faturamento SP2'!$Z$2:$Z$557,'Infos Relatório'!AM$1)</f>
        <v>0</v>
      </c>
      <c r="AN138" s="14">
        <f>SUMIFS('Faturamento SP2'!$G$2:$G$557,'Faturamento SP2'!$D$2:$D$557,'Infos Relatório'!$B$84,'Faturamento SP2'!$E$2:$E$557,'Infos Relatório'!$B138,'Faturamento SP2'!$Z$2:$Z$557,'Infos Relatório'!AM$1)</f>
        <v>0</v>
      </c>
      <c r="AO138" s="14">
        <f>SUMIFS('Faturamento SP2'!$J$2:$J$557,'Faturamento SP2'!$D$2:$D$557,'Infos Relatório'!$B$84,'Faturamento SP2'!$E$2:$E$557,'Infos Relatório'!$B138,'Faturamento SP2'!$Z$2:$Z$557,'Infos Relatório'!AM$1)</f>
        <v>0</v>
      </c>
      <c r="AP138" s="15">
        <f>SUMIFS('Faturamento SP2'!$O$2:$O$557,'Faturamento SP2'!$D$2:$D$557,'Infos Relatório'!$B$84,'Faturamento SP2'!$E$2:$E$557,'Infos Relatório'!$B138,'Faturamento SP2'!$Z$2:$Z$557,'Infos Relatório'!AM$1,'Faturamento SP2'!$T$2:$T$557,"Sim")+SUMIFS('Faturamento SP2'!$P$2:$P$557,'Faturamento SP2'!$D$2:$D$557,'Infos Relatório'!$B$84,'Faturamento SP2'!$E$2:$E$557,'Infos Relatório'!$B138,'Faturamento SP2'!$Z$2:$Z$557,'Infos Relatório'!AM$1,'Faturamento SP2'!$T$2:$T$557,"Sim")</f>
        <v>0</v>
      </c>
      <c r="AQ138" s="27" t="e">
        <f t="shared" si="30"/>
        <v>#DIV/0!</v>
      </c>
      <c r="AR138" s="24">
        <f>SUMIFS('Faturamento SP2'!$H$2:$H$557,'Faturamento SP2'!$D$2:$D$557,'Infos Relatório'!$B$84,'Faturamento SP2'!$E$2:$E$557,'Infos Relatório'!$B138,'Faturamento SP2'!$Z$2:$Z$557,'Infos Relatório'!AM$1)</f>
        <v>0</v>
      </c>
      <c r="AS138" s="23">
        <f>COUNTIFS('Faturamento SP2'!$D$2:$D$557,'Infos Relatório'!$B$84,'Faturamento SP2'!$E$2:$E$557,'Infos Relatório'!$B138,'Faturamento SP2'!$Z$2:$Z$557,'Infos Relatório'!AS$1)</f>
        <v>0</v>
      </c>
      <c r="AT138" s="14">
        <f>SUMIFS('Faturamento SP2'!$G$2:$G$557,'Faturamento SP2'!$D$2:$D$557,'Infos Relatório'!$B$84,'Faturamento SP2'!$E$2:$E$557,'Infos Relatório'!$B138,'Faturamento SP2'!$Z$2:$Z$557,'Infos Relatório'!AS$1)</f>
        <v>0</v>
      </c>
      <c r="AU138" s="14">
        <f>SUMIFS('Faturamento SP2'!$J$2:$J$557,'Faturamento SP2'!$D$2:$D$557,'Infos Relatório'!$B$84,'Faturamento SP2'!$E$2:$E$557,'Infos Relatório'!$B138,'Faturamento SP2'!$Z$2:$Z$557,'Infos Relatório'!AS$1)</f>
        <v>0</v>
      </c>
      <c r="AV138" s="15">
        <f>SUMIFS('Faturamento SP2'!$O$2:$O$557,'Faturamento SP2'!$D$2:$D$557,'Infos Relatório'!$B$84,'Faturamento SP2'!$E$2:$E$557,'Infos Relatório'!$B138,'Faturamento SP2'!$Z$2:$Z$557,'Infos Relatório'!AS$1,'Faturamento SP2'!$T$2:$T$557,"Sim")+SUMIFS('Faturamento SP2'!$P$2:$P$557,'Faturamento SP2'!$D$2:$D$557,'Infos Relatório'!$B$84,'Faturamento SP2'!$E$2:$E$557,'Infos Relatório'!$B138,'Faturamento SP2'!$Z$2:$Z$557,'Infos Relatório'!AS$1,'Faturamento SP2'!$T$2:$T$557,"Sim")</f>
        <v>0</v>
      </c>
      <c r="AW138" s="27" t="e">
        <f t="shared" si="31"/>
        <v>#DIV/0!</v>
      </c>
      <c r="AX138" s="24">
        <f>SUMIFS('Faturamento SP2'!$H$2:$H$557,'Faturamento SP2'!$D$2:$D$557,'Infos Relatório'!$B$84,'Faturamento SP2'!$E$2:$E$557,'Infos Relatório'!$B138,'Faturamento SP2'!$Z$2:$Z$557,'Infos Relatório'!AS$1)</f>
        <v>0</v>
      </c>
      <c r="AY138" s="23">
        <f>COUNTIFS('Faturamento SP2'!$D$2:$D$557,'Infos Relatório'!$B$84,'Faturamento SP2'!$E$2:$E$557,'Infos Relatório'!$B138,'Faturamento SP2'!$Z$2:$Z$557,'Infos Relatório'!AY$1)</f>
        <v>0</v>
      </c>
      <c r="AZ138" s="14">
        <f>SUMIFS('Faturamento SP2'!$G$2:$G$557,'Faturamento SP2'!$D$2:$D$557,'Infos Relatório'!$B$84,'Faturamento SP2'!$E$2:$E$557,'Infos Relatório'!$B138,'Faturamento SP2'!$Z$2:$Z$557,'Infos Relatório'!AY$1)</f>
        <v>0</v>
      </c>
      <c r="BA138" s="14">
        <f>SUMIFS('Faturamento SP2'!$J$2:$J$557,'Faturamento SP2'!$D$2:$D$557,'Infos Relatório'!$B$84,'Faturamento SP2'!$E$2:$E$557,'Infos Relatório'!$B138,'Faturamento SP2'!$Z$2:$Z$557,'Infos Relatório'!AY$1)</f>
        <v>0</v>
      </c>
      <c r="BB138" s="15">
        <f>SUMIFS('Faturamento SP2'!$O$2:$O$557,'Faturamento SP2'!$D$2:$D$557,'Infos Relatório'!$B$84,'Faturamento SP2'!$E$2:$E$557,'Infos Relatório'!$B138,'Faturamento SP2'!$Z$2:$Z$557,'Infos Relatório'!AY$1,'Faturamento SP2'!$T$2:$T$557,"Sim")+SUMIFS('Faturamento SP2'!$P$2:$P$557,'Faturamento SP2'!$D$2:$D$557,'Infos Relatório'!$B$84,'Faturamento SP2'!$E$2:$E$557,'Infos Relatório'!$B138,'Faturamento SP2'!$Z$2:$Z$557,'Infos Relatório'!AY$1,'Faturamento SP2'!$T$2:$T$557,"Sim")</f>
        <v>0</v>
      </c>
      <c r="BC138" s="27" t="e">
        <f t="shared" si="32"/>
        <v>#DIV/0!</v>
      </c>
      <c r="BD138" s="24">
        <f>SUMIFS('Faturamento SP2'!$H$2:$H$557,'Faturamento SP2'!$D$2:$D$557,'Infos Relatório'!$B$84,'Faturamento SP2'!$E$2:$E$557,'Infos Relatório'!$B138,'Faturamento SP2'!$Z$2:$Z$557,'Infos Relatório'!AY$1)</f>
        <v>0</v>
      </c>
      <c r="BE138" s="23">
        <f>COUNTIFS('Faturamento SP2'!$D$2:$D$557,'Infos Relatório'!$B$84,'Faturamento SP2'!$E$2:$E$557,'Infos Relatório'!$B138,'Faturamento SP2'!$Z$2:$Z$557,'Infos Relatório'!BE$1)</f>
        <v>0</v>
      </c>
      <c r="BF138" s="14">
        <f>SUMIFS('Faturamento SP2'!$G$2:$G$557,'Faturamento SP2'!$D$2:$D$557,'Infos Relatório'!$B$84,'Faturamento SP2'!$E$2:$E$557,'Infos Relatório'!$B138,'Faturamento SP2'!$Z$2:$Z$557,'Infos Relatório'!BE$1)</f>
        <v>0</v>
      </c>
      <c r="BG138" s="14">
        <f>SUMIFS('Faturamento SP2'!$J$2:$J$557,'Faturamento SP2'!$D$2:$D$557,'Infos Relatório'!$B$84,'Faturamento SP2'!$E$2:$E$557,'Infos Relatório'!$B138,'Faturamento SP2'!$Z$2:$Z$557,'Infos Relatório'!BE$1)</f>
        <v>0</v>
      </c>
      <c r="BH138" s="15">
        <f>SUMIFS('Faturamento SP2'!$O$2:$O$557,'Faturamento SP2'!$D$2:$D$557,'Infos Relatório'!$B$84,'Faturamento SP2'!$E$2:$E$557,'Infos Relatório'!$B138,'Faturamento SP2'!$Z$2:$Z$557,'Infos Relatório'!BE$1,'Faturamento SP2'!$T$2:$T$557,"Sim")+SUMIFS('Faturamento SP2'!$P$2:$P$557,'Faturamento SP2'!$D$2:$D$557,'Infos Relatório'!$B$84,'Faturamento SP2'!$E$2:$E$557,'Infos Relatório'!$B138,'Faturamento SP2'!$Z$2:$Z$557,'Infos Relatório'!BE$1,'Faturamento SP2'!$T$2:$T$557,"Sim")</f>
        <v>0</v>
      </c>
      <c r="BI138" s="27" t="e">
        <f t="shared" si="33"/>
        <v>#DIV/0!</v>
      </c>
      <c r="BJ138" s="24">
        <f>SUMIFS('Faturamento SP2'!$H$2:$H$557,'Faturamento SP2'!$D$2:$D$557,'Infos Relatório'!$B$84,'Faturamento SP2'!$E$2:$E$557,'Infos Relatório'!$B138,'Faturamento SP2'!$Z$2:$Z$557,'Infos Relatório'!BE$1)</f>
        <v>0</v>
      </c>
      <c r="BK138" s="23">
        <f>COUNTIFS('Faturamento SP2'!$D$2:$D$557,'Infos Relatório'!$B$84,'Faturamento SP2'!$E$2:$E$557,'Infos Relatório'!$B138,'Faturamento SP2'!$Z$2:$Z$557,'Infos Relatório'!BK$1)</f>
        <v>0</v>
      </c>
      <c r="BL138" s="14">
        <f>SUMIFS('Faturamento SP2'!$G$2:$G$557,'Faturamento SP2'!$D$2:$D$557,'Infos Relatório'!$B$84,'Faturamento SP2'!$E$2:$E$557,'Infos Relatório'!$B138,'Faturamento SP2'!$Z$2:$Z$557,'Infos Relatório'!BK$1)</f>
        <v>0</v>
      </c>
      <c r="BM138" s="14">
        <f>SUMIFS('Faturamento SP2'!$J$2:$J$557,'Faturamento SP2'!$D$2:$D$557,'Infos Relatório'!$B$84,'Faturamento SP2'!$E$2:$E$557,'Infos Relatório'!$B138,'Faturamento SP2'!$Z$2:$Z$557,'Infos Relatório'!BK$1)</f>
        <v>0</v>
      </c>
      <c r="BN138" s="15">
        <f>SUMIFS('Faturamento SP2'!$O$2:$O$557,'Faturamento SP2'!$D$2:$D$557,'Infos Relatório'!$B$84,'Faturamento SP2'!$E$2:$E$557,'Infos Relatório'!$B138,'Faturamento SP2'!$Z$2:$Z$557,'Infos Relatório'!BK$1,'Faturamento SP2'!$T$2:$T$557,"Sim")+SUMIFS('Faturamento SP2'!$P$2:$P$557,'Faturamento SP2'!$D$2:$D$557,'Infos Relatório'!$B$84,'Faturamento SP2'!$E$2:$E$557,'Infos Relatório'!$B138,'Faturamento SP2'!$Z$2:$Z$557,'Infos Relatório'!BK$1,'Faturamento SP2'!$T$2:$T$557,"Sim")</f>
        <v>0</v>
      </c>
      <c r="BO138" s="27" t="e">
        <f t="shared" si="34"/>
        <v>#DIV/0!</v>
      </c>
      <c r="BP138" s="24">
        <f>SUMIFS('Faturamento SP2'!$H$2:$H$557,'Faturamento SP2'!$D$2:$D$557,'Infos Relatório'!$B$84,'Faturamento SP2'!$E$2:$E$557,'Infos Relatório'!$B138,'Faturamento SP2'!$Z$2:$Z$557,'Infos Relatório'!BK$1)</f>
        <v>0</v>
      </c>
      <c r="BQ138" s="23">
        <f>COUNTIFS('Faturamento SP2'!$D$2:$D$557,'Infos Relatório'!$B$84,'Faturamento SP2'!$E$2:$E$557,'Infos Relatório'!$B138,'Faturamento SP2'!$Z$2:$Z$557,'Infos Relatório'!BQ$1)</f>
        <v>0</v>
      </c>
      <c r="BR138" s="14">
        <f>SUMIFS('Faturamento SP2'!$G$2:$G$557,'Faturamento SP2'!$D$2:$D$557,'Infos Relatório'!$B$84,'Faturamento SP2'!$E$2:$E$557,'Infos Relatório'!$B138,'Faturamento SP2'!$Z$2:$Z$557,'Infos Relatório'!BQ$1)</f>
        <v>0</v>
      </c>
      <c r="BS138" s="14">
        <f>SUMIFS('Faturamento SP2'!$J$2:$J$557,'Faturamento SP2'!$D$2:$D$557,'Infos Relatório'!$B$84,'Faturamento SP2'!$E$2:$E$557,'Infos Relatório'!$B138,'Faturamento SP2'!$Z$2:$Z$557,'Infos Relatório'!BQ$1)</f>
        <v>0</v>
      </c>
      <c r="BT138" s="15">
        <f>SUMIFS('Faturamento SP2'!$O$2:$O$557,'Faturamento SP2'!$D$2:$D$557,'Infos Relatório'!$B$84,'Faturamento SP2'!$E$2:$E$557,'Infos Relatório'!$B138,'Faturamento SP2'!$Z$2:$Z$557,'Infos Relatório'!BQ$1,'Faturamento SP2'!$T$2:$T$557,"Sim")+SUMIFS('Faturamento SP2'!$P$2:$P$557,'Faturamento SP2'!$D$2:$D$557,'Infos Relatório'!$B$84,'Faturamento SP2'!$E$2:$E$557,'Infos Relatório'!$B138,'Faturamento SP2'!$Z$2:$Z$557,'Infos Relatório'!BQ$1,'Faturamento SP2'!$T$2:$T$557,"Sim")</f>
        <v>0</v>
      </c>
      <c r="BU138" s="27" t="e">
        <f t="shared" si="35"/>
        <v>#DIV/0!</v>
      </c>
      <c r="BV138" s="24">
        <f>SUMIFS('Faturamento SP2'!$H$2:$H$557,'Faturamento SP2'!$D$2:$D$557,'Infos Relatório'!$B$84,'Faturamento SP2'!$E$2:$E$557,'Infos Relatório'!$B138,'Faturamento SP2'!$Z$2:$Z$557,'Infos Relatório'!BQ$1)</f>
        <v>0</v>
      </c>
    </row>
    <row r="139" spans="2:74">
      <c r="B139" s="17" t="s">
        <v>286</v>
      </c>
      <c r="C139" s="23">
        <f>COUNTIFS('Faturamento SP2'!$D$2:$D$557,'Infos Relatório'!$B$84,'Faturamento SP2'!$E$2:$E$557,'Infos Relatório'!$B139,'Faturamento SP2'!$Z$2:$Z$557,'Infos Relatório'!C$1)</f>
        <v>0</v>
      </c>
      <c r="D139" s="14">
        <f>SUMIFS('Faturamento SP2'!$G$2:$G$557,'Faturamento SP2'!$D$2:$D$557,'Infos Relatório'!$B$84,'Faturamento SP2'!$E$2:$E$557,'Infos Relatório'!$B139,'Faturamento SP2'!$Z$2:$Z$557,'Infos Relatório'!C$1)</f>
        <v>0</v>
      </c>
      <c r="E139" s="55">
        <f>SUMIFS('Faturamento SP2'!$J$2:$J$557,'Faturamento SP2'!$D$2:$D$557,'Infos Relatório'!$B$84,'Faturamento SP2'!$E$2:$E$557,'Infos Relatório'!$B139,'Faturamento SP2'!$Z$2:$Z$557,'Infos Relatório'!C$1)</f>
        <v>0</v>
      </c>
      <c r="F139" s="15">
        <f>SUMIFS('Faturamento SP2'!$O$2:$O$557,'Faturamento SP2'!$D$2:$D$557,'Infos Relatório'!$B$84,'Faturamento SP2'!$E$2:$E$557,'Infos Relatório'!$B139,'Faturamento SP2'!$Z$2:$Z$557,'Infos Relatório'!C$1,'Faturamento SP2'!$T$2:$T$557,"Sim")+SUMIFS('Faturamento SP2'!$P$2:$P$557,'Faturamento SP2'!$D$2:$D$557,'Infos Relatório'!$B$84,'Faturamento SP2'!$E$2:$E$557,'Infos Relatório'!$B139,'Faturamento SP2'!$Z$2:$Z$557,'Infos Relatório'!C$1,'Faturamento SP2'!$T$2:$T$557,"Sim")</f>
        <v>0</v>
      </c>
      <c r="G139" s="60" t="e">
        <f t="shared" si="24"/>
        <v>#DIV/0!</v>
      </c>
      <c r="H139" s="24">
        <f>SUMIFS('Faturamento SP2'!$H$2:$H$557,'Faturamento SP2'!$D$2:$D$557,'Infos Relatório'!$B$84,'Faturamento SP2'!$E$2:$E$557,'Infos Relatório'!$B139,'Faturamento SP2'!$Z$2:$Z$557,'Infos Relatório'!C$1)</f>
        <v>0</v>
      </c>
      <c r="I139" s="23">
        <f>COUNTIFS('Faturamento SP2'!$D$2:$D$557,'Infos Relatório'!$B$84,'Faturamento SP2'!$E$2:$E$557,'Infos Relatório'!$B139,'Faturamento SP2'!$Z$2:$Z$557,'Infos Relatório'!I$1)</f>
        <v>0</v>
      </c>
      <c r="J139" s="14">
        <f>SUMIFS('Faturamento SP2'!$G$2:$G$557,'Faturamento SP2'!$D$2:$D$557,'Infos Relatório'!$B$84,'Faturamento SP2'!$E$2:$E$557,'Infos Relatório'!$B139,'Faturamento SP2'!$Z$2:$Z$557,'Infos Relatório'!I$1)</f>
        <v>0</v>
      </c>
      <c r="K139" s="55">
        <f>SUMIFS('Faturamento SP2'!$J$2:$J$557,'Faturamento SP2'!$D$2:$D$557,'Infos Relatório'!$B$84,'Faturamento SP2'!$E$2:$E$557,'Infos Relatório'!$B139,'Faturamento SP2'!$Z$2:$Z$557,'Infos Relatório'!I$1)</f>
        <v>0</v>
      </c>
      <c r="L139" s="15">
        <f>SUMIFS('Faturamento SP2'!$O$2:$O$557,'Faturamento SP2'!$D$2:$D$557,'Infos Relatório'!$B$84,'Faturamento SP2'!$E$2:$E$557,'Infos Relatório'!$B139,'Faturamento SP2'!$Z$2:$Z$557,'Infos Relatório'!I$1,'Faturamento SP2'!$T$2:$T$557,"Sim")+SUMIFS('Faturamento SP2'!$P$2:$P$557,'Faturamento SP2'!$D$2:$D$557,'Infos Relatório'!$B$84,'Faturamento SP2'!$E$2:$E$557,'Infos Relatório'!$B139,'Faturamento SP2'!$Z$2:$Z$557,'Infos Relatório'!I$1,'Faturamento SP2'!$T$2:$T$557,"Sim")</f>
        <v>0</v>
      </c>
      <c r="M139" s="27" t="e">
        <f t="shared" si="25"/>
        <v>#DIV/0!</v>
      </c>
      <c r="N139" s="24">
        <f>SUMIFS('Faturamento SP2'!$H$2:$H$557,'Faturamento SP2'!$D$2:$D$557,'Infos Relatório'!$B$84,'Faturamento SP2'!$E$2:$E$557,'Infos Relatório'!$B139,'Faturamento SP2'!$Z$2:$Z$557,'Infos Relatório'!I$1)</f>
        <v>0</v>
      </c>
      <c r="O139" s="23">
        <f>COUNTIFS('Faturamento SP2'!$D$2:$D$557,'Infos Relatório'!$B$84,'Faturamento SP2'!$E$2:$E$557,'Infos Relatório'!$B139,'Faturamento SP2'!$Z$2:$Z$557,'Infos Relatório'!O$1)</f>
        <v>0</v>
      </c>
      <c r="P139" s="14">
        <f>SUMIFS('Faturamento SP2'!$G$2:$G$557,'Faturamento SP2'!$D$2:$D$557,'Infos Relatório'!$B$84,'Faturamento SP2'!$E$2:$E$557,'Infos Relatório'!$B139,'Faturamento SP2'!$Z$2:$Z$557,'Infos Relatório'!O$1)</f>
        <v>0</v>
      </c>
      <c r="Q139" s="14">
        <f>SUMIFS('Faturamento SP2'!$J$2:$J$557,'Faturamento SP2'!$D$2:$D$557,'Infos Relatório'!$B$84,'Faturamento SP2'!$E$2:$E$557,'Infos Relatório'!$B139,'Faturamento SP2'!$Z$2:$Z$557,'Infos Relatório'!O$1)</f>
        <v>0</v>
      </c>
      <c r="R139" s="15">
        <f>SUMIFS('Faturamento SP2'!$O$2:$O$557,'Faturamento SP2'!$D$2:$D$557,'Infos Relatório'!$B$84,'Faturamento SP2'!$E$2:$E$557,'Infos Relatório'!$B139,'Faturamento SP2'!$Z$2:$Z$557,'Infos Relatório'!O$1,'Faturamento SP2'!$T$2:$T$557,"Sim")+SUMIFS('Faturamento SP2'!$P$2:$P$557,'Faturamento SP2'!$D$2:$D$557,'Infos Relatório'!$B$84,'Faturamento SP2'!$E$2:$E$557,'Infos Relatório'!$B139,'Faturamento SP2'!$Z$2:$Z$557,'Infos Relatório'!O$1,'Faturamento SP2'!$T$2:$T$557,"Sim")</f>
        <v>0</v>
      </c>
      <c r="S139" s="27" t="e">
        <f t="shared" si="26"/>
        <v>#DIV/0!</v>
      </c>
      <c r="T139" s="24">
        <f>SUMIFS('Faturamento SP2'!$H$2:$H$557,'Faturamento SP2'!$D$2:$D$557,'Infos Relatório'!$B$84,'Faturamento SP2'!$E$2:$E$557,'Infos Relatório'!$B139,'Faturamento SP2'!$Z$2:$Z$557,'Infos Relatório'!O$1)</f>
        <v>0</v>
      </c>
      <c r="U139" s="23">
        <f>COUNTIFS('Faturamento SP2'!$D$2:$D$557,'Infos Relatório'!$B$84,'Faturamento SP2'!$E$2:$E$557,'Infos Relatório'!$B139,'Faturamento SP2'!$Z$2:$Z$557,'Infos Relatório'!U$1)</f>
        <v>0</v>
      </c>
      <c r="V139" s="14">
        <f>SUMIFS('Faturamento SP2'!$G$2:$G$557,'Faturamento SP2'!$D$2:$D$557,'Infos Relatório'!$B$84,'Faturamento SP2'!$E$2:$E$557,'Infos Relatório'!$B139,'Faturamento SP2'!$Z$2:$Z$557,'Infos Relatório'!U$1)</f>
        <v>0</v>
      </c>
      <c r="W139" s="14">
        <f>SUMIFS('Faturamento SP2'!$J$2:$J$557,'Faturamento SP2'!$D$2:$D$557,'Infos Relatório'!$B$84,'Faturamento SP2'!$E$2:$E$557,'Infos Relatório'!$B139,'Faturamento SP2'!$Z$2:$Z$557,'Infos Relatório'!U$1)</f>
        <v>0</v>
      </c>
      <c r="X139" s="15">
        <f>SUMIFS('Faturamento SP2'!$O$2:$O$557,'Faturamento SP2'!$D$2:$D$557,'Infos Relatório'!$B$84,'Faturamento SP2'!$E$2:$E$557,'Infos Relatório'!$B139,'Faturamento SP2'!$Z$2:$Z$557,'Infos Relatório'!U$1,'Faturamento SP2'!$T$2:$T$557,"Sim")+SUMIFS('Faturamento SP2'!$P$2:$P$557,'Faturamento SP2'!$D$2:$D$557,'Infos Relatório'!$B$84,'Faturamento SP2'!$E$2:$E$557,'Infos Relatório'!$B139,'Faturamento SP2'!$Z$2:$Z$557,'Infos Relatório'!U$1,'Faturamento SP2'!$T$2:$T$557,"Sim")</f>
        <v>0</v>
      </c>
      <c r="Y139" s="27" t="e">
        <f t="shared" si="27"/>
        <v>#DIV/0!</v>
      </c>
      <c r="Z139" s="24">
        <f>SUMIFS('Faturamento SP2'!$H$2:$H$557,'Faturamento SP2'!$D$2:$D$557,'Infos Relatório'!$B$84,'Faturamento SP2'!$E$2:$E$557,'Infos Relatório'!$B139,'Faturamento SP2'!$Z$2:$Z$557,'Infos Relatório'!U$1)</f>
        <v>0</v>
      </c>
      <c r="AA139" s="23">
        <f>COUNTIFS('Faturamento SP2'!$D$2:$D$557,'Infos Relatório'!$B$84,'Faturamento SP2'!$E$2:$E$557,'Infos Relatório'!$B139,'Faturamento SP2'!$Z$2:$Z$557,'Infos Relatório'!AA$1)</f>
        <v>0</v>
      </c>
      <c r="AB139" s="14">
        <f>SUMIFS('Faturamento SP2'!$G$2:$G$557,'Faturamento SP2'!$D$2:$D$557,'Infos Relatório'!$B$84,'Faturamento SP2'!$E$2:$E$557,'Infos Relatório'!$B139,'Faturamento SP2'!$Z$2:$Z$557,'Infos Relatório'!AA$1)</f>
        <v>0</v>
      </c>
      <c r="AC139" s="14">
        <f>SUMIFS('Faturamento SP2'!$J$2:$J$557,'Faturamento SP2'!$D$2:$D$557,'Infos Relatório'!$B$84,'Faturamento SP2'!$E$2:$E$557,'Infos Relatório'!$B139,'Faturamento SP2'!$Z$2:$Z$557,'Infos Relatório'!AA$1)</f>
        <v>0</v>
      </c>
      <c r="AD139" s="15">
        <f>SUMIFS('Faturamento SP2'!$O$2:$O$557,'Faturamento SP2'!$D$2:$D$557,'Infos Relatório'!$B$84,'Faturamento SP2'!$E$2:$E$557,'Infos Relatório'!$B139,'Faturamento SP2'!$Z$2:$Z$557,'Infos Relatório'!AA$1,'Faturamento SP2'!$T$2:$T$557,"Sim")+SUMIFS('Faturamento SP2'!$P$2:$P$557,'Faturamento SP2'!$D$2:$D$557,'Infos Relatório'!$B$84,'Faturamento SP2'!$E$2:$E$557,'Infos Relatório'!$B139,'Faturamento SP2'!$Z$2:$Z$557,'Infos Relatório'!AA$1,'Faturamento SP2'!$T$2:$T$557,"Sim")</f>
        <v>0</v>
      </c>
      <c r="AE139" s="27" t="e">
        <f t="shared" si="28"/>
        <v>#DIV/0!</v>
      </c>
      <c r="AF139" s="24">
        <f>SUMIFS('Faturamento SP2'!$H$2:$H$557,'Faturamento SP2'!$D$2:$D$557,'Infos Relatório'!$B$84,'Faturamento SP2'!$E$2:$E$557,'Infos Relatório'!$B139,'Faturamento SP2'!$Z$2:$Z$557,'Infos Relatório'!AA$1)</f>
        <v>0</v>
      </c>
      <c r="AG139" s="23">
        <f>COUNTIFS('Faturamento SP2'!$D$2:$D$557,'Infos Relatório'!$B$84,'Faturamento SP2'!$E$2:$E$557,'Infos Relatório'!$B139,'Faturamento SP2'!$Z$2:$Z$557,'Infos Relatório'!AG$1)</f>
        <v>0</v>
      </c>
      <c r="AH139" s="14">
        <f>SUMIFS('Faturamento SP2'!$G$2:$G$557,'Faturamento SP2'!$D$2:$D$557,'Infos Relatório'!$B$84,'Faturamento SP2'!$E$2:$E$557,'Infos Relatório'!$B139,'Faturamento SP2'!$Z$2:$Z$557,'Infos Relatório'!AG$1)</f>
        <v>0</v>
      </c>
      <c r="AI139" s="14">
        <f>SUMIFS('Faturamento SP2'!$J$2:$J$557,'Faturamento SP2'!$D$2:$D$557,'Infos Relatório'!$B$84,'Faturamento SP2'!$E$2:$E$557,'Infos Relatório'!$B139,'Faturamento SP2'!$Z$2:$Z$557,'Infos Relatório'!AG$1)</f>
        <v>0</v>
      </c>
      <c r="AJ139" s="15">
        <f>SUMIFS('Faturamento SP2'!$O$2:$O$557,'Faturamento SP2'!$D$2:$D$557,'Infos Relatório'!$B$84,'Faturamento SP2'!$E$2:$E$557,'Infos Relatório'!$B139,'Faturamento SP2'!$Z$2:$Z$557,'Infos Relatório'!AG$1,'Faturamento SP2'!$T$2:$T$557,"Sim")+SUMIFS('Faturamento SP2'!$P$2:$P$557,'Faturamento SP2'!$D$2:$D$557,'Infos Relatório'!$B$84,'Faturamento SP2'!$E$2:$E$557,'Infos Relatório'!$B139,'Faturamento SP2'!$Z$2:$Z$557,'Infos Relatório'!AG$1,'Faturamento SP2'!$T$2:$T$557,"Sim")</f>
        <v>0</v>
      </c>
      <c r="AK139" s="27" t="e">
        <f t="shared" si="29"/>
        <v>#DIV/0!</v>
      </c>
      <c r="AL139" s="24">
        <f>SUMIFS('Faturamento SP2'!$H$2:$H$557,'Faturamento SP2'!$D$2:$D$557,'Infos Relatório'!$B$84,'Faturamento SP2'!$E$2:$E$557,'Infos Relatório'!$B139,'Faturamento SP2'!$Z$2:$Z$557,'Infos Relatório'!AG$1)</f>
        <v>0</v>
      </c>
      <c r="AM139" s="23">
        <f>COUNTIFS('Faturamento SP2'!$D$2:$D$557,'Infos Relatório'!$B$84,'Faturamento SP2'!$E$2:$E$557,'Infos Relatório'!$B139,'Faturamento SP2'!$Z$2:$Z$557,'Infos Relatório'!AM$1)</f>
        <v>0</v>
      </c>
      <c r="AN139" s="14">
        <f>SUMIFS('Faturamento SP2'!$G$2:$G$557,'Faturamento SP2'!$D$2:$D$557,'Infos Relatório'!$B$84,'Faturamento SP2'!$E$2:$E$557,'Infos Relatório'!$B139,'Faturamento SP2'!$Z$2:$Z$557,'Infos Relatório'!AM$1)</f>
        <v>0</v>
      </c>
      <c r="AO139" s="14">
        <f>SUMIFS('Faturamento SP2'!$J$2:$J$557,'Faturamento SP2'!$D$2:$D$557,'Infos Relatório'!$B$84,'Faturamento SP2'!$E$2:$E$557,'Infos Relatório'!$B139,'Faturamento SP2'!$Z$2:$Z$557,'Infos Relatório'!AM$1)</f>
        <v>0</v>
      </c>
      <c r="AP139" s="15">
        <f>SUMIFS('Faturamento SP2'!$O$2:$O$557,'Faturamento SP2'!$D$2:$D$557,'Infos Relatório'!$B$84,'Faturamento SP2'!$E$2:$E$557,'Infos Relatório'!$B139,'Faturamento SP2'!$Z$2:$Z$557,'Infos Relatório'!AM$1,'Faturamento SP2'!$T$2:$T$557,"Sim")+SUMIFS('Faturamento SP2'!$P$2:$P$557,'Faturamento SP2'!$D$2:$D$557,'Infos Relatório'!$B$84,'Faturamento SP2'!$E$2:$E$557,'Infos Relatório'!$B139,'Faturamento SP2'!$Z$2:$Z$557,'Infos Relatório'!AM$1,'Faturamento SP2'!$T$2:$T$557,"Sim")</f>
        <v>0</v>
      </c>
      <c r="AQ139" s="27" t="e">
        <f t="shared" si="30"/>
        <v>#DIV/0!</v>
      </c>
      <c r="AR139" s="24">
        <f>SUMIFS('Faturamento SP2'!$H$2:$H$557,'Faturamento SP2'!$D$2:$D$557,'Infos Relatório'!$B$84,'Faturamento SP2'!$E$2:$E$557,'Infos Relatório'!$B139,'Faturamento SP2'!$Z$2:$Z$557,'Infos Relatório'!AM$1)</f>
        <v>0</v>
      </c>
      <c r="AS139" s="23">
        <f>COUNTIFS('Faturamento SP2'!$D$2:$D$557,'Infos Relatório'!$B$84,'Faturamento SP2'!$E$2:$E$557,'Infos Relatório'!$B139,'Faturamento SP2'!$Z$2:$Z$557,'Infos Relatório'!AS$1)</f>
        <v>0</v>
      </c>
      <c r="AT139" s="14">
        <f>SUMIFS('Faturamento SP2'!$G$2:$G$557,'Faturamento SP2'!$D$2:$D$557,'Infos Relatório'!$B$84,'Faturamento SP2'!$E$2:$E$557,'Infos Relatório'!$B139,'Faturamento SP2'!$Z$2:$Z$557,'Infos Relatório'!AS$1)</f>
        <v>0</v>
      </c>
      <c r="AU139" s="14">
        <f>SUMIFS('Faturamento SP2'!$J$2:$J$557,'Faturamento SP2'!$D$2:$D$557,'Infos Relatório'!$B$84,'Faturamento SP2'!$E$2:$E$557,'Infos Relatório'!$B139,'Faturamento SP2'!$Z$2:$Z$557,'Infos Relatório'!AS$1)</f>
        <v>0</v>
      </c>
      <c r="AV139" s="15">
        <f>SUMIFS('Faturamento SP2'!$O$2:$O$557,'Faturamento SP2'!$D$2:$D$557,'Infos Relatório'!$B$84,'Faturamento SP2'!$E$2:$E$557,'Infos Relatório'!$B139,'Faturamento SP2'!$Z$2:$Z$557,'Infos Relatório'!AS$1,'Faturamento SP2'!$T$2:$T$557,"Sim")+SUMIFS('Faturamento SP2'!$P$2:$P$557,'Faturamento SP2'!$D$2:$D$557,'Infos Relatório'!$B$84,'Faturamento SP2'!$E$2:$E$557,'Infos Relatório'!$B139,'Faturamento SP2'!$Z$2:$Z$557,'Infos Relatório'!AS$1,'Faturamento SP2'!$T$2:$T$557,"Sim")</f>
        <v>0</v>
      </c>
      <c r="AW139" s="27" t="e">
        <f t="shared" si="31"/>
        <v>#DIV/0!</v>
      </c>
      <c r="AX139" s="24">
        <f>SUMIFS('Faturamento SP2'!$H$2:$H$557,'Faturamento SP2'!$D$2:$D$557,'Infos Relatório'!$B$84,'Faturamento SP2'!$E$2:$E$557,'Infos Relatório'!$B139,'Faturamento SP2'!$Z$2:$Z$557,'Infos Relatório'!AS$1)</f>
        <v>0</v>
      </c>
      <c r="AY139" s="23">
        <f>COUNTIFS('Faturamento SP2'!$D$2:$D$557,'Infos Relatório'!$B$84,'Faturamento SP2'!$E$2:$E$557,'Infos Relatório'!$B139,'Faturamento SP2'!$Z$2:$Z$557,'Infos Relatório'!AY$1)</f>
        <v>0</v>
      </c>
      <c r="AZ139" s="14">
        <f>SUMIFS('Faturamento SP2'!$G$2:$G$557,'Faturamento SP2'!$D$2:$D$557,'Infos Relatório'!$B$84,'Faturamento SP2'!$E$2:$E$557,'Infos Relatório'!$B139,'Faturamento SP2'!$Z$2:$Z$557,'Infos Relatório'!AY$1)</f>
        <v>0</v>
      </c>
      <c r="BA139" s="14">
        <f>SUMIFS('Faturamento SP2'!$J$2:$J$557,'Faturamento SP2'!$D$2:$D$557,'Infos Relatório'!$B$84,'Faturamento SP2'!$E$2:$E$557,'Infos Relatório'!$B139,'Faturamento SP2'!$Z$2:$Z$557,'Infos Relatório'!AY$1)</f>
        <v>0</v>
      </c>
      <c r="BB139" s="15">
        <f>SUMIFS('Faturamento SP2'!$O$2:$O$557,'Faturamento SP2'!$D$2:$D$557,'Infos Relatório'!$B$84,'Faturamento SP2'!$E$2:$E$557,'Infos Relatório'!$B139,'Faturamento SP2'!$Z$2:$Z$557,'Infos Relatório'!AY$1,'Faturamento SP2'!$T$2:$T$557,"Sim")+SUMIFS('Faturamento SP2'!$P$2:$P$557,'Faturamento SP2'!$D$2:$D$557,'Infos Relatório'!$B$84,'Faturamento SP2'!$E$2:$E$557,'Infos Relatório'!$B139,'Faturamento SP2'!$Z$2:$Z$557,'Infos Relatório'!AY$1,'Faturamento SP2'!$T$2:$T$557,"Sim")</f>
        <v>0</v>
      </c>
      <c r="BC139" s="27" t="e">
        <f t="shared" si="32"/>
        <v>#DIV/0!</v>
      </c>
      <c r="BD139" s="24">
        <f>SUMIFS('Faturamento SP2'!$H$2:$H$557,'Faturamento SP2'!$D$2:$D$557,'Infos Relatório'!$B$84,'Faturamento SP2'!$E$2:$E$557,'Infos Relatório'!$B139,'Faturamento SP2'!$Z$2:$Z$557,'Infos Relatório'!AY$1)</f>
        <v>0</v>
      </c>
      <c r="BE139" s="23">
        <f>COUNTIFS('Faturamento SP2'!$D$2:$D$557,'Infos Relatório'!$B$84,'Faturamento SP2'!$E$2:$E$557,'Infos Relatório'!$B139,'Faturamento SP2'!$Z$2:$Z$557,'Infos Relatório'!BE$1)</f>
        <v>0</v>
      </c>
      <c r="BF139" s="14">
        <f>SUMIFS('Faturamento SP2'!$G$2:$G$557,'Faturamento SP2'!$D$2:$D$557,'Infos Relatório'!$B$84,'Faturamento SP2'!$E$2:$E$557,'Infos Relatório'!$B139,'Faturamento SP2'!$Z$2:$Z$557,'Infos Relatório'!BE$1)</f>
        <v>0</v>
      </c>
      <c r="BG139" s="14">
        <f>SUMIFS('Faturamento SP2'!$J$2:$J$557,'Faturamento SP2'!$D$2:$D$557,'Infos Relatório'!$B$84,'Faturamento SP2'!$E$2:$E$557,'Infos Relatório'!$B139,'Faturamento SP2'!$Z$2:$Z$557,'Infos Relatório'!BE$1)</f>
        <v>0</v>
      </c>
      <c r="BH139" s="15">
        <f>SUMIFS('Faturamento SP2'!$O$2:$O$557,'Faturamento SP2'!$D$2:$D$557,'Infos Relatório'!$B$84,'Faturamento SP2'!$E$2:$E$557,'Infos Relatório'!$B139,'Faturamento SP2'!$Z$2:$Z$557,'Infos Relatório'!BE$1,'Faturamento SP2'!$T$2:$T$557,"Sim")+SUMIFS('Faturamento SP2'!$P$2:$P$557,'Faturamento SP2'!$D$2:$D$557,'Infos Relatório'!$B$84,'Faturamento SP2'!$E$2:$E$557,'Infos Relatório'!$B139,'Faturamento SP2'!$Z$2:$Z$557,'Infos Relatório'!BE$1,'Faturamento SP2'!$T$2:$T$557,"Sim")</f>
        <v>0</v>
      </c>
      <c r="BI139" s="27" t="e">
        <f t="shared" si="33"/>
        <v>#DIV/0!</v>
      </c>
      <c r="BJ139" s="24">
        <f>SUMIFS('Faturamento SP2'!$H$2:$H$557,'Faturamento SP2'!$D$2:$D$557,'Infos Relatório'!$B$84,'Faturamento SP2'!$E$2:$E$557,'Infos Relatório'!$B139,'Faturamento SP2'!$Z$2:$Z$557,'Infos Relatório'!BE$1)</f>
        <v>0</v>
      </c>
      <c r="BK139" s="23">
        <f>COUNTIFS('Faturamento SP2'!$D$2:$D$557,'Infos Relatório'!$B$84,'Faturamento SP2'!$E$2:$E$557,'Infos Relatório'!$B139,'Faturamento SP2'!$Z$2:$Z$557,'Infos Relatório'!BK$1)</f>
        <v>0</v>
      </c>
      <c r="BL139" s="14">
        <f>SUMIFS('Faturamento SP2'!$G$2:$G$557,'Faturamento SP2'!$D$2:$D$557,'Infos Relatório'!$B$84,'Faturamento SP2'!$E$2:$E$557,'Infos Relatório'!$B139,'Faturamento SP2'!$Z$2:$Z$557,'Infos Relatório'!BK$1)</f>
        <v>0</v>
      </c>
      <c r="BM139" s="14">
        <f>SUMIFS('Faturamento SP2'!$J$2:$J$557,'Faturamento SP2'!$D$2:$D$557,'Infos Relatório'!$B$84,'Faturamento SP2'!$E$2:$E$557,'Infos Relatório'!$B139,'Faturamento SP2'!$Z$2:$Z$557,'Infos Relatório'!BK$1)</f>
        <v>0</v>
      </c>
      <c r="BN139" s="15">
        <f>SUMIFS('Faturamento SP2'!$O$2:$O$557,'Faturamento SP2'!$D$2:$D$557,'Infos Relatório'!$B$84,'Faturamento SP2'!$E$2:$E$557,'Infos Relatório'!$B139,'Faturamento SP2'!$Z$2:$Z$557,'Infos Relatório'!BK$1,'Faturamento SP2'!$T$2:$T$557,"Sim")+SUMIFS('Faturamento SP2'!$P$2:$P$557,'Faturamento SP2'!$D$2:$D$557,'Infos Relatório'!$B$84,'Faturamento SP2'!$E$2:$E$557,'Infos Relatório'!$B139,'Faturamento SP2'!$Z$2:$Z$557,'Infos Relatório'!BK$1,'Faturamento SP2'!$T$2:$T$557,"Sim")</f>
        <v>0</v>
      </c>
      <c r="BO139" s="27" t="e">
        <f t="shared" si="34"/>
        <v>#DIV/0!</v>
      </c>
      <c r="BP139" s="24">
        <f>SUMIFS('Faturamento SP2'!$H$2:$H$557,'Faturamento SP2'!$D$2:$D$557,'Infos Relatório'!$B$84,'Faturamento SP2'!$E$2:$E$557,'Infos Relatório'!$B139,'Faturamento SP2'!$Z$2:$Z$557,'Infos Relatório'!BK$1)</f>
        <v>0</v>
      </c>
      <c r="BQ139" s="23">
        <f>COUNTIFS('Faturamento SP2'!$D$2:$D$557,'Infos Relatório'!$B$84,'Faturamento SP2'!$E$2:$E$557,'Infos Relatório'!$B139,'Faturamento SP2'!$Z$2:$Z$557,'Infos Relatório'!BQ$1)</f>
        <v>0</v>
      </c>
      <c r="BR139" s="14">
        <f>SUMIFS('Faturamento SP2'!$G$2:$G$557,'Faturamento SP2'!$D$2:$D$557,'Infos Relatório'!$B$84,'Faturamento SP2'!$E$2:$E$557,'Infos Relatório'!$B139,'Faturamento SP2'!$Z$2:$Z$557,'Infos Relatório'!BQ$1)</f>
        <v>0</v>
      </c>
      <c r="BS139" s="14">
        <f>SUMIFS('Faturamento SP2'!$J$2:$J$557,'Faturamento SP2'!$D$2:$D$557,'Infos Relatório'!$B$84,'Faturamento SP2'!$E$2:$E$557,'Infos Relatório'!$B139,'Faturamento SP2'!$Z$2:$Z$557,'Infos Relatório'!BQ$1)</f>
        <v>0</v>
      </c>
      <c r="BT139" s="15">
        <f>SUMIFS('Faturamento SP2'!$O$2:$O$557,'Faturamento SP2'!$D$2:$D$557,'Infos Relatório'!$B$84,'Faturamento SP2'!$E$2:$E$557,'Infos Relatório'!$B139,'Faturamento SP2'!$Z$2:$Z$557,'Infos Relatório'!BQ$1,'Faturamento SP2'!$T$2:$T$557,"Sim")+SUMIFS('Faturamento SP2'!$P$2:$P$557,'Faturamento SP2'!$D$2:$D$557,'Infos Relatório'!$B$84,'Faturamento SP2'!$E$2:$E$557,'Infos Relatório'!$B139,'Faturamento SP2'!$Z$2:$Z$557,'Infos Relatório'!BQ$1,'Faturamento SP2'!$T$2:$T$557,"Sim")</f>
        <v>0</v>
      </c>
      <c r="BU139" s="27" t="e">
        <f t="shared" si="35"/>
        <v>#DIV/0!</v>
      </c>
      <c r="BV139" s="24">
        <f>SUMIFS('Faturamento SP2'!$H$2:$H$557,'Faturamento SP2'!$D$2:$D$557,'Infos Relatório'!$B$84,'Faturamento SP2'!$E$2:$E$557,'Infos Relatório'!$B139,'Faturamento SP2'!$Z$2:$Z$557,'Infos Relatório'!BQ$1)</f>
        <v>0</v>
      </c>
    </row>
    <row r="140" spans="2:74">
      <c r="B140" s="17" t="s">
        <v>210</v>
      </c>
      <c r="C140" s="23">
        <f>COUNTIFS('Faturamento SP2'!$D$2:$D$557,'Infos Relatório'!$B$84,'Faturamento SP2'!$E$2:$E$557,'Infos Relatório'!$B140,'Faturamento SP2'!$Z$2:$Z$557,'Infos Relatório'!C$1)</f>
        <v>0</v>
      </c>
      <c r="D140" s="14">
        <f>SUMIFS('Faturamento SP2'!$G$2:$G$557,'Faturamento SP2'!$D$2:$D$557,'Infos Relatório'!$B$84,'Faturamento SP2'!$E$2:$E$557,'Infos Relatório'!$B140,'Faturamento SP2'!$Z$2:$Z$557,'Infos Relatório'!C$1)</f>
        <v>0</v>
      </c>
      <c r="E140" s="55">
        <f>SUMIFS('Faturamento SP2'!$J$2:$J$557,'Faturamento SP2'!$D$2:$D$557,'Infos Relatório'!$B$84,'Faturamento SP2'!$E$2:$E$557,'Infos Relatório'!$B140,'Faturamento SP2'!$Z$2:$Z$557,'Infos Relatório'!C$1)</f>
        <v>0</v>
      </c>
      <c r="F140" s="15">
        <f>SUMIFS('Faturamento SP2'!$O$2:$O$557,'Faturamento SP2'!$D$2:$D$557,'Infos Relatório'!$B$84,'Faturamento SP2'!$E$2:$E$557,'Infos Relatório'!$B140,'Faturamento SP2'!$Z$2:$Z$557,'Infos Relatório'!C$1,'Faturamento SP2'!$T$2:$T$557,"Sim")+SUMIFS('Faturamento SP2'!$P$2:$P$557,'Faturamento SP2'!$D$2:$D$557,'Infos Relatório'!$B$84,'Faturamento SP2'!$E$2:$E$557,'Infos Relatório'!$B140,'Faturamento SP2'!$Z$2:$Z$557,'Infos Relatório'!C$1,'Faturamento SP2'!$T$2:$T$557,"Sim")</f>
        <v>0</v>
      </c>
      <c r="G140" s="60" t="e">
        <f t="shared" si="24"/>
        <v>#DIV/0!</v>
      </c>
      <c r="H140" s="24">
        <f>SUMIFS('Faturamento SP2'!$H$2:$H$557,'Faturamento SP2'!$D$2:$D$557,'Infos Relatório'!$B$84,'Faturamento SP2'!$E$2:$E$557,'Infos Relatório'!$B140,'Faturamento SP2'!$Z$2:$Z$557,'Infos Relatório'!C$1)</f>
        <v>0</v>
      </c>
      <c r="I140" s="23">
        <f>COUNTIFS('Faturamento SP2'!$D$2:$D$557,'Infos Relatório'!$B$84,'Faturamento SP2'!$E$2:$E$557,'Infos Relatório'!$B140,'Faturamento SP2'!$Z$2:$Z$557,'Infos Relatório'!I$1)</f>
        <v>0</v>
      </c>
      <c r="J140" s="14">
        <f>SUMIFS('Faturamento SP2'!$G$2:$G$557,'Faturamento SP2'!$D$2:$D$557,'Infos Relatório'!$B$84,'Faturamento SP2'!$E$2:$E$557,'Infos Relatório'!$B140,'Faturamento SP2'!$Z$2:$Z$557,'Infos Relatório'!I$1)</f>
        <v>0</v>
      </c>
      <c r="K140" s="55">
        <f>SUMIFS('Faturamento SP2'!$J$2:$J$557,'Faturamento SP2'!$D$2:$D$557,'Infos Relatório'!$B$84,'Faturamento SP2'!$E$2:$E$557,'Infos Relatório'!$B140,'Faturamento SP2'!$Z$2:$Z$557,'Infos Relatório'!I$1)</f>
        <v>0</v>
      </c>
      <c r="L140" s="15">
        <f>SUMIFS('Faturamento SP2'!$O$2:$O$557,'Faturamento SP2'!$D$2:$D$557,'Infos Relatório'!$B$84,'Faturamento SP2'!$E$2:$E$557,'Infos Relatório'!$B140,'Faturamento SP2'!$Z$2:$Z$557,'Infos Relatório'!I$1,'Faturamento SP2'!$T$2:$T$557,"Sim")+SUMIFS('Faturamento SP2'!$P$2:$P$557,'Faturamento SP2'!$D$2:$D$557,'Infos Relatório'!$B$84,'Faturamento SP2'!$E$2:$E$557,'Infos Relatório'!$B140,'Faturamento SP2'!$Z$2:$Z$557,'Infos Relatório'!I$1,'Faturamento SP2'!$T$2:$T$557,"Sim")</f>
        <v>0</v>
      </c>
      <c r="M140" s="27" t="e">
        <f t="shared" si="25"/>
        <v>#DIV/0!</v>
      </c>
      <c r="N140" s="24">
        <f>SUMIFS('Faturamento SP2'!$H$2:$H$557,'Faturamento SP2'!$D$2:$D$557,'Infos Relatório'!$B$84,'Faturamento SP2'!$E$2:$E$557,'Infos Relatório'!$B140,'Faturamento SP2'!$Z$2:$Z$557,'Infos Relatório'!I$1)</f>
        <v>0</v>
      </c>
      <c r="O140" s="23">
        <f>COUNTIFS('Faturamento SP2'!$D$2:$D$557,'Infos Relatório'!$B$84,'Faturamento SP2'!$E$2:$E$557,'Infos Relatório'!$B140,'Faturamento SP2'!$Z$2:$Z$557,'Infos Relatório'!O$1)</f>
        <v>0</v>
      </c>
      <c r="P140" s="14">
        <f>SUMIFS('Faturamento SP2'!$G$2:$G$557,'Faturamento SP2'!$D$2:$D$557,'Infos Relatório'!$B$84,'Faturamento SP2'!$E$2:$E$557,'Infos Relatório'!$B140,'Faturamento SP2'!$Z$2:$Z$557,'Infos Relatório'!O$1)</f>
        <v>0</v>
      </c>
      <c r="Q140" s="14">
        <f>SUMIFS('Faturamento SP2'!$J$2:$J$557,'Faturamento SP2'!$D$2:$D$557,'Infos Relatório'!$B$84,'Faturamento SP2'!$E$2:$E$557,'Infos Relatório'!$B140,'Faturamento SP2'!$Z$2:$Z$557,'Infos Relatório'!O$1)</f>
        <v>0</v>
      </c>
      <c r="R140" s="15">
        <f>SUMIFS('Faturamento SP2'!$O$2:$O$557,'Faturamento SP2'!$D$2:$D$557,'Infos Relatório'!$B$84,'Faturamento SP2'!$E$2:$E$557,'Infos Relatório'!$B140,'Faturamento SP2'!$Z$2:$Z$557,'Infos Relatório'!O$1,'Faturamento SP2'!$T$2:$T$557,"Sim")+SUMIFS('Faturamento SP2'!$P$2:$P$557,'Faturamento SP2'!$D$2:$D$557,'Infos Relatório'!$B$84,'Faturamento SP2'!$E$2:$E$557,'Infos Relatório'!$B140,'Faturamento SP2'!$Z$2:$Z$557,'Infos Relatório'!O$1,'Faturamento SP2'!$T$2:$T$557,"Sim")</f>
        <v>0</v>
      </c>
      <c r="S140" s="27" t="e">
        <f t="shared" si="26"/>
        <v>#DIV/0!</v>
      </c>
      <c r="T140" s="24">
        <f>SUMIFS('Faturamento SP2'!$H$2:$H$557,'Faturamento SP2'!$D$2:$D$557,'Infos Relatório'!$B$84,'Faturamento SP2'!$E$2:$E$557,'Infos Relatório'!$B140,'Faturamento SP2'!$Z$2:$Z$557,'Infos Relatório'!O$1)</f>
        <v>0</v>
      </c>
      <c r="U140" s="23">
        <f>COUNTIFS('Faturamento SP2'!$D$2:$D$557,'Infos Relatório'!$B$84,'Faturamento SP2'!$E$2:$E$557,'Infos Relatório'!$B140,'Faturamento SP2'!$Z$2:$Z$557,'Infos Relatório'!U$1)</f>
        <v>0</v>
      </c>
      <c r="V140" s="14">
        <f>SUMIFS('Faturamento SP2'!$G$2:$G$557,'Faturamento SP2'!$D$2:$D$557,'Infos Relatório'!$B$84,'Faturamento SP2'!$E$2:$E$557,'Infos Relatório'!$B140,'Faturamento SP2'!$Z$2:$Z$557,'Infos Relatório'!U$1)</f>
        <v>0</v>
      </c>
      <c r="W140" s="14">
        <f>SUMIFS('Faturamento SP2'!$J$2:$J$557,'Faturamento SP2'!$D$2:$D$557,'Infos Relatório'!$B$84,'Faturamento SP2'!$E$2:$E$557,'Infos Relatório'!$B140,'Faturamento SP2'!$Z$2:$Z$557,'Infos Relatório'!U$1)</f>
        <v>0</v>
      </c>
      <c r="X140" s="15">
        <f>SUMIFS('Faturamento SP2'!$O$2:$O$557,'Faturamento SP2'!$D$2:$D$557,'Infos Relatório'!$B$84,'Faturamento SP2'!$E$2:$E$557,'Infos Relatório'!$B140,'Faturamento SP2'!$Z$2:$Z$557,'Infos Relatório'!U$1,'Faturamento SP2'!$T$2:$T$557,"Sim")+SUMIFS('Faturamento SP2'!$P$2:$P$557,'Faturamento SP2'!$D$2:$D$557,'Infos Relatório'!$B$84,'Faturamento SP2'!$E$2:$E$557,'Infos Relatório'!$B140,'Faturamento SP2'!$Z$2:$Z$557,'Infos Relatório'!U$1,'Faturamento SP2'!$T$2:$T$557,"Sim")</f>
        <v>0</v>
      </c>
      <c r="Y140" s="27" t="e">
        <f t="shared" si="27"/>
        <v>#DIV/0!</v>
      </c>
      <c r="Z140" s="24">
        <f>SUMIFS('Faturamento SP2'!$H$2:$H$557,'Faturamento SP2'!$D$2:$D$557,'Infos Relatório'!$B$84,'Faturamento SP2'!$E$2:$E$557,'Infos Relatório'!$B140,'Faturamento SP2'!$Z$2:$Z$557,'Infos Relatório'!U$1)</f>
        <v>0</v>
      </c>
      <c r="AA140" s="23">
        <f>COUNTIFS('Faturamento SP2'!$D$2:$D$557,'Infos Relatório'!$B$84,'Faturamento SP2'!$E$2:$E$557,'Infos Relatório'!$B140,'Faturamento SP2'!$Z$2:$Z$557,'Infos Relatório'!AA$1)</f>
        <v>0</v>
      </c>
      <c r="AB140" s="14">
        <f>SUMIFS('Faturamento SP2'!$G$2:$G$557,'Faturamento SP2'!$D$2:$D$557,'Infos Relatório'!$B$84,'Faturamento SP2'!$E$2:$E$557,'Infos Relatório'!$B140,'Faturamento SP2'!$Z$2:$Z$557,'Infos Relatório'!AA$1)</f>
        <v>0</v>
      </c>
      <c r="AC140" s="14">
        <f>SUMIFS('Faturamento SP2'!$J$2:$J$557,'Faturamento SP2'!$D$2:$D$557,'Infos Relatório'!$B$84,'Faturamento SP2'!$E$2:$E$557,'Infos Relatório'!$B140,'Faturamento SP2'!$Z$2:$Z$557,'Infos Relatório'!AA$1)</f>
        <v>0</v>
      </c>
      <c r="AD140" s="15">
        <f>SUMIFS('Faturamento SP2'!$O$2:$O$557,'Faturamento SP2'!$D$2:$D$557,'Infos Relatório'!$B$84,'Faturamento SP2'!$E$2:$E$557,'Infos Relatório'!$B140,'Faturamento SP2'!$Z$2:$Z$557,'Infos Relatório'!AA$1,'Faturamento SP2'!$T$2:$T$557,"Sim")+SUMIFS('Faturamento SP2'!$P$2:$P$557,'Faturamento SP2'!$D$2:$D$557,'Infos Relatório'!$B$84,'Faturamento SP2'!$E$2:$E$557,'Infos Relatório'!$B140,'Faturamento SP2'!$Z$2:$Z$557,'Infos Relatório'!AA$1,'Faturamento SP2'!$T$2:$T$557,"Sim")</f>
        <v>0</v>
      </c>
      <c r="AE140" s="27" t="e">
        <f t="shared" si="28"/>
        <v>#DIV/0!</v>
      </c>
      <c r="AF140" s="24">
        <f>SUMIFS('Faturamento SP2'!$H$2:$H$557,'Faturamento SP2'!$D$2:$D$557,'Infos Relatório'!$B$84,'Faturamento SP2'!$E$2:$E$557,'Infos Relatório'!$B140,'Faturamento SP2'!$Z$2:$Z$557,'Infos Relatório'!AA$1)</f>
        <v>0</v>
      </c>
      <c r="AG140" s="23">
        <f>COUNTIFS('Faturamento SP2'!$D$2:$D$557,'Infos Relatório'!$B$84,'Faturamento SP2'!$E$2:$E$557,'Infos Relatório'!$B140,'Faturamento SP2'!$Z$2:$Z$557,'Infos Relatório'!AG$1)</f>
        <v>0</v>
      </c>
      <c r="AH140" s="14">
        <f>SUMIFS('Faturamento SP2'!$G$2:$G$557,'Faturamento SP2'!$D$2:$D$557,'Infos Relatório'!$B$84,'Faturamento SP2'!$E$2:$E$557,'Infos Relatório'!$B140,'Faturamento SP2'!$Z$2:$Z$557,'Infos Relatório'!AG$1)</f>
        <v>0</v>
      </c>
      <c r="AI140" s="14">
        <f>SUMIFS('Faturamento SP2'!$J$2:$J$557,'Faturamento SP2'!$D$2:$D$557,'Infos Relatório'!$B$84,'Faturamento SP2'!$E$2:$E$557,'Infos Relatório'!$B140,'Faturamento SP2'!$Z$2:$Z$557,'Infos Relatório'!AG$1)</f>
        <v>0</v>
      </c>
      <c r="AJ140" s="15">
        <f>SUMIFS('Faturamento SP2'!$O$2:$O$557,'Faturamento SP2'!$D$2:$D$557,'Infos Relatório'!$B$84,'Faturamento SP2'!$E$2:$E$557,'Infos Relatório'!$B140,'Faturamento SP2'!$Z$2:$Z$557,'Infos Relatório'!AG$1,'Faturamento SP2'!$T$2:$T$557,"Sim")+SUMIFS('Faturamento SP2'!$P$2:$P$557,'Faturamento SP2'!$D$2:$D$557,'Infos Relatório'!$B$84,'Faturamento SP2'!$E$2:$E$557,'Infos Relatório'!$B140,'Faturamento SP2'!$Z$2:$Z$557,'Infos Relatório'!AG$1,'Faturamento SP2'!$T$2:$T$557,"Sim")</f>
        <v>0</v>
      </c>
      <c r="AK140" s="27" t="e">
        <f t="shared" si="29"/>
        <v>#DIV/0!</v>
      </c>
      <c r="AL140" s="24">
        <f>SUMIFS('Faturamento SP2'!$H$2:$H$557,'Faturamento SP2'!$D$2:$D$557,'Infos Relatório'!$B$84,'Faturamento SP2'!$E$2:$E$557,'Infos Relatório'!$B140,'Faturamento SP2'!$Z$2:$Z$557,'Infos Relatório'!AG$1)</f>
        <v>0</v>
      </c>
      <c r="AM140" s="23">
        <f>COUNTIFS('Faturamento SP2'!$D$2:$D$557,'Infos Relatório'!$B$84,'Faturamento SP2'!$E$2:$E$557,'Infos Relatório'!$B140,'Faturamento SP2'!$Z$2:$Z$557,'Infos Relatório'!AM$1)</f>
        <v>0</v>
      </c>
      <c r="AN140" s="14">
        <f>SUMIFS('Faturamento SP2'!$G$2:$G$557,'Faturamento SP2'!$D$2:$D$557,'Infos Relatório'!$B$84,'Faturamento SP2'!$E$2:$E$557,'Infos Relatório'!$B140,'Faturamento SP2'!$Z$2:$Z$557,'Infos Relatório'!AM$1)</f>
        <v>0</v>
      </c>
      <c r="AO140" s="14">
        <f>SUMIFS('Faturamento SP2'!$J$2:$J$557,'Faturamento SP2'!$D$2:$D$557,'Infos Relatório'!$B$84,'Faturamento SP2'!$E$2:$E$557,'Infos Relatório'!$B140,'Faturamento SP2'!$Z$2:$Z$557,'Infos Relatório'!AM$1)</f>
        <v>0</v>
      </c>
      <c r="AP140" s="15">
        <f>SUMIFS('Faturamento SP2'!$O$2:$O$557,'Faturamento SP2'!$D$2:$D$557,'Infos Relatório'!$B$84,'Faturamento SP2'!$E$2:$E$557,'Infos Relatório'!$B140,'Faturamento SP2'!$Z$2:$Z$557,'Infos Relatório'!AM$1,'Faturamento SP2'!$T$2:$T$557,"Sim")+SUMIFS('Faturamento SP2'!$P$2:$P$557,'Faturamento SP2'!$D$2:$D$557,'Infos Relatório'!$B$84,'Faturamento SP2'!$E$2:$E$557,'Infos Relatório'!$B140,'Faturamento SP2'!$Z$2:$Z$557,'Infos Relatório'!AM$1,'Faturamento SP2'!$T$2:$T$557,"Sim")</f>
        <v>0</v>
      </c>
      <c r="AQ140" s="27" t="e">
        <f t="shared" si="30"/>
        <v>#DIV/0!</v>
      </c>
      <c r="AR140" s="24">
        <f>SUMIFS('Faturamento SP2'!$H$2:$H$557,'Faturamento SP2'!$D$2:$D$557,'Infos Relatório'!$B$84,'Faturamento SP2'!$E$2:$E$557,'Infos Relatório'!$B140,'Faturamento SP2'!$Z$2:$Z$557,'Infos Relatório'!AM$1)</f>
        <v>0</v>
      </c>
      <c r="AS140" s="23">
        <f>COUNTIFS('Faturamento SP2'!$D$2:$D$557,'Infos Relatório'!$B$84,'Faturamento SP2'!$E$2:$E$557,'Infos Relatório'!$B140,'Faturamento SP2'!$Z$2:$Z$557,'Infos Relatório'!AS$1)</f>
        <v>0</v>
      </c>
      <c r="AT140" s="14">
        <f>SUMIFS('Faturamento SP2'!$G$2:$G$557,'Faturamento SP2'!$D$2:$D$557,'Infos Relatório'!$B$84,'Faturamento SP2'!$E$2:$E$557,'Infos Relatório'!$B140,'Faturamento SP2'!$Z$2:$Z$557,'Infos Relatório'!AS$1)</f>
        <v>0</v>
      </c>
      <c r="AU140" s="14">
        <f>SUMIFS('Faturamento SP2'!$J$2:$J$557,'Faturamento SP2'!$D$2:$D$557,'Infos Relatório'!$B$84,'Faturamento SP2'!$E$2:$E$557,'Infos Relatório'!$B140,'Faturamento SP2'!$Z$2:$Z$557,'Infos Relatório'!AS$1)</f>
        <v>0</v>
      </c>
      <c r="AV140" s="15">
        <f>SUMIFS('Faturamento SP2'!$O$2:$O$557,'Faturamento SP2'!$D$2:$D$557,'Infos Relatório'!$B$84,'Faturamento SP2'!$E$2:$E$557,'Infos Relatório'!$B140,'Faturamento SP2'!$Z$2:$Z$557,'Infos Relatório'!AS$1,'Faturamento SP2'!$T$2:$T$557,"Sim")+SUMIFS('Faturamento SP2'!$P$2:$P$557,'Faturamento SP2'!$D$2:$D$557,'Infos Relatório'!$B$84,'Faturamento SP2'!$E$2:$E$557,'Infos Relatório'!$B140,'Faturamento SP2'!$Z$2:$Z$557,'Infos Relatório'!AS$1,'Faturamento SP2'!$T$2:$T$557,"Sim")</f>
        <v>0</v>
      </c>
      <c r="AW140" s="27" t="e">
        <f t="shared" si="31"/>
        <v>#DIV/0!</v>
      </c>
      <c r="AX140" s="24">
        <f>SUMIFS('Faturamento SP2'!$H$2:$H$557,'Faturamento SP2'!$D$2:$D$557,'Infos Relatório'!$B$84,'Faturamento SP2'!$E$2:$E$557,'Infos Relatório'!$B140,'Faturamento SP2'!$Z$2:$Z$557,'Infos Relatório'!AS$1)</f>
        <v>0</v>
      </c>
      <c r="AY140" s="23">
        <f>COUNTIFS('Faturamento SP2'!$D$2:$D$557,'Infos Relatório'!$B$84,'Faturamento SP2'!$E$2:$E$557,'Infos Relatório'!$B140,'Faturamento SP2'!$Z$2:$Z$557,'Infos Relatório'!AY$1)</f>
        <v>0</v>
      </c>
      <c r="AZ140" s="14">
        <f>SUMIFS('Faturamento SP2'!$G$2:$G$557,'Faturamento SP2'!$D$2:$D$557,'Infos Relatório'!$B$84,'Faturamento SP2'!$E$2:$E$557,'Infos Relatório'!$B140,'Faturamento SP2'!$Z$2:$Z$557,'Infos Relatório'!AY$1)</f>
        <v>0</v>
      </c>
      <c r="BA140" s="14">
        <f>SUMIFS('Faturamento SP2'!$J$2:$J$557,'Faturamento SP2'!$D$2:$D$557,'Infos Relatório'!$B$84,'Faturamento SP2'!$E$2:$E$557,'Infos Relatório'!$B140,'Faturamento SP2'!$Z$2:$Z$557,'Infos Relatório'!AY$1)</f>
        <v>0</v>
      </c>
      <c r="BB140" s="15">
        <f>SUMIFS('Faturamento SP2'!$O$2:$O$557,'Faturamento SP2'!$D$2:$D$557,'Infos Relatório'!$B$84,'Faturamento SP2'!$E$2:$E$557,'Infos Relatório'!$B140,'Faturamento SP2'!$Z$2:$Z$557,'Infos Relatório'!AY$1,'Faturamento SP2'!$T$2:$T$557,"Sim")+SUMIFS('Faturamento SP2'!$P$2:$P$557,'Faturamento SP2'!$D$2:$D$557,'Infos Relatório'!$B$84,'Faturamento SP2'!$E$2:$E$557,'Infos Relatório'!$B140,'Faturamento SP2'!$Z$2:$Z$557,'Infos Relatório'!AY$1,'Faturamento SP2'!$T$2:$T$557,"Sim")</f>
        <v>0</v>
      </c>
      <c r="BC140" s="27" t="e">
        <f t="shared" si="32"/>
        <v>#DIV/0!</v>
      </c>
      <c r="BD140" s="24">
        <f>SUMIFS('Faturamento SP2'!$H$2:$H$557,'Faturamento SP2'!$D$2:$D$557,'Infos Relatório'!$B$84,'Faturamento SP2'!$E$2:$E$557,'Infos Relatório'!$B140,'Faturamento SP2'!$Z$2:$Z$557,'Infos Relatório'!AY$1)</f>
        <v>0</v>
      </c>
      <c r="BE140" s="23">
        <f>COUNTIFS('Faturamento SP2'!$D$2:$D$557,'Infos Relatório'!$B$84,'Faturamento SP2'!$E$2:$E$557,'Infos Relatório'!$B140,'Faturamento SP2'!$Z$2:$Z$557,'Infos Relatório'!BE$1)</f>
        <v>0</v>
      </c>
      <c r="BF140" s="14">
        <f>SUMIFS('Faturamento SP2'!$G$2:$G$557,'Faturamento SP2'!$D$2:$D$557,'Infos Relatório'!$B$84,'Faturamento SP2'!$E$2:$E$557,'Infos Relatório'!$B140,'Faturamento SP2'!$Z$2:$Z$557,'Infos Relatório'!BE$1)</f>
        <v>0</v>
      </c>
      <c r="BG140" s="14">
        <f>SUMIFS('Faturamento SP2'!$J$2:$J$557,'Faturamento SP2'!$D$2:$D$557,'Infos Relatório'!$B$84,'Faturamento SP2'!$E$2:$E$557,'Infos Relatório'!$B140,'Faturamento SP2'!$Z$2:$Z$557,'Infos Relatório'!BE$1)</f>
        <v>0</v>
      </c>
      <c r="BH140" s="15">
        <f>SUMIFS('Faturamento SP2'!$O$2:$O$557,'Faturamento SP2'!$D$2:$D$557,'Infos Relatório'!$B$84,'Faturamento SP2'!$E$2:$E$557,'Infos Relatório'!$B140,'Faturamento SP2'!$Z$2:$Z$557,'Infos Relatório'!BE$1,'Faturamento SP2'!$T$2:$T$557,"Sim")+SUMIFS('Faturamento SP2'!$P$2:$P$557,'Faturamento SP2'!$D$2:$D$557,'Infos Relatório'!$B$84,'Faturamento SP2'!$E$2:$E$557,'Infos Relatório'!$B140,'Faturamento SP2'!$Z$2:$Z$557,'Infos Relatório'!BE$1,'Faturamento SP2'!$T$2:$T$557,"Sim")</f>
        <v>0</v>
      </c>
      <c r="BI140" s="27" t="e">
        <f t="shared" si="33"/>
        <v>#DIV/0!</v>
      </c>
      <c r="BJ140" s="24">
        <f>SUMIFS('Faturamento SP2'!$H$2:$H$557,'Faturamento SP2'!$D$2:$D$557,'Infos Relatório'!$B$84,'Faturamento SP2'!$E$2:$E$557,'Infos Relatório'!$B140,'Faturamento SP2'!$Z$2:$Z$557,'Infos Relatório'!BE$1)</f>
        <v>0</v>
      </c>
      <c r="BK140" s="23">
        <f>COUNTIFS('Faturamento SP2'!$D$2:$D$557,'Infos Relatório'!$B$84,'Faturamento SP2'!$E$2:$E$557,'Infos Relatório'!$B140,'Faturamento SP2'!$Z$2:$Z$557,'Infos Relatório'!BK$1)</f>
        <v>0</v>
      </c>
      <c r="BL140" s="14">
        <f>SUMIFS('Faturamento SP2'!$G$2:$G$557,'Faturamento SP2'!$D$2:$D$557,'Infos Relatório'!$B$84,'Faturamento SP2'!$E$2:$E$557,'Infos Relatório'!$B140,'Faturamento SP2'!$Z$2:$Z$557,'Infos Relatório'!BK$1)</f>
        <v>0</v>
      </c>
      <c r="BM140" s="14">
        <f>SUMIFS('Faturamento SP2'!$J$2:$J$557,'Faturamento SP2'!$D$2:$D$557,'Infos Relatório'!$B$84,'Faturamento SP2'!$E$2:$E$557,'Infos Relatório'!$B140,'Faturamento SP2'!$Z$2:$Z$557,'Infos Relatório'!BK$1)</f>
        <v>0</v>
      </c>
      <c r="BN140" s="15">
        <f>SUMIFS('Faturamento SP2'!$O$2:$O$557,'Faturamento SP2'!$D$2:$D$557,'Infos Relatório'!$B$84,'Faturamento SP2'!$E$2:$E$557,'Infos Relatório'!$B140,'Faturamento SP2'!$Z$2:$Z$557,'Infos Relatório'!BK$1,'Faturamento SP2'!$T$2:$T$557,"Sim")+SUMIFS('Faturamento SP2'!$P$2:$P$557,'Faturamento SP2'!$D$2:$D$557,'Infos Relatório'!$B$84,'Faturamento SP2'!$E$2:$E$557,'Infos Relatório'!$B140,'Faturamento SP2'!$Z$2:$Z$557,'Infos Relatório'!BK$1,'Faturamento SP2'!$T$2:$T$557,"Sim")</f>
        <v>0</v>
      </c>
      <c r="BO140" s="27" t="e">
        <f t="shared" si="34"/>
        <v>#DIV/0!</v>
      </c>
      <c r="BP140" s="24">
        <f>SUMIFS('Faturamento SP2'!$H$2:$H$557,'Faturamento SP2'!$D$2:$D$557,'Infos Relatório'!$B$84,'Faturamento SP2'!$E$2:$E$557,'Infos Relatório'!$B140,'Faturamento SP2'!$Z$2:$Z$557,'Infos Relatório'!BK$1)</f>
        <v>0</v>
      </c>
      <c r="BQ140" s="23">
        <f>COUNTIFS('Faturamento SP2'!$D$2:$D$557,'Infos Relatório'!$B$84,'Faturamento SP2'!$E$2:$E$557,'Infos Relatório'!$B140,'Faturamento SP2'!$Z$2:$Z$557,'Infos Relatório'!BQ$1)</f>
        <v>0</v>
      </c>
      <c r="BR140" s="14">
        <f>SUMIFS('Faturamento SP2'!$G$2:$G$557,'Faturamento SP2'!$D$2:$D$557,'Infos Relatório'!$B$84,'Faturamento SP2'!$E$2:$E$557,'Infos Relatório'!$B140,'Faturamento SP2'!$Z$2:$Z$557,'Infos Relatório'!BQ$1)</f>
        <v>0</v>
      </c>
      <c r="BS140" s="14">
        <f>SUMIFS('Faturamento SP2'!$J$2:$J$557,'Faturamento SP2'!$D$2:$D$557,'Infos Relatório'!$B$84,'Faturamento SP2'!$E$2:$E$557,'Infos Relatório'!$B140,'Faturamento SP2'!$Z$2:$Z$557,'Infos Relatório'!BQ$1)</f>
        <v>0</v>
      </c>
      <c r="BT140" s="15">
        <f>SUMIFS('Faturamento SP2'!$O$2:$O$557,'Faturamento SP2'!$D$2:$D$557,'Infos Relatório'!$B$84,'Faturamento SP2'!$E$2:$E$557,'Infos Relatório'!$B140,'Faturamento SP2'!$Z$2:$Z$557,'Infos Relatório'!BQ$1,'Faturamento SP2'!$T$2:$T$557,"Sim")+SUMIFS('Faturamento SP2'!$P$2:$P$557,'Faturamento SP2'!$D$2:$D$557,'Infos Relatório'!$B$84,'Faturamento SP2'!$E$2:$E$557,'Infos Relatório'!$B140,'Faturamento SP2'!$Z$2:$Z$557,'Infos Relatório'!BQ$1,'Faturamento SP2'!$T$2:$T$557,"Sim")</f>
        <v>0</v>
      </c>
      <c r="BU140" s="27" t="e">
        <f t="shared" si="35"/>
        <v>#DIV/0!</v>
      </c>
      <c r="BV140" s="24">
        <f>SUMIFS('Faturamento SP2'!$H$2:$H$557,'Faturamento SP2'!$D$2:$D$557,'Infos Relatório'!$B$84,'Faturamento SP2'!$E$2:$E$557,'Infos Relatório'!$B140,'Faturamento SP2'!$Z$2:$Z$557,'Infos Relatório'!BQ$1)</f>
        <v>0</v>
      </c>
    </row>
    <row r="141" spans="2:74">
      <c r="B141" s="17" t="s">
        <v>780</v>
      </c>
      <c r="C141" s="23">
        <f>COUNTIFS('Faturamento SP2'!$D$2:$D$557,'Infos Relatório'!$B$84,'Faturamento SP2'!$E$2:$E$557,'Infos Relatório'!$B141,'Faturamento SP2'!$Z$2:$Z$557,'Infos Relatório'!C$1)</f>
        <v>0</v>
      </c>
      <c r="D141" s="14">
        <f>SUMIFS('Faturamento SP2'!$G$2:$G$557,'Faturamento SP2'!$D$2:$D$557,'Infos Relatório'!$B$84,'Faturamento SP2'!$E$2:$E$557,'Infos Relatório'!$B141,'Faturamento SP2'!$Z$2:$Z$557,'Infos Relatório'!C$1)</f>
        <v>0</v>
      </c>
      <c r="E141" s="55">
        <f>SUMIFS('Faturamento SP2'!$J$2:$J$557,'Faturamento SP2'!$D$2:$D$557,'Infos Relatório'!$B$84,'Faturamento SP2'!$E$2:$E$557,'Infos Relatório'!$B141,'Faturamento SP2'!$Z$2:$Z$557,'Infos Relatório'!C$1)</f>
        <v>0</v>
      </c>
      <c r="F141" s="15">
        <f>SUMIFS('Faturamento SP2'!$O$2:$O$557,'Faturamento SP2'!$D$2:$D$557,'Infos Relatório'!$B$84,'Faturamento SP2'!$E$2:$E$557,'Infos Relatório'!$B141,'Faturamento SP2'!$Z$2:$Z$557,'Infos Relatório'!C$1,'Faturamento SP2'!$T$2:$T$557,"Sim")+SUMIFS('Faturamento SP2'!$P$2:$P$557,'Faturamento SP2'!$D$2:$D$557,'Infos Relatório'!$B$84,'Faturamento SP2'!$E$2:$E$557,'Infos Relatório'!$B141,'Faturamento SP2'!$Z$2:$Z$557,'Infos Relatório'!C$1,'Faturamento SP2'!$T$2:$T$557,"Sim")</f>
        <v>0</v>
      </c>
      <c r="G141" s="60" t="e">
        <f t="shared" si="24"/>
        <v>#DIV/0!</v>
      </c>
      <c r="H141" s="24">
        <f>SUMIFS('Faturamento SP2'!$H$2:$H$557,'Faturamento SP2'!$D$2:$D$557,'Infos Relatório'!$B$84,'Faturamento SP2'!$E$2:$E$557,'Infos Relatório'!$B141,'Faturamento SP2'!$Z$2:$Z$557,'Infos Relatório'!C$1)</f>
        <v>0</v>
      </c>
      <c r="I141" s="23">
        <f>COUNTIFS('Faturamento SP2'!$D$2:$D$557,'Infos Relatório'!$B$84,'Faturamento SP2'!$E$2:$E$557,'Infos Relatório'!$B141,'Faturamento SP2'!$Z$2:$Z$557,'Infos Relatório'!I$1)</f>
        <v>0</v>
      </c>
      <c r="J141" s="14">
        <f>SUMIFS('Faturamento SP2'!$G$2:$G$557,'Faturamento SP2'!$D$2:$D$557,'Infos Relatório'!$B$84,'Faturamento SP2'!$E$2:$E$557,'Infos Relatório'!$B141,'Faturamento SP2'!$Z$2:$Z$557,'Infos Relatório'!I$1)</f>
        <v>0</v>
      </c>
      <c r="K141" s="55">
        <f>SUMIFS('Faturamento SP2'!$J$2:$J$557,'Faturamento SP2'!$D$2:$D$557,'Infos Relatório'!$B$84,'Faturamento SP2'!$E$2:$E$557,'Infos Relatório'!$B141,'Faturamento SP2'!$Z$2:$Z$557,'Infos Relatório'!I$1)</f>
        <v>0</v>
      </c>
      <c r="L141" s="15">
        <f>SUMIFS('Faturamento SP2'!$O$2:$O$557,'Faturamento SP2'!$D$2:$D$557,'Infos Relatório'!$B$84,'Faturamento SP2'!$E$2:$E$557,'Infos Relatório'!$B141,'Faturamento SP2'!$Z$2:$Z$557,'Infos Relatório'!I$1,'Faturamento SP2'!$T$2:$T$557,"Sim")+SUMIFS('Faturamento SP2'!$P$2:$P$557,'Faturamento SP2'!$D$2:$D$557,'Infos Relatório'!$B$84,'Faturamento SP2'!$E$2:$E$557,'Infos Relatório'!$B141,'Faturamento SP2'!$Z$2:$Z$557,'Infos Relatório'!I$1,'Faturamento SP2'!$T$2:$T$557,"Sim")</f>
        <v>0</v>
      </c>
      <c r="M141" s="27" t="e">
        <f t="shared" si="25"/>
        <v>#DIV/0!</v>
      </c>
      <c r="N141" s="24">
        <f>SUMIFS('Faturamento SP2'!$H$2:$H$557,'Faturamento SP2'!$D$2:$D$557,'Infos Relatório'!$B$84,'Faturamento SP2'!$E$2:$E$557,'Infos Relatório'!$B141,'Faturamento SP2'!$Z$2:$Z$557,'Infos Relatório'!I$1)</f>
        <v>0</v>
      </c>
      <c r="O141" s="23">
        <f>COUNTIFS('Faturamento SP2'!$D$2:$D$557,'Infos Relatório'!$B$84,'Faturamento SP2'!$E$2:$E$557,'Infos Relatório'!$B141,'Faturamento SP2'!$Z$2:$Z$557,'Infos Relatório'!O$1)</f>
        <v>0</v>
      </c>
      <c r="P141" s="14">
        <f>SUMIFS('Faturamento SP2'!$G$2:$G$557,'Faturamento SP2'!$D$2:$D$557,'Infos Relatório'!$B$84,'Faturamento SP2'!$E$2:$E$557,'Infos Relatório'!$B141,'Faturamento SP2'!$Z$2:$Z$557,'Infos Relatório'!O$1)</f>
        <v>0</v>
      </c>
      <c r="Q141" s="14">
        <f>SUMIFS('Faturamento SP2'!$J$2:$J$557,'Faturamento SP2'!$D$2:$D$557,'Infos Relatório'!$B$84,'Faturamento SP2'!$E$2:$E$557,'Infos Relatório'!$B141,'Faturamento SP2'!$Z$2:$Z$557,'Infos Relatório'!O$1)</f>
        <v>0</v>
      </c>
      <c r="R141" s="15">
        <f>SUMIFS('Faturamento SP2'!$O$2:$O$557,'Faturamento SP2'!$D$2:$D$557,'Infos Relatório'!$B$84,'Faturamento SP2'!$E$2:$E$557,'Infos Relatório'!$B141,'Faturamento SP2'!$Z$2:$Z$557,'Infos Relatório'!O$1,'Faturamento SP2'!$T$2:$T$557,"Sim")+SUMIFS('Faturamento SP2'!$P$2:$P$557,'Faturamento SP2'!$D$2:$D$557,'Infos Relatório'!$B$84,'Faturamento SP2'!$E$2:$E$557,'Infos Relatório'!$B141,'Faturamento SP2'!$Z$2:$Z$557,'Infos Relatório'!O$1,'Faturamento SP2'!$T$2:$T$557,"Sim")</f>
        <v>0</v>
      </c>
      <c r="S141" s="27" t="e">
        <f t="shared" si="26"/>
        <v>#DIV/0!</v>
      </c>
      <c r="T141" s="24">
        <f>SUMIFS('Faturamento SP2'!$H$2:$H$557,'Faturamento SP2'!$D$2:$D$557,'Infos Relatório'!$B$84,'Faturamento SP2'!$E$2:$E$557,'Infos Relatório'!$B141,'Faturamento SP2'!$Z$2:$Z$557,'Infos Relatório'!O$1)</f>
        <v>0</v>
      </c>
      <c r="U141" s="23">
        <f>COUNTIFS('Faturamento SP2'!$D$2:$D$557,'Infos Relatório'!$B$84,'Faturamento SP2'!$E$2:$E$557,'Infos Relatório'!$B141,'Faturamento SP2'!$Z$2:$Z$557,'Infos Relatório'!U$1)</f>
        <v>0</v>
      </c>
      <c r="V141" s="14">
        <f>SUMIFS('Faturamento SP2'!$G$2:$G$557,'Faturamento SP2'!$D$2:$D$557,'Infos Relatório'!$B$84,'Faturamento SP2'!$E$2:$E$557,'Infos Relatório'!$B141,'Faturamento SP2'!$Z$2:$Z$557,'Infos Relatório'!U$1)</f>
        <v>0</v>
      </c>
      <c r="W141" s="14">
        <f>SUMIFS('Faturamento SP2'!$J$2:$J$557,'Faturamento SP2'!$D$2:$D$557,'Infos Relatório'!$B$84,'Faturamento SP2'!$E$2:$E$557,'Infos Relatório'!$B141,'Faturamento SP2'!$Z$2:$Z$557,'Infos Relatório'!U$1)</f>
        <v>0</v>
      </c>
      <c r="X141" s="15">
        <f>SUMIFS('Faturamento SP2'!$O$2:$O$557,'Faturamento SP2'!$D$2:$D$557,'Infos Relatório'!$B$84,'Faturamento SP2'!$E$2:$E$557,'Infos Relatório'!$B141,'Faturamento SP2'!$Z$2:$Z$557,'Infos Relatório'!U$1,'Faturamento SP2'!$T$2:$T$557,"Sim")+SUMIFS('Faturamento SP2'!$P$2:$P$557,'Faturamento SP2'!$D$2:$D$557,'Infos Relatório'!$B$84,'Faturamento SP2'!$E$2:$E$557,'Infos Relatório'!$B141,'Faturamento SP2'!$Z$2:$Z$557,'Infos Relatório'!U$1,'Faturamento SP2'!$T$2:$T$557,"Sim")</f>
        <v>0</v>
      </c>
      <c r="Y141" s="27" t="e">
        <f t="shared" si="27"/>
        <v>#DIV/0!</v>
      </c>
      <c r="Z141" s="24">
        <f>SUMIFS('Faturamento SP2'!$H$2:$H$557,'Faturamento SP2'!$D$2:$D$557,'Infos Relatório'!$B$84,'Faturamento SP2'!$E$2:$E$557,'Infos Relatório'!$B141,'Faturamento SP2'!$Z$2:$Z$557,'Infos Relatório'!U$1)</f>
        <v>0</v>
      </c>
      <c r="AA141" s="23">
        <f>COUNTIFS('Faturamento SP2'!$D$2:$D$557,'Infos Relatório'!$B$84,'Faturamento SP2'!$E$2:$E$557,'Infos Relatório'!$B141,'Faturamento SP2'!$Z$2:$Z$557,'Infos Relatório'!AA$1)</f>
        <v>0</v>
      </c>
      <c r="AB141" s="14">
        <f>SUMIFS('Faturamento SP2'!$G$2:$G$557,'Faturamento SP2'!$D$2:$D$557,'Infos Relatório'!$B$84,'Faturamento SP2'!$E$2:$E$557,'Infos Relatório'!$B141,'Faturamento SP2'!$Z$2:$Z$557,'Infos Relatório'!AA$1)</f>
        <v>0</v>
      </c>
      <c r="AC141" s="14">
        <f>SUMIFS('Faturamento SP2'!$J$2:$J$557,'Faturamento SP2'!$D$2:$D$557,'Infos Relatório'!$B$84,'Faturamento SP2'!$E$2:$E$557,'Infos Relatório'!$B141,'Faturamento SP2'!$Z$2:$Z$557,'Infos Relatório'!AA$1)</f>
        <v>0</v>
      </c>
      <c r="AD141" s="15">
        <f>SUMIFS('Faturamento SP2'!$O$2:$O$557,'Faturamento SP2'!$D$2:$D$557,'Infos Relatório'!$B$84,'Faturamento SP2'!$E$2:$E$557,'Infos Relatório'!$B141,'Faturamento SP2'!$Z$2:$Z$557,'Infos Relatório'!AA$1,'Faturamento SP2'!$T$2:$T$557,"Sim")+SUMIFS('Faturamento SP2'!$P$2:$P$557,'Faturamento SP2'!$D$2:$D$557,'Infos Relatório'!$B$84,'Faturamento SP2'!$E$2:$E$557,'Infos Relatório'!$B141,'Faturamento SP2'!$Z$2:$Z$557,'Infos Relatório'!AA$1,'Faturamento SP2'!$T$2:$T$557,"Sim")</f>
        <v>0</v>
      </c>
      <c r="AE141" s="27" t="e">
        <f t="shared" si="28"/>
        <v>#DIV/0!</v>
      </c>
      <c r="AF141" s="24">
        <f>SUMIFS('Faturamento SP2'!$H$2:$H$557,'Faturamento SP2'!$D$2:$D$557,'Infos Relatório'!$B$84,'Faturamento SP2'!$E$2:$E$557,'Infos Relatório'!$B141,'Faturamento SP2'!$Z$2:$Z$557,'Infos Relatório'!AA$1)</f>
        <v>0</v>
      </c>
      <c r="AG141" s="23">
        <f>COUNTIFS('Faturamento SP2'!$D$2:$D$557,'Infos Relatório'!$B$84,'Faturamento SP2'!$E$2:$E$557,'Infos Relatório'!$B141,'Faturamento SP2'!$Z$2:$Z$557,'Infos Relatório'!AG$1)</f>
        <v>0</v>
      </c>
      <c r="AH141" s="14">
        <f>SUMIFS('Faturamento SP2'!$G$2:$G$557,'Faturamento SP2'!$D$2:$D$557,'Infos Relatório'!$B$84,'Faturamento SP2'!$E$2:$E$557,'Infos Relatório'!$B141,'Faturamento SP2'!$Z$2:$Z$557,'Infos Relatório'!AG$1)</f>
        <v>0</v>
      </c>
      <c r="AI141" s="14">
        <f>SUMIFS('Faturamento SP2'!$J$2:$J$557,'Faturamento SP2'!$D$2:$D$557,'Infos Relatório'!$B$84,'Faturamento SP2'!$E$2:$E$557,'Infos Relatório'!$B141,'Faturamento SP2'!$Z$2:$Z$557,'Infos Relatório'!AG$1)</f>
        <v>0</v>
      </c>
      <c r="AJ141" s="15">
        <f>SUMIFS('Faturamento SP2'!$O$2:$O$557,'Faturamento SP2'!$D$2:$D$557,'Infos Relatório'!$B$84,'Faturamento SP2'!$E$2:$E$557,'Infos Relatório'!$B141,'Faturamento SP2'!$Z$2:$Z$557,'Infos Relatório'!AG$1,'Faturamento SP2'!$T$2:$T$557,"Sim")+SUMIFS('Faturamento SP2'!$P$2:$P$557,'Faturamento SP2'!$D$2:$D$557,'Infos Relatório'!$B$84,'Faturamento SP2'!$E$2:$E$557,'Infos Relatório'!$B141,'Faturamento SP2'!$Z$2:$Z$557,'Infos Relatório'!AG$1,'Faturamento SP2'!$T$2:$T$557,"Sim")</f>
        <v>0</v>
      </c>
      <c r="AK141" s="27" t="e">
        <f t="shared" si="29"/>
        <v>#DIV/0!</v>
      </c>
      <c r="AL141" s="24">
        <f>SUMIFS('Faturamento SP2'!$H$2:$H$557,'Faturamento SP2'!$D$2:$D$557,'Infos Relatório'!$B$84,'Faturamento SP2'!$E$2:$E$557,'Infos Relatório'!$B141,'Faturamento SP2'!$Z$2:$Z$557,'Infos Relatório'!AG$1)</f>
        <v>0</v>
      </c>
      <c r="AM141" s="23">
        <f>COUNTIFS('Faturamento SP2'!$D$2:$D$557,'Infos Relatório'!$B$84,'Faturamento SP2'!$E$2:$E$557,'Infos Relatório'!$B141,'Faturamento SP2'!$Z$2:$Z$557,'Infos Relatório'!AM$1)</f>
        <v>0</v>
      </c>
      <c r="AN141" s="14">
        <f>SUMIFS('Faturamento SP2'!$G$2:$G$557,'Faturamento SP2'!$D$2:$D$557,'Infos Relatório'!$B$84,'Faturamento SP2'!$E$2:$E$557,'Infos Relatório'!$B141,'Faturamento SP2'!$Z$2:$Z$557,'Infos Relatório'!AM$1)</f>
        <v>0</v>
      </c>
      <c r="AO141" s="14">
        <f>SUMIFS('Faturamento SP2'!$J$2:$J$557,'Faturamento SP2'!$D$2:$D$557,'Infos Relatório'!$B$84,'Faturamento SP2'!$E$2:$E$557,'Infos Relatório'!$B141,'Faturamento SP2'!$Z$2:$Z$557,'Infos Relatório'!AM$1)</f>
        <v>0</v>
      </c>
      <c r="AP141" s="15">
        <f>SUMIFS('Faturamento SP2'!$O$2:$O$557,'Faturamento SP2'!$D$2:$D$557,'Infos Relatório'!$B$84,'Faturamento SP2'!$E$2:$E$557,'Infos Relatório'!$B141,'Faturamento SP2'!$Z$2:$Z$557,'Infos Relatório'!AM$1,'Faturamento SP2'!$T$2:$T$557,"Sim")+SUMIFS('Faturamento SP2'!$P$2:$P$557,'Faturamento SP2'!$D$2:$D$557,'Infos Relatório'!$B$84,'Faturamento SP2'!$E$2:$E$557,'Infos Relatório'!$B141,'Faturamento SP2'!$Z$2:$Z$557,'Infos Relatório'!AM$1,'Faturamento SP2'!$T$2:$T$557,"Sim")</f>
        <v>0</v>
      </c>
      <c r="AQ141" s="27" t="e">
        <f t="shared" si="30"/>
        <v>#DIV/0!</v>
      </c>
      <c r="AR141" s="24">
        <f>SUMIFS('Faturamento SP2'!$H$2:$H$557,'Faturamento SP2'!$D$2:$D$557,'Infos Relatório'!$B$84,'Faturamento SP2'!$E$2:$E$557,'Infos Relatório'!$B141,'Faturamento SP2'!$Z$2:$Z$557,'Infos Relatório'!AM$1)</f>
        <v>0</v>
      </c>
      <c r="AS141" s="23">
        <f>COUNTIFS('Faturamento SP2'!$D$2:$D$557,'Infos Relatório'!$B$84,'Faturamento SP2'!$E$2:$E$557,'Infos Relatório'!$B141,'Faturamento SP2'!$Z$2:$Z$557,'Infos Relatório'!AS$1)</f>
        <v>0</v>
      </c>
      <c r="AT141" s="14">
        <f>SUMIFS('Faturamento SP2'!$G$2:$G$557,'Faturamento SP2'!$D$2:$D$557,'Infos Relatório'!$B$84,'Faturamento SP2'!$E$2:$E$557,'Infos Relatório'!$B141,'Faturamento SP2'!$Z$2:$Z$557,'Infos Relatório'!AS$1)</f>
        <v>0</v>
      </c>
      <c r="AU141" s="14">
        <f>SUMIFS('Faturamento SP2'!$J$2:$J$557,'Faturamento SP2'!$D$2:$D$557,'Infos Relatório'!$B$84,'Faturamento SP2'!$E$2:$E$557,'Infos Relatório'!$B141,'Faturamento SP2'!$Z$2:$Z$557,'Infos Relatório'!AS$1)</f>
        <v>0</v>
      </c>
      <c r="AV141" s="15">
        <f>SUMIFS('Faturamento SP2'!$O$2:$O$557,'Faturamento SP2'!$D$2:$D$557,'Infos Relatório'!$B$84,'Faturamento SP2'!$E$2:$E$557,'Infos Relatório'!$B141,'Faturamento SP2'!$Z$2:$Z$557,'Infos Relatório'!AS$1,'Faturamento SP2'!$T$2:$T$557,"Sim")+SUMIFS('Faturamento SP2'!$P$2:$P$557,'Faturamento SP2'!$D$2:$D$557,'Infos Relatório'!$B$84,'Faturamento SP2'!$E$2:$E$557,'Infos Relatório'!$B141,'Faturamento SP2'!$Z$2:$Z$557,'Infos Relatório'!AS$1,'Faturamento SP2'!$T$2:$T$557,"Sim")</f>
        <v>0</v>
      </c>
      <c r="AW141" s="27" t="e">
        <f t="shared" si="31"/>
        <v>#DIV/0!</v>
      </c>
      <c r="AX141" s="24">
        <f>SUMIFS('Faturamento SP2'!$H$2:$H$557,'Faturamento SP2'!$D$2:$D$557,'Infos Relatório'!$B$84,'Faturamento SP2'!$E$2:$E$557,'Infos Relatório'!$B141,'Faturamento SP2'!$Z$2:$Z$557,'Infos Relatório'!AS$1)</f>
        <v>0</v>
      </c>
      <c r="AY141" s="23">
        <f>COUNTIFS('Faturamento SP2'!$D$2:$D$557,'Infos Relatório'!$B$84,'Faturamento SP2'!$E$2:$E$557,'Infos Relatório'!$B141,'Faturamento SP2'!$Z$2:$Z$557,'Infos Relatório'!AY$1)</f>
        <v>0</v>
      </c>
      <c r="AZ141" s="14">
        <f>SUMIFS('Faturamento SP2'!$G$2:$G$557,'Faturamento SP2'!$D$2:$D$557,'Infos Relatório'!$B$84,'Faturamento SP2'!$E$2:$E$557,'Infos Relatório'!$B141,'Faturamento SP2'!$Z$2:$Z$557,'Infos Relatório'!AY$1)</f>
        <v>0</v>
      </c>
      <c r="BA141" s="14">
        <f>SUMIFS('Faturamento SP2'!$J$2:$J$557,'Faturamento SP2'!$D$2:$D$557,'Infos Relatório'!$B$84,'Faturamento SP2'!$E$2:$E$557,'Infos Relatório'!$B141,'Faturamento SP2'!$Z$2:$Z$557,'Infos Relatório'!AY$1)</f>
        <v>0</v>
      </c>
      <c r="BB141" s="15">
        <f>SUMIFS('Faturamento SP2'!$O$2:$O$557,'Faturamento SP2'!$D$2:$D$557,'Infos Relatório'!$B$84,'Faturamento SP2'!$E$2:$E$557,'Infos Relatório'!$B141,'Faturamento SP2'!$Z$2:$Z$557,'Infos Relatório'!AY$1,'Faturamento SP2'!$T$2:$T$557,"Sim")+SUMIFS('Faturamento SP2'!$P$2:$P$557,'Faturamento SP2'!$D$2:$D$557,'Infos Relatório'!$B$84,'Faturamento SP2'!$E$2:$E$557,'Infos Relatório'!$B141,'Faturamento SP2'!$Z$2:$Z$557,'Infos Relatório'!AY$1,'Faturamento SP2'!$T$2:$T$557,"Sim")</f>
        <v>0</v>
      </c>
      <c r="BC141" s="27" t="e">
        <f t="shared" si="32"/>
        <v>#DIV/0!</v>
      </c>
      <c r="BD141" s="24">
        <f>SUMIFS('Faturamento SP2'!$H$2:$H$557,'Faturamento SP2'!$D$2:$D$557,'Infos Relatório'!$B$84,'Faturamento SP2'!$E$2:$E$557,'Infos Relatório'!$B141,'Faturamento SP2'!$Z$2:$Z$557,'Infos Relatório'!AY$1)</f>
        <v>0</v>
      </c>
      <c r="BE141" s="23">
        <f>COUNTIFS('Faturamento SP2'!$D$2:$D$557,'Infos Relatório'!$B$84,'Faturamento SP2'!$E$2:$E$557,'Infos Relatório'!$B141,'Faturamento SP2'!$Z$2:$Z$557,'Infos Relatório'!BE$1)</f>
        <v>0</v>
      </c>
      <c r="BF141" s="14">
        <f>SUMIFS('Faturamento SP2'!$G$2:$G$557,'Faturamento SP2'!$D$2:$D$557,'Infos Relatório'!$B$84,'Faturamento SP2'!$E$2:$E$557,'Infos Relatório'!$B141,'Faturamento SP2'!$Z$2:$Z$557,'Infos Relatório'!BE$1)</f>
        <v>0</v>
      </c>
      <c r="BG141" s="14">
        <f>SUMIFS('Faturamento SP2'!$J$2:$J$557,'Faturamento SP2'!$D$2:$D$557,'Infos Relatório'!$B$84,'Faturamento SP2'!$E$2:$E$557,'Infos Relatório'!$B141,'Faturamento SP2'!$Z$2:$Z$557,'Infos Relatório'!BE$1)</f>
        <v>0</v>
      </c>
      <c r="BH141" s="15">
        <f>SUMIFS('Faturamento SP2'!$O$2:$O$557,'Faturamento SP2'!$D$2:$D$557,'Infos Relatório'!$B$84,'Faturamento SP2'!$E$2:$E$557,'Infos Relatório'!$B141,'Faturamento SP2'!$Z$2:$Z$557,'Infos Relatório'!BE$1,'Faturamento SP2'!$T$2:$T$557,"Sim")+SUMIFS('Faturamento SP2'!$P$2:$P$557,'Faturamento SP2'!$D$2:$D$557,'Infos Relatório'!$B$84,'Faturamento SP2'!$E$2:$E$557,'Infos Relatório'!$B141,'Faturamento SP2'!$Z$2:$Z$557,'Infos Relatório'!BE$1,'Faturamento SP2'!$T$2:$T$557,"Sim")</f>
        <v>0</v>
      </c>
      <c r="BI141" s="27" t="e">
        <f t="shared" si="33"/>
        <v>#DIV/0!</v>
      </c>
      <c r="BJ141" s="24">
        <f>SUMIFS('Faturamento SP2'!$H$2:$H$557,'Faturamento SP2'!$D$2:$D$557,'Infos Relatório'!$B$84,'Faturamento SP2'!$E$2:$E$557,'Infos Relatório'!$B141,'Faturamento SP2'!$Z$2:$Z$557,'Infos Relatório'!BE$1)</f>
        <v>0</v>
      </c>
      <c r="BK141" s="23">
        <f>COUNTIFS('Faturamento SP2'!$D$2:$D$557,'Infos Relatório'!$B$84,'Faturamento SP2'!$E$2:$E$557,'Infos Relatório'!$B141,'Faturamento SP2'!$Z$2:$Z$557,'Infos Relatório'!BK$1)</f>
        <v>0</v>
      </c>
      <c r="BL141" s="14">
        <f>SUMIFS('Faturamento SP2'!$G$2:$G$557,'Faturamento SP2'!$D$2:$D$557,'Infos Relatório'!$B$84,'Faturamento SP2'!$E$2:$E$557,'Infos Relatório'!$B141,'Faturamento SP2'!$Z$2:$Z$557,'Infos Relatório'!BK$1)</f>
        <v>0</v>
      </c>
      <c r="BM141" s="14">
        <f>SUMIFS('Faturamento SP2'!$J$2:$J$557,'Faturamento SP2'!$D$2:$D$557,'Infos Relatório'!$B$84,'Faturamento SP2'!$E$2:$E$557,'Infos Relatório'!$B141,'Faturamento SP2'!$Z$2:$Z$557,'Infos Relatório'!BK$1)</f>
        <v>0</v>
      </c>
      <c r="BN141" s="15">
        <f>SUMIFS('Faturamento SP2'!$O$2:$O$557,'Faturamento SP2'!$D$2:$D$557,'Infos Relatório'!$B$84,'Faturamento SP2'!$E$2:$E$557,'Infos Relatório'!$B141,'Faturamento SP2'!$Z$2:$Z$557,'Infos Relatório'!BK$1,'Faturamento SP2'!$T$2:$T$557,"Sim")+SUMIFS('Faturamento SP2'!$P$2:$P$557,'Faturamento SP2'!$D$2:$D$557,'Infos Relatório'!$B$84,'Faturamento SP2'!$E$2:$E$557,'Infos Relatório'!$B141,'Faturamento SP2'!$Z$2:$Z$557,'Infos Relatório'!BK$1,'Faturamento SP2'!$T$2:$T$557,"Sim")</f>
        <v>0</v>
      </c>
      <c r="BO141" s="27" t="e">
        <f t="shared" si="34"/>
        <v>#DIV/0!</v>
      </c>
      <c r="BP141" s="24">
        <f>SUMIFS('Faturamento SP2'!$H$2:$H$557,'Faturamento SP2'!$D$2:$D$557,'Infos Relatório'!$B$84,'Faturamento SP2'!$E$2:$E$557,'Infos Relatório'!$B141,'Faturamento SP2'!$Z$2:$Z$557,'Infos Relatório'!BK$1)</f>
        <v>0</v>
      </c>
      <c r="BQ141" s="23">
        <f>COUNTIFS('Faturamento SP2'!$D$2:$D$557,'Infos Relatório'!$B$84,'Faturamento SP2'!$E$2:$E$557,'Infos Relatório'!$B141,'Faturamento SP2'!$Z$2:$Z$557,'Infos Relatório'!BQ$1)</f>
        <v>0</v>
      </c>
      <c r="BR141" s="14">
        <f>SUMIFS('Faturamento SP2'!$G$2:$G$557,'Faturamento SP2'!$D$2:$D$557,'Infos Relatório'!$B$84,'Faturamento SP2'!$E$2:$E$557,'Infos Relatório'!$B141,'Faturamento SP2'!$Z$2:$Z$557,'Infos Relatório'!BQ$1)</f>
        <v>0</v>
      </c>
      <c r="BS141" s="14">
        <f>SUMIFS('Faturamento SP2'!$J$2:$J$557,'Faturamento SP2'!$D$2:$D$557,'Infos Relatório'!$B$84,'Faturamento SP2'!$E$2:$E$557,'Infos Relatório'!$B141,'Faturamento SP2'!$Z$2:$Z$557,'Infos Relatório'!BQ$1)</f>
        <v>0</v>
      </c>
      <c r="BT141" s="15">
        <f>SUMIFS('Faturamento SP2'!$O$2:$O$557,'Faturamento SP2'!$D$2:$D$557,'Infos Relatório'!$B$84,'Faturamento SP2'!$E$2:$E$557,'Infos Relatório'!$B141,'Faturamento SP2'!$Z$2:$Z$557,'Infos Relatório'!BQ$1,'Faturamento SP2'!$T$2:$T$557,"Sim")+SUMIFS('Faturamento SP2'!$P$2:$P$557,'Faturamento SP2'!$D$2:$D$557,'Infos Relatório'!$B$84,'Faturamento SP2'!$E$2:$E$557,'Infos Relatório'!$B141,'Faturamento SP2'!$Z$2:$Z$557,'Infos Relatório'!BQ$1,'Faturamento SP2'!$T$2:$T$557,"Sim")</f>
        <v>0</v>
      </c>
      <c r="BU141" s="27" t="e">
        <f t="shared" si="35"/>
        <v>#DIV/0!</v>
      </c>
      <c r="BV141" s="24">
        <f>SUMIFS('Faturamento SP2'!$H$2:$H$557,'Faturamento SP2'!$D$2:$D$557,'Infos Relatório'!$B$84,'Faturamento SP2'!$E$2:$E$557,'Infos Relatório'!$B141,'Faturamento SP2'!$Z$2:$Z$557,'Infos Relatório'!BQ$1)</f>
        <v>0</v>
      </c>
    </row>
    <row r="142" spans="2:74">
      <c r="B142" s="17" t="s">
        <v>781</v>
      </c>
      <c r="C142" s="23">
        <f>COUNTIFS('Faturamento SP2'!$D$2:$D$557,'Infos Relatório'!$B$84,'Faturamento SP2'!$E$2:$E$557,'Infos Relatório'!$B142,'Faturamento SP2'!$Z$2:$Z$557,'Infos Relatório'!C$1)</f>
        <v>0</v>
      </c>
      <c r="D142" s="14">
        <f>SUMIFS('Faturamento SP2'!$G$2:$G$557,'Faturamento SP2'!$D$2:$D$557,'Infos Relatório'!$B$84,'Faturamento SP2'!$E$2:$E$557,'Infos Relatório'!$B142,'Faturamento SP2'!$Z$2:$Z$557,'Infos Relatório'!C$1)</f>
        <v>0</v>
      </c>
      <c r="E142" s="55">
        <f>SUMIFS('Faturamento SP2'!$J$2:$J$557,'Faturamento SP2'!$D$2:$D$557,'Infos Relatório'!$B$84,'Faturamento SP2'!$E$2:$E$557,'Infos Relatório'!$B142,'Faturamento SP2'!$Z$2:$Z$557,'Infos Relatório'!C$1)</f>
        <v>0</v>
      </c>
      <c r="F142" s="15">
        <f>SUMIFS('Faturamento SP2'!$O$2:$O$557,'Faturamento SP2'!$D$2:$D$557,'Infos Relatório'!$B$84,'Faturamento SP2'!$E$2:$E$557,'Infos Relatório'!$B142,'Faturamento SP2'!$Z$2:$Z$557,'Infos Relatório'!C$1,'Faturamento SP2'!$T$2:$T$557,"Sim")+SUMIFS('Faturamento SP2'!$P$2:$P$557,'Faturamento SP2'!$D$2:$D$557,'Infos Relatório'!$B$84,'Faturamento SP2'!$E$2:$E$557,'Infos Relatório'!$B142,'Faturamento SP2'!$Z$2:$Z$557,'Infos Relatório'!C$1,'Faturamento SP2'!$T$2:$T$557,"Sim")</f>
        <v>0</v>
      </c>
      <c r="G142" s="60" t="e">
        <f t="shared" si="24"/>
        <v>#DIV/0!</v>
      </c>
      <c r="H142" s="24">
        <f>SUMIFS('Faturamento SP2'!$H$2:$H$557,'Faturamento SP2'!$D$2:$D$557,'Infos Relatório'!$B$84,'Faturamento SP2'!$E$2:$E$557,'Infos Relatório'!$B142,'Faturamento SP2'!$Z$2:$Z$557,'Infos Relatório'!C$1)</f>
        <v>0</v>
      </c>
      <c r="I142" s="23">
        <f>COUNTIFS('Faturamento SP2'!$D$2:$D$557,'Infos Relatório'!$B$84,'Faturamento SP2'!$E$2:$E$557,'Infos Relatório'!$B142,'Faturamento SP2'!$Z$2:$Z$557,'Infos Relatório'!I$1)</f>
        <v>0</v>
      </c>
      <c r="J142" s="14">
        <f>SUMIFS('Faturamento SP2'!$G$2:$G$557,'Faturamento SP2'!$D$2:$D$557,'Infos Relatório'!$B$84,'Faturamento SP2'!$E$2:$E$557,'Infos Relatório'!$B142,'Faturamento SP2'!$Z$2:$Z$557,'Infos Relatório'!I$1)</f>
        <v>0</v>
      </c>
      <c r="K142" s="55">
        <f>SUMIFS('Faturamento SP2'!$J$2:$J$557,'Faturamento SP2'!$D$2:$D$557,'Infos Relatório'!$B$84,'Faturamento SP2'!$E$2:$E$557,'Infos Relatório'!$B142,'Faturamento SP2'!$Z$2:$Z$557,'Infos Relatório'!I$1)</f>
        <v>0</v>
      </c>
      <c r="L142" s="15">
        <f>SUMIFS('Faturamento SP2'!$O$2:$O$557,'Faturamento SP2'!$D$2:$D$557,'Infos Relatório'!$B$84,'Faturamento SP2'!$E$2:$E$557,'Infos Relatório'!$B142,'Faturamento SP2'!$Z$2:$Z$557,'Infos Relatório'!I$1,'Faturamento SP2'!$T$2:$T$557,"Sim")+SUMIFS('Faturamento SP2'!$P$2:$P$557,'Faturamento SP2'!$D$2:$D$557,'Infos Relatório'!$B$84,'Faturamento SP2'!$E$2:$E$557,'Infos Relatório'!$B142,'Faturamento SP2'!$Z$2:$Z$557,'Infos Relatório'!I$1,'Faturamento SP2'!$T$2:$T$557,"Sim")</f>
        <v>0</v>
      </c>
      <c r="M142" s="27" t="e">
        <f t="shared" si="25"/>
        <v>#DIV/0!</v>
      </c>
      <c r="N142" s="24">
        <f>SUMIFS('Faturamento SP2'!$H$2:$H$557,'Faturamento SP2'!$D$2:$D$557,'Infos Relatório'!$B$84,'Faturamento SP2'!$E$2:$E$557,'Infos Relatório'!$B142,'Faturamento SP2'!$Z$2:$Z$557,'Infos Relatório'!I$1)</f>
        <v>0</v>
      </c>
      <c r="O142" s="23">
        <f>COUNTIFS('Faturamento SP2'!$D$2:$D$557,'Infos Relatório'!$B$84,'Faturamento SP2'!$E$2:$E$557,'Infos Relatório'!$B142,'Faturamento SP2'!$Z$2:$Z$557,'Infos Relatório'!O$1)</f>
        <v>0</v>
      </c>
      <c r="P142" s="14">
        <f>SUMIFS('Faturamento SP2'!$G$2:$G$557,'Faturamento SP2'!$D$2:$D$557,'Infos Relatório'!$B$84,'Faturamento SP2'!$E$2:$E$557,'Infos Relatório'!$B142,'Faturamento SP2'!$Z$2:$Z$557,'Infos Relatório'!O$1)</f>
        <v>0</v>
      </c>
      <c r="Q142" s="14">
        <f>SUMIFS('Faturamento SP2'!$J$2:$J$557,'Faturamento SP2'!$D$2:$D$557,'Infos Relatório'!$B$84,'Faturamento SP2'!$E$2:$E$557,'Infos Relatório'!$B142,'Faturamento SP2'!$Z$2:$Z$557,'Infos Relatório'!O$1)</f>
        <v>0</v>
      </c>
      <c r="R142" s="15">
        <f>SUMIFS('Faturamento SP2'!$O$2:$O$557,'Faturamento SP2'!$D$2:$D$557,'Infos Relatório'!$B$84,'Faturamento SP2'!$E$2:$E$557,'Infos Relatório'!$B142,'Faturamento SP2'!$Z$2:$Z$557,'Infos Relatório'!O$1,'Faturamento SP2'!$T$2:$T$557,"Sim")+SUMIFS('Faturamento SP2'!$P$2:$P$557,'Faturamento SP2'!$D$2:$D$557,'Infos Relatório'!$B$84,'Faturamento SP2'!$E$2:$E$557,'Infos Relatório'!$B142,'Faturamento SP2'!$Z$2:$Z$557,'Infos Relatório'!O$1,'Faturamento SP2'!$T$2:$T$557,"Sim")</f>
        <v>0</v>
      </c>
      <c r="S142" s="27" t="e">
        <f t="shared" si="26"/>
        <v>#DIV/0!</v>
      </c>
      <c r="T142" s="24">
        <f>SUMIFS('Faturamento SP2'!$H$2:$H$557,'Faturamento SP2'!$D$2:$D$557,'Infos Relatório'!$B$84,'Faturamento SP2'!$E$2:$E$557,'Infos Relatório'!$B142,'Faturamento SP2'!$Z$2:$Z$557,'Infos Relatório'!O$1)</f>
        <v>0</v>
      </c>
      <c r="U142" s="23">
        <f>COUNTIFS('Faturamento SP2'!$D$2:$D$557,'Infos Relatório'!$B$84,'Faturamento SP2'!$E$2:$E$557,'Infos Relatório'!$B142,'Faturamento SP2'!$Z$2:$Z$557,'Infos Relatório'!U$1)</f>
        <v>0</v>
      </c>
      <c r="V142" s="14">
        <f>SUMIFS('Faturamento SP2'!$G$2:$G$557,'Faturamento SP2'!$D$2:$D$557,'Infos Relatório'!$B$84,'Faturamento SP2'!$E$2:$E$557,'Infos Relatório'!$B142,'Faturamento SP2'!$Z$2:$Z$557,'Infos Relatório'!U$1)</f>
        <v>0</v>
      </c>
      <c r="W142" s="14">
        <f>SUMIFS('Faturamento SP2'!$J$2:$J$557,'Faturamento SP2'!$D$2:$D$557,'Infos Relatório'!$B$84,'Faturamento SP2'!$E$2:$E$557,'Infos Relatório'!$B142,'Faturamento SP2'!$Z$2:$Z$557,'Infos Relatório'!U$1)</f>
        <v>0</v>
      </c>
      <c r="X142" s="15">
        <f>SUMIFS('Faturamento SP2'!$O$2:$O$557,'Faturamento SP2'!$D$2:$D$557,'Infos Relatório'!$B$84,'Faturamento SP2'!$E$2:$E$557,'Infos Relatório'!$B142,'Faturamento SP2'!$Z$2:$Z$557,'Infos Relatório'!U$1,'Faturamento SP2'!$T$2:$T$557,"Sim")+SUMIFS('Faturamento SP2'!$P$2:$P$557,'Faturamento SP2'!$D$2:$D$557,'Infos Relatório'!$B$84,'Faturamento SP2'!$E$2:$E$557,'Infos Relatório'!$B142,'Faturamento SP2'!$Z$2:$Z$557,'Infos Relatório'!U$1,'Faturamento SP2'!$T$2:$T$557,"Sim")</f>
        <v>0</v>
      </c>
      <c r="Y142" s="27" t="e">
        <f t="shared" si="27"/>
        <v>#DIV/0!</v>
      </c>
      <c r="Z142" s="24">
        <f>SUMIFS('Faturamento SP2'!$H$2:$H$557,'Faturamento SP2'!$D$2:$D$557,'Infos Relatório'!$B$84,'Faturamento SP2'!$E$2:$E$557,'Infos Relatório'!$B142,'Faturamento SP2'!$Z$2:$Z$557,'Infos Relatório'!U$1)</f>
        <v>0</v>
      </c>
      <c r="AA142" s="23">
        <f>COUNTIFS('Faturamento SP2'!$D$2:$D$557,'Infos Relatório'!$B$84,'Faturamento SP2'!$E$2:$E$557,'Infos Relatório'!$B142,'Faturamento SP2'!$Z$2:$Z$557,'Infos Relatório'!AA$1)</f>
        <v>0</v>
      </c>
      <c r="AB142" s="14">
        <f>SUMIFS('Faturamento SP2'!$G$2:$G$557,'Faturamento SP2'!$D$2:$D$557,'Infos Relatório'!$B$84,'Faturamento SP2'!$E$2:$E$557,'Infos Relatório'!$B142,'Faturamento SP2'!$Z$2:$Z$557,'Infos Relatório'!AA$1)</f>
        <v>0</v>
      </c>
      <c r="AC142" s="14">
        <f>SUMIFS('Faturamento SP2'!$J$2:$J$557,'Faturamento SP2'!$D$2:$D$557,'Infos Relatório'!$B$84,'Faturamento SP2'!$E$2:$E$557,'Infos Relatório'!$B142,'Faturamento SP2'!$Z$2:$Z$557,'Infos Relatório'!AA$1)</f>
        <v>0</v>
      </c>
      <c r="AD142" s="15">
        <f>SUMIFS('Faturamento SP2'!$O$2:$O$557,'Faturamento SP2'!$D$2:$D$557,'Infos Relatório'!$B$84,'Faturamento SP2'!$E$2:$E$557,'Infos Relatório'!$B142,'Faturamento SP2'!$Z$2:$Z$557,'Infos Relatório'!AA$1,'Faturamento SP2'!$T$2:$T$557,"Sim")+SUMIFS('Faturamento SP2'!$P$2:$P$557,'Faturamento SP2'!$D$2:$D$557,'Infos Relatório'!$B$84,'Faturamento SP2'!$E$2:$E$557,'Infos Relatório'!$B142,'Faturamento SP2'!$Z$2:$Z$557,'Infos Relatório'!AA$1,'Faturamento SP2'!$T$2:$T$557,"Sim")</f>
        <v>0</v>
      </c>
      <c r="AE142" s="27" t="e">
        <f t="shared" si="28"/>
        <v>#DIV/0!</v>
      </c>
      <c r="AF142" s="24">
        <f>SUMIFS('Faturamento SP2'!$H$2:$H$557,'Faturamento SP2'!$D$2:$D$557,'Infos Relatório'!$B$84,'Faturamento SP2'!$E$2:$E$557,'Infos Relatório'!$B142,'Faturamento SP2'!$Z$2:$Z$557,'Infos Relatório'!AA$1)</f>
        <v>0</v>
      </c>
      <c r="AG142" s="23">
        <f>COUNTIFS('Faturamento SP2'!$D$2:$D$557,'Infos Relatório'!$B$84,'Faturamento SP2'!$E$2:$E$557,'Infos Relatório'!$B142,'Faturamento SP2'!$Z$2:$Z$557,'Infos Relatório'!AG$1)</f>
        <v>0</v>
      </c>
      <c r="AH142" s="14">
        <f>SUMIFS('Faturamento SP2'!$G$2:$G$557,'Faturamento SP2'!$D$2:$D$557,'Infos Relatório'!$B$84,'Faturamento SP2'!$E$2:$E$557,'Infos Relatório'!$B142,'Faturamento SP2'!$Z$2:$Z$557,'Infos Relatório'!AG$1)</f>
        <v>0</v>
      </c>
      <c r="AI142" s="14">
        <f>SUMIFS('Faturamento SP2'!$J$2:$J$557,'Faturamento SP2'!$D$2:$D$557,'Infos Relatório'!$B$84,'Faturamento SP2'!$E$2:$E$557,'Infos Relatório'!$B142,'Faturamento SP2'!$Z$2:$Z$557,'Infos Relatório'!AG$1)</f>
        <v>0</v>
      </c>
      <c r="AJ142" s="15">
        <f>SUMIFS('Faturamento SP2'!$O$2:$O$557,'Faturamento SP2'!$D$2:$D$557,'Infos Relatório'!$B$84,'Faturamento SP2'!$E$2:$E$557,'Infos Relatório'!$B142,'Faturamento SP2'!$Z$2:$Z$557,'Infos Relatório'!AG$1,'Faturamento SP2'!$T$2:$T$557,"Sim")+SUMIFS('Faturamento SP2'!$P$2:$P$557,'Faturamento SP2'!$D$2:$D$557,'Infos Relatório'!$B$84,'Faturamento SP2'!$E$2:$E$557,'Infos Relatório'!$B142,'Faturamento SP2'!$Z$2:$Z$557,'Infos Relatório'!AG$1,'Faturamento SP2'!$T$2:$T$557,"Sim")</f>
        <v>0</v>
      </c>
      <c r="AK142" s="27" t="e">
        <f t="shared" si="29"/>
        <v>#DIV/0!</v>
      </c>
      <c r="AL142" s="24">
        <f>SUMIFS('Faturamento SP2'!$H$2:$H$557,'Faturamento SP2'!$D$2:$D$557,'Infos Relatório'!$B$84,'Faturamento SP2'!$E$2:$E$557,'Infos Relatório'!$B142,'Faturamento SP2'!$Z$2:$Z$557,'Infos Relatório'!AG$1)</f>
        <v>0</v>
      </c>
      <c r="AM142" s="23">
        <f>COUNTIFS('Faturamento SP2'!$D$2:$D$557,'Infos Relatório'!$B$84,'Faturamento SP2'!$E$2:$E$557,'Infos Relatório'!$B142,'Faturamento SP2'!$Z$2:$Z$557,'Infos Relatório'!AM$1)</f>
        <v>0</v>
      </c>
      <c r="AN142" s="14">
        <f>SUMIFS('Faturamento SP2'!$G$2:$G$557,'Faturamento SP2'!$D$2:$D$557,'Infos Relatório'!$B$84,'Faturamento SP2'!$E$2:$E$557,'Infos Relatório'!$B142,'Faturamento SP2'!$Z$2:$Z$557,'Infos Relatório'!AM$1)</f>
        <v>0</v>
      </c>
      <c r="AO142" s="14">
        <f>SUMIFS('Faturamento SP2'!$J$2:$J$557,'Faturamento SP2'!$D$2:$D$557,'Infos Relatório'!$B$84,'Faturamento SP2'!$E$2:$E$557,'Infos Relatório'!$B142,'Faturamento SP2'!$Z$2:$Z$557,'Infos Relatório'!AM$1)</f>
        <v>0</v>
      </c>
      <c r="AP142" s="15">
        <f>SUMIFS('Faturamento SP2'!$O$2:$O$557,'Faturamento SP2'!$D$2:$D$557,'Infos Relatório'!$B$84,'Faturamento SP2'!$E$2:$E$557,'Infos Relatório'!$B142,'Faturamento SP2'!$Z$2:$Z$557,'Infos Relatório'!AM$1,'Faturamento SP2'!$T$2:$T$557,"Sim")+SUMIFS('Faturamento SP2'!$P$2:$P$557,'Faturamento SP2'!$D$2:$D$557,'Infos Relatório'!$B$84,'Faturamento SP2'!$E$2:$E$557,'Infos Relatório'!$B142,'Faturamento SP2'!$Z$2:$Z$557,'Infos Relatório'!AM$1,'Faturamento SP2'!$T$2:$T$557,"Sim")</f>
        <v>0</v>
      </c>
      <c r="AQ142" s="27" t="e">
        <f t="shared" si="30"/>
        <v>#DIV/0!</v>
      </c>
      <c r="AR142" s="24">
        <f>SUMIFS('Faturamento SP2'!$H$2:$H$557,'Faturamento SP2'!$D$2:$D$557,'Infos Relatório'!$B$84,'Faturamento SP2'!$E$2:$E$557,'Infos Relatório'!$B142,'Faturamento SP2'!$Z$2:$Z$557,'Infos Relatório'!AM$1)</f>
        <v>0</v>
      </c>
      <c r="AS142" s="23">
        <f>COUNTIFS('Faturamento SP2'!$D$2:$D$557,'Infos Relatório'!$B$84,'Faturamento SP2'!$E$2:$E$557,'Infos Relatório'!$B142,'Faturamento SP2'!$Z$2:$Z$557,'Infos Relatório'!AS$1)</f>
        <v>0</v>
      </c>
      <c r="AT142" s="14">
        <f>SUMIFS('Faturamento SP2'!$G$2:$G$557,'Faturamento SP2'!$D$2:$D$557,'Infos Relatório'!$B$84,'Faturamento SP2'!$E$2:$E$557,'Infos Relatório'!$B142,'Faturamento SP2'!$Z$2:$Z$557,'Infos Relatório'!AS$1)</f>
        <v>0</v>
      </c>
      <c r="AU142" s="14">
        <f>SUMIFS('Faturamento SP2'!$J$2:$J$557,'Faturamento SP2'!$D$2:$D$557,'Infos Relatório'!$B$84,'Faturamento SP2'!$E$2:$E$557,'Infos Relatório'!$B142,'Faturamento SP2'!$Z$2:$Z$557,'Infos Relatório'!AS$1)</f>
        <v>0</v>
      </c>
      <c r="AV142" s="15">
        <f>SUMIFS('Faturamento SP2'!$O$2:$O$557,'Faturamento SP2'!$D$2:$D$557,'Infos Relatório'!$B$84,'Faturamento SP2'!$E$2:$E$557,'Infos Relatório'!$B142,'Faturamento SP2'!$Z$2:$Z$557,'Infos Relatório'!AS$1,'Faturamento SP2'!$T$2:$T$557,"Sim")+SUMIFS('Faturamento SP2'!$P$2:$P$557,'Faturamento SP2'!$D$2:$D$557,'Infos Relatório'!$B$84,'Faturamento SP2'!$E$2:$E$557,'Infos Relatório'!$B142,'Faturamento SP2'!$Z$2:$Z$557,'Infos Relatório'!AS$1,'Faturamento SP2'!$T$2:$T$557,"Sim")</f>
        <v>0</v>
      </c>
      <c r="AW142" s="27" t="e">
        <f t="shared" si="31"/>
        <v>#DIV/0!</v>
      </c>
      <c r="AX142" s="24">
        <f>SUMIFS('Faturamento SP2'!$H$2:$H$557,'Faturamento SP2'!$D$2:$D$557,'Infos Relatório'!$B$84,'Faturamento SP2'!$E$2:$E$557,'Infos Relatório'!$B142,'Faturamento SP2'!$Z$2:$Z$557,'Infos Relatório'!AS$1)</f>
        <v>0</v>
      </c>
      <c r="AY142" s="23">
        <f>COUNTIFS('Faturamento SP2'!$D$2:$D$557,'Infos Relatório'!$B$84,'Faturamento SP2'!$E$2:$E$557,'Infos Relatório'!$B142,'Faturamento SP2'!$Z$2:$Z$557,'Infos Relatório'!AY$1)</f>
        <v>0</v>
      </c>
      <c r="AZ142" s="14">
        <f>SUMIFS('Faturamento SP2'!$G$2:$G$557,'Faturamento SP2'!$D$2:$D$557,'Infos Relatório'!$B$84,'Faturamento SP2'!$E$2:$E$557,'Infos Relatório'!$B142,'Faturamento SP2'!$Z$2:$Z$557,'Infos Relatório'!AY$1)</f>
        <v>0</v>
      </c>
      <c r="BA142" s="14">
        <f>SUMIFS('Faturamento SP2'!$J$2:$J$557,'Faturamento SP2'!$D$2:$D$557,'Infos Relatório'!$B$84,'Faturamento SP2'!$E$2:$E$557,'Infos Relatório'!$B142,'Faturamento SP2'!$Z$2:$Z$557,'Infos Relatório'!AY$1)</f>
        <v>0</v>
      </c>
      <c r="BB142" s="15">
        <f>SUMIFS('Faturamento SP2'!$O$2:$O$557,'Faturamento SP2'!$D$2:$D$557,'Infos Relatório'!$B$84,'Faturamento SP2'!$E$2:$E$557,'Infos Relatório'!$B142,'Faturamento SP2'!$Z$2:$Z$557,'Infos Relatório'!AY$1,'Faturamento SP2'!$T$2:$T$557,"Sim")+SUMIFS('Faturamento SP2'!$P$2:$P$557,'Faturamento SP2'!$D$2:$D$557,'Infos Relatório'!$B$84,'Faturamento SP2'!$E$2:$E$557,'Infos Relatório'!$B142,'Faturamento SP2'!$Z$2:$Z$557,'Infos Relatório'!AY$1,'Faturamento SP2'!$T$2:$T$557,"Sim")</f>
        <v>0</v>
      </c>
      <c r="BC142" s="27" t="e">
        <f t="shared" si="32"/>
        <v>#DIV/0!</v>
      </c>
      <c r="BD142" s="24">
        <f>SUMIFS('Faturamento SP2'!$H$2:$H$557,'Faturamento SP2'!$D$2:$D$557,'Infos Relatório'!$B$84,'Faturamento SP2'!$E$2:$E$557,'Infos Relatório'!$B142,'Faturamento SP2'!$Z$2:$Z$557,'Infos Relatório'!AY$1)</f>
        <v>0</v>
      </c>
      <c r="BE142" s="23">
        <f>COUNTIFS('Faturamento SP2'!$D$2:$D$557,'Infos Relatório'!$B$84,'Faturamento SP2'!$E$2:$E$557,'Infos Relatório'!$B142,'Faturamento SP2'!$Z$2:$Z$557,'Infos Relatório'!BE$1)</f>
        <v>0</v>
      </c>
      <c r="BF142" s="14">
        <f>SUMIFS('Faturamento SP2'!$G$2:$G$557,'Faturamento SP2'!$D$2:$D$557,'Infos Relatório'!$B$84,'Faturamento SP2'!$E$2:$E$557,'Infos Relatório'!$B142,'Faturamento SP2'!$Z$2:$Z$557,'Infos Relatório'!BE$1)</f>
        <v>0</v>
      </c>
      <c r="BG142" s="14">
        <f>SUMIFS('Faturamento SP2'!$J$2:$J$557,'Faturamento SP2'!$D$2:$D$557,'Infos Relatório'!$B$84,'Faturamento SP2'!$E$2:$E$557,'Infos Relatório'!$B142,'Faturamento SP2'!$Z$2:$Z$557,'Infos Relatório'!BE$1)</f>
        <v>0</v>
      </c>
      <c r="BH142" s="15">
        <f>SUMIFS('Faturamento SP2'!$O$2:$O$557,'Faturamento SP2'!$D$2:$D$557,'Infos Relatório'!$B$84,'Faturamento SP2'!$E$2:$E$557,'Infos Relatório'!$B142,'Faturamento SP2'!$Z$2:$Z$557,'Infos Relatório'!BE$1,'Faturamento SP2'!$T$2:$T$557,"Sim")+SUMIFS('Faturamento SP2'!$P$2:$P$557,'Faturamento SP2'!$D$2:$D$557,'Infos Relatório'!$B$84,'Faturamento SP2'!$E$2:$E$557,'Infos Relatório'!$B142,'Faturamento SP2'!$Z$2:$Z$557,'Infos Relatório'!BE$1,'Faturamento SP2'!$T$2:$T$557,"Sim")</f>
        <v>0</v>
      </c>
      <c r="BI142" s="27" t="e">
        <f t="shared" si="33"/>
        <v>#DIV/0!</v>
      </c>
      <c r="BJ142" s="24">
        <f>SUMIFS('Faturamento SP2'!$H$2:$H$557,'Faturamento SP2'!$D$2:$D$557,'Infos Relatório'!$B$84,'Faturamento SP2'!$E$2:$E$557,'Infos Relatório'!$B142,'Faturamento SP2'!$Z$2:$Z$557,'Infos Relatório'!BE$1)</f>
        <v>0</v>
      </c>
      <c r="BK142" s="23">
        <f>COUNTIFS('Faturamento SP2'!$D$2:$D$557,'Infos Relatório'!$B$84,'Faturamento SP2'!$E$2:$E$557,'Infos Relatório'!$B142,'Faturamento SP2'!$Z$2:$Z$557,'Infos Relatório'!BK$1)</f>
        <v>0</v>
      </c>
      <c r="BL142" s="14">
        <f>SUMIFS('Faturamento SP2'!$G$2:$G$557,'Faturamento SP2'!$D$2:$D$557,'Infos Relatório'!$B$84,'Faturamento SP2'!$E$2:$E$557,'Infos Relatório'!$B142,'Faturamento SP2'!$Z$2:$Z$557,'Infos Relatório'!BK$1)</f>
        <v>0</v>
      </c>
      <c r="BM142" s="14">
        <f>SUMIFS('Faturamento SP2'!$J$2:$J$557,'Faturamento SP2'!$D$2:$D$557,'Infos Relatório'!$B$84,'Faturamento SP2'!$E$2:$E$557,'Infos Relatório'!$B142,'Faturamento SP2'!$Z$2:$Z$557,'Infos Relatório'!BK$1)</f>
        <v>0</v>
      </c>
      <c r="BN142" s="15">
        <f>SUMIFS('Faturamento SP2'!$O$2:$O$557,'Faturamento SP2'!$D$2:$D$557,'Infos Relatório'!$B$84,'Faturamento SP2'!$E$2:$E$557,'Infos Relatório'!$B142,'Faturamento SP2'!$Z$2:$Z$557,'Infos Relatório'!BK$1,'Faturamento SP2'!$T$2:$T$557,"Sim")+SUMIFS('Faturamento SP2'!$P$2:$P$557,'Faturamento SP2'!$D$2:$D$557,'Infos Relatório'!$B$84,'Faturamento SP2'!$E$2:$E$557,'Infos Relatório'!$B142,'Faturamento SP2'!$Z$2:$Z$557,'Infos Relatório'!BK$1,'Faturamento SP2'!$T$2:$T$557,"Sim")</f>
        <v>0</v>
      </c>
      <c r="BO142" s="27" t="e">
        <f t="shared" si="34"/>
        <v>#DIV/0!</v>
      </c>
      <c r="BP142" s="24">
        <f>SUMIFS('Faturamento SP2'!$H$2:$H$557,'Faturamento SP2'!$D$2:$D$557,'Infos Relatório'!$B$84,'Faturamento SP2'!$E$2:$E$557,'Infos Relatório'!$B142,'Faturamento SP2'!$Z$2:$Z$557,'Infos Relatório'!BK$1)</f>
        <v>0</v>
      </c>
      <c r="BQ142" s="23">
        <f>COUNTIFS('Faturamento SP2'!$D$2:$D$557,'Infos Relatório'!$B$84,'Faturamento SP2'!$E$2:$E$557,'Infos Relatório'!$B142,'Faturamento SP2'!$Z$2:$Z$557,'Infos Relatório'!BQ$1)</f>
        <v>0</v>
      </c>
      <c r="BR142" s="14">
        <f>SUMIFS('Faturamento SP2'!$G$2:$G$557,'Faturamento SP2'!$D$2:$D$557,'Infos Relatório'!$B$84,'Faturamento SP2'!$E$2:$E$557,'Infos Relatório'!$B142,'Faturamento SP2'!$Z$2:$Z$557,'Infos Relatório'!BQ$1)</f>
        <v>0</v>
      </c>
      <c r="BS142" s="14">
        <f>SUMIFS('Faturamento SP2'!$J$2:$J$557,'Faturamento SP2'!$D$2:$D$557,'Infos Relatório'!$B$84,'Faturamento SP2'!$E$2:$E$557,'Infos Relatório'!$B142,'Faturamento SP2'!$Z$2:$Z$557,'Infos Relatório'!BQ$1)</f>
        <v>0</v>
      </c>
      <c r="BT142" s="15">
        <f>SUMIFS('Faturamento SP2'!$O$2:$O$557,'Faturamento SP2'!$D$2:$D$557,'Infos Relatório'!$B$84,'Faturamento SP2'!$E$2:$E$557,'Infos Relatório'!$B142,'Faturamento SP2'!$Z$2:$Z$557,'Infos Relatório'!BQ$1,'Faturamento SP2'!$T$2:$T$557,"Sim")+SUMIFS('Faturamento SP2'!$P$2:$P$557,'Faturamento SP2'!$D$2:$D$557,'Infos Relatório'!$B$84,'Faturamento SP2'!$E$2:$E$557,'Infos Relatório'!$B142,'Faturamento SP2'!$Z$2:$Z$557,'Infos Relatório'!BQ$1,'Faturamento SP2'!$T$2:$T$557,"Sim")</f>
        <v>0</v>
      </c>
      <c r="BU142" s="27" t="e">
        <f t="shared" si="35"/>
        <v>#DIV/0!</v>
      </c>
      <c r="BV142" s="24">
        <f>SUMIFS('Faturamento SP2'!$H$2:$H$557,'Faturamento SP2'!$D$2:$D$557,'Infos Relatório'!$B$84,'Faturamento SP2'!$E$2:$E$557,'Infos Relatório'!$B142,'Faturamento SP2'!$Z$2:$Z$557,'Infos Relatório'!BQ$1)</f>
        <v>0</v>
      </c>
    </row>
    <row r="143" spans="2:74">
      <c r="B143" s="17" t="s">
        <v>181</v>
      </c>
      <c r="C143" s="23">
        <f>COUNTIFS('Faturamento SP2'!$D$2:$D$557,'Infos Relatório'!$B$84,'Faturamento SP2'!$E$2:$E$557,'Infos Relatório'!$B143,'Faturamento SP2'!$Z$2:$Z$557,'Infos Relatório'!C$1)</f>
        <v>0</v>
      </c>
      <c r="D143" s="14">
        <f>SUMIFS('Faturamento SP2'!$G$2:$G$557,'Faturamento SP2'!$D$2:$D$557,'Infos Relatório'!$B$84,'Faturamento SP2'!$E$2:$E$557,'Infos Relatório'!$B143,'Faturamento SP2'!$Z$2:$Z$557,'Infos Relatório'!C$1)</f>
        <v>0</v>
      </c>
      <c r="E143" s="55">
        <f>SUMIFS('Faturamento SP2'!$J$2:$J$557,'Faturamento SP2'!$D$2:$D$557,'Infos Relatório'!$B$84,'Faturamento SP2'!$E$2:$E$557,'Infos Relatório'!$B143,'Faturamento SP2'!$Z$2:$Z$557,'Infos Relatório'!C$1)</f>
        <v>0</v>
      </c>
      <c r="F143" s="15">
        <f>SUMIFS('Faturamento SP2'!$O$2:$O$557,'Faturamento SP2'!$D$2:$D$557,'Infos Relatório'!$B$84,'Faturamento SP2'!$E$2:$E$557,'Infos Relatório'!$B143,'Faturamento SP2'!$Z$2:$Z$557,'Infos Relatório'!C$1,'Faturamento SP2'!$T$2:$T$557,"Sim")+SUMIFS('Faturamento SP2'!$P$2:$P$557,'Faturamento SP2'!$D$2:$D$557,'Infos Relatório'!$B$84,'Faturamento SP2'!$E$2:$E$557,'Infos Relatório'!$B143,'Faturamento SP2'!$Z$2:$Z$557,'Infos Relatório'!C$1,'Faturamento SP2'!$T$2:$T$557,"Sim")</f>
        <v>0</v>
      </c>
      <c r="G143" s="60" t="e">
        <f t="shared" si="24"/>
        <v>#DIV/0!</v>
      </c>
      <c r="H143" s="24">
        <f>SUMIFS('Faturamento SP2'!$H$2:$H$557,'Faturamento SP2'!$D$2:$D$557,'Infos Relatório'!$B$84,'Faturamento SP2'!$E$2:$E$557,'Infos Relatório'!$B143,'Faturamento SP2'!$Z$2:$Z$557,'Infos Relatório'!C$1)</f>
        <v>0</v>
      </c>
      <c r="I143" s="23">
        <f>COUNTIFS('Faturamento SP2'!$D$2:$D$557,'Infos Relatório'!$B$84,'Faturamento SP2'!$E$2:$E$557,'Infos Relatório'!$B143,'Faturamento SP2'!$Z$2:$Z$557,'Infos Relatório'!I$1)</f>
        <v>0</v>
      </c>
      <c r="J143" s="14">
        <f>SUMIFS('Faturamento SP2'!$G$2:$G$557,'Faturamento SP2'!$D$2:$D$557,'Infos Relatório'!$B$84,'Faturamento SP2'!$E$2:$E$557,'Infos Relatório'!$B143,'Faturamento SP2'!$Z$2:$Z$557,'Infos Relatório'!I$1)</f>
        <v>0</v>
      </c>
      <c r="K143" s="55">
        <f>SUMIFS('Faturamento SP2'!$J$2:$J$557,'Faturamento SP2'!$D$2:$D$557,'Infos Relatório'!$B$84,'Faturamento SP2'!$E$2:$E$557,'Infos Relatório'!$B143,'Faturamento SP2'!$Z$2:$Z$557,'Infos Relatório'!I$1)</f>
        <v>0</v>
      </c>
      <c r="L143" s="15">
        <f>SUMIFS('Faturamento SP2'!$O$2:$O$557,'Faturamento SP2'!$D$2:$D$557,'Infos Relatório'!$B$84,'Faturamento SP2'!$E$2:$E$557,'Infos Relatório'!$B143,'Faturamento SP2'!$Z$2:$Z$557,'Infos Relatório'!I$1,'Faturamento SP2'!$T$2:$T$557,"Sim")+SUMIFS('Faturamento SP2'!$P$2:$P$557,'Faturamento SP2'!$D$2:$D$557,'Infos Relatório'!$B$84,'Faturamento SP2'!$E$2:$E$557,'Infos Relatório'!$B143,'Faturamento SP2'!$Z$2:$Z$557,'Infos Relatório'!I$1,'Faturamento SP2'!$T$2:$T$557,"Sim")</f>
        <v>0</v>
      </c>
      <c r="M143" s="27" t="e">
        <f t="shared" si="25"/>
        <v>#DIV/0!</v>
      </c>
      <c r="N143" s="24">
        <f>SUMIFS('Faturamento SP2'!$H$2:$H$557,'Faturamento SP2'!$D$2:$D$557,'Infos Relatório'!$B$84,'Faturamento SP2'!$E$2:$E$557,'Infos Relatório'!$B143,'Faturamento SP2'!$Z$2:$Z$557,'Infos Relatório'!I$1)</f>
        <v>0</v>
      </c>
      <c r="O143" s="23">
        <f>COUNTIFS('Faturamento SP2'!$D$2:$D$557,'Infos Relatório'!$B$84,'Faturamento SP2'!$E$2:$E$557,'Infos Relatório'!$B143,'Faturamento SP2'!$Z$2:$Z$557,'Infos Relatório'!O$1)</f>
        <v>0</v>
      </c>
      <c r="P143" s="14">
        <f>SUMIFS('Faturamento SP2'!$G$2:$G$557,'Faturamento SP2'!$D$2:$D$557,'Infos Relatório'!$B$84,'Faturamento SP2'!$E$2:$E$557,'Infos Relatório'!$B143,'Faturamento SP2'!$Z$2:$Z$557,'Infos Relatório'!O$1)</f>
        <v>0</v>
      </c>
      <c r="Q143" s="14">
        <f>SUMIFS('Faturamento SP2'!$J$2:$J$557,'Faturamento SP2'!$D$2:$D$557,'Infos Relatório'!$B$84,'Faturamento SP2'!$E$2:$E$557,'Infos Relatório'!$B143,'Faturamento SP2'!$Z$2:$Z$557,'Infos Relatório'!O$1)</f>
        <v>0</v>
      </c>
      <c r="R143" s="15">
        <f>SUMIFS('Faturamento SP2'!$O$2:$O$557,'Faturamento SP2'!$D$2:$D$557,'Infos Relatório'!$B$84,'Faturamento SP2'!$E$2:$E$557,'Infos Relatório'!$B143,'Faturamento SP2'!$Z$2:$Z$557,'Infos Relatório'!O$1,'Faturamento SP2'!$T$2:$T$557,"Sim")+SUMIFS('Faturamento SP2'!$P$2:$P$557,'Faturamento SP2'!$D$2:$D$557,'Infos Relatório'!$B$84,'Faturamento SP2'!$E$2:$E$557,'Infos Relatório'!$B143,'Faturamento SP2'!$Z$2:$Z$557,'Infos Relatório'!O$1,'Faturamento SP2'!$T$2:$T$557,"Sim")</f>
        <v>0</v>
      </c>
      <c r="S143" s="27" t="e">
        <f t="shared" si="26"/>
        <v>#DIV/0!</v>
      </c>
      <c r="T143" s="24">
        <f>SUMIFS('Faturamento SP2'!$H$2:$H$557,'Faturamento SP2'!$D$2:$D$557,'Infos Relatório'!$B$84,'Faturamento SP2'!$E$2:$E$557,'Infos Relatório'!$B143,'Faturamento SP2'!$Z$2:$Z$557,'Infos Relatório'!O$1)</f>
        <v>0</v>
      </c>
      <c r="U143" s="23">
        <f>COUNTIFS('Faturamento SP2'!$D$2:$D$557,'Infos Relatório'!$B$84,'Faturamento SP2'!$E$2:$E$557,'Infos Relatório'!$B143,'Faturamento SP2'!$Z$2:$Z$557,'Infos Relatório'!U$1)</f>
        <v>0</v>
      </c>
      <c r="V143" s="14">
        <f>SUMIFS('Faturamento SP2'!$G$2:$G$557,'Faturamento SP2'!$D$2:$D$557,'Infos Relatório'!$B$84,'Faturamento SP2'!$E$2:$E$557,'Infos Relatório'!$B143,'Faturamento SP2'!$Z$2:$Z$557,'Infos Relatório'!U$1)</f>
        <v>0</v>
      </c>
      <c r="W143" s="14">
        <f>SUMIFS('Faturamento SP2'!$J$2:$J$557,'Faturamento SP2'!$D$2:$D$557,'Infos Relatório'!$B$84,'Faturamento SP2'!$E$2:$E$557,'Infos Relatório'!$B143,'Faturamento SP2'!$Z$2:$Z$557,'Infos Relatório'!U$1)</f>
        <v>0</v>
      </c>
      <c r="X143" s="15">
        <f>SUMIFS('Faturamento SP2'!$O$2:$O$557,'Faturamento SP2'!$D$2:$D$557,'Infos Relatório'!$B$84,'Faturamento SP2'!$E$2:$E$557,'Infos Relatório'!$B143,'Faturamento SP2'!$Z$2:$Z$557,'Infos Relatório'!U$1,'Faturamento SP2'!$T$2:$T$557,"Sim")+SUMIFS('Faturamento SP2'!$P$2:$P$557,'Faturamento SP2'!$D$2:$D$557,'Infos Relatório'!$B$84,'Faturamento SP2'!$E$2:$E$557,'Infos Relatório'!$B143,'Faturamento SP2'!$Z$2:$Z$557,'Infos Relatório'!U$1,'Faturamento SP2'!$T$2:$T$557,"Sim")</f>
        <v>0</v>
      </c>
      <c r="Y143" s="27" t="e">
        <f t="shared" si="27"/>
        <v>#DIV/0!</v>
      </c>
      <c r="Z143" s="24">
        <f>SUMIFS('Faturamento SP2'!$H$2:$H$557,'Faturamento SP2'!$D$2:$D$557,'Infos Relatório'!$B$84,'Faturamento SP2'!$E$2:$E$557,'Infos Relatório'!$B143,'Faturamento SP2'!$Z$2:$Z$557,'Infos Relatório'!U$1)</f>
        <v>0</v>
      </c>
      <c r="AA143" s="23">
        <f>COUNTIFS('Faturamento SP2'!$D$2:$D$557,'Infos Relatório'!$B$84,'Faturamento SP2'!$E$2:$E$557,'Infos Relatório'!$B143,'Faturamento SP2'!$Z$2:$Z$557,'Infos Relatório'!AA$1)</f>
        <v>0</v>
      </c>
      <c r="AB143" s="14">
        <f>SUMIFS('Faturamento SP2'!$G$2:$G$557,'Faturamento SP2'!$D$2:$D$557,'Infos Relatório'!$B$84,'Faturamento SP2'!$E$2:$E$557,'Infos Relatório'!$B143,'Faturamento SP2'!$Z$2:$Z$557,'Infos Relatório'!AA$1)</f>
        <v>0</v>
      </c>
      <c r="AC143" s="14">
        <f>SUMIFS('Faturamento SP2'!$J$2:$J$557,'Faturamento SP2'!$D$2:$D$557,'Infos Relatório'!$B$84,'Faturamento SP2'!$E$2:$E$557,'Infos Relatório'!$B143,'Faturamento SP2'!$Z$2:$Z$557,'Infos Relatório'!AA$1)</f>
        <v>0</v>
      </c>
      <c r="AD143" s="15">
        <f>SUMIFS('Faturamento SP2'!$O$2:$O$557,'Faturamento SP2'!$D$2:$D$557,'Infos Relatório'!$B$84,'Faturamento SP2'!$E$2:$E$557,'Infos Relatório'!$B143,'Faturamento SP2'!$Z$2:$Z$557,'Infos Relatório'!AA$1,'Faturamento SP2'!$T$2:$T$557,"Sim")+SUMIFS('Faturamento SP2'!$P$2:$P$557,'Faturamento SP2'!$D$2:$D$557,'Infos Relatório'!$B$84,'Faturamento SP2'!$E$2:$E$557,'Infos Relatório'!$B143,'Faturamento SP2'!$Z$2:$Z$557,'Infos Relatório'!AA$1,'Faturamento SP2'!$T$2:$T$557,"Sim")</f>
        <v>0</v>
      </c>
      <c r="AE143" s="27" t="e">
        <f t="shared" si="28"/>
        <v>#DIV/0!</v>
      </c>
      <c r="AF143" s="24">
        <f>SUMIFS('Faturamento SP2'!$H$2:$H$557,'Faturamento SP2'!$D$2:$D$557,'Infos Relatório'!$B$84,'Faturamento SP2'!$E$2:$E$557,'Infos Relatório'!$B143,'Faturamento SP2'!$Z$2:$Z$557,'Infos Relatório'!AA$1)</f>
        <v>0</v>
      </c>
      <c r="AG143" s="23">
        <f>COUNTIFS('Faturamento SP2'!$D$2:$D$557,'Infos Relatório'!$B$84,'Faturamento SP2'!$E$2:$E$557,'Infos Relatório'!$B143,'Faturamento SP2'!$Z$2:$Z$557,'Infos Relatório'!AG$1)</f>
        <v>0</v>
      </c>
      <c r="AH143" s="14">
        <f>SUMIFS('Faturamento SP2'!$G$2:$G$557,'Faturamento SP2'!$D$2:$D$557,'Infos Relatório'!$B$84,'Faturamento SP2'!$E$2:$E$557,'Infos Relatório'!$B143,'Faturamento SP2'!$Z$2:$Z$557,'Infos Relatório'!AG$1)</f>
        <v>0</v>
      </c>
      <c r="AI143" s="14">
        <f>SUMIFS('Faturamento SP2'!$J$2:$J$557,'Faturamento SP2'!$D$2:$D$557,'Infos Relatório'!$B$84,'Faturamento SP2'!$E$2:$E$557,'Infos Relatório'!$B143,'Faturamento SP2'!$Z$2:$Z$557,'Infos Relatório'!AG$1)</f>
        <v>0</v>
      </c>
      <c r="AJ143" s="15">
        <f>SUMIFS('Faturamento SP2'!$O$2:$O$557,'Faturamento SP2'!$D$2:$D$557,'Infos Relatório'!$B$84,'Faturamento SP2'!$E$2:$E$557,'Infos Relatório'!$B143,'Faturamento SP2'!$Z$2:$Z$557,'Infos Relatório'!AG$1,'Faturamento SP2'!$T$2:$T$557,"Sim")+SUMIFS('Faturamento SP2'!$P$2:$P$557,'Faturamento SP2'!$D$2:$D$557,'Infos Relatório'!$B$84,'Faturamento SP2'!$E$2:$E$557,'Infos Relatório'!$B143,'Faturamento SP2'!$Z$2:$Z$557,'Infos Relatório'!AG$1,'Faturamento SP2'!$T$2:$T$557,"Sim")</f>
        <v>0</v>
      </c>
      <c r="AK143" s="27" t="e">
        <f t="shared" si="29"/>
        <v>#DIV/0!</v>
      </c>
      <c r="AL143" s="24">
        <f>SUMIFS('Faturamento SP2'!$H$2:$H$557,'Faturamento SP2'!$D$2:$D$557,'Infos Relatório'!$B$84,'Faturamento SP2'!$E$2:$E$557,'Infos Relatório'!$B143,'Faturamento SP2'!$Z$2:$Z$557,'Infos Relatório'!AG$1)</f>
        <v>0</v>
      </c>
      <c r="AM143" s="23">
        <f>COUNTIFS('Faturamento SP2'!$D$2:$D$557,'Infos Relatório'!$B$84,'Faturamento SP2'!$E$2:$E$557,'Infos Relatório'!$B143,'Faturamento SP2'!$Z$2:$Z$557,'Infos Relatório'!AM$1)</f>
        <v>0</v>
      </c>
      <c r="AN143" s="14">
        <f>SUMIFS('Faturamento SP2'!$G$2:$G$557,'Faturamento SP2'!$D$2:$D$557,'Infos Relatório'!$B$84,'Faturamento SP2'!$E$2:$E$557,'Infos Relatório'!$B143,'Faturamento SP2'!$Z$2:$Z$557,'Infos Relatório'!AM$1)</f>
        <v>0</v>
      </c>
      <c r="AO143" s="14">
        <f>SUMIFS('Faturamento SP2'!$J$2:$J$557,'Faturamento SP2'!$D$2:$D$557,'Infos Relatório'!$B$84,'Faturamento SP2'!$E$2:$E$557,'Infos Relatório'!$B143,'Faturamento SP2'!$Z$2:$Z$557,'Infos Relatório'!AM$1)</f>
        <v>0</v>
      </c>
      <c r="AP143" s="15">
        <f>SUMIFS('Faturamento SP2'!$O$2:$O$557,'Faturamento SP2'!$D$2:$D$557,'Infos Relatório'!$B$84,'Faturamento SP2'!$E$2:$E$557,'Infos Relatório'!$B143,'Faturamento SP2'!$Z$2:$Z$557,'Infos Relatório'!AM$1,'Faturamento SP2'!$T$2:$T$557,"Sim")+SUMIFS('Faturamento SP2'!$P$2:$P$557,'Faturamento SP2'!$D$2:$D$557,'Infos Relatório'!$B$84,'Faturamento SP2'!$E$2:$E$557,'Infos Relatório'!$B143,'Faturamento SP2'!$Z$2:$Z$557,'Infos Relatório'!AM$1,'Faturamento SP2'!$T$2:$T$557,"Sim")</f>
        <v>0</v>
      </c>
      <c r="AQ143" s="27" t="e">
        <f t="shared" si="30"/>
        <v>#DIV/0!</v>
      </c>
      <c r="AR143" s="24">
        <f>SUMIFS('Faturamento SP2'!$H$2:$H$557,'Faturamento SP2'!$D$2:$D$557,'Infos Relatório'!$B$84,'Faturamento SP2'!$E$2:$E$557,'Infos Relatório'!$B143,'Faturamento SP2'!$Z$2:$Z$557,'Infos Relatório'!AM$1)</f>
        <v>0</v>
      </c>
      <c r="AS143" s="23">
        <f>COUNTIFS('Faturamento SP2'!$D$2:$D$557,'Infos Relatório'!$B$84,'Faturamento SP2'!$E$2:$E$557,'Infos Relatório'!$B143,'Faturamento SP2'!$Z$2:$Z$557,'Infos Relatório'!AS$1)</f>
        <v>0</v>
      </c>
      <c r="AT143" s="14">
        <f>SUMIFS('Faturamento SP2'!$G$2:$G$557,'Faturamento SP2'!$D$2:$D$557,'Infos Relatório'!$B$84,'Faturamento SP2'!$E$2:$E$557,'Infos Relatório'!$B143,'Faturamento SP2'!$Z$2:$Z$557,'Infos Relatório'!AS$1)</f>
        <v>0</v>
      </c>
      <c r="AU143" s="14">
        <f>SUMIFS('Faturamento SP2'!$J$2:$J$557,'Faturamento SP2'!$D$2:$D$557,'Infos Relatório'!$B$84,'Faturamento SP2'!$E$2:$E$557,'Infos Relatório'!$B143,'Faturamento SP2'!$Z$2:$Z$557,'Infos Relatório'!AS$1)</f>
        <v>0</v>
      </c>
      <c r="AV143" s="15">
        <f>SUMIFS('Faturamento SP2'!$O$2:$O$557,'Faturamento SP2'!$D$2:$D$557,'Infos Relatório'!$B$84,'Faturamento SP2'!$E$2:$E$557,'Infos Relatório'!$B143,'Faturamento SP2'!$Z$2:$Z$557,'Infos Relatório'!AS$1,'Faturamento SP2'!$T$2:$T$557,"Sim")+SUMIFS('Faturamento SP2'!$P$2:$P$557,'Faturamento SP2'!$D$2:$D$557,'Infos Relatório'!$B$84,'Faturamento SP2'!$E$2:$E$557,'Infos Relatório'!$B143,'Faturamento SP2'!$Z$2:$Z$557,'Infos Relatório'!AS$1,'Faturamento SP2'!$T$2:$T$557,"Sim")</f>
        <v>0</v>
      </c>
      <c r="AW143" s="27" t="e">
        <f t="shared" si="31"/>
        <v>#DIV/0!</v>
      </c>
      <c r="AX143" s="24">
        <f>SUMIFS('Faturamento SP2'!$H$2:$H$557,'Faturamento SP2'!$D$2:$D$557,'Infos Relatório'!$B$84,'Faturamento SP2'!$E$2:$E$557,'Infos Relatório'!$B143,'Faturamento SP2'!$Z$2:$Z$557,'Infos Relatório'!AS$1)</f>
        <v>0</v>
      </c>
      <c r="AY143" s="23">
        <f>COUNTIFS('Faturamento SP2'!$D$2:$D$557,'Infos Relatório'!$B$84,'Faturamento SP2'!$E$2:$E$557,'Infos Relatório'!$B143,'Faturamento SP2'!$Z$2:$Z$557,'Infos Relatório'!AY$1)</f>
        <v>0</v>
      </c>
      <c r="AZ143" s="14">
        <f>SUMIFS('Faturamento SP2'!$G$2:$G$557,'Faturamento SP2'!$D$2:$D$557,'Infos Relatório'!$B$84,'Faturamento SP2'!$E$2:$E$557,'Infos Relatório'!$B143,'Faturamento SP2'!$Z$2:$Z$557,'Infos Relatório'!AY$1)</f>
        <v>0</v>
      </c>
      <c r="BA143" s="14">
        <f>SUMIFS('Faturamento SP2'!$J$2:$J$557,'Faturamento SP2'!$D$2:$D$557,'Infos Relatório'!$B$84,'Faturamento SP2'!$E$2:$E$557,'Infos Relatório'!$B143,'Faturamento SP2'!$Z$2:$Z$557,'Infos Relatório'!AY$1)</f>
        <v>0</v>
      </c>
      <c r="BB143" s="15">
        <f>SUMIFS('Faturamento SP2'!$O$2:$O$557,'Faturamento SP2'!$D$2:$D$557,'Infos Relatório'!$B$84,'Faturamento SP2'!$E$2:$E$557,'Infos Relatório'!$B143,'Faturamento SP2'!$Z$2:$Z$557,'Infos Relatório'!AY$1,'Faturamento SP2'!$T$2:$T$557,"Sim")+SUMIFS('Faturamento SP2'!$P$2:$P$557,'Faturamento SP2'!$D$2:$D$557,'Infos Relatório'!$B$84,'Faturamento SP2'!$E$2:$E$557,'Infos Relatório'!$B143,'Faturamento SP2'!$Z$2:$Z$557,'Infos Relatório'!AY$1,'Faturamento SP2'!$T$2:$T$557,"Sim")</f>
        <v>0</v>
      </c>
      <c r="BC143" s="27" t="e">
        <f t="shared" si="32"/>
        <v>#DIV/0!</v>
      </c>
      <c r="BD143" s="24">
        <f>SUMIFS('Faturamento SP2'!$H$2:$H$557,'Faturamento SP2'!$D$2:$D$557,'Infos Relatório'!$B$84,'Faturamento SP2'!$E$2:$E$557,'Infos Relatório'!$B143,'Faturamento SP2'!$Z$2:$Z$557,'Infos Relatório'!AY$1)</f>
        <v>0</v>
      </c>
      <c r="BE143" s="23">
        <f>COUNTIFS('Faturamento SP2'!$D$2:$D$557,'Infos Relatório'!$B$84,'Faturamento SP2'!$E$2:$E$557,'Infos Relatório'!$B143,'Faturamento SP2'!$Z$2:$Z$557,'Infos Relatório'!BE$1)</f>
        <v>0</v>
      </c>
      <c r="BF143" s="14">
        <f>SUMIFS('Faturamento SP2'!$G$2:$G$557,'Faturamento SP2'!$D$2:$D$557,'Infos Relatório'!$B$84,'Faturamento SP2'!$E$2:$E$557,'Infos Relatório'!$B143,'Faturamento SP2'!$Z$2:$Z$557,'Infos Relatório'!BE$1)</f>
        <v>0</v>
      </c>
      <c r="BG143" s="14">
        <f>SUMIFS('Faturamento SP2'!$J$2:$J$557,'Faturamento SP2'!$D$2:$D$557,'Infos Relatório'!$B$84,'Faturamento SP2'!$E$2:$E$557,'Infos Relatório'!$B143,'Faturamento SP2'!$Z$2:$Z$557,'Infos Relatório'!BE$1)</f>
        <v>0</v>
      </c>
      <c r="BH143" s="15">
        <f>SUMIFS('Faturamento SP2'!$O$2:$O$557,'Faturamento SP2'!$D$2:$D$557,'Infos Relatório'!$B$84,'Faturamento SP2'!$E$2:$E$557,'Infos Relatório'!$B143,'Faturamento SP2'!$Z$2:$Z$557,'Infos Relatório'!BE$1,'Faturamento SP2'!$T$2:$T$557,"Sim")+SUMIFS('Faturamento SP2'!$P$2:$P$557,'Faturamento SP2'!$D$2:$D$557,'Infos Relatório'!$B$84,'Faturamento SP2'!$E$2:$E$557,'Infos Relatório'!$B143,'Faturamento SP2'!$Z$2:$Z$557,'Infos Relatório'!BE$1,'Faturamento SP2'!$T$2:$T$557,"Sim")</f>
        <v>0</v>
      </c>
      <c r="BI143" s="27" t="e">
        <f t="shared" si="33"/>
        <v>#DIV/0!</v>
      </c>
      <c r="BJ143" s="24">
        <f>SUMIFS('Faturamento SP2'!$H$2:$H$557,'Faturamento SP2'!$D$2:$D$557,'Infos Relatório'!$B$84,'Faturamento SP2'!$E$2:$E$557,'Infos Relatório'!$B143,'Faturamento SP2'!$Z$2:$Z$557,'Infos Relatório'!BE$1)</f>
        <v>0</v>
      </c>
      <c r="BK143" s="23">
        <f>COUNTIFS('Faturamento SP2'!$D$2:$D$557,'Infos Relatório'!$B$84,'Faturamento SP2'!$E$2:$E$557,'Infos Relatório'!$B143,'Faturamento SP2'!$Z$2:$Z$557,'Infos Relatório'!BK$1)</f>
        <v>0</v>
      </c>
      <c r="BL143" s="14">
        <f>SUMIFS('Faturamento SP2'!$G$2:$G$557,'Faturamento SP2'!$D$2:$D$557,'Infos Relatório'!$B$84,'Faturamento SP2'!$E$2:$E$557,'Infos Relatório'!$B143,'Faturamento SP2'!$Z$2:$Z$557,'Infos Relatório'!BK$1)</f>
        <v>0</v>
      </c>
      <c r="BM143" s="14">
        <f>SUMIFS('Faturamento SP2'!$J$2:$J$557,'Faturamento SP2'!$D$2:$D$557,'Infos Relatório'!$B$84,'Faturamento SP2'!$E$2:$E$557,'Infos Relatório'!$B143,'Faturamento SP2'!$Z$2:$Z$557,'Infos Relatório'!BK$1)</f>
        <v>0</v>
      </c>
      <c r="BN143" s="15">
        <f>SUMIFS('Faturamento SP2'!$O$2:$O$557,'Faturamento SP2'!$D$2:$D$557,'Infos Relatório'!$B$84,'Faturamento SP2'!$E$2:$E$557,'Infos Relatório'!$B143,'Faturamento SP2'!$Z$2:$Z$557,'Infos Relatório'!BK$1,'Faturamento SP2'!$T$2:$T$557,"Sim")+SUMIFS('Faturamento SP2'!$P$2:$P$557,'Faturamento SP2'!$D$2:$D$557,'Infos Relatório'!$B$84,'Faturamento SP2'!$E$2:$E$557,'Infos Relatório'!$B143,'Faturamento SP2'!$Z$2:$Z$557,'Infos Relatório'!BK$1,'Faturamento SP2'!$T$2:$T$557,"Sim")</f>
        <v>0</v>
      </c>
      <c r="BO143" s="27" t="e">
        <f t="shared" si="34"/>
        <v>#DIV/0!</v>
      </c>
      <c r="BP143" s="24">
        <f>SUMIFS('Faturamento SP2'!$H$2:$H$557,'Faturamento SP2'!$D$2:$D$557,'Infos Relatório'!$B$84,'Faturamento SP2'!$E$2:$E$557,'Infos Relatório'!$B143,'Faturamento SP2'!$Z$2:$Z$557,'Infos Relatório'!BK$1)</f>
        <v>0</v>
      </c>
      <c r="BQ143" s="23">
        <f>COUNTIFS('Faturamento SP2'!$D$2:$D$557,'Infos Relatório'!$B$84,'Faturamento SP2'!$E$2:$E$557,'Infos Relatório'!$B143,'Faturamento SP2'!$Z$2:$Z$557,'Infos Relatório'!BQ$1)</f>
        <v>0</v>
      </c>
      <c r="BR143" s="14">
        <f>SUMIFS('Faturamento SP2'!$G$2:$G$557,'Faturamento SP2'!$D$2:$D$557,'Infos Relatório'!$B$84,'Faturamento SP2'!$E$2:$E$557,'Infos Relatório'!$B143,'Faturamento SP2'!$Z$2:$Z$557,'Infos Relatório'!BQ$1)</f>
        <v>0</v>
      </c>
      <c r="BS143" s="14">
        <f>SUMIFS('Faturamento SP2'!$J$2:$J$557,'Faturamento SP2'!$D$2:$D$557,'Infos Relatório'!$B$84,'Faturamento SP2'!$E$2:$E$557,'Infos Relatório'!$B143,'Faturamento SP2'!$Z$2:$Z$557,'Infos Relatório'!BQ$1)</f>
        <v>0</v>
      </c>
      <c r="BT143" s="15">
        <f>SUMIFS('Faturamento SP2'!$O$2:$O$557,'Faturamento SP2'!$D$2:$D$557,'Infos Relatório'!$B$84,'Faturamento SP2'!$E$2:$E$557,'Infos Relatório'!$B143,'Faturamento SP2'!$Z$2:$Z$557,'Infos Relatório'!BQ$1,'Faturamento SP2'!$T$2:$T$557,"Sim")+SUMIFS('Faturamento SP2'!$P$2:$P$557,'Faturamento SP2'!$D$2:$D$557,'Infos Relatório'!$B$84,'Faturamento SP2'!$E$2:$E$557,'Infos Relatório'!$B143,'Faturamento SP2'!$Z$2:$Z$557,'Infos Relatório'!BQ$1,'Faturamento SP2'!$T$2:$T$557,"Sim")</f>
        <v>0</v>
      </c>
      <c r="BU143" s="27" t="e">
        <f t="shared" si="35"/>
        <v>#DIV/0!</v>
      </c>
      <c r="BV143" s="24">
        <f>SUMIFS('Faturamento SP2'!$H$2:$H$557,'Faturamento SP2'!$D$2:$D$557,'Infos Relatório'!$B$84,'Faturamento SP2'!$E$2:$E$557,'Infos Relatório'!$B143,'Faturamento SP2'!$Z$2:$Z$557,'Infos Relatório'!BQ$1)</f>
        <v>0</v>
      </c>
    </row>
    <row r="144" spans="2:74">
      <c r="B144" s="17" t="s">
        <v>287</v>
      </c>
      <c r="C144" s="23">
        <f>COUNTIFS('Faturamento SP2'!$D$2:$D$557,'Infos Relatório'!$B$84,'Faturamento SP2'!$E$2:$E$557,'Infos Relatório'!$B144,'Faturamento SP2'!$Z$2:$Z$557,'Infos Relatório'!C$1)</f>
        <v>0</v>
      </c>
      <c r="D144" s="14">
        <f>SUMIFS('Faturamento SP2'!$G$2:$G$557,'Faturamento SP2'!$D$2:$D$557,'Infos Relatório'!$B$84,'Faturamento SP2'!$E$2:$E$557,'Infos Relatório'!$B144,'Faturamento SP2'!$Z$2:$Z$557,'Infos Relatório'!C$1)</f>
        <v>0</v>
      </c>
      <c r="E144" s="55">
        <f>SUMIFS('Faturamento SP2'!$J$2:$J$557,'Faturamento SP2'!$D$2:$D$557,'Infos Relatório'!$B$84,'Faturamento SP2'!$E$2:$E$557,'Infos Relatório'!$B144,'Faturamento SP2'!$Z$2:$Z$557,'Infos Relatório'!C$1)</f>
        <v>0</v>
      </c>
      <c r="F144" s="15">
        <f>SUMIFS('Faturamento SP2'!$O$2:$O$557,'Faturamento SP2'!$D$2:$D$557,'Infos Relatório'!$B$84,'Faturamento SP2'!$E$2:$E$557,'Infos Relatório'!$B144,'Faturamento SP2'!$Z$2:$Z$557,'Infos Relatório'!C$1,'Faturamento SP2'!$T$2:$T$557,"Sim")+SUMIFS('Faturamento SP2'!$P$2:$P$557,'Faturamento SP2'!$D$2:$D$557,'Infos Relatório'!$B$84,'Faturamento SP2'!$E$2:$E$557,'Infos Relatório'!$B144,'Faturamento SP2'!$Z$2:$Z$557,'Infos Relatório'!C$1,'Faturamento SP2'!$T$2:$T$557,"Sim")</f>
        <v>0</v>
      </c>
      <c r="G144" s="60" t="e">
        <f t="shared" si="24"/>
        <v>#DIV/0!</v>
      </c>
      <c r="H144" s="24">
        <f>SUMIFS('Faturamento SP2'!$H$2:$H$557,'Faturamento SP2'!$D$2:$D$557,'Infos Relatório'!$B$84,'Faturamento SP2'!$E$2:$E$557,'Infos Relatório'!$B144,'Faturamento SP2'!$Z$2:$Z$557,'Infos Relatório'!C$1)</f>
        <v>0</v>
      </c>
      <c r="I144" s="23">
        <f>COUNTIFS('Faturamento SP2'!$D$2:$D$557,'Infos Relatório'!$B$84,'Faturamento SP2'!$E$2:$E$557,'Infos Relatório'!$B144,'Faturamento SP2'!$Z$2:$Z$557,'Infos Relatório'!I$1)</f>
        <v>0</v>
      </c>
      <c r="J144" s="14">
        <f>SUMIFS('Faturamento SP2'!$G$2:$G$557,'Faturamento SP2'!$D$2:$D$557,'Infos Relatório'!$B$84,'Faturamento SP2'!$E$2:$E$557,'Infos Relatório'!$B144,'Faturamento SP2'!$Z$2:$Z$557,'Infos Relatório'!I$1)</f>
        <v>0</v>
      </c>
      <c r="K144" s="55">
        <f>SUMIFS('Faturamento SP2'!$J$2:$J$557,'Faturamento SP2'!$D$2:$D$557,'Infos Relatório'!$B$84,'Faturamento SP2'!$E$2:$E$557,'Infos Relatório'!$B144,'Faturamento SP2'!$Z$2:$Z$557,'Infos Relatório'!I$1)</f>
        <v>0</v>
      </c>
      <c r="L144" s="15">
        <f>SUMIFS('Faturamento SP2'!$O$2:$O$557,'Faturamento SP2'!$D$2:$D$557,'Infos Relatório'!$B$84,'Faturamento SP2'!$E$2:$E$557,'Infos Relatório'!$B144,'Faturamento SP2'!$Z$2:$Z$557,'Infos Relatório'!I$1,'Faturamento SP2'!$T$2:$T$557,"Sim")+SUMIFS('Faturamento SP2'!$P$2:$P$557,'Faturamento SP2'!$D$2:$D$557,'Infos Relatório'!$B$84,'Faturamento SP2'!$E$2:$E$557,'Infos Relatório'!$B144,'Faturamento SP2'!$Z$2:$Z$557,'Infos Relatório'!I$1,'Faturamento SP2'!$T$2:$T$557,"Sim")</f>
        <v>0</v>
      </c>
      <c r="M144" s="27" t="e">
        <f t="shared" si="25"/>
        <v>#DIV/0!</v>
      </c>
      <c r="N144" s="24">
        <f>SUMIFS('Faturamento SP2'!$H$2:$H$557,'Faturamento SP2'!$D$2:$D$557,'Infos Relatório'!$B$84,'Faturamento SP2'!$E$2:$E$557,'Infos Relatório'!$B144,'Faturamento SP2'!$Z$2:$Z$557,'Infos Relatório'!I$1)</f>
        <v>0</v>
      </c>
      <c r="O144" s="23">
        <f>COUNTIFS('Faturamento SP2'!$D$2:$D$557,'Infos Relatório'!$B$84,'Faturamento SP2'!$E$2:$E$557,'Infos Relatório'!$B144,'Faturamento SP2'!$Z$2:$Z$557,'Infos Relatório'!O$1)</f>
        <v>0</v>
      </c>
      <c r="P144" s="14">
        <f>SUMIFS('Faturamento SP2'!$G$2:$G$557,'Faturamento SP2'!$D$2:$D$557,'Infos Relatório'!$B$84,'Faturamento SP2'!$E$2:$E$557,'Infos Relatório'!$B144,'Faturamento SP2'!$Z$2:$Z$557,'Infos Relatório'!O$1)</f>
        <v>0</v>
      </c>
      <c r="Q144" s="14">
        <f>SUMIFS('Faturamento SP2'!$J$2:$J$557,'Faturamento SP2'!$D$2:$D$557,'Infos Relatório'!$B$84,'Faturamento SP2'!$E$2:$E$557,'Infos Relatório'!$B144,'Faturamento SP2'!$Z$2:$Z$557,'Infos Relatório'!O$1)</f>
        <v>0</v>
      </c>
      <c r="R144" s="15">
        <f>SUMIFS('Faturamento SP2'!$O$2:$O$557,'Faturamento SP2'!$D$2:$D$557,'Infos Relatório'!$B$84,'Faturamento SP2'!$E$2:$E$557,'Infos Relatório'!$B144,'Faturamento SP2'!$Z$2:$Z$557,'Infos Relatório'!O$1,'Faturamento SP2'!$T$2:$T$557,"Sim")+SUMIFS('Faturamento SP2'!$P$2:$P$557,'Faturamento SP2'!$D$2:$D$557,'Infos Relatório'!$B$84,'Faturamento SP2'!$E$2:$E$557,'Infos Relatório'!$B144,'Faturamento SP2'!$Z$2:$Z$557,'Infos Relatório'!O$1,'Faturamento SP2'!$T$2:$T$557,"Sim")</f>
        <v>0</v>
      </c>
      <c r="S144" s="27" t="e">
        <f t="shared" si="26"/>
        <v>#DIV/0!</v>
      </c>
      <c r="T144" s="24">
        <f>SUMIFS('Faturamento SP2'!$H$2:$H$557,'Faturamento SP2'!$D$2:$D$557,'Infos Relatório'!$B$84,'Faturamento SP2'!$E$2:$E$557,'Infos Relatório'!$B144,'Faturamento SP2'!$Z$2:$Z$557,'Infos Relatório'!O$1)</f>
        <v>0</v>
      </c>
      <c r="U144" s="23">
        <f>COUNTIFS('Faturamento SP2'!$D$2:$D$557,'Infos Relatório'!$B$84,'Faturamento SP2'!$E$2:$E$557,'Infos Relatório'!$B144,'Faturamento SP2'!$Z$2:$Z$557,'Infos Relatório'!U$1)</f>
        <v>0</v>
      </c>
      <c r="V144" s="14">
        <f>SUMIFS('Faturamento SP2'!$G$2:$G$557,'Faturamento SP2'!$D$2:$D$557,'Infos Relatório'!$B$84,'Faturamento SP2'!$E$2:$E$557,'Infos Relatório'!$B144,'Faturamento SP2'!$Z$2:$Z$557,'Infos Relatório'!U$1)</f>
        <v>0</v>
      </c>
      <c r="W144" s="14">
        <f>SUMIFS('Faturamento SP2'!$J$2:$J$557,'Faturamento SP2'!$D$2:$D$557,'Infos Relatório'!$B$84,'Faturamento SP2'!$E$2:$E$557,'Infos Relatório'!$B144,'Faturamento SP2'!$Z$2:$Z$557,'Infos Relatório'!U$1)</f>
        <v>0</v>
      </c>
      <c r="X144" s="15">
        <f>SUMIFS('Faturamento SP2'!$O$2:$O$557,'Faturamento SP2'!$D$2:$D$557,'Infos Relatório'!$B$84,'Faturamento SP2'!$E$2:$E$557,'Infos Relatório'!$B144,'Faturamento SP2'!$Z$2:$Z$557,'Infos Relatório'!U$1,'Faturamento SP2'!$T$2:$T$557,"Sim")+SUMIFS('Faturamento SP2'!$P$2:$P$557,'Faturamento SP2'!$D$2:$D$557,'Infos Relatório'!$B$84,'Faturamento SP2'!$E$2:$E$557,'Infos Relatório'!$B144,'Faturamento SP2'!$Z$2:$Z$557,'Infos Relatório'!U$1,'Faturamento SP2'!$T$2:$T$557,"Sim")</f>
        <v>0</v>
      </c>
      <c r="Y144" s="27" t="e">
        <f t="shared" si="27"/>
        <v>#DIV/0!</v>
      </c>
      <c r="Z144" s="24">
        <f>SUMIFS('Faturamento SP2'!$H$2:$H$557,'Faturamento SP2'!$D$2:$D$557,'Infos Relatório'!$B$84,'Faturamento SP2'!$E$2:$E$557,'Infos Relatório'!$B144,'Faturamento SP2'!$Z$2:$Z$557,'Infos Relatório'!U$1)</f>
        <v>0</v>
      </c>
      <c r="AA144" s="23">
        <f>COUNTIFS('Faturamento SP2'!$D$2:$D$557,'Infos Relatório'!$B$84,'Faturamento SP2'!$E$2:$E$557,'Infos Relatório'!$B144,'Faturamento SP2'!$Z$2:$Z$557,'Infos Relatório'!AA$1)</f>
        <v>0</v>
      </c>
      <c r="AB144" s="14">
        <f>SUMIFS('Faturamento SP2'!$G$2:$G$557,'Faturamento SP2'!$D$2:$D$557,'Infos Relatório'!$B$84,'Faturamento SP2'!$E$2:$E$557,'Infos Relatório'!$B144,'Faturamento SP2'!$Z$2:$Z$557,'Infos Relatório'!AA$1)</f>
        <v>0</v>
      </c>
      <c r="AC144" s="14">
        <f>SUMIFS('Faturamento SP2'!$J$2:$J$557,'Faturamento SP2'!$D$2:$D$557,'Infos Relatório'!$B$84,'Faturamento SP2'!$E$2:$E$557,'Infos Relatório'!$B144,'Faturamento SP2'!$Z$2:$Z$557,'Infos Relatório'!AA$1)</f>
        <v>0</v>
      </c>
      <c r="AD144" s="15">
        <f>SUMIFS('Faturamento SP2'!$O$2:$O$557,'Faturamento SP2'!$D$2:$D$557,'Infos Relatório'!$B$84,'Faturamento SP2'!$E$2:$E$557,'Infos Relatório'!$B144,'Faturamento SP2'!$Z$2:$Z$557,'Infos Relatório'!AA$1,'Faturamento SP2'!$T$2:$T$557,"Sim")+SUMIFS('Faturamento SP2'!$P$2:$P$557,'Faturamento SP2'!$D$2:$D$557,'Infos Relatório'!$B$84,'Faturamento SP2'!$E$2:$E$557,'Infos Relatório'!$B144,'Faturamento SP2'!$Z$2:$Z$557,'Infos Relatório'!AA$1,'Faturamento SP2'!$T$2:$T$557,"Sim")</f>
        <v>0</v>
      </c>
      <c r="AE144" s="27" t="e">
        <f t="shared" si="28"/>
        <v>#DIV/0!</v>
      </c>
      <c r="AF144" s="24">
        <f>SUMIFS('Faturamento SP2'!$H$2:$H$557,'Faturamento SP2'!$D$2:$D$557,'Infos Relatório'!$B$84,'Faturamento SP2'!$E$2:$E$557,'Infos Relatório'!$B144,'Faturamento SP2'!$Z$2:$Z$557,'Infos Relatório'!AA$1)</f>
        <v>0</v>
      </c>
      <c r="AG144" s="23">
        <f>COUNTIFS('Faturamento SP2'!$D$2:$D$557,'Infos Relatório'!$B$84,'Faturamento SP2'!$E$2:$E$557,'Infos Relatório'!$B144,'Faturamento SP2'!$Z$2:$Z$557,'Infos Relatório'!AG$1)</f>
        <v>0</v>
      </c>
      <c r="AH144" s="14">
        <f>SUMIFS('Faturamento SP2'!$G$2:$G$557,'Faturamento SP2'!$D$2:$D$557,'Infos Relatório'!$B$84,'Faturamento SP2'!$E$2:$E$557,'Infos Relatório'!$B144,'Faturamento SP2'!$Z$2:$Z$557,'Infos Relatório'!AG$1)</f>
        <v>0</v>
      </c>
      <c r="AI144" s="14">
        <f>SUMIFS('Faturamento SP2'!$J$2:$J$557,'Faturamento SP2'!$D$2:$D$557,'Infos Relatório'!$B$84,'Faturamento SP2'!$E$2:$E$557,'Infos Relatório'!$B144,'Faturamento SP2'!$Z$2:$Z$557,'Infos Relatório'!AG$1)</f>
        <v>0</v>
      </c>
      <c r="AJ144" s="15">
        <f>SUMIFS('Faturamento SP2'!$O$2:$O$557,'Faturamento SP2'!$D$2:$D$557,'Infos Relatório'!$B$84,'Faturamento SP2'!$E$2:$E$557,'Infos Relatório'!$B144,'Faturamento SP2'!$Z$2:$Z$557,'Infos Relatório'!AG$1,'Faturamento SP2'!$T$2:$T$557,"Sim")+SUMIFS('Faturamento SP2'!$P$2:$P$557,'Faturamento SP2'!$D$2:$D$557,'Infos Relatório'!$B$84,'Faturamento SP2'!$E$2:$E$557,'Infos Relatório'!$B144,'Faturamento SP2'!$Z$2:$Z$557,'Infos Relatório'!AG$1,'Faturamento SP2'!$T$2:$T$557,"Sim")</f>
        <v>0</v>
      </c>
      <c r="AK144" s="27" t="e">
        <f t="shared" si="29"/>
        <v>#DIV/0!</v>
      </c>
      <c r="AL144" s="24">
        <f>SUMIFS('Faturamento SP2'!$H$2:$H$557,'Faturamento SP2'!$D$2:$D$557,'Infos Relatório'!$B$84,'Faturamento SP2'!$E$2:$E$557,'Infos Relatório'!$B144,'Faturamento SP2'!$Z$2:$Z$557,'Infos Relatório'!AG$1)</f>
        <v>0</v>
      </c>
      <c r="AM144" s="23">
        <f>COUNTIFS('Faturamento SP2'!$D$2:$D$557,'Infos Relatório'!$B$84,'Faturamento SP2'!$E$2:$E$557,'Infos Relatório'!$B144,'Faturamento SP2'!$Z$2:$Z$557,'Infos Relatório'!AM$1)</f>
        <v>0</v>
      </c>
      <c r="AN144" s="14">
        <f>SUMIFS('Faturamento SP2'!$G$2:$G$557,'Faturamento SP2'!$D$2:$D$557,'Infos Relatório'!$B$84,'Faturamento SP2'!$E$2:$E$557,'Infos Relatório'!$B144,'Faturamento SP2'!$Z$2:$Z$557,'Infos Relatório'!AM$1)</f>
        <v>0</v>
      </c>
      <c r="AO144" s="14">
        <f>SUMIFS('Faturamento SP2'!$J$2:$J$557,'Faturamento SP2'!$D$2:$D$557,'Infos Relatório'!$B$84,'Faturamento SP2'!$E$2:$E$557,'Infos Relatório'!$B144,'Faturamento SP2'!$Z$2:$Z$557,'Infos Relatório'!AM$1)</f>
        <v>0</v>
      </c>
      <c r="AP144" s="15">
        <f>SUMIFS('Faturamento SP2'!$O$2:$O$557,'Faturamento SP2'!$D$2:$D$557,'Infos Relatório'!$B$84,'Faturamento SP2'!$E$2:$E$557,'Infos Relatório'!$B144,'Faturamento SP2'!$Z$2:$Z$557,'Infos Relatório'!AM$1,'Faturamento SP2'!$T$2:$T$557,"Sim")+SUMIFS('Faturamento SP2'!$P$2:$P$557,'Faturamento SP2'!$D$2:$D$557,'Infos Relatório'!$B$84,'Faturamento SP2'!$E$2:$E$557,'Infos Relatório'!$B144,'Faturamento SP2'!$Z$2:$Z$557,'Infos Relatório'!AM$1,'Faturamento SP2'!$T$2:$T$557,"Sim")</f>
        <v>0</v>
      </c>
      <c r="AQ144" s="27" t="e">
        <f t="shared" si="30"/>
        <v>#DIV/0!</v>
      </c>
      <c r="AR144" s="24">
        <f>SUMIFS('Faturamento SP2'!$H$2:$H$557,'Faturamento SP2'!$D$2:$D$557,'Infos Relatório'!$B$84,'Faturamento SP2'!$E$2:$E$557,'Infos Relatório'!$B144,'Faturamento SP2'!$Z$2:$Z$557,'Infos Relatório'!AM$1)</f>
        <v>0</v>
      </c>
      <c r="AS144" s="23">
        <f>COUNTIFS('Faturamento SP2'!$D$2:$D$557,'Infos Relatório'!$B$84,'Faturamento SP2'!$E$2:$E$557,'Infos Relatório'!$B144,'Faturamento SP2'!$Z$2:$Z$557,'Infos Relatório'!AS$1)</f>
        <v>0</v>
      </c>
      <c r="AT144" s="14">
        <f>SUMIFS('Faturamento SP2'!$G$2:$G$557,'Faturamento SP2'!$D$2:$D$557,'Infos Relatório'!$B$84,'Faturamento SP2'!$E$2:$E$557,'Infos Relatório'!$B144,'Faturamento SP2'!$Z$2:$Z$557,'Infos Relatório'!AS$1)</f>
        <v>0</v>
      </c>
      <c r="AU144" s="14">
        <f>SUMIFS('Faturamento SP2'!$J$2:$J$557,'Faturamento SP2'!$D$2:$D$557,'Infos Relatório'!$B$84,'Faturamento SP2'!$E$2:$E$557,'Infos Relatório'!$B144,'Faturamento SP2'!$Z$2:$Z$557,'Infos Relatório'!AS$1)</f>
        <v>0</v>
      </c>
      <c r="AV144" s="15">
        <f>SUMIFS('Faturamento SP2'!$O$2:$O$557,'Faturamento SP2'!$D$2:$D$557,'Infos Relatório'!$B$84,'Faturamento SP2'!$E$2:$E$557,'Infos Relatório'!$B144,'Faturamento SP2'!$Z$2:$Z$557,'Infos Relatório'!AS$1,'Faturamento SP2'!$T$2:$T$557,"Sim")+SUMIFS('Faturamento SP2'!$P$2:$P$557,'Faturamento SP2'!$D$2:$D$557,'Infos Relatório'!$B$84,'Faturamento SP2'!$E$2:$E$557,'Infos Relatório'!$B144,'Faturamento SP2'!$Z$2:$Z$557,'Infos Relatório'!AS$1,'Faturamento SP2'!$T$2:$T$557,"Sim")</f>
        <v>0</v>
      </c>
      <c r="AW144" s="27" t="e">
        <f t="shared" si="31"/>
        <v>#DIV/0!</v>
      </c>
      <c r="AX144" s="24">
        <f>SUMIFS('Faturamento SP2'!$H$2:$H$557,'Faturamento SP2'!$D$2:$D$557,'Infos Relatório'!$B$84,'Faturamento SP2'!$E$2:$E$557,'Infos Relatório'!$B144,'Faturamento SP2'!$Z$2:$Z$557,'Infos Relatório'!AS$1)</f>
        <v>0</v>
      </c>
      <c r="AY144" s="23">
        <f>COUNTIFS('Faturamento SP2'!$D$2:$D$557,'Infos Relatório'!$B$84,'Faturamento SP2'!$E$2:$E$557,'Infos Relatório'!$B144,'Faturamento SP2'!$Z$2:$Z$557,'Infos Relatório'!AY$1)</f>
        <v>0</v>
      </c>
      <c r="AZ144" s="14">
        <f>SUMIFS('Faturamento SP2'!$G$2:$G$557,'Faturamento SP2'!$D$2:$D$557,'Infos Relatório'!$B$84,'Faturamento SP2'!$E$2:$E$557,'Infos Relatório'!$B144,'Faturamento SP2'!$Z$2:$Z$557,'Infos Relatório'!AY$1)</f>
        <v>0</v>
      </c>
      <c r="BA144" s="14">
        <f>SUMIFS('Faturamento SP2'!$J$2:$J$557,'Faturamento SP2'!$D$2:$D$557,'Infos Relatório'!$B$84,'Faturamento SP2'!$E$2:$E$557,'Infos Relatório'!$B144,'Faturamento SP2'!$Z$2:$Z$557,'Infos Relatório'!AY$1)</f>
        <v>0</v>
      </c>
      <c r="BB144" s="15">
        <f>SUMIFS('Faturamento SP2'!$O$2:$O$557,'Faturamento SP2'!$D$2:$D$557,'Infos Relatório'!$B$84,'Faturamento SP2'!$E$2:$E$557,'Infos Relatório'!$B144,'Faturamento SP2'!$Z$2:$Z$557,'Infos Relatório'!AY$1,'Faturamento SP2'!$T$2:$T$557,"Sim")+SUMIFS('Faturamento SP2'!$P$2:$P$557,'Faturamento SP2'!$D$2:$D$557,'Infos Relatório'!$B$84,'Faturamento SP2'!$E$2:$E$557,'Infos Relatório'!$B144,'Faturamento SP2'!$Z$2:$Z$557,'Infos Relatório'!AY$1,'Faturamento SP2'!$T$2:$T$557,"Sim")</f>
        <v>0</v>
      </c>
      <c r="BC144" s="27" t="e">
        <f t="shared" si="32"/>
        <v>#DIV/0!</v>
      </c>
      <c r="BD144" s="24">
        <f>SUMIFS('Faturamento SP2'!$H$2:$H$557,'Faturamento SP2'!$D$2:$D$557,'Infos Relatório'!$B$84,'Faturamento SP2'!$E$2:$E$557,'Infos Relatório'!$B144,'Faturamento SP2'!$Z$2:$Z$557,'Infos Relatório'!AY$1)</f>
        <v>0</v>
      </c>
      <c r="BE144" s="23">
        <f>COUNTIFS('Faturamento SP2'!$D$2:$D$557,'Infos Relatório'!$B$84,'Faturamento SP2'!$E$2:$E$557,'Infos Relatório'!$B144,'Faturamento SP2'!$Z$2:$Z$557,'Infos Relatório'!BE$1)</f>
        <v>0</v>
      </c>
      <c r="BF144" s="14">
        <f>SUMIFS('Faturamento SP2'!$G$2:$G$557,'Faturamento SP2'!$D$2:$D$557,'Infos Relatório'!$B$84,'Faturamento SP2'!$E$2:$E$557,'Infos Relatório'!$B144,'Faturamento SP2'!$Z$2:$Z$557,'Infos Relatório'!BE$1)</f>
        <v>0</v>
      </c>
      <c r="BG144" s="14">
        <f>SUMIFS('Faturamento SP2'!$J$2:$J$557,'Faturamento SP2'!$D$2:$D$557,'Infos Relatório'!$B$84,'Faturamento SP2'!$E$2:$E$557,'Infos Relatório'!$B144,'Faturamento SP2'!$Z$2:$Z$557,'Infos Relatório'!BE$1)</f>
        <v>0</v>
      </c>
      <c r="BH144" s="15">
        <f>SUMIFS('Faturamento SP2'!$O$2:$O$557,'Faturamento SP2'!$D$2:$D$557,'Infos Relatório'!$B$84,'Faturamento SP2'!$E$2:$E$557,'Infos Relatório'!$B144,'Faturamento SP2'!$Z$2:$Z$557,'Infos Relatório'!BE$1,'Faturamento SP2'!$T$2:$T$557,"Sim")+SUMIFS('Faturamento SP2'!$P$2:$P$557,'Faturamento SP2'!$D$2:$D$557,'Infos Relatório'!$B$84,'Faturamento SP2'!$E$2:$E$557,'Infos Relatório'!$B144,'Faturamento SP2'!$Z$2:$Z$557,'Infos Relatório'!BE$1,'Faturamento SP2'!$T$2:$T$557,"Sim")</f>
        <v>0</v>
      </c>
      <c r="BI144" s="27" t="e">
        <f t="shared" si="33"/>
        <v>#DIV/0!</v>
      </c>
      <c r="BJ144" s="24">
        <f>SUMIFS('Faturamento SP2'!$H$2:$H$557,'Faturamento SP2'!$D$2:$D$557,'Infos Relatório'!$B$84,'Faturamento SP2'!$E$2:$E$557,'Infos Relatório'!$B144,'Faturamento SP2'!$Z$2:$Z$557,'Infos Relatório'!BE$1)</f>
        <v>0</v>
      </c>
      <c r="BK144" s="23">
        <f>COUNTIFS('Faturamento SP2'!$D$2:$D$557,'Infos Relatório'!$B$84,'Faturamento SP2'!$E$2:$E$557,'Infos Relatório'!$B144,'Faturamento SP2'!$Z$2:$Z$557,'Infos Relatório'!BK$1)</f>
        <v>0</v>
      </c>
      <c r="BL144" s="14">
        <f>SUMIFS('Faturamento SP2'!$G$2:$G$557,'Faturamento SP2'!$D$2:$D$557,'Infos Relatório'!$B$84,'Faturamento SP2'!$E$2:$E$557,'Infos Relatório'!$B144,'Faturamento SP2'!$Z$2:$Z$557,'Infos Relatório'!BK$1)</f>
        <v>0</v>
      </c>
      <c r="BM144" s="14">
        <f>SUMIFS('Faturamento SP2'!$J$2:$J$557,'Faturamento SP2'!$D$2:$D$557,'Infos Relatório'!$B$84,'Faturamento SP2'!$E$2:$E$557,'Infos Relatório'!$B144,'Faturamento SP2'!$Z$2:$Z$557,'Infos Relatório'!BK$1)</f>
        <v>0</v>
      </c>
      <c r="BN144" s="15">
        <f>SUMIFS('Faturamento SP2'!$O$2:$O$557,'Faturamento SP2'!$D$2:$D$557,'Infos Relatório'!$B$84,'Faturamento SP2'!$E$2:$E$557,'Infos Relatório'!$B144,'Faturamento SP2'!$Z$2:$Z$557,'Infos Relatório'!BK$1,'Faturamento SP2'!$T$2:$T$557,"Sim")+SUMIFS('Faturamento SP2'!$P$2:$P$557,'Faturamento SP2'!$D$2:$D$557,'Infos Relatório'!$B$84,'Faturamento SP2'!$E$2:$E$557,'Infos Relatório'!$B144,'Faturamento SP2'!$Z$2:$Z$557,'Infos Relatório'!BK$1,'Faturamento SP2'!$T$2:$T$557,"Sim")</f>
        <v>0</v>
      </c>
      <c r="BO144" s="27" t="e">
        <f t="shared" si="34"/>
        <v>#DIV/0!</v>
      </c>
      <c r="BP144" s="24">
        <f>SUMIFS('Faturamento SP2'!$H$2:$H$557,'Faturamento SP2'!$D$2:$D$557,'Infos Relatório'!$B$84,'Faturamento SP2'!$E$2:$E$557,'Infos Relatório'!$B144,'Faturamento SP2'!$Z$2:$Z$557,'Infos Relatório'!BK$1)</f>
        <v>0</v>
      </c>
      <c r="BQ144" s="23">
        <f>COUNTIFS('Faturamento SP2'!$D$2:$D$557,'Infos Relatório'!$B$84,'Faturamento SP2'!$E$2:$E$557,'Infos Relatório'!$B144,'Faturamento SP2'!$Z$2:$Z$557,'Infos Relatório'!BQ$1)</f>
        <v>0</v>
      </c>
      <c r="BR144" s="14">
        <f>SUMIFS('Faturamento SP2'!$G$2:$G$557,'Faturamento SP2'!$D$2:$D$557,'Infos Relatório'!$B$84,'Faturamento SP2'!$E$2:$E$557,'Infos Relatório'!$B144,'Faturamento SP2'!$Z$2:$Z$557,'Infos Relatório'!BQ$1)</f>
        <v>0</v>
      </c>
      <c r="BS144" s="14">
        <f>SUMIFS('Faturamento SP2'!$J$2:$J$557,'Faturamento SP2'!$D$2:$D$557,'Infos Relatório'!$B$84,'Faturamento SP2'!$E$2:$E$557,'Infos Relatório'!$B144,'Faturamento SP2'!$Z$2:$Z$557,'Infos Relatório'!BQ$1)</f>
        <v>0</v>
      </c>
      <c r="BT144" s="15">
        <f>SUMIFS('Faturamento SP2'!$O$2:$O$557,'Faturamento SP2'!$D$2:$D$557,'Infos Relatório'!$B$84,'Faturamento SP2'!$E$2:$E$557,'Infos Relatório'!$B144,'Faturamento SP2'!$Z$2:$Z$557,'Infos Relatório'!BQ$1,'Faturamento SP2'!$T$2:$T$557,"Sim")+SUMIFS('Faturamento SP2'!$P$2:$P$557,'Faturamento SP2'!$D$2:$D$557,'Infos Relatório'!$B$84,'Faturamento SP2'!$E$2:$E$557,'Infos Relatório'!$B144,'Faturamento SP2'!$Z$2:$Z$557,'Infos Relatório'!BQ$1,'Faturamento SP2'!$T$2:$T$557,"Sim")</f>
        <v>0</v>
      </c>
      <c r="BU144" s="27" t="e">
        <f t="shared" si="35"/>
        <v>#DIV/0!</v>
      </c>
      <c r="BV144" s="24">
        <f>SUMIFS('Faturamento SP2'!$H$2:$H$557,'Faturamento SP2'!$D$2:$D$557,'Infos Relatório'!$B$84,'Faturamento SP2'!$E$2:$E$557,'Infos Relatório'!$B144,'Faturamento SP2'!$Z$2:$Z$557,'Infos Relatório'!BQ$1)</f>
        <v>0</v>
      </c>
    </row>
    <row r="145" spans="2:74">
      <c r="B145" s="17" t="s">
        <v>182</v>
      </c>
      <c r="C145" s="23">
        <f>COUNTIFS('Faturamento SP2'!$D$2:$D$557,'Infos Relatório'!$B$84,'Faturamento SP2'!$E$2:$E$557,'Infos Relatório'!$B145,'Faturamento SP2'!$Z$2:$Z$557,'Infos Relatório'!C$1)</f>
        <v>0</v>
      </c>
      <c r="D145" s="14">
        <f>SUMIFS('Faturamento SP2'!$G$2:$G$557,'Faturamento SP2'!$D$2:$D$557,'Infos Relatório'!$B$84,'Faturamento SP2'!$E$2:$E$557,'Infos Relatório'!$B145,'Faturamento SP2'!$Z$2:$Z$557,'Infos Relatório'!C$1)</f>
        <v>0</v>
      </c>
      <c r="E145" s="55">
        <f>SUMIFS('Faturamento SP2'!$J$2:$J$557,'Faturamento SP2'!$D$2:$D$557,'Infos Relatório'!$B$84,'Faturamento SP2'!$E$2:$E$557,'Infos Relatório'!$B145,'Faturamento SP2'!$Z$2:$Z$557,'Infos Relatório'!C$1)</f>
        <v>0</v>
      </c>
      <c r="F145" s="15">
        <f>SUMIFS('Faturamento SP2'!$O$2:$O$557,'Faturamento SP2'!$D$2:$D$557,'Infos Relatório'!$B$84,'Faturamento SP2'!$E$2:$E$557,'Infos Relatório'!$B145,'Faturamento SP2'!$Z$2:$Z$557,'Infos Relatório'!C$1,'Faturamento SP2'!$T$2:$T$557,"Sim")+SUMIFS('Faturamento SP2'!$P$2:$P$557,'Faturamento SP2'!$D$2:$D$557,'Infos Relatório'!$B$84,'Faturamento SP2'!$E$2:$E$557,'Infos Relatório'!$B145,'Faturamento SP2'!$Z$2:$Z$557,'Infos Relatório'!C$1,'Faturamento SP2'!$T$2:$T$557,"Sim")</f>
        <v>0</v>
      </c>
      <c r="G145" s="60" t="e">
        <f t="shared" si="24"/>
        <v>#DIV/0!</v>
      </c>
      <c r="H145" s="24">
        <f>SUMIFS('Faturamento SP2'!$H$2:$H$557,'Faturamento SP2'!$D$2:$D$557,'Infos Relatório'!$B$84,'Faturamento SP2'!$E$2:$E$557,'Infos Relatório'!$B145,'Faturamento SP2'!$Z$2:$Z$557,'Infos Relatório'!C$1)</f>
        <v>0</v>
      </c>
      <c r="I145" s="23">
        <f>COUNTIFS('Faturamento SP2'!$D$2:$D$557,'Infos Relatório'!$B$84,'Faturamento SP2'!$E$2:$E$557,'Infos Relatório'!$B145,'Faturamento SP2'!$Z$2:$Z$557,'Infos Relatório'!I$1)</f>
        <v>0</v>
      </c>
      <c r="J145" s="14">
        <f>SUMIFS('Faturamento SP2'!$G$2:$G$557,'Faturamento SP2'!$D$2:$D$557,'Infos Relatório'!$B$84,'Faturamento SP2'!$E$2:$E$557,'Infos Relatório'!$B145,'Faturamento SP2'!$Z$2:$Z$557,'Infos Relatório'!I$1)</f>
        <v>0</v>
      </c>
      <c r="K145" s="55">
        <f>SUMIFS('Faturamento SP2'!$J$2:$J$557,'Faturamento SP2'!$D$2:$D$557,'Infos Relatório'!$B$84,'Faturamento SP2'!$E$2:$E$557,'Infos Relatório'!$B145,'Faturamento SP2'!$Z$2:$Z$557,'Infos Relatório'!I$1)</f>
        <v>0</v>
      </c>
      <c r="L145" s="15">
        <f>SUMIFS('Faturamento SP2'!$O$2:$O$557,'Faturamento SP2'!$D$2:$D$557,'Infos Relatório'!$B$84,'Faturamento SP2'!$E$2:$E$557,'Infos Relatório'!$B145,'Faturamento SP2'!$Z$2:$Z$557,'Infos Relatório'!I$1,'Faturamento SP2'!$T$2:$T$557,"Sim")+SUMIFS('Faturamento SP2'!$P$2:$P$557,'Faturamento SP2'!$D$2:$D$557,'Infos Relatório'!$B$84,'Faturamento SP2'!$E$2:$E$557,'Infos Relatório'!$B145,'Faturamento SP2'!$Z$2:$Z$557,'Infos Relatório'!I$1,'Faturamento SP2'!$T$2:$T$557,"Sim")</f>
        <v>0</v>
      </c>
      <c r="M145" s="27" t="e">
        <f t="shared" si="25"/>
        <v>#DIV/0!</v>
      </c>
      <c r="N145" s="24">
        <f>SUMIFS('Faturamento SP2'!$H$2:$H$557,'Faturamento SP2'!$D$2:$D$557,'Infos Relatório'!$B$84,'Faturamento SP2'!$E$2:$E$557,'Infos Relatório'!$B145,'Faturamento SP2'!$Z$2:$Z$557,'Infos Relatório'!I$1)</f>
        <v>0</v>
      </c>
      <c r="O145" s="23">
        <f>COUNTIFS('Faturamento SP2'!$D$2:$D$557,'Infos Relatório'!$B$84,'Faturamento SP2'!$E$2:$E$557,'Infos Relatório'!$B145,'Faturamento SP2'!$Z$2:$Z$557,'Infos Relatório'!O$1)</f>
        <v>0</v>
      </c>
      <c r="P145" s="14">
        <f>SUMIFS('Faturamento SP2'!$G$2:$G$557,'Faturamento SP2'!$D$2:$D$557,'Infos Relatório'!$B$84,'Faturamento SP2'!$E$2:$E$557,'Infos Relatório'!$B145,'Faturamento SP2'!$Z$2:$Z$557,'Infos Relatório'!O$1)</f>
        <v>0</v>
      </c>
      <c r="Q145" s="14">
        <f>SUMIFS('Faturamento SP2'!$J$2:$J$557,'Faturamento SP2'!$D$2:$D$557,'Infos Relatório'!$B$84,'Faturamento SP2'!$E$2:$E$557,'Infos Relatório'!$B145,'Faturamento SP2'!$Z$2:$Z$557,'Infos Relatório'!O$1)</f>
        <v>0</v>
      </c>
      <c r="R145" s="15">
        <f>SUMIFS('Faturamento SP2'!$O$2:$O$557,'Faturamento SP2'!$D$2:$D$557,'Infos Relatório'!$B$84,'Faturamento SP2'!$E$2:$E$557,'Infos Relatório'!$B145,'Faturamento SP2'!$Z$2:$Z$557,'Infos Relatório'!O$1,'Faturamento SP2'!$T$2:$T$557,"Sim")+SUMIFS('Faturamento SP2'!$P$2:$P$557,'Faturamento SP2'!$D$2:$D$557,'Infos Relatório'!$B$84,'Faturamento SP2'!$E$2:$E$557,'Infos Relatório'!$B145,'Faturamento SP2'!$Z$2:$Z$557,'Infos Relatório'!O$1,'Faturamento SP2'!$T$2:$T$557,"Sim")</f>
        <v>0</v>
      </c>
      <c r="S145" s="27" t="e">
        <f t="shared" si="26"/>
        <v>#DIV/0!</v>
      </c>
      <c r="T145" s="24">
        <f>SUMIFS('Faturamento SP2'!$H$2:$H$557,'Faturamento SP2'!$D$2:$D$557,'Infos Relatório'!$B$84,'Faturamento SP2'!$E$2:$E$557,'Infos Relatório'!$B145,'Faturamento SP2'!$Z$2:$Z$557,'Infos Relatório'!O$1)</f>
        <v>0</v>
      </c>
      <c r="U145" s="23">
        <f>COUNTIFS('Faturamento SP2'!$D$2:$D$557,'Infos Relatório'!$B$84,'Faturamento SP2'!$E$2:$E$557,'Infos Relatório'!$B145,'Faturamento SP2'!$Z$2:$Z$557,'Infos Relatório'!U$1)</f>
        <v>0</v>
      </c>
      <c r="V145" s="14">
        <f>SUMIFS('Faturamento SP2'!$G$2:$G$557,'Faturamento SP2'!$D$2:$D$557,'Infos Relatório'!$B$84,'Faturamento SP2'!$E$2:$E$557,'Infos Relatório'!$B145,'Faturamento SP2'!$Z$2:$Z$557,'Infos Relatório'!U$1)</f>
        <v>0</v>
      </c>
      <c r="W145" s="14">
        <f>SUMIFS('Faturamento SP2'!$J$2:$J$557,'Faturamento SP2'!$D$2:$D$557,'Infos Relatório'!$B$84,'Faturamento SP2'!$E$2:$E$557,'Infos Relatório'!$B145,'Faturamento SP2'!$Z$2:$Z$557,'Infos Relatório'!U$1)</f>
        <v>0</v>
      </c>
      <c r="X145" s="15">
        <f>SUMIFS('Faturamento SP2'!$O$2:$O$557,'Faturamento SP2'!$D$2:$D$557,'Infos Relatório'!$B$84,'Faturamento SP2'!$E$2:$E$557,'Infos Relatório'!$B145,'Faturamento SP2'!$Z$2:$Z$557,'Infos Relatório'!U$1,'Faturamento SP2'!$T$2:$T$557,"Sim")+SUMIFS('Faturamento SP2'!$P$2:$P$557,'Faturamento SP2'!$D$2:$D$557,'Infos Relatório'!$B$84,'Faturamento SP2'!$E$2:$E$557,'Infos Relatório'!$B145,'Faturamento SP2'!$Z$2:$Z$557,'Infos Relatório'!U$1,'Faturamento SP2'!$T$2:$T$557,"Sim")</f>
        <v>0</v>
      </c>
      <c r="Y145" s="27" t="e">
        <f t="shared" si="27"/>
        <v>#DIV/0!</v>
      </c>
      <c r="Z145" s="24">
        <f>SUMIFS('Faturamento SP2'!$H$2:$H$557,'Faturamento SP2'!$D$2:$D$557,'Infos Relatório'!$B$84,'Faturamento SP2'!$E$2:$E$557,'Infos Relatório'!$B145,'Faturamento SP2'!$Z$2:$Z$557,'Infos Relatório'!U$1)</f>
        <v>0</v>
      </c>
      <c r="AA145" s="23">
        <f>COUNTIFS('Faturamento SP2'!$D$2:$D$557,'Infos Relatório'!$B$84,'Faturamento SP2'!$E$2:$E$557,'Infos Relatório'!$B145,'Faturamento SP2'!$Z$2:$Z$557,'Infos Relatório'!AA$1)</f>
        <v>0</v>
      </c>
      <c r="AB145" s="14">
        <f>SUMIFS('Faturamento SP2'!$G$2:$G$557,'Faturamento SP2'!$D$2:$D$557,'Infos Relatório'!$B$84,'Faturamento SP2'!$E$2:$E$557,'Infos Relatório'!$B145,'Faturamento SP2'!$Z$2:$Z$557,'Infos Relatório'!AA$1)</f>
        <v>0</v>
      </c>
      <c r="AC145" s="14">
        <f>SUMIFS('Faturamento SP2'!$J$2:$J$557,'Faturamento SP2'!$D$2:$D$557,'Infos Relatório'!$B$84,'Faturamento SP2'!$E$2:$E$557,'Infos Relatório'!$B145,'Faturamento SP2'!$Z$2:$Z$557,'Infos Relatório'!AA$1)</f>
        <v>0</v>
      </c>
      <c r="AD145" s="15">
        <f>SUMIFS('Faturamento SP2'!$O$2:$O$557,'Faturamento SP2'!$D$2:$D$557,'Infos Relatório'!$B$84,'Faturamento SP2'!$E$2:$E$557,'Infos Relatório'!$B145,'Faturamento SP2'!$Z$2:$Z$557,'Infos Relatório'!AA$1,'Faturamento SP2'!$T$2:$T$557,"Sim")+SUMIFS('Faturamento SP2'!$P$2:$P$557,'Faturamento SP2'!$D$2:$D$557,'Infos Relatório'!$B$84,'Faturamento SP2'!$E$2:$E$557,'Infos Relatório'!$B145,'Faturamento SP2'!$Z$2:$Z$557,'Infos Relatório'!AA$1,'Faturamento SP2'!$T$2:$T$557,"Sim")</f>
        <v>0</v>
      </c>
      <c r="AE145" s="27" t="e">
        <f t="shared" si="28"/>
        <v>#DIV/0!</v>
      </c>
      <c r="AF145" s="24">
        <f>SUMIFS('Faturamento SP2'!$H$2:$H$557,'Faturamento SP2'!$D$2:$D$557,'Infos Relatório'!$B$84,'Faturamento SP2'!$E$2:$E$557,'Infos Relatório'!$B145,'Faturamento SP2'!$Z$2:$Z$557,'Infos Relatório'!AA$1)</f>
        <v>0</v>
      </c>
      <c r="AG145" s="23">
        <f>COUNTIFS('Faturamento SP2'!$D$2:$D$557,'Infos Relatório'!$B$84,'Faturamento SP2'!$E$2:$E$557,'Infos Relatório'!$B145,'Faturamento SP2'!$Z$2:$Z$557,'Infos Relatório'!AG$1)</f>
        <v>0</v>
      </c>
      <c r="AH145" s="14">
        <f>SUMIFS('Faturamento SP2'!$G$2:$G$557,'Faturamento SP2'!$D$2:$D$557,'Infos Relatório'!$B$84,'Faturamento SP2'!$E$2:$E$557,'Infos Relatório'!$B145,'Faturamento SP2'!$Z$2:$Z$557,'Infos Relatório'!AG$1)</f>
        <v>0</v>
      </c>
      <c r="AI145" s="14">
        <f>SUMIFS('Faturamento SP2'!$J$2:$J$557,'Faturamento SP2'!$D$2:$D$557,'Infos Relatório'!$B$84,'Faturamento SP2'!$E$2:$E$557,'Infos Relatório'!$B145,'Faturamento SP2'!$Z$2:$Z$557,'Infos Relatório'!AG$1)</f>
        <v>0</v>
      </c>
      <c r="AJ145" s="15">
        <f>SUMIFS('Faturamento SP2'!$O$2:$O$557,'Faturamento SP2'!$D$2:$D$557,'Infos Relatório'!$B$84,'Faturamento SP2'!$E$2:$E$557,'Infos Relatório'!$B145,'Faturamento SP2'!$Z$2:$Z$557,'Infos Relatório'!AG$1,'Faturamento SP2'!$T$2:$T$557,"Sim")+SUMIFS('Faturamento SP2'!$P$2:$P$557,'Faturamento SP2'!$D$2:$D$557,'Infos Relatório'!$B$84,'Faturamento SP2'!$E$2:$E$557,'Infos Relatório'!$B145,'Faturamento SP2'!$Z$2:$Z$557,'Infos Relatório'!AG$1,'Faturamento SP2'!$T$2:$T$557,"Sim")</f>
        <v>0</v>
      </c>
      <c r="AK145" s="27" t="e">
        <f t="shared" si="29"/>
        <v>#DIV/0!</v>
      </c>
      <c r="AL145" s="24">
        <f>SUMIFS('Faturamento SP2'!$H$2:$H$557,'Faturamento SP2'!$D$2:$D$557,'Infos Relatório'!$B$84,'Faturamento SP2'!$E$2:$E$557,'Infos Relatório'!$B145,'Faturamento SP2'!$Z$2:$Z$557,'Infos Relatório'!AG$1)</f>
        <v>0</v>
      </c>
      <c r="AM145" s="23">
        <f>COUNTIFS('Faturamento SP2'!$D$2:$D$557,'Infos Relatório'!$B$84,'Faturamento SP2'!$E$2:$E$557,'Infos Relatório'!$B145,'Faturamento SP2'!$Z$2:$Z$557,'Infos Relatório'!AM$1)</f>
        <v>0</v>
      </c>
      <c r="AN145" s="14">
        <f>SUMIFS('Faturamento SP2'!$G$2:$G$557,'Faturamento SP2'!$D$2:$D$557,'Infos Relatório'!$B$84,'Faturamento SP2'!$E$2:$E$557,'Infos Relatório'!$B145,'Faturamento SP2'!$Z$2:$Z$557,'Infos Relatório'!AM$1)</f>
        <v>0</v>
      </c>
      <c r="AO145" s="14">
        <f>SUMIFS('Faturamento SP2'!$J$2:$J$557,'Faturamento SP2'!$D$2:$D$557,'Infos Relatório'!$B$84,'Faturamento SP2'!$E$2:$E$557,'Infos Relatório'!$B145,'Faturamento SP2'!$Z$2:$Z$557,'Infos Relatório'!AM$1)</f>
        <v>0</v>
      </c>
      <c r="AP145" s="15">
        <f>SUMIFS('Faturamento SP2'!$O$2:$O$557,'Faturamento SP2'!$D$2:$D$557,'Infos Relatório'!$B$84,'Faturamento SP2'!$E$2:$E$557,'Infos Relatório'!$B145,'Faturamento SP2'!$Z$2:$Z$557,'Infos Relatório'!AM$1,'Faturamento SP2'!$T$2:$T$557,"Sim")+SUMIFS('Faturamento SP2'!$P$2:$P$557,'Faturamento SP2'!$D$2:$D$557,'Infos Relatório'!$B$84,'Faturamento SP2'!$E$2:$E$557,'Infos Relatório'!$B145,'Faturamento SP2'!$Z$2:$Z$557,'Infos Relatório'!AM$1,'Faturamento SP2'!$T$2:$T$557,"Sim")</f>
        <v>0</v>
      </c>
      <c r="AQ145" s="27" t="e">
        <f t="shared" si="30"/>
        <v>#DIV/0!</v>
      </c>
      <c r="AR145" s="24">
        <f>SUMIFS('Faturamento SP2'!$H$2:$H$557,'Faturamento SP2'!$D$2:$D$557,'Infos Relatório'!$B$84,'Faturamento SP2'!$E$2:$E$557,'Infos Relatório'!$B145,'Faturamento SP2'!$Z$2:$Z$557,'Infos Relatório'!AM$1)</f>
        <v>0</v>
      </c>
      <c r="AS145" s="23">
        <f>COUNTIFS('Faturamento SP2'!$D$2:$D$557,'Infos Relatório'!$B$84,'Faturamento SP2'!$E$2:$E$557,'Infos Relatório'!$B145,'Faturamento SP2'!$Z$2:$Z$557,'Infos Relatório'!AS$1)</f>
        <v>0</v>
      </c>
      <c r="AT145" s="14">
        <f>SUMIFS('Faturamento SP2'!$G$2:$G$557,'Faturamento SP2'!$D$2:$D$557,'Infos Relatório'!$B$84,'Faturamento SP2'!$E$2:$E$557,'Infos Relatório'!$B145,'Faturamento SP2'!$Z$2:$Z$557,'Infos Relatório'!AS$1)</f>
        <v>0</v>
      </c>
      <c r="AU145" s="14">
        <f>SUMIFS('Faturamento SP2'!$J$2:$J$557,'Faturamento SP2'!$D$2:$D$557,'Infos Relatório'!$B$84,'Faturamento SP2'!$E$2:$E$557,'Infos Relatório'!$B145,'Faturamento SP2'!$Z$2:$Z$557,'Infos Relatório'!AS$1)</f>
        <v>0</v>
      </c>
      <c r="AV145" s="15">
        <f>SUMIFS('Faturamento SP2'!$O$2:$O$557,'Faturamento SP2'!$D$2:$D$557,'Infos Relatório'!$B$84,'Faturamento SP2'!$E$2:$E$557,'Infos Relatório'!$B145,'Faturamento SP2'!$Z$2:$Z$557,'Infos Relatório'!AS$1,'Faturamento SP2'!$T$2:$T$557,"Sim")+SUMIFS('Faturamento SP2'!$P$2:$P$557,'Faturamento SP2'!$D$2:$D$557,'Infos Relatório'!$B$84,'Faturamento SP2'!$E$2:$E$557,'Infos Relatório'!$B145,'Faturamento SP2'!$Z$2:$Z$557,'Infos Relatório'!AS$1,'Faturamento SP2'!$T$2:$T$557,"Sim")</f>
        <v>0</v>
      </c>
      <c r="AW145" s="27" t="e">
        <f t="shared" si="31"/>
        <v>#DIV/0!</v>
      </c>
      <c r="AX145" s="24">
        <f>SUMIFS('Faturamento SP2'!$H$2:$H$557,'Faturamento SP2'!$D$2:$D$557,'Infos Relatório'!$B$84,'Faturamento SP2'!$E$2:$E$557,'Infos Relatório'!$B145,'Faturamento SP2'!$Z$2:$Z$557,'Infos Relatório'!AS$1)</f>
        <v>0</v>
      </c>
      <c r="AY145" s="23">
        <f>COUNTIFS('Faturamento SP2'!$D$2:$D$557,'Infos Relatório'!$B$84,'Faturamento SP2'!$E$2:$E$557,'Infos Relatório'!$B145,'Faturamento SP2'!$Z$2:$Z$557,'Infos Relatório'!AY$1)</f>
        <v>0</v>
      </c>
      <c r="AZ145" s="14">
        <f>SUMIFS('Faturamento SP2'!$G$2:$G$557,'Faturamento SP2'!$D$2:$D$557,'Infos Relatório'!$B$84,'Faturamento SP2'!$E$2:$E$557,'Infos Relatório'!$B145,'Faturamento SP2'!$Z$2:$Z$557,'Infos Relatório'!AY$1)</f>
        <v>0</v>
      </c>
      <c r="BA145" s="14">
        <f>SUMIFS('Faturamento SP2'!$J$2:$J$557,'Faturamento SP2'!$D$2:$D$557,'Infos Relatório'!$B$84,'Faturamento SP2'!$E$2:$E$557,'Infos Relatório'!$B145,'Faturamento SP2'!$Z$2:$Z$557,'Infos Relatório'!AY$1)</f>
        <v>0</v>
      </c>
      <c r="BB145" s="15">
        <f>SUMIFS('Faturamento SP2'!$O$2:$O$557,'Faturamento SP2'!$D$2:$D$557,'Infos Relatório'!$B$84,'Faturamento SP2'!$E$2:$E$557,'Infos Relatório'!$B145,'Faturamento SP2'!$Z$2:$Z$557,'Infos Relatório'!AY$1,'Faturamento SP2'!$T$2:$T$557,"Sim")+SUMIFS('Faturamento SP2'!$P$2:$P$557,'Faturamento SP2'!$D$2:$D$557,'Infos Relatório'!$B$84,'Faturamento SP2'!$E$2:$E$557,'Infos Relatório'!$B145,'Faturamento SP2'!$Z$2:$Z$557,'Infos Relatório'!AY$1,'Faturamento SP2'!$T$2:$T$557,"Sim")</f>
        <v>0</v>
      </c>
      <c r="BC145" s="27" t="e">
        <f t="shared" si="32"/>
        <v>#DIV/0!</v>
      </c>
      <c r="BD145" s="24">
        <f>SUMIFS('Faturamento SP2'!$H$2:$H$557,'Faturamento SP2'!$D$2:$D$557,'Infos Relatório'!$B$84,'Faturamento SP2'!$E$2:$E$557,'Infos Relatório'!$B145,'Faturamento SP2'!$Z$2:$Z$557,'Infos Relatório'!AY$1)</f>
        <v>0</v>
      </c>
      <c r="BE145" s="23">
        <f>COUNTIFS('Faturamento SP2'!$D$2:$D$557,'Infos Relatório'!$B$84,'Faturamento SP2'!$E$2:$E$557,'Infos Relatório'!$B145,'Faturamento SP2'!$Z$2:$Z$557,'Infos Relatório'!BE$1)</f>
        <v>0</v>
      </c>
      <c r="BF145" s="14">
        <f>SUMIFS('Faturamento SP2'!$G$2:$G$557,'Faturamento SP2'!$D$2:$D$557,'Infos Relatório'!$B$84,'Faturamento SP2'!$E$2:$E$557,'Infos Relatório'!$B145,'Faturamento SP2'!$Z$2:$Z$557,'Infos Relatório'!BE$1)</f>
        <v>0</v>
      </c>
      <c r="BG145" s="14">
        <f>SUMIFS('Faturamento SP2'!$J$2:$J$557,'Faturamento SP2'!$D$2:$D$557,'Infos Relatório'!$B$84,'Faturamento SP2'!$E$2:$E$557,'Infos Relatório'!$B145,'Faturamento SP2'!$Z$2:$Z$557,'Infos Relatório'!BE$1)</f>
        <v>0</v>
      </c>
      <c r="BH145" s="15">
        <f>SUMIFS('Faturamento SP2'!$O$2:$O$557,'Faturamento SP2'!$D$2:$D$557,'Infos Relatório'!$B$84,'Faturamento SP2'!$E$2:$E$557,'Infos Relatório'!$B145,'Faturamento SP2'!$Z$2:$Z$557,'Infos Relatório'!BE$1,'Faturamento SP2'!$T$2:$T$557,"Sim")+SUMIFS('Faturamento SP2'!$P$2:$P$557,'Faturamento SP2'!$D$2:$D$557,'Infos Relatório'!$B$84,'Faturamento SP2'!$E$2:$E$557,'Infos Relatório'!$B145,'Faturamento SP2'!$Z$2:$Z$557,'Infos Relatório'!BE$1,'Faturamento SP2'!$T$2:$T$557,"Sim")</f>
        <v>0</v>
      </c>
      <c r="BI145" s="27" t="e">
        <f t="shared" si="33"/>
        <v>#DIV/0!</v>
      </c>
      <c r="BJ145" s="24">
        <f>SUMIFS('Faturamento SP2'!$H$2:$H$557,'Faturamento SP2'!$D$2:$D$557,'Infos Relatório'!$B$84,'Faturamento SP2'!$E$2:$E$557,'Infos Relatório'!$B145,'Faturamento SP2'!$Z$2:$Z$557,'Infos Relatório'!BE$1)</f>
        <v>0</v>
      </c>
      <c r="BK145" s="23">
        <f>COUNTIFS('Faturamento SP2'!$D$2:$D$557,'Infos Relatório'!$B$84,'Faturamento SP2'!$E$2:$E$557,'Infos Relatório'!$B145,'Faturamento SP2'!$Z$2:$Z$557,'Infos Relatório'!BK$1)</f>
        <v>0</v>
      </c>
      <c r="BL145" s="14">
        <f>SUMIFS('Faturamento SP2'!$G$2:$G$557,'Faturamento SP2'!$D$2:$D$557,'Infos Relatório'!$B$84,'Faturamento SP2'!$E$2:$E$557,'Infos Relatório'!$B145,'Faturamento SP2'!$Z$2:$Z$557,'Infos Relatório'!BK$1)</f>
        <v>0</v>
      </c>
      <c r="BM145" s="14">
        <f>SUMIFS('Faturamento SP2'!$J$2:$J$557,'Faturamento SP2'!$D$2:$D$557,'Infos Relatório'!$B$84,'Faturamento SP2'!$E$2:$E$557,'Infos Relatório'!$B145,'Faturamento SP2'!$Z$2:$Z$557,'Infos Relatório'!BK$1)</f>
        <v>0</v>
      </c>
      <c r="BN145" s="15">
        <f>SUMIFS('Faturamento SP2'!$O$2:$O$557,'Faturamento SP2'!$D$2:$D$557,'Infos Relatório'!$B$84,'Faturamento SP2'!$E$2:$E$557,'Infos Relatório'!$B145,'Faturamento SP2'!$Z$2:$Z$557,'Infos Relatório'!BK$1,'Faturamento SP2'!$T$2:$T$557,"Sim")+SUMIFS('Faturamento SP2'!$P$2:$P$557,'Faturamento SP2'!$D$2:$D$557,'Infos Relatório'!$B$84,'Faturamento SP2'!$E$2:$E$557,'Infos Relatório'!$B145,'Faturamento SP2'!$Z$2:$Z$557,'Infos Relatório'!BK$1,'Faturamento SP2'!$T$2:$T$557,"Sim")</f>
        <v>0</v>
      </c>
      <c r="BO145" s="27" t="e">
        <f t="shared" si="34"/>
        <v>#DIV/0!</v>
      </c>
      <c r="BP145" s="24">
        <f>SUMIFS('Faturamento SP2'!$H$2:$H$557,'Faturamento SP2'!$D$2:$D$557,'Infos Relatório'!$B$84,'Faturamento SP2'!$E$2:$E$557,'Infos Relatório'!$B145,'Faturamento SP2'!$Z$2:$Z$557,'Infos Relatório'!BK$1)</f>
        <v>0</v>
      </c>
      <c r="BQ145" s="23">
        <f>COUNTIFS('Faturamento SP2'!$D$2:$D$557,'Infos Relatório'!$B$84,'Faturamento SP2'!$E$2:$E$557,'Infos Relatório'!$B145,'Faturamento SP2'!$Z$2:$Z$557,'Infos Relatório'!BQ$1)</f>
        <v>0</v>
      </c>
      <c r="BR145" s="14">
        <f>SUMIFS('Faturamento SP2'!$G$2:$G$557,'Faturamento SP2'!$D$2:$D$557,'Infos Relatório'!$B$84,'Faturamento SP2'!$E$2:$E$557,'Infos Relatório'!$B145,'Faturamento SP2'!$Z$2:$Z$557,'Infos Relatório'!BQ$1)</f>
        <v>0</v>
      </c>
      <c r="BS145" s="14">
        <f>SUMIFS('Faturamento SP2'!$J$2:$J$557,'Faturamento SP2'!$D$2:$D$557,'Infos Relatório'!$B$84,'Faturamento SP2'!$E$2:$E$557,'Infos Relatório'!$B145,'Faturamento SP2'!$Z$2:$Z$557,'Infos Relatório'!BQ$1)</f>
        <v>0</v>
      </c>
      <c r="BT145" s="15">
        <f>SUMIFS('Faturamento SP2'!$O$2:$O$557,'Faturamento SP2'!$D$2:$D$557,'Infos Relatório'!$B$84,'Faturamento SP2'!$E$2:$E$557,'Infos Relatório'!$B145,'Faturamento SP2'!$Z$2:$Z$557,'Infos Relatório'!BQ$1,'Faturamento SP2'!$T$2:$T$557,"Sim")+SUMIFS('Faturamento SP2'!$P$2:$P$557,'Faturamento SP2'!$D$2:$D$557,'Infos Relatório'!$B$84,'Faturamento SP2'!$E$2:$E$557,'Infos Relatório'!$B145,'Faturamento SP2'!$Z$2:$Z$557,'Infos Relatório'!BQ$1,'Faturamento SP2'!$T$2:$T$557,"Sim")</f>
        <v>0</v>
      </c>
      <c r="BU145" s="27" t="e">
        <f t="shared" si="35"/>
        <v>#DIV/0!</v>
      </c>
      <c r="BV145" s="24">
        <f>SUMIFS('Faturamento SP2'!$H$2:$H$557,'Faturamento SP2'!$D$2:$D$557,'Infos Relatório'!$B$84,'Faturamento SP2'!$E$2:$E$557,'Infos Relatório'!$B145,'Faturamento SP2'!$Z$2:$Z$557,'Infos Relatório'!BQ$1)</f>
        <v>0</v>
      </c>
    </row>
    <row r="146" spans="2:74">
      <c r="B146" s="17" t="s">
        <v>782</v>
      </c>
      <c r="C146" s="23">
        <f>COUNTIFS('Faturamento SP2'!$D$2:$D$557,'Infos Relatório'!$B$84,'Faturamento SP2'!$E$2:$E$557,'Infos Relatório'!$B146,'Faturamento SP2'!$Z$2:$Z$557,'Infos Relatório'!C$1)</f>
        <v>0</v>
      </c>
      <c r="D146" s="14">
        <f>SUMIFS('Faturamento SP2'!$G$2:$G$557,'Faturamento SP2'!$D$2:$D$557,'Infos Relatório'!$B$84,'Faturamento SP2'!$E$2:$E$557,'Infos Relatório'!$B146,'Faturamento SP2'!$Z$2:$Z$557,'Infos Relatório'!C$1)</f>
        <v>0</v>
      </c>
      <c r="E146" s="55">
        <f>SUMIFS('Faturamento SP2'!$J$2:$J$557,'Faturamento SP2'!$D$2:$D$557,'Infos Relatório'!$B$84,'Faturamento SP2'!$E$2:$E$557,'Infos Relatório'!$B146,'Faturamento SP2'!$Z$2:$Z$557,'Infos Relatório'!C$1)</f>
        <v>0</v>
      </c>
      <c r="F146" s="15">
        <f>SUMIFS('Faturamento SP2'!$O$2:$O$557,'Faturamento SP2'!$D$2:$D$557,'Infos Relatório'!$B$84,'Faturamento SP2'!$E$2:$E$557,'Infos Relatório'!$B146,'Faturamento SP2'!$Z$2:$Z$557,'Infos Relatório'!C$1,'Faturamento SP2'!$T$2:$T$557,"Sim")+SUMIFS('Faturamento SP2'!$P$2:$P$557,'Faturamento SP2'!$D$2:$D$557,'Infos Relatório'!$B$84,'Faturamento SP2'!$E$2:$E$557,'Infos Relatório'!$B146,'Faturamento SP2'!$Z$2:$Z$557,'Infos Relatório'!C$1,'Faturamento SP2'!$T$2:$T$557,"Sim")</f>
        <v>0</v>
      </c>
      <c r="G146" s="60" t="e">
        <f t="shared" si="24"/>
        <v>#DIV/0!</v>
      </c>
      <c r="H146" s="24">
        <f>SUMIFS('Faturamento SP2'!$H$2:$H$557,'Faturamento SP2'!$D$2:$D$557,'Infos Relatório'!$B$84,'Faturamento SP2'!$E$2:$E$557,'Infos Relatório'!$B146,'Faturamento SP2'!$Z$2:$Z$557,'Infos Relatório'!C$1)</f>
        <v>0</v>
      </c>
      <c r="I146" s="23">
        <f>COUNTIFS('Faturamento SP2'!$D$2:$D$557,'Infos Relatório'!$B$84,'Faturamento SP2'!$E$2:$E$557,'Infos Relatório'!$B146,'Faturamento SP2'!$Z$2:$Z$557,'Infos Relatório'!I$1)</f>
        <v>0</v>
      </c>
      <c r="J146" s="14">
        <f>SUMIFS('Faturamento SP2'!$G$2:$G$557,'Faturamento SP2'!$D$2:$D$557,'Infos Relatório'!$B$84,'Faturamento SP2'!$E$2:$E$557,'Infos Relatório'!$B146,'Faturamento SP2'!$Z$2:$Z$557,'Infos Relatório'!I$1)</f>
        <v>0</v>
      </c>
      <c r="K146" s="55">
        <f>SUMIFS('Faturamento SP2'!$J$2:$J$557,'Faturamento SP2'!$D$2:$D$557,'Infos Relatório'!$B$84,'Faturamento SP2'!$E$2:$E$557,'Infos Relatório'!$B146,'Faturamento SP2'!$Z$2:$Z$557,'Infos Relatório'!I$1)</f>
        <v>0</v>
      </c>
      <c r="L146" s="15">
        <f>SUMIFS('Faturamento SP2'!$O$2:$O$557,'Faturamento SP2'!$D$2:$D$557,'Infos Relatório'!$B$84,'Faturamento SP2'!$E$2:$E$557,'Infos Relatório'!$B146,'Faturamento SP2'!$Z$2:$Z$557,'Infos Relatório'!I$1,'Faturamento SP2'!$T$2:$T$557,"Sim")+SUMIFS('Faturamento SP2'!$P$2:$P$557,'Faturamento SP2'!$D$2:$D$557,'Infos Relatório'!$B$84,'Faturamento SP2'!$E$2:$E$557,'Infos Relatório'!$B146,'Faturamento SP2'!$Z$2:$Z$557,'Infos Relatório'!I$1,'Faturamento SP2'!$T$2:$T$557,"Sim")</f>
        <v>0</v>
      </c>
      <c r="M146" s="27" t="e">
        <f t="shared" si="25"/>
        <v>#DIV/0!</v>
      </c>
      <c r="N146" s="24">
        <f>SUMIFS('Faturamento SP2'!$H$2:$H$557,'Faturamento SP2'!$D$2:$D$557,'Infos Relatório'!$B$84,'Faturamento SP2'!$E$2:$E$557,'Infos Relatório'!$B146,'Faturamento SP2'!$Z$2:$Z$557,'Infos Relatório'!I$1)</f>
        <v>0</v>
      </c>
      <c r="O146" s="23">
        <f>COUNTIFS('Faturamento SP2'!$D$2:$D$557,'Infos Relatório'!$B$84,'Faturamento SP2'!$E$2:$E$557,'Infos Relatório'!$B146,'Faturamento SP2'!$Z$2:$Z$557,'Infos Relatório'!O$1)</f>
        <v>0</v>
      </c>
      <c r="P146" s="14">
        <f>SUMIFS('Faturamento SP2'!$G$2:$G$557,'Faturamento SP2'!$D$2:$D$557,'Infos Relatório'!$B$84,'Faturamento SP2'!$E$2:$E$557,'Infos Relatório'!$B146,'Faturamento SP2'!$Z$2:$Z$557,'Infos Relatório'!O$1)</f>
        <v>0</v>
      </c>
      <c r="Q146" s="14">
        <f>SUMIFS('Faturamento SP2'!$J$2:$J$557,'Faturamento SP2'!$D$2:$D$557,'Infos Relatório'!$B$84,'Faturamento SP2'!$E$2:$E$557,'Infos Relatório'!$B146,'Faturamento SP2'!$Z$2:$Z$557,'Infos Relatório'!O$1)</f>
        <v>0</v>
      </c>
      <c r="R146" s="15">
        <f>SUMIFS('Faturamento SP2'!$O$2:$O$557,'Faturamento SP2'!$D$2:$D$557,'Infos Relatório'!$B$84,'Faturamento SP2'!$E$2:$E$557,'Infos Relatório'!$B146,'Faturamento SP2'!$Z$2:$Z$557,'Infos Relatório'!O$1,'Faturamento SP2'!$T$2:$T$557,"Sim")+SUMIFS('Faturamento SP2'!$P$2:$P$557,'Faturamento SP2'!$D$2:$D$557,'Infos Relatório'!$B$84,'Faturamento SP2'!$E$2:$E$557,'Infos Relatório'!$B146,'Faturamento SP2'!$Z$2:$Z$557,'Infos Relatório'!O$1,'Faturamento SP2'!$T$2:$T$557,"Sim")</f>
        <v>0</v>
      </c>
      <c r="S146" s="27" t="e">
        <f t="shared" si="26"/>
        <v>#DIV/0!</v>
      </c>
      <c r="T146" s="24">
        <f>SUMIFS('Faturamento SP2'!$H$2:$H$557,'Faturamento SP2'!$D$2:$D$557,'Infos Relatório'!$B$84,'Faturamento SP2'!$E$2:$E$557,'Infos Relatório'!$B146,'Faturamento SP2'!$Z$2:$Z$557,'Infos Relatório'!O$1)</f>
        <v>0</v>
      </c>
      <c r="U146" s="23">
        <f>COUNTIFS('Faturamento SP2'!$D$2:$D$557,'Infos Relatório'!$B$84,'Faturamento SP2'!$E$2:$E$557,'Infos Relatório'!$B146,'Faturamento SP2'!$Z$2:$Z$557,'Infos Relatório'!U$1)</f>
        <v>0</v>
      </c>
      <c r="V146" s="14">
        <f>SUMIFS('Faturamento SP2'!$G$2:$G$557,'Faturamento SP2'!$D$2:$D$557,'Infos Relatório'!$B$84,'Faturamento SP2'!$E$2:$E$557,'Infos Relatório'!$B146,'Faturamento SP2'!$Z$2:$Z$557,'Infos Relatório'!U$1)</f>
        <v>0</v>
      </c>
      <c r="W146" s="14">
        <f>SUMIFS('Faturamento SP2'!$J$2:$J$557,'Faturamento SP2'!$D$2:$D$557,'Infos Relatório'!$B$84,'Faturamento SP2'!$E$2:$E$557,'Infos Relatório'!$B146,'Faturamento SP2'!$Z$2:$Z$557,'Infos Relatório'!U$1)</f>
        <v>0</v>
      </c>
      <c r="X146" s="15">
        <f>SUMIFS('Faturamento SP2'!$O$2:$O$557,'Faturamento SP2'!$D$2:$D$557,'Infos Relatório'!$B$84,'Faturamento SP2'!$E$2:$E$557,'Infos Relatório'!$B146,'Faturamento SP2'!$Z$2:$Z$557,'Infos Relatório'!U$1,'Faturamento SP2'!$T$2:$T$557,"Sim")+SUMIFS('Faturamento SP2'!$P$2:$P$557,'Faturamento SP2'!$D$2:$D$557,'Infos Relatório'!$B$84,'Faturamento SP2'!$E$2:$E$557,'Infos Relatório'!$B146,'Faturamento SP2'!$Z$2:$Z$557,'Infos Relatório'!U$1,'Faturamento SP2'!$T$2:$T$557,"Sim")</f>
        <v>0</v>
      </c>
      <c r="Y146" s="27" t="e">
        <f t="shared" si="27"/>
        <v>#DIV/0!</v>
      </c>
      <c r="Z146" s="24">
        <f>SUMIFS('Faturamento SP2'!$H$2:$H$557,'Faturamento SP2'!$D$2:$D$557,'Infos Relatório'!$B$84,'Faturamento SP2'!$E$2:$E$557,'Infos Relatório'!$B146,'Faturamento SP2'!$Z$2:$Z$557,'Infos Relatório'!U$1)</f>
        <v>0</v>
      </c>
      <c r="AA146" s="23">
        <f>COUNTIFS('Faturamento SP2'!$D$2:$D$557,'Infos Relatório'!$B$84,'Faturamento SP2'!$E$2:$E$557,'Infos Relatório'!$B146,'Faturamento SP2'!$Z$2:$Z$557,'Infos Relatório'!AA$1)</f>
        <v>0</v>
      </c>
      <c r="AB146" s="14">
        <f>SUMIFS('Faturamento SP2'!$G$2:$G$557,'Faturamento SP2'!$D$2:$D$557,'Infos Relatório'!$B$84,'Faturamento SP2'!$E$2:$E$557,'Infos Relatório'!$B146,'Faturamento SP2'!$Z$2:$Z$557,'Infos Relatório'!AA$1)</f>
        <v>0</v>
      </c>
      <c r="AC146" s="14">
        <f>SUMIFS('Faturamento SP2'!$J$2:$J$557,'Faturamento SP2'!$D$2:$D$557,'Infos Relatório'!$B$84,'Faturamento SP2'!$E$2:$E$557,'Infos Relatório'!$B146,'Faturamento SP2'!$Z$2:$Z$557,'Infos Relatório'!AA$1)</f>
        <v>0</v>
      </c>
      <c r="AD146" s="15">
        <f>SUMIFS('Faturamento SP2'!$O$2:$O$557,'Faturamento SP2'!$D$2:$D$557,'Infos Relatório'!$B$84,'Faturamento SP2'!$E$2:$E$557,'Infos Relatório'!$B146,'Faturamento SP2'!$Z$2:$Z$557,'Infos Relatório'!AA$1,'Faturamento SP2'!$T$2:$T$557,"Sim")+SUMIFS('Faturamento SP2'!$P$2:$P$557,'Faturamento SP2'!$D$2:$D$557,'Infos Relatório'!$B$84,'Faturamento SP2'!$E$2:$E$557,'Infos Relatório'!$B146,'Faturamento SP2'!$Z$2:$Z$557,'Infos Relatório'!AA$1,'Faturamento SP2'!$T$2:$T$557,"Sim")</f>
        <v>0</v>
      </c>
      <c r="AE146" s="27" t="e">
        <f t="shared" si="28"/>
        <v>#DIV/0!</v>
      </c>
      <c r="AF146" s="24">
        <f>SUMIFS('Faturamento SP2'!$H$2:$H$557,'Faturamento SP2'!$D$2:$D$557,'Infos Relatório'!$B$84,'Faturamento SP2'!$E$2:$E$557,'Infos Relatório'!$B146,'Faturamento SP2'!$Z$2:$Z$557,'Infos Relatório'!AA$1)</f>
        <v>0</v>
      </c>
      <c r="AG146" s="23">
        <f>COUNTIFS('Faturamento SP2'!$D$2:$D$557,'Infos Relatório'!$B$84,'Faturamento SP2'!$E$2:$E$557,'Infos Relatório'!$B146,'Faturamento SP2'!$Z$2:$Z$557,'Infos Relatório'!AG$1)</f>
        <v>0</v>
      </c>
      <c r="AH146" s="14">
        <f>SUMIFS('Faturamento SP2'!$G$2:$G$557,'Faturamento SP2'!$D$2:$D$557,'Infos Relatório'!$B$84,'Faturamento SP2'!$E$2:$E$557,'Infos Relatório'!$B146,'Faturamento SP2'!$Z$2:$Z$557,'Infos Relatório'!AG$1)</f>
        <v>0</v>
      </c>
      <c r="AI146" s="14">
        <f>SUMIFS('Faturamento SP2'!$J$2:$J$557,'Faturamento SP2'!$D$2:$D$557,'Infos Relatório'!$B$84,'Faturamento SP2'!$E$2:$E$557,'Infos Relatório'!$B146,'Faturamento SP2'!$Z$2:$Z$557,'Infos Relatório'!AG$1)</f>
        <v>0</v>
      </c>
      <c r="AJ146" s="15">
        <f>SUMIFS('Faturamento SP2'!$O$2:$O$557,'Faturamento SP2'!$D$2:$D$557,'Infos Relatório'!$B$84,'Faturamento SP2'!$E$2:$E$557,'Infos Relatório'!$B146,'Faturamento SP2'!$Z$2:$Z$557,'Infos Relatório'!AG$1,'Faturamento SP2'!$T$2:$T$557,"Sim")+SUMIFS('Faturamento SP2'!$P$2:$P$557,'Faturamento SP2'!$D$2:$D$557,'Infos Relatório'!$B$84,'Faturamento SP2'!$E$2:$E$557,'Infos Relatório'!$B146,'Faturamento SP2'!$Z$2:$Z$557,'Infos Relatório'!AG$1,'Faturamento SP2'!$T$2:$T$557,"Sim")</f>
        <v>0</v>
      </c>
      <c r="AK146" s="27" t="e">
        <f t="shared" si="29"/>
        <v>#DIV/0!</v>
      </c>
      <c r="AL146" s="24">
        <f>SUMIFS('Faturamento SP2'!$H$2:$H$557,'Faturamento SP2'!$D$2:$D$557,'Infos Relatório'!$B$84,'Faturamento SP2'!$E$2:$E$557,'Infos Relatório'!$B146,'Faturamento SP2'!$Z$2:$Z$557,'Infos Relatório'!AG$1)</f>
        <v>0</v>
      </c>
      <c r="AM146" s="23">
        <f>COUNTIFS('Faturamento SP2'!$D$2:$D$557,'Infos Relatório'!$B$84,'Faturamento SP2'!$E$2:$E$557,'Infos Relatório'!$B146,'Faturamento SP2'!$Z$2:$Z$557,'Infos Relatório'!AM$1)</f>
        <v>0</v>
      </c>
      <c r="AN146" s="14">
        <f>SUMIFS('Faturamento SP2'!$G$2:$G$557,'Faturamento SP2'!$D$2:$D$557,'Infos Relatório'!$B$84,'Faturamento SP2'!$E$2:$E$557,'Infos Relatório'!$B146,'Faturamento SP2'!$Z$2:$Z$557,'Infos Relatório'!AM$1)</f>
        <v>0</v>
      </c>
      <c r="AO146" s="14">
        <f>SUMIFS('Faturamento SP2'!$J$2:$J$557,'Faturamento SP2'!$D$2:$D$557,'Infos Relatório'!$B$84,'Faturamento SP2'!$E$2:$E$557,'Infos Relatório'!$B146,'Faturamento SP2'!$Z$2:$Z$557,'Infos Relatório'!AM$1)</f>
        <v>0</v>
      </c>
      <c r="AP146" s="15">
        <f>SUMIFS('Faturamento SP2'!$O$2:$O$557,'Faturamento SP2'!$D$2:$D$557,'Infos Relatório'!$B$84,'Faturamento SP2'!$E$2:$E$557,'Infos Relatório'!$B146,'Faturamento SP2'!$Z$2:$Z$557,'Infos Relatório'!AM$1,'Faturamento SP2'!$T$2:$T$557,"Sim")+SUMIFS('Faturamento SP2'!$P$2:$P$557,'Faturamento SP2'!$D$2:$D$557,'Infos Relatório'!$B$84,'Faturamento SP2'!$E$2:$E$557,'Infos Relatório'!$B146,'Faturamento SP2'!$Z$2:$Z$557,'Infos Relatório'!AM$1,'Faturamento SP2'!$T$2:$T$557,"Sim")</f>
        <v>0</v>
      </c>
      <c r="AQ146" s="27" t="e">
        <f t="shared" si="30"/>
        <v>#DIV/0!</v>
      </c>
      <c r="AR146" s="24">
        <f>SUMIFS('Faturamento SP2'!$H$2:$H$557,'Faturamento SP2'!$D$2:$D$557,'Infos Relatório'!$B$84,'Faturamento SP2'!$E$2:$E$557,'Infos Relatório'!$B146,'Faturamento SP2'!$Z$2:$Z$557,'Infos Relatório'!AM$1)</f>
        <v>0</v>
      </c>
      <c r="AS146" s="23">
        <f>COUNTIFS('Faturamento SP2'!$D$2:$D$557,'Infos Relatório'!$B$84,'Faturamento SP2'!$E$2:$E$557,'Infos Relatório'!$B146,'Faturamento SP2'!$Z$2:$Z$557,'Infos Relatório'!AS$1)</f>
        <v>0</v>
      </c>
      <c r="AT146" s="14">
        <f>SUMIFS('Faturamento SP2'!$G$2:$G$557,'Faturamento SP2'!$D$2:$D$557,'Infos Relatório'!$B$84,'Faturamento SP2'!$E$2:$E$557,'Infos Relatório'!$B146,'Faturamento SP2'!$Z$2:$Z$557,'Infos Relatório'!AS$1)</f>
        <v>0</v>
      </c>
      <c r="AU146" s="14">
        <f>SUMIFS('Faturamento SP2'!$J$2:$J$557,'Faturamento SP2'!$D$2:$D$557,'Infos Relatório'!$B$84,'Faturamento SP2'!$E$2:$E$557,'Infos Relatório'!$B146,'Faturamento SP2'!$Z$2:$Z$557,'Infos Relatório'!AS$1)</f>
        <v>0</v>
      </c>
      <c r="AV146" s="15">
        <f>SUMIFS('Faturamento SP2'!$O$2:$O$557,'Faturamento SP2'!$D$2:$D$557,'Infos Relatório'!$B$84,'Faturamento SP2'!$E$2:$E$557,'Infos Relatório'!$B146,'Faturamento SP2'!$Z$2:$Z$557,'Infos Relatório'!AS$1,'Faturamento SP2'!$T$2:$T$557,"Sim")+SUMIFS('Faturamento SP2'!$P$2:$P$557,'Faturamento SP2'!$D$2:$D$557,'Infos Relatório'!$B$84,'Faturamento SP2'!$E$2:$E$557,'Infos Relatório'!$B146,'Faturamento SP2'!$Z$2:$Z$557,'Infos Relatório'!AS$1,'Faturamento SP2'!$T$2:$T$557,"Sim")</f>
        <v>0</v>
      </c>
      <c r="AW146" s="27" t="e">
        <f t="shared" si="31"/>
        <v>#DIV/0!</v>
      </c>
      <c r="AX146" s="24">
        <f>SUMIFS('Faturamento SP2'!$H$2:$H$557,'Faturamento SP2'!$D$2:$D$557,'Infos Relatório'!$B$84,'Faturamento SP2'!$E$2:$E$557,'Infos Relatório'!$B146,'Faturamento SP2'!$Z$2:$Z$557,'Infos Relatório'!AS$1)</f>
        <v>0</v>
      </c>
      <c r="AY146" s="23">
        <f>COUNTIFS('Faturamento SP2'!$D$2:$D$557,'Infos Relatório'!$B$84,'Faturamento SP2'!$E$2:$E$557,'Infos Relatório'!$B146,'Faturamento SP2'!$Z$2:$Z$557,'Infos Relatório'!AY$1)</f>
        <v>0</v>
      </c>
      <c r="AZ146" s="14">
        <f>SUMIFS('Faturamento SP2'!$G$2:$G$557,'Faturamento SP2'!$D$2:$D$557,'Infos Relatório'!$B$84,'Faturamento SP2'!$E$2:$E$557,'Infos Relatório'!$B146,'Faturamento SP2'!$Z$2:$Z$557,'Infos Relatório'!AY$1)</f>
        <v>0</v>
      </c>
      <c r="BA146" s="14">
        <f>SUMIFS('Faturamento SP2'!$J$2:$J$557,'Faturamento SP2'!$D$2:$D$557,'Infos Relatório'!$B$84,'Faturamento SP2'!$E$2:$E$557,'Infos Relatório'!$B146,'Faturamento SP2'!$Z$2:$Z$557,'Infos Relatório'!AY$1)</f>
        <v>0</v>
      </c>
      <c r="BB146" s="15">
        <f>SUMIFS('Faturamento SP2'!$O$2:$O$557,'Faturamento SP2'!$D$2:$D$557,'Infos Relatório'!$B$84,'Faturamento SP2'!$E$2:$E$557,'Infos Relatório'!$B146,'Faturamento SP2'!$Z$2:$Z$557,'Infos Relatório'!AY$1,'Faturamento SP2'!$T$2:$T$557,"Sim")+SUMIFS('Faturamento SP2'!$P$2:$P$557,'Faturamento SP2'!$D$2:$D$557,'Infos Relatório'!$B$84,'Faturamento SP2'!$E$2:$E$557,'Infos Relatório'!$B146,'Faturamento SP2'!$Z$2:$Z$557,'Infos Relatório'!AY$1,'Faturamento SP2'!$T$2:$T$557,"Sim")</f>
        <v>0</v>
      </c>
      <c r="BC146" s="27" t="e">
        <f t="shared" si="32"/>
        <v>#DIV/0!</v>
      </c>
      <c r="BD146" s="24">
        <f>SUMIFS('Faturamento SP2'!$H$2:$H$557,'Faturamento SP2'!$D$2:$D$557,'Infos Relatório'!$B$84,'Faturamento SP2'!$E$2:$E$557,'Infos Relatório'!$B146,'Faturamento SP2'!$Z$2:$Z$557,'Infos Relatório'!AY$1)</f>
        <v>0</v>
      </c>
      <c r="BE146" s="23">
        <f>COUNTIFS('Faturamento SP2'!$D$2:$D$557,'Infos Relatório'!$B$84,'Faturamento SP2'!$E$2:$E$557,'Infos Relatório'!$B146,'Faturamento SP2'!$Z$2:$Z$557,'Infos Relatório'!BE$1)</f>
        <v>0</v>
      </c>
      <c r="BF146" s="14">
        <f>SUMIFS('Faturamento SP2'!$G$2:$G$557,'Faturamento SP2'!$D$2:$D$557,'Infos Relatório'!$B$84,'Faturamento SP2'!$E$2:$E$557,'Infos Relatório'!$B146,'Faturamento SP2'!$Z$2:$Z$557,'Infos Relatório'!BE$1)</f>
        <v>0</v>
      </c>
      <c r="BG146" s="14">
        <f>SUMIFS('Faturamento SP2'!$J$2:$J$557,'Faturamento SP2'!$D$2:$D$557,'Infos Relatório'!$B$84,'Faturamento SP2'!$E$2:$E$557,'Infos Relatório'!$B146,'Faturamento SP2'!$Z$2:$Z$557,'Infos Relatório'!BE$1)</f>
        <v>0</v>
      </c>
      <c r="BH146" s="15">
        <f>SUMIFS('Faturamento SP2'!$O$2:$O$557,'Faturamento SP2'!$D$2:$D$557,'Infos Relatório'!$B$84,'Faturamento SP2'!$E$2:$E$557,'Infos Relatório'!$B146,'Faturamento SP2'!$Z$2:$Z$557,'Infos Relatório'!BE$1,'Faturamento SP2'!$T$2:$T$557,"Sim")+SUMIFS('Faturamento SP2'!$P$2:$P$557,'Faturamento SP2'!$D$2:$D$557,'Infos Relatório'!$B$84,'Faturamento SP2'!$E$2:$E$557,'Infos Relatório'!$B146,'Faturamento SP2'!$Z$2:$Z$557,'Infos Relatório'!BE$1,'Faturamento SP2'!$T$2:$T$557,"Sim")</f>
        <v>0</v>
      </c>
      <c r="BI146" s="27" t="e">
        <f t="shared" si="33"/>
        <v>#DIV/0!</v>
      </c>
      <c r="BJ146" s="24">
        <f>SUMIFS('Faturamento SP2'!$H$2:$H$557,'Faturamento SP2'!$D$2:$D$557,'Infos Relatório'!$B$84,'Faturamento SP2'!$E$2:$E$557,'Infos Relatório'!$B146,'Faturamento SP2'!$Z$2:$Z$557,'Infos Relatório'!BE$1)</f>
        <v>0</v>
      </c>
      <c r="BK146" s="23">
        <f>COUNTIFS('Faturamento SP2'!$D$2:$D$557,'Infos Relatório'!$B$84,'Faturamento SP2'!$E$2:$E$557,'Infos Relatório'!$B146,'Faturamento SP2'!$Z$2:$Z$557,'Infos Relatório'!BK$1)</f>
        <v>0</v>
      </c>
      <c r="BL146" s="14">
        <f>SUMIFS('Faturamento SP2'!$G$2:$G$557,'Faturamento SP2'!$D$2:$D$557,'Infos Relatório'!$B$84,'Faturamento SP2'!$E$2:$E$557,'Infos Relatório'!$B146,'Faturamento SP2'!$Z$2:$Z$557,'Infos Relatório'!BK$1)</f>
        <v>0</v>
      </c>
      <c r="BM146" s="14">
        <f>SUMIFS('Faturamento SP2'!$J$2:$J$557,'Faturamento SP2'!$D$2:$D$557,'Infos Relatório'!$B$84,'Faturamento SP2'!$E$2:$E$557,'Infos Relatório'!$B146,'Faturamento SP2'!$Z$2:$Z$557,'Infos Relatório'!BK$1)</f>
        <v>0</v>
      </c>
      <c r="BN146" s="15">
        <f>SUMIFS('Faturamento SP2'!$O$2:$O$557,'Faturamento SP2'!$D$2:$D$557,'Infos Relatório'!$B$84,'Faturamento SP2'!$E$2:$E$557,'Infos Relatório'!$B146,'Faturamento SP2'!$Z$2:$Z$557,'Infos Relatório'!BK$1,'Faturamento SP2'!$T$2:$T$557,"Sim")+SUMIFS('Faturamento SP2'!$P$2:$P$557,'Faturamento SP2'!$D$2:$D$557,'Infos Relatório'!$B$84,'Faturamento SP2'!$E$2:$E$557,'Infos Relatório'!$B146,'Faturamento SP2'!$Z$2:$Z$557,'Infos Relatório'!BK$1,'Faturamento SP2'!$T$2:$T$557,"Sim")</f>
        <v>0</v>
      </c>
      <c r="BO146" s="27" t="e">
        <f t="shared" si="34"/>
        <v>#DIV/0!</v>
      </c>
      <c r="BP146" s="24">
        <f>SUMIFS('Faturamento SP2'!$H$2:$H$557,'Faturamento SP2'!$D$2:$D$557,'Infos Relatório'!$B$84,'Faturamento SP2'!$E$2:$E$557,'Infos Relatório'!$B146,'Faturamento SP2'!$Z$2:$Z$557,'Infos Relatório'!BK$1)</f>
        <v>0</v>
      </c>
      <c r="BQ146" s="23">
        <f>COUNTIFS('Faturamento SP2'!$D$2:$D$557,'Infos Relatório'!$B$84,'Faturamento SP2'!$E$2:$E$557,'Infos Relatório'!$B146,'Faturamento SP2'!$Z$2:$Z$557,'Infos Relatório'!BQ$1)</f>
        <v>0</v>
      </c>
      <c r="BR146" s="14">
        <f>SUMIFS('Faturamento SP2'!$G$2:$G$557,'Faturamento SP2'!$D$2:$D$557,'Infos Relatório'!$B$84,'Faturamento SP2'!$E$2:$E$557,'Infos Relatório'!$B146,'Faturamento SP2'!$Z$2:$Z$557,'Infos Relatório'!BQ$1)</f>
        <v>0</v>
      </c>
      <c r="BS146" s="14">
        <f>SUMIFS('Faturamento SP2'!$J$2:$J$557,'Faturamento SP2'!$D$2:$D$557,'Infos Relatório'!$B$84,'Faturamento SP2'!$E$2:$E$557,'Infos Relatório'!$B146,'Faturamento SP2'!$Z$2:$Z$557,'Infos Relatório'!BQ$1)</f>
        <v>0</v>
      </c>
      <c r="BT146" s="15">
        <f>SUMIFS('Faturamento SP2'!$O$2:$O$557,'Faturamento SP2'!$D$2:$D$557,'Infos Relatório'!$B$84,'Faturamento SP2'!$E$2:$E$557,'Infos Relatório'!$B146,'Faturamento SP2'!$Z$2:$Z$557,'Infos Relatório'!BQ$1,'Faturamento SP2'!$T$2:$T$557,"Sim")+SUMIFS('Faturamento SP2'!$P$2:$P$557,'Faturamento SP2'!$D$2:$D$557,'Infos Relatório'!$B$84,'Faturamento SP2'!$E$2:$E$557,'Infos Relatório'!$B146,'Faturamento SP2'!$Z$2:$Z$557,'Infos Relatório'!BQ$1,'Faturamento SP2'!$T$2:$T$557,"Sim")</f>
        <v>0</v>
      </c>
      <c r="BU146" s="27" t="e">
        <f t="shared" si="35"/>
        <v>#DIV/0!</v>
      </c>
      <c r="BV146" s="24">
        <f>SUMIFS('Faturamento SP2'!$H$2:$H$557,'Faturamento SP2'!$D$2:$D$557,'Infos Relatório'!$B$84,'Faturamento SP2'!$E$2:$E$557,'Infos Relatório'!$B146,'Faturamento SP2'!$Z$2:$Z$557,'Infos Relatório'!BQ$1)</f>
        <v>0</v>
      </c>
    </row>
    <row r="147" spans="2:74">
      <c r="B147" s="17" t="s">
        <v>288</v>
      </c>
      <c r="C147" s="23">
        <f>COUNTIFS('Faturamento SP2'!$D$2:$D$557,'Infos Relatório'!$B$84,'Faturamento SP2'!$E$2:$E$557,'Infos Relatório'!$B147,'Faturamento SP2'!$Z$2:$Z$557,'Infos Relatório'!C$1)</f>
        <v>0</v>
      </c>
      <c r="D147" s="14">
        <f>SUMIFS('Faturamento SP2'!$G$2:$G$557,'Faturamento SP2'!$D$2:$D$557,'Infos Relatório'!$B$84,'Faturamento SP2'!$E$2:$E$557,'Infos Relatório'!$B147,'Faturamento SP2'!$Z$2:$Z$557,'Infos Relatório'!C$1)</f>
        <v>0</v>
      </c>
      <c r="E147" s="55">
        <f>SUMIFS('Faturamento SP2'!$J$2:$J$557,'Faturamento SP2'!$D$2:$D$557,'Infos Relatório'!$B$84,'Faturamento SP2'!$E$2:$E$557,'Infos Relatório'!$B147,'Faturamento SP2'!$Z$2:$Z$557,'Infos Relatório'!C$1)</f>
        <v>0</v>
      </c>
      <c r="F147" s="15">
        <f>SUMIFS('Faturamento SP2'!$O$2:$O$557,'Faturamento SP2'!$D$2:$D$557,'Infos Relatório'!$B$84,'Faturamento SP2'!$E$2:$E$557,'Infos Relatório'!$B147,'Faturamento SP2'!$Z$2:$Z$557,'Infos Relatório'!C$1,'Faturamento SP2'!$T$2:$T$557,"Sim")+SUMIFS('Faturamento SP2'!$P$2:$P$557,'Faturamento SP2'!$D$2:$D$557,'Infos Relatório'!$B$84,'Faturamento SP2'!$E$2:$E$557,'Infos Relatório'!$B147,'Faturamento SP2'!$Z$2:$Z$557,'Infos Relatório'!C$1,'Faturamento SP2'!$T$2:$T$557,"Sim")</f>
        <v>0</v>
      </c>
      <c r="G147" s="60" t="e">
        <f t="shared" si="24"/>
        <v>#DIV/0!</v>
      </c>
      <c r="H147" s="24">
        <f>SUMIFS('Faturamento SP2'!$H$2:$H$557,'Faturamento SP2'!$D$2:$D$557,'Infos Relatório'!$B$84,'Faturamento SP2'!$E$2:$E$557,'Infos Relatório'!$B147,'Faturamento SP2'!$Z$2:$Z$557,'Infos Relatório'!C$1)</f>
        <v>0</v>
      </c>
      <c r="I147" s="23">
        <f>COUNTIFS('Faturamento SP2'!$D$2:$D$557,'Infos Relatório'!$B$84,'Faturamento SP2'!$E$2:$E$557,'Infos Relatório'!$B147,'Faturamento SP2'!$Z$2:$Z$557,'Infos Relatório'!I$1)</f>
        <v>0</v>
      </c>
      <c r="J147" s="14">
        <f>SUMIFS('Faturamento SP2'!$G$2:$G$557,'Faturamento SP2'!$D$2:$D$557,'Infos Relatório'!$B$84,'Faturamento SP2'!$E$2:$E$557,'Infos Relatório'!$B147,'Faturamento SP2'!$Z$2:$Z$557,'Infos Relatório'!I$1)</f>
        <v>0</v>
      </c>
      <c r="K147" s="55">
        <f>SUMIFS('Faturamento SP2'!$J$2:$J$557,'Faturamento SP2'!$D$2:$D$557,'Infos Relatório'!$B$84,'Faturamento SP2'!$E$2:$E$557,'Infos Relatório'!$B147,'Faturamento SP2'!$Z$2:$Z$557,'Infos Relatório'!I$1)</f>
        <v>0</v>
      </c>
      <c r="L147" s="15">
        <f>SUMIFS('Faturamento SP2'!$O$2:$O$557,'Faturamento SP2'!$D$2:$D$557,'Infos Relatório'!$B$84,'Faturamento SP2'!$E$2:$E$557,'Infos Relatório'!$B147,'Faturamento SP2'!$Z$2:$Z$557,'Infos Relatório'!I$1,'Faturamento SP2'!$T$2:$T$557,"Sim")+SUMIFS('Faturamento SP2'!$P$2:$P$557,'Faturamento SP2'!$D$2:$D$557,'Infos Relatório'!$B$84,'Faturamento SP2'!$E$2:$E$557,'Infos Relatório'!$B147,'Faturamento SP2'!$Z$2:$Z$557,'Infos Relatório'!I$1,'Faturamento SP2'!$T$2:$T$557,"Sim")</f>
        <v>0</v>
      </c>
      <c r="M147" s="27" t="e">
        <f t="shared" si="25"/>
        <v>#DIV/0!</v>
      </c>
      <c r="N147" s="24">
        <f>SUMIFS('Faturamento SP2'!$H$2:$H$557,'Faturamento SP2'!$D$2:$D$557,'Infos Relatório'!$B$84,'Faturamento SP2'!$E$2:$E$557,'Infos Relatório'!$B147,'Faturamento SP2'!$Z$2:$Z$557,'Infos Relatório'!I$1)</f>
        <v>0</v>
      </c>
      <c r="O147" s="23">
        <f>COUNTIFS('Faturamento SP2'!$D$2:$D$557,'Infos Relatório'!$B$84,'Faturamento SP2'!$E$2:$E$557,'Infos Relatório'!$B147,'Faturamento SP2'!$Z$2:$Z$557,'Infos Relatório'!O$1)</f>
        <v>0</v>
      </c>
      <c r="P147" s="14">
        <f>SUMIFS('Faturamento SP2'!$G$2:$G$557,'Faturamento SP2'!$D$2:$D$557,'Infos Relatório'!$B$84,'Faturamento SP2'!$E$2:$E$557,'Infos Relatório'!$B147,'Faturamento SP2'!$Z$2:$Z$557,'Infos Relatório'!O$1)</f>
        <v>0</v>
      </c>
      <c r="Q147" s="14">
        <f>SUMIFS('Faturamento SP2'!$J$2:$J$557,'Faturamento SP2'!$D$2:$D$557,'Infos Relatório'!$B$84,'Faturamento SP2'!$E$2:$E$557,'Infos Relatório'!$B147,'Faturamento SP2'!$Z$2:$Z$557,'Infos Relatório'!O$1)</f>
        <v>0</v>
      </c>
      <c r="R147" s="15">
        <f>SUMIFS('Faturamento SP2'!$O$2:$O$557,'Faturamento SP2'!$D$2:$D$557,'Infos Relatório'!$B$84,'Faturamento SP2'!$E$2:$E$557,'Infos Relatório'!$B147,'Faturamento SP2'!$Z$2:$Z$557,'Infos Relatório'!O$1,'Faturamento SP2'!$T$2:$T$557,"Sim")+SUMIFS('Faturamento SP2'!$P$2:$P$557,'Faturamento SP2'!$D$2:$D$557,'Infos Relatório'!$B$84,'Faturamento SP2'!$E$2:$E$557,'Infos Relatório'!$B147,'Faturamento SP2'!$Z$2:$Z$557,'Infos Relatório'!O$1,'Faturamento SP2'!$T$2:$T$557,"Sim")</f>
        <v>0</v>
      </c>
      <c r="S147" s="27" t="e">
        <f t="shared" si="26"/>
        <v>#DIV/0!</v>
      </c>
      <c r="T147" s="24">
        <f>SUMIFS('Faturamento SP2'!$H$2:$H$557,'Faturamento SP2'!$D$2:$D$557,'Infos Relatório'!$B$84,'Faturamento SP2'!$E$2:$E$557,'Infos Relatório'!$B147,'Faturamento SP2'!$Z$2:$Z$557,'Infos Relatório'!O$1)</f>
        <v>0</v>
      </c>
      <c r="U147" s="23">
        <f>COUNTIFS('Faturamento SP2'!$D$2:$D$557,'Infos Relatório'!$B$84,'Faturamento SP2'!$E$2:$E$557,'Infos Relatório'!$B147,'Faturamento SP2'!$Z$2:$Z$557,'Infos Relatório'!U$1)</f>
        <v>0</v>
      </c>
      <c r="V147" s="14">
        <f>SUMIFS('Faturamento SP2'!$G$2:$G$557,'Faturamento SP2'!$D$2:$D$557,'Infos Relatório'!$B$84,'Faturamento SP2'!$E$2:$E$557,'Infos Relatório'!$B147,'Faturamento SP2'!$Z$2:$Z$557,'Infos Relatório'!U$1)</f>
        <v>0</v>
      </c>
      <c r="W147" s="14">
        <f>SUMIFS('Faturamento SP2'!$J$2:$J$557,'Faturamento SP2'!$D$2:$D$557,'Infos Relatório'!$B$84,'Faturamento SP2'!$E$2:$E$557,'Infos Relatório'!$B147,'Faturamento SP2'!$Z$2:$Z$557,'Infos Relatório'!U$1)</f>
        <v>0</v>
      </c>
      <c r="X147" s="15">
        <f>SUMIFS('Faturamento SP2'!$O$2:$O$557,'Faturamento SP2'!$D$2:$D$557,'Infos Relatório'!$B$84,'Faturamento SP2'!$E$2:$E$557,'Infos Relatório'!$B147,'Faturamento SP2'!$Z$2:$Z$557,'Infos Relatório'!U$1,'Faturamento SP2'!$T$2:$T$557,"Sim")+SUMIFS('Faturamento SP2'!$P$2:$P$557,'Faturamento SP2'!$D$2:$D$557,'Infos Relatório'!$B$84,'Faturamento SP2'!$E$2:$E$557,'Infos Relatório'!$B147,'Faturamento SP2'!$Z$2:$Z$557,'Infos Relatório'!U$1,'Faturamento SP2'!$T$2:$T$557,"Sim")</f>
        <v>0</v>
      </c>
      <c r="Y147" s="27" t="e">
        <f t="shared" si="27"/>
        <v>#DIV/0!</v>
      </c>
      <c r="Z147" s="24">
        <f>SUMIFS('Faturamento SP2'!$H$2:$H$557,'Faturamento SP2'!$D$2:$D$557,'Infos Relatório'!$B$84,'Faturamento SP2'!$E$2:$E$557,'Infos Relatório'!$B147,'Faturamento SP2'!$Z$2:$Z$557,'Infos Relatório'!U$1)</f>
        <v>0</v>
      </c>
      <c r="AA147" s="23">
        <f>COUNTIFS('Faturamento SP2'!$D$2:$D$557,'Infos Relatório'!$B$84,'Faturamento SP2'!$E$2:$E$557,'Infos Relatório'!$B147,'Faturamento SP2'!$Z$2:$Z$557,'Infos Relatório'!AA$1)</f>
        <v>0</v>
      </c>
      <c r="AB147" s="14">
        <f>SUMIFS('Faturamento SP2'!$G$2:$G$557,'Faturamento SP2'!$D$2:$D$557,'Infos Relatório'!$B$84,'Faturamento SP2'!$E$2:$E$557,'Infos Relatório'!$B147,'Faturamento SP2'!$Z$2:$Z$557,'Infos Relatório'!AA$1)</f>
        <v>0</v>
      </c>
      <c r="AC147" s="14">
        <f>SUMIFS('Faturamento SP2'!$J$2:$J$557,'Faturamento SP2'!$D$2:$D$557,'Infos Relatório'!$B$84,'Faturamento SP2'!$E$2:$E$557,'Infos Relatório'!$B147,'Faturamento SP2'!$Z$2:$Z$557,'Infos Relatório'!AA$1)</f>
        <v>0</v>
      </c>
      <c r="AD147" s="15">
        <f>SUMIFS('Faturamento SP2'!$O$2:$O$557,'Faturamento SP2'!$D$2:$D$557,'Infos Relatório'!$B$84,'Faturamento SP2'!$E$2:$E$557,'Infos Relatório'!$B147,'Faturamento SP2'!$Z$2:$Z$557,'Infos Relatório'!AA$1,'Faturamento SP2'!$T$2:$T$557,"Sim")+SUMIFS('Faturamento SP2'!$P$2:$P$557,'Faturamento SP2'!$D$2:$D$557,'Infos Relatório'!$B$84,'Faturamento SP2'!$E$2:$E$557,'Infos Relatório'!$B147,'Faturamento SP2'!$Z$2:$Z$557,'Infos Relatório'!AA$1,'Faturamento SP2'!$T$2:$T$557,"Sim")</f>
        <v>0</v>
      </c>
      <c r="AE147" s="27" t="e">
        <f t="shared" si="28"/>
        <v>#DIV/0!</v>
      </c>
      <c r="AF147" s="24">
        <f>SUMIFS('Faturamento SP2'!$H$2:$H$557,'Faturamento SP2'!$D$2:$D$557,'Infos Relatório'!$B$84,'Faturamento SP2'!$E$2:$E$557,'Infos Relatório'!$B147,'Faturamento SP2'!$Z$2:$Z$557,'Infos Relatório'!AA$1)</f>
        <v>0</v>
      </c>
      <c r="AG147" s="23">
        <f>COUNTIFS('Faturamento SP2'!$D$2:$D$557,'Infos Relatório'!$B$84,'Faturamento SP2'!$E$2:$E$557,'Infos Relatório'!$B147,'Faturamento SP2'!$Z$2:$Z$557,'Infos Relatório'!AG$1)</f>
        <v>0</v>
      </c>
      <c r="AH147" s="14">
        <f>SUMIFS('Faturamento SP2'!$G$2:$G$557,'Faturamento SP2'!$D$2:$D$557,'Infos Relatório'!$B$84,'Faturamento SP2'!$E$2:$E$557,'Infos Relatório'!$B147,'Faturamento SP2'!$Z$2:$Z$557,'Infos Relatório'!AG$1)</f>
        <v>0</v>
      </c>
      <c r="AI147" s="14">
        <f>SUMIFS('Faturamento SP2'!$J$2:$J$557,'Faturamento SP2'!$D$2:$D$557,'Infos Relatório'!$B$84,'Faturamento SP2'!$E$2:$E$557,'Infos Relatório'!$B147,'Faturamento SP2'!$Z$2:$Z$557,'Infos Relatório'!AG$1)</f>
        <v>0</v>
      </c>
      <c r="AJ147" s="15">
        <f>SUMIFS('Faturamento SP2'!$O$2:$O$557,'Faturamento SP2'!$D$2:$D$557,'Infos Relatório'!$B$84,'Faturamento SP2'!$E$2:$E$557,'Infos Relatório'!$B147,'Faturamento SP2'!$Z$2:$Z$557,'Infos Relatório'!AG$1,'Faturamento SP2'!$T$2:$T$557,"Sim")+SUMIFS('Faturamento SP2'!$P$2:$P$557,'Faturamento SP2'!$D$2:$D$557,'Infos Relatório'!$B$84,'Faturamento SP2'!$E$2:$E$557,'Infos Relatório'!$B147,'Faturamento SP2'!$Z$2:$Z$557,'Infos Relatório'!AG$1,'Faturamento SP2'!$T$2:$T$557,"Sim")</f>
        <v>0</v>
      </c>
      <c r="AK147" s="27" t="e">
        <f t="shared" si="29"/>
        <v>#DIV/0!</v>
      </c>
      <c r="AL147" s="24">
        <f>SUMIFS('Faturamento SP2'!$H$2:$H$557,'Faturamento SP2'!$D$2:$D$557,'Infos Relatório'!$B$84,'Faturamento SP2'!$E$2:$E$557,'Infos Relatório'!$B147,'Faturamento SP2'!$Z$2:$Z$557,'Infos Relatório'!AG$1)</f>
        <v>0</v>
      </c>
      <c r="AM147" s="23">
        <f>COUNTIFS('Faturamento SP2'!$D$2:$D$557,'Infos Relatório'!$B$84,'Faturamento SP2'!$E$2:$E$557,'Infos Relatório'!$B147,'Faturamento SP2'!$Z$2:$Z$557,'Infos Relatório'!AM$1)</f>
        <v>0</v>
      </c>
      <c r="AN147" s="14">
        <f>SUMIFS('Faturamento SP2'!$G$2:$G$557,'Faturamento SP2'!$D$2:$D$557,'Infos Relatório'!$B$84,'Faturamento SP2'!$E$2:$E$557,'Infos Relatório'!$B147,'Faturamento SP2'!$Z$2:$Z$557,'Infos Relatório'!AM$1)</f>
        <v>0</v>
      </c>
      <c r="AO147" s="14">
        <f>SUMIFS('Faturamento SP2'!$J$2:$J$557,'Faturamento SP2'!$D$2:$D$557,'Infos Relatório'!$B$84,'Faturamento SP2'!$E$2:$E$557,'Infos Relatório'!$B147,'Faturamento SP2'!$Z$2:$Z$557,'Infos Relatório'!AM$1)</f>
        <v>0</v>
      </c>
      <c r="AP147" s="15">
        <f>SUMIFS('Faturamento SP2'!$O$2:$O$557,'Faturamento SP2'!$D$2:$D$557,'Infos Relatório'!$B$84,'Faturamento SP2'!$E$2:$E$557,'Infos Relatório'!$B147,'Faturamento SP2'!$Z$2:$Z$557,'Infos Relatório'!AM$1,'Faturamento SP2'!$T$2:$T$557,"Sim")+SUMIFS('Faturamento SP2'!$P$2:$P$557,'Faturamento SP2'!$D$2:$D$557,'Infos Relatório'!$B$84,'Faturamento SP2'!$E$2:$E$557,'Infos Relatório'!$B147,'Faturamento SP2'!$Z$2:$Z$557,'Infos Relatório'!AM$1,'Faturamento SP2'!$T$2:$T$557,"Sim")</f>
        <v>0</v>
      </c>
      <c r="AQ147" s="27" t="e">
        <f t="shared" si="30"/>
        <v>#DIV/0!</v>
      </c>
      <c r="AR147" s="24">
        <f>SUMIFS('Faturamento SP2'!$H$2:$H$557,'Faturamento SP2'!$D$2:$D$557,'Infos Relatório'!$B$84,'Faturamento SP2'!$E$2:$E$557,'Infos Relatório'!$B147,'Faturamento SP2'!$Z$2:$Z$557,'Infos Relatório'!AM$1)</f>
        <v>0</v>
      </c>
      <c r="AS147" s="23">
        <f>COUNTIFS('Faturamento SP2'!$D$2:$D$557,'Infos Relatório'!$B$84,'Faturamento SP2'!$E$2:$E$557,'Infos Relatório'!$B147,'Faturamento SP2'!$Z$2:$Z$557,'Infos Relatório'!AS$1)</f>
        <v>0</v>
      </c>
      <c r="AT147" s="14">
        <f>SUMIFS('Faturamento SP2'!$G$2:$G$557,'Faturamento SP2'!$D$2:$D$557,'Infos Relatório'!$B$84,'Faturamento SP2'!$E$2:$E$557,'Infos Relatório'!$B147,'Faturamento SP2'!$Z$2:$Z$557,'Infos Relatório'!AS$1)</f>
        <v>0</v>
      </c>
      <c r="AU147" s="14">
        <f>SUMIFS('Faturamento SP2'!$J$2:$J$557,'Faturamento SP2'!$D$2:$D$557,'Infos Relatório'!$B$84,'Faturamento SP2'!$E$2:$E$557,'Infos Relatório'!$B147,'Faturamento SP2'!$Z$2:$Z$557,'Infos Relatório'!AS$1)</f>
        <v>0</v>
      </c>
      <c r="AV147" s="15">
        <f>SUMIFS('Faturamento SP2'!$O$2:$O$557,'Faturamento SP2'!$D$2:$D$557,'Infos Relatório'!$B$84,'Faturamento SP2'!$E$2:$E$557,'Infos Relatório'!$B147,'Faturamento SP2'!$Z$2:$Z$557,'Infos Relatório'!AS$1,'Faturamento SP2'!$T$2:$T$557,"Sim")+SUMIFS('Faturamento SP2'!$P$2:$P$557,'Faturamento SP2'!$D$2:$D$557,'Infos Relatório'!$B$84,'Faturamento SP2'!$E$2:$E$557,'Infos Relatório'!$B147,'Faturamento SP2'!$Z$2:$Z$557,'Infos Relatório'!AS$1,'Faturamento SP2'!$T$2:$T$557,"Sim")</f>
        <v>0</v>
      </c>
      <c r="AW147" s="27" t="e">
        <f t="shared" si="31"/>
        <v>#DIV/0!</v>
      </c>
      <c r="AX147" s="24">
        <f>SUMIFS('Faturamento SP2'!$H$2:$H$557,'Faturamento SP2'!$D$2:$D$557,'Infos Relatório'!$B$84,'Faturamento SP2'!$E$2:$E$557,'Infos Relatório'!$B147,'Faturamento SP2'!$Z$2:$Z$557,'Infos Relatório'!AS$1)</f>
        <v>0</v>
      </c>
      <c r="AY147" s="23">
        <f>COUNTIFS('Faturamento SP2'!$D$2:$D$557,'Infos Relatório'!$B$84,'Faturamento SP2'!$E$2:$E$557,'Infos Relatório'!$B147,'Faturamento SP2'!$Z$2:$Z$557,'Infos Relatório'!AY$1)</f>
        <v>0</v>
      </c>
      <c r="AZ147" s="14">
        <f>SUMIFS('Faturamento SP2'!$G$2:$G$557,'Faturamento SP2'!$D$2:$D$557,'Infos Relatório'!$B$84,'Faturamento SP2'!$E$2:$E$557,'Infos Relatório'!$B147,'Faturamento SP2'!$Z$2:$Z$557,'Infos Relatório'!AY$1)</f>
        <v>0</v>
      </c>
      <c r="BA147" s="14">
        <f>SUMIFS('Faturamento SP2'!$J$2:$J$557,'Faturamento SP2'!$D$2:$D$557,'Infos Relatório'!$B$84,'Faturamento SP2'!$E$2:$E$557,'Infos Relatório'!$B147,'Faturamento SP2'!$Z$2:$Z$557,'Infos Relatório'!AY$1)</f>
        <v>0</v>
      </c>
      <c r="BB147" s="15">
        <f>SUMIFS('Faturamento SP2'!$O$2:$O$557,'Faturamento SP2'!$D$2:$D$557,'Infos Relatório'!$B$84,'Faturamento SP2'!$E$2:$E$557,'Infos Relatório'!$B147,'Faturamento SP2'!$Z$2:$Z$557,'Infos Relatório'!AY$1,'Faturamento SP2'!$T$2:$T$557,"Sim")+SUMIFS('Faturamento SP2'!$P$2:$P$557,'Faturamento SP2'!$D$2:$D$557,'Infos Relatório'!$B$84,'Faturamento SP2'!$E$2:$E$557,'Infos Relatório'!$B147,'Faturamento SP2'!$Z$2:$Z$557,'Infos Relatório'!AY$1,'Faturamento SP2'!$T$2:$T$557,"Sim")</f>
        <v>0</v>
      </c>
      <c r="BC147" s="27" t="e">
        <f t="shared" si="32"/>
        <v>#DIV/0!</v>
      </c>
      <c r="BD147" s="24">
        <f>SUMIFS('Faturamento SP2'!$H$2:$H$557,'Faturamento SP2'!$D$2:$D$557,'Infos Relatório'!$B$84,'Faturamento SP2'!$E$2:$E$557,'Infos Relatório'!$B147,'Faturamento SP2'!$Z$2:$Z$557,'Infos Relatório'!AY$1)</f>
        <v>0</v>
      </c>
      <c r="BE147" s="23">
        <f>COUNTIFS('Faturamento SP2'!$D$2:$D$557,'Infos Relatório'!$B$84,'Faturamento SP2'!$E$2:$E$557,'Infos Relatório'!$B147,'Faturamento SP2'!$Z$2:$Z$557,'Infos Relatório'!BE$1)</f>
        <v>0</v>
      </c>
      <c r="BF147" s="14">
        <f>SUMIFS('Faturamento SP2'!$G$2:$G$557,'Faturamento SP2'!$D$2:$D$557,'Infos Relatório'!$B$84,'Faturamento SP2'!$E$2:$E$557,'Infos Relatório'!$B147,'Faturamento SP2'!$Z$2:$Z$557,'Infos Relatório'!BE$1)</f>
        <v>0</v>
      </c>
      <c r="BG147" s="14">
        <f>SUMIFS('Faturamento SP2'!$J$2:$J$557,'Faturamento SP2'!$D$2:$D$557,'Infos Relatório'!$B$84,'Faturamento SP2'!$E$2:$E$557,'Infos Relatório'!$B147,'Faturamento SP2'!$Z$2:$Z$557,'Infos Relatório'!BE$1)</f>
        <v>0</v>
      </c>
      <c r="BH147" s="15">
        <f>SUMIFS('Faturamento SP2'!$O$2:$O$557,'Faturamento SP2'!$D$2:$D$557,'Infos Relatório'!$B$84,'Faturamento SP2'!$E$2:$E$557,'Infos Relatório'!$B147,'Faturamento SP2'!$Z$2:$Z$557,'Infos Relatório'!BE$1,'Faturamento SP2'!$T$2:$T$557,"Sim")+SUMIFS('Faturamento SP2'!$P$2:$P$557,'Faturamento SP2'!$D$2:$D$557,'Infos Relatório'!$B$84,'Faturamento SP2'!$E$2:$E$557,'Infos Relatório'!$B147,'Faturamento SP2'!$Z$2:$Z$557,'Infos Relatório'!BE$1,'Faturamento SP2'!$T$2:$T$557,"Sim")</f>
        <v>0</v>
      </c>
      <c r="BI147" s="27" t="e">
        <f t="shared" si="33"/>
        <v>#DIV/0!</v>
      </c>
      <c r="BJ147" s="24">
        <f>SUMIFS('Faturamento SP2'!$H$2:$H$557,'Faturamento SP2'!$D$2:$D$557,'Infos Relatório'!$B$84,'Faturamento SP2'!$E$2:$E$557,'Infos Relatório'!$B147,'Faturamento SP2'!$Z$2:$Z$557,'Infos Relatório'!BE$1)</f>
        <v>0</v>
      </c>
      <c r="BK147" s="23">
        <f>COUNTIFS('Faturamento SP2'!$D$2:$D$557,'Infos Relatório'!$B$84,'Faturamento SP2'!$E$2:$E$557,'Infos Relatório'!$B147,'Faturamento SP2'!$Z$2:$Z$557,'Infos Relatório'!BK$1)</f>
        <v>0</v>
      </c>
      <c r="BL147" s="14">
        <f>SUMIFS('Faturamento SP2'!$G$2:$G$557,'Faturamento SP2'!$D$2:$D$557,'Infos Relatório'!$B$84,'Faturamento SP2'!$E$2:$E$557,'Infos Relatório'!$B147,'Faturamento SP2'!$Z$2:$Z$557,'Infos Relatório'!BK$1)</f>
        <v>0</v>
      </c>
      <c r="BM147" s="14">
        <f>SUMIFS('Faturamento SP2'!$J$2:$J$557,'Faturamento SP2'!$D$2:$D$557,'Infos Relatório'!$B$84,'Faturamento SP2'!$E$2:$E$557,'Infos Relatório'!$B147,'Faturamento SP2'!$Z$2:$Z$557,'Infos Relatório'!BK$1)</f>
        <v>0</v>
      </c>
      <c r="BN147" s="15">
        <f>SUMIFS('Faturamento SP2'!$O$2:$O$557,'Faturamento SP2'!$D$2:$D$557,'Infos Relatório'!$B$84,'Faturamento SP2'!$E$2:$E$557,'Infos Relatório'!$B147,'Faturamento SP2'!$Z$2:$Z$557,'Infos Relatório'!BK$1,'Faturamento SP2'!$T$2:$T$557,"Sim")+SUMIFS('Faturamento SP2'!$P$2:$P$557,'Faturamento SP2'!$D$2:$D$557,'Infos Relatório'!$B$84,'Faturamento SP2'!$E$2:$E$557,'Infos Relatório'!$B147,'Faturamento SP2'!$Z$2:$Z$557,'Infos Relatório'!BK$1,'Faturamento SP2'!$T$2:$T$557,"Sim")</f>
        <v>0</v>
      </c>
      <c r="BO147" s="27" t="e">
        <f t="shared" si="34"/>
        <v>#DIV/0!</v>
      </c>
      <c r="BP147" s="24">
        <f>SUMIFS('Faturamento SP2'!$H$2:$H$557,'Faturamento SP2'!$D$2:$D$557,'Infos Relatório'!$B$84,'Faturamento SP2'!$E$2:$E$557,'Infos Relatório'!$B147,'Faturamento SP2'!$Z$2:$Z$557,'Infos Relatório'!BK$1)</f>
        <v>0</v>
      </c>
      <c r="BQ147" s="23">
        <f>COUNTIFS('Faturamento SP2'!$D$2:$D$557,'Infos Relatório'!$B$84,'Faturamento SP2'!$E$2:$E$557,'Infos Relatório'!$B147,'Faturamento SP2'!$Z$2:$Z$557,'Infos Relatório'!BQ$1)</f>
        <v>0</v>
      </c>
      <c r="BR147" s="14">
        <f>SUMIFS('Faturamento SP2'!$G$2:$G$557,'Faturamento SP2'!$D$2:$D$557,'Infos Relatório'!$B$84,'Faturamento SP2'!$E$2:$E$557,'Infos Relatório'!$B147,'Faturamento SP2'!$Z$2:$Z$557,'Infos Relatório'!BQ$1)</f>
        <v>0</v>
      </c>
      <c r="BS147" s="14">
        <f>SUMIFS('Faturamento SP2'!$J$2:$J$557,'Faturamento SP2'!$D$2:$D$557,'Infos Relatório'!$B$84,'Faturamento SP2'!$E$2:$E$557,'Infos Relatório'!$B147,'Faturamento SP2'!$Z$2:$Z$557,'Infos Relatório'!BQ$1)</f>
        <v>0</v>
      </c>
      <c r="BT147" s="15">
        <f>SUMIFS('Faturamento SP2'!$O$2:$O$557,'Faturamento SP2'!$D$2:$D$557,'Infos Relatório'!$B$84,'Faturamento SP2'!$E$2:$E$557,'Infos Relatório'!$B147,'Faturamento SP2'!$Z$2:$Z$557,'Infos Relatório'!BQ$1,'Faturamento SP2'!$T$2:$T$557,"Sim")+SUMIFS('Faturamento SP2'!$P$2:$P$557,'Faturamento SP2'!$D$2:$D$557,'Infos Relatório'!$B$84,'Faturamento SP2'!$E$2:$E$557,'Infos Relatório'!$B147,'Faturamento SP2'!$Z$2:$Z$557,'Infos Relatório'!BQ$1,'Faturamento SP2'!$T$2:$T$557,"Sim")</f>
        <v>0</v>
      </c>
      <c r="BU147" s="27" t="e">
        <f t="shared" si="35"/>
        <v>#DIV/0!</v>
      </c>
      <c r="BV147" s="24">
        <f>SUMIFS('Faturamento SP2'!$H$2:$H$557,'Faturamento SP2'!$D$2:$D$557,'Infos Relatório'!$B$84,'Faturamento SP2'!$E$2:$E$557,'Infos Relatório'!$B147,'Faturamento SP2'!$Z$2:$Z$557,'Infos Relatório'!BQ$1)</f>
        <v>0</v>
      </c>
    </row>
    <row r="148" spans="2:74">
      <c r="B148" s="17" t="s">
        <v>290</v>
      </c>
      <c r="C148" s="23">
        <f>COUNTIFS('Faturamento SP2'!$D$2:$D$557,'Infos Relatório'!$B$84,'Faturamento SP2'!$E$2:$E$557,'Infos Relatório'!$B148,'Faturamento SP2'!$Z$2:$Z$557,'Infos Relatório'!C$1)</f>
        <v>0</v>
      </c>
      <c r="D148" s="14">
        <f>SUMIFS('Faturamento SP2'!$G$2:$G$557,'Faturamento SP2'!$D$2:$D$557,'Infos Relatório'!$B$84,'Faturamento SP2'!$E$2:$E$557,'Infos Relatório'!$B148,'Faturamento SP2'!$Z$2:$Z$557,'Infos Relatório'!C$1)</f>
        <v>0</v>
      </c>
      <c r="E148" s="55">
        <f>SUMIFS('Faturamento SP2'!$J$2:$J$557,'Faturamento SP2'!$D$2:$D$557,'Infos Relatório'!$B$84,'Faturamento SP2'!$E$2:$E$557,'Infos Relatório'!$B148,'Faturamento SP2'!$Z$2:$Z$557,'Infos Relatório'!C$1)</f>
        <v>0</v>
      </c>
      <c r="F148" s="15">
        <f>SUMIFS('Faturamento SP2'!$O$2:$O$557,'Faturamento SP2'!$D$2:$D$557,'Infos Relatório'!$B$84,'Faturamento SP2'!$E$2:$E$557,'Infos Relatório'!$B148,'Faturamento SP2'!$Z$2:$Z$557,'Infos Relatório'!C$1,'Faturamento SP2'!$T$2:$T$557,"Sim")+SUMIFS('Faturamento SP2'!$P$2:$P$557,'Faturamento SP2'!$D$2:$D$557,'Infos Relatório'!$B$84,'Faturamento SP2'!$E$2:$E$557,'Infos Relatório'!$B148,'Faturamento SP2'!$Z$2:$Z$557,'Infos Relatório'!C$1,'Faturamento SP2'!$T$2:$T$557,"Sim")</f>
        <v>0</v>
      </c>
      <c r="G148" s="60" t="e">
        <f t="shared" si="24"/>
        <v>#DIV/0!</v>
      </c>
      <c r="H148" s="24">
        <f>SUMIFS('Faturamento SP2'!$H$2:$H$557,'Faturamento SP2'!$D$2:$D$557,'Infos Relatório'!$B$84,'Faturamento SP2'!$E$2:$E$557,'Infos Relatório'!$B148,'Faturamento SP2'!$Z$2:$Z$557,'Infos Relatório'!C$1)</f>
        <v>0</v>
      </c>
      <c r="I148" s="23">
        <f>COUNTIFS('Faturamento SP2'!$D$2:$D$557,'Infos Relatório'!$B$84,'Faturamento SP2'!$E$2:$E$557,'Infos Relatório'!$B148,'Faturamento SP2'!$Z$2:$Z$557,'Infos Relatório'!I$1)</f>
        <v>0</v>
      </c>
      <c r="J148" s="14">
        <f>SUMIFS('Faturamento SP2'!$G$2:$G$557,'Faturamento SP2'!$D$2:$D$557,'Infos Relatório'!$B$84,'Faturamento SP2'!$E$2:$E$557,'Infos Relatório'!$B148,'Faturamento SP2'!$Z$2:$Z$557,'Infos Relatório'!I$1)</f>
        <v>0</v>
      </c>
      <c r="K148" s="55">
        <f>SUMIFS('Faturamento SP2'!$J$2:$J$557,'Faturamento SP2'!$D$2:$D$557,'Infos Relatório'!$B$84,'Faturamento SP2'!$E$2:$E$557,'Infos Relatório'!$B148,'Faturamento SP2'!$Z$2:$Z$557,'Infos Relatório'!I$1)</f>
        <v>0</v>
      </c>
      <c r="L148" s="15">
        <f>SUMIFS('Faturamento SP2'!$O$2:$O$557,'Faturamento SP2'!$D$2:$D$557,'Infos Relatório'!$B$84,'Faturamento SP2'!$E$2:$E$557,'Infos Relatório'!$B148,'Faturamento SP2'!$Z$2:$Z$557,'Infos Relatório'!I$1,'Faturamento SP2'!$T$2:$T$557,"Sim")+SUMIFS('Faturamento SP2'!$P$2:$P$557,'Faturamento SP2'!$D$2:$D$557,'Infos Relatório'!$B$84,'Faturamento SP2'!$E$2:$E$557,'Infos Relatório'!$B148,'Faturamento SP2'!$Z$2:$Z$557,'Infos Relatório'!I$1,'Faturamento SP2'!$T$2:$T$557,"Sim")</f>
        <v>0</v>
      </c>
      <c r="M148" s="27" t="e">
        <f t="shared" si="25"/>
        <v>#DIV/0!</v>
      </c>
      <c r="N148" s="24">
        <f>SUMIFS('Faturamento SP2'!$H$2:$H$557,'Faturamento SP2'!$D$2:$D$557,'Infos Relatório'!$B$84,'Faturamento SP2'!$E$2:$E$557,'Infos Relatório'!$B148,'Faturamento SP2'!$Z$2:$Z$557,'Infos Relatório'!I$1)</f>
        <v>0</v>
      </c>
      <c r="O148" s="23">
        <f>COUNTIFS('Faturamento SP2'!$D$2:$D$557,'Infos Relatório'!$B$84,'Faturamento SP2'!$E$2:$E$557,'Infos Relatório'!$B148,'Faturamento SP2'!$Z$2:$Z$557,'Infos Relatório'!O$1)</f>
        <v>0</v>
      </c>
      <c r="P148" s="14">
        <f>SUMIFS('Faturamento SP2'!$G$2:$G$557,'Faturamento SP2'!$D$2:$D$557,'Infos Relatório'!$B$84,'Faturamento SP2'!$E$2:$E$557,'Infos Relatório'!$B148,'Faturamento SP2'!$Z$2:$Z$557,'Infos Relatório'!O$1)</f>
        <v>0</v>
      </c>
      <c r="Q148" s="14">
        <f>SUMIFS('Faturamento SP2'!$J$2:$J$557,'Faturamento SP2'!$D$2:$D$557,'Infos Relatório'!$B$84,'Faturamento SP2'!$E$2:$E$557,'Infos Relatório'!$B148,'Faturamento SP2'!$Z$2:$Z$557,'Infos Relatório'!O$1)</f>
        <v>0</v>
      </c>
      <c r="R148" s="15">
        <f>SUMIFS('Faturamento SP2'!$O$2:$O$557,'Faturamento SP2'!$D$2:$D$557,'Infos Relatório'!$B$84,'Faturamento SP2'!$E$2:$E$557,'Infos Relatório'!$B148,'Faturamento SP2'!$Z$2:$Z$557,'Infos Relatório'!O$1,'Faturamento SP2'!$T$2:$T$557,"Sim")+SUMIFS('Faturamento SP2'!$P$2:$P$557,'Faturamento SP2'!$D$2:$D$557,'Infos Relatório'!$B$84,'Faturamento SP2'!$E$2:$E$557,'Infos Relatório'!$B148,'Faturamento SP2'!$Z$2:$Z$557,'Infos Relatório'!O$1,'Faturamento SP2'!$T$2:$T$557,"Sim")</f>
        <v>0</v>
      </c>
      <c r="S148" s="27" t="e">
        <f t="shared" si="26"/>
        <v>#DIV/0!</v>
      </c>
      <c r="T148" s="24">
        <f>SUMIFS('Faturamento SP2'!$H$2:$H$557,'Faturamento SP2'!$D$2:$D$557,'Infos Relatório'!$B$84,'Faturamento SP2'!$E$2:$E$557,'Infos Relatório'!$B148,'Faturamento SP2'!$Z$2:$Z$557,'Infos Relatório'!O$1)</f>
        <v>0</v>
      </c>
      <c r="U148" s="23">
        <f>COUNTIFS('Faturamento SP2'!$D$2:$D$557,'Infos Relatório'!$B$84,'Faturamento SP2'!$E$2:$E$557,'Infos Relatório'!$B148,'Faturamento SP2'!$Z$2:$Z$557,'Infos Relatório'!U$1)</f>
        <v>0</v>
      </c>
      <c r="V148" s="14">
        <f>SUMIFS('Faturamento SP2'!$G$2:$G$557,'Faturamento SP2'!$D$2:$D$557,'Infos Relatório'!$B$84,'Faturamento SP2'!$E$2:$E$557,'Infos Relatório'!$B148,'Faturamento SP2'!$Z$2:$Z$557,'Infos Relatório'!U$1)</f>
        <v>0</v>
      </c>
      <c r="W148" s="14">
        <f>SUMIFS('Faturamento SP2'!$J$2:$J$557,'Faturamento SP2'!$D$2:$D$557,'Infos Relatório'!$B$84,'Faturamento SP2'!$E$2:$E$557,'Infos Relatório'!$B148,'Faturamento SP2'!$Z$2:$Z$557,'Infos Relatório'!U$1)</f>
        <v>0</v>
      </c>
      <c r="X148" s="15">
        <f>SUMIFS('Faturamento SP2'!$O$2:$O$557,'Faturamento SP2'!$D$2:$D$557,'Infos Relatório'!$B$84,'Faturamento SP2'!$E$2:$E$557,'Infos Relatório'!$B148,'Faturamento SP2'!$Z$2:$Z$557,'Infos Relatório'!U$1,'Faturamento SP2'!$T$2:$T$557,"Sim")+SUMIFS('Faturamento SP2'!$P$2:$P$557,'Faturamento SP2'!$D$2:$D$557,'Infos Relatório'!$B$84,'Faturamento SP2'!$E$2:$E$557,'Infos Relatório'!$B148,'Faturamento SP2'!$Z$2:$Z$557,'Infos Relatório'!U$1,'Faturamento SP2'!$T$2:$T$557,"Sim")</f>
        <v>0</v>
      </c>
      <c r="Y148" s="27" t="e">
        <f t="shared" si="27"/>
        <v>#DIV/0!</v>
      </c>
      <c r="Z148" s="24">
        <f>SUMIFS('Faturamento SP2'!$H$2:$H$557,'Faturamento SP2'!$D$2:$D$557,'Infos Relatório'!$B$84,'Faturamento SP2'!$E$2:$E$557,'Infos Relatório'!$B148,'Faturamento SP2'!$Z$2:$Z$557,'Infos Relatório'!U$1)</f>
        <v>0</v>
      </c>
      <c r="AA148" s="23">
        <f>COUNTIFS('Faturamento SP2'!$D$2:$D$557,'Infos Relatório'!$B$84,'Faturamento SP2'!$E$2:$E$557,'Infos Relatório'!$B148,'Faturamento SP2'!$Z$2:$Z$557,'Infos Relatório'!AA$1)</f>
        <v>0</v>
      </c>
      <c r="AB148" s="14">
        <f>SUMIFS('Faturamento SP2'!$G$2:$G$557,'Faturamento SP2'!$D$2:$D$557,'Infos Relatório'!$B$84,'Faturamento SP2'!$E$2:$E$557,'Infos Relatório'!$B148,'Faturamento SP2'!$Z$2:$Z$557,'Infos Relatório'!AA$1)</f>
        <v>0</v>
      </c>
      <c r="AC148" s="14">
        <f>SUMIFS('Faturamento SP2'!$J$2:$J$557,'Faturamento SP2'!$D$2:$D$557,'Infos Relatório'!$B$84,'Faturamento SP2'!$E$2:$E$557,'Infos Relatório'!$B148,'Faturamento SP2'!$Z$2:$Z$557,'Infos Relatório'!AA$1)</f>
        <v>0</v>
      </c>
      <c r="AD148" s="15">
        <f>SUMIFS('Faturamento SP2'!$O$2:$O$557,'Faturamento SP2'!$D$2:$D$557,'Infos Relatório'!$B$84,'Faturamento SP2'!$E$2:$E$557,'Infos Relatório'!$B148,'Faturamento SP2'!$Z$2:$Z$557,'Infos Relatório'!AA$1,'Faturamento SP2'!$T$2:$T$557,"Sim")+SUMIFS('Faturamento SP2'!$P$2:$P$557,'Faturamento SP2'!$D$2:$D$557,'Infos Relatório'!$B$84,'Faturamento SP2'!$E$2:$E$557,'Infos Relatório'!$B148,'Faturamento SP2'!$Z$2:$Z$557,'Infos Relatório'!AA$1,'Faturamento SP2'!$T$2:$T$557,"Sim")</f>
        <v>0</v>
      </c>
      <c r="AE148" s="27" t="e">
        <f t="shared" si="28"/>
        <v>#DIV/0!</v>
      </c>
      <c r="AF148" s="24">
        <f>SUMIFS('Faturamento SP2'!$H$2:$H$557,'Faturamento SP2'!$D$2:$D$557,'Infos Relatório'!$B$84,'Faturamento SP2'!$E$2:$E$557,'Infos Relatório'!$B148,'Faturamento SP2'!$Z$2:$Z$557,'Infos Relatório'!AA$1)</f>
        <v>0</v>
      </c>
      <c r="AG148" s="23">
        <f>COUNTIFS('Faturamento SP2'!$D$2:$D$557,'Infos Relatório'!$B$84,'Faturamento SP2'!$E$2:$E$557,'Infos Relatório'!$B148,'Faturamento SP2'!$Z$2:$Z$557,'Infos Relatório'!AG$1)</f>
        <v>0</v>
      </c>
      <c r="AH148" s="14">
        <f>SUMIFS('Faturamento SP2'!$G$2:$G$557,'Faturamento SP2'!$D$2:$D$557,'Infos Relatório'!$B$84,'Faturamento SP2'!$E$2:$E$557,'Infos Relatório'!$B148,'Faturamento SP2'!$Z$2:$Z$557,'Infos Relatório'!AG$1)</f>
        <v>0</v>
      </c>
      <c r="AI148" s="14">
        <f>SUMIFS('Faturamento SP2'!$J$2:$J$557,'Faturamento SP2'!$D$2:$D$557,'Infos Relatório'!$B$84,'Faturamento SP2'!$E$2:$E$557,'Infos Relatório'!$B148,'Faturamento SP2'!$Z$2:$Z$557,'Infos Relatório'!AG$1)</f>
        <v>0</v>
      </c>
      <c r="AJ148" s="15">
        <f>SUMIFS('Faturamento SP2'!$O$2:$O$557,'Faturamento SP2'!$D$2:$D$557,'Infos Relatório'!$B$84,'Faturamento SP2'!$E$2:$E$557,'Infos Relatório'!$B148,'Faturamento SP2'!$Z$2:$Z$557,'Infos Relatório'!AG$1,'Faturamento SP2'!$T$2:$T$557,"Sim")+SUMIFS('Faturamento SP2'!$P$2:$P$557,'Faturamento SP2'!$D$2:$D$557,'Infos Relatório'!$B$84,'Faturamento SP2'!$E$2:$E$557,'Infos Relatório'!$B148,'Faturamento SP2'!$Z$2:$Z$557,'Infos Relatório'!AG$1,'Faturamento SP2'!$T$2:$T$557,"Sim")</f>
        <v>0</v>
      </c>
      <c r="AK148" s="27" t="e">
        <f t="shared" si="29"/>
        <v>#DIV/0!</v>
      </c>
      <c r="AL148" s="24">
        <f>SUMIFS('Faturamento SP2'!$H$2:$H$557,'Faturamento SP2'!$D$2:$D$557,'Infos Relatório'!$B$84,'Faturamento SP2'!$E$2:$E$557,'Infos Relatório'!$B148,'Faturamento SP2'!$Z$2:$Z$557,'Infos Relatório'!AG$1)</f>
        <v>0</v>
      </c>
      <c r="AM148" s="23">
        <f>COUNTIFS('Faturamento SP2'!$D$2:$D$557,'Infos Relatório'!$B$84,'Faturamento SP2'!$E$2:$E$557,'Infos Relatório'!$B148,'Faturamento SP2'!$Z$2:$Z$557,'Infos Relatório'!AM$1)</f>
        <v>0</v>
      </c>
      <c r="AN148" s="14">
        <f>SUMIFS('Faturamento SP2'!$G$2:$G$557,'Faturamento SP2'!$D$2:$D$557,'Infos Relatório'!$B$84,'Faturamento SP2'!$E$2:$E$557,'Infos Relatório'!$B148,'Faturamento SP2'!$Z$2:$Z$557,'Infos Relatório'!AM$1)</f>
        <v>0</v>
      </c>
      <c r="AO148" s="14">
        <f>SUMIFS('Faturamento SP2'!$J$2:$J$557,'Faturamento SP2'!$D$2:$D$557,'Infos Relatório'!$B$84,'Faturamento SP2'!$E$2:$E$557,'Infos Relatório'!$B148,'Faturamento SP2'!$Z$2:$Z$557,'Infos Relatório'!AM$1)</f>
        <v>0</v>
      </c>
      <c r="AP148" s="15">
        <f>SUMIFS('Faturamento SP2'!$O$2:$O$557,'Faturamento SP2'!$D$2:$D$557,'Infos Relatório'!$B$84,'Faturamento SP2'!$E$2:$E$557,'Infos Relatório'!$B148,'Faturamento SP2'!$Z$2:$Z$557,'Infos Relatório'!AM$1,'Faturamento SP2'!$T$2:$T$557,"Sim")+SUMIFS('Faturamento SP2'!$P$2:$P$557,'Faturamento SP2'!$D$2:$D$557,'Infos Relatório'!$B$84,'Faturamento SP2'!$E$2:$E$557,'Infos Relatório'!$B148,'Faturamento SP2'!$Z$2:$Z$557,'Infos Relatório'!AM$1,'Faturamento SP2'!$T$2:$T$557,"Sim")</f>
        <v>0</v>
      </c>
      <c r="AQ148" s="27" t="e">
        <f t="shared" si="30"/>
        <v>#DIV/0!</v>
      </c>
      <c r="AR148" s="24">
        <f>SUMIFS('Faturamento SP2'!$H$2:$H$557,'Faturamento SP2'!$D$2:$D$557,'Infos Relatório'!$B$84,'Faturamento SP2'!$E$2:$E$557,'Infos Relatório'!$B148,'Faturamento SP2'!$Z$2:$Z$557,'Infos Relatório'!AM$1)</f>
        <v>0</v>
      </c>
      <c r="AS148" s="23">
        <f>COUNTIFS('Faturamento SP2'!$D$2:$D$557,'Infos Relatório'!$B$84,'Faturamento SP2'!$E$2:$E$557,'Infos Relatório'!$B148,'Faturamento SP2'!$Z$2:$Z$557,'Infos Relatório'!AS$1)</f>
        <v>0</v>
      </c>
      <c r="AT148" s="14">
        <f>SUMIFS('Faturamento SP2'!$G$2:$G$557,'Faturamento SP2'!$D$2:$D$557,'Infos Relatório'!$B$84,'Faturamento SP2'!$E$2:$E$557,'Infos Relatório'!$B148,'Faturamento SP2'!$Z$2:$Z$557,'Infos Relatório'!AS$1)</f>
        <v>0</v>
      </c>
      <c r="AU148" s="14">
        <f>SUMIFS('Faturamento SP2'!$J$2:$J$557,'Faturamento SP2'!$D$2:$D$557,'Infos Relatório'!$B$84,'Faturamento SP2'!$E$2:$E$557,'Infos Relatório'!$B148,'Faturamento SP2'!$Z$2:$Z$557,'Infos Relatório'!AS$1)</f>
        <v>0</v>
      </c>
      <c r="AV148" s="15">
        <f>SUMIFS('Faturamento SP2'!$O$2:$O$557,'Faturamento SP2'!$D$2:$D$557,'Infos Relatório'!$B$84,'Faturamento SP2'!$E$2:$E$557,'Infos Relatório'!$B148,'Faturamento SP2'!$Z$2:$Z$557,'Infos Relatório'!AS$1,'Faturamento SP2'!$T$2:$T$557,"Sim")+SUMIFS('Faturamento SP2'!$P$2:$P$557,'Faturamento SP2'!$D$2:$D$557,'Infos Relatório'!$B$84,'Faturamento SP2'!$E$2:$E$557,'Infos Relatório'!$B148,'Faturamento SP2'!$Z$2:$Z$557,'Infos Relatório'!AS$1,'Faturamento SP2'!$T$2:$T$557,"Sim")</f>
        <v>0</v>
      </c>
      <c r="AW148" s="27" t="e">
        <f t="shared" si="31"/>
        <v>#DIV/0!</v>
      </c>
      <c r="AX148" s="24">
        <f>SUMIFS('Faturamento SP2'!$H$2:$H$557,'Faturamento SP2'!$D$2:$D$557,'Infos Relatório'!$B$84,'Faturamento SP2'!$E$2:$E$557,'Infos Relatório'!$B148,'Faturamento SP2'!$Z$2:$Z$557,'Infos Relatório'!AS$1)</f>
        <v>0</v>
      </c>
      <c r="AY148" s="23">
        <f>COUNTIFS('Faturamento SP2'!$D$2:$D$557,'Infos Relatório'!$B$84,'Faturamento SP2'!$E$2:$E$557,'Infos Relatório'!$B148,'Faturamento SP2'!$Z$2:$Z$557,'Infos Relatório'!AY$1)</f>
        <v>0</v>
      </c>
      <c r="AZ148" s="14">
        <f>SUMIFS('Faturamento SP2'!$G$2:$G$557,'Faturamento SP2'!$D$2:$D$557,'Infos Relatório'!$B$84,'Faturamento SP2'!$E$2:$E$557,'Infos Relatório'!$B148,'Faturamento SP2'!$Z$2:$Z$557,'Infos Relatório'!AY$1)</f>
        <v>0</v>
      </c>
      <c r="BA148" s="14">
        <f>SUMIFS('Faturamento SP2'!$J$2:$J$557,'Faturamento SP2'!$D$2:$D$557,'Infos Relatório'!$B$84,'Faturamento SP2'!$E$2:$E$557,'Infos Relatório'!$B148,'Faturamento SP2'!$Z$2:$Z$557,'Infos Relatório'!AY$1)</f>
        <v>0</v>
      </c>
      <c r="BB148" s="15">
        <f>SUMIFS('Faturamento SP2'!$O$2:$O$557,'Faturamento SP2'!$D$2:$D$557,'Infos Relatório'!$B$84,'Faturamento SP2'!$E$2:$E$557,'Infos Relatório'!$B148,'Faturamento SP2'!$Z$2:$Z$557,'Infos Relatório'!AY$1,'Faturamento SP2'!$T$2:$T$557,"Sim")+SUMIFS('Faturamento SP2'!$P$2:$P$557,'Faturamento SP2'!$D$2:$D$557,'Infos Relatório'!$B$84,'Faturamento SP2'!$E$2:$E$557,'Infos Relatório'!$B148,'Faturamento SP2'!$Z$2:$Z$557,'Infos Relatório'!AY$1,'Faturamento SP2'!$T$2:$T$557,"Sim")</f>
        <v>0</v>
      </c>
      <c r="BC148" s="27" t="e">
        <f t="shared" si="32"/>
        <v>#DIV/0!</v>
      </c>
      <c r="BD148" s="24">
        <f>SUMIFS('Faturamento SP2'!$H$2:$H$557,'Faturamento SP2'!$D$2:$D$557,'Infos Relatório'!$B$84,'Faturamento SP2'!$E$2:$E$557,'Infos Relatório'!$B148,'Faturamento SP2'!$Z$2:$Z$557,'Infos Relatório'!AY$1)</f>
        <v>0</v>
      </c>
      <c r="BE148" s="23">
        <f>COUNTIFS('Faturamento SP2'!$D$2:$D$557,'Infos Relatório'!$B$84,'Faturamento SP2'!$E$2:$E$557,'Infos Relatório'!$B148,'Faturamento SP2'!$Z$2:$Z$557,'Infos Relatório'!BE$1)</f>
        <v>0</v>
      </c>
      <c r="BF148" s="14">
        <f>SUMIFS('Faturamento SP2'!$G$2:$G$557,'Faturamento SP2'!$D$2:$D$557,'Infos Relatório'!$B$84,'Faturamento SP2'!$E$2:$E$557,'Infos Relatório'!$B148,'Faturamento SP2'!$Z$2:$Z$557,'Infos Relatório'!BE$1)</f>
        <v>0</v>
      </c>
      <c r="BG148" s="14">
        <f>SUMIFS('Faturamento SP2'!$J$2:$J$557,'Faturamento SP2'!$D$2:$D$557,'Infos Relatório'!$B$84,'Faturamento SP2'!$E$2:$E$557,'Infos Relatório'!$B148,'Faturamento SP2'!$Z$2:$Z$557,'Infos Relatório'!BE$1)</f>
        <v>0</v>
      </c>
      <c r="BH148" s="15">
        <f>SUMIFS('Faturamento SP2'!$O$2:$O$557,'Faturamento SP2'!$D$2:$D$557,'Infos Relatório'!$B$84,'Faturamento SP2'!$E$2:$E$557,'Infos Relatório'!$B148,'Faturamento SP2'!$Z$2:$Z$557,'Infos Relatório'!BE$1,'Faturamento SP2'!$T$2:$T$557,"Sim")+SUMIFS('Faturamento SP2'!$P$2:$P$557,'Faturamento SP2'!$D$2:$D$557,'Infos Relatório'!$B$84,'Faturamento SP2'!$E$2:$E$557,'Infos Relatório'!$B148,'Faturamento SP2'!$Z$2:$Z$557,'Infos Relatório'!BE$1,'Faturamento SP2'!$T$2:$T$557,"Sim")</f>
        <v>0</v>
      </c>
      <c r="BI148" s="27" t="e">
        <f t="shared" si="33"/>
        <v>#DIV/0!</v>
      </c>
      <c r="BJ148" s="24">
        <f>SUMIFS('Faturamento SP2'!$H$2:$H$557,'Faturamento SP2'!$D$2:$D$557,'Infos Relatório'!$B$84,'Faturamento SP2'!$E$2:$E$557,'Infos Relatório'!$B148,'Faturamento SP2'!$Z$2:$Z$557,'Infos Relatório'!BE$1)</f>
        <v>0</v>
      </c>
      <c r="BK148" s="23">
        <f>COUNTIFS('Faturamento SP2'!$D$2:$D$557,'Infos Relatório'!$B$84,'Faturamento SP2'!$E$2:$E$557,'Infos Relatório'!$B148,'Faturamento SP2'!$Z$2:$Z$557,'Infos Relatório'!BK$1)</f>
        <v>0</v>
      </c>
      <c r="BL148" s="14">
        <f>SUMIFS('Faturamento SP2'!$G$2:$G$557,'Faturamento SP2'!$D$2:$D$557,'Infos Relatório'!$B$84,'Faturamento SP2'!$E$2:$E$557,'Infos Relatório'!$B148,'Faturamento SP2'!$Z$2:$Z$557,'Infos Relatório'!BK$1)</f>
        <v>0</v>
      </c>
      <c r="BM148" s="14">
        <f>SUMIFS('Faturamento SP2'!$J$2:$J$557,'Faturamento SP2'!$D$2:$D$557,'Infos Relatório'!$B$84,'Faturamento SP2'!$E$2:$E$557,'Infos Relatório'!$B148,'Faturamento SP2'!$Z$2:$Z$557,'Infos Relatório'!BK$1)</f>
        <v>0</v>
      </c>
      <c r="BN148" s="15">
        <f>SUMIFS('Faturamento SP2'!$O$2:$O$557,'Faturamento SP2'!$D$2:$D$557,'Infos Relatório'!$B$84,'Faturamento SP2'!$E$2:$E$557,'Infos Relatório'!$B148,'Faturamento SP2'!$Z$2:$Z$557,'Infos Relatório'!BK$1,'Faturamento SP2'!$T$2:$T$557,"Sim")+SUMIFS('Faturamento SP2'!$P$2:$P$557,'Faturamento SP2'!$D$2:$D$557,'Infos Relatório'!$B$84,'Faturamento SP2'!$E$2:$E$557,'Infos Relatório'!$B148,'Faturamento SP2'!$Z$2:$Z$557,'Infos Relatório'!BK$1,'Faturamento SP2'!$T$2:$T$557,"Sim")</f>
        <v>0</v>
      </c>
      <c r="BO148" s="27" t="e">
        <f t="shared" si="34"/>
        <v>#DIV/0!</v>
      </c>
      <c r="BP148" s="24">
        <f>SUMIFS('Faturamento SP2'!$H$2:$H$557,'Faturamento SP2'!$D$2:$D$557,'Infos Relatório'!$B$84,'Faturamento SP2'!$E$2:$E$557,'Infos Relatório'!$B148,'Faturamento SP2'!$Z$2:$Z$557,'Infos Relatório'!BK$1)</f>
        <v>0</v>
      </c>
      <c r="BQ148" s="23">
        <f>COUNTIFS('Faturamento SP2'!$D$2:$D$557,'Infos Relatório'!$B$84,'Faturamento SP2'!$E$2:$E$557,'Infos Relatório'!$B148,'Faturamento SP2'!$Z$2:$Z$557,'Infos Relatório'!BQ$1)</f>
        <v>0</v>
      </c>
      <c r="BR148" s="14">
        <f>SUMIFS('Faturamento SP2'!$G$2:$G$557,'Faturamento SP2'!$D$2:$D$557,'Infos Relatório'!$B$84,'Faturamento SP2'!$E$2:$E$557,'Infos Relatório'!$B148,'Faturamento SP2'!$Z$2:$Z$557,'Infos Relatório'!BQ$1)</f>
        <v>0</v>
      </c>
      <c r="BS148" s="14">
        <f>SUMIFS('Faturamento SP2'!$J$2:$J$557,'Faturamento SP2'!$D$2:$D$557,'Infos Relatório'!$B$84,'Faturamento SP2'!$E$2:$E$557,'Infos Relatório'!$B148,'Faturamento SP2'!$Z$2:$Z$557,'Infos Relatório'!BQ$1)</f>
        <v>0</v>
      </c>
      <c r="BT148" s="15">
        <f>SUMIFS('Faturamento SP2'!$O$2:$O$557,'Faturamento SP2'!$D$2:$D$557,'Infos Relatório'!$B$84,'Faturamento SP2'!$E$2:$E$557,'Infos Relatório'!$B148,'Faturamento SP2'!$Z$2:$Z$557,'Infos Relatório'!BQ$1,'Faturamento SP2'!$T$2:$T$557,"Sim")+SUMIFS('Faturamento SP2'!$P$2:$P$557,'Faturamento SP2'!$D$2:$D$557,'Infos Relatório'!$B$84,'Faturamento SP2'!$E$2:$E$557,'Infos Relatório'!$B148,'Faturamento SP2'!$Z$2:$Z$557,'Infos Relatório'!BQ$1,'Faturamento SP2'!$T$2:$T$557,"Sim")</f>
        <v>0</v>
      </c>
      <c r="BU148" s="27" t="e">
        <f t="shared" si="35"/>
        <v>#DIV/0!</v>
      </c>
      <c r="BV148" s="24">
        <f>SUMIFS('Faturamento SP2'!$H$2:$H$557,'Faturamento SP2'!$D$2:$D$557,'Infos Relatório'!$B$84,'Faturamento SP2'!$E$2:$E$557,'Infos Relatório'!$B148,'Faturamento SP2'!$Z$2:$Z$557,'Infos Relatório'!BQ$1)</f>
        <v>0</v>
      </c>
    </row>
    <row r="149" spans="2:74">
      <c r="B149" s="17" t="s">
        <v>783</v>
      </c>
      <c r="C149" s="23">
        <f>COUNTIFS('Faturamento SP2'!$D$2:$D$557,'Infos Relatório'!$B$84,'Faturamento SP2'!$E$2:$E$557,'Infos Relatório'!$B149,'Faturamento SP2'!$Z$2:$Z$557,'Infos Relatório'!C$1)</f>
        <v>0</v>
      </c>
      <c r="D149" s="14">
        <f>SUMIFS('Faturamento SP2'!$G$2:$G$557,'Faturamento SP2'!$D$2:$D$557,'Infos Relatório'!$B$84,'Faturamento SP2'!$E$2:$E$557,'Infos Relatório'!$B149,'Faturamento SP2'!$Z$2:$Z$557,'Infos Relatório'!C$1)</f>
        <v>0</v>
      </c>
      <c r="E149" s="55">
        <f>SUMIFS('Faturamento SP2'!$J$2:$J$557,'Faturamento SP2'!$D$2:$D$557,'Infos Relatório'!$B$84,'Faturamento SP2'!$E$2:$E$557,'Infos Relatório'!$B149,'Faturamento SP2'!$Z$2:$Z$557,'Infos Relatório'!C$1)</f>
        <v>0</v>
      </c>
      <c r="F149" s="15">
        <f>SUMIFS('Faturamento SP2'!$O$2:$O$557,'Faturamento SP2'!$D$2:$D$557,'Infos Relatório'!$B$84,'Faturamento SP2'!$E$2:$E$557,'Infos Relatório'!$B149,'Faturamento SP2'!$Z$2:$Z$557,'Infos Relatório'!C$1,'Faturamento SP2'!$T$2:$T$557,"Sim")+SUMIFS('Faturamento SP2'!$P$2:$P$557,'Faturamento SP2'!$D$2:$D$557,'Infos Relatório'!$B$84,'Faturamento SP2'!$E$2:$E$557,'Infos Relatório'!$B149,'Faturamento SP2'!$Z$2:$Z$557,'Infos Relatório'!C$1,'Faturamento SP2'!$T$2:$T$557,"Sim")</f>
        <v>0</v>
      </c>
      <c r="G149" s="60" t="e">
        <f t="shared" si="24"/>
        <v>#DIV/0!</v>
      </c>
      <c r="H149" s="24">
        <f>SUMIFS('Faturamento SP2'!$H$2:$H$557,'Faturamento SP2'!$D$2:$D$557,'Infos Relatório'!$B$84,'Faturamento SP2'!$E$2:$E$557,'Infos Relatório'!$B149,'Faturamento SP2'!$Z$2:$Z$557,'Infos Relatório'!C$1)</f>
        <v>0</v>
      </c>
      <c r="I149" s="23">
        <f>COUNTIFS('Faturamento SP2'!$D$2:$D$557,'Infos Relatório'!$B$84,'Faturamento SP2'!$E$2:$E$557,'Infos Relatório'!$B149,'Faturamento SP2'!$Z$2:$Z$557,'Infos Relatório'!I$1)</f>
        <v>0</v>
      </c>
      <c r="J149" s="14">
        <f>SUMIFS('Faturamento SP2'!$G$2:$G$557,'Faturamento SP2'!$D$2:$D$557,'Infos Relatório'!$B$84,'Faturamento SP2'!$E$2:$E$557,'Infos Relatório'!$B149,'Faturamento SP2'!$Z$2:$Z$557,'Infos Relatório'!I$1)</f>
        <v>0</v>
      </c>
      <c r="K149" s="55">
        <f>SUMIFS('Faturamento SP2'!$J$2:$J$557,'Faturamento SP2'!$D$2:$D$557,'Infos Relatório'!$B$84,'Faturamento SP2'!$E$2:$E$557,'Infos Relatório'!$B149,'Faturamento SP2'!$Z$2:$Z$557,'Infos Relatório'!I$1)</f>
        <v>0</v>
      </c>
      <c r="L149" s="15">
        <f>SUMIFS('Faturamento SP2'!$O$2:$O$557,'Faturamento SP2'!$D$2:$D$557,'Infos Relatório'!$B$84,'Faturamento SP2'!$E$2:$E$557,'Infos Relatório'!$B149,'Faturamento SP2'!$Z$2:$Z$557,'Infos Relatório'!I$1,'Faturamento SP2'!$T$2:$T$557,"Sim")+SUMIFS('Faturamento SP2'!$P$2:$P$557,'Faturamento SP2'!$D$2:$D$557,'Infos Relatório'!$B$84,'Faturamento SP2'!$E$2:$E$557,'Infos Relatório'!$B149,'Faturamento SP2'!$Z$2:$Z$557,'Infos Relatório'!I$1,'Faturamento SP2'!$T$2:$T$557,"Sim")</f>
        <v>0</v>
      </c>
      <c r="M149" s="27" t="e">
        <f t="shared" si="25"/>
        <v>#DIV/0!</v>
      </c>
      <c r="N149" s="24">
        <f>SUMIFS('Faturamento SP2'!$H$2:$H$557,'Faturamento SP2'!$D$2:$D$557,'Infos Relatório'!$B$84,'Faturamento SP2'!$E$2:$E$557,'Infos Relatório'!$B149,'Faturamento SP2'!$Z$2:$Z$557,'Infos Relatório'!I$1)</f>
        <v>0</v>
      </c>
      <c r="O149" s="23">
        <f>COUNTIFS('Faturamento SP2'!$D$2:$D$557,'Infos Relatório'!$B$84,'Faturamento SP2'!$E$2:$E$557,'Infos Relatório'!$B149,'Faturamento SP2'!$Z$2:$Z$557,'Infos Relatório'!O$1)</f>
        <v>0</v>
      </c>
      <c r="P149" s="14">
        <f>SUMIFS('Faturamento SP2'!$G$2:$G$557,'Faturamento SP2'!$D$2:$D$557,'Infos Relatório'!$B$84,'Faturamento SP2'!$E$2:$E$557,'Infos Relatório'!$B149,'Faturamento SP2'!$Z$2:$Z$557,'Infos Relatório'!O$1)</f>
        <v>0</v>
      </c>
      <c r="Q149" s="14">
        <f>SUMIFS('Faturamento SP2'!$J$2:$J$557,'Faturamento SP2'!$D$2:$D$557,'Infos Relatório'!$B$84,'Faturamento SP2'!$E$2:$E$557,'Infos Relatório'!$B149,'Faturamento SP2'!$Z$2:$Z$557,'Infos Relatório'!O$1)</f>
        <v>0</v>
      </c>
      <c r="R149" s="15">
        <f>SUMIFS('Faturamento SP2'!$O$2:$O$557,'Faturamento SP2'!$D$2:$D$557,'Infos Relatório'!$B$84,'Faturamento SP2'!$E$2:$E$557,'Infos Relatório'!$B149,'Faturamento SP2'!$Z$2:$Z$557,'Infos Relatório'!O$1,'Faturamento SP2'!$T$2:$T$557,"Sim")+SUMIFS('Faturamento SP2'!$P$2:$P$557,'Faturamento SP2'!$D$2:$D$557,'Infos Relatório'!$B$84,'Faturamento SP2'!$E$2:$E$557,'Infos Relatório'!$B149,'Faturamento SP2'!$Z$2:$Z$557,'Infos Relatório'!O$1,'Faturamento SP2'!$T$2:$T$557,"Sim")</f>
        <v>0</v>
      </c>
      <c r="S149" s="27" t="e">
        <f t="shared" si="26"/>
        <v>#DIV/0!</v>
      </c>
      <c r="T149" s="24">
        <f>SUMIFS('Faturamento SP2'!$H$2:$H$557,'Faturamento SP2'!$D$2:$D$557,'Infos Relatório'!$B$84,'Faturamento SP2'!$E$2:$E$557,'Infos Relatório'!$B149,'Faturamento SP2'!$Z$2:$Z$557,'Infos Relatório'!O$1)</f>
        <v>0</v>
      </c>
      <c r="U149" s="23">
        <f>COUNTIFS('Faturamento SP2'!$D$2:$D$557,'Infos Relatório'!$B$84,'Faturamento SP2'!$E$2:$E$557,'Infos Relatório'!$B149,'Faturamento SP2'!$Z$2:$Z$557,'Infos Relatório'!U$1)</f>
        <v>0</v>
      </c>
      <c r="V149" s="14">
        <f>SUMIFS('Faturamento SP2'!$G$2:$G$557,'Faturamento SP2'!$D$2:$D$557,'Infos Relatório'!$B$84,'Faturamento SP2'!$E$2:$E$557,'Infos Relatório'!$B149,'Faturamento SP2'!$Z$2:$Z$557,'Infos Relatório'!U$1)</f>
        <v>0</v>
      </c>
      <c r="W149" s="14">
        <f>SUMIFS('Faturamento SP2'!$J$2:$J$557,'Faturamento SP2'!$D$2:$D$557,'Infos Relatório'!$B$84,'Faturamento SP2'!$E$2:$E$557,'Infos Relatório'!$B149,'Faturamento SP2'!$Z$2:$Z$557,'Infos Relatório'!U$1)</f>
        <v>0</v>
      </c>
      <c r="X149" s="15">
        <f>SUMIFS('Faturamento SP2'!$O$2:$O$557,'Faturamento SP2'!$D$2:$D$557,'Infos Relatório'!$B$84,'Faturamento SP2'!$E$2:$E$557,'Infos Relatório'!$B149,'Faturamento SP2'!$Z$2:$Z$557,'Infos Relatório'!U$1,'Faturamento SP2'!$T$2:$T$557,"Sim")+SUMIFS('Faturamento SP2'!$P$2:$P$557,'Faturamento SP2'!$D$2:$D$557,'Infos Relatório'!$B$84,'Faturamento SP2'!$E$2:$E$557,'Infos Relatório'!$B149,'Faturamento SP2'!$Z$2:$Z$557,'Infos Relatório'!U$1,'Faturamento SP2'!$T$2:$T$557,"Sim")</f>
        <v>0</v>
      </c>
      <c r="Y149" s="27" t="e">
        <f t="shared" si="27"/>
        <v>#DIV/0!</v>
      </c>
      <c r="Z149" s="24">
        <f>SUMIFS('Faturamento SP2'!$H$2:$H$557,'Faturamento SP2'!$D$2:$D$557,'Infos Relatório'!$B$84,'Faturamento SP2'!$E$2:$E$557,'Infos Relatório'!$B149,'Faturamento SP2'!$Z$2:$Z$557,'Infos Relatório'!U$1)</f>
        <v>0</v>
      </c>
      <c r="AA149" s="23">
        <f>COUNTIFS('Faturamento SP2'!$D$2:$D$557,'Infos Relatório'!$B$84,'Faturamento SP2'!$E$2:$E$557,'Infos Relatório'!$B149,'Faturamento SP2'!$Z$2:$Z$557,'Infos Relatório'!AA$1)</f>
        <v>0</v>
      </c>
      <c r="AB149" s="14">
        <f>SUMIFS('Faturamento SP2'!$G$2:$G$557,'Faturamento SP2'!$D$2:$D$557,'Infos Relatório'!$B$84,'Faturamento SP2'!$E$2:$E$557,'Infos Relatório'!$B149,'Faturamento SP2'!$Z$2:$Z$557,'Infos Relatório'!AA$1)</f>
        <v>0</v>
      </c>
      <c r="AC149" s="14">
        <f>SUMIFS('Faturamento SP2'!$J$2:$J$557,'Faturamento SP2'!$D$2:$D$557,'Infos Relatório'!$B$84,'Faturamento SP2'!$E$2:$E$557,'Infos Relatório'!$B149,'Faturamento SP2'!$Z$2:$Z$557,'Infos Relatório'!AA$1)</f>
        <v>0</v>
      </c>
      <c r="AD149" s="15">
        <f>SUMIFS('Faturamento SP2'!$O$2:$O$557,'Faturamento SP2'!$D$2:$D$557,'Infos Relatório'!$B$84,'Faturamento SP2'!$E$2:$E$557,'Infos Relatório'!$B149,'Faturamento SP2'!$Z$2:$Z$557,'Infos Relatório'!AA$1,'Faturamento SP2'!$T$2:$T$557,"Sim")+SUMIFS('Faturamento SP2'!$P$2:$P$557,'Faturamento SP2'!$D$2:$D$557,'Infos Relatório'!$B$84,'Faturamento SP2'!$E$2:$E$557,'Infos Relatório'!$B149,'Faturamento SP2'!$Z$2:$Z$557,'Infos Relatório'!AA$1,'Faturamento SP2'!$T$2:$T$557,"Sim")</f>
        <v>0</v>
      </c>
      <c r="AE149" s="27" t="e">
        <f t="shared" si="28"/>
        <v>#DIV/0!</v>
      </c>
      <c r="AF149" s="24">
        <f>SUMIFS('Faturamento SP2'!$H$2:$H$557,'Faturamento SP2'!$D$2:$D$557,'Infos Relatório'!$B$84,'Faturamento SP2'!$E$2:$E$557,'Infos Relatório'!$B149,'Faturamento SP2'!$Z$2:$Z$557,'Infos Relatório'!AA$1)</f>
        <v>0</v>
      </c>
      <c r="AG149" s="23">
        <f>COUNTIFS('Faturamento SP2'!$D$2:$D$557,'Infos Relatório'!$B$84,'Faturamento SP2'!$E$2:$E$557,'Infos Relatório'!$B149,'Faturamento SP2'!$Z$2:$Z$557,'Infos Relatório'!AG$1)</f>
        <v>0</v>
      </c>
      <c r="AH149" s="14">
        <f>SUMIFS('Faturamento SP2'!$G$2:$G$557,'Faturamento SP2'!$D$2:$D$557,'Infos Relatório'!$B$84,'Faturamento SP2'!$E$2:$E$557,'Infos Relatório'!$B149,'Faturamento SP2'!$Z$2:$Z$557,'Infos Relatório'!AG$1)</f>
        <v>0</v>
      </c>
      <c r="AI149" s="14">
        <f>SUMIFS('Faturamento SP2'!$J$2:$J$557,'Faturamento SP2'!$D$2:$D$557,'Infos Relatório'!$B$84,'Faturamento SP2'!$E$2:$E$557,'Infos Relatório'!$B149,'Faturamento SP2'!$Z$2:$Z$557,'Infos Relatório'!AG$1)</f>
        <v>0</v>
      </c>
      <c r="AJ149" s="15">
        <f>SUMIFS('Faturamento SP2'!$O$2:$O$557,'Faturamento SP2'!$D$2:$D$557,'Infos Relatório'!$B$84,'Faturamento SP2'!$E$2:$E$557,'Infos Relatório'!$B149,'Faturamento SP2'!$Z$2:$Z$557,'Infos Relatório'!AG$1,'Faturamento SP2'!$T$2:$T$557,"Sim")+SUMIFS('Faturamento SP2'!$P$2:$P$557,'Faturamento SP2'!$D$2:$D$557,'Infos Relatório'!$B$84,'Faturamento SP2'!$E$2:$E$557,'Infos Relatório'!$B149,'Faturamento SP2'!$Z$2:$Z$557,'Infos Relatório'!AG$1,'Faturamento SP2'!$T$2:$T$557,"Sim")</f>
        <v>0</v>
      </c>
      <c r="AK149" s="27" t="e">
        <f t="shared" si="29"/>
        <v>#DIV/0!</v>
      </c>
      <c r="AL149" s="24">
        <f>SUMIFS('Faturamento SP2'!$H$2:$H$557,'Faturamento SP2'!$D$2:$D$557,'Infos Relatório'!$B$84,'Faturamento SP2'!$E$2:$E$557,'Infos Relatório'!$B149,'Faturamento SP2'!$Z$2:$Z$557,'Infos Relatório'!AG$1)</f>
        <v>0</v>
      </c>
      <c r="AM149" s="23">
        <f>COUNTIFS('Faturamento SP2'!$D$2:$D$557,'Infos Relatório'!$B$84,'Faturamento SP2'!$E$2:$E$557,'Infos Relatório'!$B149,'Faturamento SP2'!$Z$2:$Z$557,'Infos Relatório'!AM$1)</f>
        <v>0</v>
      </c>
      <c r="AN149" s="14">
        <f>SUMIFS('Faturamento SP2'!$G$2:$G$557,'Faturamento SP2'!$D$2:$D$557,'Infos Relatório'!$B$84,'Faturamento SP2'!$E$2:$E$557,'Infos Relatório'!$B149,'Faturamento SP2'!$Z$2:$Z$557,'Infos Relatório'!AM$1)</f>
        <v>0</v>
      </c>
      <c r="AO149" s="14">
        <f>SUMIFS('Faturamento SP2'!$J$2:$J$557,'Faturamento SP2'!$D$2:$D$557,'Infos Relatório'!$B$84,'Faturamento SP2'!$E$2:$E$557,'Infos Relatório'!$B149,'Faturamento SP2'!$Z$2:$Z$557,'Infos Relatório'!AM$1)</f>
        <v>0</v>
      </c>
      <c r="AP149" s="15">
        <f>SUMIFS('Faturamento SP2'!$O$2:$O$557,'Faturamento SP2'!$D$2:$D$557,'Infos Relatório'!$B$84,'Faturamento SP2'!$E$2:$E$557,'Infos Relatório'!$B149,'Faturamento SP2'!$Z$2:$Z$557,'Infos Relatório'!AM$1,'Faturamento SP2'!$T$2:$T$557,"Sim")+SUMIFS('Faturamento SP2'!$P$2:$P$557,'Faturamento SP2'!$D$2:$D$557,'Infos Relatório'!$B$84,'Faturamento SP2'!$E$2:$E$557,'Infos Relatório'!$B149,'Faturamento SP2'!$Z$2:$Z$557,'Infos Relatório'!AM$1,'Faturamento SP2'!$T$2:$T$557,"Sim")</f>
        <v>0</v>
      </c>
      <c r="AQ149" s="27" t="e">
        <f t="shared" si="30"/>
        <v>#DIV/0!</v>
      </c>
      <c r="AR149" s="24">
        <f>SUMIFS('Faturamento SP2'!$H$2:$H$557,'Faturamento SP2'!$D$2:$D$557,'Infos Relatório'!$B$84,'Faturamento SP2'!$E$2:$E$557,'Infos Relatório'!$B149,'Faturamento SP2'!$Z$2:$Z$557,'Infos Relatório'!AM$1)</f>
        <v>0</v>
      </c>
      <c r="AS149" s="23">
        <f>COUNTIFS('Faturamento SP2'!$D$2:$D$557,'Infos Relatório'!$B$84,'Faturamento SP2'!$E$2:$E$557,'Infos Relatório'!$B149,'Faturamento SP2'!$Z$2:$Z$557,'Infos Relatório'!AS$1)</f>
        <v>0</v>
      </c>
      <c r="AT149" s="14">
        <f>SUMIFS('Faturamento SP2'!$G$2:$G$557,'Faturamento SP2'!$D$2:$D$557,'Infos Relatório'!$B$84,'Faturamento SP2'!$E$2:$E$557,'Infos Relatório'!$B149,'Faturamento SP2'!$Z$2:$Z$557,'Infos Relatório'!AS$1)</f>
        <v>0</v>
      </c>
      <c r="AU149" s="14">
        <f>SUMIFS('Faturamento SP2'!$J$2:$J$557,'Faturamento SP2'!$D$2:$D$557,'Infos Relatório'!$B$84,'Faturamento SP2'!$E$2:$E$557,'Infos Relatório'!$B149,'Faturamento SP2'!$Z$2:$Z$557,'Infos Relatório'!AS$1)</f>
        <v>0</v>
      </c>
      <c r="AV149" s="15">
        <f>SUMIFS('Faturamento SP2'!$O$2:$O$557,'Faturamento SP2'!$D$2:$D$557,'Infos Relatório'!$B$84,'Faturamento SP2'!$E$2:$E$557,'Infos Relatório'!$B149,'Faturamento SP2'!$Z$2:$Z$557,'Infos Relatório'!AS$1,'Faturamento SP2'!$T$2:$T$557,"Sim")+SUMIFS('Faturamento SP2'!$P$2:$P$557,'Faturamento SP2'!$D$2:$D$557,'Infos Relatório'!$B$84,'Faturamento SP2'!$E$2:$E$557,'Infos Relatório'!$B149,'Faturamento SP2'!$Z$2:$Z$557,'Infos Relatório'!AS$1,'Faturamento SP2'!$T$2:$T$557,"Sim")</f>
        <v>0</v>
      </c>
      <c r="AW149" s="27" t="e">
        <f t="shared" si="31"/>
        <v>#DIV/0!</v>
      </c>
      <c r="AX149" s="24">
        <f>SUMIFS('Faturamento SP2'!$H$2:$H$557,'Faturamento SP2'!$D$2:$D$557,'Infos Relatório'!$B$84,'Faturamento SP2'!$E$2:$E$557,'Infos Relatório'!$B149,'Faturamento SP2'!$Z$2:$Z$557,'Infos Relatório'!AS$1)</f>
        <v>0</v>
      </c>
      <c r="AY149" s="23">
        <f>COUNTIFS('Faturamento SP2'!$D$2:$D$557,'Infos Relatório'!$B$84,'Faturamento SP2'!$E$2:$E$557,'Infos Relatório'!$B149,'Faturamento SP2'!$Z$2:$Z$557,'Infos Relatório'!AY$1)</f>
        <v>0</v>
      </c>
      <c r="AZ149" s="14">
        <f>SUMIFS('Faturamento SP2'!$G$2:$G$557,'Faturamento SP2'!$D$2:$D$557,'Infos Relatório'!$B$84,'Faturamento SP2'!$E$2:$E$557,'Infos Relatório'!$B149,'Faturamento SP2'!$Z$2:$Z$557,'Infos Relatório'!AY$1)</f>
        <v>0</v>
      </c>
      <c r="BA149" s="14">
        <f>SUMIFS('Faturamento SP2'!$J$2:$J$557,'Faturamento SP2'!$D$2:$D$557,'Infos Relatório'!$B$84,'Faturamento SP2'!$E$2:$E$557,'Infos Relatório'!$B149,'Faturamento SP2'!$Z$2:$Z$557,'Infos Relatório'!AY$1)</f>
        <v>0</v>
      </c>
      <c r="BB149" s="15">
        <f>SUMIFS('Faturamento SP2'!$O$2:$O$557,'Faturamento SP2'!$D$2:$D$557,'Infos Relatório'!$B$84,'Faturamento SP2'!$E$2:$E$557,'Infos Relatório'!$B149,'Faturamento SP2'!$Z$2:$Z$557,'Infos Relatório'!AY$1,'Faturamento SP2'!$T$2:$T$557,"Sim")+SUMIFS('Faturamento SP2'!$P$2:$P$557,'Faturamento SP2'!$D$2:$D$557,'Infos Relatório'!$B$84,'Faturamento SP2'!$E$2:$E$557,'Infos Relatório'!$B149,'Faturamento SP2'!$Z$2:$Z$557,'Infos Relatório'!AY$1,'Faturamento SP2'!$T$2:$T$557,"Sim")</f>
        <v>0</v>
      </c>
      <c r="BC149" s="27" t="e">
        <f t="shared" si="32"/>
        <v>#DIV/0!</v>
      </c>
      <c r="BD149" s="24">
        <f>SUMIFS('Faturamento SP2'!$H$2:$H$557,'Faturamento SP2'!$D$2:$D$557,'Infos Relatório'!$B$84,'Faturamento SP2'!$E$2:$E$557,'Infos Relatório'!$B149,'Faturamento SP2'!$Z$2:$Z$557,'Infos Relatório'!AY$1)</f>
        <v>0</v>
      </c>
      <c r="BE149" s="23">
        <f>COUNTIFS('Faturamento SP2'!$D$2:$D$557,'Infos Relatório'!$B$84,'Faturamento SP2'!$E$2:$E$557,'Infos Relatório'!$B149,'Faturamento SP2'!$Z$2:$Z$557,'Infos Relatório'!BE$1)</f>
        <v>0</v>
      </c>
      <c r="BF149" s="14">
        <f>SUMIFS('Faturamento SP2'!$G$2:$G$557,'Faturamento SP2'!$D$2:$D$557,'Infos Relatório'!$B$84,'Faturamento SP2'!$E$2:$E$557,'Infos Relatório'!$B149,'Faturamento SP2'!$Z$2:$Z$557,'Infos Relatório'!BE$1)</f>
        <v>0</v>
      </c>
      <c r="BG149" s="14">
        <f>SUMIFS('Faturamento SP2'!$J$2:$J$557,'Faturamento SP2'!$D$2:$D$557,'Infos Relatório'!$B$84,'Faturamento SP2'!$E$2:$E$557,'Infos Relatório'!$B149,'Faturamento SP2'!$Z$2:$Z$557,'Infos Relatório'!BE$1)</f>
        <v>0</v>
      </c>
      <c r="BH149" s="15">
        <f>SUMIFS('Faturamento SP2'!$O$2:$O$557,'Faturamento SP2'!$D$2:$D$557,'Infos Relatório'!$B$84,'Faturamento SP2'!$E$2:$E$557,'Infos Relatório'!$B149,'Faturamento SP2'!$Z$2:$Z$557,'Infos Relatório'!BE$1,'Faturamento SP2'!$T$2:$T$557,"Sim")+SUMIFS('Faturamento SP2'!$P$2:$P$557,'Faturamento SP2'!$D$2:$D$557,'Infos Relatório'!$B$84,'Faturamento SP2'!$E$2:$E$557,'Infos Relatório'!$B149,'Faturamento SP2'!$Z$2:$Z$557,'Infos Relatório'!BE$1,'Faturamento SP2'!$T$2:$T$557,"Sim")</f>
        <v>0</v>
      </c>
      <c r="BI149" s="27" t="e">
        <f t="shared" si="33"/>
        <v>#DIV/0!</v>
      </c>
      <c r="BJ149" s="24">
        <f>SUMIFS('Faturamento SP2'!$H$2:$H$557,'Faturamento SP2'!$D$2:$D$557,'Infos Relatório'!$B$84,'Faturamento SP2'!$E$2:$E$557,'Infos Relatório'!$B149,'Faturamento SP2'!$Z$2:$Z$557,'Infos Relatório'!BE$1)</f>
        <v>0</v>
      </c>
      <c r="BK149" s="23">
        <f>COUNTIFS('Faturamento SP2'!$D$2:$D$557,'Infos Relatório'!$B$84,'Faturamento SP2'!$E$2:$E$557,'Infos Relatório'!$B149,'Faturamento SP2'!$Z$2:$Z$557,'Infos Relatório'!BK$1)</f>
        <v>0</v>
      </c>
      <c r="BL149" s="14">
        <f>SUMIFS('Faturamento SP2'!$G$2:$G$557,'Faturamento SP2'!$D$2:$D$557,'Infos Relatório'!$B$84,'Faturamento SP2'!$E$2:$E$557,'Infos Relatório'!$B149,'Faturamento SP2'!$Z$2:$Z$557,'Infos Relatório'!BK$1)</f>
        <v>0</v>
      </c>
      <c r="BM149" s="14">
        <f>SUMIFS('Faturamento SP2'!$J$2:$J$557,'Faturamento SP2'!$D$2:$D$557,'Infos Relatório'!$B$84,'Faturamento SP2'!$E$2:$E$557,'Infos Relatório'!$B149,'Faturamento SP2'!$Z$2:$Z$557,'Infos Relatório'!BK$1)</f>
        <v>0</v>
      </c>
      <c r="BN149" s="15">
        <f>SUMIFS('Faturamento SP2'!$O$2:$O$557,'Faturamento SP2'!$D$2:$D$557,'Infos Relatório'!$B$84,'Faturamento SP2'!$E$2:$E$557,'Infos Relatório'!$B149,'Faturamento SP2'!$Z$2:$Z$557,'Infos Relatório'!BK$1,'Faturamento SP2'!$T$2:$T$557,"Sim")+SUMIFS('Faturamento SP2'!$P$2:$P$557,'Faturamento SP2'!$D$2:$D$557,'Infos Relatório'!$B$84,'Faturamento SP2'!$E$2:$E$557,'Infos Relatório'!$B149,'Faturamento SP2'!$Z$2:$Z$557,'Infos Relatório'!BK$1,'Faturamento SP2'!$T$2:$T$557,"Sim")</f>
        <v>0</v>
      </c>
      <c r="BO149" s="27" t="e">
        <f t="shared" si="34"/>
        <v>#DIV/0!</v>
      </c>
      <c r="BP149" s="24">
        <f>SUMIFS('Faturamento SP2'!$H$2:$H$557,'Faturamento SP2'!$D$2:$D$557,'Infos Relatório'!$B$84,'Faturamento SP2'!$E$2:$E$557,'Infos Relatório'!$B149,'Faturamento SP2'!$Z$2:$Z$557,'Infos Relatório'!BK$1)</f>
        <v>0</v>
      </c>
      <c r="BQ149" s="23">
        <f>COUNTIFS('Faturamento SP2'!$D$2:$D$557,'Infos Relatório'!$B$84,'Faturamento SP2'!$E$2:$E$557,'Infos Relatório'!$B149,'Faturamento SP2'!$Z$2:$Z$557,'Infos Relatório'!BQ$1)</f>
        <v>0</v>
      </c>
      <c r="BR149" s="14">
        <f>SUMIFS('Faturamento SP2'!$G$2:$G$557,'Faturamento SP2'!$D$2:$D$557,'Infos Relatório'!$B$84,'Faturamento SP2'!$E$2:$E$557,'Infos Relatório'!$B149,'Faturamento SP2'!$Z$2:$Z$557,'Infos Relatório'!BQ$1)</f>
        <v>0</v>
      </c>
      <c r="BS149" s="14">
        <f>SUMIFS('Faturamento SP2'!$J$2:$J$557,'Faturamento SP2'!$D$2:$D$557,'Infos Relatório'!$B$84,'Faturamento SP2'!$E$2:$E$557,'Infos Relatório'!$B149,'Faturamento SP2'!$Z$2:$Z$557,'Infos Relatório'!BQ$1)</f>
        <v>0</v>
      </c>
      <c r="BT149" s="15">
        <f>SUMIFS('Faturamento SP2'!$O$2:$O$557,'Faturamento SP2'!$D$2:$D$557,'Infos Relatório'!$B$84,'Faturamento SP2'!$E$2:$E$557,'Infos Relatório'!$B149,'Faturamento SP2'!$Z$2:$Z$557,'Infos Relatório'!BQ$1,'Faturamento SP2'!$T$2:$T$557,"Sim")+SUMIFS('Faturamento SP2'!$P$2:$P$557,'Faturamento SP2'!$D$2:$D$557,'Infos Relatório'!$B$84,'Faturamento SP2'!$E$2:$E$557,'Infos Relatório'!$B149,'Faturamento SP2'!$Z$2:$Z$557,'Infos Relatório'!BQ$1,'Faturamento SP2'!$T$2:$T$557,"Sim")</f>
        <v>0</v>
      </c>
      <c r="BU149" s="27" t="e">
        <f t="shared" si="35"/>
        <v>#DIV/0!</v>
      </c>
      <c r="BV149" s="24">
        <f>SUMIFS('Faturamento SP2'!$H$2:$H$557,'Faturamento SP2'!$D$2:$D$557,'Infos Relatório'!$B$84,'Faturamento SP2'!$E$2:$E$557,'Infos Relatório'!$B149,'Faturamento SP2'!$Z$2:$Z$557,'Infos Relatório'!BQ$1)</f>
        <v>0</v>
      </c>
    </row>
    <row r="150" spans="2:74">
      <c r="B150" s="17" t="s">
        <v>292</v>
      </c>
      <c r="C150" s="23">
        <f>COUNTIFS('Faturamento SP2'!$D$2:$D$557,'Infos Relatório'!$B$84,'Faturamento SP2'!$E$2:$E$557,'Infos Relatório'!$B150,'Faturamento SP2'!$Z$2:$Z$557,'Infos Relatório'!C$1)</f>
        <v>0</v>
      </c>
      <c r="D150" s="14">
        <f>SUMIFS('Faturamento SP2'!$G$2:$G$557,'Faturamento SP2'!$D$2:$D$557,'Infos Relatório'!$B$84,'Faturamento SP2'!$E$2:$E$557,'Infos Relatório'!$B150,'Faturamento SP2'!$Z$2:$Z$557,'Infos Relatório'!C$1)</f>
        <v>0</v>
      </c>
      <c r="E150" s="55">
        <f>SUMIFS('Faturamento SP2'!$J$2:$J$557,'Faturamento SP2'!$D$2:$D$557,'Infos Relatório'!$B$84,'Faturamento SP2'!$E$2:$E$557,'Infos Relatório'!$B150,'Faturamento SP2'!$Z$2:$Z$557,'Infos Relatório'!C$1)</f>
        <v>0</v>
      </c>
      <c r="F150" s="15">
        <f>SUMIFS('Faturamento SP2'!$O$2:$O$557,'Faturamento SP2'!$D$2:$D$557,'Infos Relatório'!$B$84,'Faturamento SP2'!$E$2:$E$557,'Infos Relatório'!$B150,'Faturamento SP2'!$Z$2:$Z$557,'Infos Relatório'!C$1,'Faturamento SP2'!$T$2:$T$557,"Sim")+SUMIFS('Faturamento SP2'!$P$2:$P$557,'Faturamento SP2'!$D$2:$D$557,'Infos Relatório'!$B$84,'Faturamento SP2'!$E$2:$E$557,'Infos Relatório'!$B150,'Faturamento SP2'!$Z$2:$Z$557,'Infos Relatório'!C$1,'Faturamento SP2'!$T$2:$T$557,"Sim")</f>
        <v>0</v>
      </c>
      <c r="G150" s="60" t="e">
        <f t="shared" si="24"/>
        <v>#DIV/0!</v>
      </c>
      <c r="H150" s="24">
        <f>SUMIFS('Faturamento SP2'!$H$2:$H$557,'Faturamento SP2'!$D$2:$D$557,'Infos Relatório'!$B$84,'Faturamento SP2'!$E$2:$E$557,'Infos Relatório'!$B150,'Faturamento SP2'!$Z$2:$Z$557,'Infos Relatório'!C$1)</f>
        <v>0</v>
      </c>
      <c r="I150" s="23">
        <f>COUNTIFS('Faturamento SP2'!$D$2:$D$557,'Infos Relatório'!$B$84,'Faturamento SP2'!$E$2:$E$557,'Infos Relatório'!$B150,'Faturamento SP2'!$Z$2:$Z$557,'Infos Relatório'!I$1)</f>
        <v>0</v>
      </c>
      <c r="J150" s="14">
        <f>SUMIFS('Faturamento SP2'!$G$2:$G$557,'Faturamento SP2'!$D$2:$D$557,'Infos Relatório'!$B$84,'Faturamento SP2'!$E$2:$E$557,'Infos Relatório'!$B150,'Faturamento SP2'!$Z$2:$Z$557,'Infos Relatório'!I$1)</f>
        <v>0</v>
      </c>
      <c r="K150" s="55">
        <f>SUMIFS('Faturamento SP2'!$J$2:$J$557,'Faturamento SP2'!$D$2:$D$557,'Infos Relatório'!$B$84,'Faturamento SP2'!$E$2:$E$557,'Infos Relatório'!$B150,'Faturamento SP2'!$Z$2:$Z$557,'Infos Relatório'!I$1)</f>
        <v>0</v>
      </c>
      <c r="L150" s="15">
        <f>SUMIFS('Faturamento SP2'!$O$2:$O$557,'Faturamento SP2'!$D$2:$D$557,'Infos Relatório'!$B$84,'Faturamento SP2'!$E$2:$E$557,'Infos Relatório'!$B150,'Faturamento SP2'!$Z$2:$Z$557,'Infos Relatório'!I$1,'Faturamento SP2'!$T$2:$T$557,"Sim")+SUMIFS('Faturamento SP2'!$P$2:$P$557,'Faturamento SP2'!$D$2:$D$557,'Infos Relatório'!$B$84,'Faturamento SP2'!$E$2:$E$557,'Infos Relatório'!$B150,'Faturamento SP2'!$Z$2:$Z$557,'Infos Relatório'!I$1,'Faturamento SP2'!$T$2:$T$557,"Sim")</f>
        <v>0</v>
      </c>
      <c r="M150" s="27" t="e">
        <f t="shared" si="25"/>
        <v>#DIV/0!</v>
      </c>
      <c r="N150" s="24">
        <f>SUMIFS('Faturamento SP2'!$H$2:$H$557,'Faturamento SP2'!$D$2:$D$557,'Infos Relatório'!$B$84,'Faturamento SP2'!$E$2:$E$557,'Infos Relatório'!$B150,'Faturamento SP2'!$Z$2:$Z$557,'Infos Relatório'!I$1)</f>
        <v>0</v>
      </c>
      <c r="O150" s="23">
        <f>COUNTIFS('Faturamento SP2'!$D$2:$D$557,'Infos Relatório'!$B$84,'Faturamento SP2'!$E$2:$E$557,'Infos Relatório'!$B150,'Faturamento SP2'!$Z$2:$Z$557,'Infos Relatório'!O$1)</f>
        <v>0</v>
      </c>
      <c r="P150" s="14">
        <f>SUMIFS('Faturamento SP2'!$G$2:$G$557,'Faturamento SP2'!$D$2:$D$557,'Infos Relatório'!$B$84,'Faturamento SP2'!$E$2:$E$557,'Infos Relatório'!$B150,'Faturamento SP2'!$Z$2:$Z$557,'Infos Relatório'!O$1)</f>
        <v>0</v>
      </c>
      <c r="Q150" s="14">
        <f>SUMIFS('Faturamento SP2'!$J$2:$J$557,'Faturamento SP2'!$D$2:$D$557,'Infos Relatório'!$B$84,'Faturamento SP2'!$E$2:$E$557,'Infos Relatório'!$B150,'Faturamento SP2'!$Z$2:$Z$557,'Infos Relatório'!O$1)</f>
        <v>0</v>
      </c>
      <c r="R150" s="15">
        <f>SUMIFS('Faturamento SP2'!$O$2:$O$557,'Faturamento SP2'!$D$2:$D$557,'Infos Relatório'!$B$84,'Faturamento SP2'!$E$2:$E$557,'Infos Relatório'!$B150,'Faturamento SP2'!$Z$2:$Z$557,'Infos Relatório'!O$1,'Faturamento SP2'!$T$2:$T$557,"Sim")+SUMIFS('Faturamento SP2'!$P$2:$P$557,'Faturamento SP2'!$D$2:$D$557,'Infos Relatório'!$B$84,'Faturamento SP2'!$E$2:$E$557,'Infos Relatório'!$B150,'Faturamento SP2'!$Z$2:$Z$557,'Infos Relatório'!O$1,'Faturamento SP2'!$T$2:$T$557,"Sim")</f>
        <v>0</v>
      </c>
      <c r="S150" s="27" t="e">
        <f t="shared" si="26"/>
        <v>#DIV/0!</v>
      </c>
      <c r="T150" s="24">
        <f>SUMIFS('Faturamento SP2'!$H$2:$H$557,'Faturamento SP2'!$D$2:$D$557,'Infos Relatório'!$B$84,'Faturamento SP2'!$E$2:$E$557,'Infos Relatório'!$B150,'Faturamento SP2'!$Z$2:$Z$557,'Infos Relatório'!O$1)</f>
        <v>0</v>
      </c>
      <c r="U150" s="23">
        <f>COUNTIFS('Faturamento SP2'!$D$2:$D$557,'Infos Relatório'!$B$84,'Faturamento SP2'!$E$2:$E$557,'Infos Relatório'!$B150,'Faturamento SP2'!$Z$2:$Z$557,'Infos Relatório'!U$1)</f>
        <v>0</v>
      </c>
      <c r="V150" s="14">
        <f>SUMIFS('Faturamento SP2'!$G$2:$G$557,'Faturamento SP2'!$D$2:$D$557,'Infos Relatório'!$B$84,'Faturamento SP2'!$E$2:$E$557,'Infos Relatório'!$B150,'Faturamento SP2'!$Z$2:$Z$557,'Infos Relatório'!U$1)</f>
        <v>0</v>
      </c>
      <c r="W150" s="14">
        <f>SUMIFS('Faturamento SP2'!$J$2:$J$557,'Faturamento SP2'!$D$2:$D$557,'Infos Relatório'!$B$84,'Faturamento SP2'!$E$2:$E$557,'Infos Relatório'!$B150,'Faturamento SP2'!$Z$2:$Z$557,'Infos Relatório'!U$1)</f>
        <v>0</v>
      </c>
      <c r="X150" s="15">
        <f>SUMIFS('Faturamento SP2'!$O$2:$O$557,'Faturamento SP2'!$D$2:$D$557,'Infos Relatório'!$B$84,'Faturamento SP2'!$E$2:$E$557,'Infos Relatório'!$B150,'Faturamento SP2'!$Z$2:$Z$557,'Infos Relatório'!U$1,'Faturamento SP2'!$T$2:$T$557,"Sim")+SUMIFS('Faturamento SP2'!$P$2:$P$557,'Faturamento SP2'!$D$2:$D$557,'Infos Relatório'!$B$84,'Faturamento SP2'!$E$2:$E$557,'Infos Relatório'!$B150,'Faturamento SP2'!$Z$2:$Z$557,'Infos Relatório'!U$1,'Faturamento SP2'!$T$2:$T$557,"Sim")</f>
        <v>0</v>
      </c>
      <c r="Y150" s="27" t="e">
        <f t="shared" si="27"/>
        <v>#DIV/0!</v>
      </c>
      <c r="Z150" s="24">
        <f>SUMIFS('Faturamento SP2'!$H$2:$H$557,'Faturamento SP2'!$D$2:$D$557,'Infos Relatório'!$B$84,'Faturamento SP2'!$E$2:$E$557,'Infos Relatório'!$B150,'Faturamento SP2'!$Z$2:$Z$557,'Infos Relatório'!U$1)</f>
        <v>0</v>
      </c>
      <c r="AA150" s="23">
        <f>COUNTIFS('Faturamento SP2'!$D$2:$D$557,'Infos Relatório'!$B$84,'Faturamento SP2'!$E$2:$E$557,'Infos Relatório'!$B150,'Faturamento SP2'!$Z$2:$Z$557,'Infos Relatório'!AA$1)</f>
        <v>0</v>
      </c>
      <c r="AB150" s="14">
        <f>SUMIFS('Faturamento SP2'!$G$2:$G$557,'Faturamento SP2'!$D$2:$D$557,'Infos Relatório'!$B$84,'Faturamento SP2'!$E$2:$E$557,'Infos Relatório'!$B150,'Faturamento SP2'!$Z$2:$Z$557,'Infos Relatório'!AA$1)</f>
        <v>0</v>
      </c>
      <c r="AC150" s="14">
        <f>SUMIFS('Faturamento SP2'!$J$2:$J$557,'Faturamento SP2'!$D$2:$D$557,'Infos Relatório'!$B$84,'Faturamento SP2'!$E$2:$E$557,'Infos Relatório'!$B150,'Faturamento SP2'!$Z$2:$Z$557,'Infos Relatório'!AA$1)</f>
        <v>0</v>
      </c>
      <c r="AD150" s="15">
        <f>SUMIFS('Faturamento SP2'!$O$2:$O$557,'Faturamento SP2'!$D$2:$D$557,'Infos Relatório'!$B$84,'Faturamento SP2'!$E$2:$E$557,'Infos Relatório'!$B150,'Faturamento SP2'!$Z$2:$Z$557,'Infos Relatório'!AA$1,'Faturamento SP2'!$T$2:$T$557,"Sim")+SUMIFS('Faturamento SP2'!$P$2:$P$557,'Faturamento SP2'!$D$2:$D$557,'Infos Relatório'!$B$84,'Faturamento SP2'!$E$2:$E$557,'Infos Relatório'!$B150,'Faturamento SP2'!$Z$2:$Z$557,'Infos Relatório'!AA$1,'Faturamento SP2'!$T$2:$T$557,"Sim")</f>
        <v>0</v>
      </c>
      <c r="AE150" s="27" t="e">
        <f t="shared" si="28"/>
        <v>#DIV/0!</v>
      </c>
      <c r="AF150" s="24">
        <f>SUMIFS('Faturamento SP2'!$H$2:$H$557,'Faturamento SP2'!$D$2:$D$557,'Infos Relatório'!$B$84,'Faturamento SP2'!$E$2:$E$557,'Infos Relatório'!$B150,'Faturamento SP2'!$Z$2:$Z$557,'Infos Relatório'!AA$1)</f>
        <v>0</v>
      </c>
      <c r="AG150" s="23">
        <f>COUNTIFS('Faturamento SP2'!$D$2:$D$557,'Infos Relatório'!$B$84,'Faturamento SP2'!$E$2:$E$557,'Infos Relatório'!$B150,'Faturamento SP2'!$Z$2:$Z$557,'Infos Relatório'!AG$1)</f>
        <v>0</v>
      </c>
      <c r="AH150" s="14">
        <f>SUMIFS('Faturamento SP2'!$G$2:$G$557,'Faturamento SP2'!$D$2:$D$557,'Infos Relatório'!$B$84,'Faturamento SP2'!$E$2:$E$557,'Infos Relatório'!$B150,'Faturamento SP2'!$Z$2:$Z$557,'Infos Relatório'!AG$1)</f>
        <v>0</v>
      </c>
      <c r="AI150" s="14">
        <f>SUMIFS('Faturamento SP2'!$J$2:$J$557,'Faturamento SP2'!$D$2:$D$557,'Infos Relatório'!$B$84,'Faturamento SP2'!$E$2:$E$557,'Infos Relatório'!$B150,'Faturamento SP2'!$Z$2:$Z$557,'Infos Relatório'!AG$1)</f>
        <v>0</v>
      </c>
      <c r="AJ150" s="15">
        <f>SUMIFS('Faturamento SP2'!$O$2:$O$557,'Faturamento SP2'!$D$2:$D$557,'Infos Relatório'!$B$84,'Faturamento SP2'!$E$2:$E$557,'Infos Relatório'!$B150,'Faturamento SP2'!$Z$2:$Z$557,'Infos Relatório'!AG$1,'Faturamento SP2'!$T$2:$T$557,"Sim")+SUMIFS('Faturamento SP2'!$P$2:$P$557,'Faturamento SP2'!$D$2:$D$557,'Infos Relatório'!$B$84,'Faturamento SP2'!$E$2:$E$557,'Infos Relatório'!$B150,'Faturamento SP2'!$Z$2:$Z$557,'Infos Relatório'!AG$1,'Faturamento SP2'!$T$2:$T$557,"Sim")</f>
        <v>0</v>
      </c>
      <c r="AK150" s="27" t="e">
        <f t="shared" si="29"/>
        <v>#DIV/0!</v>
      </c>
      <c r="AL150" s="24">
        <f>SUMIFS('Faturamento SP2'!$H$2:$H$557,'Faturamento SP2'!$D$2:$D$557,'Infos Relatório'!$B$84,'Faturamento SP2'!$E$2:$E$557,'Infos Relatório'!$B150,'Faturamento SP2'!$Z$2:$Z$557,'Infos Relatório'!AG$1)</f>
        <v>0</v>
      </c>
      <c r="AM150" s="23">
        <f>COUNTIFS('Faturamento SP2'!$D$2:$D$557,'Infos Relatório'!$B$84,'Faturamento SP2'!$E$2:$E$557,'Infos Relatório'!$B150,'Faturamento SP2'!$Z$2:$Z$557,'Infos Relatório'!AM$1)</f>
        <v>0</v>
      </c>
      <c r="AN150" s="14">
        <f>SUMIFS('Faturamento SP2'!$G$2:$G$557,'Faturamento SP2'!$D$2:$D$557,'Infos Relatório'!$B$84,'Faturamento SP2'!$E$2:$E$557,'Infos Relatório'!$B150,'Faturamento SP2'!$Z$2:$Z$557,'Infos Relatório'!AM$1)</f>
        <v>0</v>
      </c>
      <c r="AO150" s="14">
        <f>SUMIFS('Faturamento SP2'!$J$2:$J$557,'Faturamento SP2'!$D$2:$D$557,'Infos Relatório'!$B$84,'Faturamento SP2'!$E$2:$E$557,'Infos Relatório'!$B150,'Faturamento SP2'!$Z$2:$Z$557,'Infos Relatório'!AM$1)</f>
        <v>0</v>
      </c>
      <c r="AP150" s="15">
        <f>SUMIFS('Faturamento SP2'!$O$2:$O$557,'Faturamento SP2'!$D$2:$D$557,'Infos Relatório'!$B$84,'Faturamento SP2'!$E$2:$E$557,'Infos Relatório'!$B150,'Faturamento SP2'!$Z$2:$Z$557,'Infos Relatório'!AM$1,'Faturamento SP2'!$T$2:$T$557,"Sim")+SUMIFS('Faturamento SP2'!$P$2:$P$557,'Faturamento SP2'!$D$2:$D$557,'Infos Relatório'!$B$84,'Faturamento SP2'!$E$2:$E$557,'Infos Relatório'!$B150,'Faturamento SP2'!$Z$2:$Z$557,'Infos Relatório'!AM$1,'Faturamento SP2'!$T$2:$T$557,"Sim")</f>
        <v>0</v>
      </c>
      <c r="AQ150" s="27" t="e">
        <f t="shared" si="30"/>
        <v>#DIV/0!</v>
      </c>
      <c r="AR150" s="24">
        <f>SUMIFS('Faturamento SP2'!$H$2:$H$557,'Faturamento SP2'!$D$2:$D$557,'Infos Relatório'!$B$84,'Faturamento SP2'!$E$2:$E$557,'Infos Relatório'!$B150,'Faturamento SP2'!$Z$2:$Z$557,'Infos Relatório'!AM$1)</f>
        <v>0</v>
      </c>
      <c r="AS150" s="23">
        <f>COUNTIFS('Faturamento SP2'!$D$2:$D$557,'Infos Relatório'!$B$84,'Faturamento SP2'!$E$2:$E$557,'Infos Relatório'!$B150,'Faturamento SP2'!$Z$2:$Z$557,'Infos Relatório'!AS$1)</f>
        <v>0</v>
      </c>
      <c r="AT150" s="14">
        <f>SUMIFS('Faturamento SP2'!$G$2:$G$557,'Faturamento SP2'!$D$2:$D$557,'Infos Relatório'!$B$84,'Faturamento SP2'!$E$2:$E$557,'Infos Relatório'!$B150,'Faturamento SP2'!$Z$2:$Z$557,'Infos Relatório'!AS$1)</f>
        <v>0</v>
      </c>
      <c r="AU150" s="14">
        <f>SUMIFS('Faturamento SP2'!$J$2:$J$557,'Faturamento SP2'!$D$2:$D$557,'Infos Relatório'!$B$84,'Faturamento SP2'!$E$2:$E$557,'Infos Relatório'!$B150,'Faturamento SP2'!$Z$2:$Z$557,'Infos Relatório'!AS$1)</f>
        <v>0</v>
      </c>
      <c r="AV150" s="15">
        <f>SUMIFS('Faturamento SP2'!$O$2:$O$557,'Faturamento SP2'!$D$2:$D$557,'Infos Relatório'!$B$84,'Faturamento SP2'!$E$2:$E$557,'Infos Relatório'!$B150,'Faturamento SP2'!$Z$2:$Z$557,'Infos Relatório'!AS$1,'Faturamento SP2'!$T$2:$T$557,"Sim")+SUMIFS('Faturamento SP2'!$P$2:$P$557,'Faturamento SP2'!$D$2:$D$557,'Infos Relatório'!$B$84,'Faturamento SP2'!$E$2:$E$557,'Infos Relatório'!$B150,'Faturamento SP2'!$Z$2:$Z$557,'Infos Relatório'!AS$1,'Faturamento SP2'!$T$2:$T$557,"Sim")</f>
        <v>0</v>
      </c>
      <c r="AW150" s="27" t="e">
        <f t="shared" si="31"/>
        <v>#DIV/0!</v>
      </c>
      <c r="AX150" s="24">
        <f>SUMIFS('Faturamento SP2'!$H$2:$H$557,'Faturamento SP2'!$D$2:$D$557,'Infos Relatório'!$B$84,'Faturamento SP2'!$E$2:$E$557,'Infos Relatório'!$B150,'Faturamento SP2'!$Z$2:$Z$557,'Infos Relatório'!AS$1)</f>
        <v>0</v>
      </c>
      <c r="AY150" s="23">
        <f>COUNTIFS('Faturamento SP2'!$D$2:$D$557,'Infos Relatório'!$B$84,'Faturamento SP2'!$E$2:$E$557,'Infos Relatório'!$B150,'Faturamento SP2'!$Z$2:$Z$557,'Infos Relatório'!AY$1)</f>
        <v>0</v>
      </c>
      <c r="AZ150" s="14">
        <f>SUMIFS('Faturamento SP2'!$G$2:$G$557,'Faturamento SP2'!$D$2:$D$557,'Infos Relatório'!$B$84,'Faturamento SP2'!$E$2:$E$557,'Infos Relatório'!$B150,'Faturamento SP2'!$Z$2:$Z$557,'Infos Relatório'!AY$1)</f>
        <v>0</v>
      </c>
      <c r="BA150" s="14">
        <f>SUMIFS('Faturamento SP2'!$J$2:$J$557,'Faturamento SP2'!$D$2:$D$557,'Infos Relatório'!$B$84,'Faturamento SP2'!$E$2:$E$557,'Infos Relatório'!$B150,'Faturamento SP2'!$Z$2:$Z$557,'Infos Relatório'!AY$1)</f>
        <v>0</v>
      </c>
      <c r="BB150" s="15">
        <f>SUMIFS('Faturamento SP2'!$O$2:$O$557,'Faturamento SP2'!$D$2:$D$557,'Infos Relatório'!$B$84,'Faturamento SP2'!$E$2:$E$557,'Infos Relatório'!$B150,'Faturamento SP2'!$Z$2:$Z$557,'Infos Relatório'!AY$1,'Faturamento SP2'!$T$2:$T$557,"Sim")+SUMIFS('Faturamento SP2'!$P$2:$P$557,'Faturamento SP2'!$D$2:$D$557,'Infos Relatório'!$B$84,'Faturamento SP2'!$E$2:$E$557,'Infos Relatório'!$B150,'Faturamento SP2'!$Z$2:$Z$557,'Infos Relatório'!AY$1,'Faturamento SP2'!$T$2:$T$557,"Sim")</f>
        <v>0</v>
      </c>
      <c r="BC150" s="27" t="e">
        <f t="shared" si="32"/>
        <v>#DIV/0!</v>
      </c>
      <c r="BD150" s="24">
        <f>SUMIFS('Faturamento SP2'!$H$2:$H$557,'Faturamento SP2'!$D$2:$D$557,'Infos Relatório'!$B$84,'Faturamento SP2'!$E$2:$E$557,'Infos Relatório'!$B150,'Faturamento SP2'!$Z$2:$Z$557,'Infos Relatório'!AY$1)</f>
        <v>0</v>
      </c>
      <c r="BE150" s="23">
        <f>COUNTIFS('Faturamento SP2'!$D$2:$D$557,'Infos Relatório'!$B$84,'Faturamento SP2'!$E$2:$E$557,'Infos Relatório'!$B150,'Faturamento SP2'!$Z$2:$Z$557,'Infos Relatório'!BE$1)</f>
        <v>0</v>
      </c>
      <c r="BF150" s="14">
        <f>SUMIFS('Faturamento SP2'!$G$2:$G$557,'Faturamento SP2'!$D$2:$D$557,'Infos Relatório'!$B$84,'Faturamento SP2'!$E$2:$E$557,'Infos Relatório'!$B150,'Faturamento SP2'!$Z$2:$Z$557,'Infos Relatório'!BE$1)</f>
        <v>0</v>
      </c>
      <c r="BG150" s="14">
        <f>SUMIFS('Faturamento SP2'!$J$2:$J$557,'Faturamento SP2'!$D$2:$D$557,'Infos Relatório'!$B$84,'Faturamento SP2'!$E$2:$E$557,'Infos Relatório'!$B150,'Faturamento SP2'!$Z$2:$Z$557,'Infos Relatório'!BE$1)</f>
        <v>0</v>
      </c>
      <c r="BH150" s="15">
        <f>SUMIFS('Faturamento SP2'!$O$2:$O$557,'Faturamento SP2'!$D$2:$D$557,'Infos Relatório'!$B$84,'Faturamento SP2'!$E$2:$E$557,'Infos Relatório'!$B150,'Faturamento SP2'!$Z$2:$Z$557,'Infos Relatório'!BE$1,'Faturamento SP2'!$T$2:$T$557,"Sim")+SUMIFS('Faturamento SP2'!$P$2:$P$557,'Faturamento SP2'!$D$2:$D$557,'Infos Relatório'!$B$84,'Faturamento SP2'!$E$2:$E$557,'Infos Relatório'!$B150,'Faturamento SP2'!$Z$2:$Z$557,'Infos Relatório'!BE$1,'Faturamento SP2'!$T$2:$T$557,"Sim")</f>
        <v>0</v>
      </c>
      <c r="BI150" s="27" t="e">
        <f t="shared" si="33"/>
        <v>#DIV/0!</v>
      </c>
      <c r="BJ150" s="24">
        <f>SUMIFS('Faturamento SP2'!$H$2:$H$557,'Faturamento SP2'!$D$2:$D$557,'Infos Relatório'!$B$84,'Faturamento SP2'!$E$2:$E$557,'Infos Relatório'!$B150,'Faturamento SP2'!$Z$2:$Z$557,'Infos Relatório'!BE$1)</f>
        <v>0</v>
      </c>
      <c r="BK150" s="23">
        <f>COUNTIFS('Faturamento SP2'!$D$2:$D$557,'Infos Relatório'!$B$84,'Faturamento SP2'!$E$2:$E$557,'Infos Relatório'!$B150,'Faturamento SP2'!$Z$2:$Z$557,'Infos Relatório'!BK$1)</f>
        <v>0</v>
      </c>
      <c r="BL150" s="14">
        <f>SUMIFS('Faturamento SP2'!$G$2:$G$557,'Faturamento SP2'!$D$2:$D$557,'Infos Relatório'!$B$84,'Faturamento SP2'!$E$2:$E$557,'Infos Relatório'!$B150,'Faturamento SP2'!$Z$2:$Z$557,'Infos Relatório'!BK$1)</f>
        <v>0</v>
      </c>
      <c r="BM150" s="14">
        <f>SUMIFS('Faturamento SP2'!$J$2:$J$557,'Faturamento SP2'!$D$2:$D$557,'Infos Relatório'!$B$84,'Faturamento SP2'!$E$2:$E$557,'Infos Relatório'!$B150,'Faturamento SP2'!$Z$2:$Z$557,'Infos Relatório'!BK$1)</f>
        <v>0</v>
      </c>
      <c r="BN150" s="15">
        <f>SUMIFS('Faturamento SP2'!$O$2:$O$557,'Faturamento SP2'!$D$2:$D$557,'Infos Relatório'!$B$84,'Faturamento SP2'!$E$2:$E$557,'Infos Relatório'!$B150,'Faturamento SP2'!$Z$2:$Z$557,'Infos Relatório'!BK$1,'Faturamento SP2'!$T$2:$T$557,"Sim")+SUMIFS('Faturamento SP2'!$P$2:$P$557,'Faturamento SP2'!$D$2:$D$557,'Infos Relatório'!$B$84,'Faturamento SP2'!$E$2:$E$557,'Infos Relatório'!$B150,'Faturamento SP2'!$Z$2:$Z$557,'Infos Relatório'!BK$1,'Faturamento SP2'!$T$2:$T$557,"Sim")</f>
        <v>0</v>
      </c>
      <c r="BO150" s="27" t="e">
        <f t="shared" si="34"/>
        <v>#DIV/0!</v>
      </c>
      <c r="BP150" s="24">
        <f>SUMIFS('Faturamento SP2'!$H$2:$H$557,'Faturamento SP2'!$D$2:$D$557,'Infos Relatório'!$B$84,'Faturamento SP2'!$E$2:$E$557,'Infos Relatório'!$B150,'Faturamento SP2'!$Z$2:$Z$557,'Infos Relatório'!BK$1)</f>
        <v>0</v>
      </c>
      <c r="BQ150" s="23">
        <f>COUNTIFS('Faturamento SP2'!$D$2:$D$557,'Infos Relatório'!$B$84,'Faturamento SP2'!$E$2:$E$557,'Infos Relatório'!$B150,'Faturamento SP2'!$Z$2:$Z$557,'Infos Relatório'!BQ$1)</f>
        <v>0</v>
      </c>
      <c r="BR150" s="14">
        <f>SUMIFS('Faturamento SP2'!$G$2:$G$557,'Faturamento SP2'!$D$2:$D$557,'Infos Relatório'!$B$84,'Faturamento SP2'!$E$2:$E$557,'Infos Relatório'!$B150,'Faturamento SP2'!$Z$2:$Z$557,'Infos Relatório'!BQ$1)</f>
        <v>0</v>
      </c>
      <c r="BS150" s="14">
        <f>SUMIFS('Faturamento SP2'!$J$2:$J$557,'Faturamento SP2'!$D$2:$D$557,'Infos Relatório'!$B$84,'Faturamento SP2'!$E$2:$E$557,'Infos Relatório'!$B150,'Faturamento SP2'!$Z$2:$Z$557,'Infos Relatório'!BQ$1)</f>
        <v>0</v>
      </c>
      <c r="BT150" s="15">
        <f>SUMIFS('Faturamento SP2'!$O$2:$O$557,'Faturamento SP2'!$D$2:$D$557,'Infos Relatório'!$B$84,'Faturamento SP2'!$E$2:$E$557,'Infos Relatório'!$B150,'Faturamento SP2'!$Z$2:$Z$557,'Infos Relatório'!BQ$1,'Faturamento SP2'!$T$2:$T$557,"Sim")+SUMIFS('Faturamento SP2'!$P$2:$P$557,'Faturamento SP2'!$D$2:$D$557,'Infos Relatório'!$B$84,'Faturamento SP2'!$E$2:$E$557,'Infos Relatório'!$B150,'Faturamento SP2'!$Z$2:$Z$557,'Infos Relatório'!BQ$1,'Faturamento SP2'!$T$2:$T$557,"Sim")</f>
        <v>0</v>
      </c>
      <c r="BU150" s="27" t="e">
        <f t="shared" si="35"/>
        <v>#DIV/0!</v>
      </c>
      <c r="BV150" s="24">
        <f>SUMIFS('Faturamento SP2'!$H$2:$H$557,'Faturamento SP2'!$D$2:$D$557,'Infos Relatório'!$B$84,'Faturamento SP2'!$E$2:$E$557,'Infos Relatório'!$B150,'Faturamento SP2'!$Z$2:$Z$557,'Infos Relatório'!BQ$1)</f>
        <v>0</v>
      </c>
    </row>
    <row r="151" spans="2:74">
      <c r="B151" s="17" t="s">
        <v>784</v>
      </c>
      <c r="C151" s="23">
        <f>COUNTIFS('Faturamento SP2'!$D$2:$D$557,'Infos Relatório'!$B$84,'Faturamento SP2'!$E$2:$E$557,'Infos Relatório'!$B151,'Faturamento SP2'!$Z$2:$Z$557,'Infos Relatório'!C$1)</f>
        <v>0</v>
      </c>
      <c r="D151" s="14">
        <f>SUMIFS('Faturamento SP2'!$G$2:$G$557,'Faturamento SP2'!$D$2:$D$557,'Infos Relatório'!$B$84,'Faturamento SP2'!$E$2:$E$557,'Infos Relatório'!$B151,'Faturamento SP2'!$Z$2:$Z$557,'Infos Relatório'!C$1)</f>
        <v>0</v>
      </c>
      <c r="E151" s="55">
        <f>SUMIFS('Faturamento SP2'!$J$2:$J$557,'Faturamento SP2'!$D$2:$D$557,'Infos Relatório'!$B$84,'Faturamento SP2'!$E$2:$E$557,'Infos Relatório'!$B151,'Faturamento SP2'!$Z$2:$Z$557,'Infos Relatório'!C$1)</f>
        <v>0</v>
      </c>
      <c r="F151" s="15">
        <f>SUMIFS('Faturamento SP2'!$O$2:$O$557,'Faturamento SP2'!$D$2:$D$557,'Infos Relatório'!$B$84,'Faturamento SP2'!$E$2:$E$557,'Infos Relatório'!$B151,'Faturamento SP2'!$Z$2:$Z$557,'Infos Relatório'!C$1,'Faturamento SP2'!$T$2:$T$557,"Sim")+SUMIFS('Faturamento SP2'!$P$2:$P$557,'Faturamento SP2'!$D$2:$D$557,'Infos Relatório'!$B$84,'Faturamento SP2'!$E$2:$E$557,'Infos Relatório'!$B151,'Faturamento SP2'!$Z$2:$Z$557,'Infos Relatório'!C$1,'Faturamento SP2'!$T$2:$T$557,"Sim")</f>
        <v>0</v>
      </c>
      <c r="G151" s="60" t="e">
        <f t="shared" ref="G151:G161" si="36">F151/E151</f>
        <v>#DIV/0!</v>
      </c>
      <c r="H151" s="24">
        <f>SUMIFS('Faturamento SP2'!$H$2:$H$557,'Faturamento SP2'!$D$2:$D$557,'Infos Relatório'!$B$84,'Faturamento SP2'!$E$2:$E$557,'Infos Relatório'!$B151,'Faturamento SP2'!$Z$2:$Z$557,'Infos Relatório'!C$1)</f>
        <v>0</v>
      </c>
      <c r="I151" s="23">
        <f>COUNTIFS('Faturamento SP2'!$D$2:$D$557,'Infos Relatório'!$B$84,'Faturamento SP2'!$E$2:$E$557,'Infos Relatório'!$B151,'Faturamento SP2'!$Z$2:$Z$557,'Infos Relatório'!I$1)</f>
        <v>0</v>
      </c>
      <c r="J151" s="14">
        <f>SUMIFS('Faturamento SP2'!$G$2:$G$557,'Faturamento SP2'!$D$2:$D$557,'Infos Relatório'!$B$84,'Faturamento SP2'!$E$2:$E$557,'Infos Relatório'!$B151,'Faturamento SP2'!$Z$2:$Z$557,'Infos Relatório'!I$1)</f>
        <v>0</v>
      </c>
      <c r="K151" s="55">
        <f>SUMIFS('Faturamento SP2'!$J$2:$J$557,'Faturamento SP2'!$D$2:$D$557,'Infos Relatório'!$B$84,'Faturamento SP2'!$E$2:$E$557,'Infos Relatório'!$B151,'Faturamento SP2'!$Z$2:$Z$557,'Infos Relatório'!I$1)</f>
        <v>0</v>
      </c>
      <c r="L151" s="15">
        <f>SUMIFS('Faturamento SP2'!$O$2:$O$557,'Faturamento SP2'!$D$2:$D$557,'Infos Relatório'!$B$84,'Faturamento SP2'!$E$2:$E$557,'Infos Relatório'!$B151,'Faturamento SP2'!$Z$2:$Z$557,'Infos Relatório'!I$1,'Faturamento SP2'!$T$2:$T$557,"Sim")+SUMIFS('Faturamento SP2'!$P$2:$P$557,'Faturamento SP2'!$D$2:$D$557,'Infos Relatório'!$B$84,'Faturamento SP2'!$E$2:$E$557,'Infos Relatório'!$B151,'Faturamento SP2'!$Z$2:$Z$557,'Infos Relatório'!I$1,'Faturamento SP2'!$T$2:$T$557,"Sim")</f>
        <v>0</v>
      </c>
      <c r="M151" s="27" t="e">
        <f t="shared" ref="M151:M161" si="37">L151/K151</f>
        <v>#DIV/0!</v>
      </c>
      <c r="N151" s="24">
        <f>SUMIFS('Faturamento SP2'!$H$2:$H$557,'Faturamento SP2'!$D$2:$D$557,'Infos Relatório'!$B$84,'Faturamento SP2'!$E$2:$E$557,'Infos Relatório'!$B151,'Faturamento SP2'!$Z$2:$Z$557,'Infos Relatório'!I$1)</f>
        <v>0</v>
      </c>
      <c r="O151" s="23">
        <f>COUNTIFS('Faturamento SP2'!$D$2:$D$557,'Infos Relatório'!$B$84,'Faturamento SP2'!$E$2:$E$557,'Infos Relatório'!$B151,'Faturamento SP2'!$Z$2:$Z$557,'Infos Relatório'!O$1)</f>
        <v>0</v>
      </c>
      <c r="P151" s="14">
        <f>SUMIFS('Faturamento SP2'!$G$2:$G$557,'Faturamento SP2'!$D$2:$D$557,'Infos Relatório'!$B$84,'Faturamento SP2'!$E$2:$E$557,'Infos Relatório'!$B151,'Faturamento SP2'!$Z$2:$Z$557,'Infos Relatório'!O$1)</f>
        <v>0</v>
      </c>
      <c r="Q151" s="14">
        <f>SUMIFS('Faturamento SP2'!$J$2:$J$557,'Faturamento SP2'!$D$2:$D$557,'Infos Relatório'!$B$84,'Faturamento SP2'!$E$2:$E$557,'Infos Relatório'!$B151,'Faturamento SP2'!$Z$2:$Z$557,'Infos Relatório'!O$1)</f>
        <v>0</v>
      </c>
      <c r="R151" s="15">
        <f>SUMIFS('Faturamento SP2'!$O$2:$O$557,'Faturamento SP2'!$D$2:$D$557,'Infos Relatório'!$B$84,'Faturamento SP2'!$E$2:$E$557,'Infos Relatório'!$B151,'Faturamento SP2'!$Z$2:$Z$557,'Infos Relatório'!O$1,'Faturamento SP2'!$T$2:$T$557,"Sim")+SUMIFS('Faturamento SP2'!$P$2:$P$557,'Faturamento SP2'!$D$2:$D$557,'Infos Relatório'!$B$84,'Faturamento SP2'!$E$2:$E$557,'Infos Relatório'!$B151,'Faturamento SP2'!$Z$2:$Z$557,'Infos Relatório'!O$1,'Faturamento SP2'!$T$2:$T$557,"Sim")</f>
        <v>0</v>
      </c>
      <c r="S151" s="27" t="e">
        <f t="shared" ref="S151:S161" si="38">R151/Q151</f>
        <v>#DIV/0!</v>
      </c>
      <c r="T151" s="24">
        <f>SUMIFS('Faturamento SP2'!$H$2:$H$557,'Faturamento SP2'!$D$2:$D$557,'Infos Relatório'!$B$84,'Faturamento SP2'!$E$2:$E$557,'Infos Relatório'!$B151,'Faturamento SP2'!$Z$2:$Z$557,'Infos Relatório'!O$1)</f>
        <v>0</v>
      </c>
      <c r="U151" s="23">
        <f>COUNTIFS('Faturamento SP2'!$D$2:$D$557,'Infos Relatório'!$B$84,'Faturamento SP2'!$E$2:$E$557,'Infos Relatório'!$B151,'Faturamento SP2'!$Z$2:$Z$557,'Infos Relatório'!U$1)</f>
        <v>0</v>
      </c>
      <c r="V151" s="14">
        <f>SUMIFS('Faturamento SP2'!$G$2:$G$557,'Faturamento SP2'!$D$2:$D$557,'Infos Relatório'!$B$84,'Faturamento SP2'!$E$2:$E$557,'Infos Relatório'!$B151,'Faturamento SP2'!$Z$2:$Z$557,'Infos Relatório'!U$1)</f>
        <v>0</v>
      </c>
      <c r="W151" s="14">
        <f>SUMIFS('Faturamento SP2'!$J$2:$J$557,'Faturamento SP2'!$D$2:$D$557,'Infos Relatório'!$B$84,'Faturamento SP2'!$E$2:$E$557,'Infos Relatório'!$B151,'Faturamento SP2'!$Z$2:$Z$557,'Infos Relatório'!U$1)</f>
        <v>0</v>
      </c>
      <c r="X151" s="15">
        <f>SUMIFS('Faturamento SP2'!$O$2:$O$557,'Faturamento SP2'!$D$2:$D$557,'Infos Relatório'!$B$84,'Faturamento SP2'!$E$2:$E$557,'Infos Relatório'!$B151,'Faturamento SP2'!$Z$2:$Z$557,'Infos Relatório'!U$1,'Faturamento SP2'!$T$2:$T$557,"Sim")+SUMIFS('Faturamento SP2'!$P$2:$P$557,'Faturamento SP2'!$D$2:$D$557,'Infos Relatório'!$B$84,'Faturamento SP2'!$E$2:$E$557,'Infos Relatório'!$B151,'Faturamento SP2'!$Z$2:$Z$557,'Infos Relatório'!U$1,'Faturamento SP2'!$T$2:$T$557,"Sim")</f>
        <v>0</v>
      </c>
      <c r="Y151" s="27" t="e">
        <f t="shared" ref="Y151:Y161" si="39">X151/W151</f>
        <v>#DIV/0!</v>
      </c>
      <c r="Z151" s="24">
        <f>SUMIFS('Faturamento SP2'!$H$2:$H$557,'Faturamento SP2'!$D$2:$D$557,'Infos Relatório'!$B$84,'Faturamento SP2'!$E$2:$E$557,'Infos Relatório'!$B151,'Faturamento SP2'!$Z$2:$Z$557,'Infos Relatório'!U$1)</f>
        <v>0</v>
      </c>
      <c r="AA151" s="23">
        <f>COUNTIFS('Faturamento SP2'!$D$2:$D$557,'Infos Relatório'!$B$84,'Faturamento SP2'!$E$2:$E$557,'Infos Relatório'!$B151,'Faturamento SP2'!$Z$2:$Z$557,'Infos Relatório'!AA$1)</f>
        <v>0</v>
      </c>
      <c r="AB151" s="14">
        <f>SUMIFS('Faturamento SP2'!$G$2:$G$557,'Faturamento SP2'!$D$2:$D$557,'Infos Relatório'!$B$84,'Faturamento SP2'!$E$2:$E$557,'Infos Relatório'!$B151,'Faturamento SP2'!$Z$2:$Z$557,'Infos Relatório'!AA$1)</f>
        <v>0</v>
      </c>
      <c r="AC151" s="14">
        <f>SUMIFS('Faturamento SP2'!$J$2:$J$557,'Faturamento SP2'!$D$2:$D$557,'Infos Relatório'!$B$84,'Faturamento SP2'!$E$2:$E$557,'Infos Relatório'!$B151,'Faturamento SP2'!$Z$2:$Z$557,'Infos Relatório'!AA$1)</f>
        <v>0</v>
      </c>
      <c r="AD151" s="15">
        <f>SUMIFS('Faturamento SP2'!$O$2:$O$557,'Faturamento SP2'!$D$2:$D$557,'Infos Relatório'!$B$84,'Faturamento SP2'!$E$2:$E$557,'Infos Relatório'!$B151,'Faturamento SP2'!$Z$2:$Z$557,'Infos Relatório'!AA$1,'Faturamento SP2'!$T$2:$T$557,"Sim")+SUMIFS('Faturamento SP2'!$P$2:$P$557,'Faturamento SP2'!$D$2:$D$557,'Infos Relatório'!$B$84,'Faturamento SP2'!$E$2:$E$557,'Infos Relatório'!$B151,'Faturamento SP2'!$Z$2:$Z$557,'Infos Relatório'!AA$1,'Faturamento SP2'!$T$2:$T$557,"Sim")</f>
        <v>0</v>
      </c>
      <c r="AE151" s="27" t="e">
        <f t="shared" ref="AE151:AE161" si="40">AD151/AC151</f>
        <v>#DIV/0!</v>
      </c>
      <c r="AF151" s="24">
        <f>SUMIFS('Faturamento SP2'!$H$2:$H$557,'Faturamento SP2'!$D$2:$D$557,'Infos Relatório'!$B$84,'Faturamento SP2'!$E$2:$E$557,'Infos Relatório'!$B151,'Faturamento SP2'!$Z$2:$Z$557,'Infos Relatório'!AA$1)</f>
        <v>0</v>
      </c>
      <c r="AG151" s="23">
        <f>COUNTIFS('Faturamento SP2'!$D$2:$D$557,'Infos Relatório'!$B$84,'Faturamento SP2'!$E$2:$E$557,'Infos Relatório'!$B151,'Faturamento SP2'!$Z$2:$Z$557,'Infos Relatório'!AG$1)</f>
        <v>0</v>
      </c>
      <c r="AH151" s="14">
        <f>SUMIFS('Faturamento SP2'!$G$2:$G$557,'Faturamento SP2'!$D$2:$D$557,'Infos Relatório'!$B$84,'Faturamento SP2'!$E$2:$E$557,'Infos Relatório'!$B151,'Faturamento SP2'!$Z$2:$Z$557,'Infos Relatório'!AG$1)</f>
        <v>0</v>
      </c>
      <c r="AI151" s="14">
        <f>SUMIFS('Faturamento SP2'!$J$2:$J$557,'Faturamento SP2'!$D$2:$D$557,'Infos Relatório'!$B$84,'Faturamento SP2'!$E$2:$E$557,'Infos Relatório'!$B151,'Faturamento SP2'!$Z$2:$Z$557,'Infos Relatório'!AG$1)</f>
        <v>0</v>
      </c>
      <c r="AJ151" s="15">
        <f>SUMIFS('Faturamento SP2'!$O$2:$O$557,'Faturamento SP2'!$D$2:$D$557,'Infos Relatório'!$B$84,'Faturamento SP2'!$E$2:$E$557,'Infos Relatório'!$B151,'Faturamento SP2'!$Z$2:$Z$557,'Infos Relatório'!AG$1,'Faturamento SP2'!$T$2:$T$557,"Sim")+SUMIFS('Faturamento SP2'!$P$2:$P$557,'Faturamento SP2'!$D$2:$D$557,'Infos Relatório'!$B$84,'Faturamento SP2'!$E$2:$E$557,'Infos Relatório'!$B151,'Faturamento SP2'!$Z$2:$Z$557,'Infos Relatório'!AG$1,'Faturamento SP2'!$T$2:$T$557,"Sim")</f>
        <v>0</v>
      </c>
      <c r="AK151" s="27" t="e">
        <f t="shared" ref="AK151:AK161" si="41">AJ151/AI151</f>
        <v>#DIV/0!</v>
      </c>
      <c r="AL151" s="24">
        <f>SUMIFS('Faturamento SP2'!$H$2:$H$557,'Faturamento SP2'!$D$2:$D$557,'Infos Relatório'!$B$84,'Faturamento SP2'!$E$2:$E$557,'Infos Relatório'!$B151,'Faturamento SP2'!$Z$2:$Z$557,'Infos Relatório'!AG$1)</f>
        <v>0</v>
      </c>
      <c r="AM151" s="23">
        <f>COUNTIFS('Faturamento SP2'!$D$2:$D$557,'Infos Relatório'!$B$84,'Faturamento SP2'!$E$2:$E$557,'Infos Relatório'!$B151,'Faturamento SP2'!$Z$2:$Z$557,'Infos Relatório'!AM$1)</f>
        <v>0</v>
      </c>
      <c r="AN151" s="14">
        <f>SUMIFS('Faturamento SP2'!$G$2:$G$557,'Faturamento SP2'!$D$2:$D$557,'Infos Relatório'!$B$84,'Faturamento SP2'!$E$2:$E$557,'Infos Relatório'!$B151,'Faturamento SP2'!$Z$2:$Z$557,'Infos Relatório'!AM$1)</f>
        <v>0</v>
      </c>
      <c r="AO151" s="14">
        <f>SUMIFS('Faturamento SP2'!$J$2:$J$557,'Faturamento SP2'!$D$2:$D$557,'Infos Relatório'!$B$84,'Faturamento SP2'!$E$2:$E$557,'Infos Relatório'!$B151,'Faturamento SP2'!$Z$2:$Z$557,'Infos Relatório'!AM$1)</f>
        <v>0</v>
      </c>
      <c r="AP151" s="15">
        <f>SUMIFS('Faturamento SP2'!$O$2:$O$557,'Faturamento SP2'!$D$2:$D$557,'Infos Relatório'!$B$84,'Faturamento SP2'!$E$2:$E$557,'Infos Relatório'!$B151,'Faturamento SP2'!$Z$2:$Z$557,'Infos Relatório'!AM$1,'Faturamento SP2'!$T$2:$T$557,"Sim")+SUMIFS('Faturamento SP2'!$P$2:$P$557,'Faturamento SP2'!$D$2:$D$557,'Infos Relatório'!$B$84,'Faturamento SP2'!$E$2:$E$557,'Infos Relatório'!$B151,'Faturamento SP2'!$Z$2:$Z$557,'Infos Relatório'!AM$1,'Faturamento SP2'!$T$2:$T$557,"Sim")</f>
        <v>0</v>
      </c>
      <c r="AQ151" s="27" t="e">
        <f t="shared" ref="AQ151:AQ161" si="42">AP151/AO151</f>
        <v>#DIV/0!</v>
      </c>
      <c r="AR151" s="24">
        <f>SUMIFS('Faturamento SP2'!$H$2:$H$557,'Faturamento SP2'!$D$2:$D$557,'Infos Relatório'!$B$84,'Faturamento SP2'!$E$2:$E$557,'Infos Relatório'!$B151,'Faturamento SP2'!$Z$2:$Z$557,'Infos Relatório'!AM$1)</f>
        <v>0</v>
      </c>
      <c r="AS151" s="23">
        <f>COUNTIFS('Faturamento SP2'!$D$2:$D$557,'Infos Relatório'!$B$84,'Faturamento SP2'!$E$2:$E$557,'Infos Relatório'!$B151,'Faturamento SP2'!$Z$2:$Z$557,'Infos Relatório'!AS$1)</f>
        <v>0</v>
      </c>
      <c r="AT151" s="14">
        <f>SUMIFS('Faturamento SP2'!$G$2:$G$557,'Faturamento SP2'!$D$2:$D$557,'Infos Relatório'!$B$84,'Faturamento SP2'!$E$2:$E$557,'Infos Relatório'!$B151,'Faturamento SP2'!$Z$2:$Z$557,'Infos Relatório'!AS$1)</f>
        <v>0</v>
      </c>
      <c r="AU151" s="14">
        <f>SUMIFS('Faturamento SP2'!$J$2:$J$557,'Faturamento SP2'!$D$2:$D$557,'Infos Relatório'!$B$84,'Faturamento SP2'!$E$2:$E$557,'Infos Relatório'!$B151,'Faturamento SP2'!$Z$2:$Z$557,'Infos Relatório'!AS$1)</f>
        <v>0</v>
      </c>
      <c r="AV151" s="15">
        <f>SUMIFS('Faturamento SP2'!$O$2:$O$557,'Faturamento SP2'!$D$2:$D$557,'Infos Relatório'!$B$84,'Faturamento SP2'!$E$2:$E$557,'Infos Relatório'!$B151,'Faturamento SP2'!$Z$2:$Z$557,'Infos Relatório'!AS$1,'Faturamento SP2'!$T$2:$T$557,"Sim")+SUMIFS('Faturamento SP2'!$P$2:$P$557,'Faturamento SP2'!$D$2:$D$557,'Infos Relatório'!$B$84,'Faturamento SP2'!$E$2:$E$557,'Infos Relatório'!$B151,'Faturamento SP2'!$Z$2:$Z$557,'Infos Relatório'!AS$1,'Faturamento SP2'!$T$2:$T$557,"Sim")</f>
        <v>0</v>
      </c>
      <c r="AW151" s="27" t="e">
        <f t="shared" ref="AW151:AW161" si="43">AV151/AU151</f>
        <v>#DIV/0!</v>
      </c>
      <c r="AX151" s="24">
        <f>SUMIFS('Faturamento SP2'!$H$2:$H$557,'Faturamento SP2'!$D$2:$D$557,'Infos Relatório'!$B$84,'Faturamento SP2'!$E$2:$E$557,'Infos Relatório'!$B151,'Faturamento SP2'!$Z$2:$Z$557,'Infos Relatório'!AS$1)</f>
        <v>0</v>
      </c>
      <c r="AY151" s="23">
        <f>COUNTIFS('Faturamento SP2'!$D$2:$D$557,'Infos Relatório'!$B$84,'Faturamento SP2'!$E$2:$E$557,'Infos Relatório'!$B151,'Faturamento SP2'!$Z$2:$Z$557,'Infos Relatório'!AY$1)</f>
        <v>0</v>
      </c>
      <c r="AZ151" s="14">
        <f>SUMIFS('Faturamento SP2'!$G$2:$G$557,'Faturamento SP2'!$D$2:$D$557,'Infos Relatório'!$B$84,'Faturamento SP2'!$E$2:$E$557,'Infos Relatório'!$B151,'Faturamento SP2'!$Z$2:$Z$557,'Infos Relatório'!AY$1)</f>
        <v>0</v>
      </c>
      <c r="BA151" s="14">
        <f>SUMIFS('Faturamento SP2'!$J$2:$J$557,'Faturamento SP2'!$D$2:$D$557,'Infos Relatório'!$B$84,'Faturamento SP2'!$E$2:$E$557,'Infos Relatório'!$B151,'Faturamento SP2'!$Z$2:$Z$557,'Infos Relatório'!AY$1)</f>
        <v>0</v>
      </c>
      <c r="BB151" s="15">
        <f>SUMIFS('Faturamento SP2'!$O$2:$O$557,'Faturamento SP2'!$D$2:$D$557,'Infos Relatório'!$B$84,'Faturamento SP2'!$E$2:$E$557,'Infos Relatório'!$B151,'Faturamento SP2'!$Z$2:$Z$557,'Infos Relatório'!AY$1,'Faturamento SP2'!$T$2:$T$557,"Sim")+SUMIFS('Faturamento SP2'!$P$2:$P$557,'Faturamento SP2'!$D$2:$D$557,'Infos Relatório'!$B$84,'Faturamento SP2'!$E$2:$E$557,'Infos Relatório'!$B151,'Faturamento SP2'!$Z$2:$Z$557,'Infos Relatório'!AY$1,'Faturamento SP2'!$T$2:$T$557,"Sim")</f>
        <v>0</v>
      </c>
      <c r="BC151" s="27" t="e">
        <f t="shared" ref="BC151:BC161" si="44">BB151/BA151</f>
        <v>#DIV/0!</v>
      </c>
      <c r="BD151" s="24">
        <f>SUMIFS('Faturamento SP2'!$H$2:$H$557,'Faturamento SP2'!$D$2:$D$557,'Infos Relatório'!$B$84,'Faturamento SP2'!$E$2:$E$557,'Infos Relatório'!$B151,'Faturamento SP2'!$Z$2:$Z$557,'Infos Relatório'!AY$1)</f>
        <v>0</v>
      </c>
      <c r="BE151" s="23">
        <f>COUNTIFS('Faturamento SP2'!$D$2:$D$557,'Infos Relatório'!$B$84,'Faturamento SP2'!$E$2:$E$557,'Infos Relatório'!$B151,'Faturamento SP2'!$Z$2:$Z$557,'Infos Relatório'!BE$1)</f>
        <v>0</v>
      </c>
      <c r="BF151" s="14">
        <f>SUMIFS('Faturamento SP2'!$G$2:$G$557,'Faturamento SP2'!$D$2:$D$557,'Infos Relatório'!$B$84,'Faturamento SP2'!$E$2:$E$557,'Infos Relatório'!$B151,'Faturamento SP2'!$Z$2:$Z$557,'Infos Relatório'!BE$1)</f>
        <v>0</v>
      </c>
      <c r="BG151" s="14">
        <f>SUMIFS('Faturamento SP2'!$J$2:$J$557,'Faturamento SP2'!$D$2:$D$557,'Infos Relatório'!$B$84,'Faturamento SP2'!$E$2:$E$557,'Infos Relatório'!$B151,'Faturamento SP2'!$Z$2:$Z$557,'Infos Relatório'!BE$1)</f>
        <v>0</v>
      </c>
      <c r="BH151" s="15">
        <f>SUMIFS('Faturamento SP2'!$O$2:$O$557,'Faturamento SP2'!$D$2:$D$557,'Infos Relatório'!$B$84,'Faturamento SP2'!$E$2:$E$557,'Infos Relatório'!$B151,'Faturamento SP2'!$Z$2:$Z$557,'Infos Relatório'!BE$1,'Faturamento SP2'!$T$2:$T$557,"Sim")+SUMIFS('Faturamento SP2'!$P$2:$P$557,'Faturamento SP2'!$D$2:$D$557,'Infos Relatório'!$B$84,'Faturamento SP2'!$E$2:$E$557,'Infos Relatório'!$B151,'Faturamento SP2'!$Z$2:$Z$557,'Infos Relatório'!BE$1,'Faturamento SP2'!$T$2:$T$557,"Sim")</f>
        <v>0</v>
      </c>
      <c r="BI151" s="27" t="e">
        <f t="shared" ref="BI151:BI161" si="45">BH151/BG151</f>
        <v>#DIV/0!</v>
      </c>
      <c r="BJ151" s="24">
        <f>SUMIFS('Faturamento SP2'!$H$2:$H$557,'Faturamento SP2'!$D$2:$D$557,'Infos Relatório'!$B$84,'Faturamento SP2'!$E$2:$E$557,'Infos Relatório'!$B151,'Faturamento SP2'!$Z$2:$Z$557,'Infos Relatório'!BE$1)</f>
        <v>0</v>
      </c>
      <c r="BK151" s="23">
        <f>COUNTIFS('Faturamento SP2'!$D$2:$D$557,'Infos Relatório'!$B$84,'Faturamento SP2'!$E$2:$E$557,'Infos Relatório'!$B151,'Faturamento SP2'!$Z$2:$Z$557,'Infos Relatório'!BK$1)</f>
        <v>0</v>
      </c>
      <c r="BL151" s="14">
        <f>SUMIFS('Faturamento SP2'!$G$2:$G$557,'Faturamento SP2'!$D$2:$D$557,'Infos Relatório'!$B$84,'Faturamento SP2'!$E$2:$E$557,'Infos Relatório'!$B151,'Faturamento SP2'!$Z$2:$Z$557,'Infos Relatório'!BK$1)</f>
        <v>0</v>
      </c>
      <c r="BM151" s="14">
        <f>SUMIFS('Faturamento SP2'!$J$2:$J$557,'Faturamento SP2'!$D$2:$D$557,'Infos Relatório'!$B$84,'Faturamento SP2'!$E$2:$E$557,'Infos Relatório'!$B151,'Faturamento SP2'!$Z$2:$Z$557,'Infos Relatório'!BK$1)</f>
        <v>0</v>
      </c>
      <c r="BN151" s="15">
        <f>SUMIFS('Faturamento SP2'!$O$2:$O$557,'Faturamento SP2'!$D$2:$D$557,'Infos Relatório'!$B$84,'Faturamento SP2'!$E$2:$E$557,'Infos Relatório'!$B151,'Faturamento SP2'!$Z$2:$Z$557,'Infos Relatório'!BK$1,'Faturamento SP2'!$T$2:$T$557,"Sim")+SUMIFS('Faturamento SP2'!$P$2:$P$557,'Faturamento SP2'!$D$2:$D$557,'Infos Relatório'!$B$84,'Faturamento SP2'!$E$2:$E$557,'Infos Relatório'!$B151,'Faturamento SP2'!$Z$2:$Z$557,'Infos Relatório'!BK$1,'Faturamento SP2'!$T$2:$T$557,"Sim")</f>
        <v>0</v>
      </c>
      <c r="BO151" s="27" t="e">
        <f t="shared" ref="BO151:BO161" si="46">BN151/BM151</f>
        <v>#DIV/0!</v>
      </c>
      <c r="BP151" s="24">
        <f>SUMIFS('Faturamento SP2'!$H$2:$H$557,'Faturamento SP2'!$D$2:$D$557,'Infos Relatório'!$B$84,'Faturamento SP2'!$E$2:$E$557,'Infos Relatório'!$B151,'Faturamento SP2'!$Z$2:$Z$557,'Infos Relatório'!BK$1)</f>
        <v>0</v>
      </c>
      <c r="BQ151" s="23">
        <f>COUNTIFS('Faturamento SP2'!$D$2:$D$557,'Infos Relatório'!$B$84,'Faturamento SP2'!$E$2:$E$557,'Infos Relatório'!$B151,'Faturamento SP2'!$Z$2:$Z$557,'Infos Relatório'!BQ$1)</f>
        <v>0</v>
      </c>
      <c r="BR151" s="14">
        <f>SUMIFS('Faturamento SP2'!$G$2:$G$557,'Faturamento SP2'!$D$2:$D$557,'Infos Relatório'!$B$84,'Faturamento SP2'!$E$2:$E$557,'Infos Relatório'!$B151,'Faturamento SP2'!$Z$2:$Z$557,'Infos Relatório'!BQ$1)</f>
        <v>0</v>
      </c>
      <c r="BS151" s="14">
        <f>SUMIFS('Faturamento SP2'!$J$2:$J$557,'Faturamento SP2'!$D$2:$D$557,'Infos Relatório'!$B$84,'Faturamento SP2'!$E$2:$E$557,'Infos Relatório'!$B151,'Faturamento SP2'!$Z$2:$Z$557,'Infos Relatório'!BQ$1)</f>
        <v>0</v>
      </c>
      <c r="BT151" s="15">
        <f>SUMIFS('Faturamento SP2'!$O$2:$O$557,'Faturamento SP2'!$D$2:$D$557,'Infos Relatório'!$B$84,'Faturamento SP2'!$E$2:$E$557,'Infos Relatório'!$B151,'Faturamento SP2'!$Z$2:$Z$557,'Infos Relatório'!BQ$1,'Faturamento SP2'!$T$2:$T$557,"Sim")+SUMIFS('Faturamento SP2'!$P$2:$P$557,'Faturamento SP2'!$D$2:$D$557,'Infos Relatório'!$B$84,'Faturamento SP2'!$E$2:$E$557,'Infos Relatório'!$B151,'Faturamento SP2'!$Z$2:$Z$557,'Infos Relatório'!BQ$1,'Faturamento SP2'!$T$2:$T$557,"Sim")</f>
        <v>0</v>
      </c>
      <c r="BU151" s="27" t="e">
        <f t="shared" ref="BU151:BU161" si="47">BT151/BS151</f>
        <v>#DIV/0!</v>
      </c>
      <c r="BV151" s="24">
        <f>SUMIFS('Faturamento SP2'!$H$2:$H$557,'Faturamento SP2'!$D$2:$D$557,'Infos Relatório'!$B$84,'Faturamento SP2'!$E$2:$E$557,'Infos Relatório'!$B151,'Faturamento SP2'!$Z$2:$Z$557,'Infos Relatório'!BQ$1)</f>
        <v>0</v>
      </c>
    </row>
    <row r="152" spans="2:74">
      <c r="B152" s="17" t="s">
        <v>184</v>
      </c>
      <c r="C152" s="23">
        <f>COUNTIFS('Faturamento SP2'!$D$2:$D$557,'Infos Relatório'!$B$84,'Faturamento SP2'!$E$2:$E$557,'Infos Relatório'!$B152,'Faturamento SP2'!$Z$2:$Z$557,'Infos Relatório'!C$1)</f>
        <v>0</v>
      </c>
      <c r="D152" s="14">
        <f>SUMIFS('Faturamento SP2'!$G$2:$G$557,'Faturamento SP2'!$D$2:$D$557,'Infos Relatório'!$B$84,'Faturamento SP2'!$E$2:$E$557,'Infos Relatório'!$B152,'Faturamento SP2'!$Z$2:$Z$557,'Infos Relatório'!C$1)</f>
        <v>0</v>
      </c>
      <c r="E152" s="55">
        <f>SUMIFS('Faturamento SP2'!$J$2:$J$557,'Faturamento SP2'!$D$2:$D$557,'Infos Relatório'!$B$84,'Faturamento SP2'!$E$2:$E$557,'Infos Relatório'!$B152,'Faturamento SP2'!$Z$2:$Z$557,'Infos Relatório'!C$1)</f>
        <v>0</v>
      </c>
      <c r="F152" s="15">
        <f>SUMIFS('Faturamento SP2'!$O$2:$O$557,'Faturamento SP2'!$D$2:$D$557,'Infos Relatório'!$B$84,'Faturamento SP2'!$E$2:$E$557,'Infos Relatório'!$B152,'Faturamento SP2'!$Z$2:$Z$557,'Infos Relatório'!C$1,'Faturamento SP2'!$T$2:$T$557,"Sim")+SUMIFS('Faturamento SP2'!$P$2:$P$557,'Faturamento SP2'!$D$2:$D$557,'Infos Relatório'!$B$84,'Faturamento SP2'!$E$2:$E$557,'Infos Relatório'!$B152,'Faturamento SP2'!$Z$2:$Z$557,'Infos Relatório'!C$1,'Faturamento SP2'!$T$2:$T$557,"Sim")</f>
        <v>0</v>
      </c>
      <c r="G152" s="60" t="e">
        <f t="shared" si="36"/>
        <v>#DIV/0!</v>
      </c>
      <c r="H152" s="24">
        <f>SUMIFS('Faturamento SP2'!$H$2:$H$557,'Faturamento SP2'!$D$2:$D$557,'Infos Relatório'!$B$84,'Faturamento SP2'!$E$2:$E$557,'Infos Relatório'!$B152,'Faturamento SP2'!$Z$2:$Z$557,'Infos Relatório'!C$1)</f>
        <v>0</v>
      </c>
      <c r="I152" s="23">
        <f>COUNTIFS('Faturamento SP2'!$D$2:$D$557,'Infos Relatório'!$B$84,'Faturamento SP2'!$E$2:$E$557,'Infos Relatório'!$B152,'Faturamento SP2'!$Z$2:$Z$557,'Infos Relatório'!I$1)</f>
        <v>0</v>
      </c>
      <c r="J152" s="14">
        <f>SUMIFS('Faturamento SP2'!$G$2:$G$557,'Faturamento SP2'!$D$2:$D$557,'Infos Relatório'!$B$84,'Faturamento SP2'!$E$2:$E$557,'Infos Relatório'!$B152,'Faturamento SP2'!$Z$2:$Z$557,'Infos Relatório'!I$1)</f>
        <v>0</v>
      </c>
      <c r="K152" s="55">
        <f>SUMIFS('Faturamento SP2'!$J$2:$J$557,'Faturamento SP2'!$D$2:$D$557,'Infos Relatório'!$B$84,'Faturamento SP2'!$E$2:$E$557,'Infos Relatório'!$B152,'Faturamento SP2'!$Z$2:$Z$557,'Infos Relatório'!I$1)</f>
        <v>0</v>
      </c>
      <c r="L152" s="15">
        <f>SUMIFS('Faturamento SP2'!$O$2:$O$557,'Faturamento SP2'!$D$2:$D$557,'Infos Relatório'!$B$84,'Faturamento SP2'!$E$2:$E$557,'Infos Relatório'!$B152,'Faturamento SP2'!$Z$2:$Z$557,'Infos Relatório'!I$1,'Faturamento SP2'!$T$2:$T$557,"Sim")+SUMIFS('Faturamento SP2'!$P$2:$P$557,'Faturamento SP2'!$D$2:$D$557,'Infos Relatório'!$B$84,'Faturamento SP2'!$E$2:$E$557,'Infos Relatório'!$B152,'Faturamento SP2'!$Z$2:$Z$557,'Infos Relatório'!I$1,'Faturamento SP2'!$T$2:$T$557,"Sim")</f>
        <v>0</v>
      </c>
      <c r="M152" s="27" t="e">
        <f t="shared" si="37"/>
        <v>#DIV/0!</v>
      </c>
      <c r="N152" s="24">
        <f>SUMIFS('Faturamento SP2'!$H$2:$H$557,'Faturamento SP2'!$D$2:$D$557,'Infos Relatório'!$B$84,'Faturamento SP2'!$E$2:$E$557,'Infos Relatório'!$B152,'Faturamento SP2'!$Z$2:$Z$557,'Infos Relatório'!I$1)</f>
        <v>0</v>
      </c>
      <c r="O152" s="23">
        <f>COUNTIFS('Faturamento SP2'!$D$2:$D$557,'Infos Relatório'!$B$84,'Faturamento SP2'!$E$2:$E$557,'Infos Relatório'!$B152,'Faturamento SP2'!$Z$2:$Z$557,'Infos Relatório'!O$1)</f>
        <v>0</v>
      </c>
      <c r="P152" s="14">
        <f>SUMIFS('Faturamento SP2'!$G$2:$G$557,'Faturamento SP2'!$D$2:$D$557,'Infos Relatório'!$B$84,'Faturamento SP2'!$E$2:$E$557,'Infos Relatório'!$B152,'Faturamento SP2'!$Z$2:$Z$557,'Infos Relatório'!O$1)</f>
        <v>0</v>
      </c>
      <c r="Q152" s="14">
        <f>SUMIFS('Faturamento SP2'!$J$2:$J$557,'Faturamento SP2'!$D$2:$D$557,'Infos Relatório'!$B$84,'Faturamento SP2'!$E$2:$E$557,'Infos Relatório'!$B152,'Faturamento SP2'!$Z$2:$Z$557,'Infos Relatório'!O$1)</f>
        <v>0</v>
      </c>
      <c r="R152" s="15">
        <f>SUMIFS('Faturamento SP2'!$O$2:$O$557,'Faturamento SP2'!$D$2:$D$557,'Infos Relatório'!$B$84,'Faturamento SP2'!$E$2:$E$557,'Infos Relatório'!$B152,'Faturamento SP2'!$Z$2:$Z$557,'Infos Relatório'!O$1,'Faturamento SP2'!$T$2:$T$557,"Sim")+SUMIFS('Faturamento SP2'!$P$2:$P$557,'Faturamento SP2'!$D$2:$D$557,'Infos Relatório'!$B$84,'Faturamento SP2'!$E$2:$E$557,'Infos Relatório'!$B152,'Faturamento SP2'!$Z$2:$Z$557,'Infos Relatório'!O$1,'Faturamento SP2'!$T$2:$T$557,"Sim")</f>
        <v>0</v>
      </c>
      <c r="S152" s="27" t="e">
        <f t="shared" si="38"/>
        <v>#DIV/0!</v>
      </c>
      <c r="T152" s="24">
        <f>SUMIFS('Faturamento SP2'!$H$2:$H$557,'Faturamento SP2'!$D$2:$D$557,'Infos Relatório'!$B$84,'Faturamento SP2'!$E$2:$E$557,'Infos Relatório'!$B152,'Faturamento SP2'!$Z$2:$Z$557,'Infos Relatório'!O$1)</f>
        <v>0</v>
      </c>
      <c r="U152" s="23">
        <f>COUNTIFS('Faturamento SP2'!$D$2:$D$557,'Infos Relatório'!$B$84,'Faturamento SP2'!$E$2:$E$557,'Infos Relatório'!$B152,'Faturamento SP2'!$Z$2:$Z$557,'Infos Relatório'!U$1)</f>
        <v>0</v>
      </c>
      <c r="V152" s="14">
        <f>SUMIFS('Faturamento SP2'!$G$2:$G$557,'Faturamento SP2'!$D$2:$D$557,'Infos Relatório'!$B$84,'Faturamento SP2'!$E$2:$E$557,'Infos Relatório'!$B152,'Faturamento SP2'!$Z$2:$Z$557,'Infos Relatório'!U$1)</f>
        <v>0</v>
      </c>
      <c r="W152" s="14">
        <f>SUMIFS('Faturamento SP2'!$J$2:$J$557,'Faturamento SP2'!$D$2:$D$557,'Infos Relatório'!$B$84,'Faturamento SP2'!$E$2:$E$557,'Infos Relatório'!$B152,'Faturamento SP2'!$Z$2:$Z$557,'Infos Relatório'!U$1)</f>
        <v>0</v>
      </c>
      <c r="X152" s="15">
        <f>SUMIFS('Faturamento SP2'!$O$2:$O$557,'Faturamento SP2'!$D$2:$D$557,'Infos Relatório'!$B$84,'Faturamento SP2'!$E$2:$E$557,'Infos Relatório'!$B152,'Faturamento SP2'!$Z$2:$Z$557,'Infos Relatório'!U$1,'Faturamento SP2'!$T$2:$T$557,"Sim")+SUMIFS('Faturamento SP2'!$P$2:$P$557,'Faturamento SP2'!$D$2:$D$557,'Infos Relatório'!$B$84,'Faturamento SP2'!$E$2:$E$557,'Infos Relatório'!$B152,'Faturamento SP2'!$Z$2:$Z$557,'Infos Relatório'!U$1,'Faturamento SP2'!$T$2:$T$557,"Sim")</f>
        <v>0</v>
      </c>
      <c r="Y152" s="27" t="e">
        <f t="shared" si="39"/>
        <v>#DIV/0!</v>
      </c>
      <c r="Z152" s="24">
        <f>SUMIFS('Faturamento SP2'!$H$2:$H$557,'Faturamento SP2'!$D$2:$D$557,'Infos Relatório'!$B$84,'Faturamento SP2'!$E$2:$E$557,'Infos Relatório'!$B152,'Faturamento SP2'!$Z$2:$Z$557,'Infos Relatório'!U$1)</f>
        <v>0</v>
      </c>
      <c r="AA152" s="23">
        <f>COUNTIFS('Faturamento SP2'!$D$2:$D$557,'Infos Relatório'!$B$84,'Faturamento SP2'!$E$2:$E$557,'Infos Relatório'!$B152,'Faturamento SP2'!$Z$2:$Z$557,'Infos Relatório'!AA$1)</f>
        <v>0</v>
      </c>
      <c r="AB152" s="14">
        <f>SUMIFS('Faturamento SP2'!$G$2:$G$557,'Faturamento SP2'!$D$2:$D$557,'Infos Relatório'!$B$84,'Faturamento SP2'!$E$2:$E$557,'Infos Relatório'!$B152,'Faturamento SP2'!$Z$2:$Z$557,'Infos Relatório'!AA$1)</f>
        <v>0</v>
      </c>
      <c r="AC152" s="14">
        <f>SUMIFS('Faturamento SP2'!$J$2:$J$557,'Faturamento SP2'!$D$2:$D$557,'Infos Relatório'!$B$84,'Faturamento SP2'!$E$2:$E$557,'Infos Relatório'!$B152,'Faturamento SP2'!$Z$2:$Z$557,'Infos Relatório'!AA$1)</f>
        <v>0</v>
      </c>
      <c r="AD152" s="15">
        <f>SUMIFS('Faturamento SP2'!$O$2:$O$557,'Faturamento SP2'!$D$2:$D$557,'Infos Relatório'!$B$84,'Faturamento SP2'!$E$2:$E$557,'Infos Relatório'!$B152,'Faturamento SP2'!$Z$2:$Z$557,'Infos Relatório'!AA$1,'Faturamento SP2'!$T$2:$T$557,"Sim")+SUMIFS('Faturamento SP2'!$P$2:$P$557,'Faturamento SP2'!$D$2:$D$557,'Infos Relatório'!$B$84,'Faturamento SP2'!$E$2:$E$557,'Infos Relatório'!$B152,'Faturamento SP2'!$Z$2:$Z$557,'Infos Relatório'!AA$1,'Faturamento SP2'!$T$2:$T$557,"Sim")</f>
        <v>0</v>
      </c>
      <c r="AE152" s="27" t="e">
        <f t="shared" si="40"/>
        <v>#DIV/0!</v>
      </c>
      <c r="AF152" s="24">
        <f>SUMIFS('Faturamento SP2'!$H$2:$H$557,'Faturamento SP2'!$D$2:$D$557,'Infos Relatório'!$B$84,'Faturamento SP2'!$E$2:$E$557,'Infos Relatório'!$B152,'Faturamento SP2'!$Z$2:$Z$557,'Infos Relatório'!AA$1)</f>
        <v>0</v>
      </c>
      <c r="AG152" s="23">
        <f>COUNTIFS('Faturamento SP2'!$D$2:$D$557,'Infos Relatório'!$B$84,'Faturamento SP2'!$E$2:$E$557,'Infos Relatório'!$B152,'Faturamento SP2'!$Z$2:$Z$557,'Infos Relatório'!AG$1)</f>
        <v>0</v>
      </c>
      <c r="AH152" s="14">
        <f>SUMIFS('Faturamento SP2'!$G$2:$G$557,'Faturamento SP2'!$D$2:$D$557,'Infos Relatório'!$B$84,'Faturamento SP2'!$E$2:$E$557,'Infos Relatório'!$B152,'Faturamento SP2'!$Z$2:$Z$557,'Infos Relatório'!AG$1)</f>
        <v>0</v>
      </c>
      <c r="AI152" s="14">
        <f>SUMIFS('Faturamento SP2'!$J$2:$J$557,'Faturamento SP2'!$D$2:$D$557,'Infos Relatório'!$B$84,'Faturamento SP2'!$E$2:$E$557,'Infos Relatório'!$B152,'Faturamento SP2'!$Z$2:$Z$557,'Infos Relatório'!AG$1)</f>
        <v>0</v>
      </c>
      <c r="AJ152" s="15">
        <f>SUMIFS('Faturamento SP2'!$O$2:$O$557,'Faturamento SP2'!$D$2:$D$557,'Infos Relatório'!$B$84,'Faturamento SP2'!$E$2:$E$557,'Infos Relatório'!$B152,'Faturamento SP2'!$Z$2:$Z$557,'Infos Relatório'!AG$1,'Faturamento SP2'!$T$2:$T$557,"Sim")+SUMIFS('Faturamento SP2'!$P$2:$P$557,'Faturamento SP2'!$D$2:$D$557,'Infos Relatório'!$B$84,'Faturamento SP2'!$E$2:$E$557,'Infos Relatório'!$B152,'Faturamento SP2'!$Z$2:$Z$557,'Infos Relatório'!AG$1,'Faturamento SP2'!$T$2:$T$557,"Sim")</f>
        <v>0</v>
      </c>
      <c r="AK152" s="27" t="e">
        <f t="shared" si="41"/>
        <v>#DIV/0!</v>
      </c>
      <c r="AL152" s="24">
        <f>SUMIFS('Faturamento SP2'!$H$2:$H$557,'Faturamento SP2'!$D$2:$D$557,'Infos Relatório'!$B$84,'Faturamento SP2'!$E$2:$E$557,'Infos Relatório'!$B152,'Faturamento SP2'!$Z$2:$Z$557,'Infos Relatório'!AG$1)</f>
        <v>0</v>
      </c>
      <c r="AM152" s="23">
        <f>COUNTIFS('Faturamento SP2'!$D$2:$D$557,'Infos Relatório'!$B$84,'Faturamento SP2'!$E$2:$E$557,'Infos Relatório'!$B152,'Faturamento SP2'!$Z$2:$Z$557,'Infos Relatório'!AM$1)</f>
        <v>0</v>
      </c>
      <c r="AN152" s="14">
        <f>SUMIFS('Faturamento SP2'!$G$2:$G$557,'Faturamento SP2'!$D$2:$D$557,'Infos Relatório'!$B$84,'Faturamento SP2'!$E$2:$E$557,'Infos Relatório'!$B152,'Faturamento SP2'!$Z$2:$Z$557,'Infos Relatório'!AM$1)</f>
        <v>0</v>
      </c>
      <c r="AO152" s="14">
        <f>SUMIFS('Faturamento SP2'!$J$2:$J$557,'Faturamento SP2'!$D$2:$D$557,'Infos Relatório'!$B$84,'Faturamento SP2'!$E$2:$E$557,'Infos Relatório'!$B152,'Faturamento SP2'!$Z$2:$Z$557,'Infos Relatório'!AM$1)</f>
        <v>0</v>
      </c>
      <c r="AP152" s="15">
        <f>SUMIFS('Faturamento SP2'!$O$2:$O$557,'Faturamento SP2'!$D$2:$D$557,'Infos Relatório'!$B$84,'Faturamento SP2'!$E$2:$E$557,'Infos Relatório'!$B152,'Faturamento SP2'!$Z$2:$Z$557,'Infos Relatório'!AM$1,'Faturamento SP2'!$T$2:$T$557,"Sim")+SUMIFS('Faturamento SP2'!$P$2:$P$557,'Faturamento SP2'!$D$2:$D$557,'Infos Relatório'!$B$84,'Faturamento SP2'!$E$2:$E$557,'Infos Relatório'!$B152,'Faturamento SP2'!$Z$2:$Z$557,'Infos Relatório'!AM$1,'Faturamento SP2'!$T$2:$T$557,"Sim")</f>
        <v>0</v>
      </c>
      <c r="AQ152" s="27" t="e">
        <f t="shared" si="42"/>
        <v>#DIV/0!</v>
      </c>
      <c r="AR152" s="24">
        <f>SUMIFS('Faturamento SP2'!$H$2:$H$557,'Faturamento SP2'!$D$2:$D$557,'Infos Relatório'!$B$84,'Faturamento SP2'!$E$2:$E$557,'Infos Relatório'!$B152,'Faturamento SP2'!$Z$2:$Z$557,'Infos Relatório'!AM$1)</f>
        <v>0</v>
      </c>
      <c r="AS152" s="23">
        <f>COUNTIFS('Faturamento SP2'!$D$2:$D$557,'Infos Relatório'!$B$84,'Faturamento SP2'!$E$2:$E$557,'Infos Relatório'!$B152,'Faturamento SP2'!$Z$2:$Z$557,'Infos Relatório'!AS$1)</f>
        <v>0</v>
      </c>
      <c r="AT152" s="14">
        <f>SUMIFS('Faturamento SP2'!$G$2:$G$557,'Faturamento SP2'!$D$2:$D$557,'Infos Relatório'!$B$84,'Faturamento SP2'!$E$2:$E$557,'Infos Relatório'!$B152,'Faturamento SP2'!$Z$2:$Z$557,'Infos Relatório'!AS$1)</f>
        <v>0</v>
      </c>
      <c r="AU152" s="14">
        <f>SUMIFS('Faturamento SP2'!$J$2:$J$557,'Faturamento SP2'!$D$2:$D$557,'Infos Relatório'!$B$84,'Faturamento SP2'!$E$2:$E$557,'Infos Relatório'!$B152,'Faturamento SP2'!$Z$2:$Z$557,'Infos Relatório'!AS$1)</f>
        <v>0</v>
      </c>
      <c r="AV152" s="15">
        <f>SUMIFS('Faturamento SP2'!$O$2:$O$557,'Faturamento SP2'!$D$2:$D$557,'Infos Relatório'!$B$84,'Faturamento SP2'!$E$2:$E$557,'Infos Relatório'!$B152,'Faturamento SP2'!$Z$2:$Z$557,'Infos Relatório'!AS$1,'Faturamento SP2'!$T$2:$T$557,"Sim")+SUMIFS('Faturamento SP2'!$P$2:$P$557,'Faturamento SP2'!$D$2:$D$557,'Infos Relatório'!$B$84,'Faturamento SP2'!$E$2:$E$557,'Infos Relatório'!$B152,'Faturamento SP2'!$Z$2:$Z$557,'Infos Relatório'!AS$1,'Faturamento SP2'!$T$2:$T$557,"Sim")</f>
        <v>0</v>
      </c>
      <c r="AW152" s="27" t="e">
        <f t="shared" si="43"/>
        <v>#DIV/0!</v>
      </c>
      <c r="AX152" s="24">
        <f>SUMIFS('Faturamento SP2'!$H$2:$H$557,'Faturamento SP2'!$D$2:$D$557,'Infos Relatório'!$B$84,'Faturamento SP2'!$E$2:$E$557,'Infos Relatório'!$B152,'Faturamento SP2'!$Z$2:$Z$557,'Infos Relatório'!AS$1)</f>
        <v>0</v>
      </c>
      <c r="AY152" s="23">
        <f>COUNTIFS('Faturamento SP2'!$D$2:$D$557,'Infos Relatório'!$B$84,'Faturamento SP2'!$E$2:$E$557,'Infos Relatório'!$B152,'Faturamento SP2'!$Z$2:$Z$557,'Infos Relatório'!AY$1)</f>
        <v>0</v>
      </c>
      <c r="AZ152" s="14">
        <f>SUMIFS('Faturamento SP2'!$G$2:$G$557,'Faturamento SP2'!$D$2:$D$557,'Infos Relatório'!$B$84,'Faturamento SP2'!$E$2:$E$557,'Infos Relatório'!$B152,'Faturamento SP2'!$Z$2:$Z$557,'Infos Relatório'!AY$1)</f>
        <v>0</v>
      </c>
      <c r="BA152" s="14">
        <f>SUMIFS('Faturamento SP2'!$J$2:$J$557,'Faturamento SP2'!$D$2:$D$557,'Infos Relatório'!$B$84,'Faturamento SP2'!$E$2:$E$557,'Infos Relatório'!$B152,'Faturamento SP2'!$Z$2:$Z$557,'Infos Relatório'!AY$1)</f>
        <v>0</v>
      </c>
      <c r="BB152" s="15">
        <f>SUMIFS('Faturamento SP2'!$O$2:$O$557,'Faturamento SP2'!$D$2:$D$557,'Infos Relatório'!$B$84,'Faturamento SP2'!$E$2:$E$557,'Infos Relatório'!$B152,'Faturamento SP2'!$Z$2:$Z$557,'Infos Relatório'!AY$1,'Faturamento SP2'!$T$2:$T$557,"Sim")+SUMIFS('Faturamento SP2'!$P$2:$P$557,'Faturamento SP2'!$D$2:$D$557,'Infos Relatório'!$B$84,'Faturamento SP2'!$E$2:$E$557,'Infos Relatório'!$B152,'Faturamento SP2'!$Z$2:$Z$557,'Infos Relatório'!AY$1,'Faturamento SP2'!$T$2:$T$557,"Sim")</f>
        <v>0</v>
      </c>
      <c r="BC152" s="27" t="e">
        <f t="shared" si="44"/>
        <v>#DIV/0!</v>
      </c>
      <c r="BD152" s="24">
        <f>SUMIFS('Faturamento SP2'!$H$2:$H$557,'Faturamento SP2'!$D$2:$D$557,'Infos Relatório'!$B$84,'Faturamento SP2'!$E$2:$E$557,'Infos Relatório'!$B152,'Faturamento SP2'!$Z$2:$Z$557,'Infos Relatório'!AY$1)</f>
        <v>0</v>
      </c>
      <c r="BE152" s="23">
        <f>COUNTIFS('Faturamento SP2'!$D$2:$D$557,'Infos Relatório'!$B$84,'Faturamento SP2'!$E$2:$E$557,'Infos Relatório'!$B152,'Faturamento SP2'!$Z$2:$Z$557,'Infos Relatório'!BE$1)</f>
        <v>0</v>
      </c>
      <c r="BF152" s="14">
        <f>SUMIFS('Faturamento SP2'!$G$2:$G$557,'Faturamento SP2'!$D$2:$D$557,'Infos Relatório'!$B$84,'Faturamento SP2'!$E$2:$E$557,'Infos Relatório'!$B152,'Faturamento SP2'!$Z$2:$Z$557,'Infos Relatório'!BE$1)</f>
        <v>0</v>
      </c>
      <c r="BG152" s="14">
        <f>SUMIFS('Faturamento SP2'!$J$2:$J$557,'Faturamento SP2'!$D$2:$D$557,'Infos Relatório'!$B$84,'Faturamento SP2'!$E$2:$E$557,'Infos Relatório'!$B152,'Faturamento SP2'!$Z$2:$Z$557,'Infos Relatório'!BE$1)</f>
        <v>0</v>
      </c>
      <c r="BH152" s="15">
        <f>SUMIFS('Faturamento SP2'!$O$2:$O$557,'Faturamento SP2'!$D$2:$D$557,'Infos Relatório'!$B$84,'Faturamento SP2'!$E$2:$E$557,'Infos Relatório'!$B152,'Faturamento SP2'!$Z$2:$Z$557,'Infos Relatório'!BE$1,'Faturamento SP2'!$T$2:$T$557,"Sim")+SUMIFS('Faturamento SP2'!$P$2:$P$557,'Faturamento SP2'!$D$2:$D$557,'Infos Relatório'!$B$84,'Faturamento SP2'!$E$2:$E$557,'Infos Relatório'!$B152,'Faturamento SP2'!$Z$2:$Z$557,'Infos Relatório'!BE$1,'Faturamento SP2'!$T$2:$T$557,"Sim")</f>
        <v>0</v>
      </c>
      <c r="BI152" s="27" t="e">
        <f t="shared" si="45"/>
        <v>#DIV/0!</v>
      </c>
      <c r="BJ152" s="24">
        <f>SUMIFS('Faturamento SP2'!$H$2:$H$557,'Faturamento SP2'!$D$2:$D$557,'Infos Relatório'!$B$84,'Faturamento SP2'!$E$2:$E$557,'Infos Relatório'!$B152,'Faturamento SP2'!$Z$2:$Z$557,'Infos Relatório'!BE$1)</f>
        <v>0</v>
      </c>
      <c r="BK152" s="23">
        <f>COUNTIFS('Faturamento SP2'!$D$2:$D$557,'Infos Relatório'!$B$84,'Faturamento SP2'!$E$2:$E$557,'Infos Relatório'!$B152,'Faturamento SP2'!$Z$2:$Z$557,'Infos Relatório'!BK$1)</f>
        <v>0</v>
      </c>
      <c r="BL152" s="14">
        <f>SUMIFS('Faturamento SP2'!$G$2:$G$557,'Faturamento SP2'!$D$2:$D$557,'Infos Relatório'!$B$84,'Faturamento SP2'!$E$2:$E$557,'Infos Relatório'!$B152,'Faturamento SP2'!$Z$2:$Z$557,'Infos Relatório'!BK$1)</f>
        <v>0</v>
      </c>
      <c r="BM152" s="14">
        <f>SUMIFS('Faturamento SP2'!$J$2:$J$557,'Faturamento SP2'!$D$2:$D$557,'Infos Relatório'!$B$84,'Faturamento SP2'!$E$2:$E$557,'Infos Relatório'!$B152,'Faturamento SP2'!$Z$2:$Z$557,'Infos Relatório'!BK$1)</f>
        <v>0</v>
      </c>
      <c r="BN152" s="15">
        <f>SUMIFS('Faturamento SP2'!$O$2:$O$557,'Faturamento SP2'!$D$2:$D$557,'Infos Relatório'!$B$84,'Faturamento SP2'!$E$2:$E$557,'Infos Relatório'!$B152,'Faturamento SP2'!$Z$2:$Z$557,'Infos Relatório'!BK$1,'Faturamento SP2'!$T$2:$T$557,"Sim")+SUMIFS('Faturamento SP2'!$P$2:$P$557,'Faturamento SP2'!$D$2:$D$557,'Infos Relatório'!$B$84,'Faturamento SP2'!$E$2:$E$557,'Infos Relatório'!$B152,'Faturamento SP2'!$Z$2:$Z$557,'Infos Relatório'!BK$1,'Faturamento SP2'!$T$2:$T$557,"Sim")</f>
        <v>0</v>
      </c>
      <c r="BO152" s="27" t="e">
        <f t="shared" si="46"/>
        <v>#DIV/0!</v>
      </c>
      <c r="BP152" s="24">
        <f>SUMIFS('Faturamento SP2'!$H$2:$H$557,'Faturamento SP2'!$D$2:$D$557,'Infos Relatório'!$B$84,'Faturamento SP2'!$E$2:$E$557,'Infos Relatório'!$B152,'Faturamento SP2'!$Z$2:$Z$557,'Infos Relatório'!BK$1)</f>
        <v>0</v>
      </c>
      <c r="BQ152" s="23">
        <f>COUNTIFS('Faturamento SP2'!$D$2:$D$557,'Infos Relatório'!$B$84,'Faturamento SP2'!$E$2:$E$557,'Infos Relatório'!$B152,'Faturamento SP2'!$Z$2:$Z$557,'Infos Relatório'!BQ$1)</f>
        <v>0</v>
      </c>
      <c r="BR152" s="14">
        <f>SUMIFS('Faturamento SP2'!$G$2:$G$557,'Faturamento SP2'!$D$2:$D$557,'Infos Relatório'!$B$84,'Faturamento SP2'!$E$2:$E$557,'Infos Relatório'!$B152,'Faturamento SP2'!$Z$2:$Z$557,'Infos Relatório'!BQ$1)</f>
        <v>0</v>
      </c>
      <c r="BS152" s="14">
        <f>SUMIFS('Faturamento SP2'!$J$2:$J$557,'Faturamento SP2'!$D$2:$D$557,'Infos Relatório'!$B$84,'Faturamento SP2'!$E$2:$E$557,'Infos Relatório'!$B152,'Faturamento SP2'!$Z$2:$Z$557,'Infos Relatório'!BQ$1)</f>
        <v>0</v>
      </c>
      <c r="BT152" s="15">
        <f>SUMIFS('Faturamento SP2'!$O$2:$O$557,'Faturamento SP2'!$D$2:$D$557,'Infos Relatório'!$B$84,'Faturamento SP2'!$E$2:$E$557,'Infos Relatório'!$B152,'Faturamento SP2'!$Z$2:$Z$557,'Infos Relatório'!BQ$1,'Faturamento SP2'!$T$2:$T$557,"Sim")+SUMIFS('Faturamento SP2'!$P$2:$P$557,'Faturamento SP2'!$D$2:$D$557,'Infos Relatório'!$B$84,'Faturamento SP2'!$E$2:$E$557,'Infos Relatório'!$B152,'Faturamento SP2'!$Z$2:$Z$557,'Infos Relatório'!BQ$1,'Faturamento SP2'!$T$2:$T$557,"Sim")</f>
        <v>0</v>
      </c>
      <c r="BU152" s="27" t="e">
        <f t="shared" si="47"/>
        <v>#DIV/0!</v>
      </c>
      <c r="BV152" s="24">
        <f>SUMIFS('Faturamento SP2'!$H$2:$H$557,'Faturamento SP2'!$D$2:$D$557,'Infos Relatório'!$B$84,'Faturamento SP2'!$E$2:$E$557,'Infos Relatório'!$B152,'Faturamento SP2'!$Z$2:$Z$557,'Infos Relatório'!BQ$1)</f>
        <v>0</v>
      </c>
    </row>
    <row r="153" spans="2:74">
      <c r="B153" s="17" t="s">
        <v>293</v>
      </c>
      <c r="C153" s="23">
        <f>COUNTIFS('Faturamento SP2'!$D$2:$D$557,'Infos Relatório'!$B$84,'Faturamento SP2'!$E$2:$E$557,'Infos Relatório'!$B153,'Faturamento SP2'!$Z$2:$Z$557,'Infos Relatório'!C$1)</f>
        <v>0</v>
      </c>
      <c r="D153" s="14">
        <f>SUMIFS('Faturamento SP2'!$G$2:$G$557,'Faturamento SP2'!$D$2:$D$557,'Infos Relatório'!$B$84,'Faturamento SP2'!$E$2:$E$557,'Infos Relatório'!$B153,'Faturamento SP2'!$Z$2:$Z$557,'Infos Relatório'!C$1)</f>
        <v>0</v>
      </c>
      <c r="E153" s="55">
        <f>SUMIFS('Faturamento SP2'!$J$2:$J$557,'Faturamento SP2'!$D$2:$D$557,'Infos Relatório'!$B$84,'Faturamento SP2'!$E$2:$E$557,'Infos Relatório'!$B153,'Faturamento SP2'!$Z$2:$Z$557,'Infos Relatório'!C$1)</f>
        <v>0</v>
      </c>
      <c r="F153" s="15">
        <f>SUMIFS('Faturamento SP2'!$O$2:$O$557,'Faturamento SP2'!$D$2:$D$557,'Infos Relatório'!$B$84,'Faturamento SP2'!$E$2:$E$557,'Infos Relatório'!$B153,'Faturamento SP2'!$Z$2:$Z$557,'Infos Relatório'!C$1,'Faturamento SP2'!$T$2:$T$557,"Sim")+SUMIFS('Faturamento SP2'!$P$2:$P$557,'Faturamento SP2'!$D$2:$D$557,'Infos Relatório'!$B$84,'Faturamento SP2'!$E$2:$E$557,'Infos Relatório'!$B153,'Faturamento SP2'!$Z$2:$Z$557,'Infos Relatório'!C$1,'Faturamento SP2'!$T$2:$T$557,"Sim")</f>
        <v>0</v>
      </c>
      <c r="G153" s="60" t="e">
        <f t="shared" si="36"/>
        <v>#DIV/0!</v>
      </c>
      <c r="H153" s="24">
        <f>SUMIFS('Faturamento SP2'!$H$2:$H$557,'Faturamento SP2'!$D$2:$D$557,'Infos Relatório'!$B$84,'Faturamento SP2'!$E$2:$E$557,'Infos Relatório'!$B153,'Faturamento SP2'!$Z$2:$Z$557,'Infos Relatório'!C$1)</f>
        <v>0</v>
      </c>
      <c r="I153" s="23">
        <f>COUNTIFS('Faturamento SP2'!$D$2:$D$557,'Infos Relatório'!$B$84,'Faturamento SP2'!$E$2:$E$557,'Infos Relatório'!$B153,'Faturamento SP2'!$Z$2:$Z$557,'Infos Relatório'!I$1)</f>
        <v>0</v>
      </c>
      <c r="J153" s="14">
        <f>SUMIFS('Faturamento SP2'!$G$2:$G$557,'Faturamento SP2'!$D$2:$D$557,'Infos Relatório'!$B$84,'Faturamento SP2'!$E$2:$E$557,'Infos Relatório'!$B153,'Faturamento SP2'!$Z$2:$Z$557,'Infos Relatório'!I$1)</f>
        <v>0</v>
      </c>
      <c r="K153" s="55">
        <f>SUMIFS('Faturamento SP2'!$J$2:$J$557,'Faturamento SP2'!$D$2:$D$557,'Infos Relatório'!$B$84,'Faturamento SP2'!$E$2:$E$557,'Infos Relatório'!$B153,'Faturamento SP2'!$Z$2:$Z$557,'Infos Relatório'!I$1)</f>
        <v>0</v>
      </c>
      <c r="L153" s="15">
        <f>SUMIFS('Faturamento SP2'!$O$2:$O$557,'Faturamento SP2'!$D$2:$D$557,'Infos Relatório'!$B$84,'Faturamento SP2'!$E$2:$E$557,'Infos Relatório'!$B153,'Faturamento SP2'!$Z$2:$Z$557,'Infos Relatório'!I$1,'Faturamento SP2'!$T$2:$T$557,"Sim")+SUMIFS('Faturamento SP2'!$P$2:$P$557,'Faturamento SP2'!$D$2:$D$557,'Infos Relatório'!$B$84,'Faturamento SP2'!$E$2:$E$557,'Infos Relatório'!$B153,'Faturamento SP2'!$Z$2:$Z$557,'Infos Relatório'!I$1,'Faturamento SP2'!$T$2:$T$557,"Sim")</f>
        <v>0</v>
      </c>
      <c r="M153" s="27" t="e">
        <f t="shared" si="37"/>
        <v>#DIV/0!</v>
      </c>
      <c r="N153" s="24">
        <f>SUMIFS('Faturamento SP2'!$H$2:$H$557,'Faturamento SP2'!$D$2:$D$557,'Infos Relatório'!$B$84,'Faturamento SP2'!$E$2:$E$557,'Infos Relatório'!$B153,'Faturamento SP2'!$Z$2:$Z$557,'Infos Relatório'!I$1)</f>
        <v>0</v>
      </c>
      <c r="O153" s="23">
        <f>COUNTIFS('Faturamento SP2'!$D$2:$D$557,'Infos Relatório'!$B$84,'Faturamento SP2'!$E$2:$E$557,'Infos Relatório'!$B153,'Faturamento SP2'!$Z$2:$Z$557,'Infos Relatório'!O$1)</f>
        <v>0</v>
      </c>
      <c r="P153" s="14">
        <f>SUMIFS('Faturamento SP2'!$G$2:$G$557,'Faturamento SP2'!$D$2:$D$557,'Infos Relatório'!$B$84,'Faturamento SP2'!$E$2:$E$557,'Infos Relatório'!$B153,'Faturamento SP2'!$Z$2:$Z$557,'Infos Relatório'!O$1)</f>
        <v>0</v>
      </c>
      <c r="Q153" s="14">
        <f>SUMIFS('Faturamento SP2'!$J$2:$J$557,'Faturamento SP2'!$D$2:$D$557,'Infos Relatório'!$B$84,'Faturamento SP2'!$E$2:$E$557,'Infos Relatório'!$B153,'Faturamento SP2'!$Z$2:$Z$557,'Infos Relatório'!O$1)</f>
        <v>0</v>
      </c>
      <c r="R153" s="15">
        <f>SUMIFS('Faturamento SP2'!$O$2:$O$557,'Faturamento SP2'!$D$2:$D$557,'Infos Relatório'!$B$84,'Faturamento SP2'!$E$2:$E$557,'Infos Relatório'!$B153,'Faturamento SP2'!$Z$2:$Z$557,'Infos Relatório'!O$1,'Faturamento SP2'!$T$2:$T$557,"Sim")+SUMIFS('Faturamento SP2'!$P$2:$P$557,'Faturamento SP2'!$D$2:$D$557,'Infos Relatório'!$B$84,'Faturamento SP2'!$E$2:$E$557,'Infos Relatório'!$B153,'Faturamento SP2'!$Z$2:$Z$557,'Infos Relatório'!O$1,'Faturamento SP2'!$T$2:$T$557,"Sim")</f>
        <v>0</v>
      </c>
      <c r="S153" s="27" t="e">
        <f t="shared" si="38"/>
        <v>#DIV/0!</v>
      </c>
      <c r="T153" s="24">
        <f>SUMIFS('Faturamento SP2'!$H$2:$H$557,'Faturamento SP2'!$D$2:$D$557,'Infos Relatório'!$B$84,'Faturamento SP2'!$E$2:$E$557,'Infos Relatório'!$B153,'Faturamento SP2'!$Z$2:$Z$557,'Infos Relatório'!O$1)</f>
        <v>0</v>
      </c>
      <c r="U153" s="23">
        <f>COUNTIFS('Faturamento SP2'!$D$2:$D$557,'Infos Relatório'!$B$84,'Faturamento SP2'!$E$2:$E$557,'Infos Relatório'!$B153,'Faturamento SP2'!$Z$2:$Z$557,'Infos Relatório'!U$1)</f>
        <v>0</v>
      </c>
      <c r="V153" s="14">
        <f>SUMIFS('Faturamento SP2'!$G$2:$G$557,'Faturamento SP2'!$D$2:$D$557,'Infos Relatório'!$B$84,'Faturamento SP2'!$E$2:$E$557,'Infos Relatório'!$B153,'Faturamento SP2'!$Z$2:$Z$557,'Infos Relatório'!U$1)</f>
        <v>0</v>
      </c>
      <c r="W153" s="14">
        <f>SUMIFS('Faturamento SP2'!$J$2:$J$557,'Faturamento SP2'!$D$2:$D$557,'Infos Relatório'!$B$84,'Faturamento SP2'!$E$2:$E$557,'Infos Relatório'!$B153,'Faturamento SP2'!$Z$2:$Z$557,'Infos Relatório'!U$1)</f>
        <v>0</v>
      </c>
      <c r="X153" s="15">
        <f>SUMIFS('Faturamento SP2'!$O$2:$O$557,'Faturamento SP2'!$D$2:$D$557,'Infos Relatório'!$B$84,'Faturamento SP2'!$E$2:$E$557,'Infos Relatório'!$B153,'Faturamento SP2'!$Z$2:$Z$557,'Infos Relatório'!U$1,'Faturamento SP2'!$T$2:$T$557,"Sim")+SUMIFS('Faturamento SP2'!$P$2:$P$557,'Faturamento SP2'!$D$2:$D$557,'Infos Relatório'!$B$84,'Faturamento SP2'!$E$2:$E$557,'Infos Relatório'!$B153,'Faturamento SP2'!$Z$2:$Z$557,'Infos Relatório'!U$1,'Faturamento SP2'!$T$2:$T$557,"Sim")</f>
        <v>0</v>
      </c>
      <c r="Y153" s="27" t="e">
        <f t="shared" si="39"/>
        <v>#DIV/0!</v>
      </c>
      <c r="Z153" s="24">
        <f>SUMIFS('Faturamento SP2'!$H$2:$H$557,'Faturamento SP2'!$D$2:$D$557,'Infos Relatório'!$B$84,'Faturamento SP2'!$E$2:$E$557,'Infos Relatório'!$B153,'Faturamento SP2'!$Z$2:$Z$557,'Infos Relatório'!U$1)</f>
        <v>0</v>
      </c>
      <c r="AA153" s="23">
        <f>COUNTIFS('Faturamento SP2'!$D$2:$D$557,'Infos Relatório'!$B$84,'Faturamento SP2'!$E$2:$E$557,'Infos Relatório'!$B153,'Faturamento SP2'!$Z$2:$Z$557,'Infos Relatório'!AA$1)</f>
        <v>0</v>
      </c>
      <c r="AB153" s="14">
        <f>SUMIFS('Faturamento SP2'!$G$2:$G$557,'Faturamento SP2'!$D$2:$D$557,'Infos Relatório'!$B$84,'Faturamento SP2'!$E$2:$E$557,'Infos Relatório'!$B153,'Faturamento SP2'!$Z$2:$Z$557,'Infos Relatório'!AA$1)</f>
        <v>0</v>
      </c>
      <c r="AC153" s="14">
        <f>SUMIFS('Faturamento SP2'!$J$2:$J$557,'Faturamento SP2'!$D$2:$D$557,'Infos Relatório'!$B$84,'Faturamento SP2'!$E$2:$E$557,'Infos Relatório'!$B153,'Faturamento SP2'!$Z$2:$Z$557,'Infos Relatório'!AA$1)</f>
        <v>0</v>
      </c>
      <c r="AD153" s="15">
        <f>SUMIFS('Faturamento SP2'!$O$2:$O$557,'Faturamento SP2'!$D$2:$D$557,'Infos Relatório'!$B$84,'Faturamento SP2'!$E$2:$E$557,'Infos Relatório'!$B153,'Faturamento SP2'!$Z$2:$Z$557,'Infos Relatório'!AA$1,'Faturamento SP2'!$T$2:$T$557,"Sim")+SUMIFS('Faturamento SP2'!$P$2:$P$557,'Faturamento SP2'!$D$2:$D$557,'Infos Relatório'!$B$84,'Faturamento SP2'!$E$2:$E$557,'Infos Relatório'!$B153,'Faturamento SP2'!$Z$2:$Z$557,'Infos Relatório'!AA$1,'Faturamento SP2'!$T$2:$T$557,"Sim")</f>
        <v>0</v>
      </c>
      <c r="AE153" s="27" t="e">
        <f t="shared" si="40"/>
        <v>#DIV/0!</v>
      </c>
      <c r="AF153" s="24">
        <f>SUMIFS('Faturamento SP2'!$H$2:$H$557,'Faturamento SP2'!$D$2:$D$557,'Infos Relatório'!$B$84,'Faturamento SP2'!$E$2:$E$557,'Infos Relatório'!$B153,'Faturamento SP2'!$Z$2:$Z$557,'Infos Relatório'!AA$1)</f>
        <v>0</v>
      </c>
      <c r="AG153" s="23">
        <f>COUNTIFS('Faturamento SP2'!$D$2:$D$557,'Infos Relatório'!$B$84,'Faturamento SP2'!$E$2:$E$557,'Infos Relatório'!$B153,'Faturamento SP2'!$Z$2:$Z$557,'Infos Relatório'!AG$1)</f>
        <v>0</v>
      </c>
      <c r="AH153" s="14">
        <f>SUMIFS('Faturamento SP2'!$G$2:$G$557,'Faturamento SP2'!$D$2:$D$557,'Infos Relatório'!$B$84,'Faturamento SP2'!$E$2:$E$557,'Infos Relatório'!$B153,'Faturamento SP2'!$Z$2:$Z$557,'Infos Relatório'!AG$1)</f>
        <v>0</v>
      </c>
      <c r="AI153" s="14">
        <f>SUMIFS('Faturamento SP2'!$J$2:$J$557,'Faturamento SP2'!$D$2:$D$557,'Infos Relatório'!$B$84,'Faturamento SP2'!$E$2:$E$557,'Infos Relatório'!$B153,'Faturamento SP2'!$Z$2:$Z$557,'Infos Relatório'!AG$1)</f>
        <v>0</v>
      </c>
      <c r="AJ153" s="15">
        <f>SUMIFS('Faturamento SP2'!$O$2:$O$557,'Faturamento SP2'!$D$2:$D$557,'Infos Relatório'!$B$84,'Faturamento SP2'!$E$2:$E$557,'Infos Relatório'!$B153,'Faturamento SP2'!$Z$2:$Z$557,'Infos Relatório'!AG$1,'Faturamento SP2'!$T$2:$T$557,"Sim")+SUMIFS('Faturamento SP2'!$P$2:$P$557,'Faturamento SP2'!$D$2:$D$557,'Infos Relatório'!$B$84,'Faturamento SP2'!$E$2:$E$557,'Infos Relatório'!$B153,'Faturamento SP2'!$Z$2:$Z$557,'Infos Relatório'!AG$1,'Faturamento SP2'!$T$2:$T$557,"Sim")</f>
        <v>0</v>
      </c>
      <c r="AK153" s="27" t="e">
        <f t="shared" si="41"/>
        <v>#DIV/0!</v>
      </c>
      <c r="AL153" s="24">
        <f>SUMIFS('Faturamento SP2'!$H$2:$H$557,'Faturamento SP2'!$D$2:$D$557,'Infos Relatório'!$B$84,'Faturamento SP2'!$E$2:$E$557,'Infos Relatório'!$B153,'Faturamento SP2'!$Z$2:$Z$557,'Infos Relatório'!AG$1)</f>
        <v>0</v>
      </c>
      <c r="AM153" s="23">
        <f>COUNTIFS('Faturamento SP2'!$D$2:$D$557,'Infos Relatório'!$B$84,'Faturamento SP2'!$E$2:$E$557,'Infos Relatório'!$B153,'Faturamento SP2'!$Z$2:$Z$557,'Infos Relatório'!AM$1)</f>
        <v>0</v>
      </c>
      <c r="AN153" s="14">
        <f>SUMIFS('Faturamento SP2'!$G$2:$G$557,'Faturamento SP2'!$D$2:$D$557,'Infos Relatório'!$B$84,'Faturamento SP2'!$E$2:$E$557,'Infos Relatório'!$B153,'Faturamento SP2'!$Z$2:$Z$557,'Infos Relatório'!AM$1)</f>
        <v>0</v>
      </c>
      <c r="AO153" s="14">
        <f>SUMIFS('Faturamento SP2'!$J$2:$J$557,'Faturamento SP2'!$D$2:$D$557,'Infos Relatório'!$B$84,'Faturamento SP2'!$E$2:$E$557,'Infos Relatório'!$B153,'Faturamento SP2'!$Z$2:$Z$557,'Infos Relatório'!AM$1)</f>
        <v>0</v>
      </c>
      <c r="AP153" s="15">
        <f>SUMIFS('Faturamento SP2'!$O$2:$O$557,'Faturamento SP2'!$D$2:$D$557,'Infos Relatório'!$B$84,'Faturamento SP2'!$E$2:$E$557,'Infos Relatório'!$B153,'Faturamento SP2'!$Z$2:$Z$557,'Infos Relatório'!AM$1,'Faturamento SP2'!$T$2:$T$557,"Sim")+SUMIFS('Faturamento SP2'!$P$2:$P$557,'Faturamento SP2'!$D$2:$D$557,'Infos Relatório'!$B$84,'Faturamento SP2'!$E$2:$E$557,'Infos Relatório'!$B153,'Faturamento SP2'!$Z$2:$Z$557,'Infos Relatório'!AM$1,'Faturamento SP2'!$T$2:$T$557,"Sim")</f>
        <v>0</v>
      </c>
      <c r="AQ153" s="27" t="e">
        <f t="shared" si="42"/>
        <v>#DIV/0!</v>
      </c>
      <c r="AR153" s="24">
        <f>SUMIFS('Faturamento SP2'!$H$2:$H$557,'Faturamento SP2'!$D$2:$D$557,'Infos Relatório'!$B$84,'Faturamento SP2'!$E$2:$E$557,'Infos Relatório'!$B153,'Faturamento SP2'!$Z$2:$Z$557,'Infos Relatório'!AM$1)</f>
        <v>0</v>
      </c>
      <c r="AS153" s="23">
        <f>COUNTIFS('Faturamento SP2'!$D$2:$D$557,'Infos Relatório'!$B$84,'Faturamento SP2'!$E$2:$E$557,'Infos Relatório'!$B153,'Faturamento SP2'!$Z$2:$Z$557,'Infos Relatório'!AS$1)</f>
        <v>0</v>
      </c>
      <c r="AT153" s="14">
        <f>SUMIFS('Faturamento SP2'!$G$2:$G$557,'Faturamento SP2'!$D$2:$D$557,'Infos Relatório'!$B$84,'Faturamento SP2'!$E$2:$E$557,'Infos Relatório'!$B153,'Faturamento SP2'!$Z$2:$Z$557,'Infos Relatório'!AS$1)</f>
        <v>0</v>
      </c>
      <c r="AU153" s="14">
        <f>SUMIFS('Faturamento SP2'!$J$2:$J$557,'Faturamento SP2'!$D$2:$D$557,'Infos Relatório'!$B$84,'Faturamento SP2'!$E$2:$E$557,'Infos Relatório'!$B153,'Faturamento SP2'!$Z$2:$Z$557,'Infos Relatório'!AS$1)</f>
        <v>0</v>
      </c>
      <c r="AV153" s="15">
        <f>SUMIFS('Faturamento SP2'!$O$2:$O$557,'Faturamento SP2'!$D$2:$D$557,'Infos Relatório'!$B$84,'Faturamento SP2'!$E$2:$E$557,'Infos Relatório'!$B153,'Faturamento SP2'!$Z$2:$Z$557,'Infos Relatório'!AS$1,'Faturamento SP2'!$T$2:$T$557,"Sim")+SUMIFS('Faturamento SP2'!$P$2:$P$557,'Faturamento SP2'!$D$2:$D$557,'Infos Relatório'!$B$84,'Faturamento SP2'!$E$2:$E$557,'Infos Relatório'!$B153,'Faturamento SP2'!$Z$2:$Z$557,'Infos Relatório'!AS$1,'Faturamento SP2'!$T$2:$T$557,"Sim")</f>
        <v>0</v>
      </c>
      <c r="AW153" s="27" t="e">
        <f t="shared" si="43"/>
        <v>#DIV/0!</v>
      </c>
      <c r="AX153" s="24">
        <f>SUMIFS('Faturamento SP2'!$H$2:$H$557,'Faturamento SP2'!$D$2:$D$557,'Infos Relatório'!$B$84,'Faturamento SP2'!$E$2:$E$557,'Infos Relatório'!$B153,'Faturamento SP2'!$Z$2:$Z$557,'Infos Relatório'!AS$1)</f>
        <v>0</v>
      </c>
      <c r="AY153" s="23">
        <f>COUNTIFS('Faturamento SP2'!$D$2:$D$557,'Infos Relatório'!$B$84,'Faturamento SP2'!$E$2:$E$557,'Infos Relatório'!$B153,'Faturamento SP2'!$Z$2:$Z$557,'Infos Relatório'!AY$1)</f>
        <v>0</v>
      </c>
      <c r="AZ153" s="14">
        <f>SUMIFS('Faturamento SP2'!$G$2:$G$557,'Faturamento SP2'!$D$2:$D$557,'Infos Relatório'!$B$84,'Faturamento SP2'!$E$2:$E$557,'Infos Relatório'!$B153,'Faturamento SP2'!$Z$2:$Z$557,'Infos Relatório'!AY$1)</f>
        <v>0</v>
      </c>
      <c r="BA153" s="14">
        <f>SUMIFS('Faturamento SP2'!$J$2:$J$557,'Faturamento SP2'!$D$2:$D$557,'Infos Relatório'!$B$84,'Faturamento SP2'!$E$2:$E$557,'Infos Relatório'!$B153,'Faturamento SP2'!$Z$2:$Z$557,'Infos Relatório'!AY$1)</f>
        <v>0</v>
      </c>
      <c r="BB153" s="15">
        <f>SUMIFS('Faturamento SP2'!$O$2:$O$557,'Faturamento SP2'!$D$2:$D$557,'Infos Relatório'!$B$84,'Faturamento SP2'!$E$2:$E$557,'Infos Relatório'!$B153,'Faturamento SP2'!$Z$2:$Z$557,'Infos Relatório'!AY$1,'Faturamento SP2'!$T$2:$T$557,"Sim")+SUMIFS('Faturamento SP2'!$P$2:$P$557,'Faturamento SP2'!$D$2:$D$557,'Infos Relatório'!$B$84,'Faturamento SP2'!$E$2:$E$557,'Infos Relatório'!$B153,'Faturamento SP2'!$Z$2:$Z$557,'Infos Relatório'!AY$1,'Faturamento SP2'!$T$2:$T$557,"Sim")</f>
        <v>0</v>
      </c>
      <c r="BC153" s="27" t="e">
        <f t="shared" si="44"/>
        <v>#DIV/0!</v>
      </c>
      <c r="BD153" s="24">
        <f>SUMIFS('Faturamento SP2'!$H$2:$H$557,'Faturamento SP2'!$D$2:$D$557,'Infos Relatório'!$B$84,'Faturamento SP2'!$E$2:$E$557,'Infos Relatório'!$B153,'Faturamento SP2'!$Z$2:$Z$557,'Infos Relatório'!AY$1)</f>
        <v>0</v>
      </c>
      <c r="BE153" s="23">
        <f>COUNTIFS('Faturamento SP2'!$D$2:$D$557,'Infos Relatório'!$B$84,'Faturamento SP2'!$E$2:$E$557,'Infos Relatório'!$B153,'Faturamento SP2'!$Z$2:$Z$557,'Infos Relatório'!BE$1)</f>
        <v>0</v>
      </c>
      <c r="BF153" s="14">
        <f>SUMIFS('Faturamento SP2'!$G$2:$G$557,'Faturamento SP2'!$D$2:$D$557,'Infos Relatório'!$B$84,'Faturamento SP2'!$E$2:$E$557,'Infos Relatório'!$B153,'Faturamento SP2'!$Z$2:$Z$557,'Infos Relatório'!BE$1)</f>
        <v>0</v>
      </c>
      <c r="BG153" s="14">
        <f>SUMIFS('Faturamento SP2'!$J$2:$J$557,'Faturamento SP2'!$D$2:$D$557,'Infos Relatório'!$B$84,'Faturamento SP2'!$E$2:$E$557,'Infos Relatório'!$B153,'Faturamento SP2'!$Z$2:$Z$557,'Infos Relatório'!BE$1)</f>
        <v>0</v>
      </c>
      <c r="BH153" s="15">
        <f>SUMIFS('Faturamento SP2'!$O$2:$O$557,'Faturamento SP2'!$D$2:$D$557,'Infos Relatório'!$B$84,'Faturamento SP2'!$E$2:$E$557,'Infos Relatório'!$B153,'Faturamento SP2'!$Z$2:$Z$557,'Infos Relatório'!BE$1,'Faturamento SP2'!$T$2:$T$557,"Sim")+SUMIFS('Faturamento SP2'!$P$2:$P$557,'Faturamento SP2'!$D$2:$D$557,'Infos Relatório'!$B$84,'Faturamento SP2'!$E$2:$E$557,'Infos Relatório'!$B153,'Faturamento SP2'!$Z$2:$Z$557,'Infos Relatório'!BE$1,'Faturamento SP2'!$T$2:$T$557,"Sim")</f>
        <v>0</v>
      </c>
      <c r="BI153" s="27" t="e">
        <f t="shared" si="45"/>
        <v>#DIV/0!</v>
      </c>
      <c r="BJ153" s="24">
        <f>SUMIFS('Faturamento SP2'!$H$2:$H$557,'Faturamento SP2'!$D$2:$D$557,'Infos Relatório'!$B$84,'Faturamento SP2'!$E$2:$E$557,'Infos Relatório'!$B153,'Faturamento SP2'!$Z$2:$Z$557,'Infos Relatório'!BE$1)</f>
        <v>0</v>
      </c>
      <c r="BK153" s="23">
        <f>COUNTIFS('Faturamento SP2'!$D$2:$D$557,'Infos Relatório'!$B$84,'Faturamento SP2'!$E$2:$E$557,'Infos Relatório'!$B153,'Faturamento SP2'!$Z$2:$Z$557,'Infos Relatório'!BK$1)</f>
        <v>0</v>
      </c>
      <c r="BL153" s="14">
        <f>SUMIFS('Faturamento SP2'!$G$2:$G$557,'Faturamento SP2'!$D$2:$D$557,'Infos Relatório'!$B$84,'Faturamento SP2'!$E$2:$E$557,'Infos Relatório'!$B153,'Faturamento SP2'!$Z$2:$Z$557,'Infos Relatório'!BK$1)</f>
        <v>0</v>
      </c>
      <c r="BM153" s="14">
        <f>SUMIFS('Faturamento SP2'!$J$2:$J$557,'Faturamento SP2'!$D$2:$D$557,'Infos Relatório'!$B$84,'Faturamento SP2'!$E$2:$E$557,'Infos Relatório'!$B153,'Faturamento SP2'!$Z$2:$Z$557,'Infos Relatório'!BK$1)</f>
        <v>0</v>
      </c>
      <c r="BN153" s="15">
        <f>SUMIFS('Faturamento SP2'!$O$2:$O$557,'Faturamento SP2'!$D$2:$D$557,'Infos Relatório'!$B$84,'Faturamento SP2'!$E$2:$E$557,'Infos Relatório'!$B153,'Faturamento SP2'!$Z$2:$Z$557,'Infos Relatório'!BK$1,'Faturamento SP2'!$T$2:$T$557,"Sim")+SUMIFS('Faturamento SP2'!$P$2:$P$557,'Faturamento SP2'!$D$2:$D$557,'Infos Relatório'!$B$84,'Faturamento SP2'!$E$2:$E$557,'Infos Relatório'!$B153,'Faturamento SP2'!$Z$2:$Z$557,'Infos Relatório'!BK$1,'Faturamento SP2'!$T$2:$T$557,"Sim")</f>
        <v>0</v>
      </c>
      <c r="BO153" s="27" t="e">
        <f t="shared" si="46"/>
        <v>#DIV/0!</v>
      </c>
      <c r="BP153" s="24">
        <f>SUMIFS('Faturamento SP2'!$H$2:$H$557,'Faturamento SP2'!$D$2:$D$557,'Infos Relatório'!$B$84,'Faturamento SP2'!$E$2:$E$557,'Infos Relatório'!$B153,'Faturamento SP2'!$Z$2:$Z$557,'Infos Relatório'!BK$1)</f>
        <v>0</v>
      </c>
      <c r="BQ153" s="23">
        <f>COUNTIFS('Faturamento SP2'!$D$2:$D$557,'Infos Relatório'!$B$84,'Faturamento SP2'!$E$2:$E$557,'Infos Relatório'!$B153,'Faturamento SP2'!$Z$2:$Z$557,'Infos Relatório'!BQ$1)</f>
        <v>0</v>
      </c>
      <c r="BR153" s="14">
        <f>SUMIFS('Faturamento SP2'!$G$2:$G$557,'Faturamento SP2'!$D$2:$D$557,'Infos Relatório'!$B$84,'Faturamento SP2'!$E$2:$E$557,'Infos Relatório'!$B153,'Faturamento SP2'!$Z$2:$Z$557,'Infos Relatório'!BQ$1)</f>
        <v>0</v>
      </c>
      <c r="BS153" s="14">
        <f>SUMIFS('Faturamento SP2'!$J$2:$J$557,'Faturamento SP2'!$D$2:$D$557,'Infos Relatório'!$B$84,'Faturamento SP2'!$E$2:$E$557,'Infos Relatório'!$B153,'Faturamento SP2'!$Z$2:$Z$557,'Infos Relatório'!BQ$1)</f>
        <v>0</v>
      </c>
      <c r="BT153" s="15">
        <f>SUMIFS('Faturamento SP2'!$O$2:$O$557,'Faturamento SP2'!$D$2:$D$557,'Infos Relatório'!$B$84,'Faturamento SP2'!$E$2:$E$557,'Infos Relatório'!$B153,'Faturamento SP2'!$Z$2:$Z$557,'Infos Relatório'!BQ$1,'Faturamento SP2'!$T$2:$T$557,"Sim")+SUMIFS('Faturamento SP2'!$P$2:$P$557,'Faturamento SP2'!$D$2:$D$557,'Infos Relatório'!$B$84,'Faturamento SP2'!$E$2:$E$557,'Infos Relatório'!$B153,'Faturamento SP2'!$Z$2:$Z$557,'Infos Relatório'!BQ$1,'Faturamento SP2'!$T$2:$T$557,"Sim")</f>
        <v>0</v>
      </c>
      <c r="BU153" s="27" t="e">
        <f t="shared" si="47"/>
        <v>#DIV/0!</v>
      </c>
      <c r="BV153" s="24">
        <f>SUMIFS('Faturamento SP2'!$H$2:$H$557,'Faturamento SP2'!$D$2:$D$557,'Infos Relatório'!$B$84,'Faturamento SP2'!$E$2:$E$557,'Infos Relatório'!$B153,'Faturamento SP2'!$Z$2:$Z$557,'Infos Relatório'!BQ$1)</f>
        <v>0</v>
      </c>
    </row>
    <row r="154" spans="2:74">
      <c r="B154" s="17" t="s">
        <v>179</v>
      </c>
      <c r="C154" s="23">
        <f>COUNTIFS('Faturamento SP2'!$D$2:$D$557,'Infos Relatório'!$B$84,'Faturamento SP2'!$E$2:$E$557,'Infos Relatório'!$B154,'Faturamento SP2'!$Z$2:$Z$557,'Infos Relatório'!C$1)</f>
        <v>0</v>
      </c>
      <c r="D154" s="14">
        <f>SUMIFS('Faturamento SP2'!$G$2:$G$557,'Faturamento SP2'!$D$2:$D$557,'Infos Relatório'!$B$84,'Faturamento SP2'!$E$2:$E$557,'Infos Relatório'!$B154,'Faturamento SP2'!$Z$2:$Z$557,'Infos Relatório'!C$1)</f>
        <v>0</v>
      </c>
      <c r="E154" s="55">
        <f>SUMIFS('Faturamento SP2'!$J$2:$J$557,'Faturamento SP2'!$D$2:$D$557,'Infos Relatório'!$B$84,'Faturamento SP2'!$E$2:$E$557,'Infos Relatório'!$B154,'Faturamento SP2'!$Z$2:$Z$557,'Infos Relatório'!C$1)</f>
        <v>0</v>
      </c>
      <c r="F154" s="15">
        <f>SUMIFS('Faturamento SP2'!$O$2:$O$557,'Faturamento SP2'!$D$2:$D$557,'Infos Relatório'!$B$84,'Faturamento SP2'!$E$2:$E$557,'Infos Relatório'!$B154,'Faturamento SP2'!$Z$2:$Z$557,'Infos Relatório'!C$1,'Faturamento SP2'!$T$2:$T$557,"Sim")+SUMIFS('Faturamento SP2'!$P$2:$P$557,'Faturamento SP2'!$D$2:$D$557,'Infos Relatório'!$B$84,'Faturamento SP2'!$E$2:$E$557,'Infos Relatório'!$B154,'Faturamento SP2'!$Z$2:$Z$557,'Infos Relatório'!C$1,'Faturamento SP2'!$T$2:$T$557,"Sim")</f>
        <v>0</v>
      </c>
      <c r="G154" s="60" t="e">
        <f t="shared" si="36"/>
        <v>#DIV/0!</v>
      </c>
      <c r="H154" s="24">
        <f>SUMIFS('Faturamento SP2'!$H$2:$H$557,'Faturamento SP2'!$D$2:$D$557,'Infos Relatório'!$B$84,'Faturamento SP2'!$E$2:$E$557,'Infos Relatório'!$B154,'Faturamento SP2'!$Z$2:$Z$557,'Infos Relatório'!C$1)</f>
        <v>0</v>
      </c>
      <c r="I154" s="23">
        <f>COUNTIFS('Faturamento SP2'!$D$2:$D$557,'Infos Relatório'!$B$84,'Faturamento SP2'!$E$2:$E$557,'Infos Relatório'!$B154,'Faturamento SP2'!$Z$2:$Z$557,'Infos Relatório'!I$1)</f>
        <v>0</v>
      </c>
      <c r="J154" s="14">
        <f>SUMIFS('Faturamento SP2'!$G$2:$G$557,'Faturamento SP2'!$D$2:$D$557,'Infos Relatório'!$B$84,'Faturamento SP2'!$E$2:$E$557,'Infos Relatório'!$B154,'Faturamento SP2'!$Z$2:$Z$557,'Infos Relatório'!I$1)</f>
        <v>0</v>
      </c>
      <c r="K154" s="55">
        <f>SUMIFS('Faturamento SP2'!$J$2:$J$557,'Faturamento SP2'!$D$2:$D$557,'Infos Relatório'!$B$84,'Faturamento SP2'!$E$2:$E$557,'Infos Relatório'!$B154,'Faturamento SP2'!$Z$2:$Z$557,'Infos Relatório'!I$1)</f>
        <v>0</v>
      </c>
      <c r="L154" s="15">
        <f>SUMIFS('Faturamento SP2'!$O$2:$O$557,'Faturamento SP2'!$D$2:$D$557,'Infos Relatório'!$B$84,'Faturamento SP2'!$E$2:$E$557,'Infos Relatório'!$B154,'Faturamento SP2'!$Z$2:$Z$557,'Infos Relatório'!I$1,'Faturamento SP2'!$T$2:$T$557,"Sim")+SUMIFS('Faturamento SP2'!$P$2:$P$557,'Faturamento SP2'!$D$2:$D$557,'Infos Relatório'!$B$84,'Faturamento SP2'!$E$2:$E$557,'Infos Relatório'!$B154,'Faturamento SP2'!$Z$2:$Z$557,'Infos Relatório'!I$1,'Faturamento SP2'!$T$2:$T$557,"Sim")</f>
        <v>0</v>
      </c>
      <c r="M154" s="27" t="e">
        <f t="shared" si="37"/>
        <v>#DIV/0!</v>
      </c>
      <c r="N154" s="24">
        <f>SUMIFS('Faturamento SP2'!$H$2:$H$557,'Faturamento SP2'!$D$2:$D$557,'Infos Relatório'!$B$84,'Faturamento SP2'!$E$2:$E$557,'Infos Relatório'!$B154,'Faturamento SP2'!$Z$2:$Z$557,'Infos Relatório'!I$1)</f>
        <v>0</v>
      </c>
      <c r="O154" s="23">
        <f>COUNTIFS('Faturamento SP2'!$D$2:$D$557,'Infos Relatório'!$B$84,'Faturamento SP2'!$E$2:$E$557,'Infos Relatório'!$B154,'Faturamento SP2'!$Z$2:$Z$557,'Infos Relatório'!O$1)</f>
        <v>0</v>
      </c>
      <c r="P154" s="14">
        <f>SUMIFS('Faturamento SP2'!$G$2:$G$557,'Faturamento SP2'!$D$2:$D$557,'Infos Relatório'!$B$84,'Faturamento SP2'!$E$2:$E$557,'Infos Relatório'!$B154,'Faturamento SP2'!$Z$2:$Z$557,'Infos Relatório'!O$1)</f>
        <v>0</v>
      </c>
      <c r="Q154" s="14">
        <f>SUMIFS('Faturamento SP2'!$J$2:$J$557,'Faturamento SP2'!$D$2:$D$557,'Infos Relatório'!$B$84,'Faturamento SP2'!$E$2:$E$557,'Infos Relatório'!$B154,'Faturamento SP2'!$Z$2:$Z$557,'Infos Relatório'!O$1)</f>
        <v>0</v>
      </c>
      <c r="R154" s="15">
        <f>SUMIFS('Faturamento SP2'!$O$2:$O$557,'Faturamento SP2'!$D$2:$D$557,'Infos Relatório'!$B$84,'Faturamento SP2'!$E$2:$E$557,'Infos Relatório'!$B154,'Faturamento SP2'!$Z$2:$Z$557,'Infos Relatório'!O$1,'Faturamento SP2'!$T$2:$T$557,"Sim")+SUMIFS('Faturamento SP2'!$P$2:$P$557,'Faturamento SP2'!$D$2:$D$557,'Infos Relatório'!$B$84,'Faturamento SP2'!$E$2:$E$557,'Infos Relatório'!$B154,'Faturamento SP2'!$Z$2:$Z$557,'Infos Relatório'!O$1,'Faturamento SP2'!$T$2:$T$557,"Sim")</f>
        <v>0</v>
      </c>
      <c r="S154" s="27" t="e">
        <f t="shared" si="38"/>
        <v>#DIV/0!</v>
      </c>
      <c r="T154" s="24">
        <f>SUMIFS('Faturamento SP2'!$H$2:$H$557,'Faturamento SP2'!$D$2:$D$557,'Infos Relatório'!$B$84,'Faturamento SP2'!$E$2:$E$557,'Infos Relatório'!$B154,'Faturamento SP2'!$Z$2:$Z$557,'Infos Relatório'!O$1)</f>
        <v>0</v>
      </c>
      <c r="U154" s="23">
        <f>COUNTIFS('Faturamento SP2'!$D$2:$D$557,'Infos Relatório'!$B$84,'Faturamento SP2'!$E$2:$E$557,'Infos Relatório'!$B154,'Faturamento SP2'!$Z$2:$Z$557,'Infos Relatório'!U$1)</f>
        <v>0</v>
      </c>
      <c r="V154" s="14">
        <f>SUMIFS('Faturamento SP2'!$G$2:$G$557,'Faturamento SP2'!$D$2:$D$557,'Infos Relatório'!$B$84,'Faturamento SP2'!$E$2:$E$557,'Infos Relatório'!$B154,'Faturamento SP2'!$Z$2:$Z$557,'Infos Relatório'!U$1)</f>
        <v>0</v>
      </c>
      <c r="W154" s="14">
        <f>SUMIFS('Faturamento SP2'!$J$2:$J$557,'Faturamento SP2'!$D$2:$D$557,'Infos Relatório'!$B$84,'Faturamento SP2'!$E$2:$E$557,'Infos Relatório'!$B154,'Faturamento SP2'!$Z$2:$Z$557,'Infos Relatório'!U$1)</f>
        <v>0</v>
      </c>
      <c r="X154" s="15">
        <f>SUMIFS('Faturamento SP2'!$O$2:$O$557,'Faturamento SP2'!$D$2:$D$557,'Infos Relatório'!$B$84,'Faturamento SP2'!$E$2:$E$557,'Infos Relatório'!$B154,'Faturamento SP2'!$Z$2:$Z$557,'Infos Relatório'!U$1,'Faturamento SP2'!$T$2:$T$557,"Sim")+SUMIFS('Faturamento SP2'!$P$2:$P$557,'Faturamento SP2'!$D$2:$D$557,'Infos Relatório'!$B$84,'Faturamento SP2'!$E$2:$E$557,'Infos Relatório'!$B154,'Faturamento SP2'!$Z$2:$Z$557,'Infos Relatório'!U$1,'Faturamento SP2'!$T$2:$T$557,"Sim")</f>
        <v>0</v>
      </c>
      <c r="Y154" s="27" t="e">
        <f t="shared" si="39"/>
        <v>#DIV/0!</v>
      </c>
      <c r="Z154" s="24">
        <f>SUMIFS('Faturamento SP2'!$H$2:$H$557,'Faturamento SP2'!$D$2:$D$557,'Infos Relatório'!$B$84,'Faturamento SP2'!$E$2:$E$557,'Infos Relatório'!$B154,'Faturamento SP2'!$Z$2:$Z$557,'Infos Relatório'!U$1)</f>
        <v>0</v>
      </c>
      <c r="AA154" s="23">
        <f>COUNTIFS('Faturamento SP2'!$D$2:$D$557,'Infos Relatório'!$B$84,'Faturamento SP2'!$E$2:$E$557,'Infos Relatório'!$B154,'Faturamento SP2'!$Z$2:$Z$557,'Infos Relatório'!AA$1)</f>
        <v>0</v>
      </c>
      <c r="AB154" s="14">
        <f>SUMIFS('Faturamento SP2'!$G$2:$G$557,'Faturamento SP2'!$D$2:$D$557,'Infos Relatório'!$B$84,'Faturamento SP2'!$E$2:$E$557,'Infos Relatório'!$B154,'Faturamento SP2'!$Z$2:$Z$557,'Infos Relatório'!AA$1)</f>
        <v>0</v>
      </c>
      <c r="AC154" s="14">
        <f>SUMIFS('Faturamento SP2'!$J$2:$J$557,'Faturamento SP2'!$D$2:$D$557,'Infos Relatório'!$B$84,'Faturamento SP2'!$E$2:$E$557,'Infos Relatório'!$B154,'Faturamento SP2'!$Z$2:$Z$557,'Infos Relatório'!AA$1)</f>
        <v>0</v>
      </c>
      <c r="AD154" s="15">
        <f>SUMIFS('Faturamento SP2'!$O$2:$O$557,'Faturamento SP2'!$D$2:$D$557,'Infos Relatório'!$B$84,'Faturamento SP2'!$E$2:$E$557,'Infos Relatório'!$B154,'Faturamento SP2'!$Z$2:$Z$557,'Infos Relatório'!AA$1,'Faturamento SP2'!$T$2:$T$557,"Sim")+SUMIFS('Faturamento SP2'!$P$2:$P$557,'Faturamento SP2'!$D$2:$D$557,'Infos Relatório'!$B$84,'Faturamento SP2'!$E$2:$E$557,'Infos Relatório'!$B154,'Faturamento SP2'!$Z$2:$Z$557,'Infos Relatório'!AA$1,'Faturamento SP2'!$T$2:$T$557,"Sim")</f>
        <v>0</v>
      </c>
      <c r="AE154" s="27" t="e">
        <f t="shared" si="40"/>
        <v>#DIV/0!</v>
      </c>
      <c r="AF154" s="24">
        <f>SUMIFS('Faturamento SP2'!$H$2:$H$557,'Faturamento SP2'!$D$2:$D$557,'Infos Relatório'!$B$84,'Faturamento SP2'!$E$2:$E$557,'Infos Relatório'!$B154,'Faturamento SP2'!$Z$2:$Z$557,'Infos Relatório'!AA$1)</f>
        <v>0</v>
      </c>
      <c r="AG154" s="23">
        <f>COUNTIFS('Faturamento SP2'!$D$2:$D$557,'Infos Relatório'!$B$84,'Faturamento SP2'!$E$2:$E$557,'Infos Relatório'!$B154,'Faturamento SP2'!$Z$2:$Z$557,'Infos Relatório'!AG$1)</f>
        <v>0</v>
      </c>
      <c r="AH154" s="14">
        <f>SUMIFS('Faturamento SP2'!$G$2:$G$557,'Faturamento SP2'!$D$2:$D$557,'Infos Relatório'!$B$84,'Faturamento SP2'!$E$2:$E$557,'Infos Relatório'!$B154,'Faturamento SP2'!$Z$2:$Z$557,'Infos Relatório'!AG$1)</f>
        <v>0</v>
      </c>
      <c r="AI154" s="14">
        <f>SUMIFS('Faturamento SP2'!$J$2:$J$557,'Faturamento SP2'!$D$2:$D$557,'Infos Relatório'!$B$84,'Faturamento SP2'!$E$2:$E$557,'Infos Relatório'!$B154,'Faturamento SP2'!$Z$2:$Z$557,'Infos Relatório'!AG$1)</f>
        <v>0</v>
      </c>
      <c r="AJ154" s="15">
        <f>SUMIFS('Faturamento SP2'!$O$2:$O$557,'Faturamento SP2'!$D$2:$D$557,'Infos Relatório'!$B$84,'Faturamento SP2'!$E$2:$E$557,'Infos Relatório'!$B154,'Faturamento SP2'!$Z$2:$Z$557,'Infos Relatório'!AG$1,'Faturamento SP2'!$T$2:$T$557,"Sim")+SUMIFS('Faturamento SP2'!$P$2:$P$557,'Faturamento SP2'!$D$2:$D$557,'Infos Relatório'!$B$84,'Faturamento SP2'!$E$2:$E$557,'Infos Relatório'!$B154,'Faturamento SP2'!$Z$2:$Z$557,'Infos Relatório'!AG$1,'Faturamento SP2'!$T$2:$T$557,"Sim")</f>
        <v>0</v>
      </c>
      <c r="AK154" s="27" t="e">
        <f t="shared" si="41"/>
        <v>#DIV/0!</v>
      </c>
      <c r="AL154" s="24">
        <f>SUMIFS('Faturamento SP2'!$H$2:$H$557,'Faturamento SP2'!$D$2:$D$557,'Infos Relatório'!$B$84,'Faturamento SP2'!$E$2:$E$557,'Infos Relatório'!$B154,'Faturamento SP2'!$Z$2:$Z$557,'Infos Relatório'!AG$1)</f>
        <v>0</v>
      </c>
      <c r="AM154" s="23">
        <f>COUNTIFS('Faturamento SP2'!$D$2:$D$557,'Infos Relatório'!$B$84,'Faturamento SP2'!$E$2:$E$557,'Infos Relatório'!$B154,'Faturamento SP2'!$Z$2:$Z$557,'Infos Relatório'!AM$1)</f>
        <v>0</v>
      </c>
      <c r="AN154" s="14">
        <f>SUMIFS('Faturamento SP2'!$G$2:$G$557,'Faturamento SP2'!$D$2:$D$557,'Infos Relatório'!$B$84,'Faturamento SP2'!$E$2:$E$557,'Infos Relatório'!$B154,'Faturamento SP2'!$Z$2:$Z$557,'Infos Relatório'!AM$1)</f>
        <v>0</v>
      </c>
      <c r="AO154" s="14">
        <f>SUMIFS('Faturamento SP2'!$J$2:$J$557,'Faturamento SP2'!$D$2:$D$557,'Infos Relatório'!$B$84,'Faturamento SP2'!$E$2:$E$557,'Infos Relatório'!$B154,'Faturamento SP2'!$Z$2:$Z$557,'Infos Relatório'!AM$1)</f>
        <v>0</v>
      </c>
      <c r="AP154" s="15">
        <f>SUMIFS('Faturamento SP2'!$O$2:$O$557,'Faturamento SP2'!$D$2:$D$557,'Infos Relatório'!$B$84,'Faturamento SP2'!$E$2:$E$557,'Infos Relatório'!$B154,'Faturamento SP2'!$Z$2:$Z$557,'Infos Relatório'!AM$1,'Faturamento SP2'!$T$2:$T$557,"Sim")+SUMIFS('Faturamento SP2'!$P$2:$P$557,'Faturamento SP2'!$D$2:$D$557,'Infos Relatório'!$B$84,'Faturamento SP2'!$E$2:$E$557,'Infos Relatório'!$B154,'Faturamento SP2'!$Z$2:$Z$557,'Infos Relatório'!AM$1,'Faturamento SP2'!$T$2:$T$557,"Sim")</f>
        <v>0</v>
      </c>
      <c r="AQ154" s="27" t="e">
        <f t="shared" si="42"/>
        <v>#DIV/0!</v>
      </c>
      <c r="AR154" s="24">
        <f>SUMIFS('Faturamento SP2'!$H$2:$H$557,'Faturamento SP2'!$D$2:$D$557,'Infos Relatório'!$B$84,'Faturamento SP2'!$E$2:$E$557,'Infos Relatório'!$B154,'Faturamento SP2'!$Z$2:$Z$557,'Infos Relatório'!AM$1)</f>
        <v>0</v>
      </c>
      <c r="AS154" s="23">
        <f>COUNTIFS('Faturamento SP2'!$D$2:$D$557,'Infos Relatório'!$B$84,'Faturamento SP2'!$E$2:$E$557,'Infos Relatório'!$B154,'Faturamento SP2'!$Z$2:$Z$557,'Infos Relatório'!AS$1)</f>
        <v>0</v>
      </c>
      <c r="AT154" s="14">
        <f>SUMIFS('Faturamento SP2'!$G$2:$G$557,'Faturamento SP2'!$D$2:$D$557,'Infos Relatório'!$B$84,'Faturamento SP2'!$E$2:$E$557,'Infos Relatório'!$B154,'Faturamento SP2'!$Z$2:$Z$557,'Infos Relatório'!AS$1)</f>
        <v>0</v>
      </c>
      <c r="AU154" s="14">
        <f>SUMIFS('Faturamento SP2'!$J$2:$J$557,'Faturamento SP2'!$D$2:$D$557,'Infos Relatório'!$B$84,'Faturamento SP2'!$E$2:$E$557,'Infos Relatório'!$B154,'Faturamento SP2'!$Z$2:$Z$557,'Infos Relatório'!AS$1)</f>
        <v>0</v>
      </c>
      <c r="AV154" s="15">
        <f>SUMIFS('Faturamento SP2'!$O$2:$O$557,'Faturamento SP2'!$D$2:$D$557,'Infos Relatório'!$B$84,'Faturamento SP2'!$E$2:$E$557,'Infos Relatório'!$B154,'Faturamento SP2'!$Z$2:$Z$557,'Infos Relatório'!AS$1,'Faturamento SP2'!$T$2:$T$557,"Sim")+SUMIFS('Faturamento SP2'!$P$2:$P$557,'Faturamento SP2'!$D$2:$D$557,'Infos Relatório'!$B$84,'Faturamento SP2'!$E$2:$E$557,'Infos Relatório'!$B154,'Faturamento SP2'!$Z$2:$Z$557,'Infos Relatório'!AS$1,'Faturamento SP2'!$T$2:$T$557,"Sim")</f>
        <v>0</v>
      </c>
      <c r="AW154" s="27" t="e">
        <f t="shared" si="43"/>
        <v>#DIV/0!</v>
      </c>
      <c r="AX154" s="24">
        <f>SUMIFS('Faturamento SP2'!$H$2:$H$557,'Faturamento SP2'!$D$2:$D$557,'Infos Relatório'!$B$84,'Faturamento SP2'!$E$2:$E$557,'Infos Relatório'!$B154,'Faturamento SP2'!$Z$2:$Z$557,'Infos Relatório'!AS$1)</f>
        <v>0</v>
      </c>
      <c r="AY154" s="23">
        <f>COUNTIFS('Faturamento SP2'!$D$2:$D$557,'Infos Relatório'!$B$84,'Faturamento SP2'!$E$2:$E$557,'Infos Relatório'!$B154,'Faturamento SP2'!$Z$2:$Z$557,'Infos Relatório'!AY$1)</f>
        <v>0</v>
      </c>
      <c r="AZ154" s="14">
        <f>SUMIFS('Faturamento SP2'!$G$2:$G$557,'Faturamento SP2'!$D$2:$D$557,'Infos Relatório'!$B$84,'Faturamento SP2'!$E$2:$E$557,'Infos Relatório'!$B154,'Faturamento SP2'!$Z$2:$Z$557,'Infos Relatório'!AY$1)</f>
        <v>0</v>
      </c>
      <c r="BA154" s="14">
        <f>SUMIFS('Faturamento SP2'!$J$2:$J$557,'Faturamento SP2'!$D$2:$D$557,'Infos Relatório'!$B$84,'Faturamento SP2'!$E$2:$E$557,'Infos Relatório'!$B154,'Faturamento SP2'!$Z$2:$Z$557,'Infos Relatório'!AY$1)</f>
        <v>0</v>
      </c>
      <c r="BB154" s="15">
        <f>SUMIFS('Faturamento SP2'!$O$2:$O$557,'Faturamento SP2'!$D$2:$D$557,'Infos Relatório'!$B$84,'Faturamento SP2'!$E$2:$E$557,'Infos Relatório'!$B154,'Faturamento SP2'!$Z$2:$Z$557,'Infos Relatório'!AY$1,'Faturamento SP2'!$T$2:$T$557,"Sim")+SUMIFS('Faturamento SP2'!$P$2:$P$557,'Faturamento SP2'!$D$2:$D$557,'Infos Relatório'!$B$84,'Faturamento SP2'!$E$2:$E$557,'Infos Relatório'!$B154,'Faturamento SP2'!$Z$2:$Z$557,'Infos Relatório'!AY$1,'Faturamento SP2'!$T$2:$T$557,"Sim")</f>
        <v>0</v>
      </c>
      <c r="BC154" s="27" t="e">
        <f t="shared" si="44"/>
        <v>#DIV/0!</v>
      </c>
      <c r="BD154" s="24">
        <f>SUMIFS('Faturamento SP2'!$H$2:$H$557,'Faturamento SP2'!$D$2:$D$557,'Infos Relatório'!$B$84,'Faturamento SP2'!$E$2:$E$557,'Infos Relatório'!$B154,'Faturamento SP2'!$Z$2:$Z$557,'Infos Relatório'!AY$1)</f>
        <v>0</v>
      </c>
      <c r="BE154" s="23">
        <f>COUNTIFS('Faturamento SP2'!$D$2:$D$557,'Infos Relatório'!$B$84,'Faturamento SP2'!$E$2:$E$557,'Infos Relatório'!$B154,'Faturamento SP2'!$Z$2:$Z$557,'Infos Relatório'!BE$1)</f>
        <v>0</v>
      </c>
      <c r="BF154" s="14">
        <f>SUMIFS('Faturamento SP2'!$G$2:$G$557,'Faturamento SP2'!$D$2:$D$557,'Infos Relatório'!$B$84,'Faturamento SP2'!$E$2:$E$557,'Infos Relatório'!$B154,'Faturamento SP2'!$Z$2:$Z$557,'Infos Relatório'!BE$1)</f>
        <v>0</v>
      </c>
      <c r="BG154" s="14">
        <f>SUMIFS('Faturamento SP2'!$J$2:$J$557,'Faturamento SP2'!$D$2:$D$557,'Infos Relatório'!$B$84,'Faturamento SP2'!$E$2:$E$557,'Infos Relatório'!$B154,'Faturamento SP2'!$Z$2:$Z$557,'Infos Relatório'!BE$1)</f>
        <v>0</v>
      </c>
      <c r="BH154" s="15">
        <f>SUMIFS('Faturamento SP2'!$O$2:$O$557,'Faturamento SP2'!$D$2:$D$557,'Infos Relatório'!$B$84,'Faturamento SP2'!$E$2:$E$557,'Infos Relatório'!$B154,'Faturamento SP2'!$Z$2:$Z$557,'Infos Relatório'!BE$1,'Faturamento SP2'!$T$2:$T$557,"Sim")+SUMIFS('Faturamento SP2'!$P$2:$P$557,'Faturamento SP2'!$D$2:$D$557,'Infos Relatório'!$B$84,'Faturamento SP2'!$E$2:$E$557,'Infos Relatório'!$B154,'Faturamento SP2'!$Z$2:$Z$557,'Infos Relatório'!BE$1,'Faturamento SP2'!$T$2:$T$557,"Sim")</f>
        <v>0</v>
      </c>
      <c r="BI154" s="27" t="e">
        <f t="shared" si="45"/>
        <v>#DIV/0!</v>
      </c>
      <c r="BJ154" s="24">
        <f>SUMIFS('Faturamento SP2'!$H$2:$H$557,'Faturamento SP2'!$D$2:$D$557,'Infos Relatório'!$B$84,'Faturamento SP2'!$E$2:$E$557,'Infos Relatório'!$B154,'Faturamento SP2'!$Z$2:$Z$557,'Infos Relatório'!BE$1)</f>
        <v>0</v>
      </c>
      <c r="BK154" s="23">
        <f>COUNTIFS('Faturamento SP2'!$D$2:$D$557,'Infos Relatório'!$B$84,'Faturamento SP2'!$E$2:$E$557,'Infos Relatório'!$B154,'Faturamento SP2'!$Z$2:$Z$557,'Infos Relatório'!BK$1)</f>
        <v>0</v>
      </c>
      <c r="BL154" s="14">
        <f>SUMIFS('Faturamento SP2'!$G$2:$G$557,'Faturamento SP2'!$D$2:$D$557,'Infos Relatório'!$B$84,'Faturamento SP2'!$E$2:$E$557,'Infos Relatório'!$B154,'Faturamento SP2'!$Z$2:$Z$557,'Infos Relatório'!BK$1)</f>
        <v>0</v>
      </c>
      <c r="BM154" s="14">
        <f>SUMIFS('Faturamento SP2'!$J$2:$J$557,'Faturamento SP2'!$D$2:$D$557,'Infos Relatório'!$B$84,'Faturamento SP2'!$E$2:$E$557,'Infos Relatório'!$B154,'Faturamento SP2'!$Z$2:$Z$557,'Infos Relatório'!BK$1)</f>
        <v>0</v>
      </c>
      <c r="BN154" s="15">
        <f>SUMIFS('Faturamento SP2'!$O$2:$O$557,'Faturamento SP2'!$D$2:$D$557,'Infos Relatório'!$B$84,'Faturamento SP2'!$E$2:$E$557,'Infos Relatório'!$B154,'Faturamento SP2'!$Z$2:$Z$557,'Infos Relatório'!BK$1,'Faturamento SP2'!$T$2:$T$557,"Sim")+SUMIFS('Faturamento SP2'!$P$2:$P$557,'Faturamento SP2'!$D$2:$D$557,'Infos Relatório'!$B$84,'Faturamento SP2'!$E$2:$E$557,'Infos Relatório'!$B154,'Faturamento SP2'!$Z$2:$Z$557,'Infos Relatório'!BK$1,'Faturamento SP2'!$T$2:$T$557,"Sim")</f>
        <v>0</v>
      </c>
      <c r="BO154" s="27" t="e">
        <f t="shared" si="46"/>
        <v>#DIV/0!</v>
      </c>
      <c r="BP154" s="24">
        <f>SUMIFS('Faturamento SP2'!$H$2:$H$557,'Faturamento SP2'!$D$2:$D$557,'Infos Relatório'!$B$84,'Faturamento SP2'!$E$2:$E$557,'Infos Relatório'!$B154,'Faturamento SP2'!$Z$2:$Z$557,'Infos Relatório'!BK$1)</f>
        <v>0</v>
      </c>
      <c r="BQ154" s="23">
        <f>COUNTIFS('Faturamento SP2'!$D$2:$D$557,'Infos Relatório'!$B$84,'Faturamento SP2'!$E$2:$E$557,'Infos Relatório'!$B154,'Faturamento SP2'!$Z$2:$Z$557,'Infos Relatório'!BQ$1)</f>
        <v>0</v>
      </c>
      <c r="BR154" s="14">
        <f>SUMIFS('Faturamento SP2'!$G$2:$G$557,'Faturamento SP2'!$D$2:$D$557,'Infos Relatório'!$B$84,'Faturamento SP2'!$E$2:$E$557,'Infos Relatório'!$B154,'Faturamento SP2'!$Z$2:$Z$557,'Infos Relatório'!BQ$1)</f>
        <v>0</v>
      </c>
      <c r="BS154" s="14">
        <f>SUMIFS('Faturamento SP2'!$J$2:$J$557,'Faturamento SP2'!$D$2:$D$557,'Infos Relatório'!$B$84,'Faturamento SP2'!$E$2:$E$557,'Infos Relatório'!$B154,'Faturamento SP2'!$Z$2:$Z$557,'Infos Relatório'!BQ$1)</f>
        <v>0</v>
      </c>
      <c r="BT154" s="15">
        <f>SUMIFS('Faturamento SP2'!$O$2:$O$557,'Faturamento SP2'!$D$2:$D$557,'Infos Relatório'!$B$84,'Faturamento SP2'!$E$2:$E$557,'Infos Relatório'!$B154,'Faturamento SP2'!$Z$2:$Z$557,'Infos Relatório'!BQ$1,'Faturamento SP2'!$T$2:$T$557,"Sim")+SUMIFS('Faturamento SP2'!$P$2:$P$557,'Faturamento SP2'!$D$2:$D$557,'Infos Relatório'!$B$84,'Faturamento SP2'!$E$2:$E$557,'Infos Relatório'!$B154,'Faturamento SP2'!$Z$2:$Z$557,'Infos Relatório'!BQ$1,'Faturamento SP2'!$T$2:$T$557,"Sim")</f>
        <v>0</v>
      </c>
      <c r="BU154" s="27" t="e">
        <f t="shared" si="47"/>
        <v>#DIV/0!</v>
      </c>
      <c r="BV154" s="24">
        <f>SUMIFS('Faturamento SP2'!$H$2:$H$557,'Faturamento SP2'!$D$2:$D$557,'Infos Relatório'!$B$84,'Faturamento SP2'!$E$2:$E$557,'Infos Relatório'!$B154,'Faturamento SP2'!$Z$2:$Z$557,'Infos Relatório'!BQ$1)</f>
        <v>0</v>
      </c>
    </row>
    <row r="155" spans="2:74">
      <c r="B155" s="17" t="s">
        <v>785</v>
      </c>
      <c r="C155" s="23">
        <f>COUNTIFS('Faturamento SP2'!$D$2:$D$557,'Infos Relatório'!$B$84,'Faturamento SP2'!$E$2:$E$557,'Infos Relatório'!$B155,'Faturamento SP2'!$Z$2:$Z$557,'Infos Relatório'!C$1)</f>
        <v>0</v>
      </c>
      <c r="D155" s="14">
        <f>SUMIFS('Faturamento SP2'!$G$2:$G$557,'Faturamento SP2'!$D$2:$D$557,'Infos Relatório'!$B$84,'Faturamento SP2'!$E$2:$E$557,'Infos Relatório'!$B155,'Faturamento SP2'!$Z$2:$Z$557,'Infos Relatório'!C$1)</f>
        <v>0</v>
      </c>
      <c r="E155" s="55">
        <f>SUMIFS('Faturamento SP2'!$J$2:$J$557,'Faturamento SP2'!$D$2:$D$557,'Infos Relatório'!$B$84,'Faturamento SP2'!$E$2:$E$557,'Infos Relatório'!$B155,'Faturamento SP2'!$Z$2:$Z$557,'Infos Relatório'!C$1)</f>
        <v>0</v>
      </c>
      <c r="F155" s="15">
        <f>SUMIFS('Faturamento SP2'!$O$2:$O$557,'Faturamento SP2'!$D$2:$D$557,'Infos Relatório'!$B$84,'Faturamento SP2'!$E$2:$E$557,'Infos Relatório'!$B155,'Faturamento SP2'!$Z$2:$Z$557,'Infos Relatório'!C$1,'Faturamento SP2'!$T$2:$T$557,"Sim")+SUMIFS('Faturamento SP2'!$P$2:$P$557,'Faturamento SP2'!$D$2:$D$557,'Infos Relatório'!$B$84,'Faturamento SP2'!$E$2:$E$557,'Infos Relatório'!$B155,'Faturamento SP2'!$Z$2:$Z$557,'Infos Relatório'!C$1,'Faturamento SP2'!$T$2:$T$557,"Sim")</f>
        <v>0</v>
      </c>
      <c r="G155" s="60" t="e">
        <f t="shared" si="36"/>
        <v>#DIV/0!</v>
      </c>
      <c r="H155" s="24">
        <f>SUMIFS('Faturamento SP2'!$H$2:$H$557,'Faturamento SP2'!$D$2:$D$557,'Infos Relatório'!$B$84,'Faturamento SP2'!$E$2:$E$557,'Infos Relatório'!$B155,'Faturamento SP2'!$Z$2:$Z$557,'Infos Relatório'!C$1)</f>
        <v>0</v>
      </c>
      <c r="I155" s="23">
        <f>COUNTIFS('Faturamento SP2'!$D$2:$D$557,'Infos Relatório'!$B$84,'Faturamento SP2'!$E$2:$E$557,'Infos Relatório'!$B155,'Faturamento SP2'!$Z$2:$Z$557,'Infos Relatório'!I$1)</f>
        <v>0</v>
      </c>
      <c r="J155" s="14">
        <f>SUMIFS('Faturamento SP2'!$G$2:$G$557,'Faturamento SP2'!$D$2:$D$557,'Infos Relatório'!$B$84,'Faturamento SP2'!$E$2:$E$557,'Infos Relatório'!$B155,'Faturamento SP2'!$Z$2:$Z$557,'Infos Relatório'!I$1)</f>
        <v>0</v>
      </c>
      <c r="K155" s="55">
        <f>SUMIFS('Faturamento SP2'!$J$2:$J$557,'Faturamento SP2'!$D$2:$D$557,'Infos Relatório'!$B$84,'Faturamento SP2'!$E$2:$E$557,'Infos Relatório'!$B155,'Faturamento SP2'!$Z$2:$Z$557,'Infos Relatório'!I$1)</f>
        <v>0</v>
      </c>
      <c r="L155" s="15">
        <f>SUMIFS('Faturamento SP2'!$O$2:$O$557,'Faturamento SP2'!$D$2:$D$557,'Infos Relatório'!$B$84,'Faturamento SP2'!$E$2:$E$557,'Infos Relatório'!$B155,'Faturamento SP2'!$Z$2:$Z$557,'Infos Relatório'!I$1,'Faturamento SP2'!$T$2:$T$557,"Sim")+SUMIFS('Faturamento SP2'!$P$2:$P$557,'Faturamento SP2'!$D$2:$D$557,'Infos Relatório'!$B$84,'Faturamento SP2'!$E$2:$E$557,'Infos Relatório'!$B155,'Faturamento SP2'!$Z$2:$Z$557,'Infos Relatório'!I$1,'Faturamento SP2'!$T$2:$T$557,"Sim")</f>
        <v>0</v>
      </c>
      <c r="M155" s="27" t="e">
        <f t="shared" si="37"/>
        <v>#DIV/0!</v>
      </c>
      <c r="N155" s="24">
        <f>SUMIFS('Faturamento SP2'!$H$2:$H$557,'Faturamento SP2'!$D$2:$D$557,'Infos Relatório'!$B$84,'Faturamento SP2'!$E$2:$E$557,'Infos Relatório'!$B155,'Faturamento SP2'!$Z$2:$Z$557,'Infos Relatório'!I$1)</f>
        <v>0</v>
      </c>
      <c r="O155" s="23">
        <f>COUNTIFS('Faturamento SP2'!$D$2:$D$557,'Infos Relatório'!$B$84,'Faturamento SP2'!$E$2:$E$557,'Infos Relatório'!$B155,'Faturamento SP2'!$Z$2:$Z$557,'Infos Relatório'!O$1)</f>
        <v>0</v>
      </c>
      <c r="P155" s="14">
        <f>SUMIFS('Faturamento SP2'!$G$2:$G$557,'Faturamento SP2'!$D$2:$D$557,'Infos Relatório'!$B$84,'Faturamento SP2'!$E$2:$E$557,'Infos Relatório'!$B155,'Faturamento SP2'!$Z$2:$Z$557,'Infos Relatório'!O$1)</f>
        <v>0</v>
      </c>
      <c r="Q155" s="14">
        <f>SUMIFS('Faturamento SP2'!$J$2:$J$557,'Faturamento SP2'!$D$2:$D$557,'Infos Relatório'!$B$84,'Faturamento SP2'!$E$2:$E$557,'Infos Relatório'!$B155,'Faturamento SP2'!$Z$2:$Z$557,'Infos Relatório'!O$1)</f>
        <v>0</v>
      </c>
      <c r="R155" s="15">
        <f>SUMIFS('Faturamento SP2'!$O$2:$O$557,'Faturamento SP2'!$D$2:$D$557,'Infos Relatório'!$B$84,'Faturamento SP2'!$E$2:$E$557,'Infos Relatório'!$B155,'Faturamento SP2'!$Z$2:$Z$557,'Infos Relatório'!O$1,'Faturamento SP2'!$T$2:$T$557,"Sim")+SUMIFS('Faturamento SP2'!$P$2:$P$557,'Faturamento SP2'!$D$2:$D$557,'Infos Relatório'!$B$84,'Faturamento SP2'!$E$2:$E$557,'Infos Relatório'!$B155,'Faturamento SP2'!$Z$2:$Z$557,'Infos Relatório'!O$1,'Faturamento SP2'!$T$2:$T$557,"Sim")</f>
        <v>0</v>
      </c>
      <c r="S155" s="27" t="e">
        <f t="shared" si="38"/>
        <v>#DIV/0!</v>
      </c>
      <c r="T155" s="24">
        <f>SUMIFS('Faturamento SP2'!$H$2:$H$557,'Faturamento SP2'!$D$2:$D$557,'Infos Relatório'!$B$84,'Faturamento SP2'!$E$2:$E$557,'Infos Relatório'!$B155,'Faturamento SP2'!$Z$2:$Z$557,'Infos Relatório'!O$1)</f>
        <v>0</v>
      </c>
      <c r="U155" s="23">
        <f>COUNTIFS('Faturamento SP2'!$D$2:$D$557,'Infos Relatório'!$B$84,'Faturamento SP2'!$E$2:$E$557,'Infos Relatório'!$B155,'Faturamento SP2'!$Z$2:$Z$557,'Infos Relatório'!U$1)</f>
        <v>0</v>
      </c>
      <c r="V155" s="14">
        <f>SUMIFS('Faturamento SP2'!$G$2:$G$557,'Faturamento SP2'!$D$2:$D$557,'Infos Relatório'!$B$84,'Faturamento SP2'!$E$2:$E$557,'Infos Relatório'!$B155,'Faturamento SP2'!$Z$2:$Z$557,'Infos Relatório'!U$1)</f>
        <v>0</v>
      </c>
      <c r="W155" s="14">
        <f>SUMIFS('Faturamento SP2'!$J$2:$J$557,'Faturamento SP2'!$D$2:$D$557,'Infos Relatório'!$B$84,'Faturamento SP2'!$E$2:$E$557,'Infos Relatório'!$B155,'Faturamento SP2'!$Z$2:$Z$557,'Infos Relatório'!U$1)</f>
        <v>0</v>
      </c>
      <c r="X155" s="15">
        <f>SUMIFS('Faturamento SP2'!$O$2:$O$557,'Faturamento SP2'!$D$2:$D$557,'Infos Relatório'!$B$84,'Faturamento SP2'!$E$2:$E$557,'Infos Relatório'!$B155,'Faturamento SP2'!$Z$2:$Z$557,'Infos Relatório'!U$1,'Faturamento SP2'!$T$2:$T$557,"Sim")+SUMIFS('Faturamento SP2'!$P$2:$P$557,'Faturamento SP2'!$D$2:$D$557,'Infos Relatório'!$B$84,'Faturamento SP2'!$E$2:$E$557,'Infos Relatório'!$B155,'Faturamento SP2'!$Z$2:$Z$557,'Infos Relatório'!U$1,'Faturamento SP2'!$T$2:$T$557,"Sim")</f>
        <v>0</v>
      </c>
      <c r="Y155" s="27" t="e">
        <f t="shared" si="39"/>
        <v>#DIV/0!</v>
      </c>
      <c r="Z155" s="24">
        <f>SUMIFS('Faturamento SP2'!$H$2:$H$557,'Faturamento SP2'!$D$2:$D$557,'Infos Relatório'!$B$84,'Faturamento SP2'!$E$2:$E$557,'Infos Relatório'!$B155,'Faturamento SP2'!$Z$2:$Z$557,'Infos Relatório'!U$1)</f>
        <v>0</v>
      </c>
      <c r="AA155" s="23">
        <f>COUNTIFS('Faturamento SP2'!$D$2:$D$557,'Infos Relatório'!$B$84,'Faturamento SP2'!$E$2:$E$557,'Infos Relatório'!$B155,'Faturamento SP2'!$Z$2:$Z$557,'Infos Relatório'!AA$1)</f>
        <v>0</v>
      </c>
      <c r="AB155" s="14">
        <f>SUMIFS('Faturamento SP2'!$G$2:$G$557,'Faturamento SP2'!$D$2:$D$557,'Infos Relatório'!$B$84,'Faturamento SP2'!$E$2:$E$557,'Infos Relatório'!$B155,'Faturamento SP2'!$Z$2:$Z$557,'Infos Relatório'!AA$1)</f>
        <v>0</v>
      </c>
      <c r="AC155" s="14">
        <f>SUMIFS('Faturamento SP2'!$J$2:$J$557,'Faturamento SP2'!$D$2:$D$557,'Infos Relatório'!$B$84,'Faturamento SP2'!$E$2:$E$557,'Infos Relatório'!$B155,'Faturamento SP2'!$Z$2:$Z$557,'Infos Relatório'!AA$1)</f>
        <v>0</v>
      </c>
      <c r="AD155" s="15">
        <f>SUMIFS('Faturamento SP2'!$O$2:$O$557,'Faturamento SP2'!$D$2:$D$557,'Infos Relatório'!$B$84,'Faturamento SP2'!$E$2:$E$557,'Infos Relatório'!$B155,'Faturamento SP2'!$Z$2:$Z$557,'Infos Relatório'!AA$1,'Faturamento SP2'!$T$2:$T$557,"Sim")+SUMIFS('Faturamento SP2'!$P$2:$P$557,'Faturamento SP2'!$D$2:$D$557,'Infos Relatório'!$B$84,'Faturamento SP2'!$E$2:$E$557,'Infos Relatório'!$B155,'Faturamento SP2'!$Z$2:$Z$557,'Infos Relatório'!AA$1,'Faturamento SP2'!$T$2:$T$557,"Sim")</f>
        <v>0</v>
      </c>
      <c r="AE155" s="27" t="e">
        <f t="shared" si="40"/>
        <v>#DIV/0!</v>
      </c>
      <c r="AF155" s="24">
        <f>SUMIFS('Faturamento SP2'!$H$2:$H$557,'Faturamento SP2'!$D$2:$D$557,'Infos Relatório'!$B$84,'Faturamento SP2'!$E$2:$E$557,'Infos Relatório'!$B155,'Faturamento SP2'!$Z$2:$Z$557,'Infos Relatório'!AA$1)</f>
        <v>0</v>
      </c>
      <c r="AG155" s="23">
        <f>COUNTIFS('Faturamento SP2'!$D$2:$D$557,'Infos Relatório'!$B$84,'Faturamento SP2'!$E$2:$E$557,'Infos Relatório'!$B155,'Faturamento SP2'!$Z$2:$Z$557,'Infos Relatório'!AG$1)</f>
        <v>0</v>
      </c>
      <c r="AH155" s="14">
        <f>SUMIFS('Faturamento SP2'!$G$2:$G$557,'Faturamento SP2'!$D$2:$D$557,'Infos Relatório'!$B$84,'Faturamento SP2'!$E$2:$E$557,'Infos Relatório'!$B155,'Faturamento SP2'!$Z$2:$Z$557,'Infos Relatório'!AG$1)</f>
        <v>0</v>
      </c>
      <c r="AI155" s="14">
        <f>SUMIFS('Faturamento SP2'!$J$2:$J$557,'Faturamento SP2'!$D$2:$D$557,'Infos Relatório'!$B$84,'Faturamento SP2'!$E$2:$E$557,'Infos Relatório'!$B155,'Faturamento SP2'!$Z$2:$Z$557,'Infos Relatório'!AG$1)</f>
        <v>0</v>
      </c>
      <c r="AJ155" s="15">
        <f>SUMIFS('Faturamento SP2'!$O$2:$O$557,'Faturamento SP2'!$D$2:$D$557,'Infos Relatório'!$B$84,'Faturamento SP2'!$E$2:$E$557,'Infos Relatório'!$B155,'Faturamento SP2'!$Z$2:$Z$557,'Infos Relatório'!AG$1,'Faturamento SP2'!$T$2:$T$557,"Sim")+SUMIFS('Faturamento SP2'!$P$2:$P$557,'Faturamento SP2'!$D$2:$D$557,'Infos Relatório'!$B$84,'Faturamento SP2'!$E$2:$E$557,'Infos Relatório'!$B155,'Faturamento SP2'!$Z$2:$Z$557,'Infos Relatório'!AG$1,'Faturamento SP2'!$T$2:$T$557,"Sim")</f>
        <v>0</v>
      </c>
      <c r="AK155" s="27" t="e">
        <f t="shared" si="41"/>
        <v>#DIV/0!</v>
      </c>
      <c r="AL155" s="24">
        <f>SUMIFS('Faturamento SP2'!$H$2:$H$557,'Faturamento SP2'!$D$2:$D$557,'Infos Relatório'!$B$84,'Faturamento SP2'!$E$2:$E$557,'Infos Relatório'!$B155,'Faturamento SP2'!$Z$2:$Z$557,'Infos Relatório'!AG$1)</f>
        <v>0</v>
      </c>
      <c r="AM155" s="23">
        <f>COUNTIFS('Faturamento SP2'!$D$2:$D$557,'Infos Relatório'!$B$84,'Faturamento SP2'!$E$2:$E$557,'Infos Relatório'!$B155,'Faturamento SP2'!$Z$2:$Z$557,'Infos Relatório'!AM$1)</f>
        <v>0</v>
      </c>
      <c r="AN155" s="14">
        <f>SUMIFS('Faturamento SP2'!$G$2:$G$557,'Faturamento SP2'!$D$2:$D$557,'Infos Relatório'!$B$84,'Faturamento SP2'!$E$2:$E$557,'Infos Relatório'!$B155,'Faturamento SP2'!$Z$2:$Z$557,'Infos Relatório'!AM$1)</f>
        <v>0</v>
      </c>
      <c r="AO155" s="14">
        <f>SUMIFS('Faturamento SP2'!$J$2:$J$557,'Faturamento SP2'!$D$2:$D$557,'Infos Relatório'!$B$84,'Faturamento SP2'!$E$2:$E$557,'Infos Relatório'!$B155,'Faturamento SP2'!$Z$2:$Z$557,'Infos Relatório'!AM$1)</f>
        <v>0</v>
      </c>
      <c r="AP155" s="15">
        <f>SUMIFS('Faturamento SP2'!$O$2:$O$557,'Faturamento SP2'!$D$2:$D$557,'Infos Relatório'!$B$84,'Faturamento SP2'!$E$2:$E$557,'Infos Relatório'!$B155,'Faturamento SP2'!$Z$2:$Z$557,'Infos Relatório'!AM$1,'Faturamento SP2'!$T$2:$T$557,"Sim")+SUMIFS('Faturamento SP2'!$P$2:$P$557,'Faturamento SP2'!$D$2:$D$557,'Infos Relatório'!$B$84,'Faturamento SP2'!$E$2:$E$557,'Infos Relatório'!$B155,'Faturamento SP2'!$Z$2:$Z$557,'Infos Relatório'!AM$1,'Faturamento SP2'!$T$2:$T$557,"Sim")</f>
        <v>0</v>
      </c>
      <c r="AQ155" s="27" t="e">
        <f t="shared" si="42"/>
        <v>#DIV/0!</v>
      </c>
      <c r="AR155" s="24">
        <f>SUMIFS('Faturamento SP2'!$H$2:$H$557,'Faturamento SP2'!$D$2:$D$557,'Infos Relatório'!$B$84,'Faturamento SP2'!$E$2:$E$557,'Infos Relatório'!$B155,'Faturamento SP2'!$Z$2:$Z$557,'Infos Relatório'!AM$1)</f>
        <v>0</v>
      </c>
      <c r="AS155" s="23">
        <f>COUNTIFS('Faturamento SP2'!$D$2:$D$557,'Infos Relatório'!$B$84,'Faturamento SP2'!$E$2:$E$557,'Infos Relatório'!$B155,'Faturamento SP2'!$Z$2:$Z$557,'Infos Relatório'!AS$1)</f>
        <v>0</v>
      </c>
      <c r="AT155" s="14">
        <f>SUMIFS('Faturamento SP2'!$G$2:$G$557,'Faturamento SP2'!$D$2:$D$557,'Infos Relatório'!$B$84,'Faturamento SP2'!$E$2:$E$557,'Infos Relatório'!$B155,'Faturamento SP2'!$Z$2:$Z$557,'Infos Relatório'!AS$1)</f>
        <v>0</v>
      </c>
      <c r="AU155" s="14">
        <f>SUMIFS('Faturamento SP2'!$J$2:$J$557,'Faturamento SP2'!$D$2:$D$557,'Infos Relatório'!$B$84,'Faturamento SP2'!$E$2:$E$557,'Infos Relatório'!$B155,'Faturamento SP2'!$Z$2:$Z$557,'Infos Relatório'!AS$1)</f>
        <v>0</v>
      </c>
      <c r="AV155" s="15">
        <f>SUMIFS('Faturamento SP2'!$O$2:$O$557,'Faturamento SP2'!$D$2:$D$557,'Infos Relatório'!$B$84,'Faturamento SP2'!$E$2:$E$557,'Infos Relatório'!$B155,'Faturamento SP2'!$Z$2:$Z$557,'Infos Relatório'!AS$1,'Faturamento SP2'!$T$2:$T$557,"Sim")+SUMIFS('Faturamento SP2'!$P$2:$P$557,'Faturamento SP2'!$D$2:$D$557,'Infos Relatório'!$B$84,'Faturamento SP2'!$E$2:$E$557,'Infos Relatório'!$B155,'Faturamento SP2'!$Z$2:$Z$557,'Infos Relatório'!AS$1,'Faturamento SP2'!$T$2:$T$557,"Sim")</f>
        <v>0</v>
      </c>
      <c r="AW155" s="27" t="e">
        <f t="shared" si="43"/>
        <v>#DIV/0!</v>
      </c>
      <c r="AX155" s="24">
        <f>SUMIFS('Faturamento SP2'!$H$2:$H$557,'Faturamento SP2'!$D$2:$D$557,'Infos Relatório'!$B$84,'Faturamento SP2'!$E$2:$E$557,'Infos Relatório'!$B155,'Faturamento SP2'!$Z$2:$Z$557,'Infos Relatório'!AS$1)</f>
        <v>0</v>
      </c>
      <c r="AY155" s="23">
        <f>COUNTIFS('Faturamento SP2'!$D$2:$D$557,'Infos Relatório'!$B$84,'Faturamento SP2'!$E$2:$E$557,'Infos Relatório'!$B155,'Faturamento SP2'!$Z$2:$Z$557,'Infos Relatório'!AY$1)</f>
        <v>0</v>
      </c>
      <c r="AZ155" s="14">
        <f>SUMIFS('Faturamento SP2'!$G$2:$G$557,'Faturamento SP2'!$D$2:$D$557,'Infos Relatório'!$B$84,'Faturamento SP2'!$E$2:$E$557,'Infos Relatório'!$B155,'Faturamento SP2'!$Z$2:$Z$557,'Infos Relatório'!AY$1)</f>
        <v>0</v>
      </c>
      <c r="BA155" s="14">
        <f>SUMIFS('Faturamento SP2'!$J$2:$J$557,'Faturamento SP2'!$D$2:$D$557,'Infos Relatório'!$B$84,'Faturamento SP2'!$E$2:$E$557,'Infos Relatório'!$B155,'Faturamento SP2'!$Z$2:$Z$557,'Infos Relatório'!AY$1)</f>
        <v>0</v>
      </c>
      <c r="BB155" s="15">
        <f>SUMIFS('Faturamento SP2'!$O$2:$O$557,'Faturamento SP2'!$D$2:$D$557,'Infos Relatório'!$B$84,'Faturamento SP2'!$E$2:$E$557,'Infos Relatório'!$B155,'Faturamento SP2'!$Z$2:$Z$557,'Infos Relatório'!AY$1,'Faturamento SP2'!$T$2:$T$557,"Sim")+SUMIFS('Faturamento SP2'!$P$2:$P$557,'Faturamento SP2'!$D$2:$D$557,'Infos Relatório'!$B$84,'Faturamento SP2'!$E$2:$E$557,'Infos Relatório'!$B155,'Faturamento SP2'!$Z$2:$Z$557,'Infos Relatório'!AY$1,'Faturamento SP2'!$T$2:$T$557,"Sim")</f>
        <v>0</v>
      </c>
      <c r="BC155" s="27" t="e">
        <f t="shared" si="44"/>
        <v>#DIV/0!</v>
      </c>
      <c r="BD155" s="24">
        <f>SUMIFS('Faturamento SP2'!$H$2:$H$557,'Faturamento SP2'!$D$2:$D$557,'Infos Relatório'!$B$84,'Faturamento SP2'!$E$2:$E$557,'Infos Relatório'!$B155,'Faturamento SP2'!$Z$2:$Z$557,'Infos Relatório'!AY$1)</f>
        <v>0</v>
      </c>
      <c r="BE155" s="23">
        <f>COUNTIFS('Faturamento SP2'!$D$2:$D$557,'Infos Relatório'!$B$84,'Faturamento SP2'!$E$2:$E$557,'Infos Relatório'!$B155,'Faturamento SP2'!$Z$2:$Z$557,'Infos Relatório'!BE$1)</f>
        <v>0</v>
      </c>
      <c r="BF155" s="14">
        <f>SUMIFS('Faturamento SP2'!$G$2:$G$557,'Faturamento SP2'!$D$2:$D$557,'Infos Relatório'!$B$84,'Faturamento SP2'!$E$2:$E$557,'Infos Relatório'!$B155,'Faturamento SP2'!$Z$2:$Z$557,'Infos Relatório'!BE$1)</f>
        <v>0</v>
      </c>
      <c r="BG155" s="14">
        <f>SUMIFS('Faturamento SP2'!$J$2:$J$557,'Faturamento SP2'!$D$2:$D$557,'Infos Relatório'!$B$84,'Faturamento SP2'!$E$2:$E$557,'Infos Relatório'!$B155,'Faturamento SP2'!$Z$2:$Z$557,'Infos Relatório'!BE$1)</f>
        <v>0</v>
      </c>
      <c r="BH155" s="15">
        <f>SUMIFS('Faturamento SP2'!$O$2:$O$557,'Faturamento SP2'!$D$2:$D$557,'Infos Relatório'!$B$84,'Faturamento SP2'!$E$2:$E$557,'Infos Relatório'!$B155,'Faturamento SP2'!$Z$2:$Z$557,'Infos Relatório'!BE$1,'Faturamento SP2'!$T$2:$T$557,"Sim")+SUMIFS('Faturamento SP2'!$P$2:$P$557,'Faturamento SP2'!$D$2:$D$557,'Infos Relatório'!$B$84,'Faturamento SP2'!$E$2:$E$557,'Infos Relatório'!$B155,'Faturamento SP2'!$Z$2:$Z$557,'Infos Relatório'!BE$1,'Faturamento SP2'!$T$2:$T$557,"Sim")</f>
        <v>0</v>
      </c>
      <c r="BI155" s="27" t="e">
        <f t="shared" si="45"/>
        <v>#DIV/0!</v>
      </c>
      <c r="BJ155" s="24">
        <f>SUMIFS('Faturamento SP2'!$H$2:$H$557,'Faturamento SP2'!$D$2:$D$557,'Infos Relatório'!$B$84,'Faturamento SP2'!$E$2:$E$557,'Infos Relatório'!$B155,'Faturamento SP2'!$Z$2:$Z$557,'Infos Relatório'!BE$1)</f>
        <v>0</v>
      </c>
      <c r="BK155" s="23">
        <f>COUNTIFS('Faturamento SP2'!$D$2:$D$557,'Infos Relatório'!$B$84,'Faturamento SP2'!$E$2:$E$557,'Infos Relatório'!$B155,'Faturamento SP2'!$Z$2:$Z$557,'Infos Relatório'!BK$1)</f>
        <v>0</v>
      </c>
      <c r="BL155" s="14">
        <f>SUMIFS('Faturamento SP2'!$G$2:$G$557,'Faturamento SP2'!$D$2:$D$557,'Infos Relatório'!$B$84,'Faturamento SP2'!$E$2:$E$557,'Infos Relatório'!$B155,'Faturamento SP2'!$Z$2:$Z$557,'Infos Relatório'!BK$1)</f>
        <v>0</v>
      </c>
      <c r="BM155" s="14">
        <f>SUMIFS('Faturamento SP2'!$J$2:$J$557,'Faturamento SP2'!$D$2:$D$557,'Infos Relatório'!$B$84,'Faturamento SP2'!$E$2:$E$557,'Infos Relatório'!$B155,'Faturamento SP2'!$Z$2:$Z$557,'Infos Relatório'!BK$1)</f>
        <v>0</v>
      </c>
      <c r="BN155" s="15">
        <f>SUMIFS('Faturamento SP2'!$O$2:$O$557,'Faturamento SP2'!$D$2:$D$557,'Infos Relatório'!$B$84,'Faturamento SP2'!$E$2:$E$557,'Infos Relatório'!$B155,'Faturamento SP2'!$Z$2:$Z$557,'Infos Relatório'!BK$1,'Faturamento SP2'!$T$2:$T$557,"Sim")+SUMIFS('Faturamento SP2'!$P$2:$P$557,'Faturamento SP2'!$D$2:$D$557,'Infos Relatório'!$B$84,'Faturamento SP2'!$E$2:$E$557,'Infos Relatório'!$B155,'Faturamento SP2'!$Z$2:$Z$557,'Infos Relatório'!BK$1,'Faturamento SP2'!$T$2:$T$557,"Sim")</f>
        <v>0</v>
      </c>
      <c r="BO155" s="27" t="e">
        <f t="shared" si="46"/>
        <v>#DIV/0!</v>
      </c>
      <c r="BP155" s="24">
        <f>SUMIFS('Faturamento SP2'!$H$2:$H$557,'Faturamento SP2'!$D$2:$D$557,'Infos Relatório'!$B$84,'Faturamento SP2'!$E$2:$E$557,'Infos Relatório'!$B155,'Faturamento SP2'!$Z$2:$Z$557,'Infos Relatório'!BK$1)</f>
        <v>0</v>
      </c>
      <c r="BQ155" s="23">
        <f>COUNTIFS('Faturamento SP2'!$D$2:$D$557,'Infos Relatório'!$B$84,'Faturamento SP2'!$E$2:$E$557,'Infos Relatório'!$B155,'Faturamento SP2'!$Z$2:$Z$557,'Infos Relatório'!BQ$1)</f>
        <v>0</v>
      </c>
      <c r="BR155" s="14">
        <f>SUMIFS('Faturamento SP2'!$G$2:$G$557,'Faturamento SP2'!$D$2:$D$557,'Infos Relatório'!$B$84,'Faturamento SP2'!$E$2:$E$557,'Infos Relatório'!$B155,'Faturamento SP2'!$Z$2:$Z$557,'Infos Relatório'!BQ$1)</f>
        <v>0</v>
      </c>
      <c r="BS155" s="14">
        <f>SUMIFS('Faturamento SP2'!$J$2:$J$557,'Faturamento SP2'!$D$2:$D$557,'Infos Relatório'!$B$84,'Faturamento SP2'!$E$2:$E$557,'Infos Relatório'!$B155,'Faturamento SP2'!$Z$2:$Z$557,'Infos Relatório'!BQ$1)</f>
        <v>0</v>
      </c>
      <c r="BT155" s="15">
        <f>SUMIFS('Faturamento SP2'!$O$2:$O$557,'Faturamento SP2'!$D$2:$D$557,'Infos Relatório'!$B$84,'Faturamento SP2'!$E$2:$E$557,'Infos Relatório'!$B155,'Faturamento SP2'!$Z$2:$Z$557,'Infos Relatório'!BQ$1,'Faturamento SP2'!$T$2:$T$557,"Sim")+SUMIFS('Faturamento SP2'!$P$2:$P$557,'Faturamento SP2'!$D$2:$D$557,'Infos Relatório'!$B$84,'Faturamento SP2'!$E$2:$E$557,'Infos Relatório'!$B155,'Faturamento SP2'!$Z$2:$Z$557,'Infos Relatório'!BQ$1,'Faturamento SP2'!$T$2:$T$557,"Sim")</f>
        <v>0</v>
      </c>
      <c r="BU155" s="27" t="e">
        <f t="shared" si="47"/>
        <v>#DIV/0!</v>
      </c>
      <c r="BV155" s="24">
        <f>SUMIFS('Faturamento SP2'!$H$2:$H$557,'Faturamento SP2'!$D$2:$D$557,'Infos Relatório'!$B$84,'Faturamento SP2'!$E$2:$E$557,'Infos Relatório'!$B155,'Faturamento SP2'!$Z$2:$Z$557,'Infos Relatório'!BQ$1)</f>
        <v>0</v>
      </c>
    </row>
    <row r="156" spans="2:74">
      <c r="B156" s="17" t="s">
        <v>4</v>
      </c>
      <c r="C156" s="23">
        <f>COUNTIFS('Faturamento SP2'!$D$2:$D$557,'Infos Relatório'!$B$84,'Faturamento SP2'!$E$2:$E$557,'Infos Relatório'!$B156,'Faturamento SP2'!$Z$2:$Z$557,'Infos Relatório'!C$1)</f>
        <v>0</v>
      </c>
      <c r="D156" s="14">
        <f>SUMIFS('Faturamento SP2'!$G$2:$G$557,'Faturamento SP2'!$D$2:$D$557,'Infos Relatório'!$B$84,'Faturamento SP2'!$E$2:$E$557,'Infos Relatório'!$B156,'Faturamento SP2'!$Z$2:$Z$557,'Infos Relatório'!C$1)</f>
        <v>0</v>
      </c>
      <c r="E156" s="55">
        <f>SUMIFS('Faturamento SP2'!$J$2:$J$557,'Faturamento SP2'!$D$2:$D$557,'Infos Relatório'!$B$84,'Faturamento SP2'!$E$2:$E$557,'Infos Relatório'!$B156,'Faturamento SP2'!$Z$2:$Z$557,'Infos Relatório'!C$1)</f>
        <v>0</v>
      </c>
      <c r="F156" s="15">
        <f>SUMIFS('Faturamento SP2'!$O$2:$O$557,'Faturamento SP2'!$D$2:$D$557,'Infos Relatório'!$B$84,'Faturamento SP2'!$E$2:$E$557,'Infos Relatório'!$B156,'Faturamento SP2'!$Z$2:$Z$557,'Infos Relatório'!C$1,'Faturamento SP2'!$T$2:$T$557,"Sim")+SUMIFS('Faturamento SP2'!$P$2:$P$557,'Faturamento SP2'!$D$2:$D$557,'Infos Relatório'!$B$84,'Faturamento SP2'!$E$2:$E$557,'Infos Relatório'!$B156,'Faturamento SP2'!$Z$2:$Z$557,'Infos Relatório'!C$1,'Faturamento SP2'!$T$2:$T$557,"Sim")</f>
        <v>0</v>
      </c>
      <c r="G156" s="60" t="e">
        <f t="shared" ref="G156" si="48">F156/E156</f>
        <v>#DIV/0!</v>
      </c>
      <c r="H156" s="24">
        <f>SUMIFS('Faturamento SP2'!$H$2:$H$557,'Faturamento SP2'!$D$2:$D$557,'Infos Relatório'!$B$84,'Faturamento SP2'!$E$2:$E$557,'Infos Relatório'!$B156,'Faturamento SP2'!$Z$2:$Z$557,'Infos Relatório'!C$1)</f>
        <v>0</v>
      </c>
      <c r="I156" s="23">
        <f>COUNTIFS('Faturamento SP2'!$D$2:$D$557,'Infos Relatório'!$B$84,'Faturamento SP2'!$E$2:$E$557,'Infos Relatório'!$B156,'Faturamento SP2'!$Z$2:$Z$557,'Infos Relatório'!I$1)</f>
        <v>0</v>
      </c>
      <c r="J156" s="14">
        <f>SUMIFS('Faturamento SP2'!$G$2:$G$557,'Faturamento SP2'!$D$2:$D$557,'Infos Relatório'!$B$84,'Faturamento SP2'!$E$2:$E$557,'Infos Relatório'!$B156,'Faturamento SP2'!$Z$2:$Z$557,'Infos Relatório'!I$1)</f>
        <v>0</v>
      </c>
      <c r="K156" s="55">
        <f>SUMIFS('Faturamento SP2'!$J$2:$J$557,'Faturamento SP2'!$D$2:$D$557,'Infos Relatório'!$B$84,'Faturamento SP2'!$E$2:$E$557,'Infos Relatório'!$B156,'Faturamento SP2'!$Z$2:$Z$557,'Infos Relatório'!I$1)</f>
        <v>0</v>
      </c>
      <c r="L156" s="15">
        <f>SUMIFS('Faturamento SP2'!$O$2:$O$557,'Faturamento SP2'!$D$2:$D$557,'Infos Relatório'!$B$84,'Faturamento SP2'!$E$2:$E$557,'Infos Relatório'!$B156,'Faturamento SP2'!$Z$2:$Z$557,'Infos Relatório'!I$1,'Faturamento SP2'!$T$2:$T$557,"Sim")+SUMIFS('Faturamento SP2'!$P$2:$P$557,'Faturamento SP2'!$D$2:$D$557,'Infos Relatório'!$B$84,'Faturamento SP2'!$E$2:$E$557,'Infos Relatório'!$B156,'Faturamento SP2'!$Z$2:$Z$557,'Infos Relatório'!I$1,'Faturamento SP2'!$T$2:$T$557,"Sim")</f>
        <v>0</v>
      </c>
      <c r="M156" s="27" t="e">
        <f t="shared" ref="M156" si="49">L156/K156</f>
        <v>#DIV/0!</v>
      </c>
      <c r="N156" s="24">
        <f>SUMIFS('Faturamento SP2'!$H$2:$H$557,'Faturamento SP2'!$D$2:$D$557,'Infos Relatório'!$B$84,'Faturamento SP2'!$E$2:$E$557,'Infos Relatório'!$B156,'Faturamento SP2'!$Z$2:$Z$557,'Infos Relatório'!I$1)</f>
        <v>0</v>
      </c>
      <c r="O156" s="23">
        <f>COUNTIFS('Faturamento SP2'!$D$2:$D$557,'Infos Relatório'!$B$84,'Faturamento SP2'!$E$2:$E$557,'Infos Relatório'!$B156,'Faturamento SP2'!$Z$2:$Z$557,'Infos Relatório'!O$1)</f>
        <v>0</v>
      </c>
      <c r="P156" s="14">
        <f>SUMIFS('Faturamento SP2'!$G$2:$G$557,'Faturamento SP2'!$D$2:$D$557,'Infos Relatório'!$B$84,'Faturamento SP2'!$E$2:$E$557,'Infos Relatório'!$B156,'Faturamento SP2'!$Z$2:$Z$557,'Infos Relatório'!O$1)</f>
        <v>0</v>
      </c>
      <c r="Q156" s="14">
        <f>SUMIFS('Faturamento SP2'!$J$2:$J$557,'Faturamento SP2'!$D$2:$D$557,'Infos Relatório'!$B$84,'Faturamento SP2'!$E$2:$E$557,'Infos Relatório'!$B156,'Faturamento SP2'!$Z$2:$Z$557,'Infos Relatório'!O$1)</f>
        <v>0</v>
      </c>
      <c r="R156" s="15">
        <f>SUMIFS('Faturamento SP2'!$O$2:$O$557,'Faturamento SP2'!$D$2:$D$557,'Infos Relatório'!$B$84,'Faturamento SP2'!$E$2:$E$557,'Infos Relatório'!$B156,'Faturamento SP2'!$Z$2:$Z$557,'Infos Relatório'!O$1,'Faturamento SP2'!$T$2:$T$557,"Sim")+SUMIFS('Faturamento SP2'!$P$2:$P$557,'Faturamento SP2'!$D$2:$D$557,'Infos Relatório'!$B$84,'Faturamento SP2'!$E$2:$E$557,'Infos Relatório'!$B156,'Faturamento SP2'!$Z$2:$Z$557,'Infos Relatório'!O$1,'Faturamento SP2'!$T$2:$T$557,"Sim")</f>
        <v>0</v>
      </c>
      <c r="S156" s="27" t="e">
        <f t="shared" ref="S156" si="50">R156/Q156</f>
        <v>#DIV/0!</v>
      </c>
      <c r="T156" s="24">
        <f>SUMIFS('Faturamento SP2'!$H$2:$H$557,'Faturamento SP2'!$D$2:$D$557,'Infos Relatório'!$B$84,'Faturamento SP2'!$E$2:$E$557,'Infos Relatório'!$B156,'Faturamento SP2'!$Z$2:$Z$557,'Infos Relatório'!O$1)</f>
        <v>0</v>
      </c>
      <c r="U156" s="23">
        <f>COUNTIFS('Faturamento SP2'!$D$2:$D$557,'Infos Relatório'!$B$84,'Faturamento SP2'!$E$2:$E$557,'Infos Relatório'!$B156,'Faturamento SP2'!$Z$2:$Z$557,'Infos Relatório'!U$1)</f>
        <v>0</v>
      </c>
      <c r="V156" s="14">
        <f>SUMIFS('Faturamento SP2'!$G$2:$G$557,'Faturamento SP2'!$D$2:$D$557,'Infos Relatório'!$B$84,'Faturamento SP2'!$E$2:$E$557,'Infos Relatório'!$B156,'Faturamento SP2'!$Z$2:$Z$557,'Infos Relatório'!U$1)</f>
        <v>0</v>
      </c>
      <c r="W156" s="14">
        <f>SUMIFS('Faturamento SP2'!$J$2:$J$557,'Faturamento SP2'!$D$2:$D$557,'Infos Relatório'!$B$84,'Faturamento SP2'!$E$2:$E$557,'Infos Relatório'!$B156,'Faturamento SP2'!$Z$2:$Z$557,'Infos Relatório'!U$1)</f>
        <v>0</v>
      </c>
      <c r="X156" s="15">
        <f>SUMIFS('Faturamento SP2'!$O$2:$O$557,'Faturamento SP2'!$D$2:$D$557,'Infos Relatório'!$B$84,'Faturamento SP2'!$E$2:$E$557,'Infos Relatório'!$B156,'Faturamento SP2'!$Z$2:$Z$557,'Infos Relatório'!U$1,'Faturamento SP2'!$T$2:$T$557,"Sim")+SUMIFS('Faturamento SP2'!$P$2:$P$557,'Faturamento SP2'!$D$2:$D$557,'Infos Relatório'!$B$84,'Faturamento SP2'!$E$2:$E$557,'Infos Relatório'!$B156,'Faturamento SP2'!$Z$2:$Z$557,'Infos Relatório'!U$1,'Faturamento SP2'!$T$2:$T$557,"Sim")</f>
        <v>0</v>
      </c>
      <c r="Y156" s="27" t="e">
        <f t="shared" ref="Y156" si="51">X156/W156</f>
        <v>#DIV/0!</v>
      </c>
      <c r="Z156" s="24">
        <f>SUMIFS('Faturamento SP2'!$H$2:$H$557,'Faturamento SP2'!$D$2:$D$557,'Infos Relatório'!$B$84,'Faturamento SP2'!$E$2:$E$557,'Infos Relatório'!$B156,'Faturamento SP2'!$Z$2:$Z$557,'Infos Relatório'!U$1)</f>
        <v>0</v>
      </c>
      <c r="AA156" s="23">
        <f>COUNTIFS('Faturamento SP2'!$D$2:$D$557,'Infos Relatório'!$B$84,'Faturamento SP2'!$E$2:$E$557,'Infos Relatório'!$B156,'Faturamento SP2'!$Z$2:$Z$557,'Infos Relatório'!AA$1)</f>
        <v>0</v>
      </c>
      <c r="AB156" s="14">
        <f>SUMIFS('Faturamento SP2'!$G$2:$G$557,'Faturamento SP2'!$D$2:$D$557,'Infos Relatório'!$B$84,'Faturamento SP2'!$E$2:$E$557,'Infos Relatório'!$B156,'Faturamento SP2'!$Z$2:$Z$557,'Infos Relatório'!AA$1)</f>
        <v>0</v>
      </c>
      <c r="AC156" s="14">
        <f>SUMIFS('Faturamento SP2'!$J$2:$J$557,'Faturamento SP2'!$D$2:$D$557,'Infos Relatório'!$B$84,'Faturamento SP2'!$E$2:$E$557,'Infos Relatório'!$B156,'Faturamento SP2'!$Z$2:$Z$557,'Infos Relatório'!AA$1)</f>
        <v>0</v>
      </c>
      <c r="AD156" s="15">
        <f>SUMIFS('Faturamento SP2'!$O$2:$O$557,'Faturamento SP2'!$D$2:$D$557,'Infos Relatório'!$B$84,'Faturamento SP2'!$E$2:$E$557,'Infos Relatório'!$B156,'Faturamento SP2'!$Z$2:$Z$557,'Infos Relatório'!AA$1,'Faturamento SP2'!$T$2:$T$557,"Sim")+SUMIFS('Faturamento SP2'!$P$2:$P$557,'Faturamento SP2'!$D$2:$D$557,'Infos Relatório'!$B$84,'Faturamento SP2'!$E$2:$E$557,'Infos Relatório'!$B156,'Faturamento SP2'!$Z$2:$Z$557,'Infos Relatório'!AA$1,'Faturamento SP2'!$T$2:$T$557,"Sim")</f>
        <v>0</v>
      </c>
      <c r="AE156" s="27" t="e">
        <f t="shared" ref="AE156" si="52">AD156/AC156</f>
        <v>#DIV/0!</v>
      </c>
      <c r="AF156" s="24">
        <f>SUMIFS('Faturamento SP2'!$H$2:$H$557,'Faturamento SP2'!$D$2:$D$557,'Infos Relatório'!$B$84,'Faturamento SP2'!$E$2:$E$557,'Infos Relatório'!$B156,'Faturamento SP2'!$Z$2:$Z$557,'Infos Relatório'!AA$1)</f>
        <v>0</v>
      </c>
      <c r="AG156" s="23">
        <f>COUNTIFS('Faturamento SP2'!$D$2:$D$557,'Infos Relatório'!$B$84,'Faturamento SP2'!$E$2:$E$557,'Infos Relatório'!$B156,'Faturamento SP2'!$Z$2:$Z$557,'Infos Relatório'!AG$1)</f>
        <v>0</v>
      </c>
      <c r="AH156" s="14">
        <f>SUMIFS('Faturamento SP2'!$G$2:$G$557,'Faturamento SP2'!$D$2:$D$557,'Infos Relatório'!$B$84,'Faturamento SP2'!$E$2:$E$557,'Infos Relatório'!$B156,'Faturamento SP2'!$Z$2:$Z$557,'Infos Relatório'!AG$1)</f>
        <v>0</v>
      </c>
      <c r="AI156" s="14">
        <f>SUMIFS('Faturamento SP2'!$J$2:$J$557,'Faturamento SP2'!$D$2:$D$557,'Infos Relatório'!$B$84,'Faturamento SP2'!$E$2:$E$557,'Infos Relatório'!$B156,'Faturamento SP2'!$Z$2:$Z$557,'Infos Relatório'!AG$1)</f>
        <v>0</v>
      </c>
      <c r="AJ156" s="15">
        <f>SUMIFS('Faturamento SP2'!$O$2:$O$557,'Faturamento SP2'!$D$2:$D$557,'Infos Relatório'!$B$84,'Faturamento SP2'!$E$2:$E$557,'Infos Relatório'!$B156,'Faturamento SP2'!$Z$2:$Z$557,'Infos Relatório'!AG$1,'Faturamento SP2'!$T$2:$T$557,"Sim")+SUMIFS('Faturamento SP2'!$P$2:$P$557,'Faturamento SP2'!$D$2:$D$557,'Infos Relatório'!$B$84,'Faturamento SP2'!$E$2:$E$557,'Infos Relatório'!$B156,'Faturamento SP2'!$Z$2:$Z$557,'Infos Relatório'!AG$1,'Faturamento SP2'!$T$2:$T$557,"Sim")</f>
        <v>0</v>
      </c>
      <c r="AK156" s="27" t="e">
        <f t="shared" ref="AK156" si="53">AJ156/AI156</f>
        <v>#DIV/0!</v>
      </c>
      <c r="AL156" s="24">
        <f>SUMIFS('Faturamento SP2'!$H$2:$H$557,'Faturamento SP2'!$D$2:$D$557,'Infos Relatório'!$B$84,'Faturamento SP2'!$E$2:$E$557,'Infos Relatório'!$B156,'Faturamento SP2'!$Z$2:$Z$557,'Infos Relatório'!AG$1)</f>
        <v>0</v>
      </c>
      <c r="AM156" s="23">
        <f>COUNTIFS('Faturamento SP2'!$D$2:$D$557,'Infos Relatório'!$B$84,'Faturamento SP2'!$E$2:$E$557,'Infos Relatório'!$B156,'Faturamento SP2'!$Z$2:$Z$557,'Infos Relatório'!AM$1)</f>
        <v>0</v>
      </c>
      <c r="AN156" s="14">
        <f>SUMIFS('Faturamento SP2'!$G$2:$G$557,'Faturamento SP2'!$D$2:$D$557,'Infos Relatório'!$B$84,'Faturamento SP2'!$E$2:$E$557,'Infos Relatório'!$B156,'Faturamento SP2'!$Z$2:$Z$557,'Infos Relatório'!AM$1)</f>
        <v>0</v>
      </c>
      <c r="AO156" s="14">
        <f>SUMIFS('Faturamento SP2'!$J$2:$J$557,'Faturamento SP2'!$D$2:$D$557,'Infos Relatório'!$B$84,'Faturamento SP2'!$E$2:$E$557,'Infos Relatório'!$B156,'Faturamento SP2'!$Z$2:$Z$557,'Infos Relatório'!AM$1)</f>
        <v>0</v>
      </c>
      <c r="AP156" s="15">
        <f>SUMIFS('Faturamento SP2'!$O$2:$O$557,'Faturamento SP2'!$D$2:$D$557,'Infos Relatório'!$B$84,'Faturamento SP2'!$E$2:$E$557,'Infos Relatório'!$B156,'Faturamento SP2'!$Z$2:$Z$557,'Infos Relatório'!AM$1,'Faturamento SP2'!$T$2:$T$557,"Sim")+SUMIFS('Faturamento SP2'!$P$2:$P$557,'Faturamento SP2'!$D$2:$D$557,'Infos Relatório'!$B$84,'Faturamento SP2'!$E$2:$E$557,'Infos Relatório'!$B156,'Faturamento SP2'!$Z$2:$Z$557,'Infos Relatório'!AM$1,'Faturamento SP2'!$T$2:$T$557,"Sim")</f>
        <v>0</v>
      </c>
      <c r="AQ156" s="27" t="e">
        <f t="shared" ref="AQ156" si="54">AP156/AO156</f>
        <v>#DIV/0!</v>
      </c>
      <c r="AR156" s="24">
        <f>SUMIFS('Faturamento SP2'!$H$2:$H$557,'Faturamento SP2'!$D$2:$D$557,'Infos Relatório'!$B$84,'Faturamento SP2'!$E$2:$E$557,'Infos Relatório'!$B156,'Faturamento SP2'!$Z$2:$Z$557,'Infos Relatório'!AM$1)</f>
        <v>0</v>
      </c>
      <c r="AS156" s="23">
        <f>COUNTIFS('Faturamento SP2'!$D$2:$D$557,'Infos Relatório'!$B$84,'Faturamento SP2'!$E$2:$E$557,'Infos Relatório'!$B156,'Faturamento SP2'!$Z$2:$Z$557,'Infos Relatório'!AS$1)</f>
        <v>0</v>
      </c>
      <c r="AT156" s="14">
        <f>SUMIFS('Faturamento SP2'!$G$2:$G$557,'Faturamento SP2'!$D$2:$D$557,'Infos Relatório'!$B$84,'Faturamento SP2'!$E$2:$E$557,'Infos Relatório'!$B156,'Faturamento SP2'!$Z$2:$Z$557,'Infos Relatório'!AS$1)</f>
        <v>0</v>
      </c>
      <c r="AU156" s="14">
        <f>SUMIFS('Faturamento SP2'!$J$2:$J$557,'Faturamento SP2'!$D$2:$D$557,'Infos Relatório'!$B$84,'Faturamento SP2'!$E$2:$E$557,'Infos Relatório'!$B156,'Faturamento SP2'!$Z$2:$Z$557,'Infos Relatório'!AS$1)</f>
        <v>0</v>
      </c>
      <c r="AV156" s="15">
        <f>SUMIFS('Faturamento SP2'!$O$2:$O$557,'Faturamento SP2'!$D$2:$D$557,'Infos Relatório'!$B$84,'Faturamento SP2'!$E$2:$E$557,'Infos Relatório'!$B156,'Faturamento SP2'!$Z$2:$Z$557,'Infos Relatório'!AS$1,'Faturamento SP2'!$T$2:$T$557,"Sim")+SUMIFS('Faturamento SP2'!$P$2:$P$557,'Faturamento SP2'!$D$2:$D$557,'Infos Relatório'!$B$84,'Faturamento SP2'!$E$2:$E$557,'Infos Relatório'!$B156,'Faturamento SP2'!$Z$2:$Z$557,'Infos Relatório'!AS$1,'Faturamento SP2'!$T$2:$T$557,"Sim")</f>
        <v>0</v>
      </c>
      <c r="AW156" s="27" t="e">
        <f t="shared" ref="AW156" si="55">AV156/AU156</f>
        <v>#DIV/0!</v>
      </c>
      <c r="AX156" s="24">
        <f>SUMIFS('Faturamento SP2'!$H$2:$H$557,'Faturamento SP2'!$D$2:$D$557,'Infos Relatório'!$B$84,'Faturamento SP2'!$E$2:$E$557,'Infos Relatório'!$B156,'Faturamento SP2'!$Z$2:$Z$557,'Infos Relatório'!AS$1)</f>
        <v>0</v>
      </c>
      <c r="AY156" s="23">
        <f>COUNTIFS('Faturamento SP2'!$D$2:$D$557,'Infos Relatório'!$B$84,'Faturamento SP2'!$E$2:$E$557,'Infos Relatório'!$B156,'Faturamento SP2'!$Z$2:$Z$557,'Infos Relatório'!AY$1)</f>
        <v>0</v>
      </c>
      <c r="AZ156" s="14">
        <f>SUMIFS('Faturamento SP2'!$G$2:$G$557,'Faturamento SP2'!$D$2:$D$557,'Infos Relatório'!$B$84,'Faturamento SP2'!$E$2:$E$557,'Infos Relatório'!$B156,'Faturamento SP2'!$Z$2:$Z$557,'Infos Relatório'!AY$1)</f>
        <v>0</v>
      </c>
      <c r="BA156" s="14">
        <f>SUMIFS('Faturamento SP2'!$J$2:$J$557,'Faturamento SP2'!$D$2:$D$557,'Infos Relatório'!$B$84,'Faturamento SP2'!$E$2:$E$557,'Infos Relatório'!$B156,'Faturamento SP2'!$Z$2:$Z$557,'Infos Relatório'!AY$1)</f>
        <v>0</v>
      </c>
      <c r="BB156" s="15">
        <f>SUMIFS('Faturamento SP2'!$O$2:$O$557,'Faturamento SP2'!$D$2:$D$557,'Infos Relatório'!$B$84,'Faturamento SP2'!$E$2:$E$557,'Infos Relatório'!$B156,'Faturamento SP2'!$Z$2:$Z$557,'Infos Relatório'!AY$1,'Faturamento SP2'!$T$2:$T$557,"Sim")+SUMIFS('Faturamento SP2'!$P$2:$P$557,'Faturamento SP2'!$D$2:$D$557,'Infos Relatório'!$B$84,'Faturamento SP2'!$E$2:$E$557,'Infos Relatório'!$B156,'Faturamento SP2'!$Z$2:$Z$557,'Infos Relatório'!AY$1,'Faturamento SP2'!$T$2:$T$557,"Sim")</f>
        <v>0</v>
      </c>
      <c r="BC156" s="27" t="e">
        <f t="shared" ref="BC156" si="56">BB156/BA156</f>
        <v>#DIV/0!</v>
      </c>
      <c r="BD156" s="24">
        <f>SUMIFS('Faturamento SP2'!$H$2:$H$557,'Faturamento SP2'!$D$2:$D$557,'Infos Relatório'!$B$84,'Faturamento SP2'!$E$2:$E$557,'Infos Relatório'!$B156,'Faturamento SP2'!$Z$2:$Z$557,'Infos Relatório'!AY$1)</f>
        <v>0</v>
      </c>
      <c r="BE156" s="23">
        <f>COUNTIFS('Faturamento SP2'!$D$2:$D$557,'Infos Relatório'!$B$84,'Faturamento SP2'!$E$2:$E$557,'Infos Relatório'!$B156,'Faturamento SP2'!$Z$2:$Z$557,'Infos Relatório'!BE$1)</f>
        <v>0</v>
      </c>
      <c r="BF156" s="14">
        <f>SUMIFS('Faturamento SP2'!$G$2:$G$557,'Faturamento SP2'!$D$2:$D$557,'Infos Relatório'!$B$84,'Faturamento SP2'!$E$2:$E$557,'Infos Relatório'!$B156,'Faturamento SP2'!$Z$2:$Z$557,'Infos Relatório'!BE$1)</f>
        <v>0</v>
      </c>
      <c r="BG156" s="14">
        <f>SUMIFS('Faturamento SP2'!$J$2:$J$557,'Faturamento SP2'!$D$2:$D$557,'Infos Relatório'!$B$84,'Faturamento SP2'!$E$2:$E$557,'Infos Relatório'!$B156,'Faturamento SP2'!$Z$2:$Z$557,'Infos Relatório'!BE$1)</f>
        <v>0</v>
      </c>
      <c r="BH156" s="15">
        <f>SUMIFS('Faturamento SP2'!$O$2:$O$557,'Faturamento SP2'!$D$2:$D$557,'Infos Relatório'!$B$84,'Faturamento SP2'!$E$2:$E$557,'Infos Relatório'!$B156,'Faturamento SP2'!$Z$2:$Z$557,'Infos Relatório'!BE$1,'Faturamento SP2'!$T$2:$T$557,"Sim")+SUMIFS('Faturamento SP2'!$P$2:$P$557,'Faturamento SP2'!$D$2:$D$557,'Infos Relatório'!$B$84,'Faturamento SP2'!$E$2:$E$557,'Infos Relatório'!$B156,'Faturamento SP2'!$Z$2:$Z$557,'Infos Relatório'!BE$1,'Faturamento SP2'!$T$2:$T$557,"Sim")</f>
        <v>0</v>
      </c>
      <c r="BI156" s="27" t="e">
        <f t="shared" ref="BI156" si="57">BH156/BG156</f>
        <v>#DIV/0!</v>
      </c>
      <c r="BJ156" s="24">
        <f>SUMIFS('Faturamento SP2'!$H$2:$H$557,'Faturamento SP2'!$D$2:$D$557,'Infos Relatório'!$B$84,'Faturamento SP2'!$E$2:$E$557,'Infos Relatório'!$B156,'Faturamento SP2'!$Z$2:$Z$557,'Infos Relatório'!BE$1)</f>
        <v>0</v>
      </c>
      <c r="BK156" s="23">
        <f>COUNTIFS('Faturamento SP2'!$D$2:$D$557,'Infos Relatório'!$B$84,'Faturamento SP2'!$E$2:$E$557,'Infos Relatório'!$B156,'Faturamento SP2'!$Z$2:$Z$557,'Infos Relatório'!BK$1)</f>
        <v>0</v>
      </c>
      <c r="BL156" s="14">
        <f>SUMIFS('Faturamento SP2'!$G$2:$G$557,'Faturamento SP2'!$D$2:$D$557,'Infos Relatório'!$B$84,'Faturamento SP2'!$E$2:$E$557,'Infos Relatório'!$B156,'Faturamento SP2'!$Z$2:$Z$557,'Infos Relatório'!BK$1)</f>
        <v>0</v>
      </c>
      <c r="BM156" s="14">
        <f>SUMIFS('Faturamento SP2'!$J$2:$J$557,'Faturamento SP2'!$D$2:$D$557,'Infos Relatório'!$B$84,'Faturamento SP2'!$E$2:$E$557,'Infos Relatório'!$B156,'Faturamento SP2'!$Z$2:$Z$557,'Infos Relatório'!BK$1)</f>
        <v>0</v>
      </c>
      <c r="BN156" s="15">
        <f>SUMIFS('Faturamento SP2'!$O$2:$O$557,'Faturamento SP2'!$D$2:$D$557,'Infos Relatório'!$B$84,'Faturamento SP2'!$E$2:$E$557,'Infos Relatório'!$B156,'Faturamento SP2'!$Z$2:$Z$557,'Infos Relatório'!BK$1,'Faturamento SP2'!$T$2:$T$557,"Sim")+SUMIFS('Faturamento SP2'!$P$2:$P$557,'Faturamento SP2'!$D$2:$D$557,'Infos Relatório'!$B$84,'Faturamento SP2'!$E$2:$E$557,'Infos Relatório'!$B156,'Faturamento SP2'!$Z$2:$Z$557,'Infos Relatório'!BK$1,'Faturamento SP2'!$T$2:$T$557,"Sim")</f>
        <v>0</v>
      </c>
      <c r="BO156" s="27" t="e">
        <f t="shared" ref="BO156" si="58">BN156/BM156</f>
        <v>#DIV/0!</v>
      </c>
      <c r="BP156" s="24">
        <f>SUMIFS('Faturamento SP2'!$H$2:$H$557,'Faturamento SP2'!$D$2:$D$557,'Infos Relatório'!$B$84,'Faturamento SP2'!$E$2:$E$557,'Infos Relatório'!$B156,'Faturamento SP2'!$Z$2:$Z$557,'Infos Relatório'!BK$1)</f>
        <v>0</v>
      </c>
      <c r="BQ156" s="23">
        <f>COUNTIFS('Faturamento SP2'!$D$2:$D$557,'Infos Relatório'!$B$84,'Faturamento SP2'!$E$2:$E$557,'Infos Relatório'!$B156,'Faturamento SP2'!$Z$2:$Z$557,'Infos Relatório'!BQ$1)</f>
        <v>0</v>
      </c>
      <c r="BR156" s="14">
        <f>SUMIFS('Faturamento SP2'!$G$2:$G$557,'Faturamento SP2'!$D$2:$D$557,'Infos Relatório'!$B$84,'Faturamento SP2'!$E$2:$E$557,'Infos Relatório'!$B156,'Faturamento SP2'!$Z$2:$Z$557,'Infos Relatório'!BQ$1)</f>
        <v>0</v>
      </c>
      <c r="BS156" s="14">
        <f>SUMIFS('Faturamento SP2'!$J$2:$J$557,'Faturamento SP2'!$D$2:$D$557,'Infos Relatório'!$B$84,'Faturamento SP2'!$E$2:$E$557,'Infos Relatório'!$B156,'Faturamento SP2'!$Z$2:$Z$557,'Infos Relatório'!BQ$1)</f>
        <v>0</v>
      </c>
      <c r="BT156" s="15">
        <f>SUMIFS('Faturamento SP2'!$O$2:$O$557,'Faturamento SP2'!$D$2:$D$557,'Infos Relatório'!$B$84,'Faturamento SP2'!$E$2:$E$557,'Infos Relatório'!$B156,'Faturamento SP2'!$Z$2:$Z$557,'Infos Relatório'!BQ$1,'Faturamento SP2'!$T$2:$T$557,"Sim")+SUMIFS('Faturamento SP2'!$P$2:$P$557,'Faturamento SP2'!$D$2:$D$557,'Infos Relatório'!$B$84,'Faturamento SP2'!$E$2:$E$557,'Infos Relatório'!$B156,'Faturamento SP2'!$Z$2:$Z$557,'Infos Relatório'!BQ$1,'Faturamento SP2'!$T$2:$T$557,"Sim")</f>
        <v>0</v>
      </c>
      <c r="BU156" s="27" t="e">
        <f t="shared" ref="BU156" si="59">BT156/BS156</f>
        <v>#DIV/0!</v>
      </c>
      <c r="BV156" s="24">
        <f>SUMIFS('Faturamento SP2'!$H$2:$H$557,'Faturamento SP2'!$D$2:$D$557,'Infos Relatório'!$B$84,'Faturamento SP2'!$E$2:$E$557,'Infos Relatório'!$B156,'Faturamento SP2'!$Z$2:$Z$557,'Infos Relatório'!BQ$1)</f>
        <v>0</v>
      </c>
    </row>
    <row r="157" spans="2:74">
      <c r="B157" s="17" t="s">
        <v>786</v>
      </c>
      <c r="C157" s="23">
        <f>COUNTIFS('Faturamento SP2'!$D$2:$D$557,'Infos Relatório'!$B$84,'Faturamento SP2'!$E$2:$E$557,'Infos Relatório'!$B157,'Faturamento SP2'!$Z$2:$Z$557,'Infos Relatório'!C$1)</f>
        <v>0</v>
      </c>
      <c r="D157" s="14">
        <f>SUMIFS('Faturamento SP2'!$G$2:$G$557,'Faturamento SP2'!$D$2:$D$557,'Infos Relatório'!$B$84,'Faturamento SP2'!$E$2:$E$557,'Infos Relatório'!$B157,'Faturamento SP2'!$Z$2:$Z$557,'Infos Relatório'!C$1)</f>
        <v>0</v>
      </c>
      <c r="E157" s="55">
        <f>SUMIFS('Faturamento SP2'!$J$2:$J$557,'Faturamento SP2'!$D$2:$D$557,'Infos Relatório'!$B$84,'Faturamento SP2'!$E$2:$E$557,'Infos Relatório'!$B157,'Faturamento SP2'!$Z$2:$Z$557,'Infos Relatório'!C$1)</f>
        <v>0</v>
      </c>
      <c r="F157" s="15">
        <f>SUMIFS('Faturamento SP2'!$O$2:$O$557,'Faturamento SP2'!$D$2:$D$557,'Infos Relatório'!$B$84,'Faturamento SP2'!$E$2:$E$557,'Infos Relatório'!$B157,'Faturamento SP2'!$Z$2:$Z$557,'Infos Relatório'!C$1,'Faturamento SP2'!$T$2:$T$557,"Sim")+SUMIFS('Faturamento SP2'!$P$2:$P$557,'Faturamento SP2'!$D$2:$D$557,'Infos Relatório'!$B$84,'Faturamento SP2'!$E$2:$E$557,'Infos Relatório'!$B157,'Faturamento SP2'!$Z$2:$Z$557,'Infos Relatório'!C$1,'Faturamento SP2'!$T$2:$T$557,"Sim")</f>
        <v>0</v>
      </c>
      <c r="G157" s="60" t="e">
        <f t="shared" si="36"/>
        <v>#DIV/0!</v>
      </c>
      <c r="H157" s="24">
        <f>SUMIFS('Faturamento SP2'!$H$2:$H$557,'Faturamento SP2'!$D$2:$D$557,'Infos Relatório'!$B$84,'Faturamento SP2'!$E$2:$E$557,'Infos Relatório'!$B157,'Faturamento SP2'!$Z$2:$Z$557,'Infos Relatório'!C$1)</f>
        <v>0</v>
      </c>
      <c r="I157" s="23">
        <f>COUNTIFS('Faturamento SP2'!$D$2:$D$557,'Infos Relatório'!$B$84,'Faturamento SP2'!$E$2:$E$557,'Infos Relatório'!$B157,'Faturamento SP2'!$Z$2:$Z$557,'Infos Relatório'!I$1)</f>
        <v>0</v>
      </c>
      <c r="J157" s="14">
        <f>SUMIFS('Faturamento SP2'!$G$2:$G$557,'Faturamento SP2'!$D$2:$D$557,'Infos Relatório'!$B$84,'Faturamento SP2'!$E$2:$E$557,'Infos Relatório'!$B157,'Faturamento SP2'!$Z$2:$Z$557,'Infos Relatório'!I$1)</f>
        <v>0</v>
      </c>
      <c r="K157" s="55">
        <f>SUMIFS('Faturamento SP2'!$J$2:$J$557,'Faturamento SP2'!$D$2:$D$557,'Infos Relatório'!$B$84,'Faturamento SP2'!$E$2:$E$557,'Infos Relatório'!$B157,'Faturamento SP2'!$Z$2:$Z$557,'Infos Relatório'!I$1)</f>
        <v>0</v>
      </c>
      <c r="L157" s="15">
        <f>SUMIFS('Faturamento SP2'!$O$2:$O$557,'Faturamento SP2'!$D$2:$D$557,'Infos Relatório'!$B$84,'Faturamento SP2'!$E$2:$E$557,'Infos Relatório'!$B157,'Faturamento SP2'!$Z$2:$Z$557,'Infos Relatório'!I$1,'Faturamento SP2'!$T$2:$T$557,"Sim")+SUMIFS('Faturamento SP2'!$P$2:$P$557,'Faturamento SP2'!$D$2:$D$557,'Infos Relatório'!$B$84,'Faturamento SP2'!$E$2:$E$557,'Infos Relatório'!$B157,'Faturamento SP2'!$Z$2:$Z$557,'Infos Relatório'!I$1,'Faturamento SP2'!$T$2:$T$557,"Sim")</f>
        <v>0</v>
      </c>
      <c r="M157" s="27" t="e">
        <f t="shared" si="37"/>
        <v>#DIV/0!</v>
      </c>
      <c r="N157" s="24">
        <f>SUMIFS('Faturamento SP2'!$H$2:$H$557,'Faturamento SP2'!$D$2:$D$557,'Infos Relatório'!$B$84,'Faturamento SP2'!$E$2:$E$557,'Infos Relatório'!$B157,'Faturamento SP2'!$Z$2:$Z$557,'Infos Relatório'!I$1)</f>
        <v>0</v>
      </c>
      <c r="O157" s="23">
        <f>COUNTIFS('Faturamento SP2'!$D$2:$D$557,'Infos Relatório'!$B$84,'Faturamento SP2'!$E$2:$E$557,'Infos Relatório'!$B157,'Faturamento SP2'!$Z$2:$Z$557,'Infos Relatório'!O$1)</f>
        <v>0</v>
      </c>
      <c r="P157" s="14">
        <f>SUMIFS('Faturamento SP2'!$G$2:$G$557,'Faturamento SP2'!$D$2:$D$557,'Infos Relatório'!$B$84,'Faturamento SP2'!$E$2:$E$557,'Infos Relatório'!$B157,'Faturamento SP2'!$Z$2:$Z$557,'Infos Relatório'!O$1)</f>
        <v>0</v>
      </c>
      <c r="Q157" s="14">
        <f>SUMIFS('Faturamento SP2'!$J$2:$J$557,'Faturamento SP2'!$D$2:$D$557,'Infos Relatório'!$B$84,'Faturamento SP2'!$E$2:$E$557,'Infos Relatório'!$B157,'Faturamento SP2'!$Z$2:$Z$557,'Infos Relatório'!O$1)</f>
        <v>0</v>
      </c>
      <c r="R157" s="15">
        <f>SUMIFS('Faturamento SP2'!$O$2:$O$557,'Faturamento SP2'!$D$2:$D$557,'Infos Relatório'!$B$84,'Faturamento SP2'!$E$2:$E$557,'Infos Relatório'!$B157,'Faturamento SP2'!$Z$2:$Z$557,'Infos Relatório'!O$1,'Faturamento SP2'!$T$2:$T$557,"Sim")+SUMIFS('Faturamento SP2'!$P$2:$P$557,'Faturamento SP2'!$D$2:$D$557,'Infos Relatório'!$B$84,'Faturamento SP2'!$E$2:$E$557,'Infos Relatório'!$B157,'Faturamento SP2'!$Z$2:$Z$557,'Infos Relatório'!O$1,'Faturamento SP2'!$T$2:$T$557,"Sim")</f>
        <v>0</v>
      </c>
      <c r="S157" s="27" t="e">
        <f t="shared" si="38"/>
        <v>#DIV/0!</v>
      </c>
      <c r="T157" s="24">
        <f>SUMIFS('Faturamento SP2'!$H$2:$H$557,'Faturamento SP2'!$D$2:$D$557,'Infos Relatório'!$B$84,'Faturamento SP2'!$E$2:$E$557,'Infos Relatório'!$B157,'Faturamento SP2'!$Z$2:$Z$557,'Infos Relatório'!O$1)</f>
        <v>0</v>
      </c>
      <c r="U157" s="23">
        <f>COUNTIFS('Faturamento SP2'!$D$2:$D$557,'Infos Relatório'!$B$84,'Faturamento SP2'!$E$2:$E$557,'Infos Relatório'!$B157,'Faturamento SP2'!$Z$2:$Z$557,'Infos Relatório'!U$1)</f>
        <v>0</v>
      </c>
      <c r="V157" s="14">
        <f>SUMIFS('Faturamento SP2'!$G$2:$G$557,'Faturamento SP2'!$D$2:$D$557,'Infos Relatório'!$B$84,'Faturamento SP2'!$E$2:$E$557,'Infos Relatório'!$B157,'Faturamento SP2'!$Z$2:$Z$557,'Infos Relatório'!U$1)</f>
        <v>0</v>
      </c>
      <c r="W157" s="14">
        <f>SUMIFS('Faturamento SP2'!$J$2:$J$557,'Faturamento SP2'!$D$2:$D$557,'Infos Relatório'!$B$84,'Faturamento SP2'!$E$2:$E$557,'Infos Relatório'!$B157,'Faturamento SP2'!$Z$2:$Z$557,'Infos Relatório'!U$1)</f>
        <v>0</v>
      </c>
      <c r="X157" s="15">
        <f>SUMIFS('Faturamento SP2'!$O$2:$O$557,'Faturamento SP2'!$D$2:$D$557,'Infos Relatório'!$B$84,'Faturamento SP2'!$E$2:$E$557,'Infos Relatório'!$B157,'Faturamento SP2'!$Z$2:$Z$557,'Infos Relatório'!U$1,'Faturamento SP2'!$T$2:$T$557,"Sim")+SUMIFS('Faturamento SP2'!$P$2:$P$557,'Faturamento SP2'!$D$2:$D$557,'Infos Relatório'!$B$84,'Faturamento SP2'!$E$2:$E$557,'Infos Relatório'!$B157,'Faturamento SP2'!$Z$2:$Z$557,'Infos Relatório'!U$1,'Faturamento SP2'!$T$2:$T$557,"Sim")</f>
        <v>0</v>
      </c>
      <c r="Y157" s="27" t="e">
        <f t="shared" si="39"/>
        <v>#DIV/0!</v>
      </c>
      <c r="Z157" s="24">
        <f>SUMIFS('Faturamento SP2'!$H$2:$H$557,'Faturamento SP2'!$D$2:$D$557,'Infos Relatório'!$B$84,'Faturamento SP2'!$E$2:$E$557,'Infos Relatório'!$B157,'Faturamento SP2'!$Z$2:$Z$557,'Infos Relatório'!U$1)</f>
        <v>0</v>
      </c>
      <c r="AA157" s="23">
        <f>COUNTIFS('Faturamento SP2'!$D$2:$D$557,'Infos Relatório'!$B$84,'Faturamento SP2'!$E$2:$E$557,'Infos Relatório'!$B157,'Faturamento SP2'!$Z$2:$Z$557,'Infos Relatório'!AA$1)</f>
        <v>0</v>
      </c>
      <c r="AB157" s="14">
        <f>SUMIFS('Faturamento SP2'!$G$2:$G$557,'Faturamento SP2'!$D$2:$D$557,'Infos Relatório'!$B$84,'Faturamento SP2'!$E$2:$E$557,'Infos Relatório'!$B157,'Faturamento SP2'!$Z$2:$Z$557,'Infos Relatório'!AA$1)</f>
        <v>0</v>
      </c>
      <c r="AC157" s="14">
        <f>SUMIFS('Faturamento SP2'!$J$2:$J$557,'Faturamento SP2'!$D$2:$D$557,'Infos Relatório'!$B$84,'Faturamento SP2'!$E$2:$E$557,'Infos Relatório'!$B157,'Faturamento SP2'!$Z$2:$Z$557,'Infos Relatório'!AA$1)</f>
        <v>0</v>
      </c>
      <c r="AD157" s="15">
        <f>SUMIFS('Faturamento SP2'!$O$2:$O$557,'Faturamento SP2'!$D$2:$D$557,'Infos Relatório'!$B$84,'Faturamento SP2'!$E$2:$E$557,'Infos Relatório'!$B157,'Faturamento SP2'!$Z$2:$Z$557,'Infos Relatório'!AA$1,'Faturamento SP2'!$T$2:$T$557,"Sim")+SUMIFS('Faturamento SP2'!$P$2:$P$557,'Faturamento SP2'!$D$2:$D$557,'Infos Relatório'!$B$84,'Faturamento SP2'!$E$2:$E$557,'Infos Relatório'!$B157,'Faturamento SP2'!$Z$2:$Z$557,'Infos Relatório'!AA$1,'Faturamento SP2'!$T$2:$T$557,"Sim")</f>
        <v>0</v>
      </c>
      <c r="AE157" s="27" t="e">
        <f t="shared" si="40"/>
        <v>#DIV/0!</v>
      </c>
      <c r="AF157" s="24">
        <f>SUMIFS('Faturamento SP2'!$H$2:$H$557,'Faturamento SP2'!$D$2:$D$557,'Infos Relatório'!$B$84,'Faturamento SP2'!$E$2:$E$557,'Infos Relatório'!$B157,'Faturamento SP2'!$Z$2:$Z$557,'Infos Relatório'!AA$1)</f>
        <v>0</v>
      </c>
      <c r="AG157" s="23">
        <f>COUNTIFS('Faturamento SP2'!$D$2:$D$557,'Infos Relatório'!$B$84,'Faturamento SP2'!$E$2:$E$557,'Infos Relatório'!$B157,'Faturamento SP2'!$Z$2:$Z$557,'Infos Relatório'!AG$1)</f>
        <v>0</v>
      </c>
      <c r="AH157" s="14">
        <f>SUMIFS('Faturamento SP2'!$G$2:$G$557,'Faturamento SP2'!$D$2:$D$557,'Infos Relatório'!$B$84,'Faturamento SP2'!$E$2:$E$557,'Infos Relatório'!$B157,'Faturamento SP2'!$Z$2:$Z$557,'Infos Relatório'!AG$1)</f>
        <v>0</v>
      </c>
      <c r="AI157" s="14">
        <f>SUMIFS('Faturamento SP2'!$J$2:$J$557,'Faturamento SP2'!$D$2:$D$557,'Infos Relatório'!$B$84,'Faturamento SP2'!$E$2:$E$557,'Infos Relatório'!$B157,'Faturamento SP2'!$Z$2:$Z$557,'Infos Relatório'!AG$1)</f>
        <v>0</v>
      </c>
      <c r="AJ157" s="15">
        <f>SUMIFS('Faturamento SP2'!$O$2:$O$557,'Faturamento SP2'!$D$2:$D$557,'Infos Relatório'!$B$84,'Faturamento SP2'!$E$2:$E$557,'Infos Relatório'!$B157,'Faturamento SP2'!$Z$2:$Z$557,'Infos Relatório'!AG$1,'Faturamento SP2'!$T$2:$T$557,"Sim")+SUMIFS('Faturamento SP2'!$P$2:$P$557,'Faturamento SP2'!$D$2:$D$557,'Infos Relatório'!$B$84,'Faturamento SP2'!$E$2:$E$557,'Infos Relatório'!$B157,'Faturamento SP2'!$Z$2:$Z$557,'Infos Relatório'!AG$1,'Faturamento SP2'!$T$2:$T$557,"Sim")</f>
        <v>0</v>
      </c>
      <c r="AK157" s="27" t="e">
        <f t="shared" si="41"/>
        <v>#DIV/0!</v>
      </c>
      <c r="AL157" s="24">
        <f>SUMIFS('Faturamento SP2'!$H$2:$H$557,'Faturamento SP2'!$D$2:$D$557,'Infos Relatório'!$B$84,'Faturamento SP2'!$E$2:$E$557,'Infos Relatório'!$B157,'Faturamento SP2'!$Z$2:$Z$557,'Infos Relatório'!AG$1)</f>
        <v>0</v>
      </c>
      <c r="AM157" s="23">
        <f>COUNTIFS('Faturamento SP2'!$D$2:$D$557,'Infos Relatório'!$B$84,'Faturamento SP2'!$E$2:$E$557,'Infos Relatório'!$B157,'Faturamento SP2'!$Z$2:$Z$557,'Infos Relatório'!AM$1)</f>
        <v>0</v>
      </c>
      <c r="AN157" s="14">
        <f>SUMIFS('Faturamento SP2'!$G$2:$G$557,'Faturamento SP2'!$D$2:$D$557,'Infos Relatório'!$B$84,'Faturamento SP2'!$E$2:$E$557,'Infos Relatório'!$B157,'Faturamento SP2'!$Z$2:$Z$557,'Infos Relatório'!AM$1)</f>
        <v>0</v>
      </c>
      <c r="AO157" s="14">
        <f>SUMIFS('Faturamento SP2'!$J$2:$J$557,'Faturamento SP2'!$D$2:$D$557,'Infos Relatório'!$B$84,'Faturamento SP2'!$E$2:$E$557,'Infos Relatório'!$B157,'Faturamento SP2'!$Z$2:$Z$557,'Infos Relatório'!AM$1)</f>
        <v>0</v>
      </c>
      <c r="AP157" s="15">
        <f>SUMIFS('Faturamento SP2'!$O$2:$O$557,'Faturamento SP2'!$D$2:$D$557,'Infos Relatório'!$B$84,'Faturamento SP2'!$E$2:$E$557,'Infos Relatório'!$B157,'Faturamento SP2'!$Z$2:$Z$557,'Infos Relatório'!AM$1,'Faturamento SP2'!$T$2:$T$557,"Sim")+SUMIFS('Faturamento SP2'!$P$2:$P$557,'Faturamento SP2'!$D$2:$D$557,'Infos Relatório'!$B$84,'Faturamento SP2'!$E$2:$E$557,'Infos Relatório'!$B157,'Faturamento SP2'!$Z$2:$Z$557,'Infos Relatório'!AM$1,'Faturamento SP2'!$T$2:$T$557,"Sim")</f>
        <v>0</v>
      </c>
      <c r="AQ157" s="27" t="e">
        <f t="shared" si="42"/>
        <v>#DIV/0!</v>
      </c>
      <c r="AR157" s="24">
        <f>SUMIFS('Faturamento SP2'!$H$2:$H$557,'Faturamento SP2'!$D$2:$D$557,'Infos Relatório'!$B$84,'Faturamento SP2'!$E$2:$E$557,'Infos Relatório'!$B157,'Faturamento SP2'!$Z$2:$Z$557,'Infos Relatório'!AM$1)</f>
        <v>0</v>
      </c>
      <c r="AS157" s="23">
        <f>COUNTIFS('Faturamento SP2'!$D$2:$D$557,'Infos Relatório'!$B$84,'Faturamento SP2'!$E$2:$E$557,'Infos Relatório'!$B157,'Faturamento SP2'!$Z$2:$Z$557,'Infos Relatório'!AS$1)</f>
        <v>0</v>
      </c>
      <c r="AT157" s="14">
        <f>SUMIFS('Faturamento SP2'!$G$2:$G$557,'Faturamento SP2'!$D$2:$D$557,'Infos Relatório'!$B$84,'Faturamento SP2'!$E$2:$E$557,'Infos Relatório'!$B157,'Faturamento SP2'!$Z$2:$Z$557,'Infos Relatório'!AS$1)</f>
        <v>0</v>
      </c>
      <c r="AU157" s="14">
        <f>SUMIFS('Faturamento SP2'!$J$2:$J$557,'Faturamento SP2'!$D$2:$D$557,'Infos Relatório'!$B$84,'Faturamento SP2'!$E$2:$E$557,'Infos Relatório'!$B157,'Faturamento SP2'!$Z$2:$Z$557,'Infos Relatório'!AS$1)</f>
        <v>0</v>
      </c>
      <c r="AV157" s="15">
        <f>SUMIFS('Faturamento SP2'!$O$2:$O$557,'Faturamento SP2'!$D$2:$D$557,'Infos Relatório'!$B$84,'Faturamento SP2'!$E$2:$E$557,'Infos Relatório'!$B157,'Faturamento SP2'!$Z$2:$Z$557,'Infos Relatório'!AS$1,'Faturamento SP2'!$T$2:$T$557,"Sim")+SUMIFS('Faturamento SP2'!$P$2:$P$557,'Faturamento SP2'!$D$2:$D$557,'Infos Relatório'!$B$84,'Faturamento SP2'!$E$2:$E$557,'Infos Relatório'!$B157,'Faturamento SP2'!$Z$2:$Z$557,'Infos Relatório'!AS$1,'Faturamento SP2'!$T$2:$T$557,"Sim")</f>
        <v>0</v>
      </c>
      <c r="AW157" s="27" t="e">
        <f t="shared" si="43"/>
        <v>#DIV/0!</v>
      </c>
      <c r="AX157" s="24">
        <f>SUMIFS('Faturamento SP2'!$H$2:$H$557,'Faturamento SP2'!$D$2:$D$557,'Infos Relatório'!$B$84,'Faturamento SP2'!$E$2:$E$557,'Infos Relatório'!$B157,'Faturamento SP2'!$Z$2:$Z$557,'Infos Relatório'!AS$1)</f>
        <v>0</v>
      </c>
      <c r="AY157" s="23">
        <f>COUNTIFS('Faturamento SP2'!$D$2:$D$557,'Infos Relatório'!$B$84,'Faturamento SP2'!$E$2:$E$557,'Infos Relatório'!$B157,'Faturamento SP2'!$Z$2:$Z$557,'Infos Relatório'!AY$1)</f>
        <v>0</v>
      </c>
      <c r="AZ157" s="14">
        <f>SUMIFS('Faturamento SP2'!$G$2:$G$557,'Faturamento SP2'!$D$2:$D$557,'Infos Relatório'!$B$84,'Faturamento SP2'!$E$2:$E$557,'Infos Relatório'!$B157,'Faturamento SP2'!$Z$2:$Z$557,'Infos Relatório'!AY$1)</f>
        <v>0</v>
      </c>
      <c r="BA157" s="14">
        <f>SUMIFS('Faturamento SP2'!$J$2:$J$557,'Faturamento SP2'!$D$2:$D$557,'Infos Relatório'!$B$84,'Faturamento SP2'!$E$2:$E$557,'Infos Relatório'!$B157,'Faturamento SP2'!$Z$2:$Z$557,'Infos Relatório'!AY$1)</f>
        <v>0</v>
      </c>
      <c r="BB157" s="15">
        <f>SUMIFS('Faturamento SP2'!$O$2:$O$557,'Faturamento SP2'!$D$2:$D$557,'Infos Relatório'!$B$84,'Faturamento SP2'!$E$2:$E$557,'Infos Relatório'!$B157,'Faturamento SP2'!$Z$2:$Z$557,'Infos Relatório'!AY$1,'Faturamento SP2'!$T$2:$T$557,"Sim")+SUMIFS('Faturamento SP2'!$P$2:$P$557,'Faturamento SP2'!$D$2:$D$557,'Infos Relatório'!$B$84,'Faturamento SP2'!$E$2:$E$557,'Infos Relatório'!$B157,'Faturamento SP2'!$Z$2:$Z$557,'Infos Relatório'!AY$1,'Faturamento SP2'!$T$2:$T$557,"Sim")</f>
        <v>0</v>
      </c>
      <c r="BC157" s="27" t="e">
        <f t="shared" si="44"/>
        <v>#DIV/0!</v>
      </c>
      <c r="BD157" s="24">
        <f>SUMIFS('Faturamento SP2'!$H$2:$H$557,'Faturamento SP2'!$D$2:$D$557,'Infos Relatório'!$B$84,'Faturamento SP2'!$E$2:$E$557,'Infos Relatório'!$B157,'Faturamento SP2'!$Z$2:$Z$557,'Infos Relatório'!AY$1)</f>
        <v>0</v>
      </c>
      <c r="BE157" s="23">
        <f>COUNTIFS('Faturamento SP2'!$D$2:$D$557,'Infos Relatório'!$B$84,'Faturamento SP2'!$E$2:$E$557,'Infos Relatório'!$B157,'Faturamento SP2'!$Z$2:$Z$557,'Infos Relatório'!BE$1)</f>
        <v>0</v>
      </c>
      <c r="BF157" s="14">
        <f>SUMIFS('Faturamento SP2'!$G$2:$G$557,'Faturamento SP2'!$D$2:$D$557,'Infos Relatório'!$B$84,'Faturamento SP2'!$E$2:$E$557,'Infos Relatório'!$B157,'Faturamento SP2'!$Z$2:$Z$557,'Infos Relatório'!BE$1)</f>
        <v>0</v>
      </c>
      <c r="BG157" s="14">
        <f>SUMIFS('Faturamento SP2'!$J$2:$J$557,'Faturamento SP2'!$D$2:$D$557,'Infos Relatório'!$B$84,'Faturamento SP2'!$E$2:$E$557,'Infos Relatório'!$B157,'Faturamento SP2'!$Z$2:$Z$557,'Infos Relatório'!BE$1)</f>
        <v>0</v>
      </c>
      <c r="BH157" s="15">
        <f>SUMIFS('Faturamento SP2'!$O$2:$O$557,'Faturamento SP2'!$D$2:$D$557,'Infos Relatório'!$B$84,'Faturamento SP2'!$E$2:$E$557,'Infos Relatório'!$B157,'Faturamento SP2'!$Z$2:$Z$557,'Infos Relatório'!BE$1,'Faturamento SP2'!$T$2:$T$557,"Sim")+SUMIFS('Faturamento SP2'!$P$2:$P$557,'Faturamento SP2'!$D$2:$D$557,'Infos Relatório'!$B$84,'Faturamento SP2'!$E$2:$E$557,'Infos Relatório'!$B157,'Faturamento SP2'!$Z$2:$Z$557,'Infos Relatório'!BE$1,'Faturamento SP2'!$T$2:$T$557,"Sim")</f>
        <v>0</v>
      </c>
      <c r="BI157" s="27" t="e">
        <f t="shared" si="45"/>
        <v>#DIV/0!</v>
      </c>
      <c r="BJ157" s="24">
        <f>SUMIFS('Faturamento SP2'!$H$2:$H$557,'Faturamento SP2'!$D$2:$D$557,'Infos Relatório'!$B$84,'Faturamento SP2'!$E$2:$E$557,'Infos Relatório'!$B157,'Faturamento SP2'!$Z$2:$Z$557,'Infos Relatório'!BE$1)</f>
        <v>0</v>
      </c>
      <c r="BK157" s="23">
        <f>COUNTIFS('Faturamento SP2'!$D$2:$D$557,'Infos Relatório'!$B$84,'Faturamento SP2'!$E$2:$E$557,'Infos Relatório'!$B157,'Faturamento SP2'!$Z$2:$Z$557,'Infos Relatório'!BK$1)</f>
        <v>0</v>
      </c>
      <c r="BL157" s="14">
        <f>SUMIFS('Faturamento SP2'!$G$2:$G$557,'Faturamento SP2'!$D$2:$D$557,'Infos Relatório'!$B$84,'Faturamento SP2'!$E$2:$E$557,'Infos Relatório'!$B157,'Faturamento SP2'!$Z$2:$Z$557,'Infos Relatório'!BK$1)</f>
        <v>0</v>
      </c>
      <c r="BM157" s="14">
        <f>SUMIFS('Faturamento SP2'!$J$2:$J$557,'Faturamento SP2'!$D$2:$D$557,'Infos Relatório'!$B$84,'Faturamento SP2'!$E$2:$E$557,'Infos Relatório'!$B157,'Faturamento SP2'!$Z$2:$Z$557,'Infos Relatório'!BK$1)</f>
        <v>0</v>
      </c>
      <c r="BN157" s="15">
        <f>SUMIFS('Faturamento SP2'!$O$2:$O$557,'Faturamento SP2'!$D$2:$D$557,'Infos Relatório'!$B$84,'Faturamento SP2'!$E$2:$E$557,'Infos Relatório'!$B157,'Faturamento SP2'!$Z$2:$Z$557,'Infos Relatório'!BK$1,'Faturamento SP2'!$T$2:$T$557,"Sim")+SUMIFS('Faturamento SP2'!$P$2:$P$557,'Faturamento SP2'!$D$2:$D$557,'Infos Relatório'!$B$84,'Faturamento SP2'!$E$2:$E$557,'Infos Relatório'!$B157,'Faturamento SP2'!$Z$2:$Z$557,'Infos Relatório'!BK$1,'Faturamento SP2'!$T$2:$T$557,"Sim")</f>
        <v>0</v>
      </c>
      <c r="BO157" s="27" t="e">
        <f t="shared" si="46"/>
        <v>#DIV/0!</v>
      </c>
      <c r="BP157" s="24">
        <f>SUMIFS('Faturamento SP2'!$H$2:$H$557,'Faturamento SP2'!$D$2:$D$557,'Infos Relatório'!$B$84,'Faturamento SP2'!$E$2:$E$557,'Infos Relatório'!$B157,'Faturamento SP2'!$Z$2:$Z$557,'Infos Relatório'!BK$1)</f>
        <v>0</v>
      </c>
      <c r="BQ157" s="23">
        <f>COUNTIFS('Faturamento SP2'!$D$2:$D$557,'Infos Relatório'!$B$84,'Faturamento SP2'!$E$2:$E$557,'Infos Relatório'!$B157,'Faturamento SP2'!$Z$2:$Z$557,'Infos Relatório'!BQ$1)</f>
        <v>0</v>
      </c>
      <c r="BR157" s="14">
        <f>SUMIFS('Faturamento SP2'!$G$2:$G$557,'Faturamento SP2'!$D$2:$D$557,'Infos Relatório'!$B$84,'Faturamento SP2'!$E$2:$E$557,'Infos Relatório'!$B157,'Faturamento SP2'!$Z$2:$Z$557,'Infos Relatório'!BQ$1)</f>
        <v>0</v>
      </c>
      <c r="BS157" s="14">
        <f>SUMIFS('Faturamento SP2'!$J$2:$J$557,'Faturamento SP2'!$D$2:$D$557,'Infos Relatório'!$B$84,'Faturamento SP2'!$E$2:$E$557,'Infos Relatório'!$B157,'Faturamento SP2'!$Z$2:$Z$557,'Infos Relatório'!BQ$1)</f>
        <v>0</v>
      </c>
      <c r="BT157" s="15">
        <f>SUMIFS('Faturamento SP2'!$O$2:$O$557,'Faturamento SP2'!$D$2:$D$557,'Infos Relatório'!$B$84,'Faturamento SP2'!$E$2:$E$557,'Infos Relatório'!$B157,'Faturamento SP2'!$Z$2:$Z$557,'Infos Relatório'!BQ$1,'Faturamento SP2'!$T$2:$T$557,"Sim")+SUMIFS('Faturamento SP2'!$P$2:$P$557,'Faturamento SP2'!$D$2:$D$557,'Infos Relatório'!$B$84,'Faturamento SP2'!$E$2:$E$557,'Infos Relatório'!$B157,'Faturamento SP2'!$Z$2:$Z$557,'Infos Relatório'!BQ$1,'Faturamento SP2'!$T$2:$T$557,"Sim")</f>
        <v>0</v>
      </c>
      <c r="BU157" s="27" t="e">
        <f t="shared" si="47"/>
        <v>#DIV/0!</v>
      </c>
      <c r="BV157" s="24">
        <f>SUMIFS('Faturamento SP2'!$H$2:$H$557,'Faturamento SP2'!$D$2:$D$557,'Infos Relatório'!$B$84,'Faturamento SP2'!$E$2:$E$557,'Infos Relatório'!$B157,'Faturamento SP2'!$Z$2:$Z$557,'Infos Relatório'!BQ$1)</f>
        <v>0</v>
      </c>
    </row>
    <row r="158" spans="2:74">
      <c r="B158" s="17" t="s">
        <v>190</v>
      </c>
      <c r="C158" s="23">
        <f>COUNTIFS('Faturamento SP2'!$D$2:$D$557,'Infos Relatório'!$B$84,'Faturamento SP2'!$E$2:$E$557,'Infos Relatório'!$B158,'Faturamento SP2'!$Z$2:$Z$557,'Infos Relatório'!C$1)</f>
        <v>0</v>
      </c>
      <c r="D158" s="14">
        <f>SUMIFS('Faturamento SP2'!$G$2:$G$557,'Faturamento SP2'!$D$2:$D$557,'Infos Relatório'!$B$84,'Faturamento SP2'!$E$2:$E$557,'Infos Relatório'!$B158,'Faturamento SP2'!$Z$2:$Z$557,'Infos Relatório'!C$1)</f>
        <v>0</v>
      </c>
      <c r="E158" s="55">
        <f>SUMIFS('Faturamento SP2'!$J$2:$J$557,'Faturamento SP2'!$D$2:$D$557,'Infos Relatório'!$B$84,'Faturamento SP2'!$E$2:$E$557,'Infos Relatório'!$B158,'Faturamento SP2'!$Z$2:$Z$557,'Infos Relatório'!C$1)</f>
        <v>0</v>
      </c>
      <c r="F158" s="15">
        <f>SUMIFS('Faturamento SP2'!$O$2:$O$557,'Faturamento SP2'!$D$2:$D$557,'Infos Relatório'!$B$84,'Faturamento SP2'!$E$2:$E$557,'Infos Relatório'!$B158,'Faturamento SP2'!$Z$2:$Z$557,'Infos Relatório'!C$1,'Faturamento SP2'!$T$2:$T$557,"Sim")+SUMIFS('Faturamento SP2'!$P$2:$P$557,'Faturamento SP2'!$D$2:$D$557,'Infos Relatório'!$B$84,'Faturamento SP2'!$E$2:$E$557,'Infos Relatório'!$B158,'Faturamento SP2'!$Z$2:$Z$557,'Infos Relatório'!C$1,'Faturamento SP2'!$T$2:$T$557,"Sim")</f>
        <v>0</v>
      </c>
      <c r="G158" s="60" t="e">
        <f t="shared" si="36"/>
        <v>#DIV/0!</v>
      </c>
      <c r="H158" s="24">
        <f>SUMIFS('Faturamento SP2'!$H$2:$H$557,'Faturamento SP2'!$D$2:$D$557,'Infos Relatório'!$B$84,'Faturamento SP2'!$E$2:$E$557,'Infos Relatório'!$B158,'Faturamento SP2'!$Z$2:$Z$557,'Infos Relatório'!C$1)</f>
        <v>0</v>
      </c>
      <c r="I158" s="23">
        <f>COUNTIFS('Faturamento SP2'!$D$2:$D$557,'Infos Relatório'!$B$84,'Faturamento SP2'!$E$2:$E$557,'Infos Relatório'!$B158,'Faturamento SP2'!$Z$2:$Z$557,'Infos Relatório'!I$1)</f>
        <v>0</v>
      </c>
      <c r="J158" s="14">
        <f>SUMIFS('Faturamento SP2'!$G$2:$G$557,'Faturamento SP2'!$D$2:$D$557,'Infos Relatório'!$B$84,'Faturamento SP2'!$E$2:$E$557,'Infos Relatório'!$B158,'Faturamento SP2'!$Z$2:$Z$557,'Infos Relatório'!I$1)</f>
        <v>0</v>
      </c>
      <c r="K158" s="55">
        <f>SUMIFS('Faturamento SP2'!$J$2:$J$557,'Faturamento SP2'!$D$2:$D$557,'Infos Relatório'!$B$84,'Faturamento SP2'!$E$2:$E$557,'Infos Relatório'!$B158,'Faturamento SP2'!$Z$2:$Z$557,'Infos Relatório'!I$1)</f>
        <v>0</v>
      </c>
      <c r="L158" s="15">
        <f>SUMIFS('Faturamento SP2'!$O$2:$O$557,'Faturamento SP2'!$D$2:$D$557,'Infos Relatório'!$B$84,'Faturamento SP2'!$E$2:$E$557,'Infos Relatório'!$B158,'Faturamento SP2'!$Z$2:$Z$557,'Infos Relatório'!I$1,'Faturamento SP2'!$T$2:$T$557,"Sim")+SUMIFS('Faturamento SP2'!$P$2:$P$557,'Faturamento SP2'!$D$2:$D$557,'Infos Relatório'!$B$84,'Faturamento SP2'!$E$2:$E$557,'Infos Relatório'!$B158,'Faturamento SP2'!$Z$2:$Z$557,'Infos Relatório'!I$1,'Faturamento SP2'!$T$2:$T$557,"Sim")</f>
        <v>0</v>
      </c>
      <c r="M158" s="27" t="e">
        <f t="shared" si="37"/>
        <v>#DIV/0!</v>
      </c>
      <c r="N158" s="24">
        <f>SUMIFS('Faturamento SP2'!$H$2:$H$557,'Faturamento SP2'!$D$2:$D$557,'Infos Relatório'!$B$84,'Faturamento SP2'!$E$2:$E$557,'Infos Relatório'!$B158,'Faturamento SP2'!$Z$2:$Z$557,'Infos Relatório'!I$1)</f>
        <v>0</v>
      </c>
      <c r="O158" s="23">
        <f>COUNTIFS('Faturamento SP2'!$D$2:$D$557,'Infos Relatório'!$B$84,'Faturamento SP2'!$E$2:$E$557,'Infos Relatório'!$B158,'Faturamento SP2'!$Z$2:$Z$557,'Infos Relatório'!O$1)</f>
        <v>0</v>
      </c>
      <c r="P158" s="14">
        <f>SUMIFS('Faturamento SP2'!$G$2:$G$557,'Faturamento SP2'!$D$2:$D$557,'Infos Relatório'!$B$84,'Faturamento SP2'!$E$2:$E$557,'Infos Relatório'!$B158,'Faturamento SP2'!$Z$2:$Z$557,'Infos Relatório'!O$1)</f>
        <v>0</v>
      </c>
      <c r="Q158" s="14">
        <f>SUMIFS('Faturamento SP2'!$J$2:$J$557,'Faturamento SP2'!$D$2:$D$557,'Infos Relatório'!$B$84,'Faturamento SP2'!$E$2:$E$557,'Infos Relatório'!$B158,'Faturamento SP2'!$Z$2:$Z$557,'Infos Relatório'!O$1)</f>
        <v>0</v>
      </c>
      <c r="R158" s="15">
        <f>SUMIFS('Faturamento SP2'!$O$2:$O$557,'Faturamento SP2'!$D$2:$D$557,'Infos Relatório'!$B$84,'Faturamento SP2'!$E$2:$E$557,'Infos Relatório'!$B158,'Faturamento SP2'!$Z$2:$Z$557,'Infos Relatório'!O$1,'Faturamento SP2'!$T$2:$T$557,"Sim")+SUMIFS('Faturamento SP2'!$P$2:$P$557,'Faturamento SP2'!$D$2:$D$557,'Infos Relatório'!$B$84,'Faturamento SP2'!$E$2:$E$557,'Infos Relatório'!$B158,'Faturamento SP2'!$Z$2:$Z$557,'Infos Relatório'!O$1,'Faturamento SP2'!$T$2:$T$557,"Sim")</f>
        <v>0</v>
      </c>
      <c r="S158" s="27" t="e">
        <f t="shared" si="38"/>
        <v>#DIV/0!</v>
      </c>
      <c r="T158" s="24">
        <f>SUMIFS('Faturamento SP2'!$H$2:$H$557,'Faturamento SP2'!$D$2:$D$557,'Infos Relatório'!$B$84,'Faturamento SP2'!$E$2:$E$557,'Infos Relatório'!$B158,'Faturamento SP2'!$Z$2:$Z$557,'Infos Relatório'!O$1)</f>
        <v>0</v>
      </c>
      <c r="U158" s="23">
        <f>COUNTIFS('Faturamento SP2'!$D$2:$D$557,'Infos Relatório'!$B$84,'Faturamento SP2'!$E$2:$E$557,'Infos Relatório'!$B158,'Faturamento SP2'!$Z$2:$Z$557,'Infos Relatório'!U$1)</f>
        <v>0</v>
      </c>
      <c r="V158" s="14">
        <f>SUMIFS('Faturamento SP2'!$G$2:$G$557,'Faturamento SP2'!$D$2:$D$557,'Infos Relatório'!$B$84,'Faturamento SP2'!$E$2:$E$557,'Infos Relatório'!$B158,'Faturamento SP2'!$Z$2:$Z$557,'Infos Relatório'!U$1)</f>
        <v>0</v>
      </c>
      <c r="W158" s="14">
        <f>SUMIFS('Faturamento SP2'!$J$2:$J$557,'Faturamento SP2'!$D$2:$D$557,'Infos Relatório'!$B$84,'Faturamento SP2'!$E$2:$E$557,'Infos Relatório'!$B158,'Faturamento SP2'!$Z$2:$Z$557,'Infos Relatório'!U$1)</f>
        <v>0</v>
      </c>
      <c r="X158" s="15">
        <f>SUMIFS('Faturamento SP2'!$O$2:$O$557,'Faturamento SP2'!$D$2:$D$557,'Infos Relatório'!$B$84,'Faturamento SP2'!$E$2:$E$557,'Infos Relatório'!$B158,'Faturamento SP2'!$Z$2:$Z$557,'Infos Relatório'!U$1,'Faturamento SP2'!$T$2:$T$557,"Sim")+SUMIFS('Faturamento SP2'!$P$2:$P$557,'Faturamento SP2'!$D$2:$D$557,'Infos Relatório'!$B$84,'Faturamento SP2'!$E$2:$E$557,'Infos Relatório'!$B158,'Faturamento SP2'!$Z$2:$Z$557,'Infos Relatório'!U$1,'Faturamento SP2'!$T$2:$T$557,"Sim")</f>
        <v>0</v>
      </c>
      <c r="Y158" s="27" t="e">
        <f t="shared" si="39"/>
        <v>#DIV/0!</v>
      </c>
      <c r="Z158" s="24">
        <f>SUMIFS('Faturamento SP2'!$H$2:$H$557,'Faturamento SP2'!$D$2:$D$557,'Infos Relatório'!$B$84,'Faturamento SP2'!$E$2:$E$557,'Infos Relatório'!$B158,'Faturamento SP2'!$Z$2:$Z$557,'Infos Relatório'!U$1)</f>
        <v>0</v>
      </c>
      <c r="AA158" s="23">
        <f>COUNTIFS('Faturamento SP2'!$D$2:$D$557,'Infos Relatório'!$B$84,'Faturamento SP2'!$E$2:$E$557,'Infos Relatório'!$B158,'Faturamento SP2'!$Z$2:$Z$557,'Infos Relatório'!AA$1)</f>
        <v>0</v>
      </c>
      <c r="AB158" s="14">
        <f>SUMIFS('Faturamento SP2'!$G$2:$G$557,'Faturamento SP2'!$D$2:$D$557,'Infos Relatório'!$B$84,'Faturamento SP2'!$E$2:$E$557,'Infos Relatório'!$B158,'Faturamento SP2'!$Z$2:$Z$557,'Infos Relatório'!AA$1)</f>
        <v>0</v>
      </c>
      <c r="AC158" s="14">
        <f>SUMIFS('Faturamento SP2'!$J$2:$J$557,'Faturamento SP2'!$D$2:$D$557,'Infos Relatório'!$B$84,'Faturamento SP2'!$E$2:$E$557,'Infos Relatório'!$B158,'Faturamento SP2'!$Z$2:$Z$557,'Infos Relatório'!AA$1)</f>
        <v>0</v>
      </c>
      <c r="AD158" s="15">
        <f>SUMIFS('Faturamento SP2'!$O$2:$O$557,'Faturamento SP2'!$D$2:$D$557,'Infos Relatório'!$B$84,'Faturamento SP2'!$E$2:$E$557,'Infos Relatório'!$B158,'Faturamento SP2'!$Z$2:$Z$557,'Infos Relatório'!AA$1,'Faturamento SP2'!$T$2:$T$557,"Sim")+SUMIFS('Faturamento SP2'!$P$2:$P$557,'Faturamento SP2'!$D$2:$D$557,'Infos Relatório'!$B$84,'Faturamento SP2'!$E$2:$E$557,'Infos Relatório'!$B158,'Faturamento SP2'!$Z$2:$Z$557,'Infos Relatório'!AA$1,'Faturamento SP2'!$T$2:$T$557,"Sim")</f>
        <v>0</v>
      </c>
      <c r="AE158" s="27" t="e">
        <f t="shared" si="40"/>
        <v>#DIV/0!</v>
      </c>
      <c r="AF158" s="24">
        <f>SUMIFS('Faturamento SP2'!$H$2:$H$557,'Faturamento SP2'!$D$2:$D$557,'Infos Relatório'!$B$84,'Faturamento SP2'!$E$2:$E$557,'Infos Relatório'!$B158,'Faturamento SP2'!$Z$2:$Z$557,'Infos Relatório'!AA$1)</f>
        <v>0</v>
      </c>
      <c r="AG158" s="23">
        <f>COUNTIFS('Faturamento SP2'!$D$2:$D$557,'Infos Relatório'!$B$84,'Faturamento SP2'!$E$2:$E$557,'Infos Relatório'!$B158,'Faturamento SP2'!$Z$2:$Z$557,'Infos Relatório'!AG$1)</f>
        <v>0</v>
      </c>
      <c r="AH158" s="14">
        <f>SUMIFS('Faturamento SP2'!$G$2:$G$557,'Faturamento SP2'!$D$2:$D$557,'Infos Relatório'!$B$84,'Faturamento SP2'!$E$2:$E$557,'Infos Relatório'!$B158,'Faturamento SP2'!$Z$2:$Z$557,'Infos Relatório'!AG$1)</f>
        <v>0</v>
      </c>
      <c r="AI158" s="14">
        <f>SUMIFS('Faturamento SP2'!$J$2:$J$557,'Faturamento SP2'!$D$2:$D$557,'Infos Relatório'!$B$84,'Faturamento SP2'!$E$2:$E$557,'Infos Relatório'!$B158,'Faturamento SP2'!$Z$2:$Z$557,'Infos Relatório'!AG$1)</f>
        <v>0</v>
      </c>
      <c r="AJ158" s="15">
        <f>SUMIFS('Faturamento SP2'!$O$2:$O$557,'Faturamento SP2'!$D$2:$D$557,'Infos Relatório'!$B$84,'Faturamento SP2'!$E$2:$E$557,'Infos Relatório'!$B158,'Faturamento SP2'!$Z$2:$Z$557,'Infos Relatório'!AG$1,'Faturamento SP2'!$T$2:$T$557,"Sim")+SUMIFS('Faturamento SP2'!$P$2:$P$557,'Faturamento SP2'!$D$2:$D$557,'Infos Relatório'!$B$84,'Faturamento SP2'!$E$2:$E$557,'Infos Relatório'!$B158,'Faturamento SP2'!$Z$2:$Z$557,'Infos Relatório'!AG$1,'Faturamento SP2'!$T$2:$T$557,"Sim")</f>
        <v>0</v>
      </c>
      <c r="AK158" s="27" t="e">
        <f t="shared" si="41"/>
        <v>#DIV/0!</v>
      </c>
      <c r="AL158" s="24">
        <f>SUMIFS('Faturamento SP2'!$H$2:$H$557,'Faturamento SP2'!$D$2:$D$557,'Infos Relatório'!$B$84,'Faturamento SP2'!$E$2:$E$557,'Infos Relatório'!$B158,'Faturamento SP2'!$Z$2:$Z$557,'Infos Relatório'!AG$1)</f>
        <v>0</v>
      </c>
      <c r="AM158" s="23">
        <f>COUNTIFS('Faturamento SP2'!$D$2:$D$557,'Infos Relatório'!$B$84,'Faturamento SP2'!$E$2:$E$557,'Infos Relatório'!$B158,'Faturamento SP2'!$Z$2:$Z$557,'Infos Relatório'!AM$1)</f>
        <v>0</v>
      </c>
      <c r="AN158" s="14">
        <f>SUMIFS('Faturamento SP2'!$G$2:$G$557,'Faturamento SP2'!$D$2:$D$557,'Infos Relatório'!$B$84,'Faturamento SP2'!$E$2:$E$557,'Infos Relatório'!$B158,'Faturamento SP2'!$Z$2:$Z$557,'Infos Relatório'!AM$1)</f>
        <v>0</v>
      </c>
      <c r="AO158" s="14">
        <f>SUMIFS('Faturamento SP2'!$J$2:$J$557,'Faturamento SP2'!$D$2:$D$557,'Infos Relatório'!$B$84,'Faturamento SP2'!$E$2:$E$557,'Infos Relatório'!$B158,'Faturamento SP2'!$Z$2:$Z$557,'Infos Relatório'!AM$1)</f>
        <v>0</v>
      </c>
      <c r="AP158" s="15">
        <f>SUMIFS('Faturamento SP2'!$O$2:$O$557,'Faturamento SP2'!$D$2:$D$557,'Infos Relatório'!$B$84,'Faturamento SP2'!$E$2:$E$557,'Infos Relatório'!$B158,'Faturamento SP2'!$Z$2:$Z$557,'Infos Relatório'!AM$1,'Faturamento SP2'!$T$2:$T$557,"Sim")+SUMIFS('Faturamento SP2'!$P$2:$P$557,'Faturamento SP2'!$D$2:$D$557,'Infos Relatório'!$B$84,'Faturamento SP2'!$E$2:$E$557,'Infos Relatório'!$B158,'Faturamento SP2'!$Z$2:$Z$557,'Infos Relatório'!AM$1,'Faturamento SP2'!$T$2:$T$557,"Sim")</f>
        <v>0</v>
      </c>
      <c r="AQ158" s="27" t="e">
        <f t="shared" si="42"/>
        <v>#DIV/0!</v>
      </c>
      <c r="AR158" s="24">
        <f>SUMIFS('Faturamento SP2'!$H$2:$H$557,'Faturamento SP2'!$D$2:$D$557,'Infos Relatório'!$B$84,'Faturamento SP2'!$E$2:$E$557,'Infos Relatório'!$B158,'Faturamento SP2'!$Z$2:$Z$557,'Infos Relatório'!AM$1)</f>
        <v>0</v>
      </c>
      <c r="AS158" s="23">
        <f>COUNTIFS('Faturamento SP2'!$D$2:$D$557,'Infos Relatório'!$B$84,'Faturamento SP2'!$E$2:$E$557,'Infos Relatório'!$B158,'Faturamento SP2'!$Z$2:$Z$557,'Infos Relatório'!AS$1)</f>
        <v>0</v>
      </c>
      <c r="AT158" s="14">
        <f>SUMIFS('Faturamento SP2'!$G$2:$G$557,'Faturamento SP2'!$D$2:$D$557,'Infos Relatório'!$B$84,'Faturamento SP2'!$E$2:$E$557,'Infos Relatório'!$B158,'Faturamento SP2'!$Z$2:$Z$557,'Infos Relatório'!AS$1)</f>
        <v>0</v>
      </c>
      <c r="AU158" s="14">
        <f>SUMIFS('Faturamento SP2'!$J$2:$J$557,'Faturamento SP2'!$D$2:$D$557,'Infos Relatório'!$B$84,'Faturamento SP2'!$E$2:$E$557,'Infos Relatório'!$B158,'Faturamento SP2'!$Z$2:$Z$557,'Infos Relatório'!AS$1)</f>
        <v>0</v>
      </c>
      <c r="AV158" s="15">
        <f>SUMIFS('Faturamento SP2'!$O$2:$O$557,'Faturamento SP2'!$D$2:$D$557,'Infos Relatório'!$B$84,'Faturamento SP2'!$E$2:$E$557,'Infos Relatório'!$B158,'Faturamento SP2'!$Z$2:$Z$557,'Infos Relatório'!AS$1,'Faturamento SP2'!$T$2:$T$557,"Sim")+SUMIFS('Faturamento SP2'!$P$2:$P$557,'Faturamento SP2'!$D$2:$D$557,'Infos Relatório'!$B$84,'Faturamento SP2'!$E$2:$E$557,'Infos Relatório'!$B158,'Faturamento SP2'!$Z$2:$Z$557,'Infos Relatório'!AS$1,'Faturamento SP2'!$T$2:$T$557,"Sim")</f>
        <v>0</v>
      </c>
      <c r="AW158" s="27" t="e">
        <f t="shared" si="43"/>
        <v>#DIV/0!</v>
      </c>
      <c r="AX158" s="24">
        <f>SUMIFS('Faturamento SP2'!$H$2:$H$557,'Faturamento SP2'!$D$2:$D$557,'Infos Relatório'!$B$84,'Faturamento SP2'!$E$2:$E$557,'Infos Relatório'!$B158,'Faturamento SP2'!$Z$2:$Z$557,'Infos Relatório'!AS$1)</f>
        <v>0</v>
      </c>
      <c r="AY158" s="23">
        <f>COUNTIFS('Faturamento SP2'!$D$2:$D$557,'Infos Relatório'!$B$84,'Faturamento SP2'!$E$2:$E$557,'Infos Relatório'!$B158,'Faturamento SP2'!$Z$2:$Z$557,'Infos Relatório'!AY$1)</f>
        <v>0</v>
      </c>
      <c r="AZ158" s="14">
        <f>SUMIFS('Faturamento SP2'!$G$2:$G$557,'Faturamento SP2'!$D$2:$D$557,'Infos Relatório'!$B$84,'Faturamento SP2'!$E$2:$E$557,'Infos Relatório'!$B158,'Faturamento SP2'!$Z$2:$Z$557,'Infos Relatório'!AY$1)</f>
        <v>0</v>
      </c>
      <c r="BA158" s="14">
        <f>SUMIFS('Faturamento SP2'!$J$2:$J$557,'Faturamento SP2'!$D$2:$D$557,'Infos Relatório'!$B$84,'Faturamento SP2'!$E$2:$E$557,'Infos Relatório'!$B158,'Faturamento SP2'!$Z$2:$Z$557,'Infos Relatório'!AY$1)</f>
        <v>0</v>
      </c>
      <c r="BB158" s="15">
        <f>SUMIFS('Faturamento SP2'!$O$2:$O$557,'Faturamento SP2'!$D$2:$D$557,'Infos Relatório'!$B$84,'Faturamento SP2'!$E$2:$E$557,'Infos Relatório'!$B158,'Faturamento SP2'!$Z$2:$Z$557,'Infos Relatório'!AY$1,'Faturamento SP2'!$T$2:$T$557,"Sim")+SUMIFS('Faturamento SP2'!$P$2:$P$557,'Faturamento SP2'!$D$2:$D$557,'Infos Relatório'!$B$84,'Faturamento SP2'!$E$2:$E$557,'Infos Relatório'!$B158,'Faturamento SP2'!$Z$2:$Z$557,'Infos Relatório'!AY$1,'Faturamento SP2'!$T$2:$T$557,"Sim")</f>
        <v>0</v>
      </c>
      <c r="BC158" s="27" t="e">
        <f t="shared" si="44"/>
        <v>#DIV/0!</v>
      </c>
      <c r="BD158" s="24">
        <f>SUMIFS('Faturamento SP2'!$H$2:$H$557,'Faturamento SP2'!$D$2:$D$557,'Infos Relatório'!$B$84,'Faturamento SP2'!$E$2:$E$557,'Infos Relatório'!$B158,'Faturamento SP2'!$Z$2:$Z$557,'Infos Relatório'!AY$1)</f>
        <v>0</v>
      </c>
      <c r="BE158" s="23">
        <f>COUNTIFS('Faturamento SP2'!$D$2:$D$557,'Infos Relatório'!$B$84,'Faturamento SP2'!$E$2:$E$557,'Infos Relatório'!$B158,'Faturamento SP2'!$Z$2:$Z$557,'Infos Relatório'!BE$1)</f>
        <v>0</v>
      </c>
      <c r="BF158" s="14">
        <f>SUMIFS('Faturamento SP2'!$G$2:$G$557,'Faturamento SP2'!$D$2:$D$557,'Infos Relatório'!$B$84,'Faturamento SP2'!$E$2:$E$557,'Infos Relatório'!$B158,'Faturamento SP2'!$Z$2:$Z$557,'Infos Relatório'!BE$1)</f>
        <v>0</v>
      </c>
      <c r="BG158" s="14">
        <f>SUMIFS('Faturamento SP2'!$J$2:$J$557,'Faturamento SP2'!$D$2:$D$557,'Infos Relatório'!$B$84,'Faturamento SP2'!$E$2:$E$557,'Infos Relatório'!$B158,'Faturamento SP2'!$Z$2:$Z$557,'Infos Relatório'!BE$1)</f>
        <v>0</v>
      </c>
      <c r="BH158" s="15">
        <f>SUMIFS('Faturamento SP2'!$O$2:$O$557,'Faturamento SP2'!$D$2:$D$557,'Infos Relatório'!$B$84,'Faturamento SP2'!$E$2:$E$557,'Infos Relatório'!$B158,'Faturamento SP2'!$Z$2:$Z$557,'Infos Relatório'!BE$1,'Faturamento SP2'!$T$2:$T$557,"Sim")+SUMIFS('Faturamento SP2'!$P$2:$P$557,'Faturamento SP2'!$D$2:$D$557,'Infos Relatório'!$B$84,'Faturamento SP2'!$E$2:$E$557,'Infos Relatório'!$B158,'Faturamento SP2'!$Z$2:$Z$557,'Infos Relatório'!BE$1,'Faturamento SP2'!$T$2:$T$557,"Sim")</f>
        <v>0</v>
      </c>
      <c r="BI158" s="27" t="e">
        <f t="shared" si="45"/>
        <v>#DIV/0!</v>
      </c>
      <c r="BJ158" s="24">
        <f>SUMIFS('Faturamento SP2'!$H$2:$H$557,'Faturamento SP2'!$D$2:$D$557,'Infos Relatório'!$B$84,'Faturamento SP2'!$E$2:$E$557,'Infos Relatório'!$B158,'Faturamento SP2'!$Z$2:$Z$557,'Infos Relatório'!BE$1)</f>
        <v>0</v>
      </c>
      <c r="BK158" s="23">
        <f>COUNTIFS('Faturamento SP2'!$D$2:$D$557,'Infos Relatório'!$B$84,'Faturamento SP2'!$E$2:$E$557,'Infos Relatório'!$B158,'Faturamento SP2'!$Z$2:$Z$557,'Infos Relatório'!BK$1)</f>
        <v>0</v>
      </c>
      <c r="BL158" s="14">
        <f>SUMIFS('Faturamento SP2'!$G$2:$G$557,'Faturamento SP2'!$D$2:$D$557,'Infos Relatório'!$B$84,'Faturamento SP2'!$E$2:$E$557,'Infos Relatório'!$B158,'Faturamento SP2'!$Z$2:$Z$557,'Infos Relatório'!BK$1)</f>
        <v>0</v>
      </c>
      <c r="BM158" s="14">
        <f>SUMIFS('Faturamento SP2'!$J$2:$J$557,'Faturamento SP2'!$D$2:$D$557,'Infos Relatório'!$B$84,'Faturamento SP2'!$E$2:$E$557,'Infos Relatório'!$B158,'Faturamento SP2'!$Z$2:$Z$557,'Infos Relatório'!BK$1)</f>
        <v>0</v>
      </c>
      <c r="BN158" s="15">
        <f>SUMIFS('Faturamento SP2'!$O$2:$O$557,'Faturamento SP2'!$D$2:$D$557,'Infos Relatório'!$B$84,'Faturamento SP2'!$E$2:$E$557,'Infos Relatório'!$B158,'Faturamento SP2'!$Z$2:$Z$557,'Infos Relatório'!BK$1,'Faturamento SP2'!$T$2:$T$557,"Sim")+SUMIFS('Faturamento SP2'!$P$2:$P$557,'Faturamento SP2'!$D$2:$D$557,'Infos Relatório'!$B$84,'Faturamento SP2'!$E$2:$E$557,'Infos Relatório'!$B158,'Faturamento SP2'!$Z$2:$Z$557,'Infos Relatório'!BK$1,'Faturamento SP2'!$T$2:$T$557,"Sim")</f>
        <v>0</v>
      </c>
      <c r="BO158" s="27" t="e">
        <f t="shared" si="46"/>
        <v>#DIV/0!</v>
      </c>
      <c r="BP158" s="24">
        <f>SUMIFS('Faturamento SP2'!$H$2:$H$557,'Faturamento SP2'!$D$2:$D$557,'Infos Relatório'!$B$84,'Faturamento SP2'!$E$2:$E$557,'Infos Relatório'!$B158,'Faturamento SP2'!$Z$2:$Z$557,'Infos Relatório'!BK$1)</f>
        <v>0</v>
      </c>
      <c r="BQ158" s="23">
        <f>COUNTIFS('Faturamento SP2'!$D$2:$D$557,'Infos Relatório'!$B$84,'Faturamento SP2'!$E$2:$E$557,'Infos Relatório'!$B158,'Faturamento SP2'!$Z$2:$Z$557,'Infos Relatório'!BQ$1)</f>
        <v>0</v>
      </c>
      <c r="BR158" s="14">
        <f>SUMIFS('Faturamento SP2'!$G$2:$G$557,'Faturamento SP2'!$D$2:$D$557,'Infos Relatório'!$B$84,'Faturamento SP2'!$E$2:$E$557,'Infos Relatório'!$B158,'Faturamento SP2'!$Z$2:$Z$557,'Infos Relatório'!BQ$1)</f>
        <v>0</v>
      </c>
      <c r="BS158" s="14">
        <f>SUMIFS('Faturamento SP2'!$J$2:$J$557,'Faturamento SP2'!$D$2:$D$557,'Infos Relatório'!$B$84,'Faturamento SP2'!$E$2:$E$557,'Infos Relatório'!$B158,'Faturamento SP2'!$Z$2:$Z$557,'Infos Relatório'!BQ$1)</f>
        <v>0</v>
      </c>
      <c r="BT158" s="15">
        <f>SUMIFS('Faturamento SP2'!$O$2:$O$557,'Faturamento SP2'!$D$2:$D$557,'Infos Relatório'!$B$84,'Faturamento SP2'!$E$2:$E$557,'Infos Relatório'!$B158,'Faturamento SP2'!$Z$2:$Z$557,'Infos Relatório'!BQ$1,'Faturamento SP2'!$T$2:$T$557,"Sim")+SUMIFS('Faturamento SP2'!$P$2:$P$557,'Faturamento SP2'!$D$2:$D$557,'Infos Relatório'!$B$84,'Faturamento SP2'!$E$2:$E$557,'Infos Relatório'!$B158,'Faturamento SP2'!$Z$2:$Z$557,'Infos Relatório'!BQ$1,'Faturamento SP2'!$T$2:$T$557,"Sim")</f>
        <v>0</v>
      </c>
      <c r="BU158" s="27" t="e">
        <f t="shared" si="47"/>
        <v>#DIV/0!</v>
      </c>
      <c r="BV158" s="24">
        <f>SUMIFS('Faturamento SP2'!$H$2:$H$557,'Faturamento SP2'!$D$2:$D$557,'Infos Relatório'!$B$84,'Faturamento SP2'!$E$2:$E$557,'Infos Relatório'!$B158,'Faturamento SP2'!$Z$2:$Z$557,'Infos Relatório'!BQ$1)</f>
        <v>0</v>
      </c>
    </row>
    <row r="159" spans="2:74">
      <c r="B159" s="17" t="s">
        <v>162</v>
      </c>
      <c r="C159" s="23">
        <f>COUNTIFS('Faturamento SP2'!$D$2:$D$557,'Infos Relatório'!$B$84,'Faturamento SP2'!$E$2:$E$557,'Infos Relatório'!$B159,'Faturamento SP2'!$Z$2:$Z$557,'Infos Relatório'!C$1)</f>
        <v>0</v>
      </c>
      <c r="D159" s="14">
        <f>SUMIFS('Faturamento SP2'!$G$2:$G$557,'Faturamento SP2'!$D$2:$D$557,'Infos Relatório'!$B$84,'Faturamento SP2'!$E$2:$E$557,'Infos Relatório'!$B159,'Faturamento SP2'!$Z$2:$Z$557,'Infos Relatório'!C$1)</f>
        <v>0</v>
      </c>
      <c r="E159" s="55">
        <f>SUMIFS('Faturamento SP2'!$J$2:$J$557,'Faturamento SP2'!$D$2:$D$557,'Infos Relatório'!$B$84,'Faturamento SP2'!$E$2:$E$557,'Infos Relatório'!$B159,'Faturamento SP2'!$Z$2:$Z$557,'Infos Relatório'!C$1)</f>
        <v>0</v>
      </c>
      <c r="F159" s="15">
        <f>SUMIFS('Faturamento SP2'!$O$2:$O$557,'Faturamento SP2'!$D$2:$D$557,'Infos Relatório'!$B$84,'Faturamento SP2'!$E$2:$E$557,'Infos Relatório'!$B159,'Faturamento SP2'!$Z$2:$Z$557,'Infos Relatório'!C$1,'Faturamento SP2'!$T$2:$T$557,"Sim")+SUMIFS('Faturamento SP2'!$P$2:$P$557,'Faturamento SP2'!$D$2:$D$557,'Infos Relatório'!$B$84,'Faturamento SP2'!$E$2:$E$557,'Infos Relatório'!$B159,'Faturamento SP2'!$Z$2:$Z$557,'Infos Relatório'!C$1,'Faturamento SP2'!$T$2:$T$557,"Sim")</f>
        <v>0</v>
      </c>
      <c r="G159" s="60" t="e">
        <f t="shared" si="36"/>
        <v>#DIV/0!</v>
      </c>
      <c r="H159" s="24">
        <f>SUMIFS('Faturamento SP2'!$H$2:$H$557,'Faturamento SP2'!$D$2:$D$557,'Infos Relatório'!$B$84,'Faturamento SP2'!$E$2:$E$557,'Infos Relatório'!$B159,'Faturamento SP2'!$Z$2:$Z$557,'Infos Relatório'!C$1)</f>
        <v>0</v>
      </c>
      <c r="I159" s="23">
        <f>COUNTIFS('Faturamento SP2'!$D$2:$D$557,'Infos Relatório'!$B$84,'Faturamento SP2'!$E$2:$E$557,'Infos Relatório'!$B159,'Faturamento SP2'!$Z$2:$Z$557,'Infos Relatório'!I$1)</f>
        <v>0</v>
      </c>
      <c r="J159" s="14">
        <f>SUMIFS('Faturamento SP2'!$G$2:$G$557,'Faturamento SP2'!$D$2:$D$557,'Infos Relatório'!$B$84,'Faturamento SP2'!$E$2:$E$557,'Infos Relatório'!$B159,'Faturamento SP2'!$Z$2:$Z$557,'Infos Relatório'!I$1)</f>
        <v>0</v>
      </c>
      <c r="K159" s="55">
        <f>SUMIFS('Faturamento SP2'!$J$2:$J$557,'Faturamento SP2'!$D$2:$D$557,'Infos Relatório'!$B$84,'Faturamento SP2'!$E$2:$E$557,'Infos Relatório'!$B159,'Faturamento SP2'!$Z$2:$Z$557,'Infos Relatório'!I$1)</f>
        <v>0</v>
      </c>
      <c r="L159" s="15">
        <f>SUMIFS('Faturamento SP2'!$O$2:$O$557,'Faturamento SP2'!$D$2:$D$557,'Infos Relatório'!$B$84,'Faturamento SP2'!$E$2:$E$557,'Infos Relatório'!$B159,'Faturamento SP2'!$Z$2:$Z$557,'Infos Relatório'!I$1,'Faturamento SP2'!$T$2:$T$557,"Sim")+SUMIFS('Faturamento SP2'!$P$2:$P$557,'Faturamento SP2'!$D$2:$D$557,'Infos Relatório'!$B$84,'Faturamento SP2'!$E$2:$E$557,'Infos Relatório'!$B159,'Faturamento SP2'!$Z$2:$Z$557,'Infos Relatório'!I$1,'Faturamento SP2'!$T$2:$T$557,"Sim")</f>
        <v>0</v>
      </c>
      <c r="M159" s="27" t="e">
        <f t="shared" si="37"/>
        <v>#DIV/0!</v>
      </c>
      <c r="N159" s="24">
        <f>SUMIFS('Faturamento SP2'!$H$2:$H$557,'Faturamento SP2'!$D$2:$D$557,'Infos Relatório'!$B$84,'Faturamento SP2'!$E$2:$E$557,'Infos Relatório'!$B159,'Faturamento SP2'!$Z$2:$Z$557,'Infos Relatório'!I$1)</f>
        <v>0</v>
      </c>
      <c r="O159" s="23">
        <f>COUNTIFS('Faturamento SP2'!$D$2:$D$557,'Infos Relatório'!$B$84,'Faturamento SP2'!$E$2:$E$557,'Infos Relatório'!$B159,'Faturamento SP2'!$Z$2:$Z$557,'Infos Relatório'!O$1)</f>
        <v>0</v>
      </c>
      <c r="P159" s="14">
        <f>SUMIFS('Faturamento SP2'!$G$2:$G$557,'Faturamento SP2'!$D$2:$D$557,'Infos Relatório'!$B$84,'Faturamento SP2'!$E$2:$E$557,'Infos Relatório'!$B159,'Faturamento SP2'!$Z$2:$Z$557,'Infos Relatório'!O$1)</f>
        <v>0</v>
      </c>
      <c r="Q159" s="14">
        <f>SUMIFS('Faturamento SP2'!$J$2:$J$557,'Faturamento SP2'!$D$2:$D$557,'Infos Relatório'!$B$84,'Faturamento SP2'!$E$2:$E$557,'Infos Relatório'!$B159,'Faturamento SP2'!$Z$2:$Z$557,'Infos Relatório'!O$1)</f>
        <v>0</v>
      </c>
      <c r="R159" s="15">
        <f>SUMIFS('Faturamento SP2'!$O$2:$O$557,'Faturamento SP2'!$D$2:$D$557,'Infos Relatório'!$B$84,'Faturamento SP2'!$E$2:$E$557,'Infos Relatório'!$B159,'Faturamento SP2'!$Z$2:$Z$557,'Infos Relatório'!O$1,'Faturamento SP2'!$T$2:$T$557,"Sim")+SUMIFS('Faturamento SP2'!$P$2:$P$557,'Faturamento SP2'!$D$2:$D$557,'Infos Relatório'!$B$84,'Faturamento SP2'!$E$2:$E$557,'Infos Relatório'!$B159,'Faturamento SP2'!$Z$2:$Z$557,'Infos Relatório'!O$1,'Faturamento SP2'!$T$2:$T$557,"Sim")</f>
        <v>0</v>
      </c>
      <c r="S159" s="27" t="e">
        <f t="shared" si="38"/>
        <v>#DIV/0!</v>
      </c>
      <c r="T159" s="24">
        <f>SUMIFS('Faturamento SP2'!$H$2:$H$557,'Faturamento SP2'!$D$2:$D$557,'Infos Relatório'!$B$84,'Faturamento SP2'!$E$2:$E$557,'Infos Relatório'!$B159,'Faturamento SP2'!$Z$2:$Z$557,'Infos Relatório'!O$1)</f>
        <v>0</v>
      </c>
      <c r="U159" s="23">
        <f>COUNTIFS('Faturamento SP2'!$D$2:$D$557,'Infos Relatório'!$B$84,'Faturamento SP2'!$E$2:$E$557,'Infos Relatório'!$B159,'Faturamento SP2'!$Z$2:$Z$557,'Infos Relatório'!U$1)</f>
        <v>0</v>
      </c>
      <c r="V159" s="14">
        <f>SUMIFS('Faturamento SP2'!$G$2:$G$557,'Faturamento SP2'!$D$2:$D$557,'Infos Relatório'!$B$84,'Faturamento SP2'!$E$2:$E$557,'Infos Relatório'!$B159,'Faturamento SP2'!$Z$2:$Z$557,'Infos Relatório'!U$1)</f>
        <v>0</v>
      </c>
      <c r="W159" s="14">
        <f>SUMIFS('Faturamento SP2'!$J$2:$J$557,'Faturamento SP2'!$D$2:$D$557,'Infos Relatório'!$B$84,'Faturamento SP2'!$E$2:$E$557,'Infos Relatório'!$B159,'Faturamento SP2'!$Z$2:$Z$557,'Infos Relatório'!U$1)</f>
        <v>0</v>
      </c>
      <c r="X159" s="15">
        <f>SUMIFS('Faturamento SP2'!$O$2:$O$557,'Faturamento SP2'!$D$2:$D$557,'Infos Relatório'!$B$84,'Faturamento SP2'!$E$2:$E$557,'Infos Relatório'!$B159,'Faturamento SP2'!$Z$2:$Z$557,'Infos Relatório'!U$1,'Faturamento SP2'!$T$2:$T$557,"Sim")+SUMIFS('Faturamento SP2'!$P$2:$P$557,'Faturamento SP2'!$D$2:$D$557,'Infos Relatório'!$B$84,'Faturamento SP2'!$E$2:$E$557,'Infos Relatório'!$B159,'Faturamento SP2'!$Z$2:$Z$557,'Infos Relatório'!U$1,'Faturamento SP2'!$T$2:$T$557,"Sim")</f>
        <v>0</v>
      </c>
      <c r="Y159" s="27" t="e">
        <f t="shared" si="39"/>
        <v>#DIV/0!</v>
      </c>
      <c r="Z159" s="24">
        <f>SUMIFS('Faturamento SP2'!$H$2:$H$557,'Faturamento SP2'!$D$2:$D$557,'Infos Relatório'!$B$84,'Faturamento SP2'!$E$2:$E$557,'Infos Relatório'!$B159,'Faturamento SP2'!$Z$2:$Z$557,'Infos Relatório'!U$1)</f>
        <v>0</v>
      </c>
      <c r="AA159" s="23">
        <f>COUNTIFS('Faturamento SP2'!$D$2:$D$557,'Infos Relatório'!$B$84,'Faturamento SP2'!$E$2:$E$557,'Infos Relatório'!$B159,'Faturamento SP2'!$Z$2:$Z$557,'Infos Relatório'!AA$1)</f>
        <v>0</v>
      </c>
      <c r="AB159" s="14">
        <f>SUMIFS('Faturamento SP2'!$G$2:$G$557,'Faturamento SP2'!$D$2:$D$557,'Infos Relatório'!$B$84,'Faturamento SP2'!$E$2:$E$557,'Infos Relatório'!$B159,'Faturamento SP2'!$Z$2:$Z$557,'Infos Relatório'!AA$1)</f>
        <v>0</v>
      </c>
      <c r="AC159" s="14">
        <f>SUMIFS('Faturamento SP2'!$J$2:$J$557,'Faturamento SP2'!$D$2:$D$557,'Infos Relatório'!$B$84,'Faturamento SP2'!$E$2:$E$557,'Infos Relatório'!$B159,'Faturamento SP2'!$Z$2:$Z$557,'Infos Relatório'!AA$1)</f>
        <v>0</v>
      </c>
      <c r="AD159" s="15">
        <f>SUMIFS('Faturamento SP2'!$O$2:$O$557,'Faturamento SP2'!$D$2:$D$557,'Infos Relatório'!$B$84,'Faturamento SP2'!$E$2:$E$557,'Infos Relatório'!$B159,'Faturamento SP2'!$Z$2:$Z$557,'Infos Relatório'!AA$1,'Faturamento SP2'!$T$2:$T$557,"Sim")+SUMIFS('Faturamento SP2'!$P$2:$P$557,'Faturamento SP2'!$D$2:$D$557,'Infos Relatório'!$B$84,'Faturamento SP2'!$E$2:$E$557,'Infos Relatório'!$B159,'Faturamento SP2'!$Z$2:$Z$557,'Infos Relatório'!AA$1,'Faturamento SP2'!$T$2:$T$557,"Sim")</f>
        <v>0</v>
      </c>
      <c r="AE159" s="27" t="e">
        <f t="shared" si="40"/>
        <v>#DIV/0!</v>
      </c>
      <c r="AF159" s="24">
        <f>SUMIFS('Faturamento SP2'!$H$2:$H$557,'Faturamento SP2'!$D$2:$D$557,'Infos Relatório'!$B$84,'Faturamento SP2'!$E$2:$E$557,'Infos Relatório'!$B159,'Faturamento SP2'!$Z$2:$Z$557,'Infos Relatório'!AA$1)</f>
        <v>0</v>
      </c>
      <c r="AG159" s="23">
        <f>COUNTIFS('Faturamento SP2'!$D$2:$D$557,'Infos Relatório'!$B$84,'Faturamento SP2'!$E$2:$E$557,'Infos Relatório'!$B159,'Faturamento SP2'!$Z$2:$Z$557,'Infos Relatório'!AG$1)</f>
        <v>0</v>
      </c>
      <c r="AH159" s="14">
        <f>SUMIFS('Faturamento SP2'!$G$2:$G$557,'Faturamento SP2'!$D$2:$D$557,'Infos Relatório'!$B$84,'Faturamento SP2'!$E$2:$E$557,'Infos Relatório'!$B159,'Faturamento SP2'!$Z$2:$Z$557,'Infos Relatório'!AG$1)</f>
        <v>0</v>
      </c>
      <c r="AI159" s="14">
        <f>SUMIFS('Faturamento SP2'!$J$2:$J$557,'Faturamento SP2'!$D$2:$D$557,'Infos Relatório'!$B$84,'Faturamento SP2'!$E$2:$E$557,'Infos Relatório'!$B159,'Faturamento SP2'!$Z$2:$Z$557,'Infos Relatório'!AG$1)</f>
        <v>0</v>
      </c>
      <c r="AJ159" s="15">
        <f>SUMIFS('Faturamento SP2'!$O$2:$O$557,'Faturamento SP2'!$D$2:$D$557,'Infos Relatório'!$B$84,'Faturamento SP2'!$E$2:$E$557,'Infos Relatório'!$B159,'Faturamento SP2'!$Z$2:$Z$557,'Infos Relatório'!AG$1,'Faturamento SP2'!$T$2:$T$557,"Sim")+SUMIFS('Faturamento SP2'!$P$2:$P$557,'Faturamento SP2'!$D$2:$D$557,'Infos Relatório'!$B$84,'Faturamento SP2'!$E$2:$E$557,'Infos Relatório'!$B159,'Faturamento SP2'!$Z$2:$Z$557,'Infos Relatório'!AG$1,'Faturamento SP2'!$T$2:$T$557,"Sim")</f>
        <v>0</v>
      </c>
      <c r="AK159" s="27" t="e">
        <f t="shared" si="41"/>
        <v>#DIV/0!</v>
      </c>
      <c r="AL159" s="24">
        <f>SUMIFS('Faturamento SP2'!$H$2:$H$557,'Faturamento SP2'!$D$2:$D$557,'Infos Relatório'!$B$84,'Faturamento SP2'!$E$2:$E$557,'Infos Relatório'!$B159,'Faturamento SP2'!$Z$2:$Z$557,'Infos Relatório'!AG$1)</f>
        <v>0</v>
      </c>
      <c r="AM159" s="23">
        <f>COUNTIFS('Faturamento SP2'!$D$2:$D$557,'Infos Relatório'!$B$84,'Faturamento SP2'!$E$2:$E$557,'Infos Relatório'!$B159,'Faturamento SP2'!$Z$2:$Z$557,'Infos Relatório'!AM$1)</f>
        <v>0</v>
      </c>
      <c r="AN159" s="14">
        <f>SUMIFS('Faturamento SP2'!$G$2:$G$557,'Faturamento SP2'!$D$2:$D$557,'Infos Relatório'!$B$84,'Faturamento SP2'!$E$2:$E$557,'Infos Relatório'!$B159,'Faturamento SP2'!$Z$2:$Z$557,'Infos Relatório'!AM$1)</f>
        <v>0</v>
      </c>
      <c r="AO159" s="14">
        <f>SUMIFS('Faturamento SP2'!$J$2:$J$557,'Faturamento SP2'!$D$2:$D$557,'Infos Relatório'!$B$84,'Faturamento SP2'!$E$2:$E$557,'Infos Relatório'!$B159,'Faturamento SP2'!$Z$2:$Z$557,'Infos Relatório'!AM$1)</f>
        <v>0</v>
      </c>
      <c r="AP159" s="15">
        <f>SUMIFS('Faturamento SP2'!$O$2:$O$557,'Faturamento SP2'!$D$2:$D$557,'Infos Relatório'!$B$84,'Faturamento SP2'!$E$2:$E$557,'Infos Relatório'!$B159,'Faturamento SP2'!$Z$2:$Z$557,'Infos Relatório'!AM$1,'Faturamento SP2'!$T$2:$T$557,"Sim")+SUMIFS('Faturamento SP2'!$P$2:$P$557,'Faturamento SP2'!$D$2:$D$557,'Infos Relatório'!$B$84,'Faturamento SP2'!$E$2:$E$557,'Infos Relatório'!$B159,'Faturamento SP2'!$Z$2:$Z$557,'Infos Relatório'!AM$1,'Faturamento SP2'!$T$2:$T$557,"Sim")</f>
        <v>0</v>
      </c>
      <c r="AQ159" s="27" t="e">
        <f t="shared" si="42"/>
        <v>#DIV/0!</v>
      </c>
      <c r="AR159" s="24">
        <f>SUMIFS('Faturamento SP2'!$H$2:$H$557,'Faturamento SP2'!$D$2:$D$557,'Infos Relatório'!$B$84,'Faturamento SP2'!$E$2:$E$557,'Infos Relatório'!$B159,'Faturamento SP2'!$Z$2:$Z$557,'Infos Relatório'!AM$1)</f>
        <v>0</v>
      </c>
      <c r="AS159" s="23">
        <f>COUNTIFS('Faturamento SP2'!$D$2:$D$557,'Infos Relatório'!$B$84,'Faturamento SP2'!$E$2:$E$557,'Infos Relatório'!$B159,'Faturamento SP2'!$Z$2:$Z$557,'Infos Relatório'!AS$1)</f>
        <v>0</v>
      </c>
      <c r="AT159" s="14">
        <f>SUMIFS('Faturamento SP2'!$G$2:$G$557,'Faturamento SP2'!$D$2:$D$557,'Infos Relatório'!$B$84,'Faturamento SP2'!$E$2:$E$557,'Infos Relatório'!$B159,'Faturamento SP2'!$Z$2:$Z$557,'Infos Relatório'!AS$1)</f>
        <v>0</v>
      </c>
      <c r="AU159" s="14">
        <f>SUMIFS('Faturamento SP2'!$J$2:$J$557,'Faturamento SP2'!$D$2:$D$557,'Infos Relatório'!$B$84,'Faturamento SP2'!$E$2:$E$557,'Infos Relatório'!$B159,'Faturamento SP2'!$Z$2:$Z$557,'Infos Relatório'!AS$1)</f>
        <v>0</v>
      </c>
      <c r="AV159" s="15">
        <f>SUMIFS('Faturamento SP2'!$O$2:$O$557,'Faturamento SP2'!$D$2:$D$557,'Infos Relatório'!$B$84,'Faturamento SP2'!$E$2:$E$557,'Infos Relatório'!$B159,'Faturamento SP2'!$Z$2:$Z$557,'Infos Relatório'!AS$1,'Faturamento SP2'!$T$2:$T$557,"Sim")+SUMIFS('Faturamento SP2'!$P$2:$P$557,'Faturamento SP2'!$D$2:$D$557,'Infos Relatório'!$B$84,'Faturamento SP2'!$E$2:$E$557,'Infos Relatório'!$B159,'Faturamento SP2'!$Z$2:$Z$557,'Infos Relatório'!AS$1,'Faturamento SP2'!$T$2:$T$557,"Sim")</f>
        <v>0</v>
      </c>
      <c r="AW159" s="27" t="e">
        <f t="shared" si="43"/>
        <v>#DIV/0!</v>
      </c>
      <c r="AX159" s="24">
        <f>SUMIFS('Faturamento SP2'!$H$2:$H$557,'Faturamento SP2'!$D$2:$D$557,'Infos Relatório'!$B$84,'Faturamento SP2'!$E$2:$E$557,'Infos Relatório'!$B159,'Faturamento SP2'!$Z$2:$Z$557,'Infos Relatório'!AS$1)</f>
        <v>0</v>
      </c>
      <c r="AY159" s="23">
        <f>COUNTIFS('Faturamento SP2'!$D$2:$D$557,'Infos Relatório'!$B$84,'Faturamento SP2'!$E$2:$E$557,'Infos Relatório'!$B159,'Faturamento SP2'!$Z$2:$Z$557,'Infos Relatório'!AY$1)</f>
        <v>0</v>
      </c>
      <c r="AZ159" s="14">
        <f>SUMIFS('Faturamento SP2'!$G$2:$G$557,'Faturamento SP2'!$D$2:$D$557,'Infos Relatório'!$B$84,'Faturamento SP2'!$E$2:$E$557,'Infos Relatório'!$B159,'Faturamento SP2'!$Z$2:$Z$557,'Infos Relatório'!AY$1)</f>
        <v>0</v>
      </c>
      <c r="BA159" s="14">
        <f>SUMIFS('Faturamento SP2'!$J$2:$J$557,'Faturamento SP2'!$D$2:$D$557,'Infos Relatório'!$B$84,'Faturamento SP2'!$E$2:$E$557,'Infos Relatório'!$B159,'Faturamento SP2'!$Z$2:$Z$557,'Infos Relatório'!AY$1)</f>
        <v>0</v>
      </c>
      <c r="BB159" s="15">
        <f>SUMIFS('Faturamento SP2'!$O$2:$O$557,'Faturamento SP2'!$D$2:$D$557,'Infos Relatório'!$B$84,'Faturamento SP2'!$E$2:$E$557,'Infos Relatório'!$B159,'Faturamento SP2'!$Z$2:$Z$557,'Infos Relatório'!AY$1,'Faturamento SP2'!$T$2:$T$557,"Sim")+SUMIFS('Faturamento SP2'!$P$2:$P$557,'Faturamento SP2'!$D$2:$D$557,'Infos Relatório'!$B$84,'Faturamento SP2'!$E$2:$E$557,'Infos Relatório'!$B159,'Faturamento SP2'!$Z$2:$Z$557,'Infos Relatório'!AY$1,'Faturamento SP2'!$T$2:$T$557,"Sim")</f>
        <v>0</v>
      </c>
      <c r="BC159" s="27" t="e">
        <f t="shared" si="44"/>
        <v>#DIV/0!</v>
      </c>
      <c r="BD159" s="24">
        <f>SUMIFS('Faturamento SP2'!$H$2:$H$557,'Faturamento SP2'!$D$2:$D$557,'Infos Relatório'!$B$84,'Faturamento SP2'!$E$2:$E$557,'Infos Relatório'!$B159,'Faturamento SP2'!$Z$2:$Z$557,'Infos Relatório'!AY$1)</f>
        <v>0</v>
      </c>
      <c r="BE159" s="23">
        <f>COUNTIFS('Faturamento SP2'!$D$2:$D$557,'Infos Relatório'!$B$84,'Faturamento SP2'!$E$2:$E$557,'Infos Relatório'!$B159,'Faturamento SP2'!$Z$2:$Z$557,'Infos Relatório'!BE$1)</f>
        <v>0</v>
      </c>
      <c r="BF159" s="14">
        <f>SUMIFS('Faturamento SP2'!$G$2:$G$557,'Faturamento SP2'!$D$2:$D$557,'Infos Relatório'!$B$84,'Faturamento SP2'!$E$2:$E$557,'Infos Relatório'!$B159,'Faturamento SP2'!$Z$2:$Z$557,'Infos Relatório'!BE$1)</f>
        <v>0</v>
      </c>
      <c r="BG159" s="14">
        <f>SUMIFS('Faturamento SP2'!$J$2:$J$557,'Faturamento SP2'!$D$2:$D$557,'Infos Relatório'!$B$84,'Faturamento SP2'!$E$2:$E$557,'Infos Relatório'!$B159,'Faturamento SP2'!$Z$2:$Z$557,'Infos Relatório'!BE$1)</f>
        <v>0</v>
      </c>
      <c r="BH159" s="15">
        <f>SUMIFS('Faturamento SP2'!$O$2:$O$557,'Faturamento SP2'!$D$2:$D$557,'Infos Relatório'!$B$84,'Faturamento SP2'!$E$2:$E$557,'Infos Relatório'!$B159,'Faturamento SP2'!$Z$2:$Z$557,'Infos Relatório'!BE$1,'Faturamento SP2'!$T$2:$T$557,"Sim")+SUMIFS('Faturamento SP2'!$P$2:$P$557,'Faturamento SP2'!$D$2:$D$557,'Infos Relatório'!$B$84,'Faturamento SP2'!$E$2:$E$557,'Infos Relatório'!$B159,'Faturamento SP2'!$Z$2:$Z$557,'Infos Relatório'!BE$1,'Faturamento SP2'!$T$2:$T$557,"Sim")</f>
        <v>0</v>
      </c>
      <c r="BI159" s="27" t="e">
        <f t="shared" si="45"/>
        <v>#DIV/0!</v>
      </c>
      <c r="BJ159" s="24">
        <f>SUMIFS('Faturamento SP2'!$H$2:$H$557,'Faturamento SP2'!$D$2:$D$557,'Infos Relatório'!$B$84,'Faturamento SP2'!$E$2:$E$557,'Infos Relatório'!$B159,'Faturamento SP2'!$Z$2:$Z$557,'Infos Relatório'!BE$1)</f>
        <v>0</v>
      </c>
      <c r="BK159" s="23">
        <f>COUNTIFS('Faturamento SP2'!$D$2:$D$557,'Infos Relatório'!$B$84,'Faturamento SP2'!$E$2:$E$557,'Infos Relatório'!$B159,'Faturamento SP2'!$Z$2:$Z$557,'Infos Relatório'!BK$1)</f>
        <v>0</v>
      </c>
      <c r="BL159" s="14">
        <f>SUMIFS('Faturamento SP2'!$G$2:$G$557,'Faturamento SP2'!$D$2:$D$557,'Infos Relatório'!$B$84,'Faturamento SP2'!$E$2:$E$557,'Infos Relatório'!$B159,'Faturamento SP2'!$Z$2:$Z$557,'Infos Relatório'!BK$1)</f>
        <v>0</v>
      </c>
      <c r="BM159" s="14">
        <f>SUMIFS('Faturamento SP2'!$J$2:$J$557,'Faturamento SP2'!$D$2:$D$557,'Infos Relatório'!$B$84,'Faturamento SP2'!$E$2:$E$557,'Infos Relatório'!$B159,'Faturamento SP2'!$Z$2:$Z$557,'Infos Relatório'!BK$1)</f>
        <v>0</v>
      </c>
      <c r="BN159" s="15">
        <f>SUMIFS('Faturamento SP2'!$O$2:$O$557,'Faturamento SP2'!$D$2:$D$557,'Infos Relatório'!$B$84,'Faturamento SP2'!$E$2:$E$557,'Infos Relatório'!$B159,'Faturamento SP2'!$Z$2:$Z$557,'Infos Relatório'!BK$1,'Faturamento SP2'!$T$2:$T$557,"Sim")+SUMIFS('Faturamento SP2'!$P$2:$P$557,'Faturamento SP2'!$D$2:$D$557,'Infos Relatório'!$B$84,'Faturamento SP2'!$E$2:$E$557,'Infos Relatório'!$B159,'Faturamento SP2'!$Z$2:$Z$557,'Infos Relatório'!BK$1,'Faturamento SP2'!$T$2:$T$557,"Sim")</f>
        <v>0</v>
      </c>
      <c r="BO159" s="27" t="e">
        <f t="shared" si="46"/>
        <v>#DIV/0!</v>
      </c>
      <c r="BP159" s="24">
        <f>SUMIFS('Faturamento SP2'!$H$2:$H$557,'Faturamento SP2'!$D$2:$D$557,'Infos Relatório'!$B$84,'Faturamento SP2'!$E$2:$E$557,'Infos Relatório'!$B159,'Faturamento SP2'!$Z$2:$Z$557,'Infos Relatório'!BK$1)</f>
        <v>0</v>
      </c>
      <c r="BQ159" s="23">
        <f>COUNTIFS('Faturamento SP2'!$D$2:$D$557,'Infos Relatório'!$B$84,'Faturamento SP2'!$E$2:$E$557,'Infos Relatório'!$B159,'Faturamento SP2'!$Z$2:$Z$557,'Infos Relatório'!BQ$1)</f>
        <v>0</v>
      </c>
      <c r="BR159" s="14">
        <f>SUMIFS('Faturamento SP2'!$G$2:$G$557,'Faturamento SP2'!$D$2:$D$557,'Infos Relatório'!$B$84,'Faturamento SP2'!$E$2:$E$557,'Infos Relatório'!$B159,'Faturamento SP2'!$Z$2:$Z$557,'Infos Relatório'!BQ$1)</f>
        <v>0</v>
      </c>
      <c r="BS159" s="14">
        <f>SUMIFS('Faturamento SP2'!$J$2:$J$557,'Faturamento SP2'!$D$2:$D$557,'Infos Relatório'!$B$84,'Faturamento SP2'!$E$2:$E$557,'Infos Relatório'!$B159,'Faturamento SP2'!$Z$2:$Z$557,'Infos Relatório'!BQ$1)</f>
        <v>0</v>
      </c>
      <c r="BT159" s="15">
        <f>SUMIFS('Faturamento SP2'!$O$2:$O$557,'Faturamento SP2'!$D$2:$D$557,'Infos Relatório'!$B$84,'Faturamento SP2'!$E$2:$E$557,'Infos Relatório'!$B159,'Faturamento SP2'!$Z$2:$Z$557,'Infos Relatório'!BQ$1,'Faturamento SP2'!$T$2:$T$557,"Sim")+SUMIFS('Faturamento SP2'!$P$2:$P$557,'Faturamento SP2'!$D$2:$D$557,'Infos Relatório'!$B$84,'Faturamento SP2'!$E$2:$E$557,'Infos Relatório'!$B159,'Faturamento SP2'!$Z$2:$Z$557,'Infos Relatório'!BQ$1,'Faturamento SP2'!$T$2:$T$557,"Sim")</f>
        <v>0</v>
      </c>
      <c r="BU159" s="27" t="e">
        <f t="shared" si="47"/>
        <v>#DIV/0!</v>
      </c>
      <c r="BV159" s="24">
        <f>SUMIFS('Faturamento SP2'!$H$2:$H$557,'Faturamento SP2'!$D$2:$D$557,'Infos Relatório'!$B$84,'Faturamento SP2'!$E$2:$E$557,'Infos Relatório'!$B159,'Faturamento SP2'!$Z$2:$Z$557,'Infos Relatório'!BQ$1)</f>
        <v>0</v>
      </c>
    </row>
    <row r="160" spans="2:74">
      <c r="B160" s="17" t="s">
        <v>787</v>
      </c>
      <c r="C160" s="23">
        <f>COUNTIFS('Faturamento SP2'!$D$2:$D$557,'Infos Relatório'!$B$84,'Faturamento SP2'!$E$2:$E$557,'Infos Relatório'!$B160,'Faturamento SP2'!$Z$2:$Z$557,'Infos Relatório'!C$1)</f>
        <v>0</v>
      </c>
      <c r="D160" s="14">
        <f>SUMIFS('Faturamento SP2'!$G$2:$G$557,'Faturamento SP2'!$D$2:$D$557,'Infos Relatório'!$B$84,'Faturamento SP2'!$E$2:$E$557,'Infos Relatório'!$B160,'Faturamento SP2'!$Z$2:$Z$557,'Infos Relatório'!C$1)</f>
        <v>0</v>
      </c>
      <c r="E160" s="55">
        <f>SUMIFS('Faturamento SP2'!$J$2:$J$557,'Faturamento SP2'!$D$2:$D$557,'Infos Relatório'!$B$84,'Faturamento SP2'!$E$2:$E$557,'Infos Relatório'!$B160,'Faturamento SP2'!$Z$2:$Z$557,'Infos Relatório'!C$1)</f>
        <v>0</v>
      </c>
      <c r="F160" s="15">
        <f>SUMIFS('Faturamento SP2'!$O$2:$O$557,'Faturamento SP2'!$D$2:$D$557,'Infos Relatório'!$B$84,'Faturamento SP2'!$E$2:$E$557,'Infos Relatório'!$B160,'Faturamento SP2'!$Z$2:$Z$557,'Infos Relatório'!C$1,'Faturamento SP2'!$T$2:$T$557,"Sim")+SUMIFS('Faturamento SP2'!$P$2:$P$557,'Faturamento SP2'!$D$2:$D$557,'Infos Relatório'!$B$84,'Faturamento SP2'!$E$2:$E$557,'Infos Relatório'!$B160,'Faturamento SP2'!$Z$2:$Z$557,'Infos Relatório'!C$1,'Faturamento SP2'!$T$2:$T$557,"Sim")</f>
        <v>0</v>
      </c>
      <c r="G160" s="60" t="e">
        <f t="shared" si="36"/>
        <v>#DIV/0!</v>
      </c>
      <c r="H160" s="24">
        <f>SUMIFS('Faturamento SP2'!$H$2:$H$557,'Faturamento SP2'!$D$2:$D$557,'Infos Relatório'!$B$84,'Faturamento SP2'!$E$2:$E$557,'Infos Relatório'!$B160,'Faturamento SP2'!$Z$2:$Z$557,'Infos Relatório'!C$1)</f>
        <v>0</v>
      </c>
      <c r="I160" s="23">
        <f>COUNTIFS('Faturamento SP2'!$D$2:$D$557,'Infos Relatório'!$B$84,'Faturamento SP2'!$E$2:$E$557,'Infos Relatório'!$B160,'Faturamento SP2'!$Z$2:$Z$557,'Infos Relatório'!I$1)</f>
        <v>0</v>
      </c>
      <c r="J160" s="14">
        <f>SUMIFS('Faturamento SP2'!$G$2:$G$557,'Faturamento SP2'!$D$2:$D$557,'Infos Relatório'!$B$84,'Faturamento SP2'!$E$2:$E$557,'Infos Relatório'!$B160,'Faturamento SP2'!$Z$2:$Z$557,'Infos Relatório'!I$1)</f>
        <v>0</v>
      </c>
      <c r="K160" s="55">
        <f>SUMIFS('Faturamento SP2'!$J$2:$J$557,'Faturamento SP2'!$D$2:$D$557,'Infos Relatório'!$B$84,'Faturamento SP2'!$E$2:$E$557,'Infos Relatório'!$B160,'Faturamento SP2'!$Z$2:$Z$557,'Infos Relatório'!I$1)</f>
        <v>0</v>
      </c>
      <c r="L160" s="15">
        <f>SUMIFS('Faturamento SP2'!$O$2:$O$557,'Faturamento SP2'!$D$2:$D$557,'Infos Relatório'!$B$84,'Faturamento SP2'!$E$2:$E$557,'Infos Relatório'!$B160,'Faturamento SP2'!$Z$2:$Z$557,'Infos Relatório'!I$1,'Faturamento SP2'!$T$2:$T$557,"Sim")+SUMIFS('Faturamento SP2'!$P$2:$P$557,'Faturamento SP2'!$D$2:$D$557,'Infos Relatório'!$B$84,'Faturamento SP2'!$E$2:$E$557,'Infos Relatório'!$B160,'Faturamento SP2'!$Z$2:$Z$557,'Infos Relatório'!I$1,'Faturamento SP2'!$T$2:$T$557,"Sim")</f>
        <v>0</v>
      </c>
      <c r="M160" s="27" t="e">
        <f t="shared" si="37"/>
        <v>#DIV/0!</v>
      </c>
      <c r="N160" s="24">
        <f>SUMIFS('Faturamento SP2'!$H$2:$H$557,'Faturamento SP2'!$D$2:$D$557,'Infos Relatório'!$B$84,'Faturamento SP2'!$E$2:$E$557,'Infos Relatório'!$B160,'Faturamento SP2'!$Z$2:$Z$557,'Infos Relatório'!I$1)</f>
        <v>0</v>
      </c>
      <c r="O160" s="23">
        <f>COUNTIFS('Faturamento SP2'!$D$2:$D$557,'Infos Relatório'!$B$84,'Faturamento SP2'!$E$2:$E$557,'Infos Relatório'!$B160,'Faturamento SP2'!$Z$2:$Z$557,'Infos Relatório'!O$1)</f>
        <v>0</v>
      </c>
      <c r="P160" s="14">
        <f>SUMIFS('Faturamento SP2'!$G$2:$G$557,'Faturamento SP2'!$D$2:$D$557,'Infos Relatório'!$B$84,'Faturamento SP2'!$E$2:$E$557,'Infos Relatório'!$B160,'Faturamento SP2'!$Z$2:$Z$557,'Infos Relatório'!O$1)</f>
        <v>0</v>
      </c>
      <c r="Q160" s="14">
        <f>SUMIFS('Faturamento SP2'!$J$2:$J$557,'Faturamento SP2'!$D$2:$D$557,'Infos Relatório'!$B$84,'Faturamento SP2'!$E$2:$E$557,'Infos Relatório'!$B160,'Faturamento SP2'!$Z$2:$Z$557,'Infos Relatório'!O$1)</f>
        <v>0</v>
      </c>
      <c r="R160" s="15">
        <f>SUMIFS('Faturamento SP2'!$O$2:$O$557,'Faturamento SP2'!$D$2:$D$557,'Infos Relatório'!$B$84,'Faturamento SP2'!$E$2:$E$557,'Infos Relatório'!$B160,'Faturamento SP2'!$Z$2:$Z$557,'Infos Relatório'!O$1,'Faturamento SP2'!$T$2:$T$557,"Sim")+SUMIFS('Faturamento SP2'!$P$2:$P$557,'Faturamento SP2'!$D$2:$D$557,'Infos Relatório'!$B$84,'Faturamento SP2'!$E$2:$E$557,'Infos Relatório'!$B160,'Faturamento SP2'!$Z$2:$Z$557,'Infos Relatório'!O$1,'Faturamento SP2'!$T$2:$T$557,"Sim")</f>
        <v>0</v>
      </c>
      <c r="S160" s="27" t="e">
        <f t="shared" si="38"/>
        <v>#DIV/0!</v>
      </c>
      <c r="T160" s="24">
        <f>SUMIFS('Faturamento SP2'!$H$2:$H$557,'Faturamento SP2'!$D$2:$D$557,'Infos Relatório'!$B$84,'Faturamento SP2'!$E$2:$E$557,'Infos Relatório'!$B160,'Faturamento SP2'!$Z$2:$Z$557,'Infos Relatório'!O$1)</f>
        <v>0</v>
      </c>
      <c r="U160" s="23">
        <f>COUNTIFS('Faturamento SP2'!$D$2:$D$557,'Infos Relatório'!$B$84,'Faturamento SP2'!$E$2:$E$557,'Infos Relatório'!$B160,'Faturamento SP2'!$Z$2:$Z$557,'Infos Relatório'!U$1)</f>
        <v>0</v>
      </c>
      <c r="V160" s="14">
        <f>SUMIFS('Faturamento SP2'!$G$2:$G$557,'Faturamento SP2'!$D$2:$D$557,'Infos Relatório'!$B$84,'Faturamento SP2'!$E$2:$E$557,'Infos Relatório'!$B160,'Faturamento SP2'!$Z$2:$Z$557,'Infos Relatório'!U$1)</f>
        <v>0</v>
      </c>
      <c r="W160" s="14">
        <f>SUMIFS('Faturamento SP2'!$J$2:$J$557,'Faturamento SP2'!$D$2:$D$557,'Infos Relatório'!$B$84,'Faturamento SP2'!$E$2:$E$557,'Infos Relatório'!$B160,'Faturamento SP2'!$Z$2:$Z$557,'Infos Relatório'!U$1)</f>
        <v>0</v>
      </c>
      <c r="X160" s="15">
        <f>SUMIFS('Faturamento SP2'!$O$2:$O$557,'Faturamento SP2'!$D$2:$D$557,'Infos Relatório'!$B$84,'Faturamento SP2'!$E$2:$E$557,'Infos Relatório'!$B160,'Faturamento SP2'!$Z$2:$Z$557,'Infos Relatório'!U$1,'Faturamento SP2'!$T$2:$T$557,"Sim")+SUMIFS('Faturamento SP2'!$P$2:$P$557,'Faturamento SP2'!$D$2:$D$557,'Infos Relatório'!$B$84,'Faturamento SP2'!$E$2:$E$557,'Infos Relatório'!$B160,'Faturamento SP2'!$Z$2:$Z$557,'Infos Relatório'!U$1,'Faturamento SP2'!$T$2:$T$557,"Sim")</f>
        <v>0</v>
      </c>
      <c r="Y160" s="27" t="e">
        <f t="shared" si="39"/>
        <v>#DIV/0!</v>
      </c>
      <c r="Z160" s="24">
        <f>SUMIFS('Faturamento SP2'!$H$2:$H$557,'Faturamento SP2'!$D$2:$D$557,'Infos Relatório'!$B$84,'Faturamento SP2'!$E$2:$E$557,'Infos Relatório'!$B160,'Faturamento SP2'!$Z$2:$Z$557,'Infos Relatório'!U$1)</f>
        <v>0</v>
      </c>
      <c r="AA160" s="23">
        <f>COUNTIFS('Faturamento SP2'!$D$2:$D$557,'Infos Relatório'!$B$84,'Faturamento SP2'!$E$2:$E$557,'Infos Relatório'!$B160,'Faturamento SP2'!$Z$2:$Z$557,'Infos Relatório'!AA$1)</f>
        <v>0</v>
      </c>
      <c r="AB160" s="14">
        <f>SUMIFS('Faturamento SP2'!$G$2:$G$557,'Faturamento SP2'!$D$2:$D$557,'Infos Relatório'!$B$84,'Faturamento SP2'!$E$2:$E$557,'Infos Relatório'!$B160,'Faturamento SP2'!$Z$2:$Z$557,'Infos Relatório'!AA$1)</f>
        <v>0</v>
      </c>
      <c r="AC160" s="14">
        <f>SUMIFS('Faturamento SP2'!$J$2:$J$557,'Faturamento SP2'!$D$2:$D$557,'Infos Relatório'!$B$84,'Faturamento SP2'!$E$2:$E$557,'Infos Relatório'!$B160,'Faturamento SP2'!$Z$2:$Z$557,'Infos Relatório'!AA$1)</f>
        <v>0</v>
      </c>
      <c r="AD160" s="15">
        <f>SUMIFS('Faturamento SP2'!$O$2:$O$557,'Faturamento SP2'!$D$2:$D$557,'Infos Relatório'!$B$84,'Faturamento SP2'!$E$2:$E$557,'Infos Relatório'!$B160,'Faturamento SP2'!$Z$2:$Z$557,'Infos Relatório'!AA$1,'Faturamento SP2'!$T$2:$T$557,"Sim")+SUMIFS('Faturamento SP2'!$P$2:$P$557,'Faturamento SP2'!$D$2:$D$557,'Infos Relatório'!$B$84,'Faturamento SP2'!$E$2:$E$557,'Infos Relatório'!$B160,'Faturamento SP2'!$Z$2:$Z$557,'Infos Relatório'!AA$1,'Faturamento SP2'!$T$2:$T$557,"Sim")</f>
        <v>0</v>
      </c>
      <c r="AE160" s="27" t="e">
        <f t="shared" si="40"/>
        <v>#DIV/0!</v>
      </c>
      <c r="AF160" s="24">
        <f>SUMIFS('Faturamento SP2'!$H$2:$H$557,'Faturamento SP2'!$D$2:$D$557,'Infos Relatório'!$B$84,'Faturamento SP2'!$E$2:$E$557,'Infos Relatório'!$B160,'Faturamento SP2'!$Z$2:$Z$557,'Infos Relatório'!AA$1)</f>
        <v>0</v>
      </c>
      <c r="AG160" s="23">
        <f>COUNTIFS('Faturamento SP2'!$D$2:$D$557,'Infos Relatório'!$B$84,'Faturamento SP2'!$E$2:$E$557,'Infos Relatório'!$B160,'Faturamento SP2'!$Z$2:$Z$557,'Infos Relatório'!AG$1)</f>
        <v>0</v>
      </c>
      <c r="AH160" s="14">
        <f>SUMIFS('Faturamento SP2'!$G$2:$G$557,'Faturamento SP2'!$D$2:$D$557,'Infos Relatório'!$B$84,'Faturamento SP2'!$E$2:$E$557,'Infos Relatório'!$B160,'Faturamento SP2'!$Z$2:$Z$557,'Infos Relatório'!AG$1)</f>
        <v>0</v>
      </c>
      <c r="AI160" s="14">
        <f>SUMIFS('Faturamento SP2'!$J$2:$J$557,'Faturamento SP2'!$D$2:$D$557,'Infos Relatório'!$B$84,'Faturamento SP2'!$E$2:$E$557,'Infos Relatório'!$B160,'Faturamento SP2'!$Z$2:$Z$557,'Infos Relatório'!AG$1)</f>
        <v>0</v>
      </c>
      <c r="AJ160" s="15">
        <f>SUMIFS('Faturamento SP2'!$O$2:$O$557,'Faturamento SP2'!$D$2:$D$557,'Infos Relatório'!$B$84,'Faturamento SP2'!$E$2:$E$557,'Infos Relatório'!$B160,'Faturamento SP2'!$Z$2:$Z$557,'Infos Relatório'!AG$1,'Faturamento SP2'!$T$2:$T$557,"Sim")+SUMIFS('Faturamento SP2'!$P$2:$P$557,'Faturamento SP2'!$D$2:$D$557,'Infos Relatório'!$B$84,'Faturamento SP2'!$E$2:$E$557,'Infos Relatório'!$B160,'Faturamento SP2'!$Z$2:$Z$557,'Infos Relatório'!AG$1,'Faturamento SP2'!$T$2:$T$557,"Sim")</f>
        <v>0</v>
      </c>
      <c r="AK160" s="27" t="e">
        <f t="shared" si="41"/>
        <v>#DIV/0!</v>
      </c>
      <c r="AL160" s="24">
        <f>SUMIFS('Faturamento SP2'!$H$2:$H$557,'Faturamento SP2'!$D$2:$D$557,'Infos Relatório'!$B$84,'Faturamento SP2'!$E$2:$E$557,'Infos Relatório'!$B160,'Faturamento SP2'!$Z$2:$Z$557,'Infos Relatório'!AG$1)</f>
        <v>0</v>
      </c>
      <c r="AM160" s="23">
        <f>COUNTIFS('Faturamento SP2'!$D$2:$D$557,'Infos Relatório'!$B$84,'Faturamento SP2'!$E$2:$E$557,'Infos Relatório'!$B160,'Faturamento SP2'!$Z$2:$Z$557,'Infos Relatório'!AM$1)</f>
        <v>0</v>
      </c>
      <c r="AN160" s="14">
        <f>SUMIFS('Faturamento SP2'!$G$2:$G$557,'Faturamento SP2'!$D$2:$D$557,'Infos Relatório'!$B$84,'Faturamento SP2'!$E$2:$E$557,'Infos Relatório'!$B160,'Faturamento SP2'!$Z$2:$Z$557,'Infos Relatório'!AM$1)</f>
        <v>0</v>
      </c>
      <c r="AO160" s="14">
        <f>SUMIFS('Faturamento SP2'!$J$2:$J$557,'Faturamento SP2'!$D$2:$D$557,'Infos Relatório'!$B$84,'Faturamento SP2'!$E$2:$E$557,'Infos Relatório'!$B160,'Faturamento SP2'!$Z$2:$Z$557,'Infos Relatório'!AM$1)</f>
        <v>0</v>
      </c>
      <c r="AP160" s="15">
        <f>SUMIFS('Faturamento SP2'!$O$2:$O$557,'Faturamento SP2'!$D$2:$D$557,'Infos Relatório'!$B$84,'Faturamento SP2'!$E$2:$E$557,'Infos Relatório'!$B160,'Faturamento SP2'!$Z$2:$Z$557,'Infos Relatório'!AM$1,'Faturamento SP2'!$T$2:$T$557,"Sim")+SUMIFS('Faturamento SP2'!$P$2:$P$557,'Faturamento SP2'!$D$2:$D$557,'Infos Relatório'!$B$84,'Faturamento SP2'!$E$2:$E$557,'Infos Relatório'!$B160,'Faturamento SP2'!$Z$2:$Z$557,'Infos Relatório'!AM$1,'Faturamento SP2'!$T$2:$T$557,"Sim")</f>
        <v>0</v>
      </c>
      <c r="AQ160" s="27" t="e">
        <f t="shared" si="42"/>
        <v>#DIV/0!</v>
      </c>
      <c r="AR160" s="24">
        <f>SUMIFS('Faturamento SP2'!$H$2:$H$557,'Faturamento SP2'!$D$2:$D$557,'Infos Relatório'!$B$84,'Faturamento SP2'!$E$2:$E$557,'Infos Relatório'!$B160,'Faturamento SP2'!$Z$2:$Z$557,'Infos Relatório'!AM$1)</f>
        <v>0</v>
      </c>
      <c r="AS160" s="23">
        <f>COUNTIFS('Faturamento SP2'!$D$2:$D$557,'Infos Relatório'!$B$84,'Faturamento SP2'!$E$2:$E$557,'Infos Relatório'!$B160,'Faturamento SP2'!$Z$2:$Z$557,'Infos Relatório'!AS$1)</f>
        <v>0</v>
      </c>
      <c r="AT160" s="14">
        <f>SUMIFS('Faturamento SP2'!$G$2:$G$557,'Faturamento SP2'!$D$2:$D$557,'Infos Relatório'!$B$84,'Faturamento SP2'!$E$2:$E$557,'Infos Relatório'!$B160,'Faturamento SP2'!$Z$2:$Z$557,'Infos Relatório'!AS$1)</f>
        <v>0</v>
      </c>
      <c r="AU160" s="14">
        <f>SUMIFS('Faturamento SP2'!$J$2:$J$557,'Faturamento SP2'!$D$2:$D$557,'Infos Relatório'!$B$84,'Faturamento SP2'!$E$2:$E$557,'Infos Relatório'!$B160,'Faturamento SP2'!$Z$2:$Z$557,'Infos Relatório'!AS$1)</f>
        <v>0</v>
      </c>
      <c r="AV160" s="15">
        <f>SUMIFS('Faturamento SP2'!$O$2:$O$557,'Faturamento SP2'!$D$2:$D$557,'Infos Relatório'!$B$84,'Faturamento SP2'!$E$2:$E$557,'Infos Relatório'!$B160,'Faturamento SP2'!$Z$2:$Z$557,'Infos Relatório'!AS$1,'Faturamento SP2'!$T$2:$T$557,"Sim")+SUMIFS('Faturamento SP2'!$P$2:$P$557,'Faturamento SP2'!$D$2:$D$557,'Infos Relatório'!$B$84,'Faturamento SP2'!$E$2:$E$557,'Infos Relatório'!$B160,'Faturamento SP2'!$Z$2:$Z$557,'Infos Relatório'!AS$1,'Faturamento SP2'!$T$2:$T$557,"Sim")</f>
        <v>0</v>
      </c>
      <c r="AW160" s="27" t="e">
        <f t="shared" si="43"/>
        <v>#DIV/0!</v>
      </c>
      <c r="AX160" s="24">
        <f>SUMIFS('Faturamento SP2'!$H$2:$H$557,'Faturamento SP2'!$D$2:$D$557,'Infos Relatório'!$B$84,'Faturamento SP2'!$E$2:$E$557,'Infos Relatório'!$B160,'Faturamento SP2'!$Z$2:$Z$557,'Infos Relatório'!AS$1)</f>
        <v>0</v>
      </c>
      <c r="AY160" s="23">
        <f>COUNTIFS('Faturamento SP2'!$D$2:$D$557,'Infos Relatório'!$B$84,'Faturamento SP2'!$E$2:$E$557,'Infos Relatório'!$B160,'Faturamento SP2'!$Z$2:$Z$557,'Infos Relatório'!AY$1)</f>
        <v>0</v>
      </c>
      <c r="AZ160" s="14">
        <f>SUMIFS('Faturamento SP2'!$G$2:$G$557,'Faturamento SP2'!$D$2:$D$557,'Infos Relatório'!$B$84,'Faturamento SP2'!$E$2:$E$557,'Infos Relatório'!$B160,'Faturamento SP2'!$Z$2:$Z$557,'Infos Relatório'!AY$1)</f>
        <v>0</v>
      </c>
      <c r="BA160" s="14">
        <f>SUMIFS('Faturamento SP2'!$J$2:$J$557,'Faturamento SP2'!$D$2:$D$557,'Infos Relatório'!$B$84,'Faturamento SP2'!$E$2:$E$557,'Infos Relatório'!$B160,'Faturamento SP2'!$Z$2:$Z$557,'Infos Relatório'!AY$1)</f>
        <v>0</v>
      </c>
      <c r="BB160" s="15">
        <f>SUMIFS('Faturamento SP2'!$O$2:$O$557,'Faturamento SP2'!$D$2:$D$557,'Infos Relatório'!$B$84,'Faturamento SP2'!$E$2:$E$557,'Infos Relatório'!$B160,'Faturamento SP2'!$Z$2:$Z$557,'Infos Relatório'!AY$1,'Faturamento SP2'!$T$2:$T$557,"Sim")+SUMIFS('Faturamento SP2'!$P$2:$P$557,'Faturamento SP2'!$D$2:$D$557,'Infos Relatório'!$B$84,'Faturamento SP2'!$E$2:$E$557,'Infos Relatório'!$B160,'Faturamento SP2'!$Z$2:$Z$557,'Infos Relatório'!AY$1,'Faturamento SP2'!$T$2:$T$557,"Sim")</f>
        <v>0</v>
      </c>
      <c r="BC160" s="27" t="e">
        <f t="shared" si="44"/>
        <v>#DIV/0!</v>
      </c>
      <c r="BD160" s="24">
        <f>SUMIFS('Faturamento SP2'!$H$2:$H$557,'Faturamento SP2'!$D$2:$D$557,'Infos Relatório'!$B$84,'Faturamento SP2'!$E$2:$E$557,'Infos Relatório'!$B160,'Faturamento SP2'!$Z$2:$Z$557,'Infos Relatório'!AY$1)</f>
        <v>0</v>
      </c>
      <c r="BE160" s="23">
        <f>COUNTIFS('Faturamento SP2'!$D$2:$D$557,'Infos Relatório'!$B$84,'Faturamento SP2'!$E$2:$E$557,'Infos Relatório'!$B160,'Faturamento SP2'!$Z$2:$Z$557,'Infos Relatório'!BE$1)</f>
        <v>0</v>
      </c>
      <c r="BF160" s="14">
        <f>SUMIFS('Faturamento SP2'!$G$2:$G$557,'Faturamento SP2'!$D$2:$D$557,'Infos Relatório'!$B$84,'Faturamento SP2'!$E$2:$E$557,'Infos Relatório'!$B160,'Faturamento SP2'!$Z$2:$Z$557,'Infos Relatório'!BE$1)</f>
        <v>0</v>
      </c>
      <c r="BG160" s="14">
        <f>SUMIFS('Faturamento SP2'!$J$2:$J$557,'Faturamento SP2'!$D$2:$D$557,'Infos Relatório'!$B$84,'Faturamento SP2'!$E$2:$E$557,'Infos Relatório'!$B160,'Faturamento SP2'!$Z$2:$Z$557,'Infos Relatório'!BE$1)</f>
        <v>0</v>
      </c>
      <c r="BH160" s="15">
        <f>SUMIFS('Faturamento SP2'!$O$2:$O$557,'Faturamento SP2'!$D$2:$D$557,'Infos Relatório'!$B$84,'Faturamento SP2'!$E$2:$E$557,'Infos Relatório'!$B160,'Faturamento SP2'!$Z$2:$Z$557,'Infos Relatório'!BE$1,'Faturamento SP2'!$T$2:$T$557,"Sim")+SUMIFS('Faturamento SP2'!$P$2:$P$557,'Faturamento SP2'!$D$2:$D$557,'Infos Relatório'!$B$84,'Faturamento SP2'!$E$2:$E$557,'Infos Relatório'!$B160,'Faturamento SP2'!$Z$2:$Z$557,'Infos Relatório'!BE$1,'Faturamento SP2'!$T$2:$T$557,"Sim")</f>
        <v>0</v>
      </c>
      <c r="BI160" s="27" t="e">
        <f t="shared" si="45"/>
        <v>#DIV/0!</v>
      </c>
      <c r="BJ160" s="24">
        <f>SUMIFS('Faturamento SP2'!$H$2:$H$557,'Faturamento SP2'!$D$2:$D$557,'Infos Relatório'!$B$84,'Faturamento SP2'!$E$2:$E$557,'Infos Relatório'!$B160,'Faturamento SP2'!$Z$2:$Z$557,'Infos Relatório'!BE$1)</f>
        <v>0</v>
      </c>
      <c r="BK160" s="23">
        <f>COUNTIFS('Faturamento SP2'!$D$2:$D$557,'Infos Relatório'!$B$84,'Faturamento SP2'!$E$2:$E$557,'Infos Relatório'!$B160,'Faturamento SP2'!$Z$2:$Z$557,'Infos Relatório'!BK$1)</f>
        <v>0</v>
      </c>
      <c r="BL160" s="14">
        <f>SUMIFS('Faturamento SP2'!$G$2:$G$557,'Faturamento SP2'!$D$2:$D$557,'Infos Relatório'!$B$84,'Faturamento SP2'!$E$2:$E$557,'Infos Relatório'!$B160,'Faturamento SP2'!$Z$2:$Z$557,'Infos Relatório'!BK$1)</f>
        <v>0</v>
      </c>
      <c r="BM160" s="14">
        <f>SUMIFS('Faturamento SP2'!$J$2:$J$557,'Faturamento SP2'!$D$2:$D$557,'Infos Relatório'!$B$84,'Faturamento SP2'!$E$2:$E$557,'Infos Relatório'!$B160,'Faturamento SP2'!$Z$2:$Z$557,'Infos Relatório'!BK$1)</f>
        <v>0</v>
      </c>
      <c r="BN160" s="15">
        <f>SUMIFS('Faturamento SP2'!$O$2:$O$557,'Faturamento SP2'!$D$2:$D$557,'Infos Relatório'!$B$84,'Faturamento SP2'!$E$2:$E$557,'Infos Relatório'!$B160,'Faturamento SP2'!$Z$2:$Z$557,'Infos Relatório'!BK$1,'Faturamento SP2'!$T$2:$T$557,"Sim")+SUMIFS('Faturamento SP2'!$P$2:$P$557,'Faturamento SP2'!$D$2:$D$557,'Infos Relatório'!$B$84,'Faturamento SP2'!$E$2:$E$557,'Infos Relatório'!$B160,'Faturamento SP2'!$Z$2:$Z$557,'Infos Relatório'!BK$1,'Faturamento SP2'!$T$2:$T$557,"Sim")</f>
        <v>0</v>
      </c>
      <c r="BO160" s="27" t="e">
        <f t="shared" si="46"/>
        <v>#DIV/0!</v>
      </c>
      <c r="BP160" s="24">
        <f>SUMIFS('Faturamento SP2'!$H$2:$H$557,'Faturamento SP2'!$D$2:$D$557,'Infos Relatório'!$B$84,'Faturamento SP2'!$E$2:$E$557,'Infos Relatório'!$B160,'Faturamento SP2'!$Z$2:$Z$557,'Infos Relatório'!BK$1)</f>
        <v>0</v>
      </c>
      <c r="BQ160" s="23">
        <f>COUNTIFS('Faturamento SP2'!$D$2:$D$557,'Infos Relatório'!$B$84,'Faturamento SP2'!$E$2:$E$557,'Infos Relatório'!$B160,'Faturamento SP2'!$Z$2:$Z$557,'Infos Relatório'!BQ$1)</f>
        <v>0</v>
      </c>
      <c r="BR160" s="14">
        <f>SUMIFS('Faturamento SP2'!$G$2:$G$557,'Faturamento SP2'!$D$2:$D$557,'Infos Relatório'!$B$84,'Faturamento SP2'!$E$2:$E$557,'Infos Relatório'!$B160,'Faturamento SP2'!$Z$2:$Z$557,'Infos Relatório'!BQ$1)</f>
        <v>0</v>
      </c>
      <c r="BS160" s="14">
        <f>SUMIFS('Faturamento SP2'!$J$2:$J$557,'Faturamento SP2'!$D$2:$D$557,'Infos Relatório'!$B$84,'Faturamento SP2'!$E$2:$E$557,'Infos Relatório'!$B160,'Faturamento SP2'!$Z$2:$Z$557,'Infos Relatório'!BQ$1)</f>
        <v>0</v>
      </c>
      <c r="BT160" s="15">
        <f>SUMIFS('Faturamento SP2'!$O$2:$O$557,'Faturamento SP2'!$D$2:$D$557,'Infos Relatório'!$B$84,'Faturamento SP2'!$E$2:$E$557,'Infos Relatório'!$B160,'Faturamento SP2'!$Z$2:$Z$557,'Infos Relatório'!BQ$1,'Faturamento SP2'!$T$2:$T$557,"Sim")+SUMIFS('Faturamento SP2'!$P$2:$P$557,'Faturamento SP2'!$D$2:$D$557,'Infos Relatório'!$B$84,'Faturamento SP2'!$E$2:$E$557,'Infos Relatório'!$B160,'Faturamento SP2'!$Z$2:$Z$557,'Infos Relatório'!BQ$1,'Faturamento SP2'!$T$2:$T$557,"Sim")</f>
        <v>0</v>
      </c>
      <c r="BU160" s="27" t="e">
        <f t="shared" si="47"/>
        <v>#DIV/0!</v>
      </c>
      <c r="BV160" s="24">
        <f>SUMIFS('Faturamento SP2'!$H$2:$H$557,'Faturamento SP2'!$D$2:$D$557,'Infos Relatório'!$B$84,'Faturamento SP2'!$E$2:$E$557,'Infos Relatório'!$B160,'Faturamento SP2'!$Z$2:$Z$557,'Infos Relatório'!BQ$1)</f>
        <v>0</v>
      </c>
    </row>
    <row r="161" spans="2:74">
      <c r="B161" s="17" t="s">
        <v>265</v>
      </c>
      <c r="C161" s="23">
        <f>COUNTIFS('Faturamento SP2'!$D$2:$D$557,'Infos Relatório'!$B$84,'Faturamento SP2'!$E$2:$E$557,'Infos Relatório'!$B161,'Faturamento SP2'!$Z$2:$Z$557,'Infos Relatório'!C$1)</f>
        <v>0</v>
      </c>
      <c r="D161" s="14">
        <f>SUMIFS('Faturamento SP2'!$G$2:$G$557,'Faturamento SP2'!$D$2:$D$557,'Infos Relatório'!$B$84,'Faturamento SP2'!$E$2:$E$557,'Infos Relatório'!$B161,'Faturamento SP2'!$Z$2:$Z$557,'Infos Relatório'!C$1)</f>
        <v>0</v>
      </c>
      <c r="E161" s="55">
        <f>SUMIFS('Faturamento SP2'!$J$2:$J$557,'Faturamento SP2'!$D$2:$D$557,'Infos Relatório'!$B$84,'Faturamento SP2'!$E$2:$E$557,'Infos Relatório'!$B161,'Faturamento SP2'!$Z$2:$Z$557,'Infos Relatório'!C$1)</f>
        <v>0</v>
      </c>
      <c r="F161" s="15">
        <f>SUMIFS('Faturamento SP2'!$O$2:$O$557,'Faturamento SP2'!$D$2:$D$557,'Infos Relatório'!$B$84,'Faturamento SP2'!$E$2:$E$557,'Infos Relatório'!$B161,'Faturamento SP2'!$Z$2:$Z$557,'Infos Relatório'!C$1,'Faturamento SP2'!$T$2:$T$557,"Sim")+SUMIFS('Faturamento SP2'!$P$2:$P$557,'Faturamento SP2'!$D$2:$D$557,'Infos Relatório'!$B$84,'Faturamento SP2'!$E$2:$E$557,'Infos Relatório'!$B161,'Faturamento SP2'!$Z$2:$Z$557,'Infos Relatório'!C$1,'Faturamento SP2'!$T$2:$T$557,"Sim")</f>
        <v>0</v>
      </c>
      <c r="G161" s="60" t="e">
        <f t="shared" si="36"/>
        <v>#DIV/0!</v>
      </c>
      <c r="H161" s="24">
        <f>SUMIFS('Faturamento SP2'!$H$2:$H$557,'Faturamento SP2'!$D$2:$D$557,'Infos Relatório'!$B$84,'Faturamento SP2'!$E$2:$E$557,'Infos Relatório'!$B161,'Faturamento SP2'!$Z$2:$Z$557,'Infos Relatório'!C$1)</f>
        <v>0</v>
      </c>
      <c r="I161" s="23">
        <f>COUNTIFS('Faturamento SP2'!$D$2:$D$557,'Infos Relatório'!$B$84,'Faturamento SP2'!$E$2:$E$557,'Infos Relatório'!$B161,'Faturamento SP2'!$Z$2:$Z$557,'Infos Relatório'!I$1)</f>
        <v>0</v>
      </c>
      <c r="J161" s="14">
        <f>SUMIFS('Faturamento SP2'!$G$2:$G$557,'Faturamento SP2'!$D$2:$D$557,'Infos Relatório'!$B$84,'Faturamento SP2'!$E$2:$E$557,'Infos Relatório'!$B161,'Faturamento SP2'!$Z$2:$Z$557,'Infos Relatório'!I$1)</f>
        <v>0</v>
      </c>
      <c r="K161" s="55">
        <f>SUMIFS('Faturamento SP2'!$J$2:$J$557,'Faturamento SP2'!$D$2:$D$557,'Infos Relatório'!$B$84,'Faturamento SP2'!$E$2:$E$557,'Infos Relatório'!$B161,'Faturamento SP2'!$Z$2:$Z$557,'Infos Relatório'!I$1)</f>
        <v>0</v>
      </c>
      <c r="L161" s="15">
        <f>SUMIFS('Faturamento SP2'!$O$2:$O$557,'Faturamento SP2'!$D$2:$D$557,'Infos Relatório'!$B$84,'Faturamento SP2'!$E$2:$E$557,'Infos Relatório'!$B161,'Faturamento SP2'!$Z$2:$Z$557,'Infos Relatório'!I$1,'Faturamento SP2'!$T$2:$T$557,"Sim")+SUMIFS('Faturamento SP2'!$P$2:$P$557,'Faturamento SP2'!$D$2:$D$557,'Infos Relatório'!$B$84,'Faturamento SP2'!$E$2:$E$557,'Infos Relatório'!$B161,'Faturamento SP2'!$Z$2:$Z$557,'Infos Relatório'!I$1,'Faturamento SP2'!$T$2:$T$557,"Sim")</f>
        <v>0</v>
      </c>
      <c r="M161" s="27" t="e">
        <f t="shared" si="37"/>
        <v>#DIV/0!</v>
      </c>
      <c r="N161" s="24">
        <f>SUMIFS('Faturamento SP2'!$H$2:$H$557,'Faturamento SP2'!$D$2:$D$557,'Infos Relatório'!$B$84,'Faturamento SP2'!$E$2:$E$557,'Infos Relatório'!$B161,'Faturamento SP2'!$Z$2:$Z$557,'Infos Relatório'!I$1)</f>
        <v>0</v>
      </c>
      <c r="O161" s="23">
        <f>COUNTIFS('Faturamento SP2'!$D$2:$D$557,'Infos Relatório'!$B$84,'Faturamento SP2'!$E$2:$E$557,'Infos Relatório'!$B161,'Faturamento SP2'!$Z$2:$Z$557,'Infos Relatório'!O$1)</f>
        <v>0</v>
      </c>
      <c r="P161" s="14">
        <f>SUMIFS('Faturamento SP2'!$G$2:$G$557,'Faturamento SP2'!$D$2:$D$557,'Infos Relatório'!$B$84,'Faturamento SP2'!$E$2:$E$557,'Infos Relatório'!$B161,'Faturamento SP2'!$Z$2:$Z$557,'Infos Relatório'!O$1)</f>
        <v>0</v>
      </c>
      <c r="Q161" s="14">
        <f>SUMIFS('Faturamento SP2'!$J$2:$J$557,'Faturamento SP2'!$D$2:$D$557,'Infos Relatório'!$B$84,'Faturamento SP2'!$E$2:$E$557,'Infos Relatório'!$B161,'Faturamento SP2'!$Z$2:$Z$557,'Infos Relatório'!O$1)</f>
        <v>0</v>
      </c>
      <c r="R161" s="15">
        <f>SUMIFS('Faturamento SP2'!$O$2:$O$557,'Faturamento SP2'!$D$2:$D$557,'Infos Relatório'!$B$84,'Faturamento SP2'!$E$2:$E$557,'Infos Relatório'!$B161,'Faturamento SP2'!$Z$2:$Z$557,'Infos Relatório'!O$1,'Faturamento SP2'!$T$2:$T$557,"Sim")+SUMIFS('Faturamento SP2'!$P$2:$P$557,'Faturamento SP2'!$D$2:$D$557,'Infos Relatório'!$B$84,'Faturamento SP2'!$E$2:$E$557,'Infos Relatório'!$B161,'Faturamento SP2'!$Z$2:$Z$557,'Infos Relatório'!O$1,'Faturamento SP2'!$T$2:$T$557,"Sim")</f>
        <v>0</v>
      </c>
      <c r="S161" s="27" t="e">
        <f t="shared" si="38"/>
        <v>#DIV/0!</v>
      </c>
      <c r="T161" s="24">
        <f>SUMIFS('Faturamento SP2'!$H$2:$H$557,'Faturamento SP2'!$D$2:$D$557,'Infos Relatório'!$B$84,'Faturamento SP2'!$E$2:$E$557,'Infos Relatório'!$B161,'Faturamento SP2'!$Z$2:$Z$557,'Infos Relatório'!O$1)</f>
        <v>0</v>
      </c>
      <c r="U161" s="23">
        <f>COUNTIFS('Faturamento SP2'!$D$2:$D$557,'Infos Relatório'!$B$84,'Faturamento SP2'!$E$2:$E$557,'Infos Relatório'!$B161,'Faturamento SP2'!$Z$2:$Z$557,'Infos Relatório'!U$1)</f>
        <v>0</v>
      </c>
      <c r="V161" s="14">
        <f>SUMIFS('Faturamento SP2'!$G$2:$G$557,'Faturamento SP2'!$D$2:$D$557,'Infos Relatório'!$B$84,'Faturamento SP2'!$E$2:$E$557,'Infos Relatório'!$B161,'Faturamento SP2'!$Z$2:$Z$557,'Infos Relatório'!U$1)</f>
        <v>0</v>
      </c>
      <c r="W161" s="14">
        <f>SUMIFS('Faturamento SP2'!$J$2:$J$557,'Faturamento SP2'!$D$2:$D$557,'Infos Relatório'!$B$84,'Faturamento SP2'!$E$2:$E$557,'Infos Relatório'!$B161,'Faturamento SP2'!$Z$2:$Z$557,'Infos Relatório'!U$1)</f>
        <v>0</v>
      </c>
      <c r="X161" s="15">
        <f>SUMIFS('Faturamento SP2'!$O$2:$O$557,'Faturamento SP2'!$D$2:$D$557,'Infos Relatório'!$B$84,'Faturamento SP2'!$E$2:$E$557,'Infos Relatório'!$B161,'Faturamento SP2'!$Z$2:$Z$557,'Infos Relatório'!U$1,'Faturamento SP2'!$T$2:$T$557,"Sim")+SUMIFS('Faturamento SP2'!$P$2:$P$557,'Faturamento SP2'!$D$2:$D$557,'Infos Relatório'!$B$84,'Faturamento SP2'!$E$2:$E$557,'Infos Relatório'!$B161,'Faturamento SP2'!$Z$2:$Z$557,'Infos Relatório'!U$1,'Faturamento SP2'!$T$2:$T$557,"Sim")</f>
        <v>0</v>
      </c>
      <c r="Y161" s="27" t="e">
        <f t="shared" si="39"/>
        <v>#DIV/0!</v>
      </c>
      <c r="Z161" s="24">
        <f>SUMIFS('Faturamento SP2'!$H$2:$H$557,'Faturamento SP2'!$D$2:$D$557,'Infos Relatório'!$B$84,'Faturamento SP2'!$E$2:$E$557,'Infos Relatório'!$B161,'Faturamento SP2'!$Z$2:$Z$557,'Infos Relatório'!U$1)</f>
        <v>0</v>
      </c>
      <c r="AA161" s="23">
        <f>COUNTIFS('Faturamento SP2'!$D$2:$D$557,'Infos Relatório'!$B$84,'Faturamento SP2'!$E$2:$E$557,'Infos Relatório'!$B161,'Faturamento SP2'!$Z$2:$Z$557,'Infos Relatório'!AA$1)</f>
        <v>0</v>
      </c>
      <c r="AB161" s="14">
        <f>SUMIFS('Faturamento SP2'!$G$2:$G$557,'Faturamento SP2'!$D$2:$D$557,'Infos Relatório'!$B$84,'Faturamento SP2'!$E$2:$E$557,'Infos Relatório'!$B161,'Faturamento SP2'!$Z$2:$Z$557,'Infos Relatório'!AA$1)</f>
        <v>0</v>
      </c>
      <c r="AC161" s="14">
        <f>SUMIFS('Faturamento SP2'!$J$2:$J$557,'Faturamento SP2'!$D$2:$D$557,'Infos Relatório'!$B$84,'Faturamento SP2'!$E$2:$E$557,'Infos Relatório'!$B161,'Faturamento SP2'!$Z$2:$Z$557,'Infos Relatório'!AA$1)</f>
        <v>0</v>
      </c>
      <c r="AD161" s="15">
        <f>SUMIFS('Faturamento SP2'!$O$2:$O$557,'Faturamento SP2'!$D$2:$D$557,'Infos Relatório'!$B$84,'Faturamento SP2'!$E$2:$E$557,'Infos Relatório'!$B161,'Faturamento SP2'!$Z$2:$Z$557,'Infos Relatório'!AA$1,'Faturamento SP2'!$T$2:$T$557,"Sim")+SUMIFS('Faturamento SP2'!$P$2:$P$557,'Faturamento SP2'!$D$2:$D$557,'Infos Relatório'!$B$84,'Faturamento SP2'!$E$2:$E$557,'Infos Relatório'!$B161,'Faturamento SP2'!$Z$2:$Z$557,'Infos Relatório'!AA$1,'Faturamento SP2'!$T$2:$T$557,"Sim")</f>
        <v>0</v>
      </c>
      <c r="AE161" s="27" t="e">
        <f t="shared" si="40"/>
        <v>#DIV/0!</v>
      </c>
      <c r="AF161" s="24">
        <f>SUMIFS('Faturamento SP2'!$H$2:$H$557,'Faturamento SP2'!$D$2:$D$557,'Infos Relatório'!$B$84,'Faturamento SP2'!$E$2:$E$557,'Infos Relatório'!$B161,'Faturamento SP2'!$Z$2:$Z$557,'Infos Relatório'!AA$1)</f>
        <v>0</v>
      </c>
      <c r="AG161" s="23">
        <f>COUNTIFS('Faturamento SP2'!$D$2:$D$557,'Infos Relatório'!$B$84,'Faturamento SP2'!$E$2:$E$557,'Infos Relatório'!$B161,'Faturamento SP2'!$Z$2:$Z$557,'Infos Relatório'!AG$1)</f>
        <v>0</v>
      </c>
      <c r="AH161" s="14">
        <f>SUMIFS('Faturamento SP2'!$G$2:$G$557,'Faturamento SP2'!$D$2:$D$557,'Infos Relatório'!$B$84,'Faturamento SP2'!$E$2:$E$557,'Infos Relatório'!$B161,'Faturamento SP2'!$Z$2:$Z$557,'Infos Relatório'!AG$1)</f>
        <v>0</v>
      </c>
      <c r="AI161" s="14">
        <f>SUMIFS('Faturamento SP2'!$J$2:$J$557,'Faturamento SP2'!$D$2:$D$557,'Infos Relatório'!$B$84,'Faturamento SP2'!$E$2:$E$557,'Infos Relatório'!$B161,'Faturamento SP2'!$Z$2:$Z$557,'Infos Relatório'!AG$1)</f>
        <v>0</v>
      </c>
      <c r="AJ161" s="15">
        <f>SUMIFS('Faturamento SP2'!$O$2:$O$557,'Faturamento SP2'!$D$2:$D$557,'Infos Relatório'!$B$84,'Faturamento SP2'!$E$2:$E$557,'Infos Relatório'!$B161,'Faturamento SP2'!$Z$2:$Z$557,'Infos Relatório'!AG$1,'Faturamento SP2'!$T$2:$T$557,"Sim")+SUMIFS('Faturamento SP2'!$P$2:$P$557,'Faturamento SP2'!$D$2:$D$557,'Infos Relatório'!$B$84,'Faturamento SP2'!$E$2:$E$557,'Infos Relatório'!$B161,'Faturamento SP2'!$Z$2:$Z$557,'Infos Relatório'!AG$1,'Faturamento SP2'!$T$2:$T$557,"Sim")</f>
        <v>0</v>
      </c>
      <c r="AK161" s="27" t="e">
        <f t="shared" si="41"/>
        <v>#DIV/0!</v>
      </c>
      <c r="AL161" s="24">
        <f>SUMIFS('Faturamento SP2'!$H$2:$H$557,'Faturamento SP2'!$D$2:$D$557,'Infos Relatório'!$B$84,'Faturamento SP2'!$E$2:$E$557,'Infos Relatório'!$B161,'Faturamento SP2'!$Z$2:$Z$557,'Infos Relatório'!AG$1)</f>
        <v>0</v>
      </c>
      <c r="AM161" s="23">
        <f>COUNTIFS('Faturamento SP2'!$D$2:$D$557,'Infos Relatório'!$B$84,'Faturamento SP2'!$E$2:$E$557,'Infos Relatório'!$B161,'Faturamento SP2'!$Z$2:$Z$557,'Infos Relatório'!AM$1)</f>
        <v>0</v>
      </c>
      <c r="AN161" s="14">
        <f>SUMIFS('Faturamento SP2'!$G$2:$G$557,'Faturamento SP2'!$D$2:$D$557,'Infos Relatório'!$B$84,'Faturamento SP2'!$E$2:$E$557,'Infos Relatório'!$B161,'Faturamento SP2'!$Z$2:$Z$557,'Infos Relatório'!AM$1)</f>
        <v>0</v>
      </c>
      <c r="AO161" s="14">
        <f>SUMIFS('Faturamento SP2'!$J$2:$J$557,'Faturamento SP2'!$D$2:$D$557,'Infos Relatório'!$B$84,'Faturamento SP2'!$E$2:$E$557,'Infos Relatório'!$B161,'Faturamento SP2'!$Z$2:$Z$557,'Infos Relatório'!AM$1)</f>
        <v>0</v>
      </c>
      <c r="AP161" s="15">
        <f>SUMIFS('Faturamento SP2'!$O$2:$O$557,'Faturamento SP2'!$D$2:$D$557,'Infos Relatório'!$B$84,'Faturamento SP2'!$E$2:$E$557,'Infos Relatório'!$B161,'Faturamento SP2'!$Z$2:$Z$557,'Infos Relatório'!AM$1,'Faturamento SP2'!$T$2:$T$557,"Sim")+SUMIFS('Faturamento SP2'!$P$2:$P$557,'Faturamento SP2'!$D$2:$D$557,'Infos Relatório'!$B$84,'Faturamento SP2'!$E$2:$E$557,'Infos Relatório'!$B161,'Faturamento SP2'!$Z$2:$Z$557,'Infos Relatório'!AM$1,'Faturamento SP2'!$T$2:$T$557,"Sim")</f>
        <v>0</v>
      </c>
      <c r="AQ161" s="27" t="e">
        <f t="shared" si="42"/>
        <v>#DIV/0!</v>
      </c>
      <c r="AR161" s="24">
        <f>SUMIFS('Faturamento SP2'!$H$2:$H$557,'Faturamento SP2'!$D$2:$D$557,'Infos Relatório'!$B$84,'Faturamento SP2'!$E$2:$E$557,'Infos Relatório'!$B161,'Faturamento SP2'!$Z$2:$Z$557,'Infos Relatório'!AM$1)</f>
        <v>0</v>
      </c>
      <c r="AS161" s="23">
        <f>COUNTIFS('Faturamento SP2'!$D$2:$D$557,'Infos Relatório'!$B$84,'Faturamento SP2'!$E$2:$E$557,'Infos Relatório'!$B161,'Faturamento SP2'!$Z$2:$Z$557,'Infos Relatório'!AS$1)</f>
        <v>0</v>
      </c>
      <c r="AT161" s="14">
        <f>SUMIFS('Faturamento SP2'!$G$2:$G$557,'Faturamento SP2'!$D$2:$D$557,'Infos Relatório'!$B$84,'Faturamento SP2'!$E$2:$E$557,'Infos Relatório'!$B161,'Faturamento SP2'!$Z$2:$Z$557,'Infos Relatório'!AS$1)</f>
        <v>0</v>
      </c>
      <c r="AU161" s="14">
        <f>SUMIFS('Faturamento SP2'!$J$2:$J$557,'Faturamento SP2'!$D$2:$D$557,'Infos Relatório'!$B$84,'Faturamento SP2'!$E$2:$E$557,'Infos Relatório'!$B161,'Faturamento SP2'!$Z$2:$Z$557,'Infos Relatório'!AS$1)</f>
        <v>0</v>
      </c>
      <c r="AV161" s="15">
        <f>SUMIFS('Faturamento SP2'!$O$2:$O$557,'Faturamento SP2'!$D$2:$D$557,'Infos Relatório'!$B$84,'Faturamento SP2'!$E$2:$E$557,'Infos Relatório'!$B161,'Faturamento SP2'!$Z$2:$Z$557,'Infos Relatório'!AS$1,'Faturamento SP2'!$T$2:$T$557,"Sim")+SUMIFS('Faturamento SP2'!$P$2:$P$557,'Faturamento SP2'!$D$2:$D$557,'Infos Relatório'!$B$84,'Faturamento SP2'!$E$2:$E$557,'Infos Relatório'!$B161,'Faturamento SP2'!$Z$2:$Z$557,'Infos Relatório'!AS$1,'Faturamento SP2'!$T$2:$T$557,"Sim")</f>
        <v>0</v>
      </c>
      <c r="AW161" s="27" t="e">
        <f t="shared" si="43"/>
        <v>#DIV/0!</v>
      </c>
      <c r="AX161" s="24">
        <f>SUMIFS('Faturamento SP2'!$H$2:$H$557,'Faturamento SP2'!$D$2:$D$557,'Infos Relatório'!$B$84,'Faturamento SP2'!$E$2:$E$557,'Infos Relatório'!$B161,'Faturamento SP2'!$Z$2:$Z$557,'Infos Relatório'!AS$1)</f>
        <v>0</v>
      </c>
      <c r="AY161" s="23">
        <f>COUNTIFS('Faturamento SP2'!$D$2:$D$557,'Infos Relatório'!$B$84,'Faturamento SP2'!$E$2:$E$557,'Infos Relatório'!$B161,'Faturamento SP2'!$Z$2:$Z$557,'Infos Relatório'!AY$1)</f>
        <v>0</v>
      </c>
      <c r="AZ161" s="14">
        <f>SUMIFS('Faturamento SP2'!$G$2:$G$557,'Faturamento SP2'!$D$2:$D$557,'Infos Relatório'!$B$84,'Faturamento SP2'!$E$2:$E$557,'Infos Relatório'!$B161,'Faturamento SP2'!$Z$2:$Z$557,'Infos Relatório'!AY$1)</f>
        <v>0</v>
      </c>
      <c r="BA161" s="14">
        <f>SUMIFS('Faturamento SP2'!$J$2:$J$557,'Faturamento SP2'!$D$2:$D$557,'Infos Relatório'!$B$84,'Faturamento SP2'!$E$2:$E$557,'Infos Relatório'!$B161,'Faturamento SP2'!$Z$2:$Z$557,'Infos Relatório'!AY$1)</f>
        <v>0</v>
      </c>
      <c r="BB161" s="15">
        <f>SUMIFS('Faturamento SP2'!$O$2:$O$557,'Faturamento SP2'!$D$2:$D$557,'Infos Relatório'!$B$84,'Faturamento SP2'!$E$2:$E$557,'Infos Relatório'!$B161,'Faturamento SP2'!$Z$2:$Z$557,'Infos Relatório'!AY$1,'Faturamento SP2'!$T$2:$T$557,"Sim")+SUMIFS('Faturamento SP2'!$P$2:$P$557,'Faturamento SP2'!$D$2:$D$557,'Infos Relatório'!$B$84,'Faturamento SP2'!$E$2:$E$557,'Infos Relatório'!$B161,'Faturamento SP2'!$Z$2:$Z$557,'Infos Relatório'!AY$1,'Faturamento SP2'!$T$2:$T$557,"Sim")</f>
        <v>0</v>
      </c>
      <c r="BC161" s="27" t="e">
        <f t="shared" si="44"/>
        <v>#DIV/0!</v>
      </c>
      <c r="BD161" s="24">
        <f>SUMIFS('Faturamento SP2'!$H$2:$H$557,'Faturamento SP2'!$D$2:$D$557,'Infos Relatório'!$B$84,'Faturamento SP2'!$E$2:$E$557,'Infos Relatório'!$B161,'Faturamento SP2'!$Z$2:$Z$557,'Infos Relatório'!AY$1)</f>
        <v>0</v>
      </c>
      <c r="BE161" s="23">
        <f>COUNTIFS('Faturamento SP2'!$D$2:$D$557,'Infos Relatório'!$B$84,'Faturamento SP2'!$E$2:$E$557,'Infos Relatório'!$B161,'Faturamento SP2'!$Z$2:$Z$557,'Infos Relatório'!BE$1)</f>
        <v>0</v>
      </c>
      <c r="BF161" s="14">
        <f>SUMIFS('Faturamento SP2'!$G$2:$G$557,'Faturamento SP2'!$D$2:$D$557,'Infos Relatório'!$B$84,'Faturamento SP2'!$E$2:$E$557,'Infos Relatório'!$B161,'Faturamento SP2'!$Z$2:$Z$557,'Infos Relatório'!BE$1)</f>
        <v>0</v>
      </c>
      <c r="BG161" s="14">
        <f>SUMIFS('Faturamento SP2'!$J$2:$J$557,'Faturamento SP2'!$D$2:$D$557,'Infos Relatório'!$B$84,'Faturamento SP2'!$E$2:$E$557,'Infos Relatório'!$B161,'Faturamento SP2'!$Z$2:$Z$557,'Infos Relatório'!BE$1)</f>
        <v>0</v>
      </c>
      <c r="BH161" s="15">
        <f>SUMIFS('Faturamento SP2'!$O$2:$O$557,'Faturamento SP2'!$D$2:$D$557,'Infos Relatório'!$B$84,'Faturamento SP2'!$E$2:$E$557,'Infos Relatório'!$B161,'Faturamento SP2'!$Z$2:$Z$557,'Infos Relatório'!BE$1,'Faturamento SP2'!$T$2:$T$557,"Sim")+SUMIFS('Faturamento SP2'!$P$2:$P$557,'Faturamento SP2'!$D$2:$D$557,'Infos Relatório'!$B$84,'Faturamento SP2'!$E$2:$E$557,'Infos Relatório'!$B161,'Faturamento SP2'!$Z$2:$Z$557,'Infos Relatório'!BE$1,'Faturamento SP2'!$T$2:$T$557,"Sim")</f>
        <v>0</v>
      </c>
      <c r="BI161" s="27" t="e">
        <f t="shared" si="45"/>
        <v>#DIV/0!</v>
      </c>
      <c r="BJ161" s="24">
        <f>SUMIFS('Faturamento SP2'!$H$2:$H$557,'Faturamento SP2'!$D$2:$D$557,'Infos Relatório'!$B$84,'Faturamento SP2'!$E$2:$E$557,'Infos Relatório'!$B161,'Faturamento SP2'!$Z$2:$Z$557,'Infos Relatório'!BE$1)</f>
        <v>0</v>
      </c>
      <c r="BK161" s="23">
        <f>COUNTIFS('Faturamento SP2'!$D$2:$D$557,'Infos Relatório'!$B$84,'Faturamento SP2'!$E$2:$E$557,'Infos Relatório'!$B161,'Faturamento SP2'!$Z$2:$Z$557,'Infos Relatório'!BK$1)</f>
        <v>0</v>
      </c>
      <c r="BL161" s="14">
        <f>SUMIFS('Faturamento SP2'!$G$2:$G$557,'Faturamento SP2'!$D$2:$D$557,'Infos Relatório'!$B$84,'Faturamento SP2'!$E$2:$E$557,'Infos Relatório'!$B161,'Faturamento SP2'!$Z$2:$Z$557,'Infos Relatório'!BK$1)</f>
        <v>0</v>
      </c>
      <c r="BM161" s="14">
        <f>SUMIFS('Faturamento SP2'!$J$2:$J$557,'Faturamento SP2'!$D$2:$D$557,'Infos Relatório'!$B$84,'Faturamento SP2'!$E$2:$E$557,'Infos Relatório'!$B161,'Faturamento SP2'!$Z$2:$Z$557,'Infos Relatório'!BK$1)</f>
        <v>0</v>
      </c>
      <c r="BN161" s="15">
        <f>SUMIFS('Faturamento SP2'!$O$2:$O$557,'Faturamento SP2'!$D$2:$D$557,'Infos Relatório'!$B$84,'Faturamento SP2'!$E$2:$E$557,'Infos Relatório'!$B161,'Faturamento SP2'!$Z$2:$Z$557,'Infos Relatório'!BK$1,'Faturamento SP2'!$T$2:$T$557,"Sim")+SUMIFS('Faturamento SP2'!$P$2:$P$557,'Faturamento SP2'!$D$2:$D$557,'Infos Relatório'!$B$84,'Faturamento SP2'!$E$2:$E$557,'Infos Relatório'!$B161,'Faturamento SP2'!$Z$2:$Z$557,'Infos Relatório'!BK$1,'Faturamento SP2'!$T$2:$T$557,"Sim")</f>
        <v>0</v>
      </c>
      <c r="BO161" s="27" t="e">
        <f t="shared" si="46"/>
        <v>#DIV/0!</v>
      </c>
      <c r="BP161" s="24">
        <f>SUMIFS('Faturamento SP2'!$H$2:$H$557,'Faturamento SP2'!$D$2:$D$557,'Infos Relatório'!$B$84,'Faturamento SP2'!$E$2:$E$557,'Infos Relatório'!$B161,'Faturamento SP2'!$Z$2:$Z$557,'Infos Relatório'!BK$1)</f>
        <v>0</v>
      </c>
      <c r="BQ161" s="23">
        <f>COUNTIFS('Faturamento SP2'!$D$2:$D$557,'Infos Relatório'!$B$84,'Faturamento SP2'!$E$2:$E$557,'Infos Relatório'!$B161,'Faturamento SP2'!$Z$2:$Z$557,'Infos Relatório'!BQ$1)</f>
        <v>0</v>
      </c>
      <c r="BR161" s="14">
        <f>SUMIFS('Faturamento SP2'!$G$2:$G$557,'Faturamento SP2'!$D$2:$D$557,'Infos Relatório'!$B$84,'Faturamento SP2'!$E$2:$E$557,'Infos Relatório'!$B161,'Faturamento SP2'!$Z$2:$Z$557,'Infos Relatório'!BQ$1)</f>
        <v>0</v>
      </c>
      <c r="BS161" s="14">
        <f>SUMIFS('Faturamento SP2'!$J$2:$J$557,'Faturamento SP2'!$D$2:$D$557,'Infos Relatório'!$B$84,'Faturamento SP2'!$E$2:$E$557,'Infos Relatório'!$B161,'Faturamento SP2'!$Z$2:$Z$557,'Infos Relatório'!BQ$1)</f>
        <v>0</v>
      </c>
      <c r="BT161" s="15">
        <f>SUMIFS('Faturamento SP2'!$O$2:$O$557,'Faturamento SP2'!$D$2:$D$557,'Infos Relatório'!$B$84,'Faturamento SP2'!$E$2:$E$557,'Infos Relatório'!$B161,'Faturamento SP2'!$Z$2:$Z$557,'Infos Relatório'!BQ$1,'Faturamento SP2'!$T$2:$T$557,"Sim")+SUMIFS('Faturamento SP2'!$P$2:$P$557,'Faturamento SP2'!$D$2:$D$557,'Infos Relatório'!$B$84,'Faturamento SP2'!$E$2:$E$557,'Infos Relatório'!$B161,'Faturamento SP2'!$Z$2:$Z$557,'Infos Relatório'!BQ$1,'Faturamento SP2'!$T$2:$T$557,"Sim")</f>
        <v>0</v>
      </c>
      <c r="BU161" s="27" t="e">
        <f t="shared" si="47"/>
        <v>#DIV/0!</v>
      </c>
      <c r="BV161" s="24">
        <f>SUMIFS('Faturamento SP2'!$H$2:$H$557,'Faturamento SP2'!$D$2:$D$557,'Infos Relatório'!$B$84,'Faturamento SP2'!$E$2:$E$557,'Infos Relatório'!$B161,'Faturamento SP2'!$Z$2:$Z$557,'Infos Relatório'!BQ$1)</f>
        <v>0</v>
      </c>
    </row>
    <row r="162" spans="2:74">
      <c r="C162" s="25"/>
      <c r="H162" s="26"/>
      <c r="I162" s="25"/>
      <c r="N162" s="26"/>
      <c r="O162" s="25"/>
      <c r="T162" s="26"/>
      <c r="U162" s="25"/>
      <c r="Z162" s="26"/>
      <c r="AA162" s="25"/>
      <c r="AF162" s="26"/>
      <c r="AG162" s="25"/>
      <c r="AL162" s="26"/>
      <c r="AM162" s="25"/>
      <c r="AR162" s="26"/>
      <c r="AS162" s="25"/>
      <c r="AX162" s="26"/>
      <c r="AY162" s="25"/>
      <c r="BD162" s="26"/>
      <c r="BE162" s="25"/>
      <c r="BJ162" s="26"/>
      <c r="BK162" s="25"/>
      <c r="BP162" s="26"/>
      <c r="BQ162" s="25"/>
      <c r="BV162" s="26"/>
    </row>
    <row r="163" spans="2:74">
      <c r="C163" s="25"/>
      <c r="H163" s="26"/>
      <c r="I163" s="25"/>
      <c r="N163" s="26"/>
      <c r="O163" s="25"/>
      <c r="T163" s="26"/>
      <c r="U163" s="25"/>
      <c r="Z163" s="26"/>
      <c r="AA163" s="25"/>
      <c r="AF163" s="26"/>
      <c r="AG163" s="25"/>
      <c r="AL163" s="26"/>
      <c r="AM163" s="25"/>
      <c r="AR163" s="26"/>
      <c r="AS163" s="25"/>
      <c r="AX163" s="26"/>
      <c r="AY163" s="25"/>
      <c r="BD163" s="26"/>
      <c r="BE163" s="25"/>
      <c r="BJ163" s="26"/>
      <c r="BK163" s="25"/>
      <c r="BP163" s="26"/>
      <c r="BQ163" s="25"/>
      <c r="BV163" s="26"/>
    </row>
    <row r="164" spans="2:74">
      <c r="B164" t="s">
        <v>11</v>
      </c>
      <c r="C164" s="360">
        <v>45292</v>
      </c>
      <c r="D164" s="361"/>
      <c r="E164" s="361"/>
      <c r="F164" s="361"/>
      <c r="G164" s="361"/>
      <c r="H164" s="362"/>
      <c r="I164" s="360">
        <v>45323</v>
      </c>
      <c r="J164" s="361"/>
      <c r="K164" s="361"/>
      <c r="L164" s="361"/>
      <c r="M164" s="361"/>
      <c r="N164" s="362"/>
      <c r="O164" s="360">
        <v>45352</v>
      </c>
      <c r="P164" s="361"/>
      <c r="Q164" s="361"/>
      <c r="R164" s="361"/>
      <c r="S164" s="361"/>
      <c r="T164" s="362"/>
      <c r="U164" s="360">
        <v>45383</v>
      </c>
      <c r="V164" s="361"/>
      <c r="W164" s="361"/>
      <c r="X164" s="361"/>
      <c r="Y164" s="361"/>
      <c r="Z164" s="362"/>
      <c r="AA164" s="360">
        <v>45413</v>
      </c>
      <c r="AB164" s="361"/>
      <c r="AC164" s="361"/>
      <c r="AD164" s="361"/>
      <c r="AE164" s="361"/>
      <c r="AF164" s="362"/>
      <c r="AG164" s="360">
        <v>45444</v>
      </c>
      <c r="AH164" s="361"/>
      <c r="AI164" s="361"/>
      <c r="AJ164" s="361"/>
      <c r="AK164" s="361"/>
      <c r="AL164" s="362"/>
      <c r="AM164" s="360">
        <v>45474</v>
      </c>
      <c r="AN164" s="361"/>
      <c r="AO164" s="361"/>
      <c r="AP164" s="361"/>
      <c r="AQ164" s="361"/>
      <c r="AR164" s="362"/>
      <c r="AS164" s="360">
        <v>45505</v>
      </c>
      <c r="AT164" s="361"/>
      <c r="AU164" s="361"/>
      <c r="AV164" s="361"/>
      <c r="AW164" s="361"/>
      <c r="AX164" s="362"/>
      <c r="AY164" s="360">
        <v>45536</v>
      </c>
      <c r="AZ164" s="361"/>
      <c r="BA164" s="361"/>
      <c r="BB164" s="361"/>
      <c r="BC164" s="361"/>
      <c r="BD164" s="362"/>
      <c r="BE164" s="360">
        <v>45566</v>
      </c>
      <c r="BF164" s="361"/>
      <c r="BG164" s="361"/>
      <c r="BH164" s="361"/>
      <c r="BI164" s="361"/>
      <c r="BJ164" s="362"/>
      <c r="BK164" s="360">
        <v>45597</v>
      </c>
      <c r="BL164" s="361"/>
      <c r="BM164" s="361"/>
      <c r="BN164" s="361"/>
      <c r="BO164" s="361"/>
      <c r="BP164" s="362"/>
      <c r="BQ164" s="360">
        <v>45627</v>
      </c>
      <c r="BR164" s="361"/>
      <c r="BS164" s="361"/>
      <c r="BT164" s="361"/>
      <c r="BU164" s="361"/>
      <c r="BV164" s="362"/>
    </row>
    <row r="165" spans="2:74" ht="60">
      <c r="B165" s="16" t="s">
        <v>120</v>
      </c>
      <c r="C165" s="21" t="s">
        <v>764</v>
      </c>
      <c r="D165" s="13" t="s">
        <v>765</v>
      </c>
      <c r="E165" s="54" t="s">
        <v>766</v>
      </c>
      <c r="F165" s="13" t="s">
        <v>788</v>
      </c>
      <c r="G165" s="59" t="s">
        <v>768</v>
      </c>
      <c r="H165" s="22" t="s">
        <v>769</v>
      </c>
      <c r="I165" s="21" t="s">
        <v>764</v>
      </c>
      <c r="J165" s="13" t="s">
        <v>765</v>
      </c>
      <c r="K165" s="54" t="s">
        <v>766</v>
      </c>
      <c r="L165" s="13" t="s">
        <v>788</v>
      </c>
      <c r="M165" s="13" t="s">
        <v>768</v>
      </c>
      <c r="N165" s="22" t="s">
        <v>769</v>
      </c>
      <c r="O165" s="21" t="s">
        <v>764</v>
      </c>
      <c r="P165" s="13" t="s">
        <v>765</v>
      </c>
      <c r="Q165" s="13" t="s">
        <v>766</v>
      </c>
      <c r="R165" s="13" t="s">
        <v>788</v>
      </c>
      <c r="S165" s="13" t="s">
        <v>768</v>
      </c>
      <c r="T165" s="22" t="s">
        <v>769</v>
      </c>
      <c r="U165" s="21" t="s">
        <v>764</v>
      </c>
      <c r="V165" s="13" t="s">
        <v>765</v>
      </c>
      <c r="W165" s="13" t="s">
        <v>766</v>
      </c>
      <c r="X165" s="13" t="s">
        <v>788</v>
      </c>
      <c r="Y165" s="13" t="s">
        <v>768</v>
      </c>
      <c r="Z165" s="22" t="s">
        <v>769</v>
      </c>
      <c r="AA165" s="21" t="s">
        <v>764</v>
      </c>
      <c r="AB165" s="13" t="s">
        <v>765</v>
      </c>
      <c r="AC165" s="13" t="s">
        <v>766</v>
      </c>
      <c r="AD165" s="13" t="s">
        <v>788</v>
      </c>
      <c r="AE165" s="13" t="s">
        <v>768</v>
      </c>
      <c r="AF165" s="22" t="s">
        <v>769</v>
      </c>
      <c r="AG165" s="21" t="s">
        <v>764</v>
      </c>
      <c r="AH165" s="13" t="s">
        <v>765</v>
      </c>
      <c r="AI165" s="13" t="s">
        <v>766</v>
      </c>
      <c r="AJ165" s="13" t="s">
        <v>788</v>
      </c>
      <c r="AK165" s="13" t="s">
        <v>768</v>
      </c>
      <c r="AL165" s="22" t="s">
        <v>769</v>
      </c>
      <c r="AM165" s="21" t="s">
        <v>764</v>
      </c>
      <c r="AN165" s="13" t="s">
        <v>765</v>
      </c>
      <c r="AO165" s="13" t="s">
        <v>766</v>
      </c>
      <c r="AP165" s="13" t="s">
        <v>788</v>
      </c>
      <c r="AQ165" s="13" t="s">
        <v>768</v>
      </c>
      <c r="AR165" s="22" t="s">
        <v>769</v>
      </c>
      <c r="AS165" s="21" t="s">
        <v>764</v>
      </c>
      <c r="AT165" s="13" t="s">
        <v>765</v>
      </c>
      <c r="AU165" s="13" t="s">
        <v>766</v>
      </c>
      <c r="AV165" s="13" t="s">
        <v>788</v>
      </c>
      <c r="AW165" s="13" t="s">
        <v>768</v>
      </c>
      <c r="AX165" s="22" t="s">
        <v>769</v>
      </c>
      <c r="AY165" s="21" t="s">
        <v>764</v>
      </c>
      <c r="AZ165" s="13" t="s">
        <v>765</v>
      </c>
      <c r="BA165" s="13" t="s">
        <v>766</v>
      </c>
      <c r="BB165" s="13" t="s">
        <v>788</v>
      </c>
      <c r="BC165" s="13" t="s">
        <v>768</v>
      </c>
      <c r="BD165" s="22" t="s">
        <v>769</v>
      </c>
      <c r="BE165" s="21" t="s">
        <v>764</v>
      </c>
      <c r="BF165" s="13" t="s">
        <v>765</v>
      </c>
      <c r="BG165" s="13" t="s">
        <v>766</v>
      </c>
      <c r="BH165" s="13" t="s">
        <v>788</v>
      </c>
      <c r="BI165" s="13" t="s">
        <v>768</v>
      </c>
      <c r="BJ165" s="22" t="s">
        <v>769</v>
      </c>
      <c r="BK165" s="21" t="s">
        <v>764</v>
      </c>
      <c r="BL165" s="13" t="s">
        <v>765</v>
      </c>
      <c r="BM165" s="13" t="s">
        <v>766</v>
      </c>
      <c r="BN165" s="13" t="s">
        <v>788</v>
      </c>
      <c r="BO165" s="13" t="s">
        <v>768</v>
      </c>
      <c r="BP165" s="22" t="s">
        <v>769</v>
      </c>
      <c r="BQ165" s="21" t="s">
        <v>764</v>
      </c>
      <c r="BR165" s="13" t="s">
        <v>765</v>
      </c>
      <c r="BS165" s="13" t="s">
        <v>766</v>
      </c>
      <c r="BT165" s="13" t="s">
        <v>788</v>
      </c>
      <c r="BU165" s="13" t="s">
        <v>768</v>
      </c>
      <c r="BV165" s="22" t="s">
        <v>769</v>
      </c>
    </row>
    <row r="166" spans="2:74">
      <c r="B166" s="17" t="s">
        <v>237</v>
      </c>
      <c r="C166" s="23">
        <f>COUNTIFS('Faturamento SP2'!$D$2:$D$557,'Infos Relatório'!$B$164,'Faturamento SP2'!$E$2:$E$557,'Infos Relatório'!$B166,'Faturamento SP2'!$Z$2:$Z$557,'Infos Relatório'!C$1)</f>
        <v>0</v>
      </c>
      <c r="D166" s="14">
        <f>SUMIFS('Faturamento SP2'!$G$2:$G$557,'Faturamento SP2'!$D$2:$D$557,'Infos Relatório'!$B$164,'Faturamento SP2'!$E$2:$E$557,'Infos Relatório'!$B166,'Faturamento SP2'!$Z$2:$Z$557,'Infos Relatório'!C$1)</f>
        <v>0</v>
      </c>
      <c r="E166" s="55">
        <f>SUMIFS('Faturamento SP2'!$J$2:$J$557,'Faturamento SP2'!$D$2:$D$557,'Infos Relatório'!$B$164,'Faturamento SP2'!$E$2:$E$557,'Infos Relatório'!$B166,'Faturamento SP2'!$Z$2:$Z$557,'Infos Relatório'!C$1)</f>
        <v>0</v>
      </c>
      <c r="F166" s="15">
        <f>SUMIFS('Faturamento SP2'!$O$2:$O$557,'Faturamento SP2'!$D$2:$D$557,'Infos Relatório'!$B$164,'Faturamento SP2'!$E$2:$E$557,'Infos Relatório'!$B166,'Faturamento SP2'!$Z$2:$Z$557,'Infos Relatório'!C$1,'Faturamento SP2'!$T$2:$T$557,"Sim")+SUMIFS('Faturamento SP2'!$P$2:$P$557,'Faturamento SP2'!$D$2:$D$557,'Infos Relatório'!$B$164,'Faturamento SP2'!$E$2:$E$557,'Infos Relatório'!$B166,'Faturamento SP2'!$Z$2:$Z$557,'Infos Relatório'!C$1,'Faturamento SP2'!$T$2:$T$557,"Sim")</f>
        <v>0</v>
      </c>
      <c r="G166" s="60" t="e">
        <f>F166/E166</f>
        <v>#DIV/0!</v>
      </c>
      <c r="H166" s="24">
        <f>SUMIFS('Faturamento SP2'!$H$2:$H$557,'Faturamento SP2'!$D$2:$D$557,'Infos Relatório'!$B$164,'Faturamento SP2'!$E$2:$E$557,'Infos Relatório'!$B166,'Faturamento SP2'!$Z$2:$Z$557,'Infos Relatório'!C$1)</f>
        <v>0</v>
      </c>
      <c r="I166" s="23">
        <f>COUNTIFS('Faturamento SP2'!$D$2:$D$557,'Infos Relatório'!$B$164,'Faturamento SP2'!$E$2:$E$557,'Infos Relatório'!$B166,'Faturamento SP2'!$Z$2:$Z$557,'Infos Relatório'!I$1)</f>
        <v>0</v>
      </c>
      <c r="J166" s="14">
        <f>SUMIFS('Faturamento SP2'!$G$2:$G$557,'Faturamento SP2'!$D$2:$D$557,'Infos Relatório'!$B$164,'Faturamento SP2'!$E$2:$E$557,'Infos Relatório'!$B166,'Faturamento SP2'!$Z$2:$Z$557,'Infos Relatório'!I$1)</f>
        <v>0</v>
      </c>
      <c r="K166" s="55">
        <f>SUMIFS('Faturamento SP2'!$J$2:$J$557,'Faturamento SP2'!$D$2:$D$557,'Infos Relatório'!$B$164,'Faturamento SP2'!$E$2:$E$557,'Infos Relatório'!$B166,'Faturamento SP2'!$Z$2:$Z$557,'Infos Relatório'!I$1)</f>
        <v>0</v>
      </c>
      <c r="L166" s="15">
        <f>SUMIFS('Faturamento SP2'!$O$2:$O$557,'Faturamento SP2'!$D$2:$D$557,'Infos Relatório'!$B$164,'Faturamento SP2'!$E$2:$E$557,'Infos Relatório'!$B166,'Faturamento SP2'!$Z$2:$Z$557,'Infos Relatório'!I$1,'Faturamento SP2'!$T$2:$T$557,"Sim")+SUMIFS('Faturamento SP2'!$P$2:$P$557,'Faturamento SP2'!$D$2:$D$557,'Infos Relatório'!$B$164,'Faturamento SP2'!$E$2:$E$557,'Infos Relatório'!$B166,'Faturamento SP2'!$Z$2:$Z$557,'Infos Relatório'!I$1,'Faturamento SP2'!$T$2:$T$557,"Sim")</f>
        <v>0</v>
      </c>
      <c r="M166" s="27" t="e">
        <f>L166/K166</f>
        <v>#DIV/0!</v>
      </c>
      <c r="N166" s="24">
        <f>SUMIFS('Faturamento SP2'!$H$2:$H$557,'Faturamento SP2'!$D$2:$D$557,'Infos Relatório'!$B$164,'Faturamento SP2'!$E$2:$E$557,'Infos Relatório'!$B166,'Faturamento SP2'!$Z$2:$Z$557,'Infos Relatório'!I$1)</f>
        <v>0</v>
      </c>
      <c r="O166" s="23">
        <f>COUNTIFS('Faturamento SP2'!$D$2:$D$557,'Infos Relatório'!$B$164,'Faturamento SP2'!$E$2:$E$557,'Infos Relatório'!$B166,'Faturamento SP2'!$Z$2:$Z$557,'Infos Relatório'!O$1)</f>
        <v>0</v>
      </c>
      <c r="P166" s="14">
        <f>SUMIFS('Faturamento SP2'!$G$2:$G$557,'Faturamento SP2'!$D$2:$D$557,'Infos Relatório'!$B$164,'Faturamento SP2'!$E$2:$E$557,'Infos Relatório'!$B166,'Faturamento SP2'!$Z$2:$Z$557,'Infos Relatório'!O$1)</f>
        <v>0</v>
      </c>
      <c r="Q166" s="14">
        <f>SUMIFS('Faturamento SP2'!$J$2:$J$557,'Faturamento SP2'!$D$2:$D$557,'Infos Relatório'!$B$164,'Faturamento SP2'!$E$2:$E$557,'Infos Relatório'!$B166,'Faturamento SP2'!$Z$2:$Z$557,'Infos Relatório'!O$1)</f>
        <v>0</v>
      </c>
      <c r="R166" s="15">
        <f>SUMIFS('Faturamento SP2'!$O$2:$O$557,'Faturamento SP2'!$D$2:$D$557,'Infos Relatório'!$B$164,'Faturamento SP2'!$E$2:$E$557,'Infos Relatório'!$B166,'Faturamento SP2'!$Z$2:$Z$557,'Infos Relatório'!O$1,'Faturamento SP2'!$T$2:$T$557,"Sim")+SUMIFS('Faturamento SP2'!$P$2:$P$557,'Faturamento SP2'!$D$2:$D$557,'Infos Relatório'!$B$164,'Faturamento SP2'!$E$2:$E$557,'Infos Relatório'!$B166,'Faturamento SP2'!$Z$2:$Z$557,'Infos Relatório'!O$1,'Faturamento SP2'!$T$2:$T$557,"Sim")</f>
        <v>0</v>
      </c>
      <c r="S166" s="27" t="e">
        <f>R166/Q166</f>
        <v>#DIV/0!</v>
      </c>
      <c r="T166" s="24">
        <f>SUMIFS('Faturamento SP2'!$H$2:$H$557,'Faturamento SP2'!$D$2:$D$557,'Infos Relatório'!$B$164,'Faturamento SP2'!$E$2:$E$557,'Infos Relatório'!$B166,'Faturamento SP2'!$Z$2:$Z$557,'Infos Relatório'!O$1)</f>
        <v>0</v>
      </c>
      <c r="U166" s="23">
        <f>COUNTIFS('Faturamento SP2'!$D$2:$D$557,'Infos Relatório'!$B$164,'Faturamento SP2'!$E$2:$E$557,'Infos Relatório'!$B166,'Faturamento SP2'!$Z$2:$Z$557,'Infos Relatório'!U$1)</f>
        <v>0</v>
      </c>
      <c r="V166" s="14">
        <f>SUMIFS('Faturamento SP2'!$G$2:$G$557,'Faturamento SP2'!$D$2:$D$557,'Infos Relatório'!$B$164,'Faturamento SP2'!$E$2:$E$557,'Infos Relatório'!$B166,'Faturamento SP2'!$Z$2:$Z$557,'Infos Relatório'!U$1)</f>
        <v>0</v>
      </c>
      <c r="W166" s="14">
        <f>SUMIFS('Faturamento SP2'!$J$2:$J$557,'Faturamento SP2'!$D$2:$D$557,'Infos Relatório'!$B$164,'Faturamento SP2'!$E$2:$E$557,'Infos Relatório'!$B166,'Faturamento SP2'!$Z$2:$Z$557,'Infos Relatório'!U$1)</f>
        <v>0</v>
      </c>
      <c r="X166" s="15">
        <f>SUMIFS('Faturamento SP2'!$O$2:$O$557,'Faturamento SP2'!$D$2:$D$557,'Infos Relatório'!$B$164,'Faturamento SP2'!$E$2:$E$557,'Infos Relatório'!$B166,'Faturamento SP2'!$Z$2:$Z$557,'Infos Relatório'!U$1,'Faturamento SP2'!$T$2:$T$557,"Sim")+SUMIFS('Faturamento SP2'!$P$2:$P$557,'Faturamento SP2'!$D$2:$D$557,'Infos Relatório'!$B$164,'Faturamento SP2'!$E$2:$E$557,'Infos Relatório'!$B166,'Faturamento SP2'!$Z$2:$Z$557,'Infos Relatório'!U$1,'Faturamento SP2'!$T$2:$T$557,"Sim")</f>
        <v>0</v>
      </c>
      <c r="Y166" s="27" t="e">
        <f>X166/W166</f>
        <v>#DIV/0!</v>
      </c>
      <c r="Z166" s="24">
        <f>SUMIFS('Faturamento SP2'!$H$2:$H$557,'Faturamento SP2'!$D$2:$D$557,'Infos Relatório'!$B$164,'Faturamento SP2'!$E$2:$E$557,'Infos Relatório'!$B166,'Faturamento SP2'!$Z$2:$Z$557,'Infos Relatório'!U$1)</f>
        <v>0</v>
      </c>
      <c r="AA166" s="23">
        <f>COUNTIFS('Faturamento SP2'!$D$2:$D$557,'Infos Relatório'!$B$164,'Faturamento SP2'!$E$2:$E$557,'Infos Relatório'!$B166,'Faturamento SP2'!$Z$2:$Z$557,'Infos Relatório'!AA$1)</f>
        <v>0</v>
      </c>
      <c r="AB166" s="14">
        <f>SUMIFS('Faturamento SP2'!$G$2:$G$557,'Faturamento SP2'!$D$2:$D$557,'Infos Relatório'!$B$164,'Faturamento SP2'!$E$2:$E$557,'Infos Relatório'!$B166,'Faturamento SP2'!$Z$2:$Z$557,'Infos Relatório'!AA$1)</f>
        <v>0</v>
      </c>
      <c r="AC166" s="14">
        <f>SUMIFS('Faturamento SP2'!$J$2:$J$557,'Faturamento SP2'!$D$2:$D$557,'Infos Relatório'!$B$164,'Faturamento SP2'!$E$2:$E$557,'Infos Relatório'!$B166,'Faturamento SP2'!$Z$2:$Z$557,'Infos Relatório'!AA$1)</f>
        <v>0</v>
      </c>
      <c r="AD166" s="15">
        <f>SUMIFS('Faturamento SP2'!$O$2:$O$557,'Faturamento SP2'!$D$2:$D$557,'Infos Relatório'!$B$164,'Faturamento SP2'!$E$2:$E$557,'Infos Relatório'!$B166,'Faturamento SP2'!$Z$2:$Z$557,'Infos Relatório'!AA$1,'Faturamento SP2'!$T$2:$T$557,"Sim")+SUMIFS('Faturamento SP2'!$P$2:$P$557,'Faturamento SP2'!$D$2:$D$557,'Infos Relatório'!$B$164,'Faturamento SP2'!$E$2:$E$557,'Infos Relatório'!$B166,'Faturamento SP2'!$Z$2:$Z$557,'Infos Relatório'!AA$1,'Faturamento SP2'!$T$2:$T$557,"Sim")</f>
        <v>0</v>
      </c>
      <c r="AE166" s="27" t="e">
        <f>AD166/AC166</f>
        <v>#DIV/0!</v>
      </c>
      <c r="AF166" s="24">
        <f>SUMIFS('Faturamento SP2'!$H$2:$H$557,'Faturamento SP2'!$D$2:$D$557,'Infos Relatório'!$B$164,'Faturamento SP2'!$E$2:$E$557,'Infos Relatório'!$B166,'Faturamento SP2'!$Z$2:$Z$557,'Infos Relatório'!AA$1)</f>
        <v>0</v>
      </c>
      <c r="AG166" s="23">
        <f>COUNTIFS('Faturamento SP2'!$D$2:$D$557,'Infos Relatório'!$B$164,'Faturamento SP2'!$E$2:$E$557,'Infos Relatório'!$B166,'Faturamento SP2'!$Z$2:$Z$557,'Infos Relatório'!AG$1)</f>
        <v>0</v>
      </c>
      <c r="AH166" s="14">
        <f>SUMIFS('Faturamento SP2'!$G$2:$G$557,'Faturamento SP2'!$D$2:$D$557,'Infos Relatório'!$B$164,'Faturamento SP2'!$E$2:$E$557,'Infos Relatório'!$B166,'Faturamento SP2'!$Z$2:$Z$557,'Infos Relatório'!AG$1)</f>
        <v>0</v>
      </c>
      <c r="AI166" s="14">
        <f>SUMIFS('Faturamento SP2'!$J$2:$J$557,'Faturamento SP2'!$D$2:$D$557,'Infos Relatório'!$B$164,'Faturamento SP2'!$E$2:$E$557,'Infos Relatório'!$B166,'Faturamento SP2'!$Z$2:$Z$557,'Infos Relatório'!AG$1)</f>
        <v>0</v>
      </c>
      <c r="AJ166" s="15">
        <f>SUMIFS('Faturamento SP2'!$O$2:$O$557,'Faturamento SP2'!$D$2:$D$557,'Infos Relatório'!$B$164,'Faturamento SP2'!$E$2:$E$557,'Infos Relatório'!$B166,'Faturamento SP2'!$Z$2:$Z$557,'Infos Relatório'!AG$1,'Faturamento SP2'!$T$2:$T$557,"Sim")+SUMIFS('Faturamento SP2'!$P$2:$P$557,'Faturamento SP2'!$D$2:$D$557,'Infos Relatório'!$B$164,'Faturamento SP2'!$E$2:$E$557,'Infos Relatório'!$B166,'Faturamento SP2'!$Z$2:$Z$557,'Infos Relatório'!AG$1,'Faturamento SP2'!$T$2:$T$557,"Sim")</f>
        <v>0</v>
      </c>
      <c r="AK166" s="27" t="e">
        <f>AJ166/AI166</f>
        <v>#DIV/0!</v>
      </c>
      <c r="AL166" s="24">
        <f>SUMIFS('Faturamento SP2'!$H$2:$H$557,'Faturamento SP2'!$D$2:$D$557,'Infos Relatório'!$B$164,'Faturamento SP2'!$E$2:$E$557,'Infos Relatório'!$B166,'Faturamento SP2'!$Z$2:$Z$557,'Infos Relatório'!AG$1)</f>
        <v>0</v>
      </c>
      <c r="AM166" s="23">
        <f>COUNTIFS('Faturamento SP2'!$D$2:$D$557,'Infos Relatório'!$B$164,'Faturamento SP2'!$E$2:$E$557,'Infos Relatório'!$B166,'Faturamento SP2'!$Z$2:$Z$557,'Infos Relatório'!AM$1)</f>
        <v>0</v>
      </c>
      <c r="AN166" s="14">
        <f>SUMIFS('Faturamento SP2'!$G$2:$G$557,'Faturamento SP2'!$D$2:$D$557,'Infos Relatório'!$B$164,'Faturamento SP2'!$E$2:$E$557,'Infos Relatório'!$B166,'Faturamento SP2'!$Z$2:$Z$557,'Infos Relatório'!AM$1)</f>
        <v>0</v>
      </c>
      <c r="AO166" s="14">
        <f>SUMIFS('Faturamento SP2'!$J$2:$J$557,'Faturamento SP2'!$D$2:$D$557,'Infos Relatório'!$B$164,'Faturamento SP2'!$E$2:$E$557,'Infos Relatório'!$B166,'Faturamento SP2'!$Z$2:$Z$557,'Infos Relatório'!AM$1)</f>
        <v>0</v>
      </c>
      <c r="AP166" s="15">
        <f>SUMIFS('Faturamento SP2'!$O$2:$O$557,'Faturamento SP2'!$D$2:$D$557,'Infos Relatório'!$B$164,'Faturamento SP2'!$E$2:$E$557,'Infos Relatório'!$B166,'Faturamento SP2'!$Z$2:$Z$557,'Infos Relatório'!AM$1,'Faturamento SP2'!$T$2:$T$557,"Sim")+SUMIFS('Faturamento SP2'!$P$2:$P$557,'Faturamento SP2'!$D$2:$D$557,'Infos Relatório'!$B$164,'Faturamento SP2'!$E$2:$E$557,'Infos Relatório'!$B166,'Faturamento SP2'!$Z$2:$Z$557,'Infos Relatório'!AM$1,'Faturamento SP2'!$T$2:$T$557,"Sim")</f>
        <v>0</v>
      </c>
      <c r="AQ166" s="27" t="e">
        <f>AP166/AO166</f>
        <v>#DIV/0!</v>
      </c>
      <c r="AR166" s="24">
        <f>SUMIFS('Faturamento SP2'!$H$2:$H$557,'Faturamento SP2'!$D$2:$D$557,'Infos Relatório'!$B$164,'Faturamento SP2'!$E$2:$E$557,'Infos Relatório'!$B166,'Faturamento SP2'!$Z$2:$Z$557,'Infos Relatório'!AM$1)</f>
        <v>0</v>
      </c>
      <c r="AS166" s="23">
        <f>COUNTIFS('Faturamento SP2'!$D$2:$D$557,'Infos Relatório'!$B$164,'Faturamento SP2'!$E$2:$E$557,'Infos Relatório'!$B166,'Faturamento SP2'!$Z$2:$Z$557,'Infos Relatório'!AS$1)</f>
        <v>0</v>
      </c>
      <c r="AT166" s="14">
        <f>SUMIFS('Faturamento SP2'!$G$2:$G$557,'Faturamento SP2'!$D$2:$D$557,'Infos Relatório'!$B$164,'Faturamento SP2'!$E$2:$E$557,'Infos Relatório'!$B166,'Faturamento SP2'!$Z$2:$Z$557,'Infos Relatório'!AS$1)</f>
        <v>0</v>
      </c>
      <c r="AU166" s="14">
        <f>SUMIFS('Faturamento SP2'!$J$2:$J$557,'Faturamento SP2'!$D$2:$D$557,'Infos Relatório'!$B$164,'Faturamento SP2'!$E$2:$E$557,'Infos Relatório'!$B166,'Faturamento SP2'!$Z$2:$Z$557,'Infos Relatório'!AS$1)</f>
        <v>0</v>
      </c>
      <c r="AV166" s="15">
        <f>SUMIFS('Faturamento SP2'!$O$2:$O$557,'Faturamento SP2'!$D$2:$D$557,'Infos Relatório'!$B$164,'Faturamento SP2'!$E$2:$E$557,'Infos Relatório'!$B166,'Faturamento SP2'!$Z$2:$Z$557,'Infos Relatório'!AS$1,'Faturamento SP2'!$T$2:$T$557,"Sim")+SUMIFS('Faturamento SP2'!$P$2:$P$557,'Faturamento SP2'!$D$2:$D$557,'Infos Relatório'!$B$164,'Faturamento SP2'!$E$2:$E$557,'Infos Relatório'!$B166,'Faturamento SP2'!$Z$2:$Z$557,'Infos Relatório'!AS$1,'Faturamento SP2'!$T$2:$T$557,"Sim")</f>
        <v>0</v>
      </c>
      <c r="AW166" s="27" t="e">
        <f>AV166/AU166</f>
        <v>#DIV/0!</v>
      </c>
      <c r="AX166" s="24">
        <f>SUMIFS('Faturamento SP2'!$H$2:$H$557,'Faturamento SP2'!$D$2:$D$557,'Infos Relatório'!$B$164,'Faturamento SP2'!$E$2:$E$557,'Infos Relatório'!$B166,'Faturamento SP2'!$Z$2:$Z$557,'Infos Relatório'!AS$1)</f>
        <v>0</v>
      </c>
      <c r="AY166" s="23">
        <f>COUNTIFS('Faturamento SP2'!$D$2:$D$557,'Infos Relatório'!$B$164,'Faturamento SP2'!$E$2:$E$557,'Infos Relatório'!$B166,'Faturamento SP2'!$Z$2:$Z$557,'Infos Relatório'!AY$1)</f>
        <v>0</v>
      </c>
      <c r="AZ166" s="14">
        <f>SUMIFS('Faturamento SP2'!$G$2:$G$557,'Faturamento SP2'!$D$2:$D$557,'Infos Relatório'!$B$164,'Faturamento SP2'!$E$2:$E$557,'Infos Relatório'!$B166,'Faturamento SP2'!$Z$2:$Z$557,'Infos Relatório'!AY$1)</f>
        <v>0</v>
      </c>
      <c r="BA166" s="14">
        <f>SUMIFS('Faturamento SP2'!$J$2:$J$557,'Faturamento SP2'!$D$2:$D$557,'Infos Relatório'!$B$164,'Faturamento SP2'!$E$2:$E$557,'Infos Relatório'!$B166,'Faturamento SP2'!$Z$2:$Z$557,'Infos Relatório'!AY$1)</f>
        <v>0</v>
      </c>
      <c r="BB166" s="15">
        <f>SUMIFS('Faturamento SP2'!$O$2:$O$557,'Faturamento SP2'!$D$2:$D$557,'Infos Relatório'!$B$164,'Faturamento SP2'!$E$2:$E$557,'Infos Relatório'!$B166,'Faturamento SP2'!$Z$2:$Z$557,'Infos Relatório'!AY$1,'Faturamento SP2'!$T$2:$T$557,"Sim")+SUMIFS('Faturamento SP2'!$P$2:$P$557,'Faturamento SP2'!$D$2:$D$557,'Infos Relatório'!$B$164,'Faturamento SP2'!$E$2:$E$557,'Infos Relatório'!$B166,'Faturamento SP2'!$Z$2:$Z$557,'Infos Relatório'!AY$1,'Faturamento SP2'!$T$2:$T$557,"Sim")</f>
        <v>0</v>
      </c>
      <c r="BC166" s="27" t="e">
        <f>BB166/BA166</f>
        <v>#DIV/0!</v>
      </c>
      <c r="BD166" s="24">
        <f>SUMIFS('Faturamento SP2'!$H$2:$H$557,'Faturamento SP2'!$D$2:$D$557,'Infos Relatório'!$B$164,'Faturamento SP2'!$E$2:$E$557,'Infos Relatório'!$B166,'Faturamento SP2'!$Z$2:$Z$557,'Infos Relatório'!AY$1)</f>
        <v>0</v>
      </c>
      <c r="BE166" s="23">
        <f>COUNTIFS('Faturamento SP2'!$D$2:$D$557,'Infos Relatório'!$B$164,'Faturamento SP2'!$E$2:$E$557,'Infos Relatório'!$B166,'Faturamento SP2'!$Z$2:$Z$557,'Infos Relatório'!BE$1)</f>
        <v>0</v>
      </c>
      <c r="BF166" s="14">
        <f>SUMIFS('Faturamento SP2'!$G$2:$G$557,'Faturamento SP2'!$D$2:$D$557,'Infos Relatório'!$B$164,'Faturamento SP2'!$E$2:$E$557,'Infos Relatório'!$B166,'Faturamento SP2'!$Z$2:$Z$557,'Infos Relatório'!BE$1)</f>
        <v>0</v>
      </c>
      <c r="BG166" s="14">
        <f>SUMIFS('Faturamento SP2'!$J$2:$J$557,'Faturamento SP2'!$D$2:$D$557,'Infos Relatório'!$B$164,'Faturamento SP2'!$E$2:$E$557,'Infos Relatório'!$B166,'Faturamento SP2'!$Z$2:$Z$557,'Infos Relatório'!BE$1)</f>
        <v>0</v>
      </c>
      <c r="BH166" s="15">
        <f>SUMIFS('Faturamento SP2'!$O$2:$O$557,'Faturamento SP2'!$D$2:$D$557,'Infos Relatório'!$B$164,'Faturamento SP2'!$E$2:$E$557,'Infos Relatório'!$B166,'Faturamento SP2'!$Z$2:$Z$557,'Infos Relatório'!BE$1,'Faturamento SP2'!$T$2:$T$557,"Sim")+SUMIFS('Faturamento SP2'!$P$2:$P$557,'Faturamento SP2'!$D$2:$D$557,'Infos Relatório'!$B$164,'Faturamento SP2'!$E$2:$E$557,'Infos Relatório'!$B166,'Faturamento SP2'!$Z$2:$Z$557,'Infos Relatório'!BE$1,'Faturamento SP2'!$T$2:$T$557,"Sim")</f>
        <v>0</v>
      </c>
      <c r="BI166" s="27" t="e">
        <f>BH166/BG166</f>
        <v>#DIV/0!</v>
      </c>
      <c r="BJ166" s="24">
        <f>SUMIFS('Faturamento SP2'!$H$2:$H$557,'Faturamento SP2'!$D$2:$D$557,'Infos Relatório'!$B$164,'Faturamento SP2'!$E$2:$E$557,'Infos Relatório'!$B166,'Faturamento SP2'!$Z$2:$Z$557,'Infos Relatório'!BE$1)</f>
        <v>0</v>
      </c>
      <c r="BK166" s="23">
        <f>COUNTIFS('Faturamento SP2'!$D$2:$D$557,'Infos Relatório'!$B$164,'Faturamento SP2'!$E$2:$E$557,'Infos Relatório'!$B166,'Faturamento SP2'!$Z$2:$Z$557,'Infos Relatório'!BK$1)</f>
        <v>0</v>
      </c>
      <c r="BL166" s="14">
        <f>SUMIFS('Faturamento SP2'!$G$2:$G$557,'Faturamento SP2'!$D$2:$D$557,'Infos Relatório'!$B$164,'Faturamento SP2'!$E$2:$E$557,'Infos Relatório'!$B166,'Faturamento SP2'!$Z$2:$Z$557,'Infos Relatório'!BK$1)</f>
        <v>0</v>
      </c>
      <c r="BM166" s="14">
        <f>SUMIFS('Faturamento SP2'!$J$2:$J$557,'Faturamento SP2'!$D$2:$D$557,'Infos Relatório'!$B$164,'Faturamento SP2'!$E$2:$E$557,'Infos Relatório'!$B166,'Faturamento SP2'!$Z$2:$Z$557,'Infos Relatório'!BK$1)</f>
        <v>0</v>
      </c>
      <c r="BN166" s="15">
        <f>SUMIFS('Faturamento SP2'!$O$2:$O$557,'Faturamento SP2'!$D$2:$D$557,'Infos Relatório'!$B$164,'Faturamento SP2'!$E$2:$E$557,'Infos Relatório'!$B166,'Faturamento SP2'!$Z$2:$Z$557,'Infos Relatório'!BK$1,'Faturamento SP2'!$T$2:$T$557,"Sim")+SUMIFS('Faturamento SP2'!$P$2:$P$557,'Faturamento SP2'!$D$2:$D$557,'Infos Relatório'!$B$164,'Faturamento SP2'!$E$2:$E$557,'Infos Relatório'!$B166,'Faturamento SP2'!$Z$2:$Z$557,'Infos Relatório'!BK$1,'Faturamento SP2'!$T$2:$T$557,"Sim")</f>
        <v>0</v>
      </c>
      <c r="BO166" s="27" t="e">
        <f>BN166/BM166</f>
        <v>#DIV/0!</v>
      </c>
      <c r="BP166" s="24">
        <f>SUMIFS('Faturamento SP2'!$H$2:$H$557,'Faturamento SP2'!$D$2:$D$557,'Infos Relatório'!$B$164,'Faturamento SP2'!$E$2:$E$557,'Infos Relatório'!$B166,'Faturamento SP2'!$Z$2:$Z$557,'Infos Relatório'!BK$1)</f>
        <v>0</v>
      </c>
      <c r="BQ166" s="23">
        <f>COUNTIFS('Faturamento SP2'!$D$2:$D$557,'Infos Relatório'!$B$164,'Faturamento SP2'!$E$2:$E$557,'Infos Relatório'!$B166,'Faturamento SP2'!$Z$2:$Z$557,'Infos Relatório'!BQ$1)</f>
        <v>0</v>
      </c>
      <c r="BR166" s="14">
        <f>SUMIFS('Faturamento SP2'!$G$2:$G$557,'Faturamento SP2'!$D$2:$D$557,'Infos Relatório'!$B$164,'Faturamento SP2'!$E$2:$E$557,'Infos Relatório'!$B166,'Faturamento SP2'!$Z$2:$Z$557,'Infos Relatório'!BQ$1)</f>
        <v>0</v>
      </c>
      <c r="BS166" s="14">
        <f>SUMIFS('Faturamento SP2'!$J$2:$J$557,'Faturamento SP2'!$D$2:$D$557,'Infos Relatório'!$B$164,'Faturamento SP2'!$E$2:$E$557,'Infos Relatório'!$B166,'Faturamento SP2'!$Z$2:$Z$557,'Infos Relatório'!BQ$1)</f>
        <v>0</v>
      </c>
      <c r="BT166" s="15">
        <f>SUMIFS('Faturamento SP2'!$O$2:$O$557,'Faturamento SP2'!$D$2:$D$557,'Infos Relatório'!$B$164,'Faturamento SP2'!$E$2:$E$557,'Infos Relatório'!$B166,'Faturamento SP2'!$Z$2:$Z$557,'Infos Relatório'!BQ$1,'Faturamento SP2'!$T$2:$T$557,"Sim")+SUMIFS('Faturamento SP2'!$P$2:$P$557,'Faturamento SP2'!$D$2:$D$557,'Infos Relatório'!$B$164,'Faturamento SP2'!$E$2:$E$557,'Infos Relatório'!$B166,'Faturamento SP2'!$Z$2:$Z$557,'Infos Relatório'!BQ$1,'Faturamento SP2'!$T$2:$T$557,"Sim")</f>
        <v>0</v>
      </c>
      <c r="BU166" s="27" t="e">
        <f>BT166/BS166</f>
        <v>#DIV/0!</v>
      </c>
      <c r="BV166" s="24">
        <f>SUMIFS('Faturamento SP2'!$H$2:$H$557,'Faturamento SP2'!$D$2:$D$557,'Infos Relatório'!$B$164,'Faturamento SP2'!$E$2:$E$557,'Infos Relatório'!$B166,'Faturamento SP2'!$Z$2:$Z$557,'Infos Relatório'!BQ$1)</f>
        <v>0</v>
      </c>
    </row>
    <row r="167" spans="2:74">
      <c r="B167" s="17" t="s">
        <v>238</v>
      </c>
      <c r="C167" s="23">
        <f>COUNTIFS('Faturamento SP2'!$D$2:$D$557,'Infos Relatório'!$B$164,'Faturamento SP2'!$E$2:$E$557,'Infos Relatório'!$B167,'Faturamento SP2'!$Z$2:$Z$557,'Infos Relatório'!C$1)</f>
        <v>0</v>
      </c>
      <c r="D167" s="14">
        <f>SUMIFS('Faturamento SP2'!$G$2:$G$557,'Faturamento SP2'!$D$2:$D$557,'Infos Relatório'!$B$164,'Faturamento SP2'!$E$2:$E$557,'Infos Relatório'!$B167,'Faturamento SP2'!$Z$2:$Z$557,'Infos Relatório'!C$1)</f>
        <v>0</v>
      </c>
      <c r="E167" s="55">
        <f>SUMIFS('Faturamento SP2'!$J$2:$J$557,'Faturamento SP2'!$D$2:$D$557,'Infos Relatório'!$B$164,'Faturamento SP2'!$E$2:$E$557,'Infos Relatório'!$B167,'Faturamento SP2'!$Z$2:$Z$557,'Infos Relatório'!C$1)</f>
        <v>0</v>
      </c>
      <c r="F167" s="15">
        <f>SUMIFS('Faturamento SP2'!$O$2:$O$557,'Faturamento SP2'!$D$2:$D$557,'Infos Relatório'!$B$164,'Faturamento SP2'!$E$2:$E$557,'Infos Relatório'!$B167,'Faturamento SP2'!$Z$2:$Z$557,'Infos Relatório'!C$1,'Faturamento SP2'!$T$2:$T$557,"Sim")+SUMIFS('Faturamento SP2'!$P$2:$P$557,'Faturamento SP2'!$D$2:$D$557,'Infos Relatório'!$B$164,'Faturamento SP2'!$E$2:$E$557,'Infos Relatório'!$B167,'Faturamento SP2'!$Z$2:$Z$557,'Infos Relatório'!C$1,'Faturamento SP2'!$T$2:$T$557,"Sim")</f>
        <v>0</v>
      </c>
      <c r="G167" s="60" t="e">
        <f t="shared" ref="G167:G230" si="60">F167/E167</f>
        <v>#DIV/0!</v>
      </c>
      <c r="H167" s="24">
        <f>SUMIFS('Faturamento SP2'!$H$2:$H$557,'Faturamento SP2'!$D$2:$D$557,'Infos Relatório'!$B$164,'Faturamento SP2'!$E$2:$E$557,'Infos Relatório'!$B167,'Faturamento SP2'!$Z$2:$Z$557,'Infos Relatório'!C$1)</f>
        <v>0</v>
      </c>
      <c r="I167" s="23">
        <f>COUNTIFS('Faturamento SP2'!$D$2:$D$557,'Infos Relatório'!$B$164,'Faturamento SP2'!$E$2:$E$557,'Infos Relatório'!$B167,'Faturamento SP2'!$Z$2:$Z$557,'Infos Relatório'!I$1)</f>
        <v>0</v>
      </c>
      <c r="J167" s="14">
        <f>SUMIFS('Faturamento SP2'!$G$2:$G$557,'Faturamento SP2'!$D$2:$D$557,'Infos Relatório'!$B$164,'Faturamento SP2'!$E$2:$E$557,'Infos Relatório'!$B167,'Faturamento SP2'!$Z$2:$Z$557,'Infos Relatório'!I$1)</f>
        <v>0</v>
      </c>
      <c r="K167" s="55">
        <f>SUMIFS('Faturamento SP2'!$J$2:$J$557,'Faturamento SP2'!$D$2:$D$557,'Infos Relatório'!$B$164,'Faturamento SP2'!$E$2:$E$557,'Infos Relatório'!$B167,'Faturamento SP2'!$Z$2:$Z$557,'Infos Relatório'!I$1)</f>
        <v>0</v>
      </c>
      <c r="L167" s="15">
        <f>SUMIFS('Faturamento SP2'!$O$2:$O$557,'Faturamento SP2'!$D$2:$D$557,'Infos Relatório'!$B$164,'Faturamento SP2'!$E$2:$E$557,'Infos Relatório'!$B167,'Faturamento SP2'!$Z$2:$Z$557,'Infos Relatório'!I$1,'Faturamento SP2'!$T$2:$T$557,"Sim")+SUMIFS('Faturamento SP2'!$P$2:$P$557,'Faturamento SP2'!$D$2:$D$557,'Infos Relatório'!$B$164,'Faturamento SP2'!$E$2:$E$557,'Infos Relatório'!$B167,'Faturamento SP2'!$Z$2:$Z$557,'Infos Relatório'!I$1,'Faturamento SP2'!$T$2:$T$557,"Sim")</f>
        <v>0</v>
      </c>
      <c r="M167" s="27" t="e">
        <f t="shared" ref="M167:M230" si="61">L167/K167</f>
        <v>#DIV/0!</v>
      </c>
      <c r="N167" s="24">
        <f>SUMIFS('Faturamento SP2'!$H$2:$H$557,'Faturamento SP2'!$D$2:$D$557,'Infos Relatório'!$B$164,'Faturamento SP2'!$E$2:$E$557,'Infos Relatório'!$B167,'Faturamento SP2'!$Z$2:$Z$557,'Infos Relatório'!I$1)</f>
        <v>0</v>
      </c>
      <c r="O167" s="23">
        <f>COUNTIFS('Faturamento SP2'!$D$2:$D$557,'Infos Relatório'!$B$164,'Faturamento SP2'!$E$2:$E$557,'Infos Relatório'!$B167,'Faturamento SP2'!$Z$2:$Z$557,'Infos Relatório'!O$1)</f>
        <v>0</v>
      </c>
      <c r="P167" s="14">
        <f>SUMIFS('Faturamento SP2'!$G$2:$G$557,'Faturamento SP2'!$D$2:$D$557,'Infos Relatório'!$B$164,'Faturamento SP2'!$E$2:$E$557,'Infos Relatório'!$B167,'Faturamento SP2'!$Z$2:$Z$557,'Infos Relatório'!O$1)</f>
        <v>0</v>
      </c>
      <c r="Q167" s="14">
        <f>SUMIFS('Faturamento SP2'!$J$2:$J$557,'Faturamento SP2'!$D$2:$D$557,'Infos Relatório'!$B$164,'Faturamento SP2'!$E$2:$E$557,'Infos Relatório'!$B167,'Faturamento SP2'!$Z$2:$Z$557,'Infos Relatório'!O$1)</f>
        <v>0</v>
      </c>
      <c r="R167" s="15">
        <f>SUMIFS('Faturamento SP2'!$O$2:$O$557,'Faturamento SP2'!$D$2:$D$557,'Infos Relatório'!$B$164,'Faturamento SP2'!$E$2:$E$557,'Infos Relatório'!$B167,'Faturamento SP2'!$Z$2:$Z$557,'Infos Relatório'!O$1,'Faturamento SP2'!$T$2:$T$557,"Sim")+SUMIFS('Faturamento SP2'!$P$2:$P$557,'Faturamento SP2'!$D$2:$D$557,'Infos Relatório'!$B$164,'Faturamento SP2'!$E$2:$E$557,'Infos Relatório'!$B167,'Faturamento SP2'!$Z$2:$Z$557,'Infos Relatório'!O$1,'Faturamento SP2'!$T$2:$T$557,"Sim")</f>
        <v>0</v>
      </c>
      <c r="S167" s="27" t="e">
        <f t="shared" ref="S167:S230" si="62">R167/Q167</f>
        <v>#DIV/0!</v>
      </c>
      <c r="T167" s="24">
        <f>SUMIFS('Faturamento SP2'!$H$2:$H$557,'Faturamento SP2'!$D$2:$D$557,'Infos Relatório'!$B$164,'Faturamento SP2'!$E$2:$E$557,'Infos Relatório'!$B167,'Faturamento SP2'!$Z$2:$Z$557,'Infos Relatório'!O$1)</f>
        <v>0</v>
      </c>
      <c r="U167" s="23">
        <f>COUNTIFS('Faturamento SP2'!$D$2:$D$557,'Infos Relatório'!$B$164,'Faturamento SP2'!$E$2:$E$557,'Infos Relatório'!$B167,'Faturamento SP2'!$Z$2:$Z$557,'Infos Relatório'!U$1)</f>
        <v>0</v>
      </c>
      <c r="V167" s="14">
        <f>SUMIFS('Faturamento SP2'!$G$2:$G$557,'Faturamento SP2'!$D$2:$D$557,'Infos Relatório'!$B$164,'Faturamento SP2'!$E$2:$E$557,'Infos Relatório'!$B167,'Faturamento SP2'!$Z$2:$Z$557,'Infos Relatório'!U$1)</f>
        <v>0</v>
      </c>
      <c r="W167" s="14">
        <f>SUMIFS('Faturamento SP2'!$J$2:$J$557,'Faturamento SP2'!$D$2:$D$557,'Infos Relatório'!$B$164,'Faturamento SP2'!$E$2:$E$557,'Infos Relatório'!$B167,'Faturamento SP2'!$Z$2:$Z$557,'Infos Relatório'!U$1)</f>
        <v>0</v>
      </c>
      <c r="X167" s="15">
        <f>SUMIFS('Faturamento SP2'!$O$2:$O$557,'Faturamento SP2'!$D$2:$D$557,'Infos Relatório'!$B$164,'Faturamento SP2'!$E$2:$E$557,'Infos Relatório'!$B167,'Faturamento SP2'!$Z$2:$Z$557,'Infos Relatório'!U$1,'Faturamento SP2'!$T$2:$T$557,"Sim")+SUMIFS('Faturamento SP2'!$P$2:$P$557,'Faturamento SP2'!$D$2:$D$557,'Infos Relatório'!$B$164,'Faturamento SP2'!$E$2:$E$557,'Infos Relatório'!$B167,'Faturamento SP2'!$Z$2:$Z$557,'Infos Relatório'!U$1,'Faturamento SP2'!$T$2:$T$557,"Sim")</f>
        <v>0</v>
      </c>
      <c r="Y167" s="27" t="e">
        <f t="shared" ref="Y167:Y230" si="63">X167/W167</f>
        <v>#DIV/0!</v>
      </c>
      <c r="Z167" s="24">
        <f>SUMIFS('Faturamento SP2'!$H$2:$H$557,'Faturamento SP2'!$D$2:$D$557,'Infos Relatório'!$B$164,'Faturamento SP2'!$E$2:$E$557,'Infos Relatório'!$B167,'Faturamento SP2'!$Z$2:$Z$557,'Infos Relatório'!U$1)</f>
        <v>0</v>
      </c>
      <c r="AA167" s="23">
        <f>COUNTIFS('Faturamento SP2'!$D$2:$D$557,'Infos Relatório'!$B$164,'Faturamento SP2'!$E$2:$E$557,'Infos Relatório'!$B167,'Faturamento SP2'!$Z$2:$Z$557,'Infos Relatório'!AA$1)</f>
        <v>0</v>
      </c>
      <c r="AB167" s="14">
        <f>SUMIFS('Faturamento SP2'!$G$2:$G$557,'Faturamento SP2'!$D$2:$D$557,'Infos Relatório'!$B$164,'Faturamento SP2'!$E$2:$E$557,'Infos Relatório'!$B167,'Faturamento SP2'!$Z$2:$Z$557,'Infos Relatório'!AA$1)</f>
        <v>0</v>
      </c>
      <c r="AC167" s="14">
        <f>SUMIFS('Faturamento SP2'!$J$2:$J$557,'Faturamento SP2'!$D$2:$D$557,'Infos Relatório'!$B$164,'Faturamento SP2'!$E$2:$E$557,'Infos Relatório'!$B167,'Faturamento SP2'!$Z$2:$Z$557,'Infos Relatório'!AA$1)</f>
        <v>0</v>
      </c>
      <c r="AD167" s="15">
        <f>SUMIFS('Faturamento SP2'!$O$2:$O$557,'Faturamento SP2'!$D$2:$D$557,'Infos Relatório'!$B$164,'Faturamento SP2'!$E$2:$E$557,'Infos Relatório'!$B167,'Faturamento SP2'!$Z$2:$Z$557,'Infos Relatório'!AA$1,'Faturamento SP2'!$T$2:$T$557,"Sim")+SUMIFS('Faturamento SP2'!$P$2:$P$557,'Faturamento SP2'!$D$2:$D$557,'Infos Relatório'!$B$164,'Faturamento SP2'!$E$2:$E$557,'Infos Relatório'!$B167,'Faturamento SP2'!$Z$2:$Z$557,'Infos Relatório'!AA$1,'Faturamento SP2'!$T$2:$T$557,"Sim")</f>
        <v>0</v>
      </c>
      <c r="AE167" s="27" t="e">
        <f t="shared" ref="AE167:AE230" si="64">AD167/AC167</f>
        <v>#DIV/0!</v>
      </c>
      <c r="AF167" s="24">
        <f>SUMIFS('Faturamento SP2'!$H$2:$H$557,'Faturamento SP2'!$D$2:$D$557,'Infos Relatório'!$B$164,'Faturamento SP2'!$E$2:$E$557,'Infos Relatório'!$B167,'Faturamento SP2'!$Z$2:$Z$557,'Infos Relatório'!AA$1)</f>
        <v>0</v>
      </c>
      <c r="AG167" s="23">
        <f>COUNTIFS('Faturamento SP2'!$D$2:$D$557,'Infos Relatório'!$B$164,'Faturamento SP2'!$E$2:$E$557,'Infos Relatório'!$B167,'Faturamento SP2'!$Z$2:$Z$557,'Infos Relatório'!AG$1)</f>
        <v>0</v>
      </c>
      <c r="AH167" s="14">
        <f>SUMIFS('Faturamento SP2'!$G$2:$G$557,'Faturamento SP2'!$D$2:$D$557,'Infos Relatório'!$B$164,'Faturamento SP2'!$E$2:$E$557,'Infos Relatório'!$B167,'Faturamento SP2'!$Z$2:$Z$557,'Infos Relatório'!AG$1)</f>
        <v>0</v>
      </c>
      <c r="AI167" s="14">
        <f>SUMIFS('Faturamento SP2'!$J$2:$J$557,'Faturamento SP2'!$D$2:$D$557,'Infos Relatório'!$B$164,'Faturamento SP2'!$E$2:$E$557,'Infos Relatório'!$B167,'Faturamento SP2'!$Z$2:$Z$557,'Infos Relatório'!AG$1)</f>
        <v>0</v>
      </c>
      <c r="AJ167" s="15">
        <f>SUMIFS('Faturamento SP2'!$O$2:$O$557,'Faturamento SP2'!$D$2:$D$557,'Infos Relatório'!$B$164,'Faturamento SP2'!$E$2:$E$557,'Infos Relatório'!$B167,'Faturamento SP2'!$Z$2:$Z$557,'Infos Relatório'!AG$1,'Faturamento SP2'!$T$2:$T$557,"Sim")+SUMIFS('Faturamento SP2'!$P$2:$P$557,'Faturamento SP2'!$D$2:$D$557,'Infos Relatório'!$B$164,'Faturamento SP2'!$E$2:$E$557,'Infos Relatório'!$B167,'Faturamento SP2'!$Z$2:$Z$557,'Infos Relatório'!AG$1,'Faturamento SP2'!$T$2:$T$557,"Sim")</f>
        <v>0</v>
      </c>
      <c r="AK167" s="27" t="e">
        <f t="shared" ref="AK167:AK230" si="65">AJ167/AI167</f>
        <v>#DIV/0!</v>
      </c>
      <c r="AL167" s="24">
        <f>SUMIFS('Faturamento SP2'!$H$2:$H$557,'Faturamento SP2'!$D$2:$D$557,'Infos Relatório'!$B$164,'Faturamento SP2'!$E$2:$E$557,'Infos Relatório'!$B167,'Faturamento SP2'!$Z$2:$Z$557,'Infos Relatório'!AG$1)</f>
        <v>0</v>
      </c>
      <c r="AM167" s="23">
        <f>COUNTIFS('Faturamento SP2'!$D$2:$D$557,'Infos Relatório'!$B$164,'Faturamento SP2'!$E$2:$E$557,'Infos Relatório'!$B167,'Faturamento SP2'!$Z$2:$Z$557,'Infos Relatório'!AM$1)</f>
        <v>0</v>
      </c>
      <c r="AN167" s="14">
        <f>SUMIFS('Faturamento SP2'!$G$2:$G$557,'Faturamento SP2'!$D$2:$D$557,'Infos Relatório'!$B$164,'Faturamento SP2'!$E$2:$E$557,'Infos Relatório'!$B167,'Faturamento SP2'!$Z$2:$Z$557,'Infos Relatório'!AM$1)</f>
        <v>0</v>
      </c>
      <c r="AO167" s="14">
        <f>SUMIFS('Faturamento SP2'!$J$2:$J$557,'Faturamento SP2'!$D$2:$D$557,'Infos Relatório'!$B$164,'Faturamento SP2'!$E$2:$E$557,'Infos Relatório'!$B167,'Faturamento SP2'!$Z$2:$Z$557,'Infos Relatório'!AM$1)</f>
        <v>0</v>
      </c>
      <c r="AP167" s="15">
        <f>SUMIFS('Faturamento SP2'!$O$2:$O$557,'Faturamento SP2'!$D$2:$D$557,'Infos Relatório'!$B$164,'Faturamento SP2'!$E$2:$E$557,'Infos Relatório'!$B167,'Faturamento SP2'!$Z$2:$Z$557,'Infos Relatório'!AM$1,'Faturamento SP2'!$T$2:$T$557,"Sim")+SUMIFS('Faturamento SP2'!$P$2:$P$557,'Faturamento SP2'!$D$2:$D$557,'Infos Relatório'!$B$164,'Faturamento SP2'!$E$2:$E$557,'Infos Relatório'!$B167,'Faturamento SP2'!$Z$2:$Z$557,'Infos Relatório'!AM$1,'Faturamento SP2'!$T$2:$T$557,"Sim")</f>
        <v>0</v>
      </c>
      <c r="AQ167" s="27" t="e">
        <f t="shared" ref="AQ167:AQ230" si="66">AP167/AO167</f>
        <v>#DIV/0!</v>
      </c>
      <c r="AR167" s="24">
        <f>SUMIFS('Faturamento SP2'!$H$2:$H$557,'Faturamento SP2'!$D$2:$D$557,'Infos Relatório'!$B$164,'Faturamento SP2'!$E$2:$E$557,'Infos Relatório'!$B167,'Faturamento SP2'!$Z$2:$Z$557,'Infos Relatório'!AM$1)</f>
        <v>0</v>
      </c>
      <c r="AS167" s="23">
        <f>COUNTIFS('Faturamento SP2'!$D$2:$D$557,'Infos Relatório'!$B$164,'Faturamento SP2'!$E$2:$E$557,'Infos Relatório'!$B167,'Faturamento SP2'!$Z$2:$Z$557,'Infos Relatório'!AS$1)</f>
        <v>0</v>
      </c>
      <c r="AT167" s="14">
        <f>SUMIFS('Faturamento SP2'!$G$2:$G$557,'Faturamento SP2'!$D$2:$D$557,'Infos Relatório'!$B$164,'Faturamento SP2'!$E$2:$E$557,'Infos Relatório'!$B167,'Faturamento SP2'!$Z$2:$Z$557,'Infos Relatório'!AS$1)</f>
        <v>0</v>
      </c>
      <c r="AU167" s="14">
        <f>SUMIFS('Faturamento SP2'!$J$2:$J$557,'Faturamento SP2'!$D$2:$D$557,'Infos Relatório'!$B$164,'Faturamento SP2'!$E$2:$E$557,'Infos Relatório'!$B167,'Faturamento SP2'!$Z$2:$Z$557,'Infos Relatório'!AS$1)</f>
        <v>0</v>
      </c>
      <c r="AV167" s="15">
        <f>SUMIFS('Faturamento SP2'!$O$2:$O$557,'Faturamento SP2'!$D$2:$D$557,'Infos Relatório'!$B$164,'Faturamento SP2'!$E$2:$E$557,'Infos Relatório'!$B167,'Faturamento SP2'!$Z$2:$Z$557,'Infos Relatório'!AS$1,'Faturamento SP2'!$T$2:$T$557,"Sim")+SUMIFS('Faturamento SP2'!$P$2:$P$557,'Faturamento SP2'!$D$2:$D$557,'Infos Relatório'!$B$164,'Faturamento SP2'!$E$2:$E$557,'Infos Relatório'!$B167,'Faturamento SP2'!$Z$2:$Z$557,'Infos Relatório'!AS$1,'Faturamento SP2'!$T$2:$T$557,"Sim")</f>
        <v>0</v>
      </c>
      <c r="AW167" s="27" t="e">
        <f t="shared" ref="AW167:AW230" si="67">AV167/AU167</f>
        <v>#DIV/0!</v>
      </c>
      <c r="AX167" s="24">
        <f>SUMIFS('Faturamento SP2'!$H$2:$H$557,'Faturamento SP2'!$D$2:$D$557,'Infos Relatório'!$B$164,'Faturamento SP2'!$E$2:$E$557,'Infos Relatório'!$B167,'Faturamento SP2'!$Z$2:$Z$557,'Infos Relatório'!AS$1)</f>
        <v>0</v>
      </c>
      <c r="AY167" s="23">
        <f>COUNTIFS('Faturamento SP2'!$D$2:$D$557,'Infos Relatório'!$B$164,'Faturamento SP2'!$E$2:$E$557,'Infos Relatório'!$B167,'Faturamento SP2'!$Z$2:$Z$557,'Infos Relatório'!AY$1)</f>
        <v>0</v>
      </c>
      <c r="AZ167" s="14">
        <f>SUMIFS('Faturamento SP2'!$G$2:$G$557,'Faturamento SP2'!$D$2:$D$557,'Infos Relatório'!$B$164,'Faturamento SP2'!$E$2:$E$557,'Infos Relatório'!$B167,'Faturamento SP2'!$Z$2:$Z$557,'Infos Relatório'!AY$1)</f>
        <v>0</v>
      </c>
      <c r="BA167" s="14">
        <f>SUMIFS('Faturamento SP2'!$J$2:$J$557,'Faturamento SP2'!$D$2:$D$557,'Infos Relatório'!$B$164,'Faturamento SP2'!$E$2:$E$557,'Infos Relatório'!$B167,'Faturamento SP2'!$Z$2:$Z$557,'Infos Relatório'!AY$1)</f>
        <v>0</v>
      </c>
      <c r="BB167" s="15">
        <f>SUMIFS('Faturamento SP2'!$O$2:$O$557,'Faturamento SP2'!$D$2:$D$557,'Infos Relatório'!$B$164,'Faturamento SP2'!$E$2:$E$557,'Infos Relatório'!$B167,'Faturamento SP2'!$Z$2:$Z$557,'Infos Relatório'!AY$1,'Faturamento SP2'!$T$2:$T$557,"Sim")+SUMIFS('Faturamento SP2'!$P$2:$P$557,'Faturamento SP2'!$D$2:$D$557,'Infos Relatório'!$B$164,'Faturamento SP2'!$E$2:$E$557,'Infos Relatório'!$B167,'Faturamento SP2'!$Z$2:$Z$557,'Infos Relatório'!AY$1,'Faturamento SP2'!$T$2:$T$557,"Sim")</f>
        <v>0</v>
      </c>
      <c r="BC167" s="27" t="e">
        <f t="shared" ref="BC167:BC230" si="68">BB167/BA167</f>
        <v>#DIV/0!</v>
      </c>
      <c r="BD167" s="24">
        <f>SUMIFS('Faturamento SP2'!$H$2:$H$557,'Faturamento SP2'!$D$2:$D$557,'Infos Relatório'!$B$164,'Faturamento SP2'!$E$2:$E$557,'Infos Relatório'!$B167,'Faturamento SP2'!$Z$2:$Z$557,'Infos Relatório'!AY$1)</f>
        <v>0</v>
      </c>
      <c r="BE167" s="23">
        <f>COUNTIFS('Faturamento SP2'!$D$2:$D$557,'Infos Relatório'!$B$164,'Faturamento SP2'!$E$2:$E$557,'Infos Relatório'!$B167,'Faturamento SP2'!$Z$2:$Z$557,'Infos Relatório'!BE$1)</f>
        <v>0</v>
      </c>
      <c r="BF167" s="14">
        <f>SUMIFS('Faturamento SP2'!$G$2:$G$557,'Faturamento SP2'!$D$2:$D$557,'Infos Relatório'!$B$164,'Faturamento SP2'!$E$2:$E$557,'Infos Relatório'!$B167,'Faturamento SP2'!$Z$2:$Z$557,'Infos Relatório'!BE$1)</f>
        <v>0</v>
      </c>
      <c r="BG167" s="14">
        <f>SUMIFS('Faturamento SP2'!$J$2:$J$557,'Faturamento SP2'!$D$2:$D$557,'Infos Relatório'!$B$164,'Faturamento SP2'!$E$2:$E$557,'Infos Relatório'!$B167,'Faturamento SP2'!$Z$2:$Z$557,'Infos Relatório'!BE$1)</f>
        <v>0</v>
      </c>
      <c r="BH167" s="15">
        <f>SUMIFS('Faturamento SP2'!$O$2:$O$557,'Faturamento SP2'!$D$2:$D$557,'Infos Relatório'!$B$164,'Faturamento SP2'!$E$2:$E$557,'Infos Relatório'!$B167,'Faturamento SP2'!$Z$2:$Z$557,'Infos Relatório'!BE$1,'Faturamento SP2'!$T$2:$T$557,"Sim")+SUMIFS('Faturamento SP2'!$P$2:$P$557,'Faturamento SP2'!$D$2:$D$557,'Infos Relatório'!$B$164,'Faturamento SP2'!$E$2:$E$557,'Infos Relatório'!$B167,'Faturamento SP2'!$Z$2:$Z$557,'Infos Relatório'!BE$1,'Faturamento SP2'!$T$2:$T$557,"Sim")</f>
        <v>0</v>
      </c>
      <c r="BI167" s="27" t="e">
        <f t="shared" ref="BI167:BI230" si="69">BH167/BG167</f>
        <v>#DIV/0!</v>
      </c>
      <c r="BJ167" s="24">
        <f>SUMIFS('Faturamento SP2'!$H$2:$H$557,'Faturamento SP2'!$D$2:$D$557,'Infos Relatório'!$B$164,'Faturamento SP2'!$E$2:$E$557,'Infos Relatório'!$B167,'Faturamento SP2'!$Z$2:$Z$557,'Infos Relatório'!BE$1)</f>
        <v>0</v>
      </c>
      <c r="BK167" s="23">
        <f>COUNTIFS('Faturamento SP2'!$D$2:$D$557,'Infos Relatório'!$B$164,'Faturamento SP2'!$E$2:$E$557,'Infos Relatório'!$B167,'Faturamento SP2'!$Z$2:$Z$557,'Infos Relatório'!BK$1)</f>
        <v>0</v>
      </c>
      <c r="BL167" s="14">
        <f>SUMIFS('Faturamento SP2'!$G$2:$G$557,'Faturamento SP2'!$D$2:$D$557,'Infos Relatório'!$B$164,'Faturamento SP2'!$E$2:$E$557,'Infos Relatório'!$B167,'Faturamento SP2'!$Z$2:$Z$557,'Infos Relatório'!BK$1)</f>
        <v>0</v>
      </c>
      <c r="BM167" s="14">
        <f>SUMIFS('Faturamento SP2'!$J$2:$J$557,'Faturamento SP2'!$D$2:$D$557,'Infos Relatório'!$B$164,'Faturamento SP2'!$E$2:$E$557,'Infos Relatório'!$B167,'Faturamento SP2'!$Z$2:$Z$557,'Infos Relatório'!BK$1)</f>
        <v>0</v>
      </c>
      <c r="BN167" s="15">
        <f>SUMIFS('Faturamento SP2'!$O$2:$O$557,'Faturamento SP2'!$D$2:$D$557,'Infos Relatório'!$B$164,'Faturamento SP2'!$E$2:$E$557,'Infos Relatório'!$B167,'Faturamento SP2'!$Z$2:$Z$557,'Infos Relatório'!BK$1,'Faturamento SP2'!$T$2:$T$557,"Sim")+SUMIFS('Faturamento SP2'!$P$2:$P$557,'Faturamento SP2'!$D$2:$D$557,'Infos Relatório'!$B$164,'Faturamento SP2'!$E$2:$E$557,'Infos Relatório'!$B167,'Faturamento SP2'!$Z$2:$Z$557,'Infos Relatório'!BK$1,'Faturamento SP2'!$T$2:$T$557,"Sim")</f>
        <v>0</v>
      </c>
      <c r="BO167" s="27" t="e">
        <f t="shared" ref="BO167:BO230" si="70">BN167/BM167</f>
        <v>#DIV/0!</v>
      </c>
      <c r="BP167" s="24">
        <f>SUMIFS('Faturamento SP2'!$H$2:$H$557,'Faturamento SP2'!$D$2:$D$557,'Infos Relatório'!$B$164,'Faturamento SP2'!$E$2:$E$557,'Infos Relatório'!$B167,'Faturamento SP2'!$Z$2:$Z$557,'Infos Relatório'!BK$1)</f>
        <v>0</v>
      </c>
      <c r="BQ167" s="23">
        <f>COUNTIFS('Faturamento SP2'!$D$2:$D$557,'Infos Relatório'!$B$164,'Faturamento SP2'!$E$2:$E$557,'Infos Relatório'!$B167,'Faturamento SP2'!$Z$2:$Z$557,'Infos Relatório'!BQ$1)</f>
        <v>0</v>
      </c>
      <c r="BR167" s="14">
        <f>SUMIFS('Faturamento SP2'!$G$2:$G$557,'Faturamento SP2'!$D$2:$D$557,'Infos Relatório'!$B$164,'Faturamento SP2'!$E$2:$E$557,'Infos Relatório'!$B167,'Faturamento SP2'!$Z$2:$Z$557,'Infos Relatório'!BQ$1)</f>
        <v>0</v>
      </c>
      <c r="BS167" s="14">
        <f>SUMIFS('Faturamento SP2'!$J$2:$J$557,'Faturamento SP2'!$D$2:$D$557,'Infos Relatório'!$B$164,'Faturamento SP2'!$E$2:$E$557,'Infos Relatório'!$B167,'Faturamento SP2'!$Z$2:$Z$557,'Infos Relatório'!BQ$1)</f>
        <v>0</v>
      </c>
      <c r="BT167" s="15">
        <f>SUMIFS('Faturamento SP2'!$O$2:$O$557,'Faturamento SP2'!$D$2:$D$557,'Infos Relatório'!$B$164,'Faturamento SP2'!$E$2:$E$557,'Infos Relatório'!$B167,'Faturamento SP2'!$Z$2:$Z$557,'Infos Relatório'!BQ$1,'Faturamento SP2'!$T$2:$T$557,"Sim")+SUMIFS('Faturamento SP2'!$P$2:$P$557,'Faturamento SP2'!$D$2:$D$557,'Infos Relatório'!$B$164,'Faturamento SP2'!$E$2:$E$557,'Infos Relatório'!$B167,'Faturamento SP2'!$Z$2:$Z$557,'Infos Relatório'!BQ$1,'Faturamento SP2'!$T$2:$T$557,"Sim")</f>
        <v>0</v>
      </c>
      <c r="BU167" s="27" t="e">
        <f t="shared" ref="BU167:BU230" si="71">BT167/BS167</f>
        <v>#DIV/0!</v>
      </c>
      <c r="BV167" s="24">
        <f>SUMIFS('Faturamento SP2'!$H$2:$H$557,'Faturamento SP2'!$D$2:$D$557,'Infos Relatório'!$B$164,'Faturamento SP2'!$E$2:$E$557,'Infos Relatório'!$B167,'Faturamento SP2'!$Z$2:$Z$557,'Infos Relatório'!BQ$1)</f>
        <v>0</v>
      </c>
    </row>
    <row r="168" spans="2:74">
      <c r="B168" s="17" t="s">
        <v>239</v>
      </c>
      <c r="C168" s="23">
        <f>COUNTIFS('Faturamento SP2'!$D$2:$D$557,'Infos Relatório'!$B$164,'Faturamento SP2'!$E$2:$E$557,'Infos Relatório'!$B168,'Faturamento SP2'!$Z$2:$Z$557,'Infos Relatório'!C$1)</f>
        <v>0</v>
      </c>
      <c r="D168" s="14">
        <f>SUMIFS('Faturamento SP2'!$G$2:$G$557,'Faturamento SP2'!$D$2:$D$557,'Infos Relatório'!$B$164,'Faturamento SP2'!$E$2:$E$557,'Infos Relatório'!$B168,'Faturamento SP2'!$Z$2:$Z$557,'Infos Relatório'!C$1)</f>
        <v>0</v>
      </c>
      <c r="E168" s="55">
        <f>SUMIFS('Faturamento SP2'!$J$2:$J$557,'Faturamento SP2'!$D$2:$D$557,'Infos Relatório'!$B$164,'Faturamento SP2'!$E$2:$E$557,'Infos Relatório'!$B168,'Faturamento SP2'!$Z$2:$Z$557,'Infos Relatório'!C$1)</f>
        <v>0</v>
      </c>
      <c r="F168" s="15">
        <f>SUMIFS('Faturamento SP2'!$O$2:$O$557,'Faturamento SP2'!$D$2:$D$557,'Infos Relatório'!$B$164,'Faturamento SP2'!$E$2:$E$557,'Infos Relatório'!$B168,'Faturamento SP2'!$Z$2:$Z$557,'Infos Relatório'!C$1,'Faturamento SP2'!$T$2:$T$557,"Sim")+SUMIFS('Faturamento SP2'!$P$2:$P$557,'Faturamento SP2'!$D$2:$D$557,'Infos Relatório'!$B$164,'Faturamento SP2'!$E$2:$E$557,'Infos Relatório'!$B168,'Faturamento SP2'!$Z$2:$Z$557,'Infos Relatório'!C$1,'Faturamento SP2'!$T$2:$T$557,"Sim")</f>
        <v>0</v>
      </c>
      <c r="G168" s="60" t="e">
        <f t="shared" si="60"/>
        <v>#DIV/0!</v>
      </c>
      <c r="H168" s="24">
        <f>SUMIFS('Faturamento SP2'!$H$2:$H$557,'Faturamento SP2'!$D$2:$D$557,'Infos Relatório'!$B$164,'Faturamento SP2'!$E$2:$E$557,'Infos Relatório'!$B168,'Faturamento SP2'!$Z$2:$Z$557,'Infos Relatório'!C$1)</f>
        <v>0</v>
      </c>
      <c r="I168" s="23">
        <f>COUNTIFS('Faturamento SP2'!$D$2:$D$557,'Infos Relatório'!$B$164,'Faturamento SP2'!$E$2:$E$557,'Infos Relatório'!$B168,'Faturamento SP2'!$Z$2:$Z$557,'Infos Relatório'!I$1)</f>
        <v>0</v>
      </c>
      <c r="J168" s="14">
        <f>SUMIFS('Faturamento SP2'!$G$2:$G$557,'Faturamento SP2'!$D$2:$D$557,'Infos Relatório'!$B$164,'Faturamento SP2'!$E$2:$E$557,'Infos Relatório'!$B168,'Faturamento SP2'!$Z$2:$Z$557,'Infos Relatório'!I$1)</f>
        <v>0</v>
      </c>
      <c r="K168" s="55">
        <f>SUMIFS('Faturamento SP2'!$J$2:$J$557,'Faturamento SP2'!$D$2:$D$557,'Infos Relatório'!$B$164,'Faturamento SP2'!$E$2:$E$557,'Infos Relatório'!$B168,'Faturamento SP2'!$Z$2:$Z$557,'Infos Relatório'!I$1)</f>
        <v>0</v>
      </c>
      <c r="L168" s="15">
        <f>SUMIFS('Faturamento SP2'!$O$2:$O$557,'Faturamento SP2'!$D$2:$D$557,'Infos Relatório'!$B$164,'Faturamento SP2'!$E$2:$E$557,'Infos Relatório'!$B168,'Faturamento SP2'!$Z$2:$Z$557,'Infos Relatório'!I$1,'Faturamento SP2'!$T$2:$T$557,"Sim")+SUMIFS('Faturamento SP2'!$P$2:$P$557,'Faturamento SP2'!$D$2:$D$557,'Infos Relatório'!$B$164,'Faturamento SP2'!$E$2:$E$557,'Infos Relatório'!$B168,'Faturamento SP2'!$Z$2:$Z$557,'Infos Relatório'!I$1,'Faturamento SP2'!$T$2:$T$557,"Sim")</f>
        <v>0</v>
      </c>
      <c r="M168" s="27" t="e">
        <f t="shared" si="61"/>
        <v>#DIV/0!</v>
      </c>
      <c r="N168" s="24">
        <f>SUMIFS('Faturamento SP2'!$H$2:$H$557,'Faturamento SP2'!$D$2:$D$557,'Infos Relatório'!$B$164,'Faturamento SP2'!$E$2:$E$557,'Infos Relatório'!$B168,'Faturamento SP2'!$Z$2:$Z$557,'Infos Relatório'!I$1)</f>
        <v>0</v>
      </c>
      <c r="O168" s="23">
        <f>COUNTIFS('Faturamento SP2'!$D$2:$D$557,'Infos Relatório'!$B$164,'Faturamento SP2'!$E$2:$E$557,'Infos Relatório'!$B168,'Faturamento SP2'!$Z$2:$Z$557,'Infos Relatório'!O$1)</f>
        <v>0</v>
      </c>
      <c r="P168" s="14">
        <f>SUMIFS('Faturamento SP2'!$G$2:$G$557,'Faturamento SP2'!$D$2:$D$557,'Infos Relatório'!$B$164,'Faturamento SP2'!$E$2:$E$557,'Infos Relatório'!$B168,'Faturamento SP2'!$Z$2:$Z$557,'Infos Relatório'!O$1)</f>
        <v>0</v>
      </c>
      <c r="Q168" s="14">
        <f>SUMIFS('Faturamento SP2'!$J$2:$J$557,'Faturamento SP2'!$D$2:$D$557,'Infos Relatório'!$B$164,'Faturamento SP2'!$E$2:$E$557,'Infos Relatório'!$B168,'Faturamento SP2'!$Z$2:$Z$557,'Infos Relatório'!O$1)</f>
        <v>0</v>
      </c>
      <c r="R168" s="15">
        <f>SUMIFS('Faturamento SP2'!$O$2:$O$557,'Faturamento SP2'!$D$2:$D$557,'Infos Relatório'!$B$164,'Faturamento SP2'!$E$2:$E$557,'Infos Relatório'!$B168,'Faturamento SP2'!$Z$2:$Z$557,'Infos Relatório'!O$1,'Faturamento SP2'!$T$2:$T$557,"Sim")+SUMIFS('Faturamento SP2'!$P$2:$P$557,'Faturamento SP2'!$D$2:$D$557,'Infos Relatório'!$B$164,'Faturamento SP2'!$E$2:$E$557,'Infos Relatório'!$B168,'Faturamento SP2'!$Z$2:$Z$557,'Infos Relatório'!O$1,'Faturamento SP2'!$T$2:$T$557,"Sim")</f>
        <v>0</v>
      </c>
      <c r="S168" s="27" t="e">
        <f t="shared" si="62"/>
        <v>#DIV/0!</v>
      </c>
      <c r="T168" s="24">
        <f>SUMIFS('Faturamento SP2'!$H$2:$H$557,'Faturamento SP2'!$D$2:$D$557,'Infos Relatório'!$B$164,'Faturamento SP2'!$E$2:$E$557,'Infos Relatório'!$B168,'Faturamento SP2'!$Z$2:$Z$557,'Infos Relatório'!O$1)</f>
        <v>0</v>
      </c>
      <c r="U168" s="23">
        <f>COUNTIFS('Faturamento SP2'!$D$2:$D$557,'Infos Relatório'!$B$164,'Faturamento SP2'!$E$2:$E$557,'Infos Relatório'!$B168,'Faturamento SP2'!$Z$2:$Z$557,'Infos Relatório'!U$1)</f>
        <v>0</v>
      </c>
      <c r="V168" s="14">
        <f>SUMIFS('Faturamento SP2'!$G$2:$G$557,'Faturamento SP2'!$D$2:$D$557,'Infos Relatório'!$B$164,'Faturamento SP2'!$E$2:$E$557,'Infos Relatório'!$B168,'Faturamento SP2'!$Z$2:$Z$557,'Infos Relatório'!U$1)</f>
        <v>0</v>
      </c>
      <c r="W168" s="14">
        <f>SUMIFS('Faturamento SP2'!$J$2:$J$557,'Faturamento SP2'!$D$2:$D$557,'Infos Relatório'!$B$164,'Faturamento SP2'!$E$2:$E$557,'Infos Relatório'!$B168,'Faturamento SP2'!$Z$2:$Z$557,'Infos Relatório'!U$1)</f>
        <v>0</v>
      </c>
      <c r="X168" s="15">
        <f>SUMIFS('Faturamento SP2'!$O$2:$O$557,'Faturamento SP2'!$D$2:$D$557,'Infos Relatório'!$B$164,'Faturamento SP2'!$E$2:$E$557,'Infos Relatório'!$B168,'Faturamento SP2'!$Z$2:$Z$557,'Infos Relatório'!U$1,'Faturamento SP2'!$T$2:$T$557,"Sim")+SUMIFS('Faturamento SP2'!$P$2:$P$557,'Faturamento SP2'!$D$2:$D$557,'Infos Relatório'!$B$164,'Faturamento SP2'!$E$2:$E$557,'Infos Relatório'!$B168,'Faturamento SP2'!$Z$2:$Z$557,'Infos Relatório'!U$1,'Faturamento SP2'!$T$2:$T$557,"Sim")</f>
        <v>0</v>
      </c>
      <c r="Y168" s="27" t="e">
        <f t="shared" si="63"/>
        <v>#DIV/0!</v>
      </c>
      <c r="Z168" s="24">
        <f>SUMIFS('Faturamento SP2'!$H$2:$H$557,'Faturamento SP2'!$D$2:$D$557,'Infos Relatório'!$B$164,'Faturamento SP2'!$E$2:$E$557,'Infos Relatório'!$B168,'Faturamento SP2'!$Z$2:$Z$557,'Infos Relatório'!U$1)</f>
        <v>0</v>
      </c>
      <c r="AA168" s="23">
        <f>COUNTIFS('Faturamento SP2'!$D$2:$D$557,'Infos Relatório'!$B$164,'Faturamento SP2'!$E$2:$E$557,'Infos Relatório'!$B168,'Faturamento SP2'!$Z$2:$Z$557,'Infos Relatório'!AA$1)</f>
        <v>0</v>
      </c>
      <c r="AB168" s="14">
        <f>SUMIFS('Faturamento SP2'!$G$2:$G$557,'Faturamento SP2'!$D$2:$D$557,'Infos Relatório'!$B$164,'Faturamento SP2'!$E$2:$E$557,'Infos Relatório'!$B168,'Faturamento SP2'!$Z$2:$Z$557,'Infos Relatório'!AA$1)</f>
        <v>0</v>
      </c>
      <c r="AC168" s="14">
        <f>SUMIFS('Faturamento SP2'!$J$2:$J$557,'Faturamento SP2'!$D$2:$D$557,'Infos Relatório'!$B$164,'Faturamento SP2'!$E$2:$E$557,'Infos Relatório'!$B168,'Faturamento SP2'!$Z$2:$Z$557,'Infos Relatório'!AA$1)</f>
        <v>0</v>
      </c>
      <c r="AD168" s="15">
        <f>SUMIFS('Faturamento SP2'!$O$2:$O$557,'Faturamento SP2'!$D$2:$D$557,'Infos Relatório'!$B$164,'Faturamento SP2'!$E$2:$E$557,'Infos Relatório'!$B168,'Faturamento SP2'!$Z$2:$Z$557,'Infos Relatório'!AA$1,'Faturamento SP2'!$T$2:$T$557,"Sim")+SUMIFS('Faturamento SP2'!$P$2:$P$557,'Faturamento SP2'!$D$2:$D$557,'Infos Relatório'!$B$164,'Faturamento SP2'!$E$2:$E$557,'Infos Relatório'!$B168,'Faturamento SP2'!$Z$2:$Z$557,'Infos Relatório'!AA$1,'Faturamento SP2'!$T$2:$T$557,"Sim")</f>
        <v>0</v>
      </c>
      <c r="AE168" s="27" t="e">
        <f t="shared" si="64"/>
        <v>#DIV/0!</v>
      </c>
      <c r="AF168" s="24">
        <f>SUMIFS('Faturamento SP2'!$H$2:$H$557,'Faturamento SP2'!$D$2:$D$557,'Infos Relatório'!$B$164,'Faturamento SP2'!$E$2:$E$557,'Infos Relatório'!$B168,'Faturamento SP2'!$Z$2:$Z$557,'Infos Relatório'!AA$1)</f>
        <v>0</v>
      </c>
      <c r="AG168" s="23">
        <f>COUNTIFS('Faturamento SP2'!$D$2:$D$557,'Infos Relatório'!$B$164,'Faturamento SP2'!$E$2:$E$557,'Infos Relatório'!$B168,'Faturamento SP2'!$Z$2:$Z$557,'Infos Relatório'!AG$1)</f>
        <v>0</v>
      </c>
      <c r="AH168" s="14">
        <f>SUMIFS('Faturamento SP2'!$G$2:$G$557,'Faturamento SP2'!$D$2:$D$557,'Infos Relatório'!$B$164,'Faturamento SP2'!$E$2:$E$557,'Infos Relatório'!$B168,'Faturamento SP2'!$Z$2:$Z$557,'Infos Relatório'!AG$1)</f>
        <v>0</v>
      </c>
      <c r="AI168" s="14">
        <f>SUMIFS('Faturamento SP2'!$J$2:$J$557,'Faturamento SP2'!$D$2:$D$557,'Infos Relatório'!$B$164,'Faturamento SP2'!$E$2:$E$557,'Infos Relatório'!$B168,'Faturamento SP2'!$Z$2:$Z$557,'Infos Relatório'!AG$1)</f>
        <v>0</v>
      </c>
      <c r="AJ168" s="15">
        <f>SUMIFS('Faturamento SP2'!$O$2:$O$557,'Faturamento SP2'!$D$2:$D$557,'Infos Relatório'!$B$164,'Faturamento SP2'!$E$2:$E$557,'Infos Relatório'!$B168,'Faturamento SP2'!$Z$2:$Z$557,'Infos Relatório'!AG$1,'Faturamento SP2'!$T$2:$T$557,"Sim")+SUMIFS('Faturamento SP2'!$P$2:$P$557,'Faturamento SP2'!$D$2:$D$557,'Infos Relatório'!$B$164,'Faturamento SP2'!$E$2:$E$557,'Infos Relatório'!$B168,'Faturamento SP2'!$Z$2:$Z$557,'Infos Relatório'!AG$1,'Faturamento SP2'!$T$2:$T$557,"Sim")</f>
        <v>0</v>
      </c>
      <c r="AK168" s="27" t="e">
        <f t="shared" si="65"/>
        <v>#DIV/0!</v>
      </c>
      <c r="AL168" s="24">
        <f>SUMIFS('Faturamento SP2'!$H$2:$H$557,'Faturamento SP2'!$D$2:$D$557,'Infos Relatório'!$B$164,'Faturamento SP2'!$E$2:$E$557,'Infos Relatório'!$B168,'Faturamento SP2'!$Z$2:$Z$557,'Infos Relatório'!AG$1)</f>
        <v>0</v>
      </c>
      <c r="AM168" s="23">
        <f>COUNTIFS('Faturamento SP2'!$D$2:$D$557,'Infos Relatório'!$B$164,'Faturamento SP2'!$E$2:$E$557,'Infos Relatório'!$B168,'Faturamento SP2'!$Z$2:$Z$557,'Infos Relatório'!AM$1)</f>
        <v>0</v>
      </c>
      <c r="AN168" s="14">
        <f>SUMIFS('Faturamento SP2'!$G$2:$G$557,'Faturamento SP2'!$D$2:$D$557,'Infos Relatório'!$B$164,'Faturamento SP2'!$E$2:$E$557,'Infos Relatório'!$B168,'Faturamento SP2'!$Z$2:$Z$557,'Infos Relatório'!AM$1)</f>
        <v>0</v>
      </c>
      <c r="AO168" s="14">
        <f>SUMIFS('Faturamento SP2'!$J$2:$J$557,'Faturamento SP2'!$D$2:$D$557,'Infos Relatório'!$B$164,'Faturamento SP2'!$E$2:$E$557,'Infos Relatório'!$B168,'Faturamento SP2'!$Z$2:$Z$557,'Infos Relatório'!AM$1)</f>
        <v>0</v>
      </c>
      <c r="AP168" s="15">
        <f>SUMIFS('Faturamento SP2'!$O$2:$O$557,'Faturamento SP2'!$D$2:$D$557,'Infos Relatório'!$B$164,'Faturamento SP2'!$E$2:$E$557,'Infos Relatório'!$B168,'Faturamento SP2'!$Z$2:$Z$557,'Infos Relatório'!AM$1,'Faturamento SP2'!$T$2:$T$557,"Sim")+SUMIFS('Faturamento SP2'!$P$2:$P$557,'Faturamento SP2'!$D$2:$D$557,'Infos Relatório'!$B$164,'Faturamento SP2'!$E$2:$E$557,'Infos Relatório'!$B168,'Faturamento SP2'!$Z$2:$Z$557,'Infos Relatório'!AM$1,'Faturamento SP2'!$T$2:$T$557,"Sim")</f>
        <v>0</v>
      </c>
      <c r="AQ168" s="27" t="e">
        <f t="shared" si="66"/>
        <v>#DIV/0!</v>
      </c>
      <c r="AR168" s="24">
        <f>SUMIFS('Faturamento SP2'!$H$2:$H$557,'Faturamento SP2'!$D$2:$D$557,'Infos Relatório'!$B$164,'Faturamento SP2'!$E$2:$E$557,'Infos Relatório'!$B168,'Faturamento SP2'!$Z$2:$Z$557,'Infos Relatório'!AM$1)</f>
        <v>0</v>
      </c>
      <c r="AS168" s="23">
        <f>COUNTIFS('Faturamento SP2'!$D$2:$D$557,'Infos Relatório'!$B$164,'Faturamento SP2'!$E$2:$E$557,'Infos Relatório'!$B168,'Faturamento SP2'!$Z$2:$Z$557,'Infos Relatório'!AS$1)</f>
        <v>0</v>
      </c>
      <c r="AT168" s="14">
        <f>SUMIFS('Faturamento SP2'!$G$2:$G$557,'Faturamento SP2'!$D$2:$D$557,'Infos Relatório'!$B$164,'Faturamento SP2'!$E$2:$E$557,'Infos Relatório'!$B168,'Faturamento SP2'!$Z$2:$Z$557,'Infos Relatório'!AS$1)</f>
        <v>0</v>
      </c>
      <c r="AU168" s="14">
        <f>SUMIFS('Faturamento SP2'!$J$2:$J$557,'Faturamento SP2'!$D$2:$D$557,'Infos Relatório'!$B$164,'Faturamento SP2'!$E$2:$E$557,'Infos Relatório'!$B168,'Faturamento SP2'!$Z$2:$Z$557,'Infos Relatório'!AS$1)</f>
        <v>0</v>
      </c>
      <c r="AV168" s="15">
        <f>SUMIFS('Faturamento SP2'!$O$2:$O$557,'Faturamento SP2'!$D$2:$D$557,'Infos Relatório'!$B$164,'Faturamento SP2'!$E$2:$E$557,'Infos Relatório'!$B168,'Faturamento SP2'!$Z$2:$Z$557,'Infos Relatório'!AS$1,'Faturamento SP2'!$T$2:$T$557,"Sim")+SUMIFS('Faturamento SP2'!$P$2:$P$557,'Faturamento SP2'!$D$2:$D$557,'Infos Relatório'!$B$164,'Faturamento SP2'!$E$2:$E$557,'Infos Relatório'!$B168,'Faturamento SP2'!$Z$2:$Z$557,'Infos Relatório'!AS$1,'Faturamento SP2'!$T$2:$T$557,"Sim")</f>
        <v>0</v>
      </c>
      <c r="AW168" s="27" t="e">
        <f t="shared" si="67"/>
        <v>#DIV/0!</v>
      </c>
      <c r="AX168" s="24">
        <f>SUMIFS('Faturamento SP2'!$H$2:$H$557,'Faturamento SP2'!$D$2:$D$557,'Infos Relatório'!$B$164,'Faturamento SP2'!$E$2:$E$557,'Infos Relatório'!$B168,'Faturamento SP2'!$Z$2:$Z$557,'Infos Relatório'!AS$1)</f>
        <v>0</v>
      </c>
      <c r="AY168" s="23">
        <f>COUNTIFS('Faturamento SP2'!$D$2:$D$557,'Infos Relatório'!$B$164,'Faturamento SP2'!$E$2:$E$557,'Infos Relatório'!$B168,'Faturamento SP2'!$Z$2:$Z$557,'Infos Relatório'!AY$1)</f>
        <v>0</v>
      </c>
      <c r="AZ168" s="14">
        <f>SUMIFS('Faturamento SP2'!$G$2:$G$557,'Faturamento SP2'!$D$2:$D$557,'Infos Relatório'!$B$164,'Faturamento SP2'!$E$2:$E$557,'Infos Relatório'!$B168,'Faturamento SP2'!$Z$2:$Z$557,'Infos Relatório'!AY$1)</f>
        <v>0</v>
      </c>
      <c r="BA168" s="14">
        <f>SUMIFS('Faturamento SP2'!$J$2:$J$557,'Faturamento SP2'!$D$2:$D$557,'Infos Relatório'!$B$164,'Faturamento SP2'!$E$2:$E$557,'Infos Relatório'!$B168,'Faturamento SP2'!$Z$2:$Z$557,'Infos Relatório'!AY$1)</f>
        <v>0</v>
      </c>
      <c r="BB168" s="15">
        <f>SUMIFS('Faturamento SP2'!$O$2:$O$557,'Faturamento SP2'!$D$2:$D$557,'Infos Relatório'!$B$164,'Faturamento SP2'!$E$2:$E$557,'Infos Relatório'!$B168,'Faturamento SP2'!$Z$2:$Z$557,'Infos Relatório'!AY$1,'Faturamento SP2'!$T$2:$T$557,"Sim")+SUMIFS('Faturamento SP2'!$P$2:$P$557,'Faturamento SP2'!$D$2:$D$557,'Infos Relatório'!$B$164,'Faturamento SP2'!$E$2:$E$557,'Infos Relatório'!$B168,'Faturamento SP2'!$Z$2:$Z$557,'Infos Relatório'!AY$1,'Faturamento SP2'!$T$2:$T$557,"Sim")</f>
        <v>0</v>
      </c>
      <c r="BC168" s="27" t="e">
        <f t="shared" si="68"/>
        <v>#DIV/0!</v>
      </c>
      <c r="BD168" s="24">
        <f>SUMIFS('Faturamento SP2'!$H$2:$H$557,'Faturamento SP2'!$D$2:$D$557,'Infos Relatório'!$B$164,'Faturamento SP2'!$E$2:$E$557,'Infos Relatório'!$B168,'Faturamento SP2'!$Z$2:$Z$557,'Infos Relatório'!AY$1)</f>
        <v>0</v>
      </c>
      <c r="BE168" s="23">
        <f>COUNTIFS('Faturamento SP2'!$D$2:$D$557,'Infos Relatório'!$B$164,'Faturamento SP2'!$E$2:$E$557,'Infos Relatório'!$B168,'Faturamento SP2'!$Z$2:$Z$557,'Infos Relatório'!BE$1)</f>
        <v>0</v>
      </c>
      <c r="BF168" s="14">
        <f>SUMIFS('Faturamento SP2'!$G$2:$G$557,'Faturamento SP2'!$D$2:$D$557,'Infos Relatório'!$B$164,'Faturamento SP2'!$E$2:$E$557,'Infos Relatório'!$B168,'Faturamento SP2'!$Z$2:$Z$557,'Infos Relatório'!BE$1)</f>
        <v>0</v>
      </c>
      <c r="BG168" s="14">
        <f>SUMIFS('Faturamento SP2'!$J$2:$J$557,'Faturamento SP2'!$D$2:$D$557,'Infos Relatório'!$B$164,'Faturamento SP2'!$E$2:$E$557,'Infos Relatório'!$B168,'Faturamento SP2'!$Z$2:$Z$557,'Infos Relatório'!BE$1)</f>
        <v>0</v>
      </c>
      <c r="BH168" s="15">
        <f>SUMIFS('Faturamento SP2'!$O$2:$O$557,'Faturamento SP2'!$D$2:$D$557,'Infos Relatório'!$B$164,'Faturamento SP2'!$E$2:$E$557,'Infos Relatório'!$B168,'Faturamento SP2'!$Z$2:$Z$557,'Infos Relatório'!BE$1,'Faturamento SP2'!$T$2:$T$557,"Sim")+SUMIFS('Faturamento SP2'!$P$2:$P$557,'Faturamento SP2'!$D$2:$D$557,'Infos Relatório'!$B$164,'Faturamento SP2'!$E$2:$E$557,'Infos Relatório'!$B168,'Faturamento SP2'!$Z$2:$Z$557,'Infos Relatório'!BE$1,'Faturamento SP2'!$T$2:$T$557,"Sim")</f>
        <v>0</v>
      </c>
      <c r="BI168" s="27" t="e">
        <f t="shared" si="69"/>
        <v>#DIV/0!</v>
      </c>
      <c r="BJ168" s="24">
        <f>SUMIFS('Faturamento SP2'!$H$2:$H$557,'Faturamento SP2'!$D$2:$D$557,'Infos Relatório'!$B$164,'Faturamento SP2'!$E$2:$E$557,'Infos Relatório'!$B168,'Faturamento SP2'!$Z$2:$Z$557,'Infos Relatório'!BE$1)</f>
        <v>0</v>
      </c>
      <c r="BK168" s="23">
        <f>COUNTIFS('Faturamento SP2'!$D$2:$D$557,'Infos Relatório'!$B$164,'Faturamento SP2'!$E$2:$E$557,'Infos Relatório'!$B168,'Faturamento SP2'!$Z$2:$Z$557,'Infos Relatório'!BK$1)</f>
        <v>0</v>
      </c>
      <c r="BL168" s="14">
        <f>SUMIFS('Faturamento SP2'!$G$2:$G$557,'Faturamento SP2'!$D$2:$D$557,'Infos Relatório'!$B$164,'Faturamento SP2'!$E$2:$E$557,'Infos Relatório'!$B168,'Faturamento SP2'!$Z$2:$Z$557,'Infos Relatório'!BK$1)</f>
        <v>0</v>
      </c>
      <c r="BM168" s="14">
        <f>SUMIFS('Faturamento SP2'!$J$2:$J$557,'Faturamento SP2'!$D$2:$D$557,'Infos Relatório'!$B$164,'Faturamento SP2'!$E$2:$E$557,'Infos Relatório'!$B168,'Faturamento SP2'!$Z$2:$Z$557,'Infos Relatório'!BK$1)</f>
        <v>0</v>
      </c>
      <c r="BN168" s="15">
        <f>SUMIFS('Faturamento SP2'!$O$2:$O$557,'Faturamento SP2'!$D$2:$D$557,'Infos Relatório'!$B$164,'Faturamento SP2'!$E$2:$E$557,'Infos Relatório'!$B168,'Faturamento SP2'!$Z$2:$Z$557,'Infos Relatório'!BK$1,'Faturamento SP2'!$T$2:$T$557,"Sim")+SUMIFS('Faturamento SP2'!$P$2:$P$557,'Faturamento SP2'!$D$2:$D$557,'Infos Relatório'!$B$164,'Faturamento SP2'!$E$2:$E$557,'Infos Relatório'!$B168,'Faturamento SP2'!$Z$2:$Z$557,'Infos Relatório'!BK$1,'Faturamento SP2'!$T$2:$T$557,"Sim")</f>
        <v>0</v>
      </c>
      <c r="BO168" s="27" t="e">
        <f t="shared" si="70"/>
        <v>#DIV/0!</v>
      </c>
      <c r="BP168" s="24">
        <f>SUMIFS('Faturamento SP2'!$H$2:$H$557,'Faturamento SP2'!$D$2:$D$557,'Infos Relatório'!$B$164,'Faturamento SP2'!$E$2:$E$557,'Infos Relatório'!$B168,'Faturamento SP2'!$Z$2:$Z$557,'Infos Relatório'!BK$1)</f>
        <v>0</v>
      </c>
      <c r="BQ168" s="23">
        <f>COUNTIFS('Faturamento SP2'!$D$2:$D$557,'Infos Relatório'!$B$164,'Faturamento SP2'!$E$2:$E$557,'Infos Relatório'!$B168,'Faturamento SP2'!$Z$2:$Z$557,'Infos Relatório'!BQ$1)</f>
        <v>0</v>
      </c>
      <c r="BR168" s="14">
        <f>SUMIFS('Faturamento SP2'!$G$2:$G$557,'Faturamento SP2'!$D$2:$D$557,'Infos Relatório'!$B$164,'Faturamento SP2'!$E$2:$E$557,'Infos Relatório'!$B168,'Faturamento SP2'!$Z$2:$Z$557,'Infos Relatório'!BQ$1)</f>
        <v>0</v>
      </c>
      <c r="BS168" s="14">
        <f>SUMIFS('Faturamento SP2'!$J$2:$J$557,'Faturamento SP2'!$D$2:$D$557,'Infos Relatório'!$B$164,'Faturamento SP2'!$E$2:$E$557,'Infos Relatório'!$B168,'Faturamento SP2'!$Z$2:$Z$557,'Infos Relatório'!BQ$1)</f>
        <v>0</v>
      </c>
      <c r="BT168" s="15">
        <f>SUMIFS('Faturamento SP2'!$O$2:$O$557,'Faturamento SP2'!$D$2:$D$557,'Infos Relatório'!$B$164,'Faturamento SP2'!$E$2:$E$557,'Infos Relatório'!$B168,'Faturamento SP2'!$Z$2:$Z$557,'Infos Relatório'!BQ$1,'Faturamento SP2'!$T$2:$T$557,"Sim")+SUMIFS('Faturamento SP2'!$P$2:$P$557,'Faturamento SP2'!$D$2:$D$557,'Infos Relatório'!$B$164,'Faturamento SP2'!$E$2:$E$557,'Infos Relatório'!$B168,'Faturamento SP2'!$Z$2:$Z$557,'Infos Relatório'!BQ$1,'Faturamento SP2'!$T$2:$T$557,"Sim")</f>
        <v>0</v>
      </c>
      <c r="BU168" s="27" t="e">
        <f t="shared" si="71"/>
        <v>#DIV/0!</v>
      </c>
      <c r="BV168" s="24">
        <f>SUMIFS('Faturamento SP2'!$H$2:$H$557,'Faturamento SP2'!$D$2:$D$557,'Infos Relatório'!$B$164,'Faturamento SP2'!$E$2:$E$557,'Infos Relatório'!$B168,'Faturamento SP2'!$Z$2:$Z$557,'Infos Relatório'!BQ$1)</f>
        <v>0</v>
      </c>
    </row>
    <row r="169" spans="2:74">
      <c r="B169" s="17" t="s">
        <v>770</v>
      </c>
      <c r="C169" s="23">
        <f>COUNTIFS('Faturamento SP2'!$D$2:$D$557,'Infos Relatório'!$B$164,'Faturamento SP2'!$E$2:$E$557,'Infos Relatório'!$B169,'Faturamento SP2'!$Z$2:$Z$557,'Infos Relatório'!C$1)</f>
        <v>0</v>
      </c>
      <c r="D169" s="14">
        <f>SUMIFS('Faturamento SP2'!$G$2:$G$557,'Faturamento SP2'!$D$2:$D$557,'Infos Relatório'!$B$164,'Faturamento SP2'!$E$2:$E$557,'Infos Relatório'!$B169,'Faturamento SP2'!$Z$2:$Z$557,'Infos Relatório'!C$1)</f>
        <v>0</v>
      </c>
      <c r="E169" s="55">
        <f>SUMIFS('Faturamento SP2'!$J$2:$J$557,'Faturamento SP2'!$D$2:$D$557,'Infos Relatório'!$B$164,'Faturamento SP2'!$E$2:$E$557,'Infos Relatório'!$B169,'Faturamento SP2'!$Z$2:$Z$557,'Infos Relatório'!C$1)</f>
        <v>0</v>
      </c>
      <c r="F169" s="15">
        <f>SUMIFS('Faturamento SP2'!$O$2:$O$557,'Faturamento SP2'!$D$2:$D$557,'Infos Relatório'!$B$164,'Faturamento SP2'!$E$2:$E$557,'Infos Relatório'!$B169,'Faturamento SP2'!$Z$2:$Z$557,'Infos Relatório'!C$1,'Faturamento SP2'!$T$2:$T$557,"Sim")+SUMIFS('Faturamento SP2'!$P$2:$P$557,'Faturamento SP2'!$D$2:$D$557,'Infos Relatório'!$B$164,'Faturamento SP2'!$E$2:$E$557,'Infos Relatório'!$B169,'Faturamento SP2'!$Z$2:$Z$557,'Infos Relatório'!C$1,'Faturamento SP2'!$T$2:$T$557,"Sim")</f>
        <v>0</v>
      </c>
      <c r="G169" s="60" t="e">
        <f t="shared" si="60"/>
        <v>#DIV/0!</v>
      </c>
      <c r="H169" s="24">
        <f>SUMIFS('Faturamento SP2'!$H$2:$H$557,'Faturamento SP2'!$D$2:$D$557,'Infos Relatório'!$B$164,'Faturamento SP2'!$E$2:$E$557,'Infos Relatório'!$B169,'Faturamento SP2'!$Z$2:$Z$557,'Infos Relatório'!C$1)</f>
        <v>0</v>
      </c>
      <c r="I169" s="23">
        <f>COUNTIFS('Faturamento SP2'!$D$2:$D$557,'Infos Relatório'!$B$164,'Faturamento SP2'!$E$2:$E$557,'Infos Relatório'!$B169,'Faturamento SP2'!$Z$2:$Z$557,'Infos Relatório'!I$1)</f>
        <v>0</v>
      </c>
      <c r="J169" s="14">
        <f>SUMIFS('Faturamento SP2'!$G$2:$G$557,'Faturamento SP2'!$D$2:$D$557,'Infos Relatório'!$B$164,'Faturamento SP2'!$E$2:$E$557,'Infos Relatório'!$B169,'Faturamento SP2'!$Z$2:$Z$557,'Infos Relatório'!I$1)</f>
        <v>0</v>
      </c>
      <c r="K169" s="55">
        <f>SUMIFS('Faturamento SP2'!$J$2:$J$557,'Faturamento SP2'!$D$2:$D$557,'Infos Relatório'!$B$164,'Faturamento SP2'!$E$2:$E$557,'Infos Relatório'!$B169,'Faturamento SP2'!$Z$2:$Z$557,'Infos Relatório'!I$1)</f>
        <v>0</v>
      </c>
      <c r="L169" s="15">
        <f>SUMIFS('Faturamento SP2'!$O$2:$O$557,'Faturamento SP2'!$D$2:$D$557,'Infos Relatório'!$B$164,'Faturamento SP2'!$E$2:$E$557,'Infos Relatório'!$B169,'Faturamento SP2'!$Z$2:$Z$557,'Infos Relatório'!I$1,'Faturamento SP2'!$T$2:$T$557,"Sim")+SUMIFS('Faturamento SP2'!$P$2:$P$557,'Faturamento SP2'!$D$2:$D$557,'Infos Relatório'!$B$164,'Faturamento SP2'!$E$2:$E$557,'Infos Relatório'!$B169,'Faturamento SP2'!$Z$2:$Z$557,'Infos Relatório'!I$1,'Faturamento SP2'!$T$2:$T$557,"Sim")</f>
        <v>0</v>
      </c>
      <c r="M169" s="27" t="e">
        <f t="shared" si="61"/>
        <v>#DIV/0!</v>
      </c>
      <c r="N169" s="24">
        <f>SUMIFS('Faturamento SP2'!$H$2:$H$557,'Faturamento SP2'!$D$2:$D$557,'Infos Relatório'!$B$164,'Faturamento SP2'!$E$2:$E$557,'Infos Relatório'!$B169,'Faturamento SP2'!$Z$2:$Z$557,'Infos Relatório'!I$1)</f>
        <v>0</v>
      </c>
      <c r="O169" s="23">
        <f>COUNTIFS('Faturamento SP2'!$D$2:$D$557,'Infos Relatório'!$B$164,'Faturamento SP2'!$E$2:$E$557,'Infos Relatório'!$B169,'Faturamento SP2'!$Z$2:$Z$557,'Infos Relatório'!O$1)</f>
        <v>0</v>
      </c>
      <c r="P169" s="14">
        <f>SUMIFS('Faturamento SP2'!$G$2:$G$557,'Faturamento SP2'!$D$2:$D$557,'Infos Relatório'!$B$164,'Faturamento SP2'!$E$2:$E$557,'Infos Relatório'!$B169,'Faturamento SP2'!$Z$2:$Z$557,'Infos Relatório'!O$1)</f>
        <v>0</v>
      </c>
      <c r="Q169" s="14">
        <f>SUMIFS('Faturamento SP2'!$J$2:$J$557,'Faturamento SP2'!$D$2:$D$557,'Infos Relatório'!$B$164,'Faturamento SP2'!$E$2:$E$557,'Infos Relatório'!$B169,'Faturamento SP2'!$Z$2:$Z$557,'Infos Relatório'!O$1)</f>
        <v>0</v>
      </c>
      <c r="R169" s="15">
        <f>SUMIFS('Faturamento SP2'!$O$2:$O$557,'Faturamento SP2'!$D$2:$D$557,'Infos Relatório'!$B$164,'Faturamento SP2'!$E$2:$E$557,'Infos Relatório'!$B169,'Faturamento SP2'!$Z$2:$Z$557,'Infos Relatório'!O$1,'Faturamento SP2'!$T$2:$T$557,"Sim")+SUMIFS('Faturamento SP2'!$P$2:$P$557,'Faturamento SP2'!$D$2:$D$557,'Infos Relatório'!$B$164,'Faturamento SP2'!$E$2:$E$557,'Infos Relatório'!$B169,'Faturamento SP2'!$Z$2:$Z$557,'Infos Relatório'!O$1,'Faturamento SP2'!$T$2:$T$557,"Sim")</f>
        <v>0</v>
      </c>
      <c r="S169" s="27" t="e">
        <f t="shared" si="62"/>
        <v>#DIV/0!</v>
      </c>
      <c r="T169" s="24">
        <f>SUMIFS('Faturamento SP2'!$H$2:$H$557,'Faturamento SP2'!$D$2:$D$557,'Infos Relatório'!$B$164,'Faturamento SP2'!$E$2:$E$557,'Infos Relatório'!$B169,'Faturamento SP2'!$Z$2:$Z$557,'Infos Relatório'!O$1)</f>
        <v>0</v>
      </c>
      <c r="U169" s="23">
        <f>COUNTIFS('Faturamento SP2'!$D$2:$D$557,'Infos Relatório'!$B$164,'Faturamento SP2'!$E$2:$E$557,'Infos Relatório'!$B169,'Faturamento SP2'!$Z$2:$Z$557,'Infos Relatório'!U$1)</f>
        <v>0</v>
      </c>
      <c r="V169" s="14">
        <f>SUMIFS('Faturamento SP2'!$G$2:$G$557,'Faturamento SP2'!$D$2:$D$557,'Infos Relatório'!$B$164,'Faturamento SP2'!$E$2:$E$557,'Infos Relatório'!$B169,'Faturamento SP2'!$Z$2:$Z$557,'Infos Relatório'!U$1)</f>
        <v>0</v>
      </c>
      <c r="W169" s="14">
        <f>SUMIFS('Faturamento SP2'!$J$2:$J$557,'Faturamento SP2'!$D$2:$D$557,'Infos Relatório'!$B$164,'Faturamento SP2'!$E$2:$E$557,'Infos Relatório'!$B169,'Faturamento SP2'!$Z$2:$Z$557,'Infos Relatório'!U$1)</f>
        <v>0</v>
      </c>
      <c r="X169" s="15">
        <f>SUMIFS('Faturamento SP2'!$O$2:$O$557,'Faturamento SP2'!$D$2:$D$557,'Infos Relatório'!$B$164,'Faturamento SP2'!$E$2:$E$557,'Infos Relatório'!$B169,'Faturamento SP2'!$Z$2:$Z$557,'Infos Relatório'!U$1,'Faturamento SP2'!$T$2:$T$557,"Sim")+SUMIFS('Faturamento SP2'!$P$2:$P$557,'Faturamento SP2'!$D$2:$D$557,'Infos Relatório'!$B$164,'Faturamento SP2'!$E$2:$E$557,'Infos Relatório'!$B169,'Faturamento SP2'!$Z$2:$Z$557,'Infos Relatório'!U$1,'Faturamento SP2'!$T$2:$T$557,"Sim")</f>
        <v>0</v>
      </c>
      <c r="Y169" s="27" t="e">
        <f t="shared" si="63"/>
        <v>#DIV/0!</v>
      </c>
      <c r="Z169" s="24">
        <f>SUMIFS('Faturamento SP2'!$H$2:$H$557,'Faturamento SP2'!$D$2:$D$557,'Infos Relatório'!$B$164,'Faturamento SP2'!$E$2:$E$557,'Infos Relatório'!$B169,'Faturamento SP2'!$Z$2:$Z$557,'Infos Relatório'!U$1)</f>
        <v>0</v>
      </c>
      <c r="AA169" s="23">
        <f>COUNTIFS('Faturamento SP2'!$D$2:$D$557,'Infos Relatório'!$B$164,'Faturamento SP2'!$E$2:$E$557,'Infos Relatório'!$B169,'Faturamento SP2'!$Z$2:$Z$557,'Infos Relatório'!AA$1)</f>
        <v>0</v>
      </c>
      <c r="AB169" s="14">
        <f>SUMIFS('Faturamento SP2'!$G$2:$G$557,'Faturamento SP2'!$D$2:$D$557,'Infos Relatório'!$B$164,'Faturamento SP2'!$E$2:$E$557,'Infos Relatório'!$B169,'Faturamento SP2'!$Z$2:$Z$557,'Infos Relatório'!AA$1)</f>
        <v>0</v>
      </c>
      <c r="AC169" s="14">
        <f>SUMIFS('Faturamento SP2'!$J$2:$J$557,'Faturamento SP2'!$D$2:$D$557,'Infos Relatório'!$B$164,'Faturamento SP2'!$E$2:$E$557,'Infos Relatório'!$B169,'Faturamento SP2'!$Z$2:$Z$557,'Infos Relatório'!AA$1)</f>
        <v>0</v>
      </c>
      <c r="AD169" s="15">
        <f>SUMIFS('Faturamento SP2'!$O$2:$O$557,'Faturamento SP2'!$D$2:$D$557,'Infos Relatório'!$B$164,'Faturamento SP2'!$E$2:$E$557,'Infos Relatório'!$B169,'Faturamento SP2'!$Z$2:$Z$557,'Infos Relatório'!AA$1,'Faturamento SP2'!$T$2:$T$557,"Sim")+SUMIFS('Faturamento SP2'!$P$2:$P$557,'Faturamento SP2'!$D$2:$D$557,'Infos Relatório'!$B$164,'Faturamento SP2'!$E$2:$E$557,'Infos Relatório'!$B169,'Faturamento SP2'!$Z$2:$Z$557,'Infos Relatório'!AA$1,'Faturamento SP2'!$T$2:$T$557,"Sim")</f>
        <v>0</v>
      </c>
      <c r="AE169" s="27" t="e">
        <f t="shared" si="64"/>
        <v>#DIV/0!</v>
      </c>
      <c r="AF169" s="24">
        <f>SUMIFS('Faturamento SP2'!$H$2:$H$557,'Faturamento SP2'!$D$2:$D$557,'Infos Relatório'!$B$164,'Faturamento SP2'!$E$2:$E$557,'Infos Relatório'!$B169,'Faturamento SP2'!$Z$2:$Z$557,'Infos Relatório'!AA$1)</f>
        <v>0</v>
      </c>
      <c r="AG169" s="23">
        <f>COUNTIFS('Faturamento SP2'!$D$2:$D$557,'Infos Relatório'!$B$164,'Faturamento SP2'!$E$2:$E$557,'Infos Relatório'!$B169,'Faturamento SP2'!$Z$2:$Z$557,'Infos Relatório'!AG$1)</f>
        <v>0</v>
      </c>
      <c r="AH169" s="14">
        <f>SUMIFS('Faturamento SP2'!$G$2:$G$557,'Faturamento SP2'!$D$2:$D$557,'Infos Relatório'!$B$164,'Faturamento SP2'!$E$2:$E$557,'Infos Relatório'!$B169,'Faturamento SP2'!$Z$2:$Z$557,'Infos Relatório'!AG$1)</f>
        <v>0</v>
      </c>
      <c r="AI169" s="14">
        <f>SUMIFS('Faturamento SP2'!$J$2:$J$557,'Faturamento SP2'!$D$2:$D$557,'Infos Relatório'!$B$164,'Faturamento SP2'!$E$2:$E$557,'Infos Relatório'!$B169,'Faturamento SP2'!$Z$2:$Z$557,'Infos Relatório'!AG$1)</f>
        <v>0</v>
      </c>
      <c r="AJ169" s="15">
        <f>SUMIFS('Faturamento SP2'!$O$2:$O$557,'Faturamento SP2'!$D$2:$D$557,'Infos Relatório'!$B$164,'Faturamento SP2'!$E$2:$E$557,'Infos Relatório'!$B169,'Faturamento SP2'!$Z$2:$Z$557,'Infos Relatório'!AG$1,'Faturamento SP2'!$T$2:$T$557,"Sim")+SUMIFS('Faturamento SP2'!$P$2:$P$557,'Faturamento SP2'!$D$2:$D$557,'Infos Relatório'!$B$164,'Faturamento SP2'!$E$2:$E$557,'Infos Relatório'!$B169,'Faturamento SP2'!$Z$2:$Z$557,'Infos Relatório'!AG$1,'Faturamento SP2'!$T$2:$T$557,"Sim")</f>
        <v>0</v>
      </c>
      <c r="AK169" s="27" t="e">
        <f t="shared" si="65"/>
        <v>#DIV/0!</v>
      </c>
      <c r="AL169" s="24">
        <f>SUMIFS('Faturamento SP2'!$H$2:$H$557,'Faturamento SP2'!$D$2:$D$557,'Infos Relatório'!$B$164,'Faturamento SP2'!$E$2:$E$557,'Infos Relatório'!$B169,'Faturamento SP2'!$Z$2:$Z$557,'Infos Relatório'!AG$1)</f>
        <v>0</v>
      </c>
      <c r="AM169" s="23">
        <f>COUNTIFS('Faturamento SP2'!$D$2:$D$557,'Infos Relatório'!$B$164,'Faturamento SP2'!$E$2:$E$557,'Infos Relatório'!$B169,'Faturamento SP2'!$Z$2:$Z$557,'Infos Relatório'!AM$1)</f>
        <v>0</v>
      </c>
      <c r="AN169" s="14">
        <f>SUMIFS('Faturamento SP2'!$G$2:$G$557,'Faturamento SP2'!$D$2:$D$557,'Infos Relatório'!$B$164,'Faturamento SP2'!$E$2:$E$557,'Infos Relatório'!$B169,'Faturamento SP2'!$Z$2:$Z$557,'Infos Relatório'!AM$1)</f>
        <v>0</v>
      </c>
      <c r="AO169" s="14">
        <f>SUMIFS('Faturamento SP2'!$J$2:$J$557,'Faturamento SP2'!$D$2:$D$557,'Infos Relatório'!$B$164,'Faturamento SP2'!$E$2:$E$557,'Infos Relatório'!$B169,'Faturamento SP2'!$Z$2:$Z$557,'Infos Relatório'!AM$1)</f>
        <v>0</v>
      </c>
      <c r="AP169" s="15">
        <f>SUMIFS('Faturamento SP2'!$O$2:$O$557,'Faturamento SP2'!$D$2:$D$557,'Infos Relatório'!$B$164,'Faturamento SP2'!$E$2:$E$557,'Infos Relatório'!$B169,'Faturamento SP2'!$Z$2:$Z$557,'Infos Relatório'!AM$1,'Faturamento SP2'!$T$2:$T$557,"Sim")+SUMIFS('Faturamento SP2'!$P$2:$P$557,'Faturamento SP2'!$D$2:$D$557,'Infos Relatório'!$B$164,'Faturamento SP2'!$E$2:$E$557,'Infos Relatório'!$B169,'Faturamento SP2'!$Z$2:$Z$557,'Infos Relatório'!AM$1,'Faturamento SP2'!$T$2:$T$557,"Sim")</f>
        <v>0</v>
      </c>
      <c r="AQ169" s="27" t="e">
        <f t="shared" si="66"/>
        <v>#DIV/0!</v>
      </c>
      <c r="AR169" s="24">
        <f>SUMIFS('Faturamento SP2'!$H$2:$H$557,'Faturamento SP2'!$D$2:$D$557,'Infos Relatório'!$B$164,'Faturamento SP2'!$E$2:$E$557,'Infos Relatório'!$B169,'Faturamento SP2'!$Z$2:$Z$557,'Infos Relatório'!AM$1)</f>
        <v>0</v>
      </c>
      <c r="AS169" s="23">
        <f>COUNTIFS('Faturamento SP2'!$D$2:$D$557,'Infos Relatório'!$B$164,'Faturamento SP2'!$E$2:$E$557,'Infos Relatório'!$B169,'Faturamento SP2'!$Z$2:$Z$557,'Infos Relatório'!AS$1)</f>
        <v>0</v>
      </c>
      <c r="AT169" s="14">
        <f>SUMIFS('Faturamento SP2'!$G$2:$G$557,'Faturamento SP2'!$D$2:$D$557,'Infos Relatório'!$B$164,'Faturamento SP2'!$E$2:$E$557,'Infos Relatório'!$B169,'Faturamento SP2'!$Z$2:$Z$557,'Infos Relatório'!AS$1)</f>
        <v>0</v>
      </c>
      <c r="AU169" s="14">
        <f>SUMIFS('Faturamento SP2'!$J$2:$J$557,'Faturamento SP2'!$D$2:$D$557,'Infos Relatório'!$B$164,'Faturamento SP2'!$E$2:$E$557,'Infos Relatório'!$B169,'Faturamento SP2'!$Z$2:$Z$557,'Infos Relatório'!AS$1)</f>
        <v>0</v>
      </c>
      <c r="AV169" s="15">
        <f>SUMIFS('Faturamento SP2'!$O$2:$O$557,'Faturamento SP2'!$D$2:$D$557,'Infos Relatório'!$B$164,'Faturamento SP2'!$E$2:$E$557,'Infos Relatório'!$B169,'Faturamento SP2'!$Z$2:$Z$557,'Infos Relatório'!AS$1,'Faturamento SP2'!$T$2:$T$557,"Sim")+SUMIFS('Faturamento SP2'!$P$2:$P$557,'Faturamento SP2'!$D$2:$D$557,'Infos Relatório'!$B$164,'Faturamento SP2'!$E$2:$E$557,'Infos Relatório'!$B169,'Faturamento SP2'!$Z$2:$Z$557,'Infos Relatório'!AS$1,'Faturamento SP2'!$T$2:$T$557,"Sim")</f>
        <v>0</v>
      </c>
      <c r="AW169" s="27" t="e">
        <f t="shared" si="67"/>
        <v>#DIV/0!</v>
      </c>
      <c r="AX169" s="24">
        <f>SUMIFS('Faturamento SP2'!$H$2:$H$557,'Faturamento SP2'!$D$2:$D$557,'Infos Relatório'!$B$164,'Faturamento SP2'!$E$2:$E$557,'Infos Relatório'!$B169,'Faturamento SP2'!$Z$2:$Z$557,'Infos Relatório'!AS$1)</f>
        <v>0</v>
      </c>
      <c r="AY169" s="23">
        <f>COUNTIFS('Faturamento SP2'!$D$2:$D$557,'Infos Relatório'!$B$164,'Faturamento SP2'!$E$2:$E$557,'Infos Relatório'!$B169,'Faturamento SP2'!$Z$2:$Z$557,'Infos Relatório'!AY$1)</f>
        <v>0</v>
      </c>
      <c r="AZ169" s="14">
        <f>SUMIFS('Faturamento SP2'!$G$2:$G$557,'Faturamento SP2'!$D$2:$D$557,'Infos Relatório'!$B$164,'Faturamento SP2'!$E$2:$E$557,'Infos Relatório'!$B169,'Faturamento SP2'!$Z$2:$Z$557,'Infos Relatório'!AY$1)</f>
        <v>0</v>
      </c>
      <c r="BA169" s="14">
        <f>SUMIFS('Faturamento SP2'!$J$2:$J$557,'Faturamento SP2'!$D$2:$D$557,'Infos Relatório'!$B$164,'Faturamento SP2'!$E$2:$E$557,'Infos Relatório'!$B169,'Faturamento SP2'!$Z$2:$Z$557,'Infos Relatório'!AY$1)</f>
        <v>0</v>
      </c>
      <c r="BB169" s="15">
        <f>SUMIFS('Faturamento SP2'!$O$2:$O$557,'Faturamento SP2'!$D$2:$D$557,'Infos Relatório'!$B$164,'Faturamento SP2'!$E$2:$E$557,'Infos Relatório'!$B169,'Faturamento SP2'!$Z$2:$Z$557,'Infos Relatório'!AY$1,'Faturamento SP2'!$T$2:$T$557,"Sim")+SUMIFS('Faturamento SP2'!$P$2:$P$557,'Faturamento SP2'!$D$2:$D$557,'Infos Relatório'!$B$164,'Faturamento SP2'!$E$2:$E$557,'Infos Relatório'!$B169,'Faturamento SP2'!$Z$2:$Z$557,'Infos Relatório'!AY$1,'Faturamento SP2'!$T$2:$T$557,"Sim")</f>
        <v>0</v>
      </c>
      <c r="BC169" s="27" t="e">
        <f t="shared" si="68"/>
        <v>#DIV/0!</v>
      </c>
      <c r="BD169" s="24">
        <f>SUMIFS('Faturamento SP2'!$H$2:$H$557,'Faturamento SP2'!$D$2:$D$557,'Infos Relatório'!$B$164,'Faturamento SP2'!$E$2:$E$557,'Infos Relatório'!$B169,'Faturamento SP2'!$Z$2:$Z$557,'Infos Relatório'!AY$1)</f>
        <v>0</v>
      </c>
      <c r="BE169" s="23">
        <f>COUNTIFS('Faturamento SP2'!$D$2:$D$557,'Infos Relatório'!$B$164,'Faturamento SP2'!$E$2:$E$557,'Infos Relatório'!$B169,'Faturamento SP2'!$Z$2:$Z$557,'Infos Relatório'!BE$1)</f>
        <v>0</v>
      </c>
      <c r="BF169" s="14">
        <f>SUMIFS('Faturamento SP2'!$G$2:$G$557,'Faturamento SP2'!$D$2:$D$557,'Infos Relatório'!$B$164,'Faturamento SP2'!$E$2:$E$557,'Infos Relatório'!$B169,'Faturamento SP2'!$Z$2:$Z$557,'Infos Relatório'!BE$1)</f>
        <v>0</v>
      </c>
      <c r="BG169" s="14">
        <f>SUMIFS('Faturamento SP2'!$J$2:$J$557,'Faturamento SP2'!$D$2:$D$557,'Infos Relatório'!$B$164,'Faturamento SP2'!$E$2:$E$557,'Infos Relatório'!$B169,'Faturamento SP2'!$Z$2:$Z$557,'Infos Relatório'!BE$1)</f>
        <v>0</v>
      </c>
      <c r="BH169" s="15">
        <f>SUMIFS('Faturamento SP2'!$O$2:$O$557,'Faturamento SP2'!$D$2:$D$557,'Infos Relatório'!$B$164,'Faturamento SP2'!$E$2:$E$557,'Infos Relatório'!$B169,'Faturamento SP2'!$Z$2:$Z$557,'Infos Relatório'!BE$1,'Faturamento SP2'!$T$2:$T$557,"Sim")+SUMIFS('Faturamento SP2'!$P$2:$P$557,'Faturamento SP2'!$D$2:$D$557,'Infos Relatório'!$B$164,'Faturamento SP2'!$E$2:$E$557,'Infos Relatório'!$B169,'Faturamento SP2'!$Z$2:$Z$557,'Infos Relatório'!BE$1,'Faturamento SP2'!$T$2:$T$557,"Sim")</f>
        <v>0</v>
      </c>
      <c r="BI169" s="27" t="e">
        <f t="shared" si="69"/>
        <v>#DIV/0!</v>
      </c>
      <c r="BJ169" s="24">
        <f>SUMIFS('Faturamento SP2'!$H$2:$H$557,'Faturamento SP2'!$D$2:$D$557,'Infos Relatório'!$B$164,'Faturamento SP2'!$E$2:$E$557,'Infos Relatório'!$B169,'Faturamento SP2'!$Z$2:$Z$557,'Infos Relatório'!BE$1)</f>
        <v>0</v>
      </c>
      <c r="BK169" s="23">
        <f>COUNTIFS('Faturamento SP2'!$D$2:$D$557,'Infos Relatório'!$B$164,'Faturamento SP2'!$E$2:$E$557,'Infos Relatório'!$B169,'Faturamento SP2'!$Z$2:$Z$557,'Infos Relatório'!BK$1)</f>
        <v>0</v>
      </c>
      <c r="BL169" s="14">
        <f>SUMIFS('Faturamento SP2'!$G$2:$G$557,'Faturamento SP2'!$D$2:$D$557,'Infos Relatório'!$B$164,'Faturamento SP2'!$E$2:$E$557,'Infos Relatório'!$B169,'Faturamento SP2'!$Z$2:$Z$557,'Infos Relatório'!BK$1)</f>
        <v>0</v>
      </c>
      <c r="BM169" s="14">
        <f>SUMIFS('Faturamento SP2'!$J$2:$J$557,'Faturamento SP2'!$D$2:$D$557,'Infos Relatório'!$B$164,'Faturamento SP2'!$E$2:$E$557,'Infos Relatório'!$B169,'Faturamento SP2'!$Z$2:$Z$557,'Infos Relatório'!BK$1)</f>
        <v>0</v>
      </c>
      <c r="BN169" s="15">
        <f>SUMIFS('Faturamento SP2'!$O$2:$O$557,'Faturamento SP2'!$D$2:$D$557,'Infos Relatório'!$B$164,'Faturamento SP2'!$E$2:$E$557,'Infos Relatório'!$B169,'Faturamento SP2'!$Z$2:$Z$557,'Infos Relatório'!BK$1,'Faturamento SP2'!$T$2:$T$557,"Sim")+SUMIFS('Faturamento SP2'!$P$2:$P$557,'Faturamento SP2'!$D$2:$D$557,'Infos Relatório'!$B$164,'Faturamento SP2'!$E$2:$E$557,'Infos Relatório'!$B169,'Faturamento SP2'!$Z$2:$Z$557,'Infos Relatório'!BK$1,'Faturamento SP2'!$T$2:$T$557,"Sim")</f>
        <v>0</v>
      </c>
      <c r="BO169" s="27" t="e">
        <f t="shared" si="70"/>
        <v>#DIV/0!</v>
      </c>
      <c r="BP169" s="24">
        <f>SUMIFS('Faturamento SP2'!$H$2:$H$557,'Faturamento SP2'!$D$2:$D$557,'Infos Relatório'!$B$164,'Faturamento SP2'!$E$2:$E$557,'Infos Relatório'!$B169,'Faturamento SP2'!$Z$2:$Z$557,'Infos Relatório'!BK$1)</f>
        <v>0</v>
      </c>
      <c r="BQ169" s="23">
        <f>COUNTIFS('Faturamento SP2'!$D$2:$D$557,'Infos Relatório'!$B$164,'Faturamento SP2'!$E$2:$E$557,'Infos Relatório'!$B169,'Faturamento SP2'!$Z$2:$Z$557,'Infos Relatório'!BQ$1)</f>
        <v>0</v>
      </c>
      <c r="BR169" s="14">
        <f>SUMIFS('Faturamento SP2'!$G$2:$G$557,'Faturamento SP2'!$D$2:$D$557,'Infos Relatório'!$B$164,'Faturamento SP2'!$E$2:$E$557,'Infos Relatório'!$B169,'Faturamento SP2'!$Z$2:$Z$557,'Infos Relatório'!BQ$1)</f>
        <v>0</v>
      </c>
      <c r="BS169" s="14">
        <f>SUMIFS('Faturamento SP2'!$J$2:$J$557,'Faturamento SP2'!$D$2:$D$557,'Infos Relatório'!$B$164,'Faturamento SP2'!$E$2:$E$557,'Infos Relatório'!$B169,'Faturamento SP2'!$Z$2:$Z$557,'Infos Relatório'!BQ$1)</f>
        <v>0</v>
      </c>
      <c r="BT169" s="15">
        <f>SUMIFS('Faturamento SP2'!$O$2:$O$557,'Faturamento SP2'!$D$2:$D$557,'Infos Relatório'!$B$164,'Faturamento SP2'!$E$2:$E$557,'Infos Relatório'!$B169,'Faturamento SP2'!$Z$2:$Z$557,'Infos Relatório'!BQ$1,'Faturamento SP2'!$T$2:$T$557,"Sim")+SUMIFS('Faturamento SP2'!$P$2:$P$557,'Faturamento SP2'!$D$2:$D$557,'Infos Relatório'!$B$164,'Faturamento SP2'!$E$2:$E$557,'Infos Relatório'!$B169,'Faturamento SP2'!$Z$2:$Z$557,'Infos Relatório'!BQ$1,'Faturamento SP2'!$T$2:$T$557,"Sim")</f>
        <v>0</v>
      </c>
      <c r="BU169" s="27" t="e">
        <f t="shared" si="71"/>
        <v>#DIV/0!</v>
      </c>
      <c r="BV169" s="24">
        <f>SUMIFS('Faturamento SP2'!$H$2:$H$557,'Faturamento SP2'!$D$2:$D$557,'Infos Relatório'!$B$164,'Faturamento SP2'!$E$2:$E$557,'Infos Relatório'!$B169,'Faturamento SP2'!$Z$2:$Z$557,'Infos Relatório'!BQ$1)</f>
        <v>0</v>
      </c>
    </row>
    <row r="170" spans="2:74">
      <c r="B170" s="17" t="s">
        <v>242</v>
      </c>
      <c r="C170" s="23">
        <f>COUNTIFS('Faturamento SP2'!$D$2:$D$557,'Infos Relatório'!$B$164,'Faturamento SP2'!$E$2:$E$557,'Infos Relatório'!$B170,'Faturamento SP2'!$Z$2:$Z$557,'Infos Relatório'!C$1)</f>
        <v>0</v>
      </c>
      <c r="D170" s="14">
        <f>SUMIFS('Faturamento SP2'!$G$2:$G$557,'Faturamento SP2'!$D$2:$D$557,'Infos Relatório'!$B$164,'Faturamento SP2'!$E$2:$E$557,'Infos Relatório'!$B170,'Faturamento SP2'!$Z$2:$Z$557,'Infos Relatório'!C$1)</f>
        <v>0</v>
      </c>
      <c r="E170" s="55">
        <f>SUMIFS('Faturamento SP2'!$J$2:$J$557,'Faturamento SP2'!$D$2:$D$557,'Infos Relatório'!$B$164,'Faturamento SP2'!$E$2:$E$557,'Infos Relatório'!$B170,'Faturamento SP2'!$Z$2:$Z$557,'Infos Relatório'!C$1)</f>
        <v>0</v>
      </c>
      <c r="F170" s="15">
        <f>SUMIFS('Faturamento SP2'!$O$2:$O$557,'Faturamento SP2'!$D$2:$D$557,'Infos Relatório'!$B$164,'Faturamento SP2'!$E$2:$E$557,'Infos Relatório'!$B170,'Faturamento SP2'!$Z$2:$Z$557,'Infos Relatório'!C$1,'Faturamento SP2'!$T$2:$T$557,"Sim")+SUMIFS('Faturamento SP2'!$P$2:$P$557,'Faturamento SP2'!$D$2:$D$557,'Infos Relatório'!$B$164,'Faturamento SP2'!$E$2:$E$557,'Infos Relatório'!$B170,'Faturamento SP2'!$Z$2:$Z$557,'Infos Relatório'!C$1,'Faturamento SP2'!$T$2:$T$557,"Sim")</f>
        <v>0</v>
      </c>
      <c r="G170" s="60" t="e">
        <f t="shared" si="60"/>
        <v>#DIV/0!</v>
      </c>
      <c r="H170" s="24">
        <f>SUMIFS('Faturamento SP2'!$H$2:$H$557,'Faturamento SP2'!$D$2:$D$557,'Infos Relatório'!$B$164,'Faturamento SP2'!$E$2:$E$557,'Infos Relatório'!$B170,'Faturamento SP2'!$Z$2:$Z$557,'Infos Relatório'!C$1)</f>
        <v>0</v>
      </c>
      <c r="I170" s="23">
        <f>COUNTIFS('Faturamento SP2'!$D$2:$D$557,'Infos Relatório'!$B$164,'Faturamento SP2'!$E$2:$E$557,'Infos Relatório'!$B170,'Faturamento SP2'!$Z$2:$Z$557,'Infos Relatório'!I$1)</f>
        <v>0</v>
      </c>
      <c r="J170" s="14">
        <f>SUMIFS('Faturamento SP2'!$G$2:$G$557,'Faturamento SP2'!$D$2:$D$557,'Infos Relatório'!$B$164,'Faturamento SP2'!$E$2:$E$557,'Infos Relatório'!$B170,'Faturamento SP2'!$Z$2:$Z$557,'Infos Relatório'!I$1)</f>
        <v>0</v>
      </c>
      <c r="K170" s="55">
        <f>SUMIFS('Faturamento SP2'!$J$2:$J$557,'Faturamento SP2'!$D$2:$D$557,'Infos Relatório'!$B$164,'Faturamento SP2'!$E$2:$E$557,'Infos Relatório'!$B170,'Faturamento SP2'!$Z$2:$Z$557,'Infos Relatório'!I$1)</f>
        <v>0</v>
      </c>
      <c r="L170" s="15">
        <f>SUMIFS('Faturamento SP2'!$O$2:$O$557,'Faturamento SP2'!$D$2:$D$557,'Infos Relatório'!$B$164,'Faturamento SP2'!$E$2:$E$557,'Infos Relatório'!$B170,'Faturamento SP2'!$Z$2:$Z$557,'Infos Relatório'!I$1,'Faturamento SP2'!$T$2:$T$557,"Sim")+SUMIFS('Faturamento SP2'!$P$2:$P$557,'Faturamento SP2'!$D$2:$D$557,'Infos Relatório'!$B$164,'Faturamento SP2'!$E$2:$E$557,'Infos Relatório'!$B170,'Faturamento SP2'!$Z$2:$Z$557,'Infos Relatório'!I$1,'Faturamento SP2'!$T$2:$T$557,"Sim")</f>
        <v>0</v>
      </c>
      <c r="M170" s="27" t="e">
        <f t="shared" si="61"/>
        <v>#DIV/0!</v>
      </c>
      <c r="N170" s="24">
        <f>SUMIFS('Faturamento SP2'!$H$2:$H$557,'Faturamento SP2'!$D$2:$D$557,'Infos Relatório'!$B$164,'Faturamento SP2'!$E$2:$E$557,'Infos Relatório'!$B170,'Faturamento SP2'!$Z$2:$Z$557,'Infos Relatório'!I$1)</f>
        <v>0</v>
      </c>
      <c r="O170" s="23">
        <f>COUNTIFS('Faturamento SP2'!$D$2:$D$557,'Infos Relatório'!$B$164,'Faturamento SP2'!$E$2:$E$557,'Infos Relatório'!$B170,'Faturamento SP2'!$Z$2:$Z$557,'Infos Relatório'!O$1)</f>
        <v>0</v>
      </c>
      <c r="P170" s="14">
        <f>SUMIFS('Faturamento SP2'!$G$2:$G$557,'Faturamento SP2'!$D$2:$D$557,'Infos Relatório'!$B$164,'Faturamento SP2'!$E$2:$E$557,'Infos Relatório'!$B170,'Faturamento SP2'!$Z$2:$Z$557,'Infos Relatório'!O$1)</f>
        <v>0</v>
      </c>
      <c r="Q170" s="14">
        <f>SUMIFS('Faturamento SP2'!$J$2:$J$557,'Faturamento SP2'!$D$2:$D$557,'Infos Relatório'!$B$164,'Faturamento SP2'!$E$2:$E$557,'Infos Relatório'!$B170,'Faturamento SP2'!$Z$2:$Z$557,'Infos Relatório'!O$1)</f>
        <v>0</v>
      </c>
      <c r="R170" s="15">
        <f>SUMIFS('Faturamento SP2'!$O$2:$O$557,'Faturamento SP2'!$D$2:$D$557,'Infos Relatório'!$B$164,'Faturamento SP2'!$E$2:$E$557,'Infos Relatório'!$B170,'Faturamento SP2'!$Z$2:$Z$557,'Infos Relatório'!O$1,'Faturamento SP2'!$T$2:$T$557,"Sim")+SUMIFS('Faturamento SP2'!$P$2:$P$557,'Faturamento SP2'!$D$2:$D$557,'Infos Relatório'!$B$164,'Faturamento SP2'!$E$2:$E$557,'Infos Relatório'!$B170,'Faturamento SP2'!$Z$2:$Z$557,'Infos Relatório'!O$1,'Faturamento SP2'!$T$2:$T$557,"Sim")</f>
        <v>0</v>
      </c>
      <c r="S170" s="27" t="e">
        <f t="shared" si="62"/>
        <v>#DIV/0!</v>
      </c>
      <c r="T170" s="24">
        <f>SUMIFS('Faturamento SP2'!$H$2:$H$557,'Faturamento SP2'!$D$2:$D$557,'Infos Relatório'!$B$164,'Faturamento SP2'!$E$2:$E$557,'Infos Relatório'!$B170,'Faturamento SP2'!$Z$2:$Z$557,'Infos Relatório'!O$1)</f>
        <v>0</v>
      </c>
      <c r="U170" s="23">
        <f>COUNTIFS('Faturamento SP2'!$D$2:$D$557,'Infos Relatório'!$B$164,'Faturamento SP2'!$E$2:$E$557,'Infos Relatório'!$B170,'Faturamento SP2'!$Z$2:$Z$557,'Infos Relatório'!U$1)</f>
        <v>0</v>
      </c>
      <c r="V170" s="14">
        <f>SUMIFS('Faturamento SP2'!$G$2:$G$557,'Faturamento SP2'!$D$2:$D$557,'Infos Relatório'!$B$164,'Faturamento SP2'!$E$2:$E$557,'Infos Relatório'!$B170,'Faturamento SP2'!$Z$2:$Z$557,'Infos Relatório'!U$1)</f>
        <v>0</v>
      </c>
      <c r="W170" s="14">
        <f>SUMIFS('Faturamento SP2'!$J$2:$J$557,'Faturamento SP2'!$D$2:$D$557,'Infos Relatório'!$B$164,'Faturamento SP2'!$E$2:$E$557,'Infos Relatório'!$B170,'Faturamento SP2'!$Z$2:$Z$557,'Infos Relatório'!U$1)</f>
        <v>0</v>
      </c>
      <c r="X170" s="15">
        <f>SUMIFS('Faturamento SP2'!$O$2:$O$557,'Faturamento SP2'!$D$2:$D$557,'Infos Relatório'!$B$164,'Faturamento SP2'!$E$2:$E$557,'Infos Relatório'!$B170,'Faturamento SP2'!$Z$2:$Z$557,'Infos Relatório'!U$1,'Faturamento SP2'!$T$2:$T$557,"Sim")+SUMIFS('Faturamento SP2'!$P$2:$P$557,'Faturamento SP2'!$D$2:$D$557,'Infos Relatório'!$B$164,'Faturamento SP2'!$E$2:$E$557,'Infos Relatório'!$B170,'Faturamento SP2'!$Z$2:$Z$557,'Infos Relatório'!U$1,'Faturamento SP2'!$T$2:$T$557,"Sim")</f>
        <v>0</v>
      </c>
      <c r="Y170" s="27" t="e">
        <f t="shared" si="63"/>
        <v>#DIV/0!</v>
      </c>
      <c r="Z170" s="24">
        <f>SUMIFS('Faturamento SP2'!$H$2:$H$557,'Faturamento SP2'!$D$2:$D$557,'Infos Relatório'!$B$164,'Faturamento SP2'!$E$2:$E$557,'Infos Relatório'!$B170,'Faturamento SP2'!$Z$2:$Z$557,'Infos Relatório'!U$1)</f>
        <v>0</v>
      </c>
      <c r="AA170" s="23">
        <f>COUNTIFS('Faturamento SP2'!$D$2:$D$557,'Infos Relatório'!$B$164,'Faturamento SP2'!$E$2:$E$557,'Infos Relatório'!$B170,'Faturamento SP2'!$Z$2:$Z$557,'Infos Relatório'!AA$1)</f>
        <v>0</v>
      </c>
      <c r="AB170" s="14">
        <f>SUMIFS('Faturamento SP2'!$G$2:$G$557,'Faturamento SP2'!$D$2:$D$557,'Infos Relatório'!$B$164,'Faturamento SP2'!$E$2:$E$557,'Infos Relatório'!$B170,'Faturamento SP2'!$Z$2:$Z$557,'Infos Relatório'!AA$1)</f>
        <v>0</v>
      </c>
      <c r="AC170" s="14">
        <f>SUMIFS('Faturamento SP2'!$J$2:$J$557,'Faturamento SP2'!$D$2:$D$557,'Infos Relatório'!$B$164,'Faturamento SP2'!$E$2:$E$557,'Infos Relatório'!$B170,'Faturamento SP2'!$Z$2:$Z$557,'Infos Relatório'!AA$1)</f>
        <v>0</v>
      </c>
      <c r="AD170" s="15">
        <f>SUMIFS('Faturamento SP2'!$O$2:$O$557,'Faturamento SP2'!$D$2:$D$557,'Infos Relatório'!$B$164,'Faturamento SP2'!$E$2:$E$557,'Infos Relatório'!$B170,'Faturamento SP2'!$Z$2:$Z$557,'Infos Relatório'!AA$1,'Faturamento SP2'!$T$2:$T$557,"Sim")+SUMIFS('Faturamento SP2'!$P$2:$P$557,'Faturamento SP2'!$D$2:$D$557,'Infos Relatório'!$B$164,'Faturamento SP2'!$E$2:$E$557,'Infos Relatório'!$B170,'Faturamento SP2'!$Z$2:$Z$557,'Infos Relatório'!AA$1,'Faturamento SP2'!$T$2:$T$557,"Sim")</f>
        <v>0</v>
      </c>
      <c r="AE170" s="27" t="e">
        <f t="shared" si="64"/>
        <v>#DIV/0!</v>
      </c>
      <c r="AF170" s="24">
        <f>SUMIFS('Faturamento SP2'!$H$2:$H$557,'Faturamento SP2'!$D$2:$D$557,'Infos Relatório'!$B$164,'Faturamento SP2'!$E$2:$E$557,'Infos Relatório'!$B170,'Faturamento SP2'!$Z$2:$Z$557,'Infos Relatório'!AA$1)</f>
        <v>0</v>
      </c>
      <c r="AG170" s="23">
        <f>COUNTIFS('Faturamento SP2'!$D$2:$D$557,'Infos Relatório'!$B$164,'Faturamento SP2'!$E$2:$E$557,'Infos Relatório'!$B170,'Faturamento SP2'!$Z$2:$Z$557,'Infos Relatório'!AG$1)</f>
        <v>0</v>
      </c>
      <c r="AH170" s="14">
        <f>SUMIFS('Faturamento SP2'!$G$2:$G$557,'Faturamento SP2'!$D$2:$D$557,'Infos Relatório'!$B$164,'Faturamento SP2'!$E$2:$E$557,'Infos Relatório'!$B170,'Faturamento SP2'!$Z$2:$Z$557,'Infos Relatório'!AG$1)</f>
        <v>0</v>
      </c>
      <c r="AI170" s="14">
        <f>SUMIFS('Faturamento SP2'!$J$2:$J$557,'Faturamento SP2'!$D$2:$D$557,'Infos Relatório'!$B$164,'Faturamento SP2'!$E$2:$E$557,'Infos Relatório'!$B170,'Faturamento SP2'!$Z$2:$Z$557,'Infos Relatório'!AG$1)</f>
        <v>0</v>
      </c>
      <c r="AJ170" s="15">
        <f>SUMIFS('Faturamento SP2'!$O$2:$O$557,'Faturamento SP2'!$D$2:$D$557,'Infos Relatório'!$B$164,'Faturamento SP2'!$E$2:$E$557,'Infos Relatório'!$B170,'Faturamento SP2'!$Z$2:$Z$557,'Infos Relatório'!AG$1,'Faturamento SP2'!$T$2:$T$557,"Sim")+SUMIFS('Faturamento SP2'!$P$2:$P$557,'Faturamento SP2'!$D$2:$D$557,'Infos Relatório'!$B$164,'Faturamento SP2'!$E$2:$E$557,'Infos Relatório'!$B170,'Faturamento SP2'!$Z$2:$Z$557,'Infos Relatório'!AG$1,'Faturamento SP2'!$T$2:$T$557,"Sim")</f>
        <v>0</v>
      </c>
      <c r="AK170" s="27" t="e">
        <f t="shared" si="65"/>
        <v>#DIV/0!</v>
      </c>
      <c r="AL170" s="24">
        <f>SUMIFS('Faturamento SP2'!$H$2:$H$557,'Faturamento SP2'!$D$2:$D$557,'Infos Relatório'!$B$164,'Faturamento SP2'!$E$2:$E$557,'Infos Relatório'!$B170,'Faturamento SP2'!$Z$2:$Z$557,'Infos Relatório'!AG$1)</f>
        <v>0</v>
      </c>
      <c r="AM170" s="23">
        <f>COUNTIFS('Faturamento SP2'!$D$2:$D$557,'Infos Relatório'!$B$164,'Faturamento SP2'!$E$2:$E$557,'Infos Relatório'!$B170,'Faturamento SP2'!$Z$2:$Z$557,'Infos Relatório'!AM$1)</f>
        <v>0</v>
      </c>
      <c r="AN170" s="14">
        <f>SUMIFS('Faturamento SP2'!$G$2:$G$557,'Faturamento SP2'!$D$2:$D$557,'Infos Relatório'!$B$164,'Faturamento SP2'!$E$2:$E$557,'Infos Relatório'!$B170,'Faturamento SP2'!$Z$2:$Z$557,'Infos Relatório'!AM$1)</f>
        <v>0</v>
      </c>
      <c r="AO170" s="14">
        <f>SUMIFS('Faturamento SP2'!$J$2:$J$557,'Faturamento SP2'!$D$2:$D$557,'Infos Relatório'!$B$164,'Faturamento SP2'!$E$2:$E$557,'Infos Relatório'!$B170,'Faturamento SP2'!$Z$2:$Z$557,'Infos Relatório'!AM$1)</f>
        <v>0</v>
      </c>
      <c r="AP170" s="15">
        <f>SUMIFS('Faturamento SP2'!$O$2:$O$557,'Faturamento SP2'!$D$2:$D$557,'Infos Relatório'!$B$164,'Faturamento SP2'!$E$2:$E$557,'Infos Relatório'!$B170,'Faturamento SP2'!$Z$2:$Z$557,'Infos Relatório'!AM$1,'Faturamento SP2'!$T$2:$T$557,"Sim")+SUMIFS('Faturamento SP2'!$P$2:$P$557,'Faturamento SP2'!$D$2:$D$557,'Infos Relatório'!$B$164,'Faturamento SP2'!$E$2:$E$557,'Infos Relatório'!$B170,'Faturamento SP2'!$Z$2:$Z$557,'Infos Relatório'!AM$1,'Faturamento SP2'!$T$2:$T$557,"Sim")</f>
        <v>0</v>
      </c>
      <c r="AQ170" s="27" t="e">
        <f t="shared" si="66"/>
        <v>#DIV/0!</v>
      </c>
      <c r="AR170" s="24">
        <f>SUMIFS('Faturamento SP2'!$H$2:$H$557,'Faturamento SP2'!$D$2:$D$557,'Infos Relatório'!$B$164,'Faturamento SP2'!$E$2:$E$557,'Infos Relatório'!$B170,'Faturamento SP2'!$Z$2:$Z$557,'Infos Relatório'!AM$1)</f>
        <v>0</v>
      </c>
      <c r="AS170" s="23">
        <f>COUNTIFS('Faturamento SP2'!$D$2:$D$557,'Infos Relatório'!$B$164,'Faturamento SP2'!$E$2:$E$557,'Infos Relatório'!$B170,'Faturamento SP2'!$Z$2:$Z$557,'Infos Relatório'!AS$1)</f>
        <v>0</v>
      </c>
      <c r="AT170" s="14">
        <f>SUMIFS('Faturamento SP2'!$G$2:$G$557,'Faturamento SP2'!$D$2:$D$557,'Infos Relatório'!$B$164,'Faturamento SP2'!$E$2:$E$557,'Infos Relatório'!$B170,'Faturamento SP2'!$Z$2:$Z$557,'Infos Relatório'!AS$1)</f>
        <v>0</v>
      </c>
      <c r="AU170" s="14">
        <f>SUMIFS('Faturamento SP2'!$J$2:$J$557,'Faturamento SP2'!$D$2:$D$557,'Infos Relatório'!$B$164,'Faturamento SP2'!$E$2:$E$557,'Infos Relatório'!$B170,'Faturamento SP2'!$Z$2:$Z$557,'Infos Relatório'!AS$1)</f>
        <v>0</v>
      </c>
      <c r="AV170" s="15">
        <f>SUMIFS('Faturamento SP2'!$O$2:$O$557,'Faturamento SP2'!$D$2:$D$557,'Infos Relatório'!$B$164,'Faturamento SP2'!$E$2:$E$557,'Infos Relatório'!$B170,'Faturamento SP2'!$Z$2:$Z$557,'Infos Relatório'!AS$1,'Faturamento SP2'!$T$2:$T$557,"Sim")+SUMIFS('Faturamento SP2'!$P$2:$P$557,'Faturamento SP2'!$D$2:$D$557,'Infos Relatório'!$B$164,'Faturamento SP2'!$E$2:$E$557,'Infos Relatório'!$B170,'Faturamento SP2'!$Z$2:$Z$557,'Infos Relatório'!AS$1,'Faturamento SP2'!$T$2:$T$557,"Sim")</f>
        <v>0</v>
      </c>
      <c r="AW170" s="27" t="e">
        <f t="shared" si="67"/>
        <v>#DIV/0!</v>
      </c>
      <c r="AX170" s="24">
        <f>SUMIFS('Faturamento SP2'!$H$2:$H$557,'Faturamento SP2'!$D$2:$D$557,'Infos Relatório'!$B$164,'Faturamento SP2'!$E$2:$E$557,'Infos Relatório'!$B170,'Faturamento SP2'!$Z$2:$Z$557,'Infos Relatório'!AS$1)</f>
        <v>0</v>
      </c>
      <c r="AY170" s="23">
        <f>COUNTIFS('Faturamento SP2'!$D$2:$D$557,'Infos Relatório'!$B$164,'Faturamento SP2'!$E$2:$E$557,'Infos Relatório'!$B170,'Faturamento SP2'!$Z$2:$Z$557,'Infos Relatório'!AY$1)</f>
        <v>0</v>
      </c>
      <c r="AZ170" s="14">
        <f>SUMIFS('Faturamento SP2'!$G$2:$G$557,'Faturamento SP2'!$D$2:$D$557,'Infos Relatório'!$B$164,'Faturamento SP2'!$E$2:$E$557,'Infos Relatório'!$B170,'Faturamento SP2'!$Z$2:$Z$557,'Infos Relatório'!AY$1)</f>
        <v>0</v>
      </c>
      <c r="BA170" s="14">
        <f>SUMIFS('Faturamento SP2'!$J$2:$J$557,'Faturamento SP2'!$D$2:$D$557,'Infos Relatório'!$B$164,'Faturamento SP2'!$E$2:$E$557,'Infos Relatório'!$B170,'Faturamento SP2'!$Z$2:$Z$557,'Infos Relatório'!AY$1)</f>
        <v>0</v>
      </c>
      <c r="BB170" s="15">
        <f>SUMIFS('Faturamento SP2'!$O$2:$O$557,'Faturamento SP2'!$D$2:$D$557,'Infos Relatório'!$B$164,'Faturamento SP2'!$E$2:$E$557,'Infos Relatório'!$B170,'Faturamento SP2'!$Z$2:$Z$557,'Infos Relatório'!AY$1,'Faturamento SP2'!$T$2:$T$557,"Sim")+SUMIFS('Faturamento SP2'!$P$2:$P$557,'Faturamento SP2'!$D$2:$D$557,'Infos Relatório'!$B$164,'Faturamento SP2'!$E$2:$E$557,'Infos Relatório'!$B170,'Faturamento SP2'!$Z$2:$Z$557,'Infos Relatório'!AY$1,'Faturamento SP2'!$T$2:$T$557,"Sim")</f>
        <v>0</v>
      </c>
      <c r="BC170" s="27" t="e">
        <f t="shared" si="68"/>
        <v>#DIV/0!</v>
      </c>
      <c r="BD170" s="24">
        <f>SUMIFS('Faturamento SP2'!$H$2:$H$557,'Faturamento SP2'!$D$2:$D$557,'Infos Relatório'!$B$164,'Faturamento SP2'!$E$2:$E$557,'Infos Relatório'!$B170,'Faturamento SP2'!$Z$2:$Z$557,'Infos Relatório'!AY$1)</f>
        <v>0</v>
      </c>
      <c r="BE170" s="23">
        <f>COUNTIFS('Faturamento SP2'!$D$2:$D$557,'Infos Relatório'!$B$164,'Faturamento SP2'!$E$2:$E$557,'Infos Relatório'!$B170,'Faturamento SP2'!$Z$2:$Z$557,'Infos Relatório'!BE$1)</f>
        <v>0</v>
      </c>
      <c r="BF170" s="14">
        <f>SUMIFS('Faturamento SP2'!$G$2:$G$557,'Faturamento SP2'!$D$2:$D$557,'Infos Relatório'!$B$164,'Faturamento SP2'!$E$2:$E$557,'Infos Relatório'!$B170,'Faturamento SP2'!$Z$2:$Z$557,'Infos Relatório'!BE$1)</f>
        <v>0</v>
      </c>
      <c r="BG170" s="14">
        <f>SUMIFS('Faturamento SP2'!$J$2:$J$557,'Faturamento SP2'!$D$2:$D$557,'Infos Relatório'!$B$164,'Faturamento SP2'!$E$2:$E$557,'Infos Relatório'!$B170,'Faturamento SP2'!$Z$2:$Z$557,'Infos Relatório'!BE$1)</f>
        <v>0</v>
      </c>
      <c r="BH170" s="15">
        <f>SUMIFS('Faturamento SP2'!$O$2:$O$557,'Faturamento SP2'!$D$2:$D$557,'Infos Relatório'!$B$164,'Faturamento SP2'!$E$2:$E$557,'Infos Relatório'!$B170,'Faturamento SP2'!$Z$2:$Z$557,'Infos Relatório'!BE$1,'Faturamento SP2'!$T$2:$T$557,"Sim")+SUMIFS('Faturamento SP2'!$P$2:$P$557,'Faturamento SP2'!$D$2:$D$557,'Infos Relatório'!$B$164,'Faturamento SP2'!$E$2:$E$557,'Infos Relatório'!$B170,'Faturamento SP2'!$Z$2:$Z$557,'Infos Relatório'!BE$1,'Faturamento SP2'!$T$2:$T$557,"Sim")</f>
        <v>0</v>
      </c>
      <c r="BI170" s="27" t="e">
        <f t="shared" si="69"/>
        <v>#DIV/0!</v>
      </c>
      <c r="BJ170" s="24">
        <f>SUMIFS('Faturamento SP2'!$H$2:$H$557,'Faturamento SP2'!$D$2:$D$557,'Infos Relatório'!$B$164,'Faturamento SP2'!$E$2:$E$557,'Infos Relatório'!$B170,'Faturamento SP2'!$Z$2:$Z$557,'Infos Relatório'!BE$1)</f>
        <v>0</v>
      </c>
      <c r="BK170" s="23">
        <f>COUNTIFS('Faturamento SP2'!$D$2:$D$557,'Infos Relatório'!$B$164,'Faturamento SP2'!$E$2:$E$557,'Infos Relatório'!$B170,'Faturamento SP2'!$Z$2:$Z$557,'Infos Relatório'!BK$1)</f>
        <v>0</v>
      </c>
      <c r="BL170" s="14">
        <f>SUMIFS('Faturamento SP2'!$G$2:$G$557,'Faturamento SP2'!$D$2:$D$557,'Infos Relatório'!$B$164,'Faturamento SP2'!$E$2:$E$557,'Infos Relatório'!$B170,'Faturamento SP2'!$Z$2:$Z$557,'Infos Relatório'!BK$1)</f>
        <v>0</v>
      </c>
      <c r="BM170" s="14">
        <f>SUMIFS('Faturamento SP2'!$J$2:$J$557,'Faturamento SP2'!$D$2:$D$557,'Infos Relatório'!$B$164,'Faturamento SP2'!$E$2:$E$557,'Infos Relatório'!$B170,'Faturamento SP2'!$Z$2:$Z$557,'Infos Relatório'!BK$1)</f>
        <v>0</v>
      </c>
      <c r="BN170" s="15">
        <f>SUMIFS('Faturamento SP2'!$O$2:$O$557,'Faturamento SP2'!$D$2:$D$557,'Infos Relatório'!$B$164,'Faturamento SP2'!$E$2:$E$557,'Infos Relatório'!$B170,'Faturamento SP2'!$Z$2:$Z$557,'Infos Relatório'!BK$1,'Faturamento SP2'!$T$2:$T$557,"Sim")+SUMIFS('Faturamento SP2'!$P$2:$P$557,'Faturamento SP2'!$D$2:$D$557,'Infos Relatório'!$B$164,'Faturamento SP2'!$E$2:$E$557,'Infos Relatório'!$B170,'Faturamento SP2'!$Z$2:$Z$557,'Infos Relatório'!BK$1,'Faturamento SP2'!$T$2:$T$557,"Sim")</f>
        <v>0</v>
      </c>
      <c r="BO170" s="27" t="e">
        <f t="shared" si="70"/>
        <v>#DIV/0!</v>
      </c>
      <c r="BP170" s="24">
        <f>SUMIFS('Faturamento SP2'!$H$2:$H$557,'Faturamento SP2'!$D$2:$D$557,'Infos Relatório'!$B$164,'Faturamento SP2'!$E$2:$E$557,'Infos Relatório'!$B170,'Faturamento SP2'!$Z$2:$Z$557,'Infos Relatório'!BK$1)</f>
        <v>0</v>
      </c>
      <c r="BQ170" s="23">
        <f>COUNTIFS('Faturamento SP2'!$D$2:$D$557,'Infos Relatório'!$B$164,'Faturamento SP2'!$E$2:$E$557,'Infos Relatório'!$B170,'Faturamento SP2'!$Z$2:$Z$557,'Infos Relatório'!BQ$1)</f>
        <v>0</v>
      </c>
      <c r="BR170" s="14">
        <f>SUMIFS('Faturamento SP2'!$G$2:$G$557,'Faturamento SP2'!$D$2:$D$557,'Infos Relatório'!$B$164,'Faturamento SP2'!$E$2:$E$557,'Infos Relatório'!$B170,'Faturamento SP2'!$Z$2:$Z$557,'Infos Relatório'!BQ$1)</f>
        <v>0</v>
      </c>
      <c r="BS170" s="14">
        <f>SUMIFS('Faturamento SP2'!$J$2:$J$557,'Faturamento SP2'!$D$2:$D$557,'Infos Relatório'!$B$164,'Faturamento SP2'!$E$2:$E$557,'Infos Relatório'!$B170,'Faturamento SP2'!$Z$2:$Z$557,'Infos Relatório'!BQ$1)</f>
        <v>0</v>
      </c>
      <c r="BT170" s="15">
        <f>SUMIFS('Faturamento SP2'!$O$2:$O$557,'Faturamento SP2'!$D$2:$D$557,'Infos Relatório'!$B$164,'Faturamento SP2'!$E$2:$E$557,'Infos Relatório'!$B170,'Faturamento SP2'!$Z$2:$Z$557,'Infos Relatório'!BQ$1,'Faturamento SP2'!$T$2:$T$557,"Sim")+SUMIFS('Faturamento SP2'!$P$2:$P$557,'Faturamento SP2'!$D$2:$D$557,'Infos Relatório'!$B$164,'Faturamento SP2'!$E$2:$E$557,'Infos Relatório'!$B170,'Faturamento SP2'!$Z$2:$Z$557,'Infos Relatório'!BQ$1,'Faturamento SP2'!$T$2:$T$557,"Sim")</f>
        <v>0</v>
      </c>
      <c r="BU170" s="27" t="e">
        <f t="shared" si="71"/>
        <v>#DIV/0!</v>
      </c>
      <c r="BV170" s="24">
        <f>SUMIFS('Faturamento SP2'!$H$2:$H$557,'Faturamento SP2'!$D$2:$D$557,'Infos Relatório'!$B$164,'Faturamento SP2'!$E$2:$E$557,'Infos Relatório'!$B170,'Faturamento SP2'!$Z$2:$Z$557,'Infos Relatório'!BQ$1)</f>
        <v>0</v>
      </c>
    </row>
    <row r="171" spans="2:74">
      <c r="B171" s="17" t="s">
        <v>771</v>
      </c>
      <c r="C171" s="23">
        <f>COUNTIFS('Faturamento SP2'!$D$2:$D$557,'Infos Relatório'!$B$164,'Faturamento SP2'!$E$2:$E$557,'Infos Relatório'!$B171,'Faturamento SP2'!$Z$2:$Z$557,'Infos Relatório'!C$1)</f>
        <v>0</v>
      </c>
      <c r="D171" s="14">
        <f>SUMIFS('Faturamento SP2'!$G$2:$G$557,'Faturamento SP2'!$D$2:$D$557,'Infos Relatório'!$B$164,'Faturamento SP2'!$E$2:$E$557,'Infos Relatório'!$B171,'Faturamento SP2'!$Z$2:$Z$557,'Infos Relatório'!C$1)</f>
        <v>0</v>
      </c>
      <c r="E171" s="55">
        <f>SUMIFS('Faturamento SP2'!$J$2:$J$557,'Faturamento SP2'!$D$2:$D$557,'Infos Relatório'!$B$164,'Faturamento SP2'!$E$2:$E$557,'Infos Relatório'!$B171,'Faturamento SP2'!$Z$2:$Z$557,'Infos Relatório'!C$1)</f>
        <v>0</v>
      </c>
      <c r="F171" s="15">
        <f>SUMIFS('Faturamento SP2'!$O$2:$O$557,'Faturamento SP2'!$D$2:$D$557,'Infos Relatório'!$B$164,'Faturamento SP2'!$E$2:$E$557,'Infos Relatório'!$B171,'Faturamento SP2'!$Z$2:$Z$557,'Infos Relatório'!C$1,'Faturamento SP2'!$T$2:$T$557,"Sim")+SUMIFS('Faturamento SP2'!$P$2:$P$557,'Faturamento SP2'!$D$2:$D$557,'Infos Relatório'!$B$164,'Faturamento SP2'!$E$2:$E$557,'Infos Relatório'!$B171,'Faturamento SP2'!$Z$2:$Z$557,'Infos Relatório'!C$1,'Faturamento SP2'!$T$2:$T$557,"Sim")</f>
        <v>0</v>
      </c>
      <c r="G171" s="60" t="e">
        <f t="shared" si="60"/>
        <v>#DIV/0!</v>
      </c>
      <c r="H171" s="24">
        <f>SUMIFS('Faturamento SP2'!$H$2:$H$557,'Faturamento SP2'!$D$2:$D$557,'Infos Relatório'!$B$164,'Faturamento SP2'!$E$2:$E$557,'Infos Relatório'!$B171,'Faturamento SP2'!$Z$2:$Z$557,'Infos Relatório'!C$1)</f>
        <v>0</v>
      </c>
      <c r="I171" s="23">
        <f>COUNTIFS('Faturamento SP2'!$D$2:$D$557,'Infos Relatório'!$B$164,'Faturamento SP2'!$E$2:$E$557,'Infos Relatório'!$B171,'Faturamento SP2'!$Z$2:$Z$557,'Infos Relatório'!I$1)</f>
        <v>0</v>
      </c>
      <c r="J171" s="14">
        <f>SUMIFS('Faturamento SP2'!$G$2:$G$557,'Faturamento SP2'!$D$2:$D$557,'Infos Relatório'!$B$164,'Faturamento SP2'!$E$2:$E$557,'Infos Relatório'!$B171,'Faturamento SP2'!$Z$2:$Z$557,'Infos Relatório'!I$1)</f>
        <v>0</v>
      </c>
      <c r="K171" s="55">
        <f>SUMIFS('Faturamento SP2'!$J$2:$J$557,'Faturamento SP2'!$D$2:$D$557,'Infos Relatório'!$B$164,'Faturamento SP2'!$E$2:$E$557,'Infos Relatório'!$B171,'Faturamento SP2'!$Z$2:$Z$557,'Infos Relatório'!I$1)</f>
        <v>0</v>
      </c>
      <c r="L171" s="15">
        <f>SUMIFS('Faturamento SP2'!$O$2:$O$557,'Faturamento SP2'!$D$2:$D$557,'Infos Relatório'!$B$164,'Faturamento SP2'!$E$2:$E$557,'Infos Relatório'!$B171,'Faturamento SP2'!$Z$2:$Z$557,'Infos Relatório'!I$1,'Faturamento SP2'!$T$2:$T$557,"Sim")+SUMIFS('Faturamento SP2'!$P$2:$P$557,'Faturamento SP2'!$D$2:$D$557,'Infos Relatório'!$B$164,'Faturamento SP2'!$E$2:$E$557,'Infos Relatório'!$B171,'Faturamento SP2'!$Z$2:$Z$557,'Infos Relatório'!I$1,'Faturamento SP2'!$T$2:$T$557,"Sim")</f>
        <v>0</v>
      </c>
      <c r="M171" s="27" t="e">
        <f t="shared" si="61"/>
        <v>#DIV/0!</v>
      </c>
      <c r="N171" s="24">
        <f>SUMIFS('Faturamento SP2'!$H$2:$H$557,'Faturamento SP2'!$D$2:$D$557,'Infos Relatório'!$B$164,'Faturamento SP2'!$E$2:$E$557,'Infos Relatório'!$B171,'Faturamento SP2'!$Z$2:$Z$557,'Infos Relatório'!I$1)</f>
        <v>0</v>
      </c>
      <c r="O171" s="23">
        <f>COUNTIFS('Faturamento SP2'!$D$2:$D$557,'Infos Relatório'!$B$164,'Faturamento SP2'!$E$2:$E$557,'Infos Relatório'!$B171,'Faturamento SP2'!$Z$2:$Z$557,'Infos Relatório'!O$1)</f>
        <v>0</v>
      </c>
      <c r="P171" s="14">
        <f>SUMIFS('Faturamento SP2'!$G$2:$G$557,'Faturamento SP2'!$D$2:$D$557,'Infos Relatório'!$B$164,'Faturamento SP2'!$E$2:$E$557,'Infos Relatório'!$B171,'Faturamento SP2'!$Z$2:$Z$557,'Infos Relatório'!O$1)</f>
        <v>0</v>
      </c>
      <c r="Q171" s="14">
        <f>SUMIFS('Faturamento SP2'!$J$2:$J$557,'Faturamento SP2'!$D$2:$D$557,'Infos Relatório'!$B$164,'Faturamento SP2'!$E$2:$E$557,'Infos Relatório'!$B171,'Faturamento SP2'!$Z$2:$Z$557,'Infos Relatório'!O$1)</f>
        <v>0</v>
      </c>
      <c r="R171" s="15">
        <f>SUMIFS('Faturamento SP2'!$O$2:$O$557,'Faturamento SP2'!$D$2:$D$557,'Infos Relatório'!$B$164,'Faturamento SP2'!$E$2:$E$557,'Infos Relatório'!$B171,'Faturamento SP2'!$Z$2:$Z$557,'Infos Relatório'!O$1,'Faturamento SP2'!$T$2:$T$557,"Sim")+SUMIFS('Faturamento SP2'!$P$2:$P$557,'Faturamento SP2'!$D$2:$D$557,'Infos Relatório'!$B$164,'Faturamento SP2'!$E$2:$E$557,'Infos Relatório'!$B171,'Faturamento SP2'!$Z$2:$Z$557,'Infos Relatório'!O$1,'Faturamento SP2'!$T$2:$T$557,"Sim")</f>
        <v>0</v>
      </c>
      <c r="S171" s="27" t="e">
        <f t="shared" si="62"/>
        <v>#DIV/0!</v>
      </c>
      <c r="T171" s="24">
        <f>SUMIFS('Faturamento SP2'!$H$2:$H$557,'Faturamento SP2'!$D$2:$D$557,'Infos Relatório'!$B$164,'Faturamento SP2'!$E$2:$E$557,'Infos Relatório'!$B171,'Faturamento SP2'!$Z$2:$Z$557,'Infos Relatório'!O$1)</f>
        <v>0</v>
      </c>
      <c r="U171" s="23">
        <f>COUNTIFS('Faturamento SP2'!$D$2:$D$557,'Infos Relatório'!$B$164,'Faturamento SP2'!$E$2:$E$557,'Infos Relatório'!$B171,'Faturamento SP2'!$Z$2:$Z$557,'Infos Relatório'!U$1)</f>
        <v>0</v>
      </c>
      <c r="V171" s="14">
        <f>SUMIFS('Faturamento SP2'!$G$2:$G$557,'Faturamento SP2'!$D$2:$D$557,'Infos Relatório'!$B$164,'Faturamento SP2'!$E$2:$E$557,'Infos Relatório'!$B171,'Faturamento SP2'!$Z$2:$Z$557,'Infos Relatório'!U$1)</f>
        <v>0</v>
      </c>
      <c r="W171" s="14">
        <f>SUMIFS('Faturamento SP2'!$J$2:$J$557,'Faturamento SP2'!$D$2:$D$557,'Infos Relatório'!$B$164,'Faturamento SP2'!$E$2:$E$557,'Infos Relatório'!$B171,'Faturamento SP2'!$Z$2:$Z$557,'Infos Relatório'!U$1)</f>
        <v>0</v>
      </c>
      <c r="X171" s="15">
        <f>SUMIFS('Faturamento SP2'!$O$2:$O$557,'Faturamento SP2'!$D$2:$D$557,'Infos Relatório'!$B$164,'Faturamento SP2'!$E$2:$E$557,'Infos Relatório'!$B171,'Faturamento SP2'!$Z$2:$Z$557,'Infos Relatório'!U$1,'Faturamento SP2'!$T$2:$T$557,"Sim")+SUMIFS('Faturamento SP2'!$P$2:$P$557,'Faturamento SP2'!$D$2:$D$557,'Infos Relatório'!$B$164,'Faturamento SP2'!$E$2:$E$557,'Infos Relatório'!$B171,'Faturamento SP2'!$Z$2:$Z$557,'Infos Relatório'!U$1,'Faturamento SP2'!$T$2:$T$557,"Sim")</f>
        <v>0</v>
      </c>
      <c r="Y171" s="27" t="e">
        <f t="shared" si="63"/>
        <v>#DIV/0!</v>
      </c>
      <c r="Z171" s="24">
        <f>SUMIFS('Faturamento SP2'!$H$2:$H$557,'Faturamento SP2'!$D$2:$D$557,'Infos Relatório'!$B$164,'Faturamento SP2'!$E$2:$E$557,'Infos Relatório'!$B171,'Faturamento SP2'!$Z$2:$Z$557,'Infos Relatório'!U$1)</f>
        <v>0</v>
      </c>
      <c r="AA171" s="23">
        <f>COUNTIFS('Faturamento SP2'!$D$2:$D$557,'Infos Relatório'!$B$164,'Faturamento SP2'!$E$2:$E$557,'Infos Relatório'!$B171,'Faturamento SP2'!$Z$2:$Z$557,'Infos Relatório'!AA$1)</f>
        <v>0</v>
      </c>
      <c r="AB171" s="14">
        <f>SUMIFS('Faturamento SP2'!$G$2:$G$557,'Faturamento SP2'!$D$2:$D$557,'Infos Relatório'!$B$164,'Faturamento SP2'!$E$2:$E$557,'Infos Relatório'!$B171,'Faturamento SP2'!$Z$2:$Z$557,'Infos Relatório'!AA$1)</f>
        <v>0</v>
      </c>
      <c r="AC171" s="14">
        <f>SUMIFS('Faturamento SP2'!$J$2:$J$557,'Faturamento SP2'!$D$2:$D$557,'Infos Relatório'!$B$164,'Faturamento SP2'!$E$2:$E$557,'Infos Relatório'!$B171,'Faturamento SP2'!$Z$2:$Z$557,'Infos Relatório'!AA$1)</f>
        <v>0</v>
      </c>
      <c r="AD171" s="15">
        <f>SUMIFS('Faturamento SP2'!$O$2:$O$557,'Faturamento SP2'!$D$2:$D$557,'Infos Relatório'!$B$164,'Faturamento SP2'!$E$2:$E$557,'Infos Relatório'!$B171,'Faturamento SP2'!$Z$2:$Z$557,'Infos Relatório'!AA$1,'Faturamento SP2'!$T$2:$T$557,"Sim")+SUMIFS('Faturamento SP2'!$P$2:$P$557,'Faturamento SP2'!$D$2:$D$557,'Infos Relatório'!$B$164,'Faturamento SP2'!$E$2:$E$557,'Infos Relatório'!$B171,'Faturamento SP2'!$Z$2:$Z$557,'Infos Relatório'!AA$1,'Faturamento SP2'!$T$2:$T$557,"Sim")</f>
        <v>0</v>
      </c>
      <c r="AE171" s="27" t="e">
        <f t="shared" si="64"/>
        <v>#DIV/0!</v>
      </c>
      <c r="AF171" s="24">
        <f>SUMIFS('Faturamento SP2'!$H$2:$H$557,'Faturamento SP2'!$D$2:$D$557,'Infos Relatório'!$B$164,'Faturamento SP2'!$E$2:$E$557,'Infos Relatório'!$B171,'Faturamento SP2'!$Z$2:$Z$557,'Infos Relatório'!AA$1)</f>
        <v>0</v>
      </c>
      <c r="AG171" s="23">
        <f>COUNTIFS('Faturamento SP2'!$D$2:$D$557,'Infos Relatório'!$B$164,'Faturamento SP2'!$E$2:$E$557,'Infos Relatório'!$B171,'Faturamento SP2'!$Z$2:$Z$557,'Infos Relatório'!AG$1)</f>
        <v>0</v>
      </c>
      <c r="AH171" s="14">
        <f>SUMIFS('Faturamento SP2'!$G$2:$G$557,'Faturamento SP2'!$D$2:$D$557,'Infos Relatório'!$B$164,'Faturamento SP2'!$E$2:$E$557,'Infos Relatório'!$B171,'Faturamento SP2'!$Z$2:$Z$557,'Infos Relatório'!AG$1)</f>
        <v>0</v>
      </c>
      <c r="AI171" s="14">
        <f>SUMIFS('Faturamento SP2'!$J$2:$J$557,'Faturamento SP2'!$D$2:$D$557,'Infos Relatório'!$B$164,'Faturamento SP2'!$E$2:$E$557,'Infos Relatório'!$B171,'Faturamento SP2'!$Z$2:$Z$557,'Infos Relatório'!AG$1)</f>
        <v>0</v>
      </c>
      <c r="AJ171" s="15">
        <f>SUMIFS('Faturamento SP2'!$O$2:$O$557,'Faturamento SP2'!$D$2:$D$557,'Infos Relatório'!$B$164,'Faturamento SP2'!$E$2:$E$557,'Infos Relatório'!$B171,'Faturamento SP2'!$Z$2:$Z$557,'Infos Relatório'!AG$1,'Faturamento SP2'!$T$2:$T$557,"Sim")+SUMIFS('Faturamento SP2'!$P$2:$P$557,'Faturamento SP2'!$D$2:$D$557,'Infos Relatório'!$B$164,'Faturamento SP2'!$E$2:$E$557,'Infos Relatório'!$B171,'Faturamento SP2'!$Z$2:$Z$557,'Infos Relatório'!AG$1,'Faturamento SP2'!$T$2:$T$557,"Sim")</f>
        <v>0</v>
      </c>
      <c r="AK171" s="27" t="e">
        <f t="shared" si="65"/>
        <v>#DIV/0!</v>
      </c>
      <c r="AL171" s="24">
        <f>SUMIFS('Faturamento SP2'!$H$2:$H$557,'Faturamento SP2'!$D$2:$D$557,'Infos Relatório'!$B$164,'Faturamento SP2'!$E$2:$E$557,'Infos Relatório'!$B171,'Faturamento SP2'!$Z$2:$Z$557,'Infos Relatório'!AG$1)</f>
        <v>0</v>
      </c>
      <c r="AM171" s="23">
        <f>COUNTIFS('Faturamento SP2'!$D$2:$D$557,'Infos Relatório'!$B$164,'Faturamento SP2'!$E$2:$E$557,'Infos Relatório'!$B171,'Faturamento SP2'!$Z$2:$Z$557,'Infos Relatório'!AM$1)</f>
        <v>0</v>
      </c>
      <c r="AN171" s="14">
        <f>SUMIFS('Faturamento SP2'!$G$2:$G$557,'Faturamento SP2'!$D$2:$D$557,'Infos Relatório'!$B$164,'Faturamento SP2'!$E$2:$E$557,'Infos Relatório'!$B171,'Faturamento SP2'!$Z$2:$Z$557,'Infos Relatório'!AM$1)</f>
        <v>0</v>
      </c>
      <c r="AO171" s="14">
        <f>SUMIFS('Faturamento SP2'!$J$2:$J$557,'Faturamento SP2'!$D$2:$D$557,'Infos Relatório'!$B$164,'Faturamento SP2'!$E$2:$E$557,'Infos Relatório'!$B171,'Faturamento SP2'!$Z$2:$Z$557,'Infos Relatório'!AM$1)</f>
        <v>0</v>
      </c>
      <c r="AP171" s="15">
        <f>SUMIFS('Faturamento SP2'!$O$2:$O$557,'Faturamento SP2'!$D$2:$D$557,'Infos Relatório'!$B$164,'Faturamento SP2'!$E$2:$E$557,'Infos Relatório'!$B171,'Faturamento SP2'!$Z$2:$Z$557,'Infos Relatório'!AM$1,'Faturamento SP2'!$T$2:$T$557,"Sim")+SUMIFS('Faturamento SP2'!$P$2:$P$557,'Faturamento SP2'!$D$2:$D$557,'Infos Relatório'!$B$164,'Faturamento SP2'!$E$2:$E$557,'Infos Relatório'!$B171,'Faturamento SP2'!$Z$2:$Z$557,'Infos Relatório'!AM$1,'Faturamento SP2'!$T$2:$T$557,"Sim")</f>
        <v>0</v>
      </c>
      <c r="AQ171" s="27" t="e">
        <f t="shared" si="66"/>
        <v>#DIV/0!</v>
      </c>
      <c r="AR171" s="24">
        <f>SUMIFS('Faturamento SP2'!$H$2:$H$557,'Faturamento SP2'!$D$2:$D$557,'Infos Relatório'!$B$164,'Faturamento SP2'!$E$2:$E$557,'Infos Relatório'!$B171,'Faturamento SP2'!$Z$2:$Z$557,'Infos Relatório'!AM$1)</f>
        <v>0</v>
      </c>
      <c r="AS171" s="23">
        <f>COUNTIFS('Faturamento SP2'!$D$2:$D$557,'Infos Relatório'!$B$164,'Faturamento SP2'!$E$2:$E$557,'Infos Relatório'!$B171,'Faturamento SP2'!$Z$2:$Z$557,'Infos Relatório'!AS$1)</f>
        <v>0</v>
      </c>
      <c r="AT171" s="14">
        <f>SUMIFS('Faturamento SP2'!$G$2:$G$557,'Faturamento SP2'!$D$2:$D$557,'Infos Relatório'!$B$164,'Faturamento SP2'!$E$2:$E$557,'Infos Relatório'!$B171,'Faturamento SP2'!$Z$2:$Z$557,'Infos Relatório'!AS$1)</f>
        <v>0</v>
      </c>
      <c r="AU171" s="14">
        <f>SUMIFS('Faturamento SP2'!$J$2:$J$557,'Faturamento SP2'!$D$2:$D$557,'Infos Relatório'!$B$164,'Faturamento SP2'!$E$2:$E$557,'Infos Relatório'!$B171,'Faturamento SP2'!$Z$2:$Z$557,'Infos Relatório'!AS$1)</f>
        <v>0</v>
      </c>
      <c r="AV171" s="15">
        <f>SUMIFS('Faturamento SP2'!$O$2:$O$557,'Faturamento SP2'!$D$2:$D$557,'Infos Relatório'!$B$164,'Faturamento SP2'!$E$2:$E$557,'Infos Relatório'!$B171,'Faturamento SP2'!$Z$2:$Z$557,'Infos Relatório'!AS$1,'Faturamento SP2'!$T$2:$T$557,"Sim")+SUMIFS('Faturamento SP2'!$P$2:$P$557,'Faturamento SP2'!$D$2:$D$557,'Infos Relatório'!$B$164,'Faturamento SP2'!$E$2:$E$557,'Infos Relatório'!$B171,'Faturamento SP2'!$Z$2:$Z$557,'Infos Relatório'!AS$1,'Faturamento SP2'!$T$2:$T$557,"Sim")</f>
        <v>0</v>
      </c>
      <c r="AW171" s="27" t="e">
        <f t="shared" si="67"/>
        <v>#DIV/0!</v>
      </c>
      <c r="AX171" s="24">
        <f>SUMIFS('Faturamento SP2'!$H$2:$H$557,'Faturamento SP2'!$D$2:$D$557,'Infos Relatório'!$B$164,'Faturamento SP2'!$E$2:$E$557,'Infos Relatório'!$B171,'Faturamento SP2'!$Z$2:$Z$557,'Infos Relatório'!AS$1)</f>
        <v>0</v>
      </c>
      <c r="AY171" s="23">
        <f>COUNTIFS('Faturamento SP2'!$D$2:$D$557,'Infos Relatório'!$B$164,'Faturamento SP2'!$E$2:$E$557,'Infos Relatório'!$B171,'Faturamento SP2'!$Z$2:$Z$557,'Infos Relatório'!AY$1)</f>
        <v>0</v>
      </c>
      <c r="AZ171" s="14">
        <f>SUMIFS('Faturamento SP2'!$G$2:$G$557,'Faturamento SP2'!$D$2:$D$557,'Infos Relatório'!$B$164,'Faturamento SP2'!$E$2:$E$557,'Infos Relatório'!$B171,'Faturamento SP2'!$Z$2:$Z$557,'Infos Relatório'!AY$1)</f>
        <v>0</v>
      </c>
      <c r="BA171" s="14">
        <f>SUMIFS('Faturamento SP2'!$J$2:$J$557,'Faturamento SP2'!$D$2:$D$557,'Infos Relatório'!$B$164,'Faturamento SP2'!$E$2:$E$557,'Infos Relatório'!$B171,'Faturamento SP2'!$Z$2:$Z$557,'Infos Relatório'!AY$1)</f>
        <v>0</v>
      </c>
      <c r="BB171" s="15">
        <f>SUMIFS('Faturamento SP2'!$O$2:$O$557,'Faturamento SP2'!$D$2:$D$557,'Infos Relatório'!$B$164,'Faturamento SP2'!$E$2:$E$557,'Infos Relatório'!$B171,'Faturamento SP2'!$Z$2:$Z$557,'Infos Relatório'!AY$1,'Faturamento SP2'!$T$2:$T$557,"Sim")+SUMIFS('Faturamento SP2'!$P$2:$P$557,'Faturamento SP2'!$D$2:$D$557,'Infos Relatório'!$B$164,'Faturamento SP2'!$E$2:$E$557,'Infos Relatório'!$B171,'Faturamento SP2'!$Z$2:$Z$557,'Infos Relatório'!AY$1,'Faturamento SP2'!$T$2:$T$557,"Sim")</f>
        <v>0</v>
      </c>
      <c r="BC171" s="27" t="e">
        <f t="shared" si="68"/>
        <v>#DIV/0!</v>
      </c>
      <c r="BD171" s="24">
        <f>SUMIFS('Faturamento SP2'!$H$2:$H$557,'Faturamento SP2'!$D$2:$D$557,'Infos Relatório'!$B$164,'Faturamento SP2'!$E$2:$E$557,'Infos Relatório'!$B171,'Faturamento SP2'!$Z$2:$Z$557,'Infos Relatório'!AY$1)</f>
        <v>0</v>
      </c>
      <c r="BE171" s="23">
        <f>COUNTIFS('Faturamento SP2'!$D$2:$D$557,'Infos Relatório'!$B$164,'Faturamento SP2'!$E$2:$E$557,'Infos Relatório'!$B171,'Faturamento SP2'!$Z$2:$Z$557,'Infos Relatório'!BE$1)</f>
        <v>0</v>
      </c>
      <c r="BF171" s="14">
        <f>SUMIFS('Faturamento SP2'!$G$2:$G$557,'Faturamento SP2'!$D$2:$D$557,'Infos Relatório'!$B$164,'Faturamento SP2'!$E$2:$E$557,'Infos Relatório'!$B171,'Faturamento SP2'!$Z$2:$Z$557,'Infos Relatório'!BE$1)</f>
        <v>0</v>
      </c>
      <c r="BG171" s="14">
        <f>SUMIFS('Faturamento SP2'!$J$2:$J$557,'Faturamento SP2'!$D$2:$D$557,'Infos Relatório'!$B$164,'Faturamento SP2'!$E$2:$E$557,'Infos Relatório'!$B171,'Faturamento SP2'!$Z$2:$Z$557,'Infos Relatório'!BE$1)</f>
        <v>0</v>
      </c>
      <c r="BH171" s="15">
        <f>SUMIFS('Faturamento SP2'!$O$2:$O$557,'Faturamento SP2'!$D$2:$D$557,'Infos Relatório'!$B$164,'Faturamento SP2'!$E$2:$E$557,'Infos Relatório'!$B171,'Faturamento SP2'!$Z$2:$Z$557,'Infos Relatório'!BE$1,'Faturamento SP2'!$T$2:$T$557,"Sim")+SUMIFS('Faturamento SP2'!$P$2:$P$557,'Faturamento SP2'!$D$2:$D$557,'Infos Relatório'!$B$164,'Faturamento SP2'!$E$2:$E$557,'Infos Relatório'!$B171,'Faturamento SP2'!$Z$2:$Z$557,'Infos Relatório'!BE$1,'Faturamento SP2'!$T$2:$T$557,"Sim")</f>
        <v>0</v>
      </c>
      <c r="BI171" s="27" t="e">
        <f t="shared" si="69"/>
        <v>#DIV/0!</v>
      </c>
      <c r="BJ171" s="24">
        <f>SUMIFS('Faturamento SP2'!$H$2:$H$557,'Faturamento SP2'!$D$2:$D$557,'Infos Relatório'!$B$164,'Faturamento SP2'!$E$2:$E$557,'Infos Relatório'!$B171,'Faturamento SP2'!$Z$2:$Z$557,'Infos Relatório'!BE$1)</f>
        <v>0</v>
      </c>
      <c r="BK171" s="23">
        <f>COUNTIFS('Faturamento SP2'!$D$2:$D$557,'Infos Relatório'!$B$164,'Faturamento SP2'!$E$2:$E$557,'Infos Relatório'!$B171,'Faturamento SP2'!$Z$2:$Z$557,'Infos Relatório'!BK$1)</f>
        <v>0</v>
      </c>
      <c r="BL171" s="14">
        <f>SUMIFS('Faturamento SP2'!$G$2:$G$557,'Faturamento SP2'!$D$2:$D$557,'Infos Relatório'!$B$164,'Faturamento SP2'!$E$2:$E$557,'Infos Relatório'!$B171,'Faturamento SP2'!$Z$2:$Z$557,'Infos Relatório'!BK$1)</f>
        <v>0</v>
      </c>
      <c r="BM171" s="14">
        <f>SUMIFS('Faturamento SP2'!$J$2:$J$557,'Faturamento SP2'!$D$2:$D$557,'Infos Relatório'!$B$164,'Faturamento SP2'!$E$2:$E$557,'Infos Relatório'!$B171,'Faturamento SP2'!$Z$2:$Z$557,'Infos Relatório'!BK$1)</f>
        <v>0</v>
      </c>
      <c r="BN171" s="15">
        <f>SUMIFS('Faturamento SP2'!$O$2:$O$557,'Faturamento SP2'!$D$2:$D$557,'Infos Relatório'!$B$164,'Faturamento SP2'!$E$2:$E$557,'Infos Relatório'!$B171,'Faturamento SP2'!$Z$2:$Z$557,'Infos Relatório'!BK$1,'Faturamento SP2'!$T$2:$T$557,"Sim")+SUMIFS('Faturamento SP2'!$P$2:$P$557,'Faturamento SP2'!$D$2:$D$557,'Infos Relatório'!$B$164,'Faturamento SP2'!$E$2:$E$557,'Infos Relatório'!$B171,'Faturamento SP2'!$Z$2:$Z$557,'Infos Relatório'!BK$1,'Faturamento SP2'!$T$2:$T$557,"Sim")</f>
        <v>0</v>
      </c>
      <c r="BO171" s="27" t="e">
        <f t="shared" si="70"/>
        <v>#DIV/0!</v>
      </c>
      <c r="BP171" s="24">
        <f>SUMIFS('Faturamento SP2'!$H$2:$H$557,'Faturamento SP2'!$D$2:$D$557,'Infos Relatório'!$B$164,'Faturamento SP2'!$E$2:$E$557,'Infos Relatório'!$B171,'Faturamento SP2'!$Z$2:$Z$557,'Infos Relatório'!BK$1)</f>
        <v>0</v>
      </c>
      <c r="BQ171" s="23">
        <f>COUNTIFS('Faturamento SP2'!$D$2:$D$557,'Infos Relatório'!$B$164,'Faturamento SP2'!$E$2:$E$557,'Infos Relatório'!$B171,'Faturamento SP2'!$Z$2:$Z$557,'Infos Relatório'!BQ$1)</f>
        <v>0</v>
      </c>
      <c r="BR171" s="14">
        <f>SUMIFS('Faturamento SP2'!$G$2:$G$557,'Faturamento SP2'!$D$2:$D$557,'Infos Relatório'!$B$164,'Faturamento SP2'!$E$2:$E$557,'Infos Relatório'!$B171,'Faturamento SP2'!$Z$2:$Z$557,'Infos Relatório'!BQ$1)</f>
        <v>0</v>
      </c>
      <c r="BS171" s="14">
        <f>SUMIFS('Faturamento SP2'!$J$2:$J$557,'Faturamento SP2'!$D$2:$D$557,'Infos Relatório'!$B$164,'Faturamento SP2'!$E$2:$E$557,'Infos Relatório'!$B171,'Faturamento SP2'!$Z$2:$Z$557,'Infos Relatório'!BQ$1)</f>
        <v>0</v>
      </c>
      <c r="BT171" s="15">
        <f>SUMIFS('Faturamento SP2'!$O$2:$O$557,'Faturamento SP2'!$D$2:$D$557,'Infos Relatório'!$B$164,'Faturamento SP2'!$E$2:$E$557,'Infos Relatório'!$B171,'Faturamento SP2'!$Z$2:$Z$557,'Infos Relatório'!BQ$1,'Faturamento SP2'!$T$2:$T$557,"Sim")+SUMIFS('Faturamento SP2'!$P$2:$P$557,'Faturamento SP2'!$D$2:$D$557,'Infos Relatório'!$B$164,'Faturamento SP2'!$E$2:$E$557,'Infos Relatório'!$B171,'Faturamento SP2'!$Z$2:$Z$557,'Infos Relatório'!BQ$1,'Faturamento SP2'!$T$2:$T$557,"Sim")</f>
        <v>0</v>
      </c>
      <c r="BU171" s="27" t="e">
        <f t="shared" si="71"/>
        <v>#DIV/0!</v>
      </c>
      <c r="BV171" s="24">
        <f>SUMIFS('Faturamento SP2'!$H$2:$H$557,'Faturamento SP2'!$D$2:$D$557,'Infos Relatório'!$B$164,'Faturamento SP2'!$E$2:$E$557,'Infos Relatório'!$B171,'Faturamento SP2'!$Z$2:$Z$557,'Infos Relatório'!BQ$1)</f>
        <v>0</v>
      </c>
    </row>
    <row r="172" spans="2:74">
      <c r="B172" s="17" t="s">
        <v>243</v>
      </c>
      <c r="C172" s="23">
        <f>COUNTIFS('Faturamento SP2'!$D$2:$D$557,'Infos Relatório'!$B$164,'Faturamento SP2'!$E$2:$E$557,'Infos Relatório'!$B172,'Faturamento SP2'!$Z$2:$Z$557,'Infos Relatório'!C$1)</f>
        <v>0</v>
      </c>
      <c r="D172" s="14">
        <f>SUMIFS('Faturamento SP2'!$G$2:$G$557,'Faturamento SP2'!$D$2:$D$557,'Infos Relatório'!$B$164,'Faturamento SP2'!$E$2:$E$557,'Infos Relatório'!$B172,'Faturamento SP2'!$Z$2:$Z$557,'Infos Relatório'!C$1)</f>
        <v>0</v>
      </c>
      <c r="E172" s="55">
        <f>SUMIFS('Faturamento SP2'!$J$2:$J$557,'Faturamento SP2'!$D$2:$D$557,'Infos Relatório'!$B$164,'Faturamento SP2'!$E$2:$E$557,'Infos Relatório'!$B172,'Faturamento SP2'!$Z$2:$Z$557,'Infos Relatório'!C$1)</f>
        <v>0</v>
      </c>
      <c r="F172" s="15">
        <f>SUMIFS('Faturamento SP2'!$O$2:$O$557,'Faturamento SP2'!$D$2:$D$557,'Infos Relatório'!$B$164,'Faturamento SP2'!$E$2:$E$557,'Infos Relatório'!$B172,'Faturamento SP2'!$Z$2:$Z$557,'Infos Relatório'!C$1,'Faturamento SP2'!$T$2:$T$557,"Sim")+SUMIFS('Faturamento SP2'!$P$2:$P$557,'Faturamento SP2'!$D$2:$D$557,'Infos Relatório'!$B$164,'Faturamento SP2'!$E$2:$E$557,'Infos Relatório'!$B172,'Faturamento SP2'!$Z$2:$Z$557,'Infos Relatório'!C$1,'Faturamento SP2'!$T$2:$T$557,"Sim")</f>
        <v>0</v>
      </c>
      <c r="G172" s="60" t="e">
        <f t="shared" si="60"/>
        <v>#DIV/0!</v>
      </c>
      <c r="H172" s="24">
        <f>SUMIFS('Faturamento SP2'!$H$2:$H$557,'Faturamento SP2'!$D$2:$D$557,'Infos Relatório'!$B$164,'Faturamento SP2'!$E$2:$E$557,'Infos Relatório'!$B172,'Faturamento SP2'!$Z$2:$Z$557,'Infos Relatório'!C$1)</f>
        <v>0</v>
      </c>
      <c r="I172" s="23">
        <f>COUNTIFS('Faturamento SP2'!$D$2:$D$557,'Infos Relatório'!$B$164,'Faturamento SP2'!$E$2:$E$557,'Infos Relatório'!$B172,'Faturamento SP2'!$Z$2:$Z$557,'Infos Relatório'!I$1)</f>
        <v>0</v>
      </c>
      <c r="J172" s="14">
        <f>SUMIFS('Faturamento SP2'!$G$2:$G$557,'Faturamento SP2'!$D$2:$D$557,'Infos Relatório'!$B$164,'Faturamento SP2'!$E$2:$E$557,'Infos Relatório'!$B172,'Faturamento SP2'!$Z$2:$Z$557,'Infos Relatório'!I$1)</f>
        <v>0</v>
      </c>
      <c r="K172" s="55">
        <f>SUMIFS('Faturamento SP2'!$J$2:$J$557,'Faturamento SP2'!$D$2:$D$557,'Infos Relatório'!$B$164,'Faturamento SP2'!$E$2:$E$557,'Infos Relatório'!$B172,'Faturamento SP2'!$Z$2:$Z$557,'Infos Relatório'!I$1)</f>
        <v>0</v>
      </c>
      <c r="L172" s="15">
        <f>SUMIFS('Faturamento SP2'!$O$2:$O$557,'Faturamento SP2'!$D$2:$D$557,'Infos Relatório'!$B$164,'Faturamento SP2'!$E$2:$E$557,'Infos Relatório'!$B172,'Faturamento SP2'!$Z$2:$Z$557,'Infos Relatório'!I$1,'Faturamento SP2'!$T$2:$T$557,"Sim")+SUMIFS('Faturamento SP2'!$P$2:$P$557,'Faturamento SP2'!$D$2:$D$557,'Infos Relatório'!$B$164,'Faturamento SP2'!$E$2:$E$557,'Infos Relatório'!$B172,'Faturamento SP2'!$Z$2:$Z$557,'Infos Relatório'!I$1,'Faturamento SP2'!$T$2:$T$557,"Sim")</f>
        <v>0</v>
      </c>
      <c r="M172" s="27" t="e">
        <f t="shared" si="61"/>
        <v>#DIV/0!</v>
      </c>
      <c r="N172" s="24">
        <f>SUMIFS('Faturamento SP2'!$H$2:$H$557,'Faturamento SP2'!$D$2:$D$557,'Infos Relatório'!$B$164,'Faturamento SP2'!$E$2:$E$557,'Infos Relatório'!$B172,'Faturamento SP2'!$Z$2:$Z$557,'Infos Relatório'!I$1)</f>
        <v>0</v>
      </c>
      <c r="O172" s="23">
        <f>COUNTIFS('Faturamento SP2'!$D$2:$D$557,'Infos Relatório'!$B$164,'Faturamento SP2'!$E$2:$E$557,'Infos Relatório'!$B172,'Faturamento SP2'!$Z$2:$Z$557,'Infos Relatório'!O$1)</f>
        <v>0</v>
      </c>
      <c r="P172" s="14">
        <f>SUMIFS('Faturamento SP2'!$G$2:$G$557,'Faturamento SP2'!$D$2:$D$557,'Infos Relatório'!$B$164,'Faturamento SP2'!$E$2:$E$557,'Infos Relatório'!$B172,'Faturamento SP2'!$Z$2:$Z$557,'Infos Relatório'!O$1)</f>
        <v>0</v>
      </c>
      <c r="Q172" s="14">
        <f>SUMIFS('Faturamento SP2'!$J$2:$J$557,'Faturamento SP2'!$D$2:$D$557,'Infos Relatório'!$B$164,'Faturamento SP2'!$E$2:$E$557,'Infos Relatório'!$B172,'Faturamento SP2'!$Z$2:$Z$557,'Infos Relatório'!O$1)</f>
        <v>0</v>
      </c>
      <c r="R172" s="15">
        <f>SUMIFS('Faturamento SP2'!$O$2:$O$557,'Faturamento SP2'!$D$2:$D$557,'Infos Relatório'!$B$164,'Faturamento SP2'!$E$2:$E$557,'Infos Relatório'!$B172,'Faturamento SP2'!$Z$2:$Z$557,'Infos Relatório'!O$1,'Faturamento SP2'!$T$2:$T$557,"Sim")+SUMIFS('Faturamento SP2'!$P$2:$P$557,'Faturamento SP2'!$D$2:$D$557,'Infos Relatório'!$B$164,'Faturamento SP2'!$E$2:$E$557,'Infos Relatório'!$B172,'Faturamento SP2'!$Z$2:$Z$557,'Infos Relatório'!O$1,'Faturamento SP2'!$T$2:$T$557,"Sim")</f>
        <v>0</v>
      </c>
      <c r="S172" s="27" t="e">
        <f t="shared" si="62"/>
        <v>#DIV/0!</v>
      </c>
      <c r="T172" s="24">
        <f>SUMIFS('Faturamento SP2'!$H$2:$H$557,'Faturamento SP2'!$D$2:$D$557,'Infos Relatório'!$B$164,'Faturamento SP2'!$E$2:$E$557,'Infos Relatório'!$B172,'Faturamento SP2'!$Z$2:$Z$557,'Infos Relatório'!O$1)</f>
        <v>0</v>
      </c>
      <c r="U172" s="23">
        <f>COUNTIFS('Faturamento SP2'!$D$2:$D$557,'Infos Relatório'!$B$164,'Faturamento SP2'!$E$2:$E$557,'Infos Relatório'!$B172,'Faturamento SP2'!$Z$2:$Z$557,'Infos Relatório'!U$1)</f>
        <v>0</v>
      </c>
      <c r="V172" s="14">
        <f>SUMIFS('Faturamento SP2'!$G$2:$G$557,'Faturamento SP2'!$D$2:$D$557,'Infos Relatório'!$B$164,'Faturamento SP2'!$E$2:$E$557,'Infos Relatório'!$B172,'Faturamento SP2'!$Z$2:$Z$557,'Infos Relatório'!U$1)</f>
        <v>0</v>
      </c>
      <c r="W172" s="14">
        <f>SUMIFS('Faturamento SP2'!$J$2:$J$557,'Faturamento SP2'!$D$2:$D$557,'Infos Relatório'!$B$164,'Faturamento SP2'!$E$2:$E$557,'Infos Relatório'!$B172,'Faturamento SP2'!$Z$2:$Z$557,'Infos Relatório'!U$1)</f>
        <v>0</v>
      </c>
      <c r="X172" s="15">
        <f>SUMIFS('Faturamento SP2'!$O$2:$O$557,'Faturamento SP2'!$D$2:$D$557,'Infos Relatório'!$B$164,'Faturamento SP2'!$E$2:$E$557,'Infos Relatório'!$B172,'Faturamento SP2'!$Z$2:$Z$557,'Infos Relatório'!U$1,'Faturamento SP2'!$T$2:$T$557,"Sim")+SUMIFS('Faturamento SP2'!$P$2:$P$557,'Faturamento SP2'!$D$2:$D$557,'Infos Relatório'!$B$164,'Faturamento SP2'!$E$2:$E$557,'Infos Relatório'!$B172,'Faturamento SP2'!$Z$2:$Z$557,'Infos Relatório'!U$1,'Faturamento SP2'!$T$2:$T$557,"Sim")</f>
        <v>0</v>
      </c>
      <c r="Y172" s="27" t="e">
        <f t="shared" si="63"/>
        <v>#DIV/0!</v>
      </c>
      <c r="Z172" s="24">
        <f>SUMIFS('Faturamento SP2'!$H$2:$H$557,'Faturamento SP2'!$D$2:$D$557,'Infos Relatório'!$B$164,'Faturamento SP2'!$E$2:$E$557,'Infos Relatório'!$B172,'Faturamento SP2'!$Z$2:$Z$557,'Infos Relatório'!U$1)</f>
        <v>0</v>
      </c>
      <c r="AA172" s="23">
        <f>COUNTIFS('Faturamento SP2'!$D$2:$D$557,'Infos Relatório'!$B$164,'Faturamento SP2'!$E$2:$E$557,'Infos Relatório'!$B172,'Faturamento SP2'!$Z$2:$Z$557,'Infos Relatório'!AA$1)</f>
        <v>0</v>
      </c>
      <c r="AB172" s="14">
        <f>SUMIFS('Faturamento SP2'!$G$2:$G$557,'Faturamento SP2'!$D$2:$D$557,'Infos Relatório'!$B$164,'Faturamento SP2'!$E$2:$E$557,'Infos Relatório'!$B172,'Faturamento SP2'!$Z$2:$Z$557,'Infos Relatório'!AA$1)</f>
        <v>0</v>
      </c>
      <c r="AC172" s="14">
        <f>SUMIFS('Faturamento SP2'!$J$2:$J$557,'Faturamento SP2'!$D$2:$D$557,'Infos Relatório'!$B$164,'Faturamento SP2'!$E$2:$E$557,'Infos Relatório'!$B172,'Faturamento SP2'!$Z$2:$Z$557,'Infos Relatório'!AA$1)</f>
        <v>0</v>
      </c>
      <c r="AD172" s="15">
        <f>SUMIFS('Faturamento SP2'!$O$2:$O$557,'Faturamento SP2'!$D$2:$D$557,'Infos Relatório'!$B$164,'Faturamento SP2'!$E$2:$E$557,'Infos Relatório'!$B172,'Faturamento SP2'!$Z$2:$Z$557,'Infos Relatório'!AA$1,'Faturamento SP2'!$T$2:$T$557,"Sim")+SUMIFS('Faturamento SP2'!$P$2:$P$557,'Faturamento SP2'!$D$2:$D$557,'Infos Relatório'!$B$164,'Faturamento SP2'!$E$2:$E$557,'Infos Relatório'!$B172,'Faturamento SP2'!$Z$2:$Z$557,'Infos Relatório'!AA$1,'Faturamento SP2'!$T$2:$T$557,"Sim")</f>
        <v>0</v>
      </c>
      <c r="AE172" s="27" t="e">
        <f t="shared" si="64"/>
        <v>#DIV/0!</v>
      </c>
      <c r="AF172" s="24">
        <f>SUMIFS('Faturamento SP2'!$H$2:$H$557,'Faturamento SP2'!$D$2:$D$557,'Infos Relatório'!$B$164,'Faturamento SP2'!$E$2:$E$557,'Infos Relatório'!$B172,'Faturamento SP2'!$Z$2:$Z$557,'Infos Relatório'!AA$1)</f>
        <v>0</v>
      </c>
      <c r="AG172" s="23">
        <f>COUNTIFS('Faturamento SP2'!$D$2:$D$557,'Infos Relatório'!$B$164,'Faturamento SP2'!$E$2:$E$557,'Infos Relatório'!$B172,'Faturamento SP2'!$Z$2:$Z$557,'Infos Relatório'!AG$1)</f>
        <v>0</v>
      </c>
      <c r="AH172" s="14">
        <f>SUMIFS('Faturamento SP2'!$G$2:$G$557,'Faturamento SP2'!$D$2:$D$557,'Infos Relatório'!$B$164,'Faturamento SP2'!$E$2:$E$557,'Infos Relatório'!$B172,'Faturamento SP2'!$Z$2:$Z$557,'Infos Relatório'!AG$1)</f>
        <v>0</v>
      </c>
      <c r="AI172" s="14">
        <f>SUMIFS('Faturamento SP2'!$J$2:$J$557,'Faturamento SP2'!$D$2:$D$557,'Infos Relatório'!$B$164,'Faturamento SP2'!$E$2:$E$557,'Infos Relatório'!$B172,'Faturamento SP2'!$Z$2:$Z$557,'Infos Relatório'!AG$1)</f>
        <v>0</v>
      </c>
      <c r="AJ172" s="15">
        <f>SUMIFS('Faturamento SP2'!$O$2:$O$557,'Faturamento SP2'!$D$2:$D$557,'Infos Relatório'!$B$164,'Faturamento SP2'!$E$2:$E$557,'Infos Relatório'!$B172,'Faturamento SP2'!$Z$2:$Z$557,'Infos Relatório'!AG$1,'Faturamento SP2'!$T$2:$T$557,"Sim")+SUMIFS('Faturamento SP2'!$P$2:$P$557,'Faturamento SP2'!$D$2:$D$557,'Infos Relatório'!$B$164,'Faturamento SP2'!$E$2:$E$557,'Infos Relatório'!$B172,'Faturamento SP2'!$Z$2:$Z$557,'Infos Relatório'!AG$1,'Faturamento SP2'!$T$2:$T$557,"Sim")</f>
        <v>0</v>
      </c>
      <c r="AK172" s="27" t="e">
        <f t="shared" si="65"/>
        <v>#DIV/0!</v>
      </c>
      <c r="AL172" s="24">
        <f>SUMIFS('Faturamento SP2'!$H$2:$H$557,'Faturamento SP2'!$D$2:$D$557,'Infos Relatório'!$B$164,'Faturamento SP2'!$E$2:$E$557,'Infos Relatório'!$B172,'Faturamento SP2'!$Z$2:$Z$557,'Infos Relatório'!AG$1)</f>
        <v>0</v>
      </c>
      <c r="AM172" s="23">
        <f>COUNTIFS('Faturamento SP2'!$D$2:$D$557,'Infos Relatório'!$B$164,'Faturamento SP2'!$E$2:$E$557,'Infos Relatório'!$B172,'Faturamento SP2'!$Z$2:$Z$557,'Infos Relatório'!AM$1)</f>
        <v>0</v>
      </c>
      <c r="AN172" s="14">
        <f>SUMIFS('Faturamento SP2'!$G$2:$G$557,'Faturamento SP2'!$D$2:$D$557,'Infos Relatório'!$B$164,'Faturamento SP2'!$E$2:$E$557,'Infos Relatório'!$B172,'Faturamento SP2'!$Z$2:$Z$557,'Infos Relatório'!AM$1)</f>
        <v>0</v>
      </c>
      <c r="AO172" s="14">
        <f>SUMIFS('Faturamento SP2'!$J$2:$J$557,'Faturamento SP2'!$D$2:$D$557,'Infos Relatório'!$B$164,'Faturamento SP2'!$E$2:$E$557,'Infos Relatório'!$B172,'Faturamento SP2'!$Z$2:$Z$557,'Infos Relatório'!AM$1)</f>
        <v>0</v>
      </c>
      <c r="AP172" s="15">
        <f>SUMIFS('Faturamento SP2'!$O$2:$O$557,'Faturamento SP2'!$D$2:$D$557,'Infos Relatório'!$B$164,'Faturamento SP2'!$E$2:$E$557,'Infos Relatório'!$B172,'Faturamento SP2'!$Z$2:$Z$557,'Infos Relatório'!AM$1,'Faturamento SP2'!$T$2:$T$557,"Sim")+SUMIFS('Faturamento SP2'!$P$2:$P$557,'Faturamento SP2'!$D$2:$D$557,'Infos Relatório'!$B$164,'Faturamento SP2'!$E$2:$E$557,'Infos Relatório'!$B172,'Faturamento SP2'!$Z$2:$Z$557,'Infos Relatório'!AM$1,'Faturamento SP2'!$T$2:$T$557,"Sim")</f>
        <v>0</v>
      </c>
      <c r="AQ172" s="27" t="e">
        <f t="shared" si="66"/>
        <v>#DIV/0!</v>
      </c>
      <c r="AR172" s="24">
        <f>SUMIFS('Faturamento SP2'!$H$2:$H$557,'Faturamento SP2'!$D$2:$D$557,'Infos Relatório'!$B$164,'Faturamento SP2'!$E$2:$E$557,'Infos Relatório'!$B172,'Faturamento SP2'!$Z$2:$Z$557,'Infos Relatório'!AM$1)</f>
        <v>0</v>
      </c>
      <c r="AS172" s="23">
        <f>COUNTIFS('Faturamento SP2'!$D$2:$D$557,'Infos Relatório'!$B$164,'Faturamento SP2'!$E$2:$E$557,'Infos Relatório'!$B172,'Faturamento SP2'!$Z$2:$Z$557,'Infos Relatório'!AS$1)</f>
        <v>0</v>
      </c>
      <c r="AT172" s="14">
        <f>SUMIFS('Faturamento SP2'!$G$2:$G$557,'Faturamento SP2'!$D$2:$D$557,'Infos Relatório'!$B$164,'Faturamento SP2'!$E$2:$E$557,'Infos Relatório'!$B172,'Faturamento SP2'!$Z$2:$Z$557,'Infos Relatório'!AS$1)</f>
        <v>0</v>
      </c>
      <c r="AU172" s="14">
        <f>SUMIFS('Faturamento SP2'!$J$2:$J$557,'Faturamento SP2'!$D$2:$D$557,'Infos Relatório'!$B$164,'Faturamento SP2'!$E$2:$E$557,'Infos Relatório'!$B172,'Faturamento SP2'!$Z$2:$Z$557,'Infos Relatório'!AS$1)</f>
        <v>0</v>
      </c>
      <c r="AV172" s="15">
        <f>SUMIFS('Faturamento SP2'!$O$2:$O$557,'Faturamento SP2'!$D$2:$D$557,'Infos Relatório'!$B$164,'Faturamento SP2'!$E$2:$E$557,'Infos Relatório'!$B172,'Faturamento SP2'!$Z$2:$Z$557,'Infos Relatório'!AS$1,'Faturamento SP2'!$T$2:$T$557,"Sim")+SUMIFS('Faturamento SP2'!$P$2:$P$557,'Faturamento SP2'!$D$2:$D$557,'Infos Relatório'!$B$164,'Faturamento SP2'!$E$2:$E$557,'Infos Relatório'!$B172,'Faturamento SP2'!$Z$2:$Z$557,'Infos Relatório'!AS$1,'Faturamento SP2'!$T$2:$T$557,"Sim")</f>
        <v>0</v>
      </c>
      <c r="AW172" s="27" t="e">
        <f t="shared" si="67"/>
        <v>#DIV/0!</v>
      </c>
      <c r="AX172" s="24">
        <f>SUMIFS('Faturamento SP2'!$H$2:$H$557,'Faturamento SP2'!$D$2:$D$557,'Infos Relatório'!$B$164,'Faturamento SP2'!$E$2:$E$557,'Infos Relatório'!$B172,'Faturamento SP2'!$Z$2:$Z$557,'Infos Relatório'!AS$1)</f>
        <v>0</v>
      </c>
      <c r="AY172" s="23">
        <f>COUNTIFS('Faturamento SP2'!$D$2:$D$557,'Infos Relatório'!$B$164,'Faturamento SP2'!$E$2:$E$557,'Infos Relatório'!$B172,'Faturamento SP2'!$Z$2:$Z$557,'Infos Relatório'!AY$1)</f>
        <v>0</v>
      </c>
      <c r="AZ172" s="14">
        <f>SUMIFS('Faturamento SP2'!$G$2:$G$557,'Faturamento SP2'!$D$2:$D$557,'Infos Relatório'!$B$164,'Faturamento SP2'!$E$2:$E$557,'Infos Relatório'!$B172,'Faturamento SP2'!$Z$2:$Z$557,'Infos Relatório'!AY$1)</f>
        <v>0</v>
      </c>
      <c r="BA172" s="14">
        <f>SUMIFS('Faturamento SP2'!$J$2:$J$557,'Faturamento SP2'!$D$2:$D$557,'Infos Relatório'!$B$164,'Faturamento SP2'!$E$2:$E$557,'Infos Relatório'!$B172,'Faturamento SP2'!$Z$2:$Z$557,'Infos Relatório'!AY$1)</f>
        <v>0</v>
      </c>
      <c r="BB172" s="15">
        <f>SUMIFS('Faturamento SP2'!$O$2:$O$557,'Faturamento SP2'!$D$2:$D$557,'Infos Relatório'!$B$164,'Faturamento SP2'!$E$2:$E$557,'Infos Relatório'!$B172,'Faturamento SP2'!$Z$2:$Z$557,'Infos Relatório'!AY$1,'Faturamento SP2'!$T$2:$T$557,"Sim")+SUMIFS('Faturamento SP2'!$P$2:$P$557,'Faturamento SP2'!$D$2:$D$557,'Infos Relatório'!$B$164,'Faturamento SP2'!$E$2:$E$557,'Infos Relatório'!$B172,'Faturamento SP2'!$Z$2:$Z$557,'Infos Relatório'!AY$1,'Faturamento SP2'!$T$2:$T$557,"Sim")</f>
        <v>0</v>
      </c>
      <c r="BC172" s="27" t="e">
        <f t="shared" si="68"/>
        <v>#DIV/0!</v>
      </c>
      <c r="BD172" s="24">
        <f>SUMIFS('Faturamento SP2'!$H$2:$H$557,'Faturamento SP2'!$D$2:$D$557,'Infos Relatório'!$B$164,'Faturamento SP2'!$E$2:$E$557,'Infos Relatório'!$B172,'Faturamento SP2'!$Z$2:$Z$557,'Infos Relatório'!AY$1)</f>
        <v>0</v>
      </c>
      <c r="BE172" s="23">
        <f>COUNTIFS('Faturamento SP2'!$D$2:$D$557,'Infos Relatório'!$B$164,'Faturamento SP2'!$E$2:$E$557,'Infos Relatório'!$B172,'Faturamento SP2'!$Z$2:$Z$557,'Infos Relatório'!BE$1)</f>
        <v>0</v>
      </c>
      <c r="BF172" s="14">
        <f>SUMIFS('Faturamento SP2'!$G$2:$G$557,'Faturamento SP2'!$D$2:$D$557,'Infos Relatório'!$B$164,'Faturamento SP2'!$E$2:$E$557,'Infos Relatório'!$B172,'Faturamento SP2'!$Z$2:$Z$557,'Infos Relatório'!BE$1)</f>
        <v>0</v>
      </c>
      <c r="BG172" s="14">
        <f>SUMIFS('Faturamento SP2'!$J$2:$J$557,'Faturamento SP2'!$D$2:$D$557,'Infos Relatório'!$B$164,'Faturamento SP2'!$E$2:$E$557,'Infos Relatório'!$B172,'Faturamento SP2'!$Z$2:$Z$557,'Infos Relatório'!BE$1)</f>
        <v>0</v>
      </c>
      <c r="BH172" s="15">
        <f>SUMIFS('Faturamento SP2'!$O$2:$O$557,'Faturamento SP2'!$D$2:$D$557,'Infos Relatório'!$B$164,'Faturamento SP2'!$E$2:$E$557,'Infos Relatório'!$B172,'Faturamento SP2'!$Z$2:$Z$557,'Infos Relatório'!BE$1,'Faturamento SP2'!$T$2:$T$557,"Sim")+SUMIFS('Faturamento SP2'!$P$2:$P$557,'Faturamento SP2'!$D$2:$D$557,'Infos Relatório'!$B$164,'Faturamento SP2'!$E$2:$E$557,'Infos Relatório'!$B172,'Faturamento SP2'!$Z$2:$Z$557,'Infos Relatório'!BE$1,'Faturamento SP2'!$T$2:$T$557,"Sim")</f>
        <v>0</v>
      </c>
      <c r="BI172" s="27" t="e">
        <f t="shared" si="69"/>
        <v>#DIV/0!</v>
      </c>
      <c r="BJ172" s="24">
        <f>SUMIFS('Faturamento SP2'!$H$2:$H$557,'Faturamento SP2'!$D$2:$D$557,'Infos Relatório'!$B$164,'Faturamento SP2'!$E$2:$E$557,'Infos Relatório'!$B172,'Faturamento SP2'!$Z$2:$Z$557,'Infos Relatório'!BE$1)</f>
        <v>0</v>
      </c>
      <c r="BK172" s="23">
        <f>COUNTIFS('Faturamento SP2'!$D$2:$D$557,'Infos Relatório'!$B$164,'Faturamento SP2'!$E$2:$E$557,'Infos Relatório'!$B172,'Faturamento SP2'!$Z$2:$Z$557,'Infos Relatório'!BK$1)</f>
        <v>0</v>
      </c>
      <c r="BL172" s="14">
        <f>SUMIFS('Faturamento SP2'!$G$2:$G$557,'Faturamento SP2'!$D$2:$D$557,'Infos Relatório'!$B$164,'Faturamento SP2'!$E$2:$E$557,'Infos Relatório'!$B172,'Faturamento SP2'!$Z$2:$Z$557,'Infos Relatório'!BK$1)</f>
        <v>0</v>
      </c>
      <c r="BM172" s="14">
        <f>SUMIFS('Faturamento SP2'!$J$2:$J$557,'Faturamento SP2'!$D$2:$D$557,'Infos Relatório'!$B$164,'Faturamento SP2'!$E$2:$E$557,'Infos Relatório'!$B172,'Faturamento SP2'!$Z$2:$Z$557,'Infos Relatório'!BK$1)</f>
        <v>0</v>
      </c>
      <c r="BN172" s="15">
        <f>SUMIFS('Faturamento SP2'!$O$2:$O$557,'Faturamento SP2'!$D$2:$D$557,'Infos Relatório'!$B$164,'Faturamento SP2'!$E$2:$E$557,'Infos Relatório'!$B172,'Faturamento SP2'!$Z$2:$Z$557,'Infos Relatório'!BK$1,'Faturamento SP2'!$T$2:$T$557,"Sim")+SUMIFS('Faturamento SP2'!$P$2:$P$557,'Faturamento SP2'!$D$2:$D$557,'Infos Relatório'!$B$164,'Faturamento SP2'!$E$2:$E$557,'Infos Relatório'!$B172,'Faturamento SP2'!$Z$2:$Z$557,'Infos Relatório'!BK$1,'Faturamento SP2'!$T$2:$T$557,"Sim")</f>
        <v>0</v>
      </c>
      <c r="BO172" s="27" t="e">
        <f t="shared" si="70"/>
        <v>#DIV/0!</v>
      </c>
      <c r="BP172" s="24">
        <f>SUMIFS('Faturamento SP2'!$H$2:$H$557,'Faturamento SP2'!$D$2:$D$557,'Infos Relatório'!$B$164,'Faturamento SP2'!$E$2:$E$557,'Infos Relatório'!$B172,'Faturamento SP2'!$Z$2:$Z$557,'Infos Relatório'!BK$1)</f>
        <v>0</v>
      </c>
      <c r="BQ172" s="23">
        <f>COUNTIFS('Faturamento SP2'!$D$2:$D$557,'Infos Relatório'!$B$164,'Faturamento SP2'!$E$2:$E$557,'Infos Relatório'!$B172,'Faturamento SP2'!$Z$2:$Z$557,'Infos Relatório'!BQ$1)</f>
        <v>0</v>
      </c>
      <c r="BR172" s="14">
        <f>SUMIFS('Faturamento SP2'!$G$2:$G$557,'Faturamento SP2'!$D$2:$D$557,'Infos Relatório'!$B$164,'Faturamento SP2'!$E$2:$E$557,'Infos Relatório'!$B172,'Faturamento SP2'!$Z$2:$Z$557,'Infos Relatório'!BQ$1)</f>
        <v>0</v>
      </c>
      <c r="BS172" s="14">
        <f>SUMIFS('Faturamento SP2'!$J$2:$J$557,'Faturamento SP2'!$D$2:$D$557,'Infos Relatório'!$B$164,'Faturamento SP2'!$E$2:$E$557,'Infos Relatório'!$B172,'Faturamento SP2'!$Z$2:$Z$557,'Infos Relatório'!BQ$1)</f>
        <v>0</v>
      </c>
      <c r="BT172" s="15">
        <f>SUMIFS('Faturamento SP2'!$O$2:$O$557,'Faturamento SP2'!$D$2:$D$557,'Infos Relatório'!$B$164,'Faturamento SP2'!$E$2:$E$557,'Infos Relatório'!$B172,'Faturamento SP2'!$Z$2:$Z$557,'Infos Relatório'!BQ$1,'Faturamento SP2'!$T$2:$T$557,"Sim")+SUMIFS('Faturamento SP2'!$P$2:$P$557,'Faturamento SP2'!$D$2:$D$557,'Infos Relatório'!$B$164,'Faturamento SP2'!$E$2:$E$557,'Infos Relatório'!$B172,'Faturamento SP2'!$Z$2:$Z$557,'Infos Relatório'!BQ$1,'Faturamento SP2'!$T$2:$T$557,"Sim")</f>
        <v>0</v>
      </c>
      <c r="BU172" s="27" t="e">
        <f t="shared" si="71"/>
        <v>#DIV/0!</v>
      </c>
      <c r="BV172" s="24">
        <f>SUMIFS('Faturamento SP2'!$H$2:$H$557,'Faturamento SP2'!$D$2:$D$557,'Infos Relatório'!$B$164,'Faturamento SP2'!$E$2:$E$557,'Infos Relatório'!$B172,'Faturamento SP2'!$Z$2:$Z$557,'Infos Relatório'!BQ$1)</f>
        <v>0</v>
      </c>
    </row>
    <row r="173" spans="2:74">
      <c r="B173" s="17" t="s">
        <v>244</v>
      </c>
      <c r="C173" s="23">
        <f>COUNTIFS('Faturamento SP2'!$D$2:$D$557,'Infos Relatório'!$B$164,'Faturamento SP2'!$E$2:$E$557,'Infos Relatório'!$B173,'Faturamento SP2'!$Z$2:$Z$557,'Infos Relatório'!C$1)</f>
        <v>0</v>
      </c>
      <c r="D173" s="14">
        <f>SUMIFS('Faturamento SP2'!$G$2:$G$557,'Faturamento SP2'!$D$2:$D$557,'Infos Relatório'!$B$164,'Faturamento SP2'!$E$2:$E$557,'Infos Relatório'!$B173,'Faturamento SP2'!$Z$2:$Z$557,'Infos Relatório'!C$1)</f>
        <v>0</v>
      </c>
      <c r="E173" s="55">
        <f>SUMIFS('Faturamento SP2'!$J$2:$J$557,'Faturamento SP2'!$D$2:$D$557,'Infos Relatório'!$B$164,'Faturamento SP2'!$E$2:$E$557,'Infos Relatório'!$B173,'Faturamento SP2'!$Z$2:$Z$557,'Infos Relatório'!C$1)</f>
        <v>0</v>
      </c>
      <c r="F173" s="15">
        <f>SUMIFS('Faturamento SP2'!$O$2:$O$557,'Faturamento SP2'!$D$2:$D$557,'Infos Relatório'!$B$164,'Faturamento SP2'!$E$2:$E$557,'Infos Relatório'!$B173,'Faturamento SP2'!$Z$2:$Z$557,'Infos Relatório'!C$1,'Faturamento SP2'!$T$2:$T$557,"Sim")+SUMIFS('Faturamento SP2'!$P$2:$P$557,'Faturamento SP2'!$D$2:$D$557,'Infos Relatório'!$B$164,'Faturamento SP2'!$E$2:$E$557,'Infos Relatório'!$B173,'Faturamento SP2'!$Z$2:$Z$557,'Infos Relatório'!C$1,'Faturamento SP2'!$T$2:$T$557,"Sim")</f>
        <v>0</v>
      </c>
      <c r="G173" s="60" t="e">
        <f t="shared" si="60"/>
        <v>#DIV/0!</v>
      </c>
      <c r="H173" s="24">
        <f>SUMIFS('Faturamento SP2'!$H$2:$H$557,'Faturamento SP2'!$D$2:$D$557,'Infos Relatório'!$B$164,'Faturamento SP2'!$E$2:$E$557,'Infos Relatório'!$B173,'Faturamento SP2'!$Z$2:$Z$557,'Infos Relatório'!C$1)</f>
        <v>0</v>
      </c>
      <c r="I173" s="23">
        <f>COUNTIFS('Faturamento SP2'!$D$2:$D$557,'Infos Relatório'!$B$164,'Faturamento SP2'!$E$2:$E$557,'Infos Relatório'!$B173,'Faturamento SP2'!$Z$2:$Z$557,'Infos Relatório'!I$1)</f>
        <v>0</v>
      </c>
      <c r="J173" s="14">
        <f>SUMIFS('Faturamento SP2'!$G$2:$G$557,'Faturamento SP2'!$D$2:$D$557,'Infos Relatório'!$B$164,'Faturamento SP2'!$E$2:$E$557,'Infos Relatório'!$B173,'Faturamento SP2'!$Z$2:$Z$557,'Infos Relatório'!I$1)</f>
        <v>0</v>
      </c>
      <c r="K173" s="55">
        <f>SUMIFS('Faturamento SP2'!$J$2:$J$557,'Faturamento SP2'!$D$2:$D$557,'Infos Relatório'!$B$164,'Faturamento SP2'!$E$2:$E$557,'Infos Relatório'!$B173,'Faturamento SP2'!$Z$2:$Z$557,'Infos Relatório'!I$1)</f>
        <v>0</v>
      </c>
      <c r="L173" s="15">
        <f>SUMIFS('Faturamento SP2'!$O$2:$O$557,'Faturamento SP2'!$D$2:$D$557,'Infos Relatório'!$B$164,'Faturamento SP2'!$E$2:$E$557,'Infos Relatório'!$B173,'Faturamento SP2'!$Z$2:$Z$557,'Infos Relatório'!I$1,'Faturamento SP2'!$T$2:$T$557,"Sim")+SUMIFS('Faturamento SP2'!$P$2:$P$557,'Faturamento SP2'!$D$2:$D$557,'Infos Relatório'!$B$164,'Faturamento SP2'!$E$2:$E$557,'Infos Relatório'!$B173,'Faturamento SP2'!$Z$2:$Z$557,'Infos Relatório'!I$1,'Faturamento SP2'!$T$2:$T$557,"Sim")</f>
        <v>0</v>
      </c>
      <c r="M173" s="27" t="e">
        <f t="shared" si="61"/>
        <v>#DIV/0!</v>
      </c>
      <c r="N173" s="24">
        <f>SUMIFS('Faturamento SP2'!$H$2:$H$557,'Faturamento SP2'!$D$2:$D$557,'Infos Relatório'!$B$164,'Faturamento SP2'!$E$2:$E$557,'Infos Relatório'!$B173,'Faturamento SP2'!$Z$2:$Z$557,'Infos Relatório'!I$1)</f>
        <v>0</v>
      </c>
      <c r="O173" s="23">
        <f>COUNTIFS('Faturamento SP2'!$D$2:$D$557,'Infos Relatório'!$B$164,'Faturamento SP2'!$E$2:$E$557,'Infos Relatório'!$B173,'Faturamento SP2'!$Z$2:$Z$557,'Infos Relatório'!O$1)</f>
        <v>0</v>
      </c>
      <c r="P173" s="14">
        <f>SUMIFS('Faturamento SP2'!$G$2:$G$557,'Faturamento SP2'!$D$2:$D$557,'Infos Relatório'!$B$164,'Faturamento SP2'!$E$2:$E$557,'Infos Relatório'!$B173,'Faturamento SP2'!$Z$2:$Z$557,'Infos Relatório'!O$1)</f>
        <v>0</v>
      </c>
      <c r="Q173" s="14">
        <f>SUMIFS('Faturamento SP2'!$J$2:$J$557,'Faturamento SP2'!$D$2:$D$557,'Infos Relatório'!$B$164,'Faturamento SP2'!$E$2:$E$557,'Infos Relatório'!$B173,'Faturamento SP2'!$Z$2:$Z$557,'Infos Relatório'!O$1)</f>
        <v>0</v>
      </c>
      <c r="R173" s="15">
        <f>SUMIFS('Faturamento SP2'!$O$2:$O$557,'Faturamento SP2'!$D$2:$D$557,'Infos Relatório'!$B$164,'Faturamento SP2'!$E$2:$E$557,'Infos Relatório'!$B173,'Faturamento SP2'!$Z$2:$Z$557,'Infos Relatório'!O$1,'Faturamento SP2'!$T$2:$T$557,"Sim")+SUMIFS('Faturamento SP2'!$P$2:$P$557,'Faturamento SP2'!$D$2:$D$557,'Infos Relatório'!$B$164,'Faturamento SP2'!$E$2:$E$557,'Infos Relatório'!$B173,'Faturamento SP2'!$Z$2:$Z$557,'Infos Relatório'!O$1,'Faturamento SP2'!$T$2:$T$557,"Sim")</f>
        <v>0</v>
      </c>
      <c r="S173" s="27" t="e">
        <f t="shared" si="62"/>
        <v>#DIV/0!</v>
      </c>
      <c r="T173" s="24">
        <f>SUMIFS('Faturamento SP2'!$H$2:$H$557,'Faturamento SP2'!$D$2:$D$557,'Infos Relatório'!$B$164,'Faturamento SP2'!$E$2:$E$557,'Infos Relatório'!$B173,'Faturamento SP2'!$Z$2:$Z$557,'Infos Relatório'!O$1)</f>
        <v>0</v>
      </c>
      <c r="U173" s="23">
        <f>COUNTIFS('Faturamento SP2'!$D$2:$D$557,'Infos Relatório'!$B$164,'Faturamento SP2'!$E$2:$E$557,'Infos Relatório'!$B173,'Faturamento SP2'!$Z$2:$Z$557,'Infos Relatório'!U$1)</f>
        <v>0</v>
      </c>
      <c r="V173" s="14">
        <f>SUMIFS('Faturamento SP2'!$G$2:$G$557,'Faturamento SP2'!$D$2:$D$557,'Infos Relatório'!$B$164,'Faturamento SP2'!$E$2:$E$557,'Infos Relatório'!$B173,'Faturamento SP2'!$Z$2:$Z$557,'Infos Relatório'!U$1)</f>
        <v>0</v>
      </c>
      <c r="W173" s="14">
        <f>SUMIFS('Faturamento SP2'!$J$2:$J$557,'Faturamento SP2'!$D$2:$D$557,'Infos Relatório'!$B$164,'Faturamento SP2'!$E$2:$E$557,'Infos Relatório'!$B173,'Faturamento SP2'!$Z$2:$Z$557,'Infos Relatório'!U$1)</f>
        <v>0</v>
      </c>
      <c r="X173" s="15">
        <f>SUMIFS('Faturamento SP2'!$O$2:$O$557,'Faturamento SP2'!$D$2:$D$557,'Infos Relatório'!$B$164,'Faturamento SP2'!$E$2:$E$557,'Infos Relatório'!$B173,'Faturamento SP2'!$Z$2:$Z$557,'Infos Relatório'!U$1,'Faturamento SP2'!$T$2:$T$557,"Sim")+SUMIFS('Faturamento SP2'!$P$2:$P$557,'Faturamento SP2'!$D$2:$D$557,'Infos Relatório'!$B$164,'Faturamento SP2'!$E$2:$E$557,'Infos Relatório'!$B173,'Faturamento SP2'!$Z$2:$Z$557,'Infos Relatório'!U$1,'Faturamento SP2'!$T$2:$T$557,"Sim")</f>
        <v>0</v>
      </c>
      <c r="Y173" s="27" t="e">
        <f t="shared" si="63"/>
        <v>#DIV/0!</v>
      </c>
      <c r="Z173" s="24">
        <f>SUMIFS('Faturamento SP2'!$H$2:$H$557,'Faturamento SP2'!$D$2:$D$557,'Infos Relatório'!$B$164,'Faturamento SP2'!$E$2:$E$557,'Infos Relatório'!$B173,'Faturamento SP2'!$Z$2:$Z$557,'Infos Relatório'!U$1)</f>
        <v>0</v>
      </c>
      <c r="AA173" s="23">
        <f>COUNTIFS('Faturamento SP2'!$D$2:$D$557,'Infos Relatório'!$B$164,'Faturamento SP2'!$E$2:$E$557,'Infos Relatório'!$B173,'Faturamento SP2'!$Z$2:$Z$557,'Infos Relatório'!AA$1)</f>
        <v>0</v>
      </c>
      <c r="AB173" s="14">
        <f>SUMIFS('Faturamento SP2'!$G$2:$G$557,'Faturamento SP2'!$D$2:$D$557,'Infos Relatório'!$B$164,'Faturamento SP2'!$E$2:$E$557,'Infos Relatório'!$B173,'Faturamento SP2'!$Z$2:$Z$557,'Infos Relatório'!AA$1)</f>
        <v>0</v>
      </c>
      <c r="AC173" s="14">
        <f>SUMIFS('Faturamento SP2'!$J$2:$J$557,'Faturamento SP2'!$D$2:$D$557,'Infos Relatório'!$B$164,'Faturamento SP2'!$E$2:$E$557,'Infos Relatório'!$B173,'Faturamento SP2'!$Z$2:$Z$557,'Infos Relatório'!AA$1)</f>
        <v>0</v>
      </c>
      <c r="AD173" s="15">
        <f>SUMIFS('Faturamento SP2'!$O$2:$O$557,'Faturamento SP2'!$D$2:$D$557,'Infos Relatório'!$B$164,'Faturamento SP2'!$E$2:$E$557,'Infos Relatório'!$B173,'Faturamento SP2'!$Z$2:$Z$557,'Infos Relatório'!AA$1,'Faturamento SP2'!$T$2:$T$557,"Sim")+SUMIFS('Faturamento SP2'!$P$2:$P$557,'Faturamento SP2'!$D$2:$D$557,'Infos Relatório'!$B$164,'Faturamento SP2'!$E$2:$E$557,'Infos Relatório'!$B173,'Faturamento SP2'!$Z$2:$Z$557,'Infos Relatório'!AA$1,'Faturamento SP2'!$T$2:$T$557,"Sim")</f>
        <v>0</v>
      </c>
      <c r="AE173" s="27" t="e">
        <f t="shared" si="64"/>
        <v>#DIV/0!</v>
      </c>
      <c r="AF173" s="24">
        <f>SUMIFS('Faturamento SP2'!$H$2:$H$557,'Faturamento SP2'!$D$2:$D$557,'Infos Relatório'!$B$164,'Faturamento SP2'!$E$2:$E$557,'Infos Relatório'!$B173,'Faturamento SP2'!$Z$2:$Z$557,'Infos Relatório'!AA$1)</f>
        <v>0</v>
      </c>
      <c r="AG173" s="23">
        <f>COUNTIFS('Faturamento SP2'!$D$2:$D$557,'Infos Relatório'!$B$164,'Faturamento SP2'!$E$2:$E$557,'Infos Relatório'!$B173,'Faturamento SP2'!$Z$2:$Z$557,'Infos Relatório'!AG$1)</f>
        <v>0</v>
      </c>
      <c r="AH173" s="14">
        <f>SUMIFS('Faturamento SP2'!$G$2:$G$557,'Faturamento SP2'!$D$2:$D$557,'Infos Relatório'!$B$164,'Faturamento SP2'!$E$2:$E$557,'Infos Relatório'!$B173,'Faturamento SP2'!$Z$2:$Z$557,'Infos Relatório'!AG$1)</f>
        <v>0</v>
      </c>
      <c r="AI173" s="14">
        <f>SUMIFS('Faturamento SP2'!$J$2:$J$557,'Faturamento SP2'!$D$2:$D$557,'Infos Relatório'!$B$164,'Faturamento SP2'!$E$2:$E$557,'Infos Relatório'!$B173,'Faturamento SP2'!$Z$2:$Z$557,'Infos Relatório'!AG$1)</f>
        <v>0</v>
      </c>
      <c r="AJ173" s="15">
        <f>SUMIFS('Faturamento SP2'!$O$2:$O$557,'Faturamento SP2'!$D$2:$D$557,'Infos Relatório'!$B$164,'Faturamento SP2'!$E$2:$E$557,'Infos Relatório'!$B173,'Faturamento SP2'!$Z$2:$Z$557,'Infos Relatório'!AG$1,'Faturamento SP2'!$T$2:$T$557,"Sim")+SUMIFS('Faturamento SP2'!$P$2:$P$557,'Faturamento SP2'!$D$2:$D$557,'Infos Relatório'!$B$164,'Faturamento SP2'!$E$2:$E$557,'Infos Relatório'!$B173,'Faturamento SP2'!$Z$2:$Z$557,'Infos Relatório'!AG$1,'Faturamento SP2'!$T$2:$T$557,"Sim")</f>
        <v>0</v>
      </c>
      <c r="AK173" s="27" t="e">
        <f t="shared" si="65"/>
        <v>#DIV/0!</v>
      </c>
      <c r="AL173" s="24">
        <f>SUMIFS('Faturamento SP2'!$H$2:$H$557,'Faturamento SP2'!$D$2:$D$557,'Infos Relatório'!$B$164,'Faturamento SP2'!$E$2:$E$557,'Infos Relatório'!$B173,'Faturamento SP2'!$Z$2:$Z$557,'Infos Relatório'!AG$1)</f>
        <v>0</v>
      </c>
      <c r="AM173" s="23">
        <f>COUNTIFS('Faturamento SP2'!$D$2:$D$557,'Infos Relatório'!$B$164,'Faturamento SP2'!$E$2:$E$557,'Infos Relatório'!$B173,'Faturamento SP2'!$Z$2:$Z$557,'Infos Relatório'!AM$1)</f>
        <v>0</v>
      </c>
      <c r="AN173" s="14">
        <f>SUMIFS('Faturamento SP2'!$G$2:$G$557,'Faturamento SP2'!$D$2:$D$557,'Infos Relatório'!$B$164,'Faturamento SP2'!$E$2:$E$557,'Infos Relatório'!$B173,'Faturamento SP2'!$Z$2:$Z$557,'Infos Relatório'!AM$1)</f>
        <v>0</v>
      </c>
      <c r="AO173" s="14">
        <f>SUMIFS('Faturamento SP2'!$J$2:$J$557,'Faturamento SP2'!$D$2:$D$557,'Infos Relatório'!$B$164,'Faturamento SP2'!$E$2:$E$557,'Infos Relatório'!$B173,'Faturamento SP2'!$Z$2:$Z$557,'Infos Relatório'!AM$1)</f>
        <v>0</v>
      </c>
      <c r="AP173" s="15">
        <f>SUMIFS('Faturamento SP2'!$O$2:$O$557,'Faturamento SP2'!$D$2:$D$557,'Infos Relatório'!$B$164,'Faturamento SP2'!$E$2:$E$557,'Infos Relatório'!$B173,'Faturamento SP2'!$Z$2:$Z$557,'Infos Relatório'!AM$1,'Faturamento SP2'!$T$2:$T$557,"Sim")+SUMIFS('Faturamento SP2'!$P$2:$P$557,'Faturamento SP2'!$D$2:$D$557,'Infos Relatório'!$B$164,'Faturamento SP2'!$E$2:$E$557,'Infos Relatório'!$B173,'Faturamento SP2'!$Z$2:$Z$557,'Infos Relatório'!AM$1,'Faturamento SP2'!$T$2:$T$557,"Sim")</f>
        <v>0</v>
      </c>
      <c r="AQ173" s="27" t="e">
        <f t="shared" si="66"/>
        <v>#DIV/0!</v>
      </c>
      <c r="AR173" s="24">
        <f>SUMIFS('Faturamento SP2'!$H$2:$H$557,'Faturamento SP2'!$D$2:$D$557,'Infos Relatório'!$B$164,'Faturamento SP2'!$E$2:$E$557,'Infos Relatório'!$B173,'Faturamento SP2'!$Z$2:$Z$557,'Infos Relatório'!AM$1)</f>
        <v>0</v>
      </c>
      <c r="AS173" s="23">
        <f>COUNTIFS('Faturamento SP2'!$D$2:$D$557,'Infos Relatório'!$B$164,'Faturamento SP2'!$E$2:$E$557,'Infos Relatório'!$B173,'Faturamento SP2'!$Z$2:$Z$557,'Infos Relatório'!AS$1)</f>
        <v>0</v>
      </c>
      <c r="AT173" s="14">
        <f>SUMIFS('Faturamento SP2'!$G$2:$G$557,'Faturamento SP2'!$D$2:$D$557,'Infos Relatório'!$B$164,'Faturamento SP2'!$E$2:$E$557,'Infos Relatório'!$B173,'Faturamento SP2'!$Z$2:$Z$557,'Infos Relatório'!AS$1)</f>
        <v>0</v>
      </c>
      <c r="AU173" s="14">
        <f>SUMIFS('Faturamento SP2'!$J$2:$J$557,'Faturamento SP2'!$D$2:$D$557,'Infos Relatório'!$B$164,'Faturamento SP2'!$E$2:$E$557,'Infos Relatório'!$B173,'Faturamento SP2'!$Z$2:$Z$557,'Infos Relatório'!AS$1)</f>
        <v>0</v>
      </c>
      <c r="AV173" s="15">
        <f>SUMIFS('Faturamento SP2'!$O$2:$O$557,'Faturamento SP2'!$D$2:$D$557,'Infos Relatório'!$B$164,'Faturamento SP2'!$E$2:$E$557,'Infos Relatório'!$B173,'Faturamento SP2'!$Z$2:$Z$557,'Infos Relatório'!AS$1,'Faturamento SP2'!$T$2:$T$557,"Sim")+SUMIFS('Faturamento SP2'!$P$2:$P$557,'Faturamento SP2'!$D$2:$D$557,'Infos Relatório'!$B$164,'Faturamento SP2'!$E$2:$E$557,'Infos Relatório'!$B173,'Faturamento SP2'!$Z$2:$Z$557,'Infos Relatório'!AS$1,'Faturamento SP2'!$T$2:$T$557,"Sim")</f>
        <v>0</v>
      </c>
      <c r="AW173" s="27" t="e">
        <f t="shared" si="67"/>
        <v>#DIV/0!</v>
      </c>
      <c r="AX173" s="24">
        <f>SUMIFS('Faturamento SP2'!$H$2:$H$557,'Faturamento SP2'!$D$2:$D$557,'Infos Relatório'!$B$164,'Faturamento SP2'!$E$2:$E$557,'Infos Relatório'!$B173,'Faturamento SP2'!$Z$2:$Z$557,'Infos Relatório'!AS$1)</f>
        <v>0</v>
      </c>
      <c r="AY173" s="23">
        <f>COUNTIFS('Faturamento SP2'!$D$2:$D$557,'Infos Relatório'!$B$164,'Faturamento SP2'!$E$2:$E$557,'Infos Relatório'!$B173,'Faturamento SP2'!$Z$2:$Z$557,'Infos Relatório'!AY$1)</f>
        <v>0</v>
      </c>
      <c r="AZ173" s="14">
        <f>SUMIFS('Faturamento SP2'!$G$2:$G$557,'Faturamento SP2'!$D$2:$D$557,'Infos Relatório'!$B$164,'Faturamento SP2'!$E$2:$E$557,'Infos Relatório'!$B173,'Faturamento SP2'!$Z$2:$Z$557,'Infos Relatório'!AY$1)</f>
        <v>0</v>
      </c>
      <c r="BA173" s="14">
        <f>SUMIFS('Faturamento SP2'!$J$2:$J$557,'Faturamento SP2'!$D$2:$D$557,'Infos Relatório'!$B$164,'Faturamento SP2'!$E$2:$E$557,'Infos Relatório'!$B173,'Faturamento SP2'!$Z$2:$Z$557,'Infos Relatório'!AY$1)</f>
        <v>0</v>
      </c>
      <c r="BB173" s="15">
        <f>SUMIFS('Faturamento SP2'!$O$2:$O$557,'Faturamento SP2'!$D$2:$D$557,'Infos Relatório'!$B$164,'Faturamento SP2'!$E$2:$E$557,'Infos Relatório'!$B173,'Faturamento SP2'!$Z$2:$Z$557,'Infos Relatório'!AY$1,'Faturamento SP2'!$T$2:$T$557,"Sim")+SUMIFS('Faturamento SP2'!$P$2:$P$557,'Faturamento SP2'!$D$2:$D$557,'Infos Relatório'!$B$164,'Faturamento SP2'!$E$2:$E$557,'Infos Relatório'!$B173,'Faturamento SP2'!$Z$2:$Z$557,'Infos Relatório'!AY$1,'Faturamento SP2'!$T$2:$T$557,"Sim")</f>
        <v>0</v>
      </c>
      <c r="BC173" s="27" t="e">
        <f t="shared" si="68"/>
        <v>#DIV/0!</v>
      </c>
      <c r="BD173" s="24">
        <f>SUMIFS('Faturamento SP2'!$H$2:$H$557,'Faturamento SP2'!$D$2:$D$557,'Infos Relatório'!$B$164,'Faturamento SP2'!$E$2:$E$557,'Infos Relatório'!$B173,'Faturamento SP2'!$Z$2:$Z$557,'Infos Relatório'!AY$1)</f>
        <v>0</v>
      </c>
      <c r="BE173" s="23">
        <f>COUNTIFS('Faturamento SP2'!$D$2:$D$557,'Infos Relatório'!$B$164,'Faturamento SP2'!$E$2:$E$557,'Infos Relatório'!$B173,'Faturamento SP2'!$Z$2:$Z$557,'Infos Relatório'!BE$1)</f>
        <v>0</v>
      </c>
      <c r="BF173" s="14">
        <f>SUMIFS('Faturamento SP2'!$G$2:$G$557,'Faturamento SP2'!$D$2:$D$557,'Infos Relatório'!$B$164,'Faturamento SP2'!$E$2:$E$557,'Infos Relatório'!$B173,'Faturamento SP2'!$Z$2:$Z$557,'Infos Relatório'!BE$1)</f>
        <v>0</v>
      </c>
      <c r="BG173" s="14">
        <f>SUMIFS('Faturamento SP2'!$J$2:$J$557,'Faturamento SP2'!$D$2:$D$557,'Infos Relatório'!$B$164,'Faturamento SP2'!$E$2:$E$557,'Infos Relatório'!$B173,'Faturamento SP2'!$Z$2:$Z$557,'Infos Relatório'!BE$1)</f>
        <v>0</v>
      </c>
      <c r="BH173" s="15">
        <f>SUMIFS('Faturamento SP2'!$O$2:$O$557,'Faturamento SP2'!$D$2:$D$557,'Infos Relatório'!$B$164,'Faturamento SP2'!$E$2:$E$557,'Infos Relatório'!$B173,'Faturamento SP2'!$Z$2:$Z$557,'Infos Relatório'!BE$1,'Faturamento SP2'!$T$2:$T$557,"Sim")+SUMIFS('Faturamento SP2'!$P$2:$P$557,'Faturamento SP2'!$D$2:$D$557,'Infos Relatório'!$B$164,'Faturamento SP2'!$E$2:$E$557,'Infos Relatório'!$B173,'Faturamento SP2'!$Z$2:$Z$557,'Infos Relatório'!BE$1,'Faturamento SP2'!$T$2:$T$557,"Sim")</f>
        <v>0</v>
      </c>
      <c r="BI173" s="27" t="e">
        <f t="shared" si="69"/>
        <v>#DIV/0!</v>
      </c>
      <c r="BJ173" s="24">
        <f>SUMIFS('Faturamento SP2'!$H$2:$H$557,'Faturamento SP2'!$D$2:$D$557,'Infos Relatório'!$B$164,'Faturamento SP2'!$E$2:$E$557,'Infos Relatório'!$B173,'Faturamento SP2'!$Z$2:$Z$557,'Infos Relatório'!BE$1)</f>
        <v>0</v>
      </c>
      <c r="BK173" s="23">
        <f>COUNTIFS('Faturamento SP2'!$D$2:$D$557,'Infos Relatório'!$B$164,'Faturamento SP2'!$E$2:$E$557,'Infos Relatório'!$B173,'Faturamento SP2'!$Z$2:$Z$557,'Infos Relatório'!BK$1)</f>
        <v>0</v>
      </c>
      <c r="BL173" s="14">
        <f>SUMIFS('Faturamento SP2'!$G$2:$G$557,'Faturamento SP2'!$D$2:$D$557,'Infos Relatório'!$B$164,'Faturamento SP2'!$E$2:$E$557,'Infos Relatório'!$B173,'Faturamento SP2'!$Z$2:$Z$557,'Infos Relatório'!BK$1)</f>
        <v>0</v>
      </c>
      <c r="BM173" s="14">
        <f>SUMIFS('Faturamento SP2'!$J$2:$J$557,'Faturamento SP2'!$D$2:$D$557,'Infos Relatório'!$B$164,'Faturamento SP2'!$E$2:$E$557,'Infos Relatório'!$B173,'Faturamento SP2'!$Z$2:$Z$557,'Infos Relatório'!BK$1)</f>
        <v>0</v>
      </c>
      <c r="BN173" s="15">
        <f>SUMIFS('Faturamento SP2'!$O$2:$O$557,'Faturamento SP2'!$D$2:$D$557,'Infos Relatório'!$B$164,'Faturamento SP2'!$E$2:$E$557,'Infos Relatório'!$B173,'Faturamento SP2'!$Z$2:$Z$557,'Infos Relatório'!BK$1,'Faturamento SP2'!$T$2:$T$557,"Sim")+SUMIFS('Faturamento SP2'!$P$2:$P$557,'Faturamento SP2'!$D$2:$D$557,'Infos Relatório'!$B$164,'Faturamento SP2'!$E$2:$E$557,'Infos Relatório'!$B173,'Faturamento SP2'!$Z$2:$Z$557,'Infos Relatório'!BK$1,'Faturamento SP2'!$T$2:$T$557,"Sim")</f>
        <v>0</v>
      </c>
      <c r="BO173" s="27" t="e">
        <f t="shared" si="70"/>
        <v>#DIV/0!</v>
      </c>
      <c r="BP173" s="24">
        <f>SUMIFS('Faturamento SP2'!$H$2:$H$557,'Faturamento SP2'!$D$2:$D$557,'Infos Relatório'!$B$164,'Faturamento SP2'!$E$2:$E$557,'Infos Relatório'!$B173,'Faturamento SP2'!$Z$2:$Z$557,'Infos Relatório'!BK$1)</f>
        <v>0</v>
      </c>
      <c r="BQ173" s="23">
        <f>COUNTIFS('Faturamento SP2'!$D$2:$D$557,'Infos Relatório'!$B$164,'Faturamento SP2'!$E$2:$E$557,'Infos Relatório'!$B173,'Faturamento SP2'!$Z$2:$Z$557,'Infos Relatório'!BQ$1)</f>
        <v>0</v>
      </c>
      <c r="BR173" s="14">
        <f>SUMIFS('Faturamento SP2'!$G$2:$G$557,'Faturamento SP2'!$D$2:$D$557,'Infos Relatório'!$B$164,'Faturamento SP2'!$E$2:$E$557,'Infos Relatório'!$B173,'Faturamento SP2'!$Z$2:$Z$557,'Infos Relatório'!BQ$1)</f>
        <v>0</v>
      </c>
      <c r="BS173" s="14">
        <f>SUMIFS('Faturamento SP2'!$J$2:$J$557,'Faturamento SP2'!$D$2:$D$557,'Infos Relatório'!$B$164,'Faturamento SP2'!$E$2:$E$557,'Infos Relatório'!$B173,'Faturamento SP2'!$Z$2:$Z$557,'Infos Relatório'!BQ$1)</f>
        <v>0</v>
      </c>
      <c r="BT173" s="15">
        <f>SUMIFS('Faturamento SP2'!$O$2:$O$557,'Faturamento SP2'!$D$2:$D$557,'Infos Relatório'!$B$164,'Faturamento SP2'!$E$2:$E$557,'Infos Relatório'!$B173,'Faturamento SP2'!$Z$2:$Z$557,'Infos Relatório'!BQ$1,'Faturamento SP2'!$T$2:$T$557,"Sim")+SUMIFS('Faturamento SP2'!$P$2:$P$557,'Faturamento SP2'!$D$2:$D$557,'Infos Relatório'!$B$164,'Faturamento SP2'!$E$2:$E$557,'Infos Relatório'!$B173,'Faturamento SP2'!$Z$2:$Z$557,'Infos Relatório'!BQ$1,'Faturamento SP2'!$T$2:$T$557,"Sim")</f>
        <v>0</v>
      </c>
      <c r="BU173" s="27" t="e">
        <f t="shared" si="71"/>
        <v>#DIV/0!</v>
      </c>
      <c r="BV173" s="24">
        <f>SUMIFS('Faturamento SP2'!$H$2:$H$557,'Faturamento SP2'!$D$2:$D$557,'Infos Relatório'!$B$164,'Faturamento SP2'!$E$2:$E$557,'Infos Relatório'!$B173,'Faturamento SP2'!$Z$2:$Z$557,'Infos Relatório'!BQ$1)</f>
        <v>0</v>
      </c>
    </row>
    <row r="174" spans="2:74">
      <c r="B174" s="17" t="s">
        <v>246</v>
      </c>
      <c r="C174" s="23">
        <f>COUNTIFS('Faturamento SP2'!$D$2:$D$557,'Infos Relatório'!$B$164,'Faturamento SP2'!$E$2:$E$557,'Infos Relatório'!$B174,'Faturamento SP2'!$Z$2:$Z$557,'Infos Relatório'!C$1)</f>
        <v>0</v>
      </c>
      <c r="D174" s="14">
        <f>SUMIFS('Faturamento SP2'!$G$2:$G$557,'Faturamento SP2'!$D$2:$D$557,'Infos Relatório'!$B$164,'Faturamento SP2'!$E$2:$E$557,'Infos Relatório'!$B174,'Faturamento SP2'!$Z$2:$Z$557,'Infos Relatório'!C$1)</f>
        <v>0</v>
      </c>
      <c r="E174" s="55">
        <f>SUMIFS('Faturamento SP2'!$J$2:$J$557,'Faturamento SP2'!$D$2:$D$557,'Infos Relatório'!$B$164,'Faturamento SP2'!$E$2:$E$557,'Infos Relatório'!$B174,'Faturamento SP2'!$Z$2:$Z$557,'Infos Relatório'!C$1)</f>
        <v>0</v>
      </c>
      <c r="F174" s="15">
        <f>SUMIFS('Faturamento SP2'!$O$2:$O$557,'Faturamento SP2'!$D$2:$D$557,'Infos Relatório'!$B$164,'Faturamento SP2'!$E$2:$E$557,'Infos Relatório'!$B174,'Faturamento SP2'!$Z$2:$Z$557,'Infos Relatório'!C$1,'Faturamento SP2'!$T$2:$T$557,"Sim")+SUMIFS('Faturamento SP2'!$P$2:$P$557,'Faturamento SP2'!$D$2:$D$557,'Infos Relatório'!$B$164,'Faturamento SP2'!$E$2:$E$557,'Infos Relatório'!$B174,'Faturamento SP2'!$Z$2:$Z$557,'Infos Relatório'!C$1,'Faturamento SP2'!$T$2:$T$557,"Sim")</f>
        <v>0</v>
      </c>
      <c r="G174" s="60" t="e">
        <f t="shared" si="60"/>
        <v>#DIV/0!</v>
      </c>
      <c r="H174" s="24">
        <f>SUMIFS('Faturamento SP2'!$H$2:$H$557,'Faturamento SP2'!$D$2:$D$557,'Infos Relatório'!$B$164,'Faturamento SP2'!$E$2:$E$557,'Infos Relatório'!$B174,'Faturamento SP2'!$Z$2:$Z$557,'Infos Relatório'!C$1)</f>
        <v>0</v>
      </c>
      <c r="I174" s="23">
        <f>COUNTIFS('Faturamento SP2'!$D$2:$D$557,'Infos Relatório'!$B$164,'Faturamento SP2'!$E$2:$E$557,'Infos Relatório'!$B174,'Faturamento SP2'!$Z$2:$Z$557,'Infos Relatório'!I$1)</f>
        <v>0</v>
      </c>
      <c r="J174" s="14">
        <f>SUMIFS('Faturamento SP2'!$G$2:$G$557,'Faturamento SP2'!$D$2:$D$557,'Infos Relatório'!$B$164,'Faturamento SP2'!$E$2:$E$557,'Infos Relatório'!$B174,'Faturamento SP2'!$Z$2:$Z$557,'Infos Relatório'!I$1)</f>
        <v>0</v>
      </c>
      <c r="K174" s="55">
        <f>SUMIFS('Faturamento SP2'!$J$2:$J$557,'Faturamento SP2'!$D$2:$D$557,'Infos Relatório'!$B$164,'Faturamento SP2'!$E$2:$E$557,'Infos Relatório'!$B174,'Faturamento SP2'!$Z$2:$Z$557,'Infos Relatório'!I$1)</f>
        <v>0</v>
      </c>
      <c r="L174" s="15">
        <f>SUMIFS('Faturamento SP2'!$O$2:$O$557,'Faturamento SP2'!$D$2:$D$557,'Infos Relatório'!$B$164,'Faturamento SP2'!$E$2:$E$557,'Infos Relatório'!$B174,'Faturamento SP2'!$Z$2:$Z$557,'Infos Relatório'!I$1,'Faturamento SP2'!$T$2:$T$557,"Sim")+SUMIFS('Faturamento SP2'!$P$2:$P$557,'Faturamento SP2'!$D$2:$D$557,'Infos Relatório'!$B$164,'Faturamento SP2'!$E$2:$E$557,'Infos Relatório'!$B174,'Faturamento SP2'!$Z$2:$Z$557,'Infos Relatório'!I$1,'Faturamento SP2'!$T$2:$T$557,"Sim")</f>
        <v>0</v>
      </c>
      <c r="M174" s="27" t="e">
        <f t="shared" si="61"/>
        <v>#DIV/0!</v>
      </c>
      <c r="N174" s="24">
        <f>SUMIFS('Faturamento SP2'!$H$2:$H$557,'Faturamento SP2'!$D$2:$D$557,'Infos Relatório'!$B$164,'Faturamento SP2'!$E$2:$E$557,'Infos Relatório'!$B174,'Faturamento SP2'!$Z$2:$Z$557,'Infos Relatório'!I$1)</f>
        <v>0</v>
      </c>
      <c r="O174" s="23">
        <f>COUNTIFS('Faturamento SP2'!$D$2:$D$557,'Infos Relatório'!$B$164,'Faturamento SP2'!$E$2:$E$557,'Infos Relatório'!$B174,'Faturamento SP2'!$Z$2:$Z$557,'Infos Relatório'!O$1)</f>
        <v>0</v>
      </c>
      <c r="P174" s="14">
        <f>SUMIFS('Faturamento SP2'!$G$2:$G$557,'Faturamento SP2'!$D$2:$D$557,'Infos Relatório'!$B$164,'Faturamento SP2'!$E$2:$E$557,'Infos Relatório'!$B174,'Faturamento SP2'!$Z$2:$Z$557,'Infos Relatório'!O$1)</f>
        <v>0</v>
      </c>
      <c r="Q174" s="14">
        <f>SUMIFS('Faturamento SP2'!$J$2:$J$557,'Faturamento SP2'!$D$2:$D$557,'Infos Relatório'!$B$164,'Faturamento SP2'!$E$2:$E$557,'Infos Relatório'!$B174,'Faturamento SP2'!$Z$2:$Z$557,'Infos Relatório'!O$1)</f>
        <v>0</v>
      </c>
      <c r="R174" s="15">
        <f>SUMIFS('Faturamento SP2'!$O$2:$O$557,'Faturamento SP2'!$D$2:$D$557,'Infos Relatório'!$B$164,'Faturamento SP2'!$E$2:$E$557,'Infos Relatório'!$B174,'Faturamento SP2'!$Z$2:$Z$557,'Infos Relatório'!O$1,'Faturamento SP2'!$T$2:$T$557,"Sim")+SUMIFS('Faturamento SP2'!$P$2:$P$557,'Faturamento SP2'!$D$2:$D$557,'Infos Relatório'!$B$164,'Faturamento SP2'!$E$2:$E$557,'Infos Relatório'!$B174,'Faturamento SP2'!$Z$2:$Z$557,'Infos Relatório'!O$1,'Faturamento SP2'!$T$2:$T$557,"Sim")</f>
        <v>0</v>
      </c>
      <c r="S174" s="27" t="e">
        <f t="shared" si="62"/>
        <v>#DIV/0!</v>
      </c>
      <c r="T174" s="24">
        <f>SUMIFS('Faturamento SP2'!$H$2:$H$557,'Faturamento SP2'!$D$2:$D$557,'Infos Relatório'!$B$164,'Faturamento SP2'!$E$2:$E$557,'Infos Relatório'!$B174,'Faturamento SP2'!$Z$2:$Z$557,'Infos Relatório'!O$1)</f>
        <v>0</v>
      </c>
      <c r="U174" s="23">
        <f>COUNTIFS('Faturamento SP2'!$D$2:$D$557,'Infos Relatório'!$B$164,'Faturamento SP2'!$E$2:$E$557,'Infos Relatório'!$B174,'Faturamento SP2'!$Z$2:$Z$557,'Infos Relatório'!U$1)</f>
        <v>0</v>
      </c>
      <c r="V174" s="14">
        <f>SUMIFS('Faturamento SP2'!$G$2:$G$557,'Faturamento SP2'!$D$2:$D$557,'Infos Relatório'!$B$164,'Faturamento SP2'!$E$2:$E$557,'Infos Relatório'!$B174,'Faturamento SP2'!$Z$2:$Z$557,'Infos Relatório'!U$1)</f>
        <v>0</v>
      </c>
      <c r="W174" s="14">
        <f>SUMIFS('Faturamento SP2'!$J$2:$J$557,'Faturamento SP2'!$D$2:$D$557,'Infos Relatório'!$B$164,'Faturamento SP2'!$E$2:$E$557,'Infos Relatório'!$B174,'Faturamento SP2'!$Z$2:$Z$557,'Infos Relatório'!U$1)</f>
        <v>0</v>
      </c>
      <c r="X174" s="15">
        <f>SUMIFS('Faturamento SP2'!$O$2:$O$557,'Faturamento SP2'!$D$2:$D$557,'Infos Relatório'!$B$164,'Faturamento SP2'!$E$2:$E$557,'Infos Relatório'!$B174,'Faturamento SP2'!$Z$2:$Z$557,'Infos Relatório'!U$1,'Faturamento SP2'!$T$2:$T$557,"Sim")+SUMIFS('Faturamento SP2'!$P$2:$P$557,'Faturamento SP2'!$D$2:$D$557,'Infos Relatório'!$B$164,'Faturamento SP2'!$E$2:$E$557,'Infos Relatório'!$B174,'Faturamento SP2'!$Z$2:$Z$557,'Infos Relatório'!U$1,'Faturamento SP2'!$T$2:$T$557,"Sim")</f>
        <v>0</v>
      </c>
      <c r="Y174" s="27" t="e">
        <f t="shared" si="63"/>
        <v>#DIV/0!</v>
      </c>
      <c r="Z174" s="24">
        <f>SUMIFS('Faturamento SP2'!$H$2:$H$557,'Faturamento SP2'!$D$2:$D$557,'Infos Relatório'!$B$164,'Faturamento SP2'!$E$2:$E$557,'Infos Relatório'!$B174,'Faturamento SP2'!$Z$2:$Z$557,'Infos Relatório'!U$1)</f>
        <v>0</v>
      </c>
      <c r="AA174" s="23">
        <f>COUNTIFS('Faturamento SP2'!$D$2:$D$557,'Infos Relatório'!$B$164,'Faturamento SP2'!$E$2:$E$557,'Infos Relatório'!$B174,'Faturamento SP2'!$Z$2:$Z$557,'Infos Relatório'!AA$1)</f>
        <v>0</v>
      </c>
      <c r="AB174" s="14">
        <f>SUMIFS('Faturamento SP2'!$G$2:$G$557,'Faturamento SP2'!$D$2:$D$557,'Infos Relatório'!$B$164,'Faturamento SP2'!$E$2:$E$557,'Infos Relatório'!$B174,'Faturamento SP2'!$Z$2:$Z$557,'Infos Relatório'!AA$1)</f>
        <v>0</v>
      </c>
      <c r="AC174" s="14">
        <f>SUMIFS('Faturamento SP2'!$J$2:$J$557,'Faturamento SP2'!$D$2:$D$557,'Infos Relatório'!$B$164,'Faturamento SP2'!$E$2:$E$557,'Infos Relatório'!$B174,'Faturamento SP2'!$Z$2:$Z$557,'Infos Relatório'!AA$1)</f>
        <v>0</v>
      </c>
      <c r="AD174" s="15">
        <f>SUMIFS('Faturamento SP2'!$O$2:$O$557,'Faturamento SP2'!$D$2:$D$557,'Infos Relatório'!$B$164,'Faturamento SP2'!$E$2:$E$557,'Infos Relatório'!$B174,'Faturamento SP2'!$Z$2:$Z$557,'Infos Relatório'!AA$1,'Faturamento SP2'!$T$2:$T$557,"Sim")+SUMIFS('Faturamento SP2'!$P$2:$P$557,'Faturamento SP2'!$D$2:$D$557,'Infos Relatório'!$B$164,'Faturamento SP2'!$E$2:$E$557,'Infos Relatório'!$B174,'Faturamento SP2'!$Z$2:$Z$557,'Infos Relatório'!AA$1,'Faturamento SP2'!$T$2:$T$557,"Sim")</f>
        <v>0</v>
      </c>
      <c r="AE174" s="27" t="e">
        <f t="shared" si="64"/>
        <v>#DIV/0!</v>
      </c>
      <c r="AF174" s="24">
        <f>SUMIFS('Faturamento SP2'!$H$2:$H$557,'Faturamento SP2'!$D$2:$D$557,'Infos Relatório'!$B$164,'Faturamento SP2'!$E$2:$E$557,'Infos Relatório'!$B174,'Faturamento SP2'!$Z$2:$Z$557,'Infos Relatório'!AA$1)</f>
        <v>0</v>
      </c>
      <c r="AG174" s="23">
        <f>COUNTIFS('Faturamento SP2'!$D$2:$D$557,'Infos Relatório'!$B$164,'Faturamento SP2'!$E$2:$E$557,'Infos Relatório'!$B174,'Faturamento SP2'!$Z$2:$Z$557,'Infos Relatório'!AG$1)</f>
        <v>0</v>
      </c>
      <c r="AH174" s="14">
        <f>SUMIFS('Faturamento SP2'!$G$2:$G$557,'Faturamento SP2'!$D$2:$D$557,'Infos Relatório'!$B$164,'Faturamento SP2'!$E$2:$E$557,'Infos Relatório'!$B174,'Faturamento SP2'!$Z$2:$Z$557,'Infos Relatório'!AG$1)</f>
        <v>0</v>
      </c>
      <c r="AI174" s="14">
        <f>SUMIFS('Faturamento SP2'!$J$2:$J$557,'Faturamento SP2'!$D$2:$D$557,'Infos Relatório'!$B$164,'Faturamento SP2'!$E$2:$E$557,'Infos Relatório'!$B174,'Faturamento SP2'!$Z$2:$Z$557,'Infos Relatório'!AG$1)</f>
        <v>0</v>
      </c>
      <c r="AJ174" s="15">
        <f>SUMIFS('Faturamento SP2'!$O$2:$O$557,'Faturamento SP2'!$D$2:$D$557,'Infos Relatório'!$B$164,'Faturamento SP2'!$E$2:$E$557,'Infos Relatório'!$B174,'Faturamento SP2'!$Z$2:$Z$557,'Infos Relatório'!AG$1,'Faturamento SP2'!$T$2:$T$557,"Sim")+SUMIFS('Faturamento SP2'!$P$2:$P$557,'Faturamento SP2'!$D$2:$D$557,'Infos Relatório'!$B$164,'Faturamento SP2'!$E$2:$E$557,'Infos Relatório'!$B174,'Faturamento SP2'!$Z$2:$Z$557,'Infos Relatório'!AG$1,'Faturamento SP2'!$T$2:$T$557,"Sim")</f>
        <v>0</v>
      </c>
      <c r="AK174" s="27" t="e">
        <f t="shared" si="65"/>
        <v>#DIV/0!</v>
      </c>
      <c r="AL174" s="24">
        <f>SUMIFS('Faturamento SP2'!$H$2:$H$557,'Faturamento SP2'!$D$2:$D$557,'Infos Relatório'!$B$164,'Faturamento SP2'!$E$2:$E$557,'Infos Relatório'!$B174,'Faturamento SP2'!$Z$2:$Z$557,'Infos Relatório'!AG$1)</f>
        <v>0</v>
      </c>
      <c r="AM174" s="23">
        <f>COUNTIFS('Faturamento SP2'!$D$2:$D$557,'Infos Relatório'!$B$164,'Faturamento SP2'!$E$2:$E$557,'Infos Relatório'!$B174,'Faturamento SP2'!$Z$2:$Z$557,'Infos Relatório'!AM$1)</f>
        <v>0</v>
      </c>
      <c r="AN174" s="14">
        <f>SUMIFS('Faturamento SP2'!$G$2:$G$557,'Faturamento SP2'!$D$2:$D$557,'Infos Relatório'!$B$164,'Faturamento SP2'!$E$2:$E$557,'Infos Relatório'!$B174,'Faturamento SP2'!$Z$2:$Z$557,'Infos Relatório'!AM$1)</f>
        <v>0</v>
      </c>
      <c r="AO174" s="14">
        <f>SUMIFS('Faturamento SP2'!$J$2:$J$557,'Faturamento SP2'!$D$2:$D$557,'Infos Relatório'!$B$164,'Faturamento SP2'!$E$2:$E$557,'Infos Relatório'!$B174,'Faturamento SP2'!$Z$2:$Z$557,'Infos Relatório'!AM$1)</f>
        <v>0</v>
      </c>
      <c r="AP174" s="15">
        <f>SUMIFS('Faturamento SP2'!$O$2:$O$557,'Faturamento SP2'!$D$2:$D$557,'Infos Relatório'!$B$164,'Faturamento SP2'!$E$2:$E$557,'Infos Relatório'!$B174,'Faturamento SP2'!$Z$2:$Z$557,'Infos Relatório'!AM$1,'Faturamento SP2'!$T$2:$T$557,"Sim")+SUMIFS('Faturamento SP2'!$P$2:$P$557,'Faturamento SP2'!$D$2:$D$557,'Infos Relatório'!$B$164,'Faturamento SP2'!$E$2:$E$557,'Infos Relatório'!$B174,'Faturamento SP2'!$Z$2:$Z$557,'Infos Relatório'!AM$1,'Faturamento SP2'!$T$2:$T$557,"Sim")</f>
        <v>0</v>
      </c>
      <c r="AQ174" s="27" t="e">
        <f t="shared" si="66"/>
        <v>#DIV/0!</v>
      </c>
      <c r="AR174" s="24">
        <f>SUMIFS('Faturamento SP2'!$H$2:$H$557,'Faturamento SP2'!$D$2:$D$557,'Infos Relatório'!$B$164,'Faturamento SP2'!$E$2:$E$557,'Infos Relatório'!$B174,'Faturamento SP2'!$Z$2:$Z$557,'Infos Relatório'!AM$1)</f>
        <v>0</v>
      </c>
      <c r="AS174" s="23">
        <f>COUNTIFS('Faturamento SP2'!$D$2:$D$557,'Infos Relatório'!$B$164,'Faturamento SP2'!$E$2:$E$557,'Infos Relatório'!$B174,'Faturamento SP2'!$Z$2:$Z$557,'Infos Relatório'!AS$1)</f>
        <v>0</v>
      </c>
      <c r="AT174" s="14">
        <f>SUMIFS('Faturamento SP2'!$G$2:$G$557,'Faturamento SP2'!$D$2:$D$557,'Infos Relatório'!$B$164,'Faturamento SP2'!$E$2:$E$557,'Infos Relatório'!$B174,'Faturamento SP2'!$Z$2:$Z$557,'Infos Relatório'!AS$1)</f>
        <v>0</v>
      </c>
      <c r="AU174" s="14">
        <f>SUMIFS('Faturamento SP2'!$J$2:$J$557,'Faturamento SP2'!$D$2:$D$557,'Infos Relatório'!$B$164,'Faturamento SP2'!$E$2:$E$557,'Infos Relatório'!$B174,'Faturamento SP2'!$Z$2:$Z$557,'Infos Relatório'!AS$1)</f>
        <v>0</v>
      </c>
      <c r="AV174" s="15">
        <f>SUMIFS('Faturamento SP2'!$O$2:$O$557,'Faturamento SP2'!$D$2:$D$557,'Infos Relatório'!$B$164,'Faturamento SP2'!$E$2:$E$557,'Infos Relatório'!$B174,'Faturamento SP2'!$Z$2:$Z$557,'Infos Relatório'!AS$1,'Faturamento SP2'!$T$2:$T$557,"Sim")+SUMIFS('Faturamento SP2'!$P$2:$P$557,'Faturamento SP2'!$D$2:$D$557,'Infos Relatório'!$B$164,'Faturamento SP2'!$E$2:$E$557,'Infos Relatório'!$B174,'Faturamento SP2'!$Z$2:$Z$557,'Infos Relatório'!AS$1,'Faturamento SP2'!$T$2:$T$557,"Sim")</f>
        <v>0</v>
      </c>
      <c r="AW174" s="27" t="e">
        <f t="shared" si="67"/>
        <v>#DIV/0!</v>
      </c>
      <c r="AX174" s="24">
        <f>SUMIFS('Faturamento SP2'!$H$2:$H$557,'Faturamento SP2'!$D$2:$D$557,'Infos Relatório'!$B$164,'Faturamento SP2'!$E$2:$E$557,'Infos Relatório'!$B174,'Faturamento SP2'!$Z$2:$Z$557,'Infos Relatório'!AS$1)</f>
        <v>0</v>
      </c>
      <c r="AY174" s="23">
        <f>COUNTIFS('Faturamento SP2'!$D$2:$D$557,'Infos Relatório'!$B$164,'Faturamento SP2'!$E$2:$E$557,'Infos Relatório'!$B174,'Faturamento SP2'!$Z$2:$Z$557,'Infos Relatório'!AY$1)</f>
        <v>0</v>
      </c>
      <c r="AZ174" s="14">
        <f>SUMIFS('Faturamento SP2'!$G$2:$G$557,'Faturamento SP2'!$D$2:$D$557,'Infos Relatório'!$B$164,'Faturamento SP2'!$E$2:$E$557,'Infos Relatório'!$B174,'Faturamento SP2'!$Z$2:$Z$557,'Infos Relatório'!AY$1)</f>
        <v>0</v>
      </c>
      <c r="BA174" s="14">
        <f>SUMIFS('Faturamento SP2'!$J$2:$J$557,'Faturamento SP2'!$D$2:$D$557,'Infos Relatório'!$B$164,'Faturamento SP2'!$E$2:$E$557,'Infos Relatório'!$B174,'Faturamento SP2'!$Z$2:$Z$557,'Infos Relatório'!AY$1)</f>
        <v>0</v>
      </c>
      <c r="BB174" s="15">
        <f>SUMIFS('Faturamento SP2'!$O$2:$O$557,'Faturamento SP2'!$D$2:$D$557,'Infos Relatório'!$B$164,'Faturamento SP2'!$E$2:$E$557,'Infos Relatório'!$B174,'Faturamento SP2'!$Z$2:$Z$557,'Infos Relatório'!AY$1,'Faturamento SP2'!$T$2:$T$557,"Sim")+SUMIFS('Faturamento SP2'!$P$2:$P$557,'Faturamento SP2'!$D$2:$D$557,'Infos Relatório'!$B$164,'Faturamento SP2'!$E$2:$E$557,'Infos Relatório'!$B174,'Faturamento SP2'!$Z$2:$Z$557,'Infos Relatório'!AY$1,'Faturamento SP2'!$T$2:$T$557,"Sim")</f>
        <v>0</v>
      </c>
      <c r="BC174" s="27" t="e">
        <f t="shared" si="68"/>
        <v>#DIV/0!</v>
      </c>
      <c r="BD174" s="24">
        <f>SUMIFS('Faturamento SP2'!$H$2:$H$557,'Faturamento SP2'!$D$2:$D$557,'Infos Relatório'!$B$164,'Faturamento SP2'!$E$2:$E$557,'Infos Relatório'!$B174,'Faturamento SP2'!$Z$2:$Z$557,'Infos Relatório'!AY$1)</f>
        <v>0</v>
      </c>
      <c r="BE174" s="23">
        <f>COUNTIFS('Faturamento SP2'!$D$2:$D$557,'Infos Relatório'!$B$164,'Faturamento SP2'!$E$2:$E$557,'Infos Relatório'!$B174,'Faturamento SP2'!$Z$2:$Z$557,'Infos Relatório'!BE$1)</f>
        <v>0</v>
      </c>
      <c r="BF174" s="14">
        <f>SUMIFS('Faturamento SP2'!$G$2:$G$557,'Faturamento SP2'!$D$2:$D$557,'Infos Relatório'!$B$164,'Faturamento SP2'!$E$2:$E$557,'Infos Relatório'!$B174,'Faturamento SP2'!$Z$2:$Z$557,'Infos Relatório'!BE$1)</f>
        <v>0</v>
      </c>
      <c r="BG174" s="14">
        <f>SUMIFS('Faturamento SP2'!$J$2:$J$557,'Faturamento SP2'!$D$2:$D$557,'Infos Relatório'!$B$164,'Faturamento SP2'!$E$2:$E$557,'Infos Relatório'!$B174,'Faturamento SP2'!$Z$2:$Z$557,'Infos Relatório'!BE$1)</f>
        <v>0</v>
      </c>
      <c r="BH174" s="15">
        <f>SUMIFS('Faturamento SP2'!$O$2:$O$557,'Faturamento SP2'!$D$2:$D$557,'Infos Relatório'!$B$164,'Faturamento SP2'!$E$2:$E$557,'Infos Relatório'!$B174,'Faturamento SP2'!$Z$2:$Z$557,'Infos Relatório'!BE$1,'Faturamento SP2'!$T$2:$T$557,"Sim")+SUMIFS('Faturamento SP2'!$P$2:$P$557,'Faturamento SP2'!$D$2:$D$557,'Infos Relatório'!$B$164,'Faturamento SP2'!$E$2:$E$557,'Infos Relatório'!$B174,'Faturamento SP2'!$Z$2:$Z$557,'Infos Relatório'!BE$1,'Faturamento SP2'!$T$2:$T$557,"Sim")</f>
        <v>0</v>
      </c>
      <c r="BI174" s="27" t="e">
        <f t="shared" si="69"/>
        <v>#DIV/0!</v>
      </c>
      <c r="BJ174" s="24">
        <f>SUMIFS('Faturamento SP2'!$H$2:$H$557,'Faturamento SP2'!$D$2:$D$557,'Infos Relatório'!$B$164,'Faturamento SP2'!$E$2:$E$557,'Infos Relatório'!$B174,'Faturamento SP2'!$Z$2:$Z$557,'Infos Relatório'!BE$1)</f>
        <v>0</v>
      </c>
      <c r="BK174" s="23">
        <f>COUNTIFS('Faturamento SP2'!$D$2:$D$557,'Infos Relatório'!$B$164,'Faturamento SP2'!$E$2:$E$557,'Infos Relatório'!$B174,'Faturamento SP2'!$Z$2:$Z$557,'Infos Relatório'!BK$1)</f>
        <v>0</v>
      </c>
      <c r="BL174" s="14">
        <f>SUMIFS('Faturamento SP2'!$G$2:$G$557,'Faturamento SP2'!$D$2:$D$557,'Infos Relatório'!$B$164,'Faturamento SP2'!$E$2:$E$557,'Infos Relatório'!$B174,'Faturamento SP2'!$Z$2:$Z$557,'Infos Relatório'!BK$1)</f>
        <v>0</v>
      </c>
      <c r="BM174" s="14">
        <f>SUMIFS('Faturamento SP2'!$J$2:$J$557,'Faturamento SP2'!$D$2:$D$557,'Infos Relatório'!$B$164,'Faturamento SP2'!$E$2:$E$557,'Infos Relatório'!$B174,'Faturamento SP2'!$Z$2:$Z$557,'Infos Relatório'!BK$1)</f>
        <v>0</v>
      </c>
      <c r="BN174" s="15">
        <f>SUMIFS('Faturamento SP2'!$O$2:$O$557,'Faturamento SP2'!$D$2:$D$557,'Infos Relatório'!$B$164,'Faturamento SP2'!$E$2:$E$557,'Infos Relatório'!$B174,'Faturamento SP2'!$Z$2:$Z$557,'Infos Relatório'!BK$1,'Faturamento SP2'!$T$2:$T$557,"Sim")+SUMIFS('Faturamento SP2'!$P$2:$P$557,'Faturamento SP2'!$D$2:$D$557,'Infos Relatório'!$B$164,'Faturamento SP2'!$E$2:$E$557,'Infos Relatório'!$B174,'Faturamento SP2'!$Z$2:$Z$557,'Infos Relatório'!BK$1,'Faturamento SP2'!$T$2:$T$557,"Sim")</f>
        <v>0</v>
      </c>
      <c r="BO174" s="27" t="e">
        <f t="shared" si="70"/>
        <v>#DIV/0!</v>
      </c>
      <c r="BP174" s="24">
        <f>SUMIFS('Faturamento SP2'!$H$2:$H$557,'Faturamento SP2'!$D$2:$D$557,'Infos Relatório'!$B$164,'Faturamento SP2'!$E$2:$E$557,'Infos Relatório'!$B174,'Faturamento SP2'!$Z$2:$Z$557,'Infos Relatório'!BK$1)</f>
        <v>0</v>
      </c>
      <c r="BQ174" s="23">
        <f>COUNTIFS('Faturamento SP2'!$D$2:$D$557,'Infos Relatório'!$B$164,'Faturamento SP2'!$E$2:$E$557,'Infos Relatório'!$B174,'Faturamento SP2'!$Z$2:$Z$557,'Infos Relatório'!BQ$1)</f>
        <v>0</v>
      </c>
      <c r="BR174" s="14">
        <f>SUMIFS('Faturamento SP2'!$G$2:$G$557,'Faturamento SP2'!$D$2:$D$557,'Infos Relatório'!$B$164,'Faturamento SP2'!$E$2:$E$557,'Infos Relatório'!$B174,'Faturamento SP2'!$Z$2:$Z$557,'Infos Relatório'!BQ$1)</f>
        <v>0</v>
      </c>
      <c r="BS174" s="14">
        <f>SUMIFS('Faturamento SP2'!$J$2:$J$557,'Faturamento SP2'!$D$2:$D$557,'Infos Relatório'!$B$164,'Faturamento SP2'!$E$2:$E$557,'Infos Relatório'!$B174,'Faturamento SP2'!$Z$2:$Z$557,'Infos Relatório'!BQ$1)</f>
        <v>0</v>
      </c>
      <c r="BT174" s="15">
        <f>SUMIFS('Faturamento SP2'!$O$2:$O$557,'Faturamento SP2'!$D$2:$D$557,'Infos Relatório'!$B$164,'Faturamento SP2'!$E$2:$E$557,'Infos Relatório'!$B174,'Faturamento SP2'!$Z$2:$Z$557,'Infos Relatório'!BQ$1,'Faturamento SP2'!$T$2:$T$557,"Sim")+SUMIFS('Faturamento SP2'!$P$2:$P$557,'Faturamento SP2'!$D$2:$D$557,'Infos Relatório'!$B$164,'Faturamento SP2'!$E$2:$E$557,'Infos Relatório'!$B174,'Faturamento SP2'!$Z$2:$Z$557,'Infos Relatório'!BQ$1,'Faturamento SP2'!$T$2:$T$557,"Sim")</f>
        <v>0</v>
      </c>
      <c r="BU174" s="27" t="e">
        <f t="shared" si="71"/>
        <v>#DIV/0!</v>
      </c>
      <c r="BV174" s="24">
        <f>SUMIFS('Faturamento SP2'!$H$2:$H$557,'Faturamento SP2'!$D$2:$D$557,'Infos Relatório'!$B$164,'Faturamento SP2'!$E$2:$E$557,'Infos Relatório'!$B174,'Faturamento SP2'!$Z$2:$Z$557,'Infos Relatório'!BQ$1)</f>
        <v>0</v>
      </c>
    </row>
    <row r="175" spans="2:74">
      <c r="B175" s="17" t="s">
        <v>167</v>
      </c>
      <c r="C175" s="23">
        <f>COUNTIFS('Faturamento SP2'!$D$2:$D$557,'Infos Relatório'!$B$164,'Faturamento SP2'!$E$2:$E$557,'Infos Relatório'!$B175,'Faturamento SP2'!$Z$2:$Z$557,'Infos Relatório'!C$1)</f>
        <v>0</v>
      </c>
      <c r="D175" s="14">
        <f>SUMIFS('Faturamento SP2'!$G$2:$G$557,'Faturamento SP2'!$D$2:$D$557,'Infos Relatório'!$B$164,'Faturamento SP2'!$E$2:$E$557,'Infos Relatório'!$B175,'Faturamento SP2'!$Z$2:$Z$557,'Infos Relatório'!C$1)</f>
        <v>0</v>
      </c>
      <c r="E175" s="55">
        <f>SUMIFS('Faturamento SP2'!$J$2:$J$557,'Faturamento SP2'!$D$2:$D$557,'Infos Relatório'!$B$164,'Faturamento SP2'!$E$2:$E$557,'Infos Relatório'!$B175,'Faturamento SP2'!$Z$2:$Z$557,'Infos Relatório'!C$1)</f>
        <v>0</v>
      </c>
      <c r="F175" s="15">
        <f>SUMIFS('Faturamento SP2'!$O$2:$O$557,'Faturamento SP2'!$D$2:$D$557,'Infos Relatório'!$B$164,'Faturamento SP2'!$E$2:$E$557,'Infos Relatório'!$B175,'Faturamento SP2'!$Z$2:$Z$557,'Infos Relatório'!C$1,'Faturamento SP2'!$T$2:$T$557,"Sim")+SUMIFS('Faturamento SP2'!$P$2:$P$557,'Faturamento SP2'!$D$2:$D$557,'Infos Relatório'!$B$164,'Faturamento SP2'!$E$2:$E$557,'Infos Relatório'!$B175,'Faturamento SP2'!$Z$2:$Z$557,'Infos Relatório'!C$1,'Faturamento SP2'!$T$2:$T$557,"Sim")</f>
        <v>0</v>
      </c>
      <c r="G175" s="60" t="e">
        <f t="shared" si="60"/>
        <v>#DIV/0!</v>
      </c>
      <c r="H175" s="24">
        <f>SUMIFS('Faturamento SP2'!$H$2:$H$557,'Faturamento SP2'!$D$2:$D$557,'Infos Relatório'!$B$164,'Faturamento SP2'!$E$2:$E$557,'Infos Relatório'!$B175,'Faturamento SP2'!$Z$2:$Z$557,'Infos Relatório'!C$1)</f>
        <v>0</v>
      </c>
      <c r="I175" s="23">
        <f>COUNTIFS('Faturamento SP2'!$D$2:$D$557,'Infos Relatório'!$B$164,'Faturamento SP2'!$E$2:$E$557,'Infos Relatório'!$B175,'Faturamento SP2'!$Z$2:$Z$557,'Infos Relatório'!I$1)</f>
        <v>0</v>
      </c>
      <c r="J175" s="14">
        <f>SUMIFS('Faturamento SP2'!$G$2:$G$557,'Faturamento SP2'!$D$2:$D$557,'Infos Relatório'!$B$164,'Faturamento SP2'!$E$2:$E$557,'Infos Relatório'!$B175,'Faturamento SP2'!$Z$2:$Z$557,'Infos Relatório'!I$1)</f>
        <v>0</v>
      </c>
      <c r="K175" s="55">
        <f>SUMIFS('Faturamento SP2'!$J$2:$J$557,'Faturamento SP2'!$D$2:$D$557,'Infos Relatório'!$B$164,'Faturamento SP2'!$E$2:$E$557,'Infos Relatório'!$B175,'Faturamento SP2'!$Z$2:$Z$557,'Infos Relatório'!I$1)</f>
        <v>0</v>
      </c>
      <c r="L175" s="15">
        <f>SUMIFS('Faturamento SP2'!$O$2:$O$557,'Faturamento SP2'!$D$2:$D$557,'Infos Relatório'!$B$164,'Faturamento SP2'!$E$2:$E$557,'Infos Relatório'!$B175,'Faturamento SP2'!$Z$2:$Z$557,'Infos Relatório'!I$1,'Faturamento SP2'!$T$2:$T$557,"Sim")+SUMIFS('Faturamento SP2'!$P$2:$P$557,'Faturamento SP2'!$D$2:$D$557,'Infos Relatório'!$B$164,'Faturamento SP2'!$E$2:$E$557,'Infos Relatório'!$B175,'Faturamento SP2'!$Z$2:$Z$557,'Infos Relatório'!I$1,'Faturamento SP2'!$T$2:$T$557,"Sim")</f>
        <v>0</v>
      </c>
      <c r="M175" s="27" t="e">
        <f t="shared" si="61"/>
        <v>#DIV/0!</v>
      </c>
      <c r="N175" s="24">
        <f>SUMIFS('Faturamento SP2'!$H$2:$H$557,'Faturamento SP2'!$D$2:$D$557,'Infos Relatório'!$B$164,'Faturamento SP2'!$E$2:$E$557,'Infos Relatório'!$B175,'Faturamento SP2'!$Z$2:$Z$557,'Infos Relatório'!I$1)</f>
        <v>0</v>
      </c>
      <c r="O175" s="23">
        <f>COUNTIFS('Faturamento SP2'!$D$2:$D$557,'Infos Relatório'!$B$164,'Faturamento SP2'!$E$2:$E$557,'Infos Relatório'!$B175,'Faturamento SP2'!$Z$2:$Z$557,'Infos Relatório'!O$1)</f>
        <v>0</v>
      </c>
      <c r="P175" s="14">
        <f>SUMIFS('Faturamento SP2'!$G$2:$G$557,'Faturamento SP2'!$D$2:$D$557,'Infos Relatório'!$B$164,'Faturamento SP2'!$E$2:$E$557,'Infos Relatório'!$B175,'Faturamento SP2'!$Z$2:$Z$557,'Infos Relatório'!O$1)</f>
        <v>0</v>
      </c>
      <c r="Q175" s="14">
        <f>SUMIFS('Faturamento SP2'!$J$2:$J$557,'Faturamento SP2'!$D$2:$D$557,'Infos Relatório'!$B$164,'Faturamento SP2'!$E$2:$E$557,'Infos Relatório'!$B175,'Faturamento SP2'!$Z$2:$Z$557,'Infos Relatório'!O$1)</f>
        <v>0</v>
      </c>
      <c r="R175" s="15">
        <f>SUMIFS('Faturamento SP2'!$O$2:$O$557,'Faturamento SP2'!$D$2:$D$557,'Infos Relatório'!$B$164,'Faturamento SP2'!$E$2:$E$557,'Infos Relatório'!$B175,'Faturamento SP2'!$Z$2:$Z$557,'Infos Relatório'!O$1,'Faturamento SP2'!$T$2:$T$557,"Sim")+SUMIFS('Faturamento SP2'!$P$2:$P$557,'Faturamento SP2'!$D$2:$D$557,'Infos Relatório'!$B$164,'Faturamento SP2'!$E$2:$E$557,'Infos Relatório'!$B175,'Faturamento SP2'!$Z$2:$Z$557,'Infos Relatório'!O$1,'Faturamento SP2'!$T$2:$T$557,"Sim")</f>
        <v>0</v>
      </c>
      <c r="S175" s="27" t="e">
        <f t="shared" si="62"/>
        <v>#DIV/0!</v>
      </c>
      <c r="T175" s="24">
        <f>SUMIFS('Faturamento SP2'!$H$2:$H$557,'Faturamento SP2'!$D$2:$D$557,'Infos Relatório'!$B$164,'Faturamento SP2'!$E$2:$E$557,'Infos Relatório'!$B175,'Faturamento SP2'!$Z$2:$Z$557,'Infos Relatório'!O$1)</f>
        <v>0</v>
      </c>
      <c r="U175" s="23">
        <f>COUNTIFS('Faturamento SP2'!$D$2:$D$557,'Infos Relatório'!$B$164,'Faturamento SP2'!$E$2:$E$557,'Infos Relatório'!$B175,'Faturamento SP2'!$Z$2:$Z$557,'Infos Relatório'!U$1)</f>
        <v>0</v>
      </c>
      <c r="V175" s="14">
        <f>SUMIFS('Faturamento SP2'!$G$2:$G$557,'Faturamento SP2'!$D$2:$D$557,'Infos Relatório'!$B$164,'Faturamento SP2'!$E$2:$E$557,'Infos Relatório'!$B175,'Faturamento SP2'!$Z$2:$Z$557,'Infos Relatório'!U$1)</f>
        <v>0</v>
      </c>
      <c r="W175" s="14">
        <f>SUMIFS('Faturamento SP2'!$J$2:$J$557,'Faturamento SP2'!$D$2:$D$557,'Infos Relatório'!$B$164,'Faturamento SP2'!$E$2:$E$557,'Infos Relatório'!$B175,'Faturamento SP2'!$Z$2:$Z$557,'Infos Relatório'!U$1)</f>
        <v>0</v>
      </c>
      <c r="X175" s="15">
        <f>SUMIFS('Faturamento SP2'!$O$2:$O$557,'Faturamento SP2'!$D$2:$D$557,'Infos Relatório'!$B$164,'Faturamento SP2'!$E$2:$E$557,'Infos Relatório'!$B175,'Faturamento SP2'!$Z$2:$Z$557,'Infos Relatório'!U$1,'Faturamento SP2'!$T$2:$T$557,"Sim")+SUMIFS('Faturamento SP2'!$P$2:$P$557,'Faturamento SP2'!$D$2:$D$557,'Infos Relatório'!$B$164,'Faturamento SP2'!$E$2:$E$557,'Infos Relatório'!$B175,'Faturamento SP2'!$Z$2:$Z$557,'Infos Relatório'!U$1,'Faturamento SP2'!$T$2:$T$557,"Sim")</f>
        <v>0</v>
      </c>
      <c r="Y175" s="27" t="e">
        <f t="shared" si="63"/>
        <v>#DIV/0!</v>
      </c>
      <c r="Z175" s="24">
        <f>SUMIFS('Faturamento SP2'!$H$2:$H$557,'Faturamento SP2'!$D$2:$D$557,'Infos Relatório'!$B$164,'Faturamento SP2'!$E$2:$E$557,'Infos Relatório'!$B175,'Faturamento SP2'!$Z$2:$Z$557,'Infos Relatório'!U$1)</f>
        <v>0</v>
      </c>
      <c r="AA175" s="23">
        <f>COUNTIFS('Faturamento SP2'!$D$2:$D$557,'Infos Relatório'!$B$164,'Faturamento SP2'!$E$2:$E$557,'Infos Relatório'!$B175,'Faturamento SP2'!$Z$2:$Z$557,'Infos Relatório'!AA$1)</f>
        <v>0</v>
      </c>
      <c r="AB175" s="14">
        <f>SUMIFS('Faturamento SP2'!$G$2:$G$557,'Faturamento SP2'!$D$2:$D$557,'Infos Relatório'!$B$164,'Faturamento SP2'!$E$2:$E$557,'Infos Relatório'!$B175,'Faturamento SP2'!$Z$2:$Z$557,'Infos Relatório'!AA$1)</f>
        <v>0</v>
      </c>
      <c r="AC175" s="14">
        <f>SUMIFS('Faturamento SP2'!$J$2:$J$557,'Faturamento SP2'!$D$2:$D$557,'Infos Relatório'!$B$164,'Faturamento SP2'!$E$2:$E$557,'Infos Relatório'!$B175,'Faturamento SP2'!$Z$2:$Z$557,'Infos Relatório'!AA$1)</f>
        <v>0</v>
      </c>
      <c r="AD175" s="15">
        <f>SUMIFS('Faturamento SP2'!$O$2:$O$557,'Faturamento SP2'!$D$2:$D$557,'Infos Relatório'!$B$164,'Faturamento SP2'!$E$2:$E$557,'Infos Relatório'!$B175,'Faturamento SP2'!$Z$2:$Z$557,'Infos Relatório'!AA$1,'Faturamento SP2'!$T$2:$T$557,"Sim")+SUMIFS('Faturamento SP2'!$P$2:$P$557,'Faturamento SP2'!$D$2:$D$557,'Infos Relatório'!$B$164,'Faturamento SP2'!$E$2:$E$557,'Infos Relatório'!$B175,'Faturamento SP2'!$Z$2:$Z$557,'Infos Relatório'!AA$1,'Faturamento SP2'!$T$2:$T$557,"Sim")</f>
        <v>0</v>
      </c>
      <c r="AE175" s="27" t="e">
        <f t="shared" si="64"/>
        <v>#DIV/0!</v>
      </c>
      <c r="AF175" s="24">
        <f>SUMIFS('Faturamento SP2'!$H$2:$H$557,'Faturamento SP2'!$D$2:$D$557,'Infos Relatório'!$B$164,'Faturamento SP2'!$E$2:$E$557,'Infos Relatório'!$B175,'Faturamento SP2'!$Z$2:$Z$557,'Infos Relatório'!AA$1)</f>
        <v>0</v>
      </c>
      <c r="AG175" s="23">
        <f>COUNTIFS('Faturamento SP2'!$D$2:$D$557,'Infos Relatório'!$B$164,'Faturamento SP2'!$E$2:$E$557,'Infos Relatório'!$B175,'Faturamento SP2'!$Z$2:$Z$557,'Infos Relatório'!AG$1)</f>
        <v>0</v>
      </c>
      <c r="AH175" s="14">
        <f>SUMIFS('Faturamento SP2'!$G$2:$G$557,'Faturamento SP2'!$D$2:$D$557,'Infos Relatório'!$B$164,'Faturamento SP2'!$E$2:$E$557,'Infos Relatório'!$B175,'Faturamento SP2'!$Z$2:$Z$557,'Infos Relatório'!AG$1)</f>
        <v>0</v>
      </c>
      <c r="AI175" s="14">
        <f>SUMIFS('Faturamento SP2'!$J$2:$J$557,'Faturamento SP2'!$D$2:$D$557,'Infos Relatório'!$B$164,'Faturamento SP2'!$E$2:$E$557,'Infos Relatório'!$B175,'Faturamento SP2'!$Z$2:$Z$557,'Infos Relatório'!AG$1)</f>
        <v>0</v>
      </c>
      <c r="AJ175" s="15">
        <f>SUMIFS('Faturamento SP2'!$O$2:$O$557,'Faturamento SP2'!$D$2:$D$557,'Infos Relatório'!$B$164,'Faturamento SP2'!$E$2:$E$557,'Infos Relatório'!$B175,'Faturamento SP2'!$Z$2:$Z$557,'Infos Relatório'!AG$1,'Faturamento SP2'!$T$2:$T$557,"Sim")+SUMIFS('Faturamento SP2'!$P$2:$P$557,'Faturamento SP2'!$D$2:$D$557,'Infos Relatório'!$B$164,'Faturamento SP2'!$E$2:$E$557,'Infos Relatório'!$B175,'Faturamento SP2'!$Z$2:$Z$557,'Infos Relatório'!AG$1,'Faturamento SP2'!$T$2:$T$557,"Sim")</f>
        <v>0</v>
      </c>
      <c r="AK175" s="27" t="e">
        <f t="shared" si="65"/>
        <v>#DIV/0!</v>
      </c>
      <c r="AL175" s="24">
        <f>SUMIFS('Faturamento SP2'!$H$2:$H$557,'Faturamento SP2'!$D$2:$D$557,'Infos Relatório'!$B$164,'Faturamento SP2'!$E$2:$E$557,'Infos Relatório'!$B175,'Faturamento SP2'!$Z$2:$Z$557,'Infos Relatório'!AG$1)</f>
        <v>0</v>
      </c>
      <c r="AM175" s="23">
        <f>COUNTIFS('Faturamento SP2'!$D$2:$D$557,'Infos Relatório'!$B$164,'Faturamento SP2'!$E$2:$E$557,'Infos Relatório'!$B175,'Faturamento SP2'!$Z$2:$Z$557,'Infos Relatório'!AM$1)</f>
        <v>0</v>
      </c>
      <c r="AN175" s="14">
        <f>SUMIFS('Faturamento SP2'!$G$2:$G$557,'Faturamento SP2'!$D$2:$D$557,'Infos Relatório'!$B$164,'Faturamento SP2'!$E$2:$E$557,'Infos Relatório'!$B175,'Faturamento SP2'!$Z$2:$Z$557,'Infos Relatório'!AM$1)</f>
        <v>0</v>
      </c>
      <c r="AO175" s="14">
        <f>SUMIFS('Faturamento SP2'!$J$2:$J$557,'Faturamento SP2'!$D$2:$D$557,'Infos Relatório'!$B$164,'Faturamento SP2'!$E$2:$E$557,'Infos Relatório'!$B175,'Faturamento SP2'!$Z$2:$Z$557,'Infos Relatório'!AM$1)</f>
        <v>0</v>
      </c>
      <c r="AP175" s="15">
        <f>SUMIFS('Faturamento SP2'!$O$2:$O$557,'Faturamento SP2'!$D$2:$D$557,'Infos Relatório'!$B$164,'Faturamento SP2'!$E$2:$E$557,'Infos Relatório'!$B175,'Faturamento SP2'!$Z$2:$Z$557,'Infos Relatório'!AM$1,'Faturamento SP2'!$T$2:$T$557,"Sim")+SUMIFS('Faturamento SP2'!$P$2:$P$557,'Faturamento SP2'!$D$2:$D$557,'Infos Relatório'!$B$164,'Faturamento SP2'!$E$2:$E$557,'Infos Relatório'!$B175,'Faturamento SP2'!$Z$2:$Z$557,'Infos Relatório'!AM$1,'Faturamento SP2'!$T$2:$T$557,"Sim")</f>
        <v>0</v>
      </c>
      <c r="AQ175" s="27" t="e">
        <f t="shared" si="66"/>
        <v>#DIV/0!</v>
      </c>
      <c r="AR175" s="24">
        <f>SUMIFS('Faturamento SP2'!$H$2:$H$557,'Faturamento SP2'!$D$2:$D$557,'Infos Relatório'!$B$164,'Faturamento SP2'!$E$2:$E$557,'Infos Relatório'!$B175,'Faturamento SP2'!$Z$2:$Z$557,'Infos Relatório'!AM$1)</f>
        <v>0</v>
      </c>
      <c r="AS175" s="23">
        <f>COUNTIFS('Faturamento SP2'!$D$2:$D$557,'Infos Relatório'!$B$164,'Faturamento SP2'!$E$2:$E$557,'Infos Relatório'!$B175,'Faturamento SP2'!$Z$2:$Z$557,'Infos Relatório'!AS$1)</f>
        <v>0</v>
      </c>
      <c r="AT175" s="14">
        <f>SUMIFS('Faturamento SP2'!$G$2:$G$557,'Faturamento SP2'!$D$2:$D$557,'Infos Relatório'!$B$164,'Faturamento SP2'!$E$2:$E$557,'Infos Relatório'!$B175,'Faturamento SP2'!$Z$2:$Z$557,'Infos Relatório'!AS$1)</f>
        <v>0</v>
      </c>
      <c r="AU175" s="14">
        <f>SUMIFS('Faturamento SP2'!$J$2:$J$557,'Faturamento SP2'!$D$2:$D$557,'Infos Relatório'!$B$164,'Faturamento SP2'!$E$2:$E$557,'Infos Relatório'!$B175,'Faturamento SP2'!$Z$2:$Z$557,'Infos Relatório'!AS$1)</f>
        <v>0</v>
      </c>
      <c r="AV175" s="15">
        <f>SUMIFS('Faturamento SP2'!$O$2:$O$557,'Faturamento SP2'!$D$2:$D$557,'Infos Relatório'!$B$164,'Faturamento SP2'!$E$2:$E$557,'Infos Relatório'!$B175,'Faturamento SP2'!$Z$2:$Z$557,'Infos Relatório'!AS$1,'Faturamento SP2'!$T$2:$T$557,"Sim")+SUMIFS('Faturamento SP2'!$P$2:$P$557,'Faturamento SP2'!$D$2:$D$557,'Infos Relatório'!$B$164,'Faturamento SP2'!$E$2:$E$557,'Infos Relatório'!$B175,'Faturamento SP2'!$Z$2:$Z$557,'Infos Relatório'!AS$1,'Faturamento SP2'!$T$2:$T$557,"Sim")</f>
        <v>0</v>
      </c>
      <c r="AW175" s="27" t="e">
        <f t="shared" si="67"/>
        <v>#DIV/0!</v>
      </c>
      <c r="AX175" s="24">
        <f>SUMIFS('Faturamento SP2'!$H$2:$H$557,'Faturamento SP2'!$D$2:$D$557,'Infos Relatório'!$B$164,'Faturamento SP2'!$E$2:$E$557,'Infos Relatório'!$B175,'Faturamento SP2'!$Z$2:$Z$557,'Infos Relatório'!AS$1)</f>
        <v>0</v>
      </c>
      <c r="AY175" s="23">
        <f>COUNTIFS('Faturamento SP2'!$D$2:$D$557,'Infos Relatório'!$B$164,'Faturamento SP2'!$E$2:$E$557,'Infos Relatório'!$B175,'Faturamento SP2'!$Z$2:$Z$557,'Infos Relatório'!AY$1)</f>
        <v>0</v>
      </c>
      <c r="AZ175" s="14">
        <f>SUMIFS('Faturamento SP2'!$G$2:$G$557,'Faturamento SP2'!$D$2:$D$557,'Infos Relatório'!$B$164,'Faturamento SP2'!$E$2:$E$557,'Infos Relatório'!$B175,'Faturamento SP2'!$Z$2:$Z$557,'Infos Relatório'!AY$1)</f>
        <v>0</v>
      </c>
      <c r="BA175" s="14">
        <f>SUMIFS('Faturamento SP2'!$J$2:$J$557,'Faturamento SP2'!$D$2:$D$557,'Infos Relatório'!$B$164,'Faturamento SP2'!$E$2:$E$557,'Infos Relatório'!$B175,'Faturamento SP2'!$Z$2:$Z$557,'Infos Relatório'!AY$1)</f>
        <v>0</v>
      </c>
      <c r="BB175" s="15">
        <f>SUMIFS('Faturamento SP2'!$O$2:$O$557,'Faturamento SP2'!$D$2:$D$557,'Infos Relatório'!$B$164,'Faturamento SP2'!$E$2:$E$557,'Infos Relatório'!$B175,'Faturamento SP2'!$Z$2:$Z$557,'Infos Relatório'!AY$1,'Faturamento SP2'!$T$2:$T$557,"Sim")+SUMIFS('Faturamento SP2'!$P$2:$P$557,'Faturamento SP2'!$D$2:$D$557,'Infos Relatório'!$B$164,'Faturamento SP2'!$E$2:$E$557,'Infos Relatório'!$B175,'Faturamento SP2'!$Z$2:$Z$557,'Infos Relatório'!AY$1,'Faturamento SP2'!$T$2:$T$557,"Sim")</f>
        <v>0</v>
      </c>
      <c r="BC175" s="27" t="e">
        <f t="shared" si="68"/>
        <v>#DIV/0!</v>
      </c>
      <c r="BD175" s="24">
        <f>SUMIFS('Faturamento SP2'!$H$2:$H$557,'Faturamento SP2'!$D$2:$D$557,'Infos Relatório'!$B$164,'Faturamento SP2'!$E$2:$E$557,'Infos Relatório'!$B175,'Faturamento SP2'!$Z$2:$Z$557,'Infos Relatório'!AY$1)</f>
        <v>0</v>
      </c>
      <c r="BE175" s="23">
        <f>COUNTIFS('Faturamento SP2'!$D$2:$D$557,'Infos Relatório'!$B$164,'Faturamento SP2'!$E$2:$E$557,'Infos Relatório'!$B175,'Faturamento SP2'!$Z$2:$Z$557,'Infos Relatório'!BE$1)</f>
        <v>0</v>
      </c>
      <c r="BF175" s="14">
        <f>SUMIFS('Faturamento SP2'!$G$2:$G$557,'Faturamento SP2'!$D$2:$D$557,'Infos Relatório'!$B$164,'Faturamento SP2'!$E$2:$E$557,'Infos Relatório'!$B175,'Faturamento SP2'!$Z$2:$Z$557,'Infos Relatório'!BE$1)</f>
        <v>0</v>
      </c>
      <c r="BG175" s="14">
        <f>SUMIFS('Faturamento SP2'!$J$2:$J$557,'Faturamento SP2'!$D$2:$D$557,'Infos Relatório'!$B$164,'Faturamento SP2'!$E$2:$E$557,'Infos Relatório'!$B175,'Faturamento SP2'!$Z$2:$Z$557,'Infos Relatório'!BE$1)</f>
        <v>0</v>
      </c>
      <c r="BH175" s="15">
        <f>SUMIFS('Faturamento SP2'!$O$2:$O$557,'Faturamento SP2'!$D$2:$D$557,'Infos Relatório'!$B$164,'Faturamento SP2'!$E$2:$E$557,'Infos Relatório'!$B175,'Faturamento SP2'!$Z$2:$Z$557,'Infos Relatório'!BE$1,'Faturamento SP2'!$T$2:$T$557,"Sim")+SUMIFS('Faturamento SP2'!$P$2:$P$557,'Faturamento SP2'!$D$2:$D$557,'Infos Relatório'!$B$164,'Faturamento SP2'!$E$2:$E$557,'Infos Relatório'!$B175,'Faturamento SP2'!$Z$2:$Z$557,'Infos Relatório'!BE$1,'Faturamento SP2'!$T$2:$T$557,"Sim")</f>
        <v>0</v>
      </c>
      <c r="BI175" s="27" t="e">
        <f t="shared" si="69"/>
        <v>#DIV/0!</v>
      </c>
      <c r="BJ175" s="24">
        <f>SUMIFS('Faturamento SP2'!$H$2:$H$557,'Faturamento SP2'!$D$2:$D$557,'Infos Relatório'!$B$164,'Faturamento SP2'!$E$2:$E$557,'Infos Relatório'!$B175,'Faturamento SP2'!$Z$2:$Z$557,'Infos Relatório'!BE$1)</f>
        <v>0</v>
      </c>
      <c r="BK175" s="23">
        <f>COUNTIFS('Faturamento SP2'!$D$2:$D$557,'Infos Relatório'!$B$164,'Faturamento SP2'!$E$2:$E$557,'Infos Relatório'!$B175,'Faturamento SP2'!$Z$2:$Z$557,'Infos Relatório'!BK$1)</f>
        <v>0</v>
      </c>
      <c r="BL175" s="14">
        <f>SUMIFS('Faturamento SP2'!$G$2:$G$557,'Faturamento SP2'!$D$2:$D$557,'Infos Relatório'!$B$164,'Faturamento SP2'!$E$2:$E$557,'Infos Relatório'!$B175,'Faturamento SP2'!$Z$2:$Z$557,'Infos Relatório'!BK$1)</f>
        <v>0</v>
      </c>
      <c r="BM175" s="14">
        <f>SUMIFS('Faturamento SP2'!$J$2:$J$557,'Faturamento SP2'!$D$2:$D$557,'Infos Relatório'!$B$164,'Faturamento SP2'!$E$2:$E$557,'Infos Relatório'!$B175,'Faturamento SP2'!$Z$2:$Z$557,'Infos Relatório'!BK$1)</f>
        <v>0</v>
      </c>
      <c r="BN175" s="15">
        <f>SUMIFS('Faturamento SP2'!$O$2:$O$557,'Faturamento SP2'!$D$2:$D$557,'Infos Relatório'!$B$164,'Faturamento SP2'!$E$2:$E$557,'Infos Relatório'!$B175,'Faturamento SP2'!$Z$2:$Z$557,'Infos Relatório'!BK$1,'Faturamento SP2'!$T$2:$T$557,"Sim")+SUMIFS('Faturamento SP2'!$P$2:$P$557,'Faturamento SP2'!$D$2:$D$557,'Infos Relatório'!$B$164,'Faturamento SP2'!$E$2:$E$557,'Infos Relatório'!$B175,'Faturamento SP2'!$Z$2:$Z$557,'Infos Relatório'!BK$1,'Faturamento SP2'!$T$2:$T$557,"Sim")</f>
        <v>0</v>
      </c>
      <c r="BO175" s="27" t="e">
        <f t="shared" si="70"/>
        <v>#DIV/0!</v>
      </c>
      <c r="BP175" s="24">
        <f>SUMIFS('Faturamento SP2'!$H$2:$H$557,'Faturamento SP2'!$D$2:$D$557,'Infos Relatório'!$B$164,'Faturamento SP2'!$E$2:$E$557,'Infos Relatório'!$B175,'Faturamento SP2'!$Z$2:$Z$557,'Infos Relatório'!BK$1)</f>
        <v>0</v>
      </c>
      <c r="BQ175" s="23">
        <f>COUNTIFS('Faturamento SP2'!$D$2:$D$557,'Infos Relatório'!$B$164,'Faturamento SP2'!$E$2:$E$557,'Infos Relatório'!$B175,'Faturamento SP2'!$Z$2:$Z$557,'Infos Relatório'!BQ$1)</f>
        <v>0</v>
      </c>
      <c r="BR175" s="14">
        <f>SUMIFS('Faturamento SP2'!$G$2:$G$557,'Faturamento SP2'!$D$2:$D$557,'Infos Relatório'!$B$164,'Faturamento SP2'!$E$2:$E$557,'Infos Relatório'!$B175,'Faturamento SP2'!$Z$2:$Z$557,'Infos Relatório'!BQ$1)</f>
        <v>0</v>
      </c>
      <c r="BS175" s="14">
        <f>SUMIFS('Faturamento SP2'!$J$2:$J$557,'Faturamento SP2'!$D$2:$D$557,'Infos Relatório'!$B$164,'Faturamento SP2'!$E$2:$E$557,'Infos Relatório'!$B175,'Faturamento SP2'!$Z$2:$Z$557,'Infos Relatório'!BQ$1)</f>
        <v>0</v>
      </c>
      <c r="BT175" s="15">
        <f>SUMIFS('Faturamento SP2'!$O$2:$O$557,'Faturamento SP2'!$D$2:$D$557,'Infos Relatório'!$B$164,'Faturamento SP2'!$E$2:$E$557,'Infos Relatório'!$B175,'Faturamento SP2'!$Z$2:$Z$557,'Infos Relatório'!BQ$1,'Faturamento SP2'!$T$2:$T$557,"Sim")+SUMIFS('Faturamento SP2'!$P$2:$P$557,'Faturamento SP2'!$D$2:$D$557,'Infos Relatório'!$B$164,'Faturamento SP2'!$E$2:$E$557,'Infos Relatório'!$B175,'Faturamento SP2'!$Z$2:$Z$557,'Infos Relatório'!BQ$1,'Faturamento SP2'!$T$2:$T$557,"Sim")</f>
        <v>0</v>
      </c>
      <c r="BU175" s="27" t="e">
        <f t="shared" si="71"/>
        <v>#DIV/0!</v>
      </c>
      <c r="BV175" s="24">
        <f>SUMIFS('Faturamento SP2'!$H$2:$H$557,'Faturamento SP2'!$D$2:$D$557,'Infos Relatório'!$B$164,'Faturamento SP2'!$E$2:$E$557,'Infos Relatório'!$B175,'Faturamento SP2'!$Z$2:$Z$557,'Infos Relatório'!BQ$1)</f>
        <v>0</v>
      </c>
    </row>
    <row r="176" spans="2:74">
      <c r="B176" s="17" t="s">
        <v>772</v>
      </c>
      <c r="C176" s="23">
        <f>COUNTIFS('Faturamento SP2'!$D$2:$D$557,'Infos Relatório'!$B$164,'Faturamento SP2'!$E$2:$E$557,'Infos Relatório'!$B176,'Faturamento SP2'!$Z$2:$Z$557,'Infos Relatório'!C$1)</f>
        <v>0</v>
      </c>
      <c r="D176" s="14">
        <f>SUMIFS('Faturamento SP2'!$G$2:$G$557,'Faturamento SP2'!$D$2:$D$557,'Infos Relatório'!$B$164,'Faturamento SP2'!$E$2:$E$557,'Infos Relatório'!$B176,'Faturamento SP2'!$Z$2:$Z$557,'Infos Relatório'!C$1)</f>
        <v>0</v>
      </c>
      <c r="E176" s="55">
        <f>SUMIFS('Faturamento SP2'!$J$2:$J$557,'Faturamento SP2'!$D$2:$D$557,'Infos Relatório'!$B$164,'Faturamento SP2'!$E$2:$E$557,'Infos Relatório'!$B176,'Faturamento SP2'!$Z$2:$Z$557,'Infos Relatório'!C$1)</f>
        <v>0</v>
      </c>
      <c r="F176" s="15">
        <f>SUMIFS('Faturamento SP2'!$O$2:$O$557,'Faturamento SP2'!$D$2:$D$557,'Infos Relatório'!$B$164,'Faturamento SP2'!$E$2:$E$557,'Infos Relatório'!$B176,'Faturamento SP2'!$Z$2:$Z$557,'Infos Relatório'!C$1,'Faturamento SP2'!$T$2:$T$557,"Sim")+SUMIFS('Faturamento SP2'!$P$2:$P$557,'Faturamento SP2'!$D$2:$D$557,'Infos Relatório'!$B$164,'Faturamento SP2'!$E$2:$E$557,'Infos Relatório'!$B176,'Faturamento SP2'!$Z$2:$Z$557,'Infos Relatório'!C$1,'Faturamento SP2'!$T$2:$T$557,"Sim")</f>
        <v>0</v>
      </c>
      <c r="G176" s="60" t="e">
        <f t="shared" si="60"/>
        <v>#DIV/0!</v>
      </c>
      <c r="H176" s="24">
        <f>SUMIFS('Faturamento SP2'!$H$2:$H$557,'Faturamento SP2'!$D$2:$D$557,'Infos Relatório'!$B$164,'Faturamento SP2'!$E$2:$E$557,'Infos Relatório'!$B176,'Faturamento SP2'!$Z$2:$Z$557,'Infos Relatório'!C$1)</f>
        <v>0</v>
      </c>
      <c r="I176" s="23">
        <f>COUNTIFS('Faturamento SP2'!$D$2:$D$557,'Infos Relatório'!$B$164,'Faturamento SP2'!$E$2:$E$557,'Infos Relatório'!$B176,'Faturamento SP2'!$Z$2:$Z$557,'Infos Relatório'!I$1)</f>
        <v>0</v>
      </c>
      <c r="J176" s="14">
        <f>SUMIFS('Faturamento SP2'!$G$2:$G$557,'Faturamento SP2'!$D$2:$D$557,'Infos Relatório'!$B$164,'Faturamento SP2'!$E$2:$E$557,'Infos Relatório'!$B176,'Faturamento SP2'!$Z$2:$Z$557,'Infos Relatório'!I$1)</f>
        <v>0</v>
      </c>
      <c r="K176" s="55">
        <f>SUMIFS('Faturamento SP2'!$J$2:$J$557,'Faturamento SP2'!$D$2:$D$557,'Infos Relatório'!$B$164,'Faturamento SP2'!$E$2:$E$557,'Infos Relatório'!$B176,'Faturamento SP2'!$Z$2:$Z$557,'Infos Relatório'!I$1)</f>
        <v>0</v>
      </c>
      <c r="L176" s="15">
        <f>SUMIFS('Faturamento SP2'!$O$2:$O$557,'Faturamento SP2'!$D$2:$D$557,'Infos Relatório'!$B$164,'Faturamento SP2'!$E$2:$E$557,'Infos Relatório'!$B176,'Faturamento SP2'!$Z$2:$Z$557,'Infos Relatório'!I$1,'Faturamento SP2'!$T$2:$T$557,"Sim")+SUMIFS('Faturamento SP2'!$P$2:$P$557,'Faturamento SP2'!$D$2:$D$557,'Infos Relatório'!$B$164,'Faturamento SP2'!$E$2:$E$557,'Infos Relatório'!$B176,'Faturamento SP2'!$Z$2:$Z$557,'Infos Relatório'!I$1,'Faturamento SP2'!$T$2:$T$557,"Sim")</f>
        <v>0</v>
      </c>
      <c r="M176" s="27" t="e">
        <f t="shared" si="61"/>
        <v>#DIV/0!</v>
      </c>
      <c r="N176" s="24">
        <f>SUMIFS('Faturamento SP2'!$H$2:$H$557,'Faturamento SP2'!$D$2:$D$557,'Infos Relatório'!$B$164,'Faturamento SP2'!$E$2:$E$557,'Infos Relatório'!$B176,'Faturamento SP2'!$Z$2:$Z$557,'Infos Relatório'!I$1)</f>
        <v>0</v>
      </c>
      <c r="O176" s="23">
        <f>COUNTIFS('Faturamento SP2'!$D$2:$D$557,'Infos Relatório'!$B$164,'Faturamento SP2'!$E$2:$E$557,'Infos Relatório'!$B176,'Faturamento SP2'!$Z$2:$Z$557,'Infos Relatório'!O$1)</f>
        <v>0</v>
      </c>
      <c r="P176" s="14">
        <f>SUMIFS('Faturamento SP2'!$G$2:$G$557,'Faturamento SP2'!$D$2:$D$557,'Infos Relatório'!$B$164,'Faturamento SP2'!$E$2:$E$557,'Infos Relatório'!$B176,'Faturamento SP2'!$Z$2:$Z$557,'Infos Relatório'!O$1)</f>
        <v>0</v>
      </c>
      <c r="Q176" s="14">
        <f>SUMIFS('Faturamento SP2'!$J$2:$J$557,'Faturamento SP2'!$D$2:$D$557,'Infos Relatório'!$B$164,'Faturamento SP2'!$E$2:$E$557,'Infos Relatório'!$B176,'Faturamento SP2'!$Z$2:$Z$557,'Infos Relatório'!O$1)</f>
        <v>0</v>
      </c>
      <c r="R176" s="15">
        <f>SUMIFS('Faturamento SP2'!$O$2:$O$557,'Faturamento SP2'!$D$2:$D$557,'Infos Relatório'!$B$164,'Faturamento SP2'!$E$2:$E$557,'Infos Relatório'!$B176,'Faturamento SP2'!$Z$2:$Z$557,'Infos Relatório'!O$1,'Faturamento SP2'!$T$2:$T$557,"Sim")+SUMIFS('Faturamento SP2'!$P$2:$P$557,'Faturamento SP2'!$D$2:$D$557,'Infos Relatório'!$B$164,'Faturamento SP2'!$E$2:$E$557,'Infos Relatório'!$B176,'Faturamento SP2'!$Z$2:$Z$557,'Infos Relatório'!O$1,'Faturamento SP2'!$T$2:$T$557,"Sim")</f>
        <v>0</v>
      </c>
      <c r="S176" s="27" t="e">
        <f t="shared" si="62"/>
        <v>#DIV/0!</v>
      </c>
      <c r="T176" s="24">
        <f>SUMIFS('Faturamento SP2'!$H$2:$H$557,'Faturamento SP2'!$D$2:$D$557,'Infos Relatório'!$B$164,'Faturamento SP2'!$E$2:$E$557,'Infos Relatório'!$B176,'Faturamento SP2'!$Z$2:$Z$557,'Infos Relatório'!O$1)</f>
        <v>0</v>
      </c>
      <c r="U176" s="23">
        <f>COUNTIFS('Faturamento SP2'!$D$2:$D$557,'Infos Relatório'!$B$164,'Faturamento SP2'!$E$2:$E$557,'Infos Relatório'!$B176,'Faturamento SP2'!$Z$2:$Z$557,'Infos Relatório'!U$1)</f>
        <v>0</v>
      </c>
      <c r="V176" s="14">
        <f>SUMIFS('Faturamento SP2'!$G$2:$G$557,'Faturamento SP2'!$D$2:$D$557,'Infos Relatório'!$B$164,'Faturamento SP2'!$E$2:$E$557,'Infos Relatório'!$B176,'Faturamento SP2'!$Z$2:$Z$557,'Infos Relatório'!U$1)</f>
        <v>0</v>
      </c>
      <c r="W176" s="14">
        <f>SUMIFS('Faturamento SP2'!$J$2:$J$557,'Faturamento SP2'!$D$2:$D$557,'Infos Relatório'!$B$164,'Faturamento SP2'!$E$2:$E$557,'Infos Relatório'!$B176,'Faturamento SP2'!$Z$2:$Z$557,'Infos Relatório'!U$1)</f>
        <v>0</v>
      </c>
      <c r="X176" s="15">
        <f>SUMIFS('Faturamento SP2'!$O$2:$O$557,'Faturamento SP2'!$D$2:$D$557,'Infos Relatório'!$B$164,'Faturamento SP2'!$E$2:$E$557,'Infos Relatório'!$B176,'Faturamento SP2'!$Z$2:$Z$557,'Infos Relatório'!U$1,'Faturamento SP2'!$T$2:$T$557,"Sim")+SUMIFS('Faturamento SP2'!$P$2:$P$557,'Faturamento SP2'!$D$2:$D$557,'Infos Relatório'!$B$164,'Faturamento SP2'!$E$2:$E$557,'Infos Relatório'!$B176,'Faturamento SP2'!$Z$2:$Z$557,'Infos Relatório'!U$1,'Faturamento SP2'!$T$2:$T$557,"Sim")</f>
        <v>0</v>
      </c>
      <c r="Y176" s="27" t="e">
        <f t="shared" si="63"/>
        <v>#DIV/0!</v>
      </c>
      <c r="Z176" s="24">
        <f>SUMIFS('Faturamento SP2'!$H$2:$H$557,'Faturamento SP2'!$D$2:$D$557,'Infos Relatório'!$B$164,'Faturamento SP2'!$E$2:$E$557,'Infos Relatório'!$B176,'Faturamento SP2'!$Z$2:$Z$557,'Infos Relatório'!U$1)</f>
        <v>0</v>
      </c>
      <c r="AA176" s="23">
        <f>COUNTIFS('Faturamento SP2'!$D$2:$D$557,'Infos Relatório'!$B$164,'Faturamento SP2'!$E$2:$E$557,'Infos Relatório'!$B176,'Faturamento SP2'!$Z$2:$Z$557,'Infos Relatório'!AA$1)</f>
        <v>0</v>
      </c>
      <c r="AB176" s="14">
        <f>SUMIFS('Faturamento SP2'!$G$2:$G$557,'Faturamento SP2'!$D$2:$D$557,'Infos Relatório'!$B$164,'Faturamento SP2'!$E$2:$E$557,'Infos Relatório'!$B176,'Faturamento SP2'!$Z$2:$Z$557,'Infos Relatório'!AA$1)</f>
        <v>0</v>
      </c>
      <c r="AC176" s="14">
        <f>SUMIFS('Faturamento SP2'!$J$2:$J$557,'Faturamento SP2'!$D$2:$D$557,'Infos Relatório'!$B$164,'Faturamento SP2'!$E$2:$E$557,'Infos Relatório'!$B176,'Faturamento SP2'!$Z$2:$Z$557,'Infos Relatório'!AA$1)</f>
        <v>0</v>
      </c>
      <c r="AD176" s="15">
        <f>SUMIFS('Faturamento SP2'!$O$2:$O$557,'Faturamento SP2'!$D$2:$D$557,'Infos Relatório'!$B$164,'Faturamento SP2'!$E$2:$E$557,'Infos Relatório'!$B176,'Faturamento SP2'!$Z$2:$Z$557,'Infos Relatório'!AA$1,'Faturamento SP2'!$T$2:$T$557,"Sim")+SUMIFS('Faturamento SP2'!$P$2:$P$557,'Faturamento SP2'!$D$2:$D$557,'Infos Relatório'!$B$164,'Faturamento SP2'!$E$2:$E$557,'Infos Relatório'!$B176,'Faturamento SP2'!$Z$2:$Z$557,'Infos Relatório'!AA$1,'Faturamento SP2'!$T$2:$T$557,"Sim")</f>
        <v>0</v>
      </c>
      <c r="AE176" s="27" t="e">
        <f t="shared" si="64"/>
        <v>#DIV/0!</v>
      </c>
      <c r="AF176" s="24">
        <f>SUMIFS('Faturamento SP2'!$H$2:$H$557,'Faturamento SP2'!$D$2:$D$557,'Infos Relatório'!$B$164,'Faturamento SP2'!$E$2:$E$557,'Infos Relatório'!$B176,'Faturamento SP2'!$Z$2:$Z$557,'Infos Relatório'!AA$1)</f>
        <v>0</v>
      </c>
      <c r="AG176" s="23">
        <f>COUNTIFS('Faturamento SP2'!$D$2:$D$557,'Infos Relatório'!$B$164,'Faturamento SP2'!$E$2:$E$557,'Infos Relatório'!$B176,'Faturamento SP2'!$Z$2:$Z$557,'Infos Relatório'!AG$1)</f>
        <v>0</v>
      </c>
      <c r="AH176" s="14">
        <f>SUMIFS('Faturamento SP2'!$G$2:$G$557,'Faturamento SP2'!$D$2:$D$557,'Infos Relatório'!$B$164,'Faturamento SP2'!$E$2:$E$557,'Infos Relatório'!$B176,'Faturamento SP2'!$Z$2:$Z$557,'Infos Relatório'!AG$1)</f>
        <v>0</v>
      </c>
      <c r="AI176" s="14">
        <f>SUMIFS('Faturamento SP2'!$J$2:$J$557,'Faturamento SP2'!$D$2:$D$557,'Infos Relatório'!$B$164,'Faturamento SP2'!$E$2:$E$557,'Infos Relatório'!$B176,'Faturamento SP2'!$Z$2:$Z$557,'Infos Relatório'!AG$1)</f>
        <v>0</v>
      </c>
      <c r="AJ176" s="15">
        <f>SUMIFS('Faturamento SP2'!$O$2:$O$557,'Faturamento SP2'!$D$2:$D$557,'Infos Relatório'!$B$164,'Faturamento SP2'!$E$2:$E$557,'Infos Relatório'!$B176,'Faturamento SP2'!$Z$2:$Z$557,'Infos Relatório'!AG$1,'Faturamento SP2'!$T$2:$T$557,"Sim")+SUMIFS('Faturamento SP2'!$P$2:$P$557,'Faturamento SP2'!$D$2:$D$557,'Infos Relatório'!$B$164,'Faturamento SP2'!$E$2:$E$557,'Infos Relatório'!$B176,'Faturamento SP2'!$Z$2:$Z$557,'Infos Relatório'!AG$1,'Faturamento SP2'!$T$2:$T$557,"Sim")</f>
        <v>0</v>
      </c>
      <c r="AK176" s="27" t="e">
        <f t="shared" si="65"/>
        <v>#DIV/0!</v>
      </c>
      <c r="AL176" s="24">
        <f>SUMIFS('Faturamento SP2'!$H$2:$H$557,'Faturamento SP2'!$D$2:$D$557,'Infos Relatório'!$B$164,'Faturamento SP2'!$E$2:$E$557,'Infos Relatório'!$B176,'Faturamento SP2'!$Z$2:$Z$557,'Infos Relatório'!AG$1)</f>
        <v>0</v>
      </c>
      <c r="AM176" s="23">
        <f>COUNTIFS('Faturamento SP2'!$D$2:$D$557,'Infos Relatório'!$B$164,'Faturamento SP2'!$E$2:$E$557,'Infos Relatório'!$B176,'Faturamento SP2'!$Z$2:$Z$557,'Infos Relatório'!AM$1)</f>
        <v>0</v>
      </c>
      <c r="AN176" s="14">
        <f>SUMIFS('Faturamento SP2'!$G$2:$G$557,'Faturamento SP2'!$D$2:$D$557,'Infos Relatório'!$B$164,'Faturamento SP2'!$E$2:$E$557,'Infos Relatório'!$B176,'Faturamento SP2'!$Z$2:$Z$557,'Infos Relatório'!AM$1)</f>
        <v>0</v>
      </c>
      <c r="AO176" s="14">
        <f>SUMIFS('Faturamento SP2'!$J$2:$J$557,'Faturamento SP2'!$D$2:$D$557,'Infos Relatório'!$B$164,'Faturamento SP2'!$E$2:$E$557,'Infos Relatório'!$B176,'Faturamento SP2'!$Z$2:$Z$557,'Infos Relatório'!AM$1)</f>
        <v>0</v>
      </c>
      <c r="AP176" s="15">
        <f>SUMIFS('Faturamento SP2'!$O$2:$O$557,'Faturamento SP2'!$D$2:$D$557,'Infos Relatório'!$B$164,'Faturamento SP2'!$E$2:$E$557,'Infos Relatório'!$B176,'Faturamento SP2'!$Z$2:$Z$557,'Infos Relatório'!AM$1,'Faturamento SP2'!$T$2:$T$557,"Sim")+SUMIFS('Faturamento SP2'!$P$2:$P$557,'Faturamento SP2'!$D$2:$D$557,'Infos Relatório'!$B$164,'Faturamento SP2'!$E$2:$E$557,'Infos Relatório'!$B176,'Faturamento SP2'!$Z$2:$Z$557,'Infos Relatório'!AM$1,'Faturamento SP2'!$T$2:$T$557,"Sim")</f>
        <v>0</v>
      </c>
      <c r="AQ176" s="27" t="e">
        <f t="shared" si="66"/>
        <v>#DIV/0!</v>
      </c>
      <c r="AR176" s="24">
        <f>SUMIFS('Faturamento SP2'!$H$2:$H$557,'Faturamento SP2'!$D$2:$D$557,'Infos Relatório'!$B$164,'Faturamento SP2'!$E$2:$E$557,'Infos Relatório'!$B176,'Faturamento SP2'!$Z$2:$Z$557,'Infos Relatório'!AM$1)</f>
        <v>0</v>
      </c>
      <c r="AS176" s="23">
        <f>COUNTIFS('Faturamento SP2'!$D$2:$D$557,'Infos Relatório'!$B$164,'Faturamento SP2'!$E$2:$E$557,'Infos Relatório'!$B176,'Faturamento SP2'!$Z$2:$Z$557,'Infos Relatório'!AS$1)</f>
        <v>0</v>
      </c>
      <c r="AT176" s="14">
        <f>SUMIFS('Faturamento SP2'!$G$2:$G$557,'Faturamento SP2'!$D$2:$D$557,'Infos Relatório'!$B$164,'Faturamento SP2'!$E$2:$E$557,'Infos Relatório'!$B176,'Faturamento SP2'!$Z$2:$Z$557,'Infos Relatório'!AS$1)</f>
        <v>0</v>
      </c>
      <c r="AU176" s="14">
        <f>SUMIFS('Faturamento SP2'!$J$2:$J$557,'Faturamento SP2'!$D$2:$D$557,'Infos Relatório'!$B$164,'Faturamento SP2'!$E$2:$E$557,'Infos Relatório'!$B176,'Faturamento SP2'!$Z$2:$Z$557,'Infos Relatório'!AS$1)</f>
        <v>0</v>
      </c>
      <c r="AV176" s="15">
        <f>SUMIFS('Faturamento SP2'!$O$2:$O$557,'Faturamento SP2'!$D$2:$D$557,'Infos Relatório'!$B$164,'Faturamento SP2'!$E$2:$E$557,'Infos Relatório'!$B176,'Faturamento SP2'!$Z$2:$Z$557,'Infos Relatório'!AS$1,'Faturamento SP2'!$T$2:$T$557,"Sim")+SUMIFS('Faturamento SP2'!$P$2:$P$557,'Faturamento SP2'!$D$2:$D$557,'Infos Relatório'!$B$164,'Faturamento SP2'!$E$2:$E$557,'Infos Relatório'!$B176,'Faturamento SP2'!$Z$2:$Z$557,'Infos Relatório'!AS$1,'Faturamento SP2'!$T$2:$T$557,"Sim")</f>
        <v>0</v>
      </c>
      <c r="AW176" s="27" t="e">
        <f t="shared" si="67"/>
        <v>#DIV/0!</v>
      </c>
      <c r="AX176" s="24">
        <f>SUMIFS('Faturamento SP2'!$H$2:$H$557,'Faturamento SP2'!$D$2:$D$557,'Infos Relatório'!$B$164,'Faturamento SP2'!$E$2:$E$557,'Infos Relatório'!$B176,'Faturamento SP2'!$Z$2:$Z$557,'Infos Relatório'!AS$1)</f>
        <v>0</v>
      </c>
      <c r="AY176" s="23">
        <f>COUNTIFS('Faturamento SP2'!$D$2:$D$557,'Infos Relatório'!$B$164,'Faturamento SP2'!$E$2:$E$557,'Infos Relatório'!$B176,'Faturamento SP2'!$Z$2:$Z$557,'Infos Relatório'!AY$1)</f>
        <v>0</v>
      </c>
      <c r="AZ176" s="14">
        <f>SUMIFS('Faturamento SP2'!$G$2:$G$557,'Faturamento SP2'!$D$2:$D$557,'Infos Relatório'!$B$164,'Faturamento SP2'!$E$2:$E$557,'Infos Relatório'!$B176,'Faturamento SP2'!$Z$2:$Z$557,'Infos Relatório'!AY$1)</f>
        <v>0</v>
      </c>
      <c r="BA176" s="14">
        <f>SUMIFS('Faturamento SP2'!$J$2:$J$557,'Faturamento SP2'!$D$2:$D$557,'Infos Relatório'!$B$164,'Faturamento SP2'!$E$2:$E$557,'Infos Relatório'!$B176,'Faturamento SP2'!$Z$2:$Z$557,'Infos Relatório'!AY$1)</f>
        <v>0</v>
      </c>
      <c r="BB176" s="15">
        <f>SUMIFS('Faturamento SP2'!$O$2:$O$557,'Faturamento SP2'!$D$2:$D$557,'Infos Relatório'!$B$164,'Faturamento SP2'!$E$2:$E$557,'Infos Relatório'!$B176,'Faturamento SP2'!$Z$2:$Z$557,'Infos Relatório'!AY$1,'Faturamento SP2'!$T$2:$T$557,"Sim")+SUMIFS('Faturamento SP2'!$P$2:$P$557,'Faturamento SP2'!$D$2:$D$557,'Infos Relatório'!$B$164,'Faturamento SP2'!$E$2:$E$557,'Infos Relatório'!$B176,'Faturamento SP2'!$Z$2:$Z$557,'Infos Relatório'!AY$1,'Faturamento SP2'!$T$2:$T$557,"Sim")</f>
        <v>0</v>
      </c>
      <c r="BC176" s="27" t="e">
        <f t="shared" si="68"/>
        <v>#DIV/0!</v>
      </c>
      <c r="BD176" s="24">
        <f>SUMIFS('Faturamento SP2'!$H$2:$H$557,'Faturamento SP2'!$D$2:$D$557,'Infos Relatório'!$B$164,'Faturamento SP2'!$E$2:$E$557,'Infos Relatório'!$B176,'Faturamento SP2'!$Z$2:$Z$557,'Infos Relatório'!AY$1)</f>
        <v>0</v>
      </c>
      <c r="BE176" s="23">
        <f>COUNTIFS('Faturamento SP2'!$D$2:$D$557,'Infos Relatório'!$B$164,'Faturamento SP2'!$E$2:$E$557,'Infos Relatório'!$B176,'Faturamento SP2'!$Z$2:$Z$557,'Infos Relatório'!BE$1)</f>
        <v>0</v>
      </c>
      <c r="BF176" s="14">
        <f>SUMIFS('Faturamento SP2'!$G$2:$G$557,'Faturamento SP2'!$D$2:$D$557,'Infos Relatório'!$B$164,'Faturamento SP2'!$E$2:$E$557,'Infos Relatório'!$B176,'Faturamento SP2'!$Z$2:$Z$557,'Infos Relatório'!BE$1)</f>
        <v>0</v>
      </c>
      <c r="BG176" s="14">
        <f>SUMIFS('Faturamento SP2'!$J$2:$J$557,'Faturamento SP2'!$D$2:$D$557,'Infos Relatório'!$B$164,'Faturamento SP2'!$E$2:$E$557,'Infos Relatório'!$B176,'Faturamento SP2'!$Z$2:$Z$557,'Infos Relatório'!BE$1)</f>
        <v>0</v>
      </c>
      <c r="BH176" s="15">
        <f>SUMIFS('Faturamento SP2'!$O$2:$O$557,'Faturamento SP2'!$D$2:$D$557,'Infos Relatório'!$B$164,'Faturamento SP2'!$E$2:$E$557,'Infos Relatório'!$B176,'Faturamento SP2'!$Z$2:$Z$557,'Infos Relatório'!BE$1,'Faturamento SP2'!$T$2:$T$557,"Sim")+SUMIFS('Faturamento SP2'!$P$2:$P$557,'Faturamento SP2'!$D$2:$D$557,'Infos Relatório'!$B$164,'Faturamento SP2'!$E$2:$E$557,'Infos Relatório'!$B176,'Faturamento SP2'!$Z$2:$Z$557,'Infos Relatório'!BE$1,'Faturamento SP2'!$T$2:$T$557,"Sim")</f>
        <v>0</v>
      </c>
      <c r="BI176" s="27" t="e">
        <f t="shared" si="69"/>
        <v>#DIV/0!</v>
      </c>
      <c r="BJ176" s="24">
        <f>SUMIFS('Faturamento SP2'!$H$2:$H$557,'Faturamento SP2'!$D$2:$D$557,'Infos Relatório'!$B$164,'Faturamento SP2'!$E$2:$E$557,'Infos Relatório'!$B176,'Faturamento SP2'!$Z$2:$Z$557,'Infos Relatório'!BE$1)</f>
        <v>0</v>
      </c>
      <c r="BK176" s="23">
        <f>COUNTIFS('Faturamento SP2'!$D$2:$D$557,'Infos Relatório'!$B$164,'Faturamento SP2'!$E$2:$E$557,'Infos Relatório'!$B176,'Faturamento SP2'!$Z$2:$Z$557,'Infos Relatório'!BK$1)</f>
        <v>0</v>
      </c>
      <c r="BL176" s="14">
        <f>SUMIFS('Faturamento SP2'!$G$2:$G$557,'Faturamento SP2'!$D$2:$D$557,'Infos Relatório'!$B$164,'Faturamento SP2'!$E$2:$E$557,'Infos Relatório'!$B176,'Faturamento SP2'!$Z$2:$Z$557,'Infos Relatório'!BK$1)</f>
        <v>0</v>
      </c>
      <c r="BM176" s="14">
        <f>SUMIFS('Faturamento SP2'!$J$2:$J$557,'Faturamento SP2'!$D$2:$D$557,'Infos Relatório'!$B$164,'Faturamento SP2'!$E$2:$E$557,'Infos Relatório'!$B176,'Faturamento SP2'!$Z$2:$Z$557,'Infos Relatório'!BK$1)</f>
        <v>0</v>
      </c>
      <c r="BN176" s="15">
        <f>SUMIFS('Faturamento SP2'!$O$2:$O$557,'Faturamento SP2'!$D$2:$D$557,'Infos Relatório'!$B$164,'Faturamento SP2'!$E$2:$E$557,'Infos Relatório'!$B176,'Faturamento SP2'!$Z$2:$Z$557,'Infos Relatório'!BK$1,'Faturamento SP2'!$T$2:$T$557,"Sim")+SUMIFS('Faturamento SP2'!$P$2:$P$557,'Faturamento SP2'!$D$2:$D$557,'Infos Relatório'!$B$164,'Faturamento SP2'!$E$2:$E$557,'Infos Relatório'!$B176,'Faturamento SP2'!$Z$2:$Z$557,'Infos Relatório'!BK$1,'Faturamento SP2'!$T$2:$T$557,"Sim")</f>
        <v>0</v>
      </c>
      <c r="BO176" s="27" t="e">
        <f t="shared" si="70"/>
        <v>#DIV/0!</v>
      </c>
      <c r="BP176" s="24">
        <f>SUMIFS('Faturamento SP2'!$H$2:$H$557,'Faturamento SP2'!$D$2:$D$557,'Infos Relatório'!$B$164,'Faturamento SP2'!$E$2:$E$557,'Infos Relatório'!$B176,'Faturamento SP2'!$Z$2:$Z$557,'Infos Relatório'!BK$1)</f>
        <v>0</v>
      </c>
      <c r="BQ176" s="23">
        <f>COUNTIFS('Faturamento SP2'!$D$2:$D$557,'Infos Relatório'!$B$164,'Faturamento SP2'!$E$2:$E$557,'Infos Relatório'!$B176,'Faturamento SP2'!$Z$2:$Z$557,'Infos Relatório'!BQ$1)</f>
        <v>0</v>
      </c>
      <c r="BR176" s="14">
        <f>SUMIFS('Faturamento SP2'!$G$2:$G$557,'Faturamento SP2'!$D$2:$D$557,'Infos Relatório'!$B$164,'Faturamento SP2'!$E$2:$E$557,'Infos Relatório'!$B176,'Faturamento SP2'!$Z$2:$Z$557,'Infos Relatório'!BQ$1)</f>
        <v>0</v>
      </c>
      <c r="BS176" s="14">
        <f>SUMIFS('Faturamento SP2'!$J$2:$J$557,'Faturamento SP2'!$D$2:$D$557,'Infos Relatório'!$B$164,'Faturamento SP2'!$E$2:$E$557,'Infos Relatório'!$B176,'Faturamento SP2'!$Z$2:$Z$557,'Infos Relatório'!BQ$1)</f>
        <v>0</v>
      </c>
      <c r="BT176" s="15">
        <f>SUMIFS('Faturamento SP2'!$O$2:$O$557,'Faturamento SP2'!$D$2:$D$557,'Infos Relatório'!$B$164,'Faturamento SP2'!$E$2:$E$557,'Infos Relatório'!$B176,'Faturamento SP2'!$Z$2:$Z$557,'Infos Relatório'!BQ$1,'Faturamento SP2'!$T$2:$T$557,"Sim")+SUMIFS('Faturamento SP2'!$P$2:$P$557,'Faturamento SP2'!$D$2:$D$557,'Infos Relatório'!$B$164,'Faturamento SP2'!$E$2:$E$557,'Infos Relatório'!$B176,'Faturamento SP2'!$Z$2:$Z$557,'Infos Relatório'!BQ$1,'Faturamento SP2'!$T$2:$T$557,"Sim")</f>
        <v>0</v>
      </c>
      <c r="BU176" s="27" t="e">
        <f t="shared" si="71"/>
        <v>#DIV/0!</v>
      </c>
      <c r="BV176" s="24">
        <f>SUMIFS('Faturamento SP2'!$H$2:$H$557,'Faturamento SP2'!$D$2:$D$557,'Infos Relatório'!$B$164,'Faturamento SP2'!$E$2:$E$557,'Infos Relatório'!$B176,'Faturamento SP2'!$Z$2:$Z$557,'Infos Relatório'!BQ$1)</f>
        <v>0</v>
      </c>
    </row>
    <row r="177" spans="2:74">
      <c r="B177" s="17" t="s">
        <v>203</v>
      </c>
      <c r="C177" s="23">
        <f>COUNTIFS('Faturamento SP2'!$D$2:$D$557,'Infos Relatório'!$B$164,'Faturamento SP2'!$E$2:$E$557,'Infos Relatório'!$B177,'Faturamento SP2'!$Z$2:$Z$557,'Infos Relatório'!C$1)</f>
        <v>0</v>
      </c>
      <c r="D177" s="14">
        <f>SUMIFS('Faturamento SP2'!$G$2:$G$557,'Faturamento SP2'!$D$2:$D$557,'Infos Relatório'!$B$164,'Faturamento SP2'!$E$2:$E$557,'Infos Relatório'!$B177,'Faturamento SP2'!$Z$2:$Z$557,'Infos Relatório'!C$1)</f>
        <v>0</v>
      </c>
      <c r="E177" s="55">
        <f>SUMIFS('Faturamento SP2'!$J$2:$J$557,'Faturamento SP2'!$D$2:$D$557,'Infos Relatório'!$B$164,'Faturamento SP2'!$E$2:$E$557,'Infos Relatório'!$B177,'Faturamento SP2'!$Z$2:$Z$557,'Infos Relatório'!C$1)</f>
        <v>0</v>
      </c>
      <c r="F177" s="15">
        <f>SUMIFS('Faturamento SP2'!$O$2:$O$557,'Faturamento SP2'!$D$2:$D$557,'Infos Relatório'!$B$164,'Faturamento SP2'!$E$2:$E$557,'Infos Relatório'!$B177,'Faturamento SP2'!$Z$2:$Z$557,'Infos Relatório'!C$1,'Faturamento SP2'!$T$2:$T$557,"Sim")+SUMIFS('Faturamento SP2'!$P$2:$P$557,'Faturamento SP2'!$D$2:$D$557,'Infos Relatório'!$B$164,'Faturamento SP2'!$E$2:$E$557,'Infos Relatório'!$B177,'Faturamento SP2'!$Z$2:$Z$557,'Infos Relatório'!C$1,'Faturamento SP2'!$T$2:$T$557,"Sim")</f>
        <v>0</v>
      </c>
      <c r="G177" s="60" t="e">
        <f t="shared" si="60"/>
        <v>#DIV/0!</v>
      </c>
      <c r="H177" s="24">
        <f>SUMIFS('Faturamento SP2'!$H$2:$H$557,'Faturamento SP2'!$D$2:$D$557,'Infos Relatório'!$B$164,'Faturamento SP2'!$E$2:$E$557,'Infos Relatório'!$B177,'Faturamento SP2'!$Z$2:$Z$557,'Infos Relatório'!C$1)</f>
        <v>0</v>
      </c>
      <c r="I177" s="23">
        <f>COUNTIFS('Faturamento SP2'!$D$2:$D$557,'Infos Relatório'!$B$164,'Faturamento SP2'!$E$2:$E$557,'Infos Relatório'!$B177,'Faturamento SP2'!$Z$2:$Z$557,'Infos Relatório'!I$1)</f>
        <v>0</v>
      </c>
      <c r="J177" s="14">
        <f>SUMIFS('Faturamento SP2'!$G$2:$G$557,'Faturamento SP2'!$D$2:$D$557,'Infos Relatório'!$B$164,'Faturamento SP2'!$E$2:$E$557,'Infos Relatório'!$B177,'Faturamento SP2'!$Z$2:$Z$557,'Infos Relatório'!I$1)</f>
        <v>0</v>
      </c>
      <c r="K177" s="55">
        <f>SUMIFS('Faturamento SP2'!$J$2:$J$557,'Faturamento SP2'!$D$2:$D$557,'Infos Relatório'!$B$164,'Faturamento SP2'!$E$2:$E$557,'Infos Relatório'!$B177,'Faturamento SP2'!$Z$2:$Z$557,'Infos Relatório'!I$1)</f>
        <v>0</v>
      </c>
      <c r="L177" s="15">
        <f>SUMIFS('Faturamento SP2'!$O$2:$O$557,'Faturamento SP2'!$D$2:$D$557,'Infos Relatório'!$B$164,'Faturamento SP2'!$E$2:$E$557,'Infos Relatório'!$B177,'Faturamento SP2'!$Z$2:$Z$557,'Infos Relatório'!I$1,'Faturamento SP2'!$T$2:$T$557,"Sim")+SUMIFS('Faturamento SP2'!$P$2:$P$557,'Faturamento SP2'!$D$2:$D$557,'Infos Relatório'!$B$164,'Faturamento SP2'!$E$2:$E$557,'Infos Relatório'!$B177,'Faturamento SP2'!$Z$2:$Z$557,'Infos Relatório'!I$1,'Faturamento SP2'!$T$2:$T$557,"Sim")</f>
        <v>0</v>
      </c>
      <c r="M177" s="27" t="e">
        <f t="shared" si="61"/>
        <v>#DIV/0!</v>
      </c>
      <c r="N177" s="24">
        <f>SUMIFS('Faturamento SP2'!$H$2:$H$557,'Faturamento SP2'!$D$2:$D$557,'Infos Relatório'!$B$164,'Faturamento SP2'!$E$2:$E$557,'Infos Relatório'!$B177,'Faturamento SP2'!$Z$2:$Z$557,'Infos Relatório'!I$1)</f>
        <v>0</v>
      </c>
      <c r="O177" s="23">
        <f>COUNTIFS('Faturamento SP2'!$D$2:$D$557,'Infos Relatório'!$B$164,'Faturamento SP2'!$E$2:$E$557,'Infos Relatório'!$B177,'Faturamento SP2'!$Z$2:$Z$557,'Infos Relatório'!O$1)</f>
        <v>0</v>
      </c>
      <c r="P177" s="14">
        <f>SUMIFS('Faturamento SP2'!$G$2:$G$557,'Faturamento SP2'!$D$2:$D$557,'Infos Relatório'!$B$164,'Faturamento SP2'!$E$2:$E$557,'Infos Relatório'!$B177,'Faturamento SP2'!$Z$2:$Z$557,'Infos Relatório'!O$1)</f>
        <v>0</v>
      </c>
      <c r="Q177" s="14">
        <f>SUMIFS('Faturamento SP2'!$J$2:$J$557,'Faturamento SP2'!$D$2:$D$557,'Infos Relatório'!$B$164,'Faturamento SP2'!$E$2:$E$557,'Infos Relatório'!$B177,'Faturamento SP2'!$Z$2:$Z$557,'Infos Relatório'!O$1)</f>
        <v>0</v>
      </c>
      <c r="R177" s="15">
        <f>SUMIFS('Faturamento SP2'!$O$2:$O$557,'Faturamento SP2'!$D$2:$D$557,'Infos Relatório'!$B$164,'Faturamento SP2'!$E$2:$E$557,'Infos Relatório'!$B177,'Faturamento SP2'!$Z$2:$Z$557,'Infos Relatório'!O$1,'Faturamento SP2'!$T$2:$T$557,"Sim")+SUMIFS('Faturamento SP2'!$P$2:$P$557,'Faturamento SP2'!$D$2:$D$557,'Infos Relatório'!$B$164,'Faturamento SP2'!$E$2:$E$557,'Infos Relatório'!$B177,'Faturamento SP2'!$Z$2:$Z$557,'Infos Relatório'!O$1,'Faturamento SP2'!$T$2:$T$557,"Sim")</f>
        <v>0</v>
      </c>
      <c r="S177" s="27" t="e">
        <f t="shared" si="62"/>
        <v>#DIV/0!</v>
      </c>
      <c r="T177" s="24">
        <f>SUMIFS('Faturamento SP2'!$H$2:$H$557,'Faturamento SP2'!$D$2:$D$557,'Infos Relatório'!$B$164,'Faturamento SP2'!$E$2:$E$557,'Infos Relatório'!$B177,'Faturamento SP2'!$Z$2:$Z$557,'Infos Relatório'!O$1)</f>
        <v>0</v>
      </c>
      <c r="U177" s="23">
        <f>COUNTIFS('Faturamento SP2'!$D$2:$D$557,'Infos Relatório'!$B$164,'Faturamento SP2'!$E$2:$E$557,'Infos Relatório'!$B177,'Faturamento SP2'!$Z$2:$Z$557,'Infos Relatório'!U$1)</f>
        <v>0</v>
      </c>
      <c r="V177" s="14">
        <f>SUMIFS('Faturamento SP2'!$G$2:$G$557,'Faturamento SP2'!$D$2:$D$557,'Infos Relatório'!$B$164,'Faturamento SP2'!$E$2:$E$557,'Infos Relatório'!$B177,'Faturamento SP2'!$Z$2:$Z$557,'Infos Relatório'!U$1)</f>
        <v>0</v>
      </c>
      <c r="W177" s="14">
        <f>SUMIFS('Faturamento SP2'!$J$2:$J$557,'Faturamento SP2'!$D$2:$D$557,'Infos Relatório'!$B$164,'Faturamento SP2'!$E$2:$E$557,'Infos Relatório'!$B177,'Faturamento SP2'!$Z$2:$Z$557,'Infos Relatório'!U$1)</f>
        <v>0</v>
      </c>
      <c r="X177" s="15">
        <f>SUMIFS('Faturamento SP2'!$O$2:$O$557,'Faturamento SP2'!$D$2:$D$557,'Infos Relatório'!$B$164,'Faturamento SP2'!$E$2:$E$557,'Infos Relatório'!$B177,'Faturamento SP2'!$Z$2:$Z$557,'Infos Relatório'!U$1,'Faturamento SP2'!$T$2:$T$557,"Sim")+SUMIFS('Faturamento SP2'!$P$2:$P$557,'Faturamento SP2'!$D$2:$D$557,'Infos Relatório'!$B$164,'Faturamento SP2'!$E$2:$E$557,'Infos Relatório'!$B177,'Faturamento SP2'!$Z$2:$Z$557,'Infos Relatório'!U$1,'Faturamento SP2'!$T$2:$T$557,"Sim")</f>
        <v>0</v>
      </c>
      <c r="Y177" s="27" t="e">
        <f t="shared" si="63"/>
        <v>#DIV/0!</v>
      </c>
      <c r="Z177" s="24">
        <f>SUMIFS('Faturamento SP2'!$H$2:$H$557,'Faturamento SP2'!$D$2:$D$557,'Infos Relatório'!$B$164,'Faturamento SP2'!$E$2:$E$557,'Infos Relatório'!$B177,'Faturamento SP2'!$Z$2:$Z$557,'Infos Relatório'!U$1)</f>
        <v>0</v>
      </c>
      <c r="AA177" s="23">
        <f>COUNTIFS('Faturamento SP2'!$D$2:$D$557,'Infos Relatório'!$B$164,'Faturamento SP2'!$E$2:$E$557,'Infos Relatório'!$B177,'Faturamento SP2'!$Z$2:$Z$557,'Infos Relatório'!AA$1)</f>
        <v>0</v>
      </c>
      <c r="AB177" s="14">
        <f>SUMIFS('Faturamento SP2'!$G$2:$G$557,'Faturamento SP2'!$D$2:$D$557,'Infos Relatório'!$B$164,'Faturamento SP2'!$E$2:$E$557,'Infos Relatório'!$B177,'Faturamento SP2'!$Z$2:$Z$557,'Infos Relatório'!AA$1)</f>
        <v>0</v>
      </c>
      <c r="AC177" s="14">
        <f>SUMIFS('Faturamento SP2'!$J$2:$J$557,'Faturamento SP2'!$D$2:$D$557,'Infos Relatório'!$B$164,'Faturamento SP2'!$E$2:$E$557,'Infos Relatório'!$B177,'Faturamento SP2'!$Z$2:$Z$557,'Infos Relatório'!AA$1)</f>
        <v>0</v>
      </c>
      <c r="AD177" s="15">
        <f>SUMIFS('Faturamento SP2'!$O$2:$O$557,'Faturamento SP2'!$D$2:$D$557,'Infos Relatório'!$B$164,'Faturamento SP2'!$E$2:$E$557,'Infos Relatório'!$B177,'Faturamento SP2'!$Z$2:$Z$557,'Infos Relatório'!AA$1,'Faturamento SP2'!$T$2:$T$557,"Sim")+SUMIFS('Faturamento SP2'!$P$2:$P$557,'Faturamento SP2'!$D$2:$D$557,'Infos Relatório'!$B$164,'Faturamento SP2'!$E$2:$E$557,'Infos Relatório'!$B177,'Faturamento SP2'!$Z$2:$Z$557,'Infos Relatório'!AA$1,'Faturamento SP2'!$T$2:$T$557,"Sim")</f>
        <v>0</v>
      </c>
      <c r="AE177" s="27" t="e">
        <f t="shared" si="64"/>
        <v>#DIV/0!</v>
      </c>
      <c r="AF177" s="24">
        <f>SUMIFS('Faturamento SP2'!$H$2:$H$557,'Faturamento SP2'!$D$2:$D$557,'Infos Relatório'!$B$164,'Faturamento SP2'!$E$2:$E$557,'Infos Relatório'!$B177,'Faturamento SP2'!$Z$2:$Z$557,'Infos Relatório'!AA$1)</f>
        <v>0</v>
      </c>
      <c r="AG177" s="23">
        <f>COUNTIFS('Faturamento SP2'!$D$2:$D$557,'Infos Relatório'!$B$164,'Faturamento SP2'!$E$2:$E$557,'Infos Relatório'!$B177,'Faturamento SP2'!$Z$2:$Z$557,'Infos Relatório'!AG$1)</f>
        <v>0</v>
      </c>
      <c r="AH177" s="14">
        <f>SUMIFS('Faturamento SP2'!$G$2:$G$557,'Faturamento SP2'!$D$2:$D$557,'Infos Relatório'!$B$164,'Faturamento SP2'!$E$2:$E$557,'Infos Relatório'!$B177,'Faturamento SP2'!$Z$2:$Z$557,'Infos Relatório'!AG$1)</f>
        <v>0</v>
      </c>
      <c r="AI177" s="14">
        <f>SUMIFS('Faturamento SP2'!$J$2:$J$557,'Faturamento SP2'!$D$2:$D$557,'Infos Relatório'!$B$164,'Faturamento SP2'!$E$2:$E$557,'Infos Relatório'!$B177,'Faturamento SP2'!$Z$2:$Z$557,'Infos Relatório'!AG$1)</f>
        <v>0</v>
      </c>
      <c r="AJ177" s="15">
        <f>SUMIFS('Faturamento SP2'!$O$2:$O$557,'Faturamento SP2'!$D$2:$D$557,'Infos Relatório'!$B$164,'Faturamento SP2'!$E$2:$E$557,'Infos Relatório'!$B177,'Faturamento SP2'!$Z$2:$Z$557,'Infos Relatório'!AG$1,'Faturamento SP2'!$T$2:$T$557,"Sim")+SUMIFS('Faturamento SP2'!$P$2:$P$557,'Faturamento SP2'!$D$2:$D$557,'Infos Relatório'!$B$164,'Faturamento SP2'!$E$2:$E$557,'Infos Relatório'!$B177,'Faturamento SP2'!$Z$2:$Z$557,'Infos Relatório'!AG$1,'Faturamento SP2'!$T$2:$T$557,"Sim")</f>
        <v>0</v>
      </c>
      <c r="AK177" s="27" t="e">
        <f t="shared" si="65"/>
        <v>#DIV/0!</v>
      </c>
      <c r="AL177" s="24">
        <f>SUMIFS('Faturamento SP2'!$H$2:$H$557,'Faturamento SP2'!$D$2:$D$557,'Infos Relatório'!$B$164,'Faturamento SP2'!$E$2:$E$557,'Infos Relatório'!$B177,'Faturamento SP2'!$Z$2:$Z$557,'Infos Relatório'!AG$1)</f>
        <v>0</v>
      </c>
      <c r="AM177" s="23">
        <f>COUNTIFS('Faturamento SP2'!$D$2:$D$557,'Infos Relatório'!$B$164,'Faturamento SP2'!$E$2:$E$557,'Infos Relatório'!$B177,'Faturamento SP2'!$Z$2:$Z$557,'Infos Relatório'!AM$1)</f>
        <v>0</v>
      </c>
      <c r="AN177" s="14">
        <f>SUMIFS('Faturamento SP2'!$G$2:$G$557,'Faturamento SP2'!$D$2:$D$557,'Infos Relatório'!$B$164,'Faturamento SP2'!$E$2:$E$557,'Infos Relatório'!$B177,'Faturamento SP2'!$Z$2:$Z$557,'Infos Relatório'!AM$1)</f>
        <v>0</v>
      </c>
      <c r="AO177" s="14">
        <f>SUMIFS('Faturamento SP2'!$J$2:$J$557,'Faturamento SP2'!$D$2:$D$557,'Infos Relatório'!$B$164,'Faturamento SP2'!$E$2:$E$557,'Infos Relatório'!$B177,'Faturamento SP2'!$Z$2:$Z$557,'Infos Relatório'!AM$1)</f>
        <v>0</v>
      </c>
      <c r="AP177" s="15">
        <f>SUMIFS('Faturamento SP2'!$O$2:$O$557,'Faturamento SP2'!$D$2:$D$557,'Infos Relatório'!$B$164,'Faturamento SP2'!$E$2:$E$557,'Infos Relatório'!$B177,'Faturamento SP2'!$Z$2:$Z$557,'Infos Relatório'!AM$1,'Faturamento SP2'!$T$2:$T$557,"Sim")+SUMIFS('Faturamento SP2'!$P$2:$P$557,'Faturamento SP2'!$D$2:$D$557,'Infos Relatório'!$B$164,'Faturamento SP2'!$E$2:$E$557,'Infos Relatório'!$B177,'Faturamento SP2'!$Z$2:$Z$557,'Infos Relatório'!AM$1,'Faturamento SP2'!$T$2:$T$557,"Sim")</f>
        <v>0</v>
      </c>
      <c r="AQ177" s="27" t="e">
        <f t="shared" si="66"/>
        <v>#DIV/0!</v>
      </c>
      <c r="AR177" s="24">
        <f>SUMIFS('Faturamento SP2'!$H$2:$H$557,'Faturamento SP2'!$D$2:$D$557,'Infos Relatório'!$B$164,'Faturamento SP2'!$E$2:$E$557,'Infos Relatório'!$B177,'Faturamento SP2'!$Z$2:$Z$557,'Infos Relatório'!AM$1)</f>
        <v>0</v>
      </c>
      <c r="AS177" s="23">
        <f>COUNTIFS('Faturamento SP2'!$D$2:$D$557,'Infos Relatório'!$B$164,'Faturamento SP2'!$E$2:$E$557,'Infos Relatório'!$B177,'Faturamento SP2'!$Z$2:$Z$557,'Infos Relatório'!AS$1)</f>
        <v>0</v>
      </c>
      <c r="AT177" s="14">
        <f>SUMIFS('Faturamento SP2'!$G$2:$G$557,'Faturamento SP2'!$D$2:$D$557,'Infos Relatório'!$B$164,'Faturamento SP2'!$E$2:$E$557,'Infos Relatório'!$B177,'Faturamento SP2'!$Z$2:$Z$557,'Infos Relatório'!AS$1)</f>
        <v>0</v>
      </c>
      <c r="AU177" s="14">
        <f>SUMIFS('Faturamento SP2'!$J$2:$J$557,'Faturamento SP2'!$D$2:$D$557,'Infos Relatório'!$B$164,'Faturamento SP2'!$E$2:$E$557,'Infos Relatório'!$B177,'Faturamento SP2'!$Z$2:$Z$557,'Infos Relatório'!AS$1)</f>
        <v>0</v>
      </c>
      <c r="AV177" s="15">
        <f>SUMIFS('Faturamento SP2'!$O$2:$O$557,'Faturamento SP2'!$D$2:$D$557,'Infos Relatório'!$B$164,'Faturamento SP2'!$E$2:$E$557,'Infos Relatório'!$B177,'Faturamento SP2'!$Z$2:$Z$557,'Infos Relatório'!AS$1,'Faturamento SP2'!$T$2:$T$557,"Sim")+SUMIFS('Faturamento SP2'!$P$2:$P$557,'Faturamento SP2'!$D$2:$D$557,'Infos Relatório'!$B$164,'Faturamento SP2'!$E$2:$E$557,'Infos Relatório'!$B177,'Faturamento SP2'!$Z$2:$Z$557,'Infos Relatório'!AS$1,'Faturamento SP2'!$T$2:$T$557,"Sim")</f>
        <v>0</v>
      </c>
      <c r="AW177" s="27" t="e">
        <f t="shared" si="67"/>
        <v>#DIV/0!</v>
      </c>
      <c r="AX177" s="24">
        <f>SUMIFS('Faturamento SP2'!$H$2:$H$557,'Faturamento SP2'!$D$2:$D$557,'Infos Relatório'!$B$164,'Faturamento SP2'!$E$2:$E$557,'Infos Relatório'!$B177,'Faturamento SP2'!$Z$2:$Z$557,'Infos Relatório'!AS$1)</f>
        <v>0</v>
      </c>
      <c r="AY177" s="23">
        <f>COUNTIFS('Faturamento SP2'!$D$2:$D$557,'Infos Relatório'!$B$164,'Faturamento SP2'!$E$2:$E$557,'Infos Relatório'!$B177,'Faturamento SP2'!$Z$2:$Z$557,'Infos Relatório'!AY$1)</f>
        <v>0</v>
      </c>
      <c r="AZ177" s="14">
        <f>SUMIFS('Faturamento SP2'!$G$2:$G$557,'Faturamento SP2'!$D$2:$D$557,'Infos Relatório'!$B$164,'Faturamento SP2'!$E$2:$E$557,'Infos Relatório'!$B177,'Faturamento SP2'!$Z$2:$Z$557,'Infos Relatório'!AY$1)</f>
        <v>0</v>
      </c>
      <c r="BA177" s="14">
        <f>SUMIFS('Faturamento SP2'!$J$2:$J$557,'Faturamento SP2'!$D$2:$D$557,'Infos Relatório'!$B$164,'Faturamento SP2'!$E$2:$E$557,'Infos Relatório'!$B177,'Faturamento SP2'!$Z$2:$Z$557,'Infos Relatório'!AY$1)</f>
        <v>0</v>
      </c>
      <c r="BB177" s="15">
        <f>SUMIFS('Faturamento SP2'!$O$2:$O$557,'Faturamento SP2'!$D$2:$D$557,'Infos Relatório'!$B$164,'Faturamento SP2'!$E$2:$E$557,'Infos Relatório'!$B177,'Faturamento SP2'!$Z$2:$Z$557,'Infos Relatório'!AY$1,'Faturamento SP2'!$T$2:$T$557,"Sim")+SUMIFS('Faturamento SP2'!$P$2:$P$557,'Faturamento SP2'!$D$2:$D$557,'Infos Relatório'!$B$164,'Faturamento SP2'!$E$2:$E$557,'Infos Relatório'!$B177,'Faturamento SP2'!$Z$2:$Z$557,'Infos Relatório'!AY$1,'Faturamento SP2'!$T$2:$T$557,"Sim")</f>
        <v>0</v>
      </c>
      <c r="BC177" s="27" t="e">
        <f t="shared" si="68"/>
        <v>#DIV/0!</v>
      </c>
      <c r="BD177" s="24">
        <f>SUMIFS('Faturamento SP2'!$H$2:$H$557,'Faturamento SP2'!$D$2:$D$557,'Infos Relatório'!$B$164,'Faturamento SP2'!$E$2:$E$557,'Infos Relatório'!$B177,'Faturamento SP2'!$Z$2:$Z$557,'Infos Relatório'!AY$1)</f>
        <v>0</v>
      </c>
      <c r="BE177" s="23">
        <f>COUNTIFS('Faturamento SP2'!$D$2:$D$557,'Infos Relatório'!$B$164,'Faturamento SP2'!$E$2:$E$557,'Infos Relatório'!$B177,'Faturamento SP2'!$Z$2:$Z$557,'Infos Relatório'!BE$1)</f>
        <v>0</v>
      </c>
      <c r="BF177" s="14">
        <f>SUMIFS('Faturamento SP2'!$G$2:$G$557,'Faturamento SP2'!$D$2:$D$557,'Infos Relatório'!$B$164,'Faturamento SP2'!$E$2:$E$557,'Infos Relatório'!$B177,'Faturamento SP2'!$Z$2:$Z$557,'Infos Relatório'!BE$1)</f>
        <v>0</v>
      </c>
      <c r="BG177" s="14">
        <f>SUMIFS('Faturamento SP2'!$J$2:$J$557,'Faturamento SP2'!$D$2:$D$557,'Infos Relatório'!$B$164,'Faturamento SP2'!$E$2:$E$557,'Infos Relatório'!$B177,'Faturamento SP2'!$Z$2:$Z$557,'Infos Relatório'!BE$1)</f>
        <v>0</v>
      </c>
      <c r="BH177" s="15">
        <f>SUMIFS('Faturamento SP2'!$O$2:$O$557,'Faturamento SP2'!$D$2:$D$557,'Infos Relatório'!$B$164,'Faturamento SP2'!$E$2:$E$557,'Infos Relatório'!$B177,'Faturamento SP2'!$Z$2:$Z$557,'Infos Relatório'!BE$1,'Faturamento SP2'!$T$2:$T$557,"Sim")+SUMIFS('Faturamento SP2'!$P$2:$P$557,'Faturamento SP2'!$D$2:$D$557,'Infos Relatório'!$B$164,'Faturamento SP2'!$E$2:$E$557,'Infos Relatório'!$B177,'Faturamento SP2'!$Z$2:$Z$557,'Infos Relatório'!BE$1,'Faturamento SP2'!$T$2:$T$557,"Sim")</f>
        <v>0</v>
      </c>
      <c r="BI177" s="27" t="e">
        <f t="shared" si="69"/>
        <v>#DIV/0!</v>
      </c>
      <c r="BJ177" s="24">
        <f>SUMIFS('Faturamento SP2'!$H$2:$H$557,'Faturamento SP2'!$D$2:$D$557,'Infos Relatório'!$B$164,'Faturamento SP2'!$E$2:$E$557,'Infos Relatório'!$B177,'Faturamento SP2'!$Z$2:$Z$557,'Infos Relatório'!BE$1)</f>
        <v>0</v>
      </c>
      <c r="BK177" s="23">
        <f>COUNTIFS('Faturamento SP2'!$D$2:$D$557,'Infos Relatório'!$B$164,'Faturamento SP2'!$E$2:$E$557,'Infos Relatório'!$B177,'Faturamento SP2'!$Z$2:$Z$557,'Infos Relatório'!BK$1)</f>
        <v>0</v>
      </c>
      <c r="BL177" s="14">
        <f>SUMIFS('Faturamento SP2'!$G$2:$G$557,'Faturamento SP2'!$D$2:$D$557,'Infos Relatório'!$B$164,'Faturamento SP2'!$E$2:$E$557,'Infos Relatório'!$B177,'Faturamento SP2'!$Z$2:$Z$557,'Infos Relatório'!BK$1)</f>
        <v>0</v>
      </c>
      <c r="BM177" s="14">
        <f>SUMIFS('Faturamento SP2'!$J$2:$J$557,'Faturamento SP2'!$D$2:$D$557,'Infos Relatório'!$B$164,'Faturamento SP2'!$E$2:$E$557,'Infos Relatório'!$B177,'Faturamento SP2'!$Z$2:$Z$557,'Infos Relatório'!BK$1)</f>
        <v>0</v>
      </c>
      <c r="BN177" s="15">
        <f>SUMIFS('Faturamento SP2'!$O$2:$O$557,'Faturamento SP2'!$D$2:$D$557,'Infos Relatório'!$B$164,'Faturamento SP2'!$E$2:$E$557,'Infos Relatório'!$B177,'Faturamento SP2'!$Z$2:$Z$557,'Infos Relatório'!BK$1,'Faturamento SP2'!$T$2:$T$557,"Sim")+SUMIFS('Faturamento SP2'!$P$2:$P$557,'Faturamento SP2'!$D$2:$D$557,'Infos Relatório'!$B$164,'Faturamento SP2'!$E$2:$E$557,'Infos Relatório'!$B177,'Faturamento SP2'!$Z$2:$Z$557,'Infos Relatório'!BK$1,'Faturamento SP2'!$T$2:$T$557,"Sim")</f>
        <v>0</v>
      </c>
      <c r="BO177" s="27" t="e">
        <f t="shared" si="70"/>
        <v>#DIV/0!</v>
      </c>
      <c r="BP177" s="24">
        <f>SUMIFS('Faturamento SP2'!$H$2:$H$557,'Faturamento SP2'!$D$2:$D$557,'Infos Relatório'!$B$164,'Faturamento SP2'!$E$2:$E$557,'Infos Relatório'!$B177,'Faturamento SP2'!$Z$2:$Z$557,'Infos Relatório'!BK$1)</f>
        <v>0</v>
      </c>
      <c r="BQ177" s="23">
        <f>COUNTIFS('Faturamento SP2'!$D$2:$D$557,'Infos Relatório'!$B$164,'Faturamento SP2'!$E$2:$E$557,'Infos Relatório'!$B177,'Faturamento SP2'!$Z$2:$Z$557,'Infos Relatório'!BQ$1)</f>
        <v>0</v>
      </c>
      <c r="BR177" s="14">
        <f>SUMIFS('Faturamento SP2'!$G$2:$G$557,'Faturamento SP2'!$D$2:$D$557,'Infos Relatório'!$B$164,'Faturamento SP2'!$E$2:$E$557,'Infos Relatório'!$B177,'Faturamento SP2'!$Z$2:$Z$557,'Infos Relatório'!BQ$1)</f>
        <v>0</v>
      </c>
      <c r="BS177" s="14">
        <f>SUMIFS('Faturamento SP2'!$J$2:$J$557,'Faturamento SP2'!$D$2:$D$557,'Infos Relatório'!$B$164,'Faturamento SP2'!$E$2:$E$557,'Infos Relatório'!$B177,'Faturamento SP2'!$Z$2:$Z$557,'Infos Relatório'!BQ$1)</f>
        <v>0</v>
      </c>
      <c r="BT177" s="15">
        <f>SUMIFS('Faturamento SP2'!$O$2:$O$557,'Faturamento SP2'!$D$2:$D$557,'Infos Relatório'!$B$164,'Faturamento SP2'!$E$2:$E$557,'Infos Relatório'!$B177,'Faturamento SP2'!$Z$2:$Z$557,'Infos Relatório'!BQ$1,'Faturamento SP2'!$T$2:$T$557,"Sim")+SUMIFS('Faturamento SP2'!$P$2:$P$557,'Faturamento SP2'!$D$2:$D$557,'Infos Relatório'!$B$164,'Faturamento SP2'!$E$2:$E$557,'Infos Relatório'!$B177,'Faturamento SP2'!$Z$2:$Z$557,'Infos Relatório'!BQ$1,'Faturamento SP2'!$T$2:$T$557,"Sim")</f>
        <v>0</v>
      </c>
      <c r="BU177" s="27" t="e">
        <f t="shared" si="71"/>
        <v>#DIV/0!</v>
      </c>
      <c r="BV177" s="24">
        <f>SUMIFS('Faturamento SP2'!$H$2:$H$557,'Faturamento SP2'!$D$2:$D$557,'Infos Relatório'!$B$164,'Faturamento SP2'!$E$2:$E$557,'Infos Relatório'!$B177,'Faturamento SP2'!$Z$2:$Z$557,'Infos Relatório'!BQ$1)</f>
        <v>0</v>
      </c>
    </row>
    <row r="178" spans="2:74">
      <c r="B178" s="17" t="s">
        <v>248</v>
      </c>
      <c r="C178" s="23">
        <f>COUNTIFS('Faturamento SP2'!$D$2:$D$557,'Infos Relatório'!$B$164,'Faturamento SP2'!$E$2:$E$557,'Infos Relatório'!$B178,'Faturamento SP2'!$Z$2:$Z$557,'Infos Relatório'!C$1)</f>
        <v>0</v>
      </c>
      <c r="D178" s="14">
        <f>SUMIFS('Faturamento SP2'!$G$2:$G$557,'Faturamento SP2'!$D$2:$D$557,'Infos Relatório'!$B$164,'Faturamento SP2'!$E$2:$E$557,'Infos Relatório'!$B178,'Faturamento SP2'!$Z$2:$Z$557,'Infos Relatório'!C$1)</f>
        <v>0</v>
      </c>
      <c r="E178" s="55">
        <f>SUMIFS('Faturamento SP2'!$J$2:$J$557,'Faturamento SP2'!$D$2:$D$557,'Infos Relatório'!$B$164,'Faturamento SP2'!$E$2:$E$557,'Infos Relatório'!$B178,'Faturamento SP2'!$Z$2:$Z$557,'Infos Relatório'!C$1)</f>
        <v>0</v>
      </c>
      <c r="F178" s="15">
        <f>SUMIFS('Faturamento SP2'!$O$2:$O$557,'Faturamento SP2'!$D$2:$D$557,'Infos Relatório'!$B$164,'Faturamento SP2'!$E$2:$E$557,'Infos Relatório'!$B178,'Faturamento SP2'!$Z$2:$Z$557,'Infos Relatório'!C$1,'Faturamento SP2'!$T$2:$T$557,"Sim")+SUMIFS('Faturamento SP2'!$P$2:$P$557,'Faturamento SP2'!$D$2:$D$557,'Infos Relatório'!$B$164,'Faturamento SP2'!$E$2:$E$557,'Infos Relatório'!$B178,'Faturamento SP2'!$Z$2:$Z$557,'Infos Relatório'!C$1,'Faturamento SP2'!$T$2:$T$557,"Sim")</f>
        <v>0</v>
      </c>
      <c r="G178" s="60" t="e">
        <f t="shared" si="60"/>
        <v>#DIV/0!</v>
      </c>
      <c r="H178" s="24">
        <f>SUMIFS('Faturamento SP2'!$H$2:$H$557,'Faturamento SP2'!$D$2:$D$557,'Infos Relatório'!$B$164,'Faturamento SP2'!$E$2:$E$557,'Infos Relatório'!$B178,'Faturamento SP2'!$Z$2:$Z$557,'Infos Relatório'!C$1)</f>
        <v>0</v>
      </c>
      <c r="I178" s="23">
        <f>COUNTIFS('Faturamento SP2'!$D$2:$D$557,'Infos Relatório'!$B$164,'Faturamento SP2'!$E$2:$E$557,'Infos Relatório'!$B178,'Faturamento SP2'!$Z$2:$Z$557,'Infos Relatório'!I$1)</f>
        <v>0</v>
      </c>
      <c r="J178" s="14">
        <f>SUMIFS('Faturamento SP2'!$G$2:$G$557,'Faturamento SP2'!$D$2:$D$557,'Infos Relatório'!$B$164,'Faturamento SP2'!$E$2:$E$557,'Infos Relatório'!$B178,'Faturamento SP2'!$Z$2:$Z$557,'Infos Relatório'!I$1)</f>
        <v>0</v>
      </c>
      <c r="K178" s="55">
        <f>SUMIFS('Faturamento SP2'!$J$2:$J$557,'Faturamento SP2'!$D$2:$D$557,'Infos Relatório'!$B$164,'Faturamento SP2'!$E$2:$E$557,'Infos Relatório'!$B178,'Faturamento SP2'!$Z$2:$Z$557,'Infos Relatório'!I$1)</f>
        <v>0</v>
      </c>
      <c r="L178" s="15">
        <f>SUMIFS('Faturamento SP2'!$O$2:$O$557,'Faturamento SP2'!$D$2:$D$557,'Infos Relatório'!$B$164,'Faturamento SP2'!$E$2:$E$557,'Infos Relatório'!$B178,'Faturamento SP2'!$Z$2:$Z$557,'Infos Relatório'!I$1,'Faturamento SP2'!$T$2:$T$557,"Sim")+SUMIFS('Faturamento SP2'!$P$2:$P$557,'Faturamento SP2'!$D$2:$D$557,'Infos Relatório'!$B$164,'Faturamento SP2'!$E$2:$E$557,'Infos Relatório'!$B178,'Faturamento SP2'!$Z$2:$Z$557,'Infos Relatório'!I$1,'Faturamento SP2'!$T$2:$T$557,"Sim")</f>
        <v>0</v>
      </c>
      <c r="M178" s="27" t="e">
        <f t="shared" si="61"/>
        <v>#DIV/0!</v>
      </c>
      <c r="N178" s="24">
        <f>SUMIFS('Faturamento SP2'!$H$2:$H$557,'Faturamento SP2'!$D$2:$D$557,'Infos Relatório'!$B$164,'Faturamento SP2'!$E$2:$E$557,'Infos Relatório'!$B178,'Faturamento SP2'!$Z$2:$Z$557,'Infos Relatório'!I$1)</f>
        <v>0</v>
      </c>
      <c r="O178" s="23">
        <f>COUNTIFS('Faturamento SP2'!$D$2:$D$557,'Infos Relatório'!$B$164,'Faturamento SP2'!$E$2:$E$557,'Infos Relatório'!$B178,'Faturamento SP2'!$Z$2:$Z$557,'Infos Relatório'!O$1)</f>
        <v>0</v>
      </c>
      <c r="P178" s="14">
        <f>SUMIFS('Faturamento SP2'!$G$2:$G$557,'Faturamento SP2'!$D$2:$D$557,'Infos Relatório'!$B$164,'Faturamento SP2'!$E$2:$E$557,'Infos Relatório'!$B178,'Faturamento SP2'!$Z$2:$Z$557,'Infos Relatório'!O$1)</f>
        <v>0</v>
      </c>
      <c r="Q178" s="14">
        <f>SUMIFS('Faturamento SP2'!$J$2:$J$557,'Faturamento SP2'!$D$2:$D$557,'Infos Relatório'!$B$164,'Faturamento SP2'!$E$2:$E$557,'Infos Relatório'!$B178,'Faturamento SP2'!$Z$2:$Z$557,'Infos Relatório'!O$1)</f>
        <v>0</v>
      </c>
      <c r="R178" s="15">
        <f>SUMIFS('Faturamento SP2'!$O$2:$O$557,'Faturamento SP2'!$D$2:$D$557,'Infos Relatório'!$B$164,'Faturamento SP2'!$E$2:$E$557,'Infos Relatório'!$B178,'Faturamento SP2'!$Z$2:$Z$557,'Infos Relatório'!O$1,'Faturamento SP2'!$T$2:$T$557,"Sim")+SUMIFS('Faturamento SP2'!$P$2:$P$557,'Faturamento SP2'!$D$2:$D$557,'Infos Relatório'!$B$164,'Faturamento SP2'!$E$2:$E$557,'Infos Relatório'!$B178,'Faturamento SP2'!$Z$2:$Z$557,'Infos Relatório'!O$1,'Faturamento SP2'!$T$2:$T$557,"Sim")</f>
        <v>0</v>
      </c>
      <c r="S178" s="27" t="e">
        <f t="shared" si="62"/>
        <v>#DIV/0!</v>
      </c>
      <c r="T178" s="24">
        <f>SUMIFS('Faturamento SP2'!$H$2:$H$557,'Faturamento SP2'!$D$2:$D$557,'Infos Relatório'!$B$164,'Faturamento SP2'!$E$2:$E$557,'Infos Relatório'!$B178,'Faturamento SP2'!$Z$2:$Z$557,'Infos Relatório'!O$1)</f>
        <v>0</v>
      </c>
      <c r="U178" s="23">
        <f>COUNTIFS('Faturamento SP2'!$D$2:$D$557,'Infos Relatório'!$B$164,'Faturamento SP2'!$E$2:$E$557,'Infos Relatório'!$B178,'Faturamento SP2'!$Z$2:$Z$557,'Infos Relatório'!U$1)</f>
        <v>0</v>
      </c>
      <c r="V178" s="14">
        <f>SUMIFS('Faturamento SP2'!$G$2:$G$557,'Faturamento SP2'!$D$2:$D$557,'Infos Relatório'!$B$164,'Faturamento SP2'!$E$2:$E$557,'Infos Relatório'!$B178,'Faturamento SP2'!$Z$2:$Z$557,'Infos Relatório'!U$1)</f>
        <v>0</v>
      </c>
      <c r="W178" s="14">
        <f>SUMIFS('Faturamento SP2'!$J$2:$J$557,'Faturamento SP2'!$D$2:$D$557,'Infos Relatório'!$B$164,'Faturamento SP2'!$E$2:$E$557,'Infos Relatório'!$B178,'Faturamento SP2'!$Z$2:$Z$557,'Infos Relatório'!U$1)</f>
        <v>0</v>
      </c>
      <c r="X178" s="15">
        <f>SUMIFS('Faturamento SP2'!$O$2:$O$557,'Faturamento SP2'!$D$2:$D$557,'Infos Relatório'!$B$164,'Faturamento SP2'!$E$2:$E$557,'Infos Relatório'!$B178,'Faturamento SP2'!$Z$2:$Z$557,'Infos Relatório'!U$1,'Faturamento SP2'!$T$2:$T$557,"Sim")+SUMIFS('Faturamento SP2'!$P$2:$P$557,'Faturamento SP2'!$D$2:$D$557,'Infos Relatório'!$B$164,'Faturamento SP2'!$E$2:$E$557,'Infos Relatório'!$B178,'Faturamento SP2'!$Z$2:$Z$557,'Infos Relatório'!U$1,'Faturamento SP2'!$T$2:$T$557,"Sim")</f>
        <v>0</v>
      </c>
      <c r="Y178" s="27" t="e">
        <f t="shared" si="63"/>
        <v>#DIV/0!</v>
      </c>
      <c r="Z178" s="24">
        <f>SUMIFS('Faturamento SP2'!$H$2:$H$557,'Faturamento SP2'!$D$2:$D$557,'Infos Relatório'!$B$164,'Faturamento SP2'!$E$2:$E$557,'Infos Relatório'!$B178,'Faturamento SP2'!$Z$2:$Z$557,'Infos Relatório'!U$1)</f>
        <v>0</v>
      </c>
      <c r="AA178" s="23">
        <f>COUNTIFS('Faturamento SP2'!$D$2:$D$557,'Infos Relatório'!$B$164,'Faturamento SP2'!$E$2:$E$557,'Infos Relatório'!$B178,'Faturamento SP2'!$Z$2:$Z$557,'Infos Relatório'!AA$1)</f>
        <v>0</v>
      </c>
      <c r="AB178" s="14">
        <f>SUMIFS('Faturamento SP2'!$G$2:$G$557,'Faturamento SP2'!$D$2:$D$557,'Infos Relatório'!$B$164,'Faturamento SP2'!$E$2:$E$557,'Infos Relatório'!$B178,'Faturamento SP2'!$Z$2:$Z$557,'Infos Relatório'!AA$1)</f>
        <v>0</v>
      </c>
      <c r="AC178" s="14">
        <f>SUMIFS('Faturamento SP2'!$J$2:$J$557,'Faturamento SP2'!$D$2:$D$557,'Infos Relatório'!$B$164,'Faturamento SP2'!$E$2:$E$557,'Infos Relatório'!$B178,'Faturamento SP2'!$Z$2:$Z$557,'Infos Relatório'!AA$1)</f>
        <v>0</v>
      </c>
      <c r="AD178" s="15">
        <f>SUMIFS('Faturamento SP2'!$O$2:$O$557,'Faturamento SP2'!$D$2:$D$557,'Infos Relatório'!$B$164,'Faturamento SP2'!$E$2:$E$557,'Infos Relatório'!$B178,'Faturamento SP2'!$Z$2:$Z$557,'Infos Relatório'!AA$1,'Faturamento SP2'!$T$2:$T$557,"Sim")+SUMIFS('Faturamento SP2'!$P$2:$P$557,'Faturamento SP2'!$D$2:$D$557,'Infos Relatório'!$B$164,'Faturamento SP2'!$E$2:$E$557,'Infos Relatório'!$B178,'Faturamento SP2'!$Z$2:$Z$557,'Infos Relatório'!AA$1,'Faturamento SP2'!$T$2:$T$557,"Sim")</f>
        <v>0</v>
      </c>
      <c r="AE178" s="27" t="e">
        <f t="shared" si="64"/>
        <v>#DIV/0!</v>
      </c>
      <c r="AF178" s="24">
        <f>SUMIFS('Faturamento SP2'!$H$2:$H$557,'Faturamento SP2'!$D$2:$D$557,'Infos Relatório'!$B$164,'Faturamento SP2'!$E$2:$E$557,'Infos Relatório'!$B178,'Faturamento SP2'!$Z$2:$Z$557,'Infos Relatório'!AA$1)</f>
        <v>0</v>
      </c>
      <c r="AG178" s="23">
        <f>COUNTIFS('Faturamento SP2'!$D$2:$D$557,'Infos Relatório'!$B$164,'Faturamento SP2'!$E$2:$E$557,'Infos Relatório'!$B178,'Faturamento SP2'!$Z$2:$Z$557,'Infos Relatório'!AG$1)</f>
        <v>0</v>
      </c>
      <c r="AH178" s="14">
        <f>SUMIFS('Faturamento SP2'!$G$2:$G$557,'Faturamento SP2'!$D$2:$D$557,'Infos Relatório'!$B$164,'Faturamento SP2'!$E$2:$E$557,'Infos Relatório'!$B178,'Faturamento SP2'!$Z$2:$Z$557,'Infos Relatório'!AG$1)</f>
        <v>0</v>
      </c>
      <c r="AI178" s="14">
        <f>SUMIFS('Faturamento SP2'!$J$2:$J$557,'Faturamento SP2'!$D$2:$D$557,'Infos Relatório'!$B$164,'Faturamento SP2'!$E$2:$E$557,'Infos Relatório'!$B178,'Faturamento SP2'!$Z$2:$Z$557,'Infos Relatório'!AG$1)</f>
        <v>0</v>
      </c>
      <c r="AJ178" s="15">
        <f>SUMIFS('Faturamento SP2'!$O$2:$O$557,'Faturamento SP2'!$D$2:$D$557,'Infos Relatório'!$B$164,'Faturamento SP2'!$E$2:$E$557,'Infos Relatório'!$B178,'Faturamento SP2'!$Z$2:$Z$557,'Infos Relatório'!AG$1,'Faturamento SP2'!$T$2:$T$557,"Sim")+SUMIFS('Faturamento SP2'!$P$2:$P$557,'Faturamento SP2'!$D$2:$D$557,'Infos Relatório'!$B$164,'Faturamento SP2'!$E$2:$E$557,'Infos Relatório'!$B178,'Faturamento SP2'!$Z$2:$Z$557,'Infos Relatório'!AG$1,'Faturamento SP2'!$T$2:$T$557,"Sim")</f>
        <v>0</v>
      </c>
      <c r="AK178" s="27" t="e">
        <f t="shared" si="65"/>
        <v>#DIV/0!</v>
      </c>
      <c r="AL178" s="24">
        <f>SUMIFS('Faturamento SP2'!$H$2:$H$557,'Faturamento SP2'!$D$2:$D$557,'Infos Relatório'!$B$164,'Faturamento SP2'!$E$2:$E$557,'Infos Relatório'!$B178,'Faturamento SP2'!$Z$2:$Z$557,'Infos Relatório'!AG$1)</f>
        <v>0</v>
      </c>
      <c r="AM178" s="23">
        <f>COUNTIFS('Faturamento SP2'!$D$2:$D$557,'Infos Relatório'!$B$164,'Faturamento SP2'!$E$2:$E$557,'Infos Relatório'!$B178,'Faturamento SP2'!$Z$2:$Z$557,'Infos Relatório'!AM$1)</f>
        <v>0</v>
      </c>
      <c r="AN178" s="14">
        <f>SUMIFS('Faturamento SP2'!$G$2:$G$557,'Faturamento SP2'!$D$2:$D$557,'Infos Relatório'!$B$164,'Faturamento SP2'!$E$2:$E$557,'Infos Relatório'!$B178,'Faturamento SP2'!$Z$2:$Z$557,'Infos Relatório'!AM$1)</f>
        <v>0</v>
      </c>
      <c r="AO178" s="14">
        <f>SUMIFS('Faturamento SP2'!$J$2:$J$557,'Faturamento SP2'!$D$2:$D$557,'Infos Relatório'!$B$164,'Faturamento SP2'!$E$2:$E$557,'Infos Relatório'!$B178,'Faturamento SP2'!$Z$2:$Z$557,'Infos Relatório'!AM$1)</f>
        <v>0</v>
      </c>
      <c r="AP178" s="15">
        <f>SUMIFS('Faturamento SP2'!$O$2:$O$557,'Faturamento SP2'!$D$2:$D$557,'Infos Relatório'!$B$164,'Faturamento SP2'!$E$2:$E$557,'Infos Relatório'!$B178,'Faturamento SP2'!$Z$2:$Z$557,'Infos Relatório'!AM$1,'Faturamento SP2'!$T$2:$T$557,"Sim")+SUMIFS('Faturamento SP2'!$P$2:$P$557,'Faturamento SP2'!$D$2:$D$557,'Infos Relatório'!$B$164,'Faturamento SP2'!$E$2:$E$557,'Infos Relatório'!$B178,'Faturamento SP2'!$Z$2:$Z$557,'Infos Relatório'!AM$1,'Faturamento SP2'!$T$2:$T$557,"Sim")</f>
        <v>0</v>
      </c>
      <c r="AQ178" s="27" t="e">
        <f t="shared" si="66"/>
        <v>#DIV/0!</v>
      </c>
      <c r="AR178" s="24">
        <f>SUMIFS('Faturamento SP2'!$H$2:$H$557,'Faturamento SP2'!$D$2:$D$557,'Infos Relatório'!$B$164,'Faturamento SP2'!$E$2:$E$557,'Infos Relatório'!$B178,'Faturamento SP2'!$Z$2:$Z$557,'Infos Relatório'!AM$1)</f>
        <v>0</v>
      </c>
      <c r="AS178" s="23">
        <f>COUNTIFS('Faturamento SP2'!$D$2:$D$557,'Infos Relatório'!$B$164,'Faturamento SP2'!$E$2:$E$557,'Infos Relatório'!$B178,'Faturamento SP2'!$Z$2:$Z$557,'Infos Relatório'!AS$1)</f>
        <v>0</v>
      </c>
      <c r="AT178" s="14">
        <f>SUMIFS('Faturamento SP2'!$G$2:$G$557,'Faturamento SP2'!$D$2:$D$557,'Infos Relatório'!$B$164,'Faturamento SP2'!$E$2:$E$557,'Infos Relatório'!$B178,'Faturamento SP2'!$Z$2:$Z$557,'Infos Relatório'!AS$1)</f>
        <v>0</v>
      </c>
      <c r="AU178" s="14">
        <f>SUMIFS('Faturamento SP2'!$J$2:$J$557,'Faturamento SP2'!$D$2:$D$557,'Infos Relatório'!$B$164,'Faturamento SP2'!$E$2:$E$557,'Infos Relatório'!$B178,'Faturamento SP2'!$Z$2:$Z$557,'Infos Relatório'!AS$1)</f>
        <v>0</v>
      </c>
      <c r="AV178" s="15">
        <f>SUMIFS('Faturamento SP2'!$O$2:$O$557,'Faturamento SP2'!$D$2:$D$557,'Infos Relatório'!$B$164,'Faturamento SP2'!$E$2:$E$557,'Infos Relatório'!$B178,'Faturamento SP2'!$Z$2:$Z$557,'Infos Relatório'!AS$1,'Faturamento SP2'!$T$2:$T$557,"Sim")+SUMIFS('Faturamento SP2'!$P$2:$P$557,'Faturamento SP2'!$D$2:$D$557,'Infos Relatório'!$B$164,'Faturamento SP2'!$E$2:$E$557,'Infos Relatório'!$B178,'Faturamento SP2'!$Z$2:$Z$557,'Infos Relatório'!AS$1,'Faturamento SP2'!$T$2:$T$557,"Sim")</f>
        <v>0</v>
      </c>
      <c r="AW178" s="27" t="e">
        <f t="shared" si="67"/>
        <v>#DIV/0!</v>
      </c>
      <c r="AX178" s="24">
        <f>SUMIFS('Faturamento SP2'!$H$2:$H$557,'Faturamento SP2'!$D$2:$D$557,'Infos Relatório'!$B$164,'Faturamento SP2'!$E$2:$E$557,'Infos Relatório'!$B178,'Faturamento SP2'!$Z$2:$Z$557,'Infos Relatório'!AS$1)</f>
        <v>0</v>
      </c>
      <c r="AY178" s="23">
        <f>COUNTIFS('Faturamento SP2'!$D$2:$D$557,'Infos Relatório'!$B$164,'Faturamento SP2'!$E$2:$E$557,'Infos Relatório'!$B178,'Faturamento SP2'!$Z$2:$Z$557,'Infos Relatório'!AY$1)</f>
        <v>0</v>
      </c>
      <c r="AZ178" s="14">
        <f>SUMIFS('Faturamento SP2'!$G$2:$G$557,'Faturamento SP2'!$D$2:$D$557,'Infos Relatório'!$B$164,'Faturamento SP2'!$E$2:$E$557,'Infos Relatório'!$B178,'Faturamento SP2'!$Z$2:$Z$557,'Infos Relatório'!AY$1)</f>
        <v>0</v>
      </c>
      <c r="BA178" s="14">
        <f>SUMIFS('Faturamento SP2'!$J$2:$J$557,'Faturamento SP2'!$D$2:$D$557,'Infos Relatório'!$B$164,'Faturamento SP2'!$E$2:$E$557,'Infos Relatório'!$B178,'Faturamento SP2'!$Z$2:$Z$557,'Infos Relatório'!AY$1)</f>
        <v>0</v>
      </c>
      <c r="BB178" s="15">
        <f>SUMIFS('Faturamento SP2'!$O$2:$O$557,'Faturamento SP2'!$D$2:$D$557,'Infos Relatório'!$B$164,'Faturamento SP2'!$E$2:$E$557,'Infos Relatório'!$B178,'Faturamento SP2'!$Z$2:$Z$557,'Infos Relatório'!AY$1,'Faturamento SP2'!$T$2:$T$557,"Sim")+SUMIFS('Faturamento SP2'!$P$2:$P$557,'Faturamento SP2'!$D$2:$D$557,'Infos Relatório'!$B$164,'Faturamento SP2'!$E$2:$E$557,'Infos Relatório'!$B178,'Faturamento SP2'!$Z$2:$Z$557,'Infos Relatório'!AY$1,'Faturamento SP2'!$T$2:$T$557,"Sim")</f>
        <v>0</v>
      </c>
      <c r="BC178" s="27" t="e">
        <f t="shared" si="68"/>
        <v>#DIV/0!</v>
      </c>
      <c r="BD178" s="24">
        <f>SUMIFS('Faturamento SP2'!$H$2:$H$557,'Faturamento SP2'!$D$2:$D$557,'Infos Relatório'!$B$164,'Faturamento SP2'!$E$2:$E$557,'Infos Relatório'!$B178,'Faturamento SP2'!$Z$2:$Z$557,'Infos Relatório'!AY$1)</f>
        <v>0</v>
      </c>
      <c r="BE178" s="23">
        <f>COUNTIFS('Faturamento SP2'!$D$2:$D$557,'Infos Relatório'!$B$164,'Faturamento SP2'!$E$2:$E$557,'Infos Relatório'!$B178,'Faturamento SP2'!$Z$2:$Z$557,'Infos Relatório'!BE$1)</f>
        <v>0</v>
      </c>
      <c r="BF178" s="14">
        <f>SUMIFS('Faturamento SP2'!$G$2:$G$557,'Faturamento SP2'!$D$2:$D$557,'Infos Relatório'!$B$164,'Faturamento SP2'!$E$2:$E$557,'Infos Relatório'!$B178,'Faturamento SP2'!$Z$2:$Z$557,'Infos Relatório'!BE$1)</f>
        <v>0</v>
      </c>
      <c r="BG178" s="14">
        <f>SUMIFS('Faturamento SP2'!$J$2:$J$557,'Faturamento SP2'!$D$2:$D$557,'Infos Relatório'!$B$164,'Faturamento SP2'!$E$2:$E$557,'Infos Relatório'!$B178,'Faturamento SP2'!$Z$2:$Z$557,'Infos Relatório'!BE$1)</f>
        <v>0</v>
      </c>
      <c r="BH178" s="15">
        <f>SUMIFS('Faturamento SP2'!$O$2:$O$557,'Faturamento SP2'!$D$2:$D$557,'Infos Relatório'!$B$164,'Faturamento SP2'!$E$2:$E$557,'Infos Relatório'!$B178,'Faturamento SP2'!$Z$2:$Z$557,'Infos Relatório'!BE$1,'Faturamento SP2'!$T$2:$T$557,"Sim")+SUMIFS('Faturamento SP2'!$P$2:$P$557,'Faturamento SP2'!$D$2:$D$557,'Infos Relatório'!$B$164,'Faturamento SP2'!$E$2:$E$557,'Infos Relatório'!$B178,'Faturamento SP2'!$Z$2:$Z$557,'Infos Relatório'!BE$1,'Faturamento SP2'!$T$2:$T$557,"Sim")</f>
        <v>0</v>
      </c>
      <c r="BI178" s="27" t="e">
        <f t="shared" si="69"/>
        <v>#DIV/0!</v>
      </c>
      <c r="BJ178" s="24">
        <f>SUMIFS('Faturamento SP2'!$H$2:$H$557,'Faturamento SP2'!$D$2:$D$557,'Infos Relatório'!$B$164,'Faturamento SP2'!$E$2:$E$557,'Infos Relatório'!$B178,'Faturamento SP2'!$Z$2:$Z$557,'Infos Relatório'!BE$1)</f>
        <v>0</v>
      </c>
      <c r="BK178" s="23">
        <f>COUNTIFS('Faturamento SP2'!$D$2:$D$557,'Infos Relatório'!$B$164,'Faturamento SP2'!$E$2:$E$557,'Infos Relatório'!$B178,'Faturamento SP2'!$Z$2:$Z$557,'Infos Relatório'!BK$1)</f>
        <v>0</v>
      </c>
      <c r="BL178" s="14">
        <f>SUMIFS('Faturamento SP2'!$G$2:$G$557,'Faturamento SP2'!$D$2:$D$557,'Infos Relatório'!$B$164,'Faturamento SP2'!$E$2:$E$557,'Infos Relatório'!$B178,'Faturamento SP2'!$Z$2:$Z$557,'Infos Relatório'!BK$1)</f>
        <v>0</v>
      </c>
      <c r="BM178" s="14">
        <f>SUMIFS('Faturamento SP2'!$J$2:$J$557,'Faturamento SP2'!$D$2:$D$557,'Infos Relatório'!$B$164,'Faturamento SP2'!$E$2:$E$557,'Infos Relatório'!$B178,'Faturamento SP2'!$Z$2:$Z$557,'Infos Relatório'!BK$1)</f>
        <v>0</v>
      </c>
      <c r="BN178" s="15">
        <f>SUMIFS('Faturamento SP2'!$O$2:$O$557,'Faturamento SP2'!$D$2:$D$557,'Infos Relatório'!$B$164,'Faturamento SP2'!$E$2:$E$557,'Infos Relatório'!$B178,'Faturamento SP2'!$Z$2:$Z$557,'Infos Relatório'!BK$1,'Faturamento SP2'!$T$2:$T$557,"Sim")+SUMIFS('Faturamento SP2'!$P$2:$P$557,'Faturamento SP2'!$D$2:$D$557,'Infos Relatório'!$B$164,'Faturamento SP2'!$E$2:$E$557,'Infos Relatório'!$B178,'Faturamento SP2'!$Z$2:$Z$557,'Infos Relatório'!BK$1,'Faturamento SP2'!$T$2:$T$557,"Sim")</f>
        <v>0</v>
      </c>
      <c r="BO178" s="27" t="e">
        <f t="shared" si="70"/>
        <v>#DIV/0!</v>
      </c>
      <c r="BP178" s="24">
        <f>SUMIFS('Faturamento SP2'!$H$2:$H$557,'Faturamento SP2'!$D$2:$D$557,'Infos Relatório'!$B$164,'Faturamento SP2'!$E$2:$E$557,'Infos Relatório'!$B178,'Faturamento SP2'!$Z$2:$Z$557,'Infos Relatório'!BK$1)</f>
        <v>0</v>
      </c>
      <c r="BQ178" s="23">
        <f>COUNTIFS('Faturamento SP2'!$D$2:$D$557,'Infos Relatório'!$B$164,'Faturamento SP2'!$E$2:$E$557,'Infos Relatório'!$B178,'Faturamento SP2'!$Z$2:$Z$557,'Infos Relatório'!BQ$1)</f>
        <v>0</v>
      </c>
      <c r="BR178" s="14">
        <f>SUMIFS('Faturamento SP2'!$G$2:$G$557,'Faturamento SP2'!$D$2:$D$557,'Infos Relatório'!$B$164,'Faturamento SP2'!$E$2:$E$557,'Infos Relatório'!$B178,'Faturamento SP2'!$Z$2:$Z$557,'Infos Relatório'!BQ$1)</f>
        <v>0</v>
      </c>
      <c r="BS178" s="14">
        <f>SUMIFS('Faturamento SP2'!$J$2:$J$557,'Faturamento SP2'!$D$2:$D$557,'Infos Relatório'!$B$164,'Faturamento SP2'!$E$2:$E$557,'Infos Relatório'!$B178,'Faturamento SP2'!$Z$2:$Z$557,'Infos Relatório'!BQ$1)</f>
        <v>0</v>
      </c>
      <c r="BT178" s="15">
        <f>SUMIFS('Faturamento SP2'!$O$2:$O$557,'Faturamento SP2'!$D$2:$D$557,'Infos Relatório'!$B$164,'Faturamento SP2'!$E$2:$E$557,'Infos Relatório'!$B178,'Faturamento SP2'!$Z$2:$Z$557,'Infos Relatório'!BQ$1,'Faturamento SP2'!$T$2:$T$557,"Sim")+SUMIFS('Faturamento SP2'!$P$2:$P$557,'Faturamento SP2'!$D$2:$D$557,'Infos Relatório'!$B$164,'Faturamento SP2'!$E$2:$E$557,'Infos Relatório'!$B178,'Faturamento SP2'!$Z$2:$Z$557,'Infos Relatório'!BQ$1,'Faturamento SP2'!$T$2:$T$557,"Sim")</f>
        <v>0</v>
      </c>
      <c r="BU178" s="27" t="e">
        <f t="shared" si="71"/>
        <v>#DIV/0!</v>
      </c>
      <c r="BV178" s="24">
        <f>SUMIFS('Faturamento SP2'!$H$2:$H$557,'Faturamento SP2'!$D$2:$D$557,'Infos Relatório'!$B$164,'Faturamento SP2'!$E$2:$E$557,'Infos Relatório'!$B178,'Faturamento SP2'!$Z$2:$Z$557,'Infos Relatório'!BQ$1)</f>
        <v>0</v>
      </c>
    </row>
    <row r="179" spans="2:74">
      <c r="B179" s="17" t="s">
        <v>249</v>
      </c>
      <c r="C179" s="23">
        <f>COUNTIFS('Faturamento SP2'!$D$2:$D$557,'Infos Relatório'!$B$164,'Faturamento SP2'!$E$2:$E$557,'Infos Relatório'!$B179,'Faturamento SP2'!$Z$2:$Z$557,'Infos Relatório'!C$1)</f>
        <v>0</v>
      </c>
      <c r="D179" s="14">
        <f>SUMIFS('Faturamento SP2'!$G$2:$G$557,'Faturamento SP2'!$D$2:$D$557,'Infos Relatório'!$B$164,'Faturamento SP2'!$E$2:$E$557,'Infos Relatório'!$B179,'Faturamento SP2'!$Z$2:$Z$557,'Infos Relatório'!C$1)</f>
        <v>0</v>
      </c>
      <c r="E179" s="55">
        <f>SUMIFS('Faturamento SP2'!$J$2:$J$557,'Faturamento SP2'!$D$2:$D$557,'Infos Relatório'!$B$164,'Faturamento SP2'!$E$2:$E$557,'Infos Relatório'!$B179,'Faturamento SP2'!$Z$2:$Z$557,'Infos Relatório'!C$1)</f>
        <v>0</v>
      </c>
      <c r="F179" s="15">
        <f>SUMIFS('Faturamento SP2'!$O$2:$O$557,'Faturamento SP2'!$D$2:$D$557,'Infos Relatório'!$B$164,'Faturamento SP2'!$E$2:$E$557,'Infos Relatório'!$B179,'Faturamento SP2'!$Z$2:$Z$557,'Infos Relatório'!C$1,'Faturamento SP2'!$T$2:$T$557,"Sim")+SUMIFS('Faturamento SP2'!$P$2:$P$557,'Faturamento SP2'!$D$2:$D$557,'Infos Relatório'!$B$164,'Faturamento SP2'!$E$2:$E$557,'Infos Relatório'!$B179,'Faturamento SP2'!$Z$2:$Z$557,'Infos Relatório'!C$1,'Faturamento SP2'!$T$2:$T$557,"Sim")</f>
        <v>0</v>
      </c>
      <c r="G179" s="60" t="e">
        <f t="shared" si="60"/>
        <v>#DIV/0!</v>
      </c>
      <c r="H179" s="24">
        <f>SUMIFS('Faturamento SP2'!$H$2:$H$557,'Faturamento SP2'!$D$2:$D$557,'Infos Relatório'!$B$164,'Faturamento SP2'!$E$2:$E$557,'Infos Relatório'!$B179,'Faturamento SP2'!$Z$2:$Z$557,'Infos Relatório'!C$1)</f>
        <v>0</v>
      </c>
      <c r="I179" s="23">
        <f>COUNTIFS('Faturamento SP2'!$D$2:$D$557,'Infos Relatório'!$B$164,'Faturamento SP2'!$E$2:$E$557,'Infos Relatório'!$B179,'Faturamento SP2'!$Z$2:$Z$557,'Infos Relatório'!I$1)</f>
        <v>0</v>
      </c>
      <c r="J179" s="14">
        <f>SUMIFS('Faturamento SP2'!$G$2:$G$557,'Faturamento SP2'!$D$2:$D$557,'Infos Relatório'!$B$164,'Faturamento SP2'!$E$2:$E$557,'Infos Relatório'!$B179,'Faturamento SP2'!$Z$2:$Z$557,'Infos Relatório'!I$1)</f>
        <v>0</v>
      </c>
      <c r="K179" s="55">
        <f>SUMIFS('Faturamento SP2'!$J$2:$J$557,'Faturamento SP2'!$D$2:$D$557,'Infos Relatório'!$B$164,'Faturamento SP2'!$E$2:$E$557,'Infos Relatório'!$B179,'Faturamento SP2'!$Z$2:$Z$557,'Infos Relatório'!I$1)</f>
        <v>0</v>
      </c>
      <c r="L179" s="15">
        <f>SUMIFS('Faturamento SP2'!$O$2:$O$557,'Faturamento SP2'!$D$2:$D$557,'Infos Relatório'!$B$164,'Faturamento SP2'!$E$2:$E$557,'Infos Relatório'!$B179,'Faturamento SP2'!$Z$2:$Z$557,'Infos Relatório'!I$1,'Faturamento SP2'!$T$2:$T$557,"Sim")+SUMIFS('Faturamento SP2'!$P$2:$P$557,'Faturamento SP2'!$D$2:$D$557,'Infos Relatório'!$B$164,'Faturamento SP2'!$E$2:$E$557,'Infos Relatório'!$B179,'Faturamento SP2'!$Z$2:$Z$557,'Infos Relatório'!I$1,'Faturamento SP2'!$T$2:$T$557,"Sim")</f>
        <v>0</v>
      </c>
      <c r="M179" s="27" t="e">
        <f t="shared" si="61"/>
        <v>#DIV/0!</v>
      </c>
      <c r="N179" s="24">
        <f>SUMIFS('Faturamento SP2'!$H$2:$H$557,'Faturamento SP2'!$D$2:$D$557,'Infos Relatório'!$B$164,'Faturamento SP2'!$E$2:$E$557,'Infos Relatório'!$B179,'Faturamento SP2'!$Z$2:$Z$557,'Infos Relatório'!I$1)</f>
        <v>0</v>
      </c>
      <c r="O179" s="23">
        <f>COUNTIFS('Faturamento SP2'!$D$2:$D$557,'Infos Relatório'!$B$164,'Faturamento SP2'!$E$2:$E$557,'Infos Relatório'!$B179,'Faturamento SP2'!$Z$2:$Z$557,'Infos Relatório'!O$1)</f>
        <v>0</v>
      </c>
      <c r="P179" s="14">
        <f>SUMIFS('Faturamento SP2'!$G$2:$G$557,'Faturamento SP2'!$D$2:$D$557,'Infos Relatório'!$B$164,'Faturamento SP2'!$E$2:$E$557,'Infos Relatório'!$B179,'Faturamento SP2'!$Z$2:$Z$557,'Infos Relatório'!O$1)</f>
        <v>0</v>
      </c>
      <c r="Q179" s="14">
        <f>SUMIFS('Faturamento SP2'!$J$2:$J$557,'Faturamento SP2'!$D$2:$D$557,'Infos Relatório'!$B$164,'Faturamento SP2'!$E$2:$E$557,'Infos Relatório'!$B179,'Faturamento SP2'!$Z$2:$Z$557,'Infos Relatório'!O$1)</f>
        <v>0</v>
      </c>
      <c r="R179" s="15">
        <f>SUMIFS('Faturamento SP2'!$O$2:$O$557,'Faturamento SP2'!$D$2:$D$557,'Infos Relatório'!$B$164,'Faturamento SP2'!$E$2:$E$557,'Infos Relatório'!$B179,'Faturamento SP2'!$Z$2:$Z$557,'Infos Relatório'!O$1,'Faturamento SP2'!$T$2:$T$557,"Sim")+SUMIFS('Faturamento SP2'!$P$2:$P$557,'Faturamento SP2'!$D$2:$D$557,'Infos Relatório'!$B$164,'Faturamento SP2'!$E$2:$E$557,'Infos Relatório'!$B179,'Faturamento SP2'!$Z$2:$Z$557,'Infos Relatório'!O$1,'Faturamento SP2'!$T$2:$T$557,"Sim")</f>
        <v>0</v>
      </c>
      <c r="S179" s="27" t="e">
        <f t="shared" si="62"/>
        <v>#DIV/0!</v>
      </c>
      <c r="T179" s="24">
        <f>SUMIFS('Faturamento SP2'!$H$2:$H$557,'Faturamento SP2'!$D$2:$D$557,'Infos Relatório'!$B$164,'Faturamento SP2'!$E$2:$E$557,'Infos Relatório'!$B179,'Faturamento SP2'!$Z$2:$Z$557,'Infos Relatório'!O$1)</f>
        <v>0</v>
      </c>
      <c r="U179" s="23">
        <f>COUNTIFS('Faturamento SP2'!$D$2:$D$557,'Infos Relatório'!$B$164,'Faturamento SP2'!$E$2:$E$557,'Infos Relatório'!$B179,'Faturamento SP2'!$Z$2:$Z$557,'Infos Relatório'!U$1)</f>
        <v>0</v>
      </c>
      <c r="V179" s="14">
        <f>SUMIFS('Faturamento SP2'!$G$2:$G$557,'Faturamento SP2'!$D$2:$D$557,'Infos Relatório'!$B$164,'Faturamento SP2'!$E$2:$E$557,'Infos Relatório'!$B179,'Faturamento SP2'!$Z$2:$Z$557,'Infos Relatório'!U$1)</f>
        <v>0</v>
      </c>
      <c r="W179" s="14">
        <f>SUMIFS('Faturamento SP2'!$J$2:$J$557,'Faturamento SP2'!$D$2:$D$557,'Infos Relatório'!$B$164,'Faturamento SP2'!$E$2:$E$557,'Infos Relatório'!$B179,'Faturamento SP2'!$Z$2:$Z$557,'Infos Relatório'!U$1)</f>
        <v>0</v>
      </c>
      <c r="X179" s="15">
        <f>SUMIFS('Faturamento SP2'!$O$2:$O$557,'Faturamento SP2'!$D$2:$D$557,'Infos Relatório'!$B$164,'Faturamento SP2'!$E$2:$E$557,'Infos Relatório'!$B179,'Faturamento SP2'!$Z$2:$Z$557,'Infos Relatório'!U$1,'Faturamento SP2'!$T$2:$T$557,"Sim")+SUMIFS('Faturamento SP2'!$P$2:$P$557,'Faturamento SP2'!$D$2:$D$557,'Infos Relatório'!$B$164,'Faturamento SP2'!$E$2:$E$557,'Infos Relatório'!$B179,'Faturamento SP2'!$Z$2:$Z$557,'Infos Relatório'!U$1,'Faturamento SP2'!$T$2:$T$557,"Sim")</f>
        <v>0</v>
      </c>
      <c r="Y179" s="27" t="e">
        <f t="shared" si="63"/>
        <v>#DIV/0!</v>
      </c>
      <c r="Z179" s="24">
        <f>SUMIFS('Faturamento SP2'!$H$2:$H$557,'Faturamento SP2'!$D$2:$D$557,'Infos Relatório'!$B$164,'Faturamento SP2'!$E$2:$E$557,'Infos Relatório'!$B179,'Faturamento SP2'!$Z$2:$Z$557,'Infos Relatório'!U$1)</f>
        <v>0</v>
      </c>
      <c r="AA179" s="23">
        <f>COUNTIFS('Faturamento SP2'!$D$2:$D$557,'Infos Relatório'!$B$164,'Faturamento SP2'!$E$2:$E$557,'Infos Relatório'!$B179,'Faturamento SP2'!$Z$2:$Z$557,'Infos Relatório'!AA$1)</f>
        <v>0</v>
      </c>
      <c r="AB179" s="14">
        <f>SUMIFS('Faturamento SP2'!$G$2:$G$557,'Faturamento SP2'!$D$2:$D$557,'Infos Relatório'!$B$164,'Faturamento SP2'!$E$2:$E$557,'Infos Relatório'!$B179,'Faturamento SP2'!$Z$2:$Z$557,'Infos Relatório'!AA$1)</f>
        <v>0</v>
      </c>
      <c r="AC179" s="14">
        <f>SUMIFS('Faturamento SP2'!$J$2:$J$557,'Faturamento SP2'!$D$2:$D$557,'Infos Relatório'!$B$164,'Faturamento SP2'!$E$2:$E$557,'Infos Relatório'!$B179,'Faturamento SP2'!$Z$2:$Z$557,'Infos Relatório'!AA$1)</f>
        <v>0</v>
      </c>
      <c r="AD179" s="15">
        <f>SUMIFS('Faturamento SP2'!$O$2:$O$557,'Faturamento SP2'!$D$2:$D$557,'Infos Relatório'!$B$164,'Faturamento SP2'!$E$2:$E$557,'Infos Relatório'!$B179,'Faturamento SP2'!$Z$2:$Z$557,'Infos Relatório'!AA$1,'Faturamento SP2'!$T$2:$T$557,"Sim")+SUMIFS('Faturamento SP2'!$P$2:$P$557,'Faturamento SP2'!$D$2:$D$557,'Infos Relatório'!$B$164,'Faturamento SP2'!$E$2:$E$557,'Infos Relatório'!$B179,'Faturamento SP2'!$Z$2:$Z$557,'Infos Relatório'!AA$1,'Faturamento SP2'!$T$2:$T$557,"Sim")</f>
        <v>0</v>
      </c>
      <c r="AE179" s="27" t="e">
        <f t="shared" si="64"/>
        <v>#DIV/0!</v>
      </c>
      <c r="AF179" s="24">
        <f>SUMIFS('Faturamento SP2'!$H$2:$H$557,'Faturamento SP2'!$D$2:$D$557,'Infos Relatório'!$B$164,'Faturamento SP2'!$E$2:$E$557,'Infos Relatório'!$B179,'Faturamento SP2'!$Z$2:$Z$557,'Infos Relatório'!AA$1)</f>
        <v>0</v>
      </c>
      <c r="AG179" s="23">
        <f>COUNTIFS('Faturamento SP2'!$D$2:$D$557,'Infos Relatório'!$B$164,'Faturamento SP2'!$E$2:$E$557,'Infos Relatório'!$B179,'Faturamento SP2'!$Z$2:$Z$557,'Infos Relatório'!AG$1)</f>
        <v>0</v>
      </c>
      <c r="AH179" s="14">
        <f>SUMIFS('Faturamento SP2'!$G$2:$G$557,'Faturamento SP2'!$D$2:$D$557,'Infos Relatório'!$B$164,'Faturamento SP2'!$E$2:$E$557,'Infos Relatório'!$B179,'Faturamento SP2'!$Z$2:$Z$557,'Infos Relatório'!AG$1)</f>
        <v>0</v>
      </c>
      <c r="AI179" s="14">
        <f>SUMIFS('Faturamento SP2'!$J$2:$J$557,'Faturamento SP2'!$D$2:$D$557,'Infos Relatório'!$B$164,'Faturamento SP2'!$E$2:$E$557,'Infos Relatório'!$B179,'Faturamento SP2'!$Z$2:$Z$557,'Infos Relatório'!AG$1)</f>
        <v>0</v>
      </c>
      <c r="AJ179" s="15">
        <f>SUMIFS('Faturamento SP2'!$O$2:$O$557,'Faturamento SP2'!$D$2:$D$557,'Infos Relatório'!$B$164,'Faturamento SP2'!$E$2:$E$557,'Infos Relatório'!$B179,'Faturamento SP2'!$Z$2:$Z$557,'Infos Relatório'!AG$1,'Faturamento SP2'!$T$2:$T$557,"Sim")+SUMIFS('Faturamento SP2'!$P$2:$P$557,'Faturamento SP2'!$D$2:$D$557,'Infos Relatório'!$B$164,'Faturamento SP2'!$E$2:$E$557,'Infos Relatório'!$B179,'Faturamento SP2'!$Z$2:$Z$557,'Infos Relatório'!AG$1,'Faturamento SP2'!$T$2:$T$557,"Sim")</f>
        <v>0</v>
      </c>
      <c r="AK179" s="27" t="e">
        <f t="shared" si="65"/>
        <v>#DIV/0!</v>
      </c>
      <c r="AL179" s="24">
        <f>SUMIFS('Faturamento SP2'!$H$2:$H$557,'Faturamento SP2'!$D$2:$D$557,'Infos Relatório'!$B$164,'Faturamento SP2'!$E$2:$E$557,'Infos Relatório'!$B179,'Faturamento SP2'!$Z$2:$Z$557,'Infos Relatório'!AG$1)</f>
        <v>0</v>
      </c>
      <c r="AM179" s="23">
        <f>COUNTIFS('Faturamento SP2'!$D$2:$D$557,'Infos Relatório'!$B$164,'Faturamento SP2'!$E$2:$E$557,'Infos Relatório'!$B179,'Faturamento SP2'!$Z$2:$Z$557,'Infos Relatório'!AM$1)</f>
        <v>0</v>
      </c>
      <c r="AN179" s="14">
        <f>SUMIFS('Faturamento SP2'!$G$2:$G$557,'Faturamento SP2'!$D$2:$D$557,'Infos Relatório'!$B$164,'Faturamento SP2'!$E$2:$E$557,'Infos Relatório'!$B179,'Faturamento SP2'!$Z$2:$Z$557,'Infos Relatório'!AM$1)</f>
        <v>0</v>
      </c>
      <c r="AO179" s="14">
        <f>SUMIFS('Faturamento SP2'!$J$2:$J$557,'Faturamento SP2'!$D$2:$D$557,'Infos Relatório'!$B$164,'Faturamento SP2'!$E$2:$E$557,'Infos Relatório'!$B179,'Faturamento SP2'!$Z$2:$Z$557,'Infos Relatório'!AM$1)</f>
        <v>0</v>
      </c>
      <c r="AP179" s="15">
        <f>SUMIFS('Faturamento SP2'!$O$2:$O$557,'Faturamento SP2'!$D$2:$D$557,'Infos Relatório'!$B$164,'Faturamento SP2'!$E$2:$E$557,'Infos Relatório'!$B179,'Faturamento SP2'!$Z$2:$Z$557,'Infos Relatório'!AM$1,'Faturamento SP2'!$T$2:$T$557,"Sim")+SUMIFS('Faturamento SP2'!$P$2:$P$557,'Faturamento SP2'!$D$2:$D$557,'Infos Relatório'!$B$164,'Faturamento SP2'!$E$2:$E$557,'Infos Relatório'!$B179,'Faturamento SP2'!$Z$2:$Z$557,'Infos Relatório'!AM$1,'Faturamento SP2'!$T$2:$T$557,"Sim")</f>
        <v>0</v>
      </c>
      <c r="AQ179" s="27" t="e">
        <f t="shared" si="66"/>
        <v>#DIV/0!</v>
      </c>
      <c r="AR179" s="24">
        <f>SUMIFS('Faturamento SP2'!$H$2:$H$557,'Faturamento SP2'!$D$2:$D$557,'Infos Relatório'!$B$164,'Faturamento SP2'!$E$2:$E$557,'Infos Relatório'!$B179,'Faturamento SP2'!$Z$2:$Z$557,'Infos Relatório'!AM$1)</f>
        <v>0</v>
      </c>
      <c r="AS179" s="23">
        <f>COUNTIFS('Faturamento SP2'!$D$2:$D$557,'Infos Relatório'!$B$164,'Faturamento SP2'!$E$2:$E$557,'Infos Relatório'!$B179,'Faturamento SP2'!$Z$2:$Z$557,'Infos Relatório'!AS$1)</f>
        <v>0</v>
      </c>
      <c r="AT179" s="14">
        <f>SUMIFS('Faturamento SP2'!$G$2:$G$557,'Faturamento SP2'!$D$2:$D$557,'Infos Relatório'!$B$164,'Faturamento SP2'!$E$2:$E$557,'Infos Relatório'!$B179,'Faturamento SP2'!$Z$2:$Z$557,'Infos Relatório'!AS$1)</f>
        <v>0</v>
      </c>
      <c r="AU179" s="14">
        <f>SUMIFS('Faturamento SP2'!$J$2:$J$557,'Faturamento SP2'!$D$2:$D$557,'Infos Relatório'!$B$164,'Faturamento SP2'!$E$2:$E$557,'Infos Relatório'!$B179,'Faturamento SP2'!$Z$2:$Z$557,'Infos Relatório'!AS$1)</f>
        <v>0</v>
      </c>
      <c r="AV179" s="15">
        <f>SUMIFS('Faturamento SP2'!$O$2:$O$557,'Faturamento SP2'!$D$2:$D$557,'Infos Relatório'!$B$164,'Faturamento SP2'!$E$2:$E$557,'Infos Relatório'!$B179,'Faturamento SP2'!$Z$2:$Z$557,'Infos Relatório'!AS$1,'Faturamento SP2'!$T$2:$T$557,"Sim")+SUMIFS('Faturamento SP2'!$P$2:$P$557,'Faturamento SP2'!$D$2:$D$557,'Infos Relatório'!$B$164,'Faturamento SP2'!$E$2:$E$557,'Infos Relatório'!$B179,'Faturamento SP2'!$Z$2:$Z$557,'Infos Relatório'!AS$1,'Faturamento SP2'!$T$2:$T$557,"Sim")</f>
        <v>0</v>
      </c>
      <c r="AW179" s="27" t="e">
        <f t="shared" si="67"/>
        <v>#DIV/0!</v>
      </c>
      <c r="AX179" s="24">
        <f>SUMIFS('Faturamento SP2'!$H$2:$H$557,'Faturamento SP2'!$D$2:$D$557,'Infos Relatório'!$B$164,'Faturamento SP2'!$E$2:$E$557,'Infos Relatório'!$B179,'Faturamento SP2'!$Z$2:$Z$557,'Infos Relatório'!AS$1)</f>
        <v>0</v>
      </c>
      <c r="AY179" s="23">
        <f>COUNTIFS('Faturamento SP2'!$D$2:$D$557,'Infos Relatório'!$B$164,'Faturamento SP2'!$E$2:$E$557,'Infos Relatório'!$B179,'Faturamento SP2'!$Z$2:$Z$557,'Infos Relatório'!AY$1)</f>
        <v>0</v>
      </c>
      <c r="AZ179" s="14">
        <f>SUMIFS('Faturamento SP2'!$G$2:$G$557,'Faturamento SP2'!$D$2:$D$557,'Infos Relatório'!$B$164,'Faturamento SP2'!$E$2:$E$557,'Infos Relatório'!$B179,'Faturamento SP2'!$Z$2:$Z$557,'Infos Relatório'!AY$1)</f>
        <v>0</v>
      </c>
      <c r="BA179" s="14">
        <f>SUMIFS('Faturamento SP2'!$J$2:$J$557,'Faturamento SP2'!$D$2:$D$557,'Infos Relatório'!$B$164,'Faturamento SP2'!$E$2:$E$557,'Infos Relatório'!$B179,'Faturamento SP2'!$Z$2:$Z$557,'Infos Relatório'!AY$1)</f>
        <v>0</v>
      </c>
      <c r="BB179" s="15">
        <f>SUMIFS('Faturamento SP2'!$O$2:$O$557,'Faturamento SP2'!$D$2:$D$557,'Infos Relatório'!$B$164,'Faturamento SP2'!$E$2:$E$557,'Infos Relatório'!$B179,'Faturamento SP2'!$Z$2:$Z$557,'Infos Relatório'!AY$1,'Faturamento SP2'!$T$2:$T$557,"Sim")+SUMIFS('Faturamento SP2'!$P$2:$P$557,'Faturamento SP2'!$D$2:$D$557,'Infos Relatório'!$B$164,'Faturamento SP2'!$E$2:$E$557,'Infos Relatório'!$B179,'Faturamento SP2'!$Z$2:$Z$557,'Infos Relatório'!AY$1,'Faturamento SP2'!$T$2:$T$557,"Sim")</f>
        <v>0</v>
      </c>
      <c r="BC179" s="27" t="e">
        <f t="shared" si="68"/>
        <v>#DIV/0!</v>
      </c>
      <c r="BD179" s="24">
        <f>SUMIFS('Faturamento SP2'!$H$2:$H$557,'Faturamento SP2'!$D$2:$D$557,'Infos Relatório'!$B$164,'Faturamento SP2'!$E$2:$E$557,'Infos Relatório'!$B179,'Faturamento SP2'!$Z$2:$Z$557,'Infos Relatório'!AY$1)</f>
        <v>0</v>
      </c>
      <c r="BE179" s="23">
        <f>COUNTIFS('Faturamento SP2'!$D$2:$D$557,'Infos Relatório'!$B$164,'Faturamento SP2'!$E$2:$E$557,'Infos Relatório'!$B179,'Faturamento SP2'!$Z$2:$Z$557,'Infos Relatório'!BE$1)</f>
        <v>0</v>
      </c>
      <c r="BF179" s="14">
        <f>SUMIFS('Faturamento SP2'!$G$2:$G$557,'Faturamento SP2'!$D$2:$D$557,'Infos Relatório'!$B$164,'Faturamento SP2'!$E$2:$E$557,'Infos Relatório'!$B179,'Faturamento SP2'!$Z$2:$Z$557,'Infos Relatório'!BE$1)</f>
        <v>0</v>
      </c>
      <c r="BG179" s="14">
        <f>SUMIFS('Faturamento SP2'!$J$2:$J$557,'Faturamento SP2'!$D$2:$D$557,'Infos Relatório'!$B$164,'Faturamento SP2'!$E$2:$E$557,'Infos Relatório'!$B179,'Faturamento SP2'!$Z$2:$Z$557,'Infos Relatório'!BE$1)</f>
        <v>0</v>
      </c>
      <c r="BH179" s="15">
        <f>SUMIFS('Faturamento SP2'!$O$2:$O$557,'Faturamento SP2'!$D$2:$D$557,'Infos Relatório'!$B$164,'Faturamento SP2'!$E$2:$E$557,'Infos Relatório'!$B179,'Faturamento SP2'!$Z$2:$Z$557,'Infos Relatório'!BE$1,'Faturamento SP2'!$T$2:$T$557,"Sim")+SUMIFS('Faturamento SP2'!$P$2:$P$557,'Faturamento SP2'!$D$2:$D$557,'Infos Relatório'!$B$164,'Faturamento SP2'!$E$2:$E$557,'Infos Relatório'!$B179,'Faturamento SP2'!$Z$2:$Z$557,'Infos Relatório'!BE$1,'Faturamento SP2'!$T$2:$T$557,"Sim")</f>
        <v>0</v>
      </c>
      <c r="BI179" s="27" t="e">
        <f t="shared" si="69"/>
        <v>#DIV/0!</v>
      </c>
      <c r="BJ179" s="24">
        <f>SUMIFS('Faturamento SP2'!$H$2:$H$557,'Faturamento SP2'!$D$2:$D$557,'Infos Relatório'!$B$164,'Faturamento SP2'!$E$2:$E$557,'Infos Relatório'!$B179,'Faturamento SP2'!$Z$2:$Z$557,'Infos Relatório'!BE$1)</f>
        <v>0</v>
      </c>
      <c r="BK179" s="23">
        <f>COUNTIFS('Faturamento SP2'!$D$2:$D$557,'Infos Relatório'!$B$164,'Faturamento SP2'!$E$2:$E$557,'Infos Relatório'!$B179,'Faturamento SP2'!$Z$2:$Z$557,'Infos Relatório'!BK$1)</f>
        <v>0</v>
      </c>
      <c r="BL179" s="14">
        <f>SUMIFS('Faturamento SP2'!$G$2:$G$557,'Faturamento SP2'!$D$2:$D$557,'Infos Relatório'!$B$164,'Faturamento SP2'!$E$2:$E$557,'Infos Relatório'!$B179,'Faturamento SP2'!$Z$2:$Z$557,'Infos Relatório'!BK$1)</f>
        <v>0</v>
      </c>
      <c r="BM179" s="14">
        <f>SUMIFS('Faturamento SP2'!$J$2:$J$557,'Faturamento SP2'!$D$2:$D$557,'Infos Relatório'!$B$164,'Faturamento SP2'!$E$2:$E$557,'Infos Relatório'!$B179,'Faturamento SP2'!$Z$2:$Z$557,'Infos Relatório'!BK$1)</f>
        <v>0</v>
      </c>
      <c r="BN179" s="15">
        <f>SUMIFS('Faturamento SP2'!$O$2:$O$557,'Faturamento SP2'!$D$2:$D$557,'Infos Relatório'!$B$164,'Faturamento SP2'!$E$2:$E$557,'Infos Relatório'!$B179,'Faturamento SP2'!$Z$2:$Z$557,'Infos Relatório'!BK$1,'Faturamento SP2'!$T$2:$T$557,"Sim")+SUMIFS('Faturamento SP2'!$P$2:$P$557,'Faturamento SP2'!$D$2:$D$557,'Infos Relatório'!$B$164,'Faturamento SP2'!$E$2:$E$557,'Infos Relatório'!$B179,'Faturamento SP2'!$Z$2:$Z$557,'Infos Relatório'!BK$1,'Faturamento SP2'!$T$2:$T$557,"Sim")</f>
        <v>0</v>
      </c>
      <c r="BO179" s="27" t="e">
        <f t="shared" si="70"/>
        <v>#DIV/0!</v>
      </c>
      <c r="BP179" s="24">
        <f>SUMIFS('Faturamento SP2'!$H$2:$H$557,'Faturamento SP2'!$D$2:$D$557,'Infos Relatório'!$B$164,'Faturamento SP2'!$E$2:$E$557,'Infos Relatório'!$B179,'Faturamento SP2'!$Z$2:$Z$557,'Infos Relatório'!BK$1)</f>
        <v>0</v>
      </c>
      <c r="BQ179" s="23">
        <f>COUNTIFS('Faturamento SP2'!$D$2:$D$557,'Infos Relatório'!$B$164,'Faturamento SP2'!$E$2:$E$557,'Infos Relatório'!$B179,'Faturamento SP2'!$Z$2:$Z$557,'Infos Relatório'!BQ$1)</f>
        <v>0</v>
      </c>
      <c r="BR179" s="14">
        <f>SUMIFS('Faturamento SP2'!$G$2:$G$557,'Faturamento SP2'!$D$2:$D$557,'Infos Relatório'!$B$164,'Faturamento SP2'!$E$2:$E$557,'Infos Relatório'!$B179,'Faturamento SP2'!$Z$2:$Z$557,'Infos Relatório'!BQ$1)</f>
        <v>0</v>
      </c>
      <c r="BS179" s="14">
        <f>SUMIFS('Faturamento SP2'!$J$2:$J$557,'Faturamento SP2'!$D$2:$D$557,'Infos Relatório'!$B$164,'Faturamento SP2'!$E$2:$E$557,'Infos Relatório'!$B179,'Faturamento SP2'!$Z$2:$Z$557,'Infos Relatório'!BQ$1)</f>
        <v>0</v>
      </c>
      <c r="BT179" s="15">
        <f>SUMIFS('Faturamento SP2'!$O$2:$O$557,'Faturamento SP2'!$D$2:$D$557,'Infos Relatório'!$B$164,'Faturamento SP2'!$E$2:$E$557,'Infos Relatório'!$B179,'Faturamento SP2'!$Z$2:$Z$557,'Infos Relatório'!BQ$1,'Faturamento SP2'!$T$2:$T$557,"Sim")+SUMIFS('Faturamento SP2'!$P$2:$P$557,'Faturamento SP2'!$D$2:$D$557,'Infos Relatório'!$B$164,'Faturamento SP2'!$E$2:$E$557,'Infos Relatório'!$B179,'Faturamento SP2'!$Z$2:$Z$557,'Infos Relatório'!BQ$1,'Faturamento SP2'!$T$2:$T$557,"Sim")</f>
        <v>0</v>
      </c>
      <c r="BU179" s="27" t="e">
        <f t="shared" si="71"/>
        <v>#DIV/0!</v>
      </c>
      <c r="BV179" s="24">
        <f>SUMIFS('Faturamento SP2'!$H$2:$H$557,'Faturamento SP2'!$D$2:$D$557,'Infos Relatório'!$B$164,'Faturamento SP2'!$E$2:$E$557,'Infos Relatório'!$B179,'Faturamento SP2'!$Z$2:$Z$557,'Infos Relatório'!BQ$1)</f>
        <v>0</v>
      </c>
    </row>
    <row r="180" spans="2:74">
      <c r="B180" s="17" t="s">
        <v>773</v>
      </c>
      <c r="C180" s="23">
        <f>COUNTIFS('Faturamento SP2'!$D$2:$D$557,'Infos Relatório'!$B$164,'Faturamento SP2'!$E$2:$E$557,'Infos Relatório'!$B180,'Faturamento SP2'!$Z$2:$Z$557,'Infos Relatório'!C$1)</f>
        <v>0</v>
      </c>
      <c r="D180" s="14">
        <f>SUMIFS('Faturamento SP2'!$G$2:$G$557,'Faturamento SP2'!$D$2:$D$557,'Infos Relatório'!$B$164,'Faturamento SP2'!$E$2:$E$557,'Infos Relatório'!$B180,'Faturamento SP2'!$Z$2:$Z$557,'Infos Relatório'!C$1)</f>
        <v>0</v>
      </c>
      <c r="E180" s="55">
        <f>SUMIFS('Faturamento SP2'!$J$2:$J$557,'Faturamento SP2'!$D$2:$D$557,'Infos Relatório'!$B$164,'Faturamento SP2'!$E$2:$E$557,'Infos Relatório'!$B180,'Faturamento SP2'!$Z$2:$Z$557,'Infos Relatório'!C$1)</f>
        <v>0</v>
      </c>
      <c r="F180" s="15">
        <f>SUMIFS('Faturamento SP2'!$O$2:$O$557,'Faturamento SP2'!$D$2:$D$557,'Infos Relatório'!$B$164,'Faturamento SP2'!$E$2:$E$557,'Infos Relatório'!$B180,'Faturamento SP2'!$Z$2:$Z$557,'Infos Relatório'!C$1,'Faturamento SP2'!$T$2:$T$557,"Sim")+SUMIFS('Faturamento SP2'!$P$2:$P$557,'Faturamento SP2'!$D$2:$D$557,'Infos Relatório'!$B$164,'Faturamento SP2'!$E$2:$E$557,'Infos Relatório'!$B180,'Faturamento SP2'!$Z$2:$Z$557,'Infos Relatório'!C$1,'Faturamento SP2'!$T$2:$T$557,"Sim")</f>
        <v>0</v>
      </c>
      <c r="G180" s="60" t="e">
        <f t="shared" si="60"/>
        <v>#DIV/0!</v>
      </c>
      <c r="H180" s="24">
        <f>SUMIFS('Faturamento SP2'!$H$2:$H$557,'Faturamento SP2'!$D$2:$D$557,'Infos Relatório'!$B$164,'Faturamento SP2'!$E$2:$E$557,'Infos Relatório'!$B180,'Faturamento SP2'!$Z$2:$Z$557,'Infos Relatório'!C$1)</f>
        <v>0</v>
      </c>
      <c r="I180" s="23">
        <f>COUNTIFS('Faturamento SP2'!$D$2:$D$557,'Infos Relatório'!$B$164,'Faturamento SP2'!$E$2:$E$557,'Infos Relatório'!$B180,'Faturamento SP2'!$Z$2:$Z$557,'Infos Relatório'!I$1)</f>
        <v>0</v>
      </c>
      <c r="J180" s="14">
        <f>SUMIFS('Faturamento SP2'!$G$2:$G$557,'Faturamento SP2'!$D$2:$D$557,'Infos Relatório'!$B$164,'Faturamento SP2'!$E$2:$E$557,'Infos Relatório'!$B180,'Faturamento SP2'!$Z$2:$Z$557,'Infos Relatório'!I$1)</f>
        <v>0</v>
      </c>
      <c r="K180" s="55">
        <f>SUMIFS('Faturamento SP2'!$J$2:$J$557,'Faturamento SP2'!$D$2:$D$557,'Infos Relatório'!$B$164,'Faturamento SP2'!$E$2:$E$557,'Infos Relatório'!$B180,'Faturamento SP2'!$Z$2:$Z$557,'Infos Relatório'!I$1)</f>
        <v>0</v>
      </c>
      <c r="L180" s="15">
        <f>SUMIFS('Faturamento SP2'!$O$2:$O$557,'Faturamento SP2'!$D$2:$D$557,'Infos Relatório'!$B$164,'Faturamento SP2'!$E$2:$E$557,'Infos Relatório'!$B180,'Faturamento SP2'!$Z$2:$Z$557,'Infos Relatório'!I$1,'Faturamento SP2'!$T$2:$T$557,"Sim")+SUMIFS('Faturamento SP2'!$P$2:$P$557,'Faturamento SP2'!$D$2:$D$557,'Infos Relatório'!$B$164,'Faturamento SP2'!$E$2:$E$557,'Infos Relatório'!$B180,'Faturamento SP2'!$Z$2:$Z$557,'Infos Relatório'!I$1,'Faturamento SP2'!$T$2:$T$557,"Sim")</f>
        <v>0</v>
      </c>
      <c r="M180" s="27" t="e">
        <f t="shared" si="61"/>
        <v>#DIV/0!</v>
      </c>
      <c r="N180" s="24">
        <f>SUMIFS('Faturamento SP2'!$H$2:$H$557,'Faturamento SP2'!$D$2:$D$557,'Infos Relatório'!$B$164,'Faturamento SP2'!$E$2:$E$557,'Infos Relatório'!$B180,'Faturamento SP2'!$Z$2:$Z$557,'Infos Relatório'!I$1)</f>
        <v>0</v>
      </c>
      <c r="O180" s="23">
        <f>COUNTIFS('Faturamento SP2'!$D$2:$D$557,'Infos Relatório'!$B$164,'Faturamento SP2'!$E$2:$E$557,'Infos Relatório'!$B180,'Faturamento SP2'!$Z$2:$Z$557,'Infos Relatório'!O$1)</f>
        <v>0</v>
      </c>
      <c r="P180" s="14">
        <f>SUMIFS('Faturamento SP2'!$G$2:$G$557,'Faturamento SP2'!$D$2:$D$557,'Infos Relatório'!$B$164,'Faturamento SP2'!$E$2:$E$557,'Infos Relatório'!$B180,'Faturamento SP2'!$Z$2:$Z$557,'Infos Relatório'!O$1)</f>
        <v>0</v>
      </c>
      <c r="Q180" s="14">
        <f>SUMIFS('Faturamento SP2'!$J$2:$J$557,'Faturamento SP2'!$D$2:$D$557,'Infos Relatório'!$B$164,'Faturamento SP2'!$E$2:$E$557,'Infos Relatório'!$B180,'Faturamento SP2'!$Z$2:$Z$557,'Infos Relatório'!O$1)</f>
        <v>0</v>
      </c>
      <c r="R180" s="15">
        <f>SUMIFS('Faturamento SP2'!$O$2:$O$557,'Faturamento SP2'!$D$2:$D$557,'Infos Relatório'!$B$164,'Faturamento SP2'!$E$2:$E$557,'Infos Relatório'!$B180,'Faturamento SP2'!$Z$2:$Z$557,'Infos Relatório'!O$1,'Faturamento SP2'!$T$2:$T$557,"Sim")+SUMIFS('Faturamento SP2'!$P$2:$P$557,'Faturamento SP2'!$D$2:$D$557,'Infos Relatório'!$B$164,'Faturamento SP2'!$E$2:$E$557,'Infos Relatório'!$B180,'Faturamento SP2'!$Z$2:$Z$557,'Infos Relatório'!O$1,'Faturamento SP2'!$T$2:$T$557,"Sim")</f>
        <v>0</v>
      </c>
      <c r="S180" s="27" t="e">
        <f t="shared" si="62"/>
        <v>#DIV/0!</v>
      </c>
      <c r="T180" s="24">
        <f>SUMIFS('Faturamento SP2'!$H$2:$H$557,'Faturamento SP2'!$D$2:$D$557,'Infos Relatório'!$B$164,'Faturamento SP2'!$E$2:$E$557,'Infos Relatório'!$B180,'Faturamento SP2'!$Z$2:$Z$557,'Infos Relatório'!O$1)</f>
        <v>0</v>
      </c>
      <c r="U180" s="23">
        <f>COUNTIFS('Faturamento SP2'!$D$2:$D$557,'Infos Relatório'!$B$164,'Faturamento SP2'!$E$2:$E$557,'Infos Relatório'!$B180,'Faturamento SP2'!$Z$2:$Z$557,'Infos Relatório'!U$1)</f>
        <v>0</v>
      </c>
      <c r="V180" s="14">
        <f>SUMIFS('Faturamento SP2'!$G$2:$G$557,'Faturamento SP2'!$D$2:$D$557,'Infos Relatório'!$B$164,'Faturamento SP2'!$E$2:$E$557,'Infos Relatório'!$B180,'Faturamento SP2'!$Z$2:$Z$557,'Infos Relatório'!U$1)</f>
        <v>0</v>
      </c>
      <c r="W180" s="14">
        <f>SUMIFS('Faturamento SP2'!$J$2:$J$557,'Faturamento SP2'!$D$2:$D$557,'Infos Relatório'!$B$164,'Faturamento SP2'!$E$2:$E$557,'Infos Relatório'!$B180,'Faturamento SP2'!$Z$2:$Z$557,'Infos Relatório'!U$1)</f>
        <v>0</v>
      </c>
      <c r="X180" s="15">
        <f>SUMIFS('Faturamento SP2'!$O$2:$O$557,'Faturamento SP2'!$D$2:$D$557,'Infos Relatório'!$B$164,'Faturamento SP2'!$E$2:$E$557,'Infos Relatório'!$B180,'Faturamento SP2'!$Z$2:$Z$557,'Infos Relatório'!U$1,'Faturamento SP2'!$T$2:$T$557,"Sim")+SUMIFS('Faturamento SP2'!$P$2:$P$557,'Faturamento SP2'!$D$2:$D$557,'Infos Relatório'!$B$164,'Faturamento SP2'!$E$2:$E$557,'Infos Relatório'!$B180,'Faturamento SP2'!$Z$2:$Z$557,'Infos Relatório'!U$1,'Faturamento SP2'!$T$2:$T$557,"Sim")</f>
        <v>0</v>
      </c>
      <c r="Y180" s="27" t="e">
        <f t="shared" si="63"/>
        <v>#DIV/0!</v>
      </c>
      <c r="Z180" s="24">
        <f>SUMIFS('Faturamento SP2'!$H$2:$H$557,'Faturamento SP2'!$D$2:$D$557,'Infos Relatório'!$B$164,'Faturamento SP2'!$E$2:$E$557,'Infos Relatório'!$B180,'Faturamento SP2'!$Z$2:$Z$557,'Infos Relatório'!U$1)</f>
        <v>0</v>
      </c>
      <c r="AA180" s="23">
        <f>COUNTIFS('Faturamento SP2'!$D$2:$D$557,'Infos Relatório'!$B$164,'Faturamento SP2'!$E$2:$E$557,'Infos Relatório'!$B180,'Faturamento SP2'!$Z$2:$Z$557,'Infos Relatório'!AA$1)</f>
        <v>0</v>
      </c>
      <c r="AB180" s="14">
        <f>SUMIFS('Faturamento SP2'!$G$2:$G$557,'Faturamento SP2'!$D$2:$D$557,'Infos Relatório'!$B$164,'Faturamento SP2'!$E$2:$E$557,'Infos Relatório'!$B180,'Faturamento SP2'!$Z$2:$Z$557,'Infos Relatório'!AA$1)</f>
        <v>0</v>
      </c>
      <c r="AC180" s="14">
        <f>SUMIFS('Faturamento SP2'!$J$2:$J$557,'Faturamento SP2'!$D$2:$D$557,'Infos Relatório'!$B$164,'Faturamento SP2'!$E$2:$E$557,'Infos Relatório'!$B180,'Faturamento SP2'!$Z$2:$Z$557,'Infos Relatório'!AA$1)</f>
        <v>0</v>
      </c>
      <c r="AD180" s="15">
        <f>SUMIFS('Faturamento SP2'!$O$2:$O$557,'Faturamento SP2'!$D$2:$D$557,'Infos Relatório'!$B$164,'Faturamento SP2'!$E$2:$E$557,'Infos Relatório'!$B180,'Faturamento SP2'!$Z$2:$Z$557,'Infos Relatório'!AA$1,'Faturamento SP2'!$T$2:$T$557,"Sim")+SUMIFS('Faturamento SP2'!$P$2:$P$557,'Faturamento SP2'!$D$2:$D$557,'Infos Relatório'!$B$164,'Faturamento SP2'!$E$2:$E$557,'Infos Relatório'!$B180,'Faturamento SP2'!$Z$2:$Z$557,'Infos Relatório'!AA$1,'Faturamento SP2'!$T$2:$T$557,"Sim")</f>
        <v>0</v>
      </c>
      <c r="AE180" s="27" t="e">
        <f t="shared" si="64"/>
        <v>#DIV/0!</v>
      </c>
      <c r="AF180" s="24">
        <f>SUMIFS('Faturamento SP2'!$H$2:$H$557,'Faturamento SP2'!$D$2:$D$557,'Infos Relatório'!$B$164,'Faturamento SP2'!$E$2:$E$557,'Infos Relatório'!$B180,'Faturamento SP2'!$Z$2:$Z$557,'Infos Relatório'!AA$1)</f>
        <v>0</v>
      </c>
      <c r="AG180" s="23">
        <f>COUNTIFS('Faturamento SP2'!$D$2:$D$557,'Infos Relatório'!$B$164,'Faturamento SP2'!$E$2:$E$557,'Infos Relatório'!$B180,'Faturamento SP2'!$Z$2:$Z$557,'Infos Relatório'!AG$1)</f>
        <v>0</v>
      </c>
      <c r="AH180" s="14">
        <f>SUMIFS('Faturamento SP2'!$G$2:$G$557,'Faturamento SP2'!$D$2:$D$557,'Infos Relatório'!$B$164,'Faturamento SP2'!$E$2:$E$557,'Infos Relatório'!$B180,'Faturamento SP2'!$Z$2:$Z$557,'Infos Relatório'!AG$1)</f>
        <v>0</v>
      </c>
      <c r="AI180" s="14">
        <f>SUMIFS('Faturamento SP2'!$J$2:$J$557,'Faturamento SP2'!$D$2:$D$557,'Infos Relatório'!$B$164,'Faturamento SP2'!$E$2:$E$557,'Infos Relatório'!$B180,'Faturamento SP2'!$Z$2:$Z$557,'Infos Relatório'!AG$1)</f>
        <v>0</v>
      </c>
      <c r="AJ180" s="15">
        <f>SUMIFS('Faturamento SP2'!$O$2:$O$557,'Faturamento SP2'!$D$2:$D$557,'Infos Relatório'!$B$164,'Faturamento SP2'!$E$2:$E$557,'Infos Relatório'!$B180,'Faturamento SP2'!$Z$2:$Z$557,'Infos Relatório'!AG$1,'Faturamento SP2'!$T$2:$T$557,"Sim")+SUMIFS('Faturamento SP2'!$P$2:$P$557,'Faturamento SP2'!$D$2:$D$557,'Infos Relatório'!$B$164,'Faturamento SP2'!$E$2:$E$557,'Infos Relatório'!$B180,'Faturamento SP2'!$Z$2:$Z$557,'Infos Relatório'!AG$1,'Faturamento SP2'!$T$2:$T$557,"Sim")</f>
        <v>0</v>
      </c>
      <c r="AK180" s="27" t="e">
        <f t="shared" si="65"/>
        <v>#DIV/0!</v>
      </c>
      <c r="AL180" s="24">
        <f>SUMIFS('Faturamento SP2'!$H$2:$H$557,'Faturamento SP2'!$D$2:$D$557,'Infos Relatório'!$B$164,'Faturamento SP2'!$E$2:$E$557,'Infos Relatório'!$B180,'Faturamento SP2'!$Z$2:$Z$557,'Infos Relatório'!AG$1)</f>
        <v>0</v>
      </c>
      <c r="AM180" s="23">
        <f>COUNTIFS('Faturamento SP2'!$D$2:$D$557,'Infos Relatório'!$B$164,'Faturamento SP2'!$E$2:$E$557,'Infos Relatório'!$B180,'Faturamento SP2'!$Z$2:$Z$557,'Infos Relatório'!AM$1)</f>
        <v>0</v>
      </c>
      <c r="AN180" s="14">
        <f>SUMIFS('Faturamento SP2'!$G$2:$G$557,'Faturamento SP2'!$D$2:$D$557,'Infos Relatório'!$B$164,'Faturamento SP2'!$E$2:$E$557,'Infos Relatório'!$B180,'Faturamento SP2'!$Z$2:$Z$557,'Infos Relatório'!AM$1)</f>
        <v>0</v>
      </c>
      <c r="AO180" s="14">
        <f>SUMIFS('Faturamento SP2'!$J$2:$J$557,'Faturamento SP2'!$D$2:$D$557,'Infos Relatório'!$B$164,'Faturamento SP2'!$E$2:$E$557,'Infos Relatório'!$B180,'Faturamento SP2'!$Z$2:$Z$557,'Infos Relatório'!AM$1)</f>
        <v>0</v>
      </c>
      <c r="AP180" s="15">
        <f>SUMIFS('Faturamento SP2'!$O$2:$O$557,'Faturamento SP2'!$D$2:$D$557,'Infos Relatório'!$B$164,'Faturamento SP2'!$E$2:$E$557,'Infos Relatório'!$B180,'Faturamento SP2'!$Z$2:$Z$557,'Infos Relatório'!AM$1,'Faturamento SP2'!$T$2:$T$557,"Sim")+SUMIFS('Faturamento SP2'!$P$2:$P$557,'Faturamento SP2'!$D$2:$D$557,'Infos Relatório'!$B$164,'Faturamento SP2'!$E$2:$E$557,'Infos Relatório'!$B180,'Faturamento SP2'!$Z$2:$Z$557,'Infos Relatório'!AM$1,'Faturamento SP2'!$T$2:$T$557,"Sim")</f>
        <v>0</v>
      </c>
      <c r="AQ180" s="27" t="e">
        <f t="shared" si="66"/>
        <v>#DIV/0!</v>
      </c>
      <c r="AR180" s="24">
        <f>SUMIFS('Faturamento SP2'!$H$2:$H$557,'Faturamento SP2'!$D$2:$D$557,'Infos Relatório'!$B$164,'Faturamento SP2'!$E$2:$E$557,'Infos Relatório'!$B180,'Faturamento SP2'!$Z$2:$Z$557,'Infos Relatório'!AM$1)</f>
        <v>0</v>
      </c>
      <c r="AS180" s="23">
        <f>COUNTIFS('Faturamento SP2'!$D$2:$D$557,'Infos Relatório'!$B$164,'Faturamento SP2'!$E$2:$E$557,'Infos Relatório'!$B180,'Faturamento SP2'!$Z$2:$Z$557,'Infos Relatório'!AS$1)</f>
        <v>0</v>
      </c>
      <c r="AT180" s="14">
        <f>SUMIFS('Faturamento SP2'!$G$2:$G$557,'Faturamento SP2'!$D$2:$D$557,'Infos Relatório'!$B$164,'Faturamento SP2'!$E$2:$E$557,'Infos Relatório'!$B180,'Faturamento SP2'!$Z$2:$Z$557,'Infos Relatório'!AS$1)</f>
        <v>0</v>
      </c>
      <c r="AU180" s="14">
        <f>SUMIFS('Faturamento SP2'!$J$2:$J$557,'Faturamento SP2'!$D$2:$D$557,'Infos Relatório'!$B$164,'Faturamento SP2'!$E$2:$E$557,'Infos Relatório'!$B180,'Faturamento SP2'!$Z$2:$Z$557,'Infos Relatório'!AS$1)</f>
        <v>0</v>
      </c>
      <c r="AV180" s="15">
        <f>SUMIFS('Faturamento SP2'!$O$2:$O$557,'Faturamento SP2'!$D$2:$D$557,'Infos Relatório'!$B$164,'Faturamento SP2'!$E$2:$E$557,'Infos Relatório'!$B180,'Faturamento SP2'!$Z$2:$Z$557,'Infos Relatório'!AS$1,'Faturamento SP2'!$T$2:$T$557,"Sim")+SUMIFS('Faturamento SP2'!$P$2:$P$557,'Faturamento SP2'!$D$2:$D$557,'Infos Relatório'!$B$164,'Faturamento SP2'!$E$2:$E$557,'Infos Relatório'!$B180,'Faturamento SP2'!$Z$2:$Z$557,'Infos Relatório'!AS$1,'Faturamento SP2'!$T$2:$T$557,"Sim")</f>
        <v>0</v>
      </c>
      <c r="AW180" s="27" t="e">
        <f t="shared" si="67"/>
        <v>#DIV/0!</v>
      </c>
      <c r="AX180" s="24">
        <f>SUMIFS('Faturamento SP2'!$H$2:$H$557,'Faturamento SP2'!$D$2:$D$557,'Infos Relatório'!$B$164,'Faturamento SP2'!$E$2:$E$557,'Infos Relatório'!$B180,'Faturamento SP2'!$Z$2:$Z$557,'Infos Relatório'!AS$1)</f>
        <v>0</v>
      </c>
      <c r="AY180" s="23">
        <f>COUNTIFS('Faturamento SP2'!$D$2:$D$557,'Infos Relatório'!$B$164,'Faturamento SP2'!$E$2:$E$557,'Infos Relatório'!$B180,'Faturamento SP2'!$Z$2:$Z$557,'Infos Relatório'!AY$1)</f>
        <v>0</v>
      </c>
      <c r="AZ180" s="14">
        <f>SUMIFS('Faturamento SP2'!$G$2:$G$557,'Faturamento SP2'!$D$2:$D$557,'Infos Relatório'!$B$164,'Faturamento SP2'!$E$2:$E$557,'Infos Relatório'!$B180,'Faturamento SP2'!$Z$2:$Z$557,'Infos Relatório'!AY$1)</f>
        <v>0</v>
      </c>
      <c r="BA180" s="14">
        <f>SUMIFS('Faturamento SP2'!$J$2:$J$557,'Faturamento SP2'!$D$2:$D$557,'Infos Relatório'!$B$164,'Faturamento SP2'!$E$2:$E$557,'Infos Relatório'!$B180,'Faturamento SP2'!$Z$2:$Z$557,'Infos Relatório'!AY$1)</f>
        <v>0</v>
      </c>
      <c r="BB180" s="15">
        <f>SUMIFS('Faturamento SP2'!$O$2:$O$557,'Faturamento SP2'!$D$2:$D$557,'Infos Relatório'!$B$164,'Faturamento SP2'!$E$2:$E$557,'Infos Relatório'!$B180,'Faturamento SP2'!$Z$2:$Z$557,'Infos Relatório'!AY$1,'Faturamento SP2'!$T$2:$T$557,"Sim")+SUMIFS('Faturamento SP2'!$P$2:$P$557,'Faturamento SP2'!$D$2:$D$557,'Infos Relatório'!$B$164,'Faturamento SP2'!$E$2:$E$557,'Infos Relatório'!$B180,'Faturamento SP2'!$Z$2:$Z$557,'Infos Relatório'!AY$1,'Faturamento SP2'!$T$2:$T$557,"Sim")</f>
        <v>0</v>
      </c>
      <c r="BC180" s="27" t="e">
        <f t="shared" si="68"/>
        <v>#DIV/0!</v>
      </c>
      <c r="BD180" s="24">
        <f>SUMIFS('Faturamento SP2'!$H$2:$H$557,'Faturamento SP2'!$D$2:$D$557,'Infos Relatório'!$B$164,'Faturamento SP2'!$E$2:$E$557,'Infos Relatório'!$B180,'Faturamento SP2'!$Z$2:$Z$557,'Infos Relatório'!AY$1)</f>
        <v>0</v>
      </c>
      <c r="BE180" s="23">
        <f>COUNTIFS('Faturamento SP2'!$D$2:$D$557,'Infos Relatório'!$B$164,'Faturamento SP2'!$E$2:$E$557,'Infos Relatório'!$B180,'Faturamento SP2'!$Z$2:$Z$557,'Infos Relatório'!BE$1)</f>
        <v>0</v>
      </c>
      <c r="BF180" s="14">
        <f>SUMIFS('Faturamento SP2'!$G$2:$G$557,'Faturamento SP2'!$D$2:$D$557,'Infos Relatório'!$B$164,'Faturamento SP2'!$E$2:$E$557,'Infos Relatório'!$B180,'Faturamento SP2'!$Z$2:$Z$557,'Infos Relatório'!BE$1)</f>
        <v>0</v>
      </c>
      <c r="BG180" s="14">
        <f>SUMIFS('Faturamento SP2'!$J$2:$J$557,'Faturamento SP2'!$D$2:$D$557,'Infos Relatório'!$B$164,'Faturamento SP2'!$E$2:$E$557,'Infos Relatório'!$B180,'Faturamento SP2'!$Z$2:$Z$557,'Infos Relatório'!BE$1)</f>
        <v>0</v>
      </c>
      <c r="BH180" s="15">
        <f>SUMIFS('Faturamento SP2'!$O$2:$O$557,'Faturamento SP2'!$D$2:$D$557,'Infos Relatório'!$B$164,'Faturamento SP2'!$E$2:$E$557,'Infos Relatório'!$B180,'Faturamento SP2'!$Z$2:$Z$557,'Infos Relatório'!BE$1,'Faturamento SP2'!$T$2:$T$557,"Sim")+SUMIFS('Faturamento SP2'!$P$2:$P$557,'Faturamento SP2'!$D$2:$D$557,'Infos Relatório'!$B$164,'Faturamento SP2'!$E$2:$E$557,'Infos Relatório'!$B180,'Faturamento SP2'!$Z$2:$Z$557,'Infos Relatório'!BE$1,'Faturamento SP2'!$T$2:$T$557,"Sim")</f>
        <v>0</v>
      </c>
      <c r="BI180" s="27" t="e">
        <f t="shared" si="69"/>
        <v>#DIV/0!</v>
      </c>
      <c r="BJ180" s="24">
        <f>SUMIFS('Faturamento SP2'!$H$2:$H$557,'Faturamento SP2'!$D$2:$D$557,'Infos Relatório'!$B$164,'Faturamento SP2'!$E$2:$E$557,'Infos Relatório'!$B180,'Faturamento SP2'!$Z$2:$Z$557,'Infos Relatório'!BE$1)</f>
        <v>0</v>
      </c>
      <c r="BK180" s="23">
        <f>COUNTIFS('Faturamento SP2'!$D$2:$D$557,'Infos Relatório'!$B$164,'Faturamento SP2'!$E$2:$E$557,'Infos Relatório'!$B180,'Faturamento SP2'!$Z$2:$Z$557,'Infos Relatório'!BK$1)</f>
        <v>0</v>
      </c>
      <c r="BL180" s="14">
        <f>SUMIFS('Faturamento SP2'!$G$2:$G$557,'Faturamento SP2'!$D$2:$D$557,'Infos Relatório'!$B$164,'Faturamento SP2'!$E$2:$E$557,'Infos Relatório'!$B180,'Faturamento SP2'!$Z$2:$Z$557,'Infos Relatório'!BK$1)</f>
        <v>0</v>
      </c>
      <c r="BM180" s="14">
        <f>SUMIFS('Faturamento SP2'!$J$2:$J$557,'Faturamento SP2'!$D$2:$D$557,'Infos Relatório'!$B$164,'Faturamento SP2'!$E$2:$E$557,'Infos Relatório'!$B180,'Faturamento SP2'!$Z$2:$Z$557,'Infos Relatório'!BK$1)</f>
        <v>0</v>
      </c>
      <c r="BN180" s="15">
        <f>SUMIFS('Faturamento SP2'!$O$2:$O$557,'Faturamento SP2'!$D$2:$D$557,'Infos Relatório'!$B$164,'Faturamento SP2'!$E$2:$E$557,'Infos Relatório'!$B180,'Faturamento SP2'!$Z$2:$Z$557,'Infos Relatório'!BK$1,'Faturamento SP2'!$T$2:$T$557,"Sim")+SUMIFS('Faturamento SP2'!$P$2:$P$557,'Faturamento SP2'!$D$2:$D$557,'Infos Relatório'!$B$164,'Faturamento SP2'!$E$2:$E$557,'Infos Relatório'!$B180,'Faturamento SP2'!$Z$2:$Z$557,'Infos Relatório'!BK$1,'Faturamento SP2'!$T$2:$T$557,"Sim")</f>
        <v>0</v>
      </c>
      <c r="BO180" s="27" t="e">
        <f t="shared" si="70"/>
        <v>#DIV/0!</v>
      </c>
      <c r="BP180" s="24">
        <f>SUMIFS('Faturamento SP2'!$H$2:$H$557,'Faturamento SP2'!$D$2:$D$557,'Infos Relatório'!$B$164,'Faturamento SP2'!$E$2:$E$557,'Infos Relatório'!$B180,'Faturamento SP2'!$Z$2:$Z$557,'Infos Relatório'!BK$1)</f>
        <v>0</v>
      </c>
      <c r="BQ180" s="23">
        <f>COUNTIFS('Faturamento SP2'!$D$2:$D$557,'Infos Relatório'!$B$164,'Faturamento SP2'!$E$2:$E$557,'Infos Relatório'!$B180,'Faturamento SP2'!$Z$2:$Z$557,'Infos Relatório'!BQ$1)</f>
        <v>0</v>
      </c>
      <c r="BR180" s="14">
        <f>SUMIFS('Faturamento SP2'!$G$2:$G$557,'Faturamento SP2'!$D$2:$D$557,'Infos Relatório'!$B$164,'Faturamento SP2'!$E$2:$E$557,'Infos Relatório'!$B180,'Faturamento SP2'!$Z$2:$Z$557,'Infos Relatório'!BQ$1)</f>
        <v>0</v>
      </c>
      <c r="BS180" s="14">
        <f>SUMIFS('Faturamento SP2'!$J$2:$J$557,'Faturamento SP2'!$D$2:$D$557,'Infos Relatório'!$B$164,'Faturamento SP2'!$E$2:$E$557,'Infos Relatório'!$B180,'Faturamento SP2'!$Z$2:$Z$557,'Infos Relatório'!BQ$1)</f>
        <v>0</v>
      </c>
      <c r="BT180" s="15">
        <f>SUMIFS('Faturamento SP2'!$O$2:$O$557,'Faturamento SP2'!$D$2:$D$557,'Infos Relatório'!$B$164,'Faturamento SP2'!$E$2:$E$557,'Infos Relatório'!$B180,'Faturamento SP2'!$Z$2:$Z$557,'Infos Relatório'!BQ$1,'Faturamento SP2'!$T$2:$T$557,"Sim")+SUMIFS('Faturamento SP2'!$P$2:$P$557,'Faturamento SP2'!$D$2:$D$557,'Infos Relatório'!$B$164,'Faturamento SP2'!$E$2:$E$557,'Infos Relatório'!$B180,'Faturamento SP2'!$Z$2:$Z$557,'Infos Relatório'!BQ$1,'Faturamento SP2'!$T$2:$T$557,"Sim")</f>
        <v>0</v>
      </c>
      <c r="BU180" s="27" t="e">
        <f t="shared" si="71"/>
        <v>#DIV/0!</v>
      </c>
      <c r="BV180" s="24">
        <f>SUMIFS('Faturamento SP2'!$H$2:$H$557,'Faturamento SP2'!$D$2:$D$557,'Infos Relatório'!$B$164,'Faturamento SP2'!$E$2:$E$557,'Infos Relatório'!$B180,'Faturamento SP2'!$Z$2:$Z$557,'Infos Relatório'!BQ$1)</f>
        <v>0</v>
      </c>
    </row>
    <row r="181" spans="2:74">
      <c r="B181" s="17" t="s">
        <v>250</v>
      </c>
      <c r="C181" s="23">
        <f>COUNTIFS('Faturamento SP2'!$D$2:$D$557,'Infos Relatório'!$B$164,'Faturamento SP2'!$E$2:$E$557,'Infos Relatório'!$B181,'Faturamento SP2'!$Z$2:$Z$557,'Infos Relatório'!C$1)</f>
        <v>0</v>
      </c>
      <c r="D181" s="14">
        <f>SUMIFS('Faturamento SP2'!$G$2:$G$557,'Faturamento SP2'!$D$2:$D$557,'Infos Relatório'!$B$164,'Faturamento SP2'!$E$2:$E$557,'Infos Relatório'!$B181,'Faturamento SP2'!$Z$2:$Z$557,'Infos Relatório'!C$1)</f>
        <v>0</v>
      </c>
      <c r="E181" s="55">
        <f>SUMIFS('Faturamento SP2'!$J$2:$J$557,'Faturamento SP2'!$D$2:$D$557,'Infos Relatório'!$B$164,'Faturamento SP2'!$E$2:$E$557,'Infos Relatório'!$B181,'Faturamento SP2'!$Z$2:$Z$557,'Infos Relatório'!C$1)</f>
        <v>0</v>
      </c>
      <c r="F181" s="15">
        <f>SUMIFS('Faturamento SP2'!$O$2:$O$557,'Faturamento SP2'!$D$2:$D$557,'Infos Relatório'!$B$164,'Faturamento SP2'!$E$2:$E$557,'Infos Relatório'!$B181,'Faturamento SP2'!$Z$2:$Z$557,'Infos Relatório'!C$1,'Faturamento SP2'!$T$2:$T$557,"Sim")+SUMIFS('Faturamento SP2'!$P$2:$P$557,'Faturamento SP2'!$D$2:$D$557,'Infos Relatório'!$B$164,'Faturamento SP2'!$E$2:$E$557,'Infos Relatório'!$B181,'Faturamento SP2'!$Z$2:$Z$557,'Infos Relatório'!C$1,'Faturamento SP2'!$T$2:$T$557,"Sim")</f>
        <v>0</v>
      </c>
      <c r="G181" s="60" t="e">
        <f t="shared" si="60"/>
        <v>#DIV/0!</v>
      </c>
      <c r="H181" s="24">
        <f>SUMIFS('Faturamento SP2'!$H$2:$H$557,'Faturamento SP2'!$D$2:$D$557,'Infos Relatório'!$B$164,'Faturamento SP2'!$E$2:$E$557,'Infos Relatório'!$B181,'Faturamento SP2'!$Z$2:$Z$557,'Infos Relatório'!C$1)</f>
        <v>0</v>
      </c>
      <c r="I181" s="23">
        <f>COUNTIFS('Faturamento SP2'!$D$2:$D$557,'Infos Relatório'!$B$164,'Faturamento SP2'!$E$2:$E$557,'Infos Relatório'!$B181,'Faturamento SP2'!$Z$2:$Z$557,'Infos Relatório'!I$1)</f>
        <v>0</v>
      </c>
      <c r="J181" s="14">
        <f>SUMIFS('Faturamento SP2'!$G$2:$G$557,'Faturamento SP2'!$D$2:$D$557,'Infos Relatório'!$B$164,'Faturamento SP2'!$E$2:$E$557,'Infos Relatório'!$B181,'Faturamento SP2'!$Z$2:$Z$557,'Infos Relatório'!I$1)</f>
        <v>0</v>
      </c>
      <c r="K181" s="55">
        <f>SUMIFS('Faturamento SP2'!$J$2:$J$557,'Faturamento SP2'!$D$2:$D$557,'Infos Relatório'!$B$164,'Faturamento SP2'!$E$2:$E$557,'Infos Relatório'!$B181,'Faturamento SP2'!$Z$2:$Z$557,'Infos Relatório'!I$1)</f>
        <v>0</v>
      </c>
      <c r="L181" s="15">
        <f>SUMIFS('Faturamento SP2'!$O$2:$O$557,'Faturamento SP2'!$D$2:$D$557,'Infos Relatório'!$B$164,'Faturamento SP2'!$E$2:$E$557,'Infos Relatório'!$B181,'Faturamento SP2'!$Z$2:$Z$557,'Infos Relatório'!I$1,'Faturamento SP2'!$T$2:$T$557,"Sim")+SUMIFS('Faturamento SP2'!$P$2:$P$557,'Faturamento SP2'!$D$2:$D$557,'Infos Relatório'!$B$164,'Faturamento SP2'!$E$2:$E$557,'Infos Relatório'!$B181,'Faturamento SP2'!$Z$2:$Z$557,'Infos Relatório'!I$1,'Faturamento SP2'!$T$2:$T$557,"Sim")</f>
        <v>0</v>
      </c>
      <c r="M181" s="27" t="e">
        <f t="shared" si="61"/>
        <v>#DIV/0!</v>
      </c>
      <c r="N181" s="24">
        <f>SUMIFS('Faturamento SP2'!$H$2:$H$557,'Faturamento SP2'!$D$2:$D$557,'Infos Relatório'!$B$164,'Faturamento SP2'!$E$2:$E$557,'Infos Relatório'!$B181,'Faturamento SP2'!$Z$2:$Z$557,'Infos Relatório'!I$1)</f>
        <v>0</v>
      </c>
      <c r="O181" s="23">
        <f>COUNTIFS('Faturamento SP2'!$D$2:$D$557,'Infos Relatório'!$B$164,'Faturamento SP2'!$E$2:$E$557,'Infos Relatório'!$B181,'Faturamento SP2'!$Z$2:$Z$557,'Infos Relatório'!O$1)</f>
        <v>0</v>
      </c>
      <c r="P181" s="14">
        <f>SUMIFS('Faturamento SP2'!$G$2:$G$557,'Faturamento SP2'!$D$2:$D$557,'Infos Relatório'!$B$164,'Faturamento SP2'!$E$2:$E$557,'Infos Relatório'!$B181,'Faturamento SP2'!$Z$2:$Z$557,'Infos Relatório'!O$1)</f>
        <v>0</v>
      </c>
      <c r="Q181" s="14">
        <f>SUMIFS('Faturamento SP2'!$J$2:$J$557,'Faturamento SP2'!$D$2:$D$557,'Infos Relatório'!$B$164,'Faturamento SP2'!$E$2:$E$557,'Infos Relatório'!$B181,'Faturamento SP2'!$Z$2:$Z$557,'Infos Relatório'!O$1)</f>
        <v>0</v>
      </c>
      <c r="R181" s="15">
        <f>SUMIFS('Faturamento SP2'!$O$2:$O$557,'Faturamento SP2'!$D$2:$D$557,'Infos Relatório'!$B$164,'Faturamento SP2'!$E$2:$E$557,'Infos Relatório'!$B181,'Faturamento SP2'!$Z$2:$Z$557,'Infos Relatório'!O$1,'Faturamento SP2'!$T$2:$T$557,"Sim")+SUMIFS('Faturamento SP2'!$P$2:$P$557,'Faturamento SP2'!$D$2:$D$557,'Infos Relatório'!$B$164,'Faturamento SP2'!$E$2:$E$557,'Infos Relatório'!$B181,'Faturamento SP2'!$Z$2:$Z$557,'Infos Relatório'!O$1,'Faturamento SP2'!$T$2:$T$557,"Sim")</f>
        <v>0</v>
      </c>
      <c r="S181" s="27" t="e">
        <f t="shared" si="62"/>
        <v>#DIV/0!</v>
      </c>
      <c r="T181" s="24">
        <f>SUMIFS('Faturamento SP2'!$H$2:$H$557,'Faturamento SP2'!$D$2:$D$557,'Infos Relatório'!$B$164,'Faturamento SP2'!$E$2:$E$557,'Infos Relatório'!$B181,'Faturamento SP2'!$Z$2:$Z$557,'Infos Relatório'!O$1)</f>
        <v>0</v>
      </c>
      <c r="U181" s="23">
        <f>COUNTIFS('Faturamento SP2'!$D$2:$D$557,'Infos Relatório'!$B$164,'Faturamento SP2'!$E$2:$E$557,'Infos Relatório'!$B181,'Faturamento SP2'!$Z$2:$Z$557,'Infos Relatório'!U$1)</f>
        <v>0</v>
      </c>
      <c r="V181" s="14">
        <f>SUMIFS('Faturamento SP2'!$G$2:$G$557,'Faturamento SP2'!$D$2:$D$557,'Infos Relatório'!$B$164,'Faturamento SP2'!$E$2:$E$557,'Infos Relatório'!$B181,'Faturamento SP2'!$Z$2:$Z$557,'Infos Relatório'!U$1)</f>
        <v>0</v>
      </c>
      <c r="W181" s="14">
        <f>SUMIFS('Faturamento SP2'!$J$2:$J$557,'Faturamento SP2'!$D$2:$D$557,'Infos Relatório'!$B$164,'Faturamento SP2'!$E$2:$E$557,'Infos Relatório'!$B181,'Faturamento SP2'!$Z$2:$Z$557,'Infos Relatório'!U$1)</f>
        <v>0</v>
      </c>
      <c r="X181" s="15">
        <f>SUMIFS('Faturamento SP2'!$O$2:$O$557,'Faturamento SP2'!$D$2:$D$557,'Infos Relatório'!$B$164,'Faturamento SP2'!$E$2:$E$557,'Infos Relatório'!$B181,'Faturamento SP2'!$Z$2:$Z$557,'Infos Relatório'!U$1,'Faturamento SP2'!$T$2:$T$557,"Sim")+SUMIFS('Faturamento SP2'!$P$2:$P$557,'Faturamento SP2'!$D$2:$D$557,'Infos Relatório'!$B$164,'Faturamento SP2'!$E$2:$E$557,'Infos Relatório'!$B181,'Faturamento SP2'!$Z$2:$Z$557,'Infos Relatório'!U$1,'Faturamento SP2'!$T$2:$T$557,"Sim")</f>
        <v>0</v>
      </c>
      <c r="Y181" s="27" t="e">
        <f t="shared" si="63"/>
        <v>#DIV/0!</v>
      </c>
      <c r="Z181" s="24">
        <f>SUMIFS('Faturamento SP2'!$H$2:$H$557,'Faturamento SP2'!$D$2:$D$557,'Infos Relatório'!$B$164,'Faturamento SP2'!$E$2:$E$557,'Infos Relatório'!$B181,'Faturamento SP2'!$Z$2:$Z$557,'Infos Relatório'!U$1)</f>
        <v>0</v>
      </c>
      <c r="AA181" s="23">
        <f>COUNTIFS('Faturamento SP2'!$D$2:$D$557,'Infos Relatório'!$B$164,'Faturamento SP2'!$E$2:$E$557,'Infos Relatório'!$B181,'Faturamento SP2'!$Z$2:$Z$557,'Infos Relatório'!AA$1)</f>
        <v>0</v>
      </c>
      <c r="AB181" s="14">
        <f>SUMIFS('Faturamento SP2'!$G$2:$G$557,'Faturamento SP2'!$D$2:$D$557,'Infos Relatório'!$B$164,'Faturamento SP2'!$E$2:$E$557,'Infos Relatório'!$B181,'Faturamento SP2'!$Z$2:$Z$557,'Infos Relatório'!AA$1)</f>
        <v>0</v>
      </c>
      <c r="AC181" s="14">
        <f>SUMIFS('Faturamento SP2'!$J$2:$J$557,'Faturamento SP2'!$D$2:$D$557,'Infos Relatório'!$B$164,'Faturamento SP2'!$E$2:$E$557,'Infos Relatório'!$B181,'Faturamento SP2'!$Z$2:$Z$557,'Infos Relatório'!AA$1)</f>
        <v>0</v>
      </c>
      <c r="AD181" s="15">
        <f>SUMIFS('Faturamento SP2'!$O$2:$O$557,'Faturamento SP2'!$D$2:$D$557,'Infos Relatório'!$B$164,'Faturamento SP2'!$E$2:$E$557,'Infos Relatório'!$B181,'Faturamento SP2'!$Z$2:$Z$557,'Infos Relatório'!AA$1,'Faturamento SP2'!$T$2:$T$557,"Sim")+SUMIFS('Faturamento SP2'!$P$2:$P$557,'Faturamento SP2'!$D$2:$D$557,'Infos Relatório'!$B$164,'Faturamento SP2'!$E$2:$E$557,'Infos Relatório'!$B181,'Faturamento SP2'!$Z$2:$Z$557,'Infos Relatório'!AA$1,'Faturamento SP2'!$T$2:$T$557,"Sim")</f>
        <v>0</v>
      </c>
      <c r="AE181" s="27" t="e">
        <f t="shared" si="64"/>
        <v>#DIV/0!</v>
      </c>
      <c r="AF181" s="24">
        <f>SUMIFS('Faturamento SP2'!$H$2:$H$557,'Faturamento SP2'!$D$2:$D$557,'Infos Relatório'!$B$164,'Faturamento SP2'!$E$2:$E$557,'Infos Relatório'!$B181,'Faturamento SP2'!$Z$2:$Z$557,'Infos Relatório'!AA$1)</f>
        <v>0</v>
      </c>
      <c r="AG181" s="23">
        <f>COUNTIFS('Faturamento SP2'!$D$2:$D$557,'Infos Relatório'!$B$164,'Faturamento SP2'!$E$2:$E$557,'Infos Relatório'!$B181,'Faturamento SP2'!$Z$2:$Z$557,'Infos Relatório'!AG$1)</f>
        <v>0</v>
      </c>
      <c r="AH181" s="14">
        <f>SUMIFS('Faturamento SP2'!$G$2:$G$557,'Faturamento SP2'!$D$2:$D$557,'Infos Relatório'!$B$164,'Faturamento SP2'!$E$2:$E$557,'Infos Relatório'!$B181,'Faturamento SP2'!$Z$2:$Z$557,'Infos Relatório'!AG$1)</f>
        <v>0</v>
      </c>
      <c r="AI181" s="14">
        <f>SUMIFS('Faturamento SP2'!$J$2:$J$557,'Faturamento SP2'!$D$2:$D$557,'Infos Relatório'!$B$164,'Faturamento SP2'!$E$2:$E$557,'Infos Relatório'!$B181,'Faturamento SP2'!$Z$2:$Z$557,'Infos Relatório'!AG$1)</f>
        <v>0</v>
      </c>
      <c r="AJ181" s="15">
        <f>SUMIFS('Faturamento SP2'!$O$2:$O$557,'Faturamento SP2'!$D$2:$D$557,'Infos Relatório'!$B$164,'Faturamento SP2'!$E$2:$E$557,'Infos Relatório'!$B181,'Faturamento SP2'!$Z$2:$Z$557,'Infos Relatório'!AG$1,'Faturamento SP2'!$T$2:$T$557,"Sim")+SUMIFS('Faturamento SP2'!$P$2:$P$557,'Faturamento SP2'!$D$2:$D$557,'Infos Relatório'!$B$164,'Faturamento SP2'!$E$2:$E$557,'Infos Relatório'!$B181,'Faturamento SP2'!$Z$2:$Z$557,'Infos Relatório'!AG$1,'Faturamento SP2'!$T$2:$T$557,"Sim")</f>
        <v>0</v>
      </c>
      <c r="AK181" s="27" t="e">
        <f t="shared" si="65"/>
        <v>#DIV/0!</v>
      </c>
      <c r="AL181" s="24">
        <f>SUMIFS('Faturamento SP2'!$H$2:$H$557,'Faturamento SP2'!$D$2:$D$557,'Infos Relatório'!$B$164,'Faturamento SP2'!$E$2:$E$557,'Infos Relatório'!$B181,'Faturamento SP2'!$Z$2:$Z$557,'Infos Relatório'!AG$1)</f>
        <v>0</v>
      </c>
      <c r="AM181" s="23">
        <f>COUNTIFS('Faturamento SP2'!$D$2:$D$557,'Infos Relatório'!$B$164,'Faturamento SP2'!$E$2:$E$557,'Infos Relatório'!$B181,'Faturamento SP2'!$Z$2:$Z$557,'Infos Relatório'!AM$1)</f>
        <v>0</v>
      </c>
      <c r="AN181" s="14">
        <f>SUMIFS('Faturamento SP2'!$G$2:$G$557,'Faturamento SP2'!$D$2:$D$557,'Infos Relatório'!$B$164,'Faturamento SP2'!$E$2:$E$557,'Infos Relatório'!$B181,'Faturamento SP2'!$Z$2:$Z$557,'Infos Relatório'!AM$1)</f>
        <v>0</v>
      </c>
      <c r="AO181" s="14">
        <f>SUMIFS('Faturamento SP2'!$J$2:$J$557,'Faturamento SP2'!$D$2:$D$557,'Infos Relatório'!$B$164,'Faturamento SP2'!$E$2:$E$557,'Infos Relatório'!$B181,'Faturamento SP2'!$Z$2:$Z$557,'Infos Relatório'!AM$1)</f>
        <v>0</v>
      </c>
      <c r="AP181" s="15">
        <f>SUMIFS('Faturamento SP2'!$O$2:$O$557,'Faturamento SP2'!$D$2:$D$557,'Infos Relatório'!$B$164,'Faturamento SP2'!$E$2:$E$557,'Infos Relatório'!$B181,'Faturamento SP2'!$Z$2:$Z$557,'Infos Relatório'!AM$1,'Faturamento SP2'!$T$2:$T$557,"Sim")+SUMIFS('Faturamento SP2'!$P$2:$P$557,'Faturamento SP2'!$D$2:$D$557,'Infos Relatório'!$B$164,'Faturamento SP2'!$E$2:$E$557,'Infos Relatório'!$B181,'Faturamento SP2'!$Z$2:$Z$557,'Infos Relatório'!AM$1,'Faturamento SP2'!$T$2:$T$557,"Sim")</f>
        <v>0</v>
      </c>
      <c r="AQ181" s="27" t="e">
        <f t="shared" si="66"/>
        <v>#DIV/0!</v>
      </c>
      <c r="AR181" s="24">
        <f>SUMIFS('Faturamento SP2'!$H$2:$H$557,'Faturamento SP2'!$D$2:$D$557,'Infos Relatório'!$B$164,'Faturamento SP2'!$E$2:$E$557,'Infos Relatório'!$B181,'Faturamento SP2'!$Z$2:$Z$557,'Infos Relatório'!AM$1)</f>
        <v>0</v>
      </c>
      <c r="AS181" s="23">
        <f>COUNTIFS('Faturamento SP2'!$D$2:$D$557,'Infos Relatório'!$B$164,'Faturamento SP2'!$E$2:$E$557,'Infos Relatório'!$B181,'Faturamento SP2'!$Z$2:$Z$557,'Infos Relatório'!AS$1)</f>
        <v>0</v>
      </c>
      <c r="AT181" s="14">
        <f>SUMIFS('Faturamento SP2'!$G$2:$G$557,'Faturamento SP2'!$D$2:$D$557,'Infos Relatório'!$B$164,'Faturamento SP2'!$E$2:$E$557,'Infos Relatório'!$B181,'Faturamento SP2'!$Z$2:$Z$557,'Infos Relatório'!AS$1)</f>
        <v>0</v>
      </c>
      <c r="AU181" s="14">
        <f>SUMIFS('Faturamento SP2'!$J$2:$J$557,'Faturamento SP2'!$D$2:$D$557,'Infos Relatório'!$B$164,'Faturamento SP2'!$E$2:$E$557,'Infos Relatório'!$B181,'Faturamento SP2'!$Z$2:$Z$557,'Infos Relatório'!AS$1)</f>
        <v>0</v>
      </c>
      <c r="AV181" s="15">
        <f>SUMIFS('Faturamento SP2'!$O$2:$O$557,'Faturamento SP2'!$D$2:$D$557,'Infos Relatório'!$B$164,'Faturamento SP2'!$E$2:$E$557,'Infos Relatório'!$B181,'Faturamento SP2'!$Z$2:$Z$557,'Infos Relatório'!AS$1,'Faturamento SP2'!$T$2:$T$557,"Sim")+SUMIFS('Faturamento SP2'!$P$2:$P$557,'Faturamento SP2'!$D$2:$D$557,'Infos Relatório'!$B$164,'Faturamento SP2'!$E$2:$E$557,'Infos Relatório'!$B181,'Faturamento SP2'!$Z$2:$Z$557,'Infos Relatório'!AS$1,'Faturamento SP2'!$T$2:$T$557,"Sim")</f>
        <v>0</v>
      </c>
      <c r="AW181" s="27" t="e">
        <f t="shared" si="67"/>
        <v>#DIV/0!</v>
      </c>
      <c r="AX181" s="24">
        <f>SUMIFS('Faturamento SP2'!$H$2:$H$557,'Faturamento SP2'!$D$2:$D$557,'Infos Relatório'!$B$164,'Faturamento SP2'!$E$2:$E$557,'Infos Relatório'!$B181,'Faturamento SP2'!$Z$2:$Z$557,'Infos Relatório'!AS$1)</f>
        <v>0</v>
      </c>
      <c r="AY181" s="23">
        <f>COUNTIFS('Faturamento SP2'!$D$2:$D$557,'Infos Relatório'!$B$164,'Faturamento SP2'!$E$2:$E$557,'Infos Relatório'!$B181,'Faturamento SP2'!$Z$2:$Z$557,'Infos Relatório'!AY$1)</f>
        <v>0</v>
      </c>
      <c r="AZ181" s="14">
        <f>SUMIFS('Faturamento SP2'!$G$2:$G$557,'Faturamento SP2'!$D$2:$D$557,'Infos Relatório'!$B$164,'Faturamento SP2'!$E$2:$E$557,'Infos Relatório'!$B181,'Faturamento SP2'!$Z$2:$Z$557,'Infos Relatório'!AY$1)</f>
        <v>0</v>
      </c>
      <c r="BA181" s="14">
        <f>SUMIFS('Faturamento SP2'!$J$2:$J$557,'Faturamento SP2'!$D$2:$D$557,'Infos Relatório'!$B$164,'Faturamento SP2'!$E$2:$E$557,'Infos Relatório'!$B181,'Faturamento SP2'!$Z$2:$Z$557,'Infos Relatório'!AY$1)</f>
        <v>0</v>
      </c>
      <c r="BB181" s="15">
        <f>SUMIFS('Faturamento SP2'!$O$2:$O$557,'Faturamento SP2'!$D$2:$D$557,'Infos Relatório'!$B$164,'Faturamento SP2'!$E$2:$E$557,'Infos Relatório'!$B181,'Faturamento SP2'!$Z$2:$Z$557,'Infos Relatório'!AY$1,'Faturamento SP2'!$T$2:$T$557,"Sim")+SUMIFS('Faturamento SP2'!$P$2:$P$557,'Faturamento SP2'!$D$2:$D$557,'Infos Relatório'!$B$164,'Faturamento SP2'!$E$2:$E$557,'Infos Relatório'!$B181,'Faturamento SP2'!$Z$2:$Z$557,'Infos Relatório'!AY$1,'Faturamento SP2'!$T$2:$T$557,"Sim")</f>
        <v>0</v>
      </c>
      <c r="BC181" s="27" t="e">
        <f t="shared" si="68"/>
        <v>#DIV/0!</v>
      </c>
      <c r="BD181" s="24">
        <f>SUMIFS('Faturamento SP2'!$H$2:$H$557,'Faturamento SP2'!$D$2:$D$557,'Infos Relatório'!$B$164,'Faturamento SP2'!$E$2:$E$557,'Infos Relatório'!$B181,'Faturamento SP2'!$Z$2:$Z$557,'Infos Relatório'!AY$1)</f>
        <v>0</v>
      </c>
      <c r="BE181" s="23">
        <f>COUNTIFS('Faturamento SP2'!$D$2:$D$557,'Infos Relatório'!$B$164,'Faturamento SP2'!$E$2:$E$557,'Infos Relatório'!$B181,'Faturamento SP2'!$Z$2:$Z$557,'Infos Relatório'!BE$1)</f>
        <v>0</v>
      </c>
      <c r="BF181" s="14">
        <f>SUMIFS('Faturamento SP2'!$G$2:$G$557,'Faturamento SP2'!$D$2:$D$557,'Infos Relatório'!$B$164,'Faturamento SP2'!$E$2:$E$557,'Infos Relatório'!$B181,'Faturamento SP2'!$Z$2:$Z$557,'Infos Relatório'!BE$1)</f>
        <v>0</v>
      </c>
      <c r="BG181" s="14">
        <f>SUMIFS('Faturamento SP2'!$J$2:$J$557,'Faturamento SP2'!$D$2:$D$557,'Infos Relatório'!$B$164,'Faturamento SP2'!$E$2:$E$557,'Infos Relatório'!$B181,'Faturamento SP2'!$Z$2:$Z$557,'Infos Relatório'!BE$1)</f>
        <v>0</v>
      </c>
      <c r="BH181" s="15">
        <f>SUMIFS('Faturamento SP2'!$O$2:$O$557,'Faturamento SP2'!$D$2:$D$557,'Infos Relatório'!$B$164,'Faturamento SP2'!$E$2:$E$557,'Infos Relatório'!$B181,'Faturamento SP2'!$Z$2:$Z$557,'Infos Relatório'!BE$1,'Faturamento SP2'!$T$2:$T$557,"Sim")+SUMIFS('Faturamento SP2'!$P$2:$P$557,'Faturamento SP2'!$D$2:$D$557,'Infos Relatório'!$B$164,'Faturamento SP2'!$E$2:$E$557,'Infos Relatório'!$B181,'Faturamento SP2'!$Z$2:$Z$557,'Infos Relatório'!BE$1,'Faturamento SP2'!$T$2:$T$557,"Sim")</f>
        <v>0</v>
      </c>
      <c r="BI181" s="27" t="e">
        <f t="shared" si="69"/>
        <v>#DIV/0!</v>
      </c>
      <c r="BJ181" s="24">
        <f>SUMIFS('Faturamento SP2'!$H$2:$H$557,'Faturamento SP2'!$D$2:$D$557,'Infos Relatório'!$B$164,'Faturamento SP2'!$E$2:$E$557,'Infos Relatório'!$B181,'Faturamento SP2'!$Z$2:$Z$557,'Infos Relatório'!BE$1)</f>
        <v>0</v>
      </c>
      <c r="BK181" s="23">
        <f>COUNTIFS('Faturamento SP2'!$D$2:$D$557,'Infos Relatório'!$B$164,'Faturamento SP2'!$E$2:$E$557,'Infos Relatório'!$B181,'Faturamento SP2'!$Z$2:$Z$557,'Infos Relatório'!BK$1)</f>
        <v>0</v>
      </c>
      <c r="BL181" s="14">
        <f>SUMIFS('Faturamento SP2'!$G$2:$G$557,'Faturamento SP2'!$D$2:$D$557,'Infos Relatório'!$B$164,'Faturamento SP2'!$E$2:$E$557,'Infos Relatório'!$B181,'Faturamento SP2'!$Z$2:$Z$557,'Infos Relatório'!BK$1)</f>
        <v>0</v>
      </c>
      <c r="BM181" s="14">
        <f>SUMIFS('Faturamento SP2'!$J$2:$J$557,'Faturamento SP2'!$D$2:$D$557,'Infos Relatório'!$B$164,'Faturamento SP2'!$E$2:$E$557,'Infos Relatório'!$B181,'Faturamento SP2'!$Z$2:$Z$557,'Infos Relatório'!BK$1)</f>
        <v>0</v>
      </c>
      <c r="BN181" s="15">
        <f>SUMIFS('Faturamento SP2'!$O$2:$O$557,'Faturamento SP2'!$D$2:$D$557,'Infos Relatório'!$B$164,'Faturamento SP2'!$E$2:$E$557,'Infos Relatório'!$B181,'Faturamento SP2'!$Z$2:$Z$557,'Infos Relatório'!BK$1,'Faturamento SP2'!$T$2:$T$557,"Sim")+SUMIFS('Faturamento SP2'!$P$2:$P$557,'Faturamento SP2'!$D$2:$D$557,'Infos Relatório'!$B$164,'Faturamento SP2'!$E$2:$E$557,'Infos Relatório'!$B181,'Faturamento SP2'!$Z$2:$Z$557,'Infos Relatório'!BK$1,'Faturamento SP2'!$T$2:$T$557,"Sim")</f>
        <v>0</v>
      </c>
      <c r="BO181" s="27" t="e">
        <f t="shared" si="70"/>
        <v>#DIV/0!</v>
      </c>
      <c r="BP181" s="24">
        <f>SUMIFS('Faturamento SP2'!$H$2:$H$557,'Faturamento SP2'!$D$2:$D$557,'Infos Relatório'!$B$164,'Faturamento SP2'!$E$2:$E$557,'Infos Relatório'!$B181,'Faturamento SP2'!$Z$2:$Z$557,'Infos Relatório'!BK$1)</f>
        <v>0</v>
      </c>
      <c r="BQ181" s="23">
        <f>COUNTIFS('Faturamento SP2'!$D$2:$D$557,'Infos Relatório'!$B$164,'Faturamento SP2'!$E$2:$E$557,'Infos Relatório'!$B181,'Faturamento SP2'!$Z$2:$Z$557,'Infos Relatório'!BQ$1)</f>
        <v>0</v>
      </c>
      <c r="BR181" s="14">
        <f>SUMIFS('Faturamento SP2'!$G$2:$G$557,'Faturamento SP2'!$D$2:$D$557,'Infos Relatório'!$B$164,'Faturamento SP2'!$E$2:$E$557,'Infos Relatório'!$B181,'Faturamento SP2'!$Z$2:$Z$557,'Infos Relatório'!BQ$1)</f>
        <v>0</v>
      </c>
      <c r="BS181" s="14">
        <f>SUMIFS('Faturamento SP2'!$J$2:$J$557,'Faturamento SP2'!$D$2:$D$557,'Infos Relatório'!$B$164,'Faturamento SP2'!$E$2:$E$557,'Infos Relatório'!$B181,'Faturamento SP2'!$Z$2:$Z$557,'Infos Relatório'!BQ$1)</f>
        <v>0</v>
      </c>
      <c r="BT181" s="15">
        <f>SUMIFS('Faturamento SP2'!$O$2:$O$557,'Faturamento SP2'!$D$2:$D$557,'Infos Relatório'!$B$164,'Faturamento SP2'!$E$2:$E$557,'Infos Relatório'!$B181,'Faturamento SP2'!$Z$2:$Z$557,'Infos Relatório'!BQ$1,'Faturamento SP2'!$T$2:$T$557,"Sim")+SUMIFS('Faturamento SP2'!$P$2:$P$557,'Faturamento SP2'!$D$2:$D$557,'Infos Relatório'!$B$164,'Faturamento SP2'!$E$2:$E$557,'Infos Relatório'!$B181,'Faturamento SP2'!$Z$2:$Z$557,'Infos Relatório'!BQ$1,'Faturamento SP2'!$T$2:$T$557,"Sim")</f>
        <v>0</v>
      </c>
      <c r="BU181" s="27" t="e">
        <f t="shared" si="71"/>
        <v>#DIV/0!</v>
      </c>
      <c r="BV181" s="24">
        <f>SUMIFS('Faturamento SP2'!$H$2:$H$557,'Faturamento SP2'!$D$2:$D$557,'Infos Relatório'!$B$164,'Faturamento SP2'!$E$2:$E$557,'Infos Relatório'!$B181,'Faturamento SP2'!$Z$2:$Z$557,'Infos Relatório'!BQ$1)</f>
        <v>0</v>
      </c>
    </row>
    <row r="182" spans="2:74">
      <c r="B182" s="17" t="s">
        <v>251</v>
      </c>
      <c r="C182" s="23">
        <f>COUNTIFS('Faturamento SP2'!$D$2:$D$557,'Infos Relatório'!$B$164,'Faturamento SP2'!$E$2:$E$557,'Infos Relatório'!$B182,'Faturamento SP2'!$Z$2:$Z$557,'Infos Relatório'!C$1)</f>
        <v>0</v>
      </c>
      <c r="D182" s="14">
        <f>SUMIFS('Faturamento SP2'!$G$2:$G$557,'Faturamento SP2'!$D$2:$D$557,'Infos Relatório'!$B$164,'Faturamento SP2'!$E$2:$E$557,'Infos Relatório'!$B182,'Faturamento SP2'!$Z$2:$Z$557,'Infos Relatório'!C$1)</f>
        <v>0</v>
      </c>
      <c r="E182" s="55">
        <f>SUMIFS('Faturamento SP2'!$J$2:$J$557,'Faturamento SP2'!$D$2:$D$557,'Infos Relatório'!$B$164,'Faturamento SP2'!$E$2:$E$557,'Infos Relatório'!$B182,'Faturamento SP2'!$Z$2:$Z$557,'Infos Relatório'!C$1)</f>
        <v>0</v>
      </c>
      <c r="F182" s="15">
        <f>SUMIFS('Faturamento SP2'!$O$2:$O$557,'Faturamento SP2'!$D$2:$D$557,'Infos Relatório'!$B$164,'Faturamento SP2'!$E$2:$E$557,'Infos Relatório'!$B182,'Faturamento SP2'!$Z$2:$Z$557,'Infos Relatório'!C$1,'Faturamento SP2'!$T$2:$T$557,"Sim")+SUMIFS('Faturamento SP2'!$P$2:$P$557,'Faturamento SP2'!$D$2:$D$557,'Infos Relatório'!$B$164,'Faturamento SP2'!$E$2:$E$557,'Infos Relatório'!$B182,'Faturamento SP2'!$Z$2:$Z$557,'Infos Relatório'!C$1,'Faturamento SP2'!$T$2:$T$557,"Sim")</f>
        <v>0</v>
      </c>
      <c r="G182" s="60" t="e">
        <f t="shared" si="60"/>
        <v>#DIV/0!</v>
      </c>
      <c r="H182" s="24">
        <f>SUMIFS('Faturamento SP2'!$H$2:$H$557,'Faturamento SP2'!$D$2:$D$557,'Infos Relatório'!$B$164,'Faturamento SP2'!$E$2:$E$557,'Infos Relatório'!$B182,'Faturamento SP2'!$Z$2:$Z$557,'Infos Relatório'!C$1)</f>
        <v>0</v>
      </c>
      <c r="I182" s="23">
        <f>COUNTIFS('Faturamento SP2'!$D$2:$D$557,'Infos Relatório'!$B$164,'Faturamento SP2'!$E$2:$E$557,'Infos Relatório'!$B182,'Faturamento SP2'!$Z$2:$Z$557,'Infos Relatório'!I$1)</f>
        <v>0</v>
      </c>
      <c r="J182" s="14">
        <f>SUMIFS('Faturamento SP2'!$G$2:$G$557,'Faturamento SP2'!$D$2:$D$557,'Infos Relatório'!$B$164,'Faturamento SP2'!$E$2:$E$557,'Infos Relatório'!$B182,'Faturamento SP2'!$Z$2:$Z$557,'Infos Relatório'!I$1)</f>
        <v>0</v>
      </c>
      <c r="K182" s="55">
        <f>SUMIFS('Faturamento SP2'!$J$2:$J$557,'Faturamento SP2'!$D$2:$D$557,'Infos Relatório'!$B$164,'Faturamento SP2'!$E$2:$E$557,'Infos Relatório'!$B182,'Faturamento SP2'!$Z$2:$Z$557,'Infos Relatório'!I$1)</f>
        <v>0</v>
      </c>
      <c r="L182" s="15">
        <f>SUMIFS('Faturamento SP2'!$O$2:$O$557,'Faturamento SP2'!$D$2:$D$557,'Infos Relatório'!$B$164,'Faturamento SP2'!$E$2:$E$557,'Infos Relatório'!$B182,'Faturamento SP2'!$Z$2:$Z$557,'Infos Relatório'!I$1,'Faturamento SP2'!$T$2:$T$557,"Sim")+SUMIFS('Faturamento SP2'!$P$2:$P$557,'Faturamento SP2'!$D$2:$D$557,'Infos Relatório'!$B$164,'Faturamento SP2'!$E$2:$E$557,'Infos Relatório'!$B182,'Faturamento SP2'!$Z$2:$Z$557,'Infos Relatório'!I$1,'Faturamento SP2'!$T$2:$T$557,"Sim")</f>
        <v>0</v>
      </c>
      <c r="M182" s="27" t="e">
        <f t="shared" si="61"/>
        <v>#DIV/0!</v>
      </c>
      <c r="N182" s="24">
        <f>SUMIFS('Faturamento SP2'!$H$2:$H$557,'Faturamento SP2'!$D$2:$D$557,'Infos Relatório'!$B$164,'Faturamento SP2'!$E$2:$E$557,'Infos Relatório'!$B182,'Faturamento SP2'!$Z$2:$Z$557,'Infos Relatório'!I$1)</f>
        <v>0</v>
      </c>
      <c r="O182" s="23">
        <f>COUNTIFS('Faturamento SP2'!$D$2:$D$557,'Infos Relatório'!$B$164,'Faturamento SP2'!$E$2:$E$557,'Infos Relatório'!$B182,'Faturamento SP2'!$Z$2:$Z$557,'Infos Relatório'!O$1)</f>
        <v>0</v>
      </c>
      <c r="P182" s="14">
        <f>SUMIFS('Faturamento SP2'!$G$2:$G$557,'Faturamento SP2'!$D$2:$D$557,'Infos Relatório'!$B$164,'Faturamento SP2'!$E$2:$E$557,'Infos Relatório'!$B182,'Faturamento SP2'!$Z$2:$Z$557,'Infos Relatório'!O$1)</f>
        <v>0</v>
      </c>
      <c r="Q182" s="14">
        <f>SUMIFS('Faturamento SP2'!$J$2:$J$557,'Faturamento SP2'!$D$2:$D$557,'Infos Relatório'!$B$164,'Faturamento SP2'!$E$2:$E$557,'Infos Relatório'!$B182,'Faturamento SP2'!$Z$2:$Z$557,'Infos Relatório'!O$1)</f>
        <v>0</v>
      </c>
      <c r="R182" s="15">
        <f>SUMIFS('Faturamento SP2'!$O$2:$O$557,'Faturamento SP2'!$D$2:$D$557,'Infos Relatório'!$B$164,'Faturamento SP2'!$E$2:$E$557,'Infos Relatório'!$B182,'Faturamento SP2'!$Z$2:$Z$557,'Infos Relatório'!O$1,'Faturamento SP2'!$T$2:$T$557,"Sim")+SUMIFS('Faturamento SP2'!$P$2:$P$557,'Faturamento SP2'!$D$2:$D$557,'Infos Relatório'!$B$164,'Faturamento SP2'!$E$2:$E$557,'Infos Relatório'!$B182,'Faturamento SP2'!$Z$2:$Z$557,'Infos Relatório'!O$1,'Faturamento SP2'!$T$2:$T$557,"Sim")</f>
        <v>0</v>
      </c>
      <c r="S182" s="27" t="e">
        <f t="shared" si="62"/>
        <v>#DIV/0!</v>
      </c>
      <c r="T182" s="24">
        <f>SUMIFS('Faturamento SP2'!$H$2:$H$557,'Faturamento SP2'!$D$2:$D$557,'Infos Relatório'!$B$164,'Faturamento SP2'!$E$2:$E$557,'Infos Relatório'!$B182,'Faturamento SP2'!$Z$2:$Z$557,'Infos Relatório'!O$1)</f>
        <v>0</v>
      </c>
      <c r="U182" s="23">
        <f>COUNTIFS('Faturamento SP2'!$D$2:$D$557,'Infos Relatório'!$B$164,'Faturamento SP2'!$E$2:$E$557,'Infos Relatório'!$B182,'Faturamento SP2'!$Z$2:$Z$557,'Infos Relatório'!U$1)</f>
        <v>0</v>
      </c>
      <c r="V182" s="14">
        <f>SUMIFS('Faturamento SP2'!$G$2:$G$557,'Faturamento SP2'!$D$2:$D$557,'Infos Relatório'!$B$164,'Faturamento SP2'!$E$2:$E$557,'Infos Relatório'!$B182,'Faturamento SP2'!$Z$2:$Z$557,'Infos Relatório'!U$1)</f>
        <v>0</v>
      </c>
      <c r="W182" s="14">
        <f>SUMIFS('Faturamento SP2'!$J$2:$J$557,'Faturamento SP2'!$D$2:$D$557,'Infos Relatório'!$B$164,'Faturamento SP2'!$E$2:$E$557,'Infos Relatório'!$B182,'Faturamento SP2'!$Z$2:$Z$557,'Infos Relatório'!U$1)</f>
        <v>0</v>
      </c>
      <c r="X182" s="15">
        <f>SUMIFS('Faturamento SP2'!$O$2:$O$557,'Faturamento SP2'!$D$2:$D$557,'Infos Relatório'!$B$164,'Faturamento SP2'!$E$2:$E$557,'Infos Relatório'!$B182,'Faturamento SP2'!$Z$2:$Z$557,'Infos Relatório'!U$1,'Faturamento SP2'!$T$2:$T$557,"Sim")+SUMIFS('Faturamento SP2'!$P$2:$P$557,'Faturamento SP2'!$D$2:$D$557,'Infos Relatório'!$B$164,'Faturamento SP2'!$E$2:$E$557,'Infos Relatório'!$B182,'Faturamento SP2'!$Z$2:$Z$557,'Infos Relatório'!U$1,'Faturamento SP2'!$T$2:$T$557,"Sim")</f>
        <v>0</v>
      </c>
      <c r="Y182" s="27" t="e">
        <f t="shared" si="63"/>
        <v>#DIV/0!</v>
      </c>
      <c r="Z182" s="24">
        <f>SUMIFS('Faturamento SP2'!$H$2:$H$557,'Faturamento SP2'!$D$2:$D$557,'Infos Relatório'!$B$164,'Faturamento SP2'!$E$2:$E$557,'Infos Relatório'!$B182,'Faturamento SP2'!$Z$2:$Z$557,'Infos Relatório'!U$1)</f>
        <v>0</v>
      </c>
      <c r="AA182" s="23">
        <f>COUNTIFS('Faturamento SP2'!$D$2:$D$557,'Infos Relatório'!$B$164,'Faturamento SP2'!$E$2:$E$557,'Infos Relatório'!$B182,'Faturamento SP2'!$Z$2:$Z$557,'Infos Relatório'!AA$1)</f>
        <v>0</v>
      </c>
      <c r="AB182" s="14">
        <f>SUMIFS('Faturamento SP2'!$G$2:$G$557,'Faturamento SP2'!$D$2:$D$557,'Infos Relatório'!$B$164,'Faturamento SP2'!$E$2:$E$557,'Infos Relatório'!$B182,'Faturamento SP2'!$Z$2:$Z$557,'Infos Relatório'!AA$1)</f>
        <v>0</v>
      </c>
      <c r="AC182" s="14">
        <f>SUMIFS('Faturamento SP2'!$J$2:$J$557,'Faturamento SP2'!$D$2:$D$557,'Infos Relatório'!$B$164,'Faturamento SP2'!$E$2:$E$557,'Infos Relatório'!$B182,'Faturamento SP2'!$Z$2:$Z$557,'Infos Relatório'!AA$1)</f>
        <v>0</v>
      </c>
      <c r="AD182" s="15">
        <f>SUMIFS('Faturamento SP2'!$O$2:$O$557,'Faturamento SP2'!$D$2:$D$557,'Infos Relatório'!$B$164,'Faturamento SP2'!$E$2:$E$557,'Infos Relatório'!$B182,'Faturamento SP2'!$Z$2:$Z$557,'Infos Relatório'!AA$1,'Faturamento SP2'!$T$2:$T$557,"Sim")+SUMIFS('Faturamento SP2'!$P$2:$P$557,'Faturamento SP2'!$D$2:$D$557,'Infos Relatório'!$B$164,'Faturamento SP2'!$E$2:$E$557,'Infos Relatório'!$B182,'Faturamento SP2'!$Z$2:$Z$557,'Infos Relatório'!AA$1,'Faturamento SP2'!$T$2:$T$557,"Sim")</f>
        <v>0</v>
      </c>
      <c r="AE182" s="27" t="e">
        <f t="shared" si="64"/>
        <v>#DIV/0!</v>
      </c>
      <c r="AF182" s="24">
        <f>SUMIFS('Faturamento SP2'!$H$2:$H$557,'Faturamento SP2'!$D$2:$D$557,'Infos Relatório'!$B$164,'Faturamento SP2'!$E$2:$E$557,'Infos Relatório'!$B182,'Faturamento SP2'!$Z$2:$Z$557,'Infos Relatório'!AA$1)</f>
        <v>0</v>
      </c>
      <c r="AG182" s="23">
        <f>COUNTIFS('Faturamento SP2'!$D$2:$D$557,'Infos Relatório'!$B$164,'Faturamento SP2'!$E$2:$E$557,'Infos Relatório'!$B182,'Faturamento SP2'!$Z$2:$Z$557,'Infos Relatório'!AG$1)</f>
        <v>0</v>
      </c>
      <c r="AH182" s="14">
        <f>SUMIFS('Faturamento SP2'!$G$2:$G$557,'Faturamento SP2'!$D$2:$D$557,'Infos Relatório'!$B$164,'Faturamento SP2'!$E$2:$E$557,'Infos Relatório'!$B182,'Faturamento SP2'!$Z$2:$Z$557,'Infos Relatório'!AG$1)</f>
        <v>0</v>
      </c>
      <c r="AI182" s="14">
        <f>SUMIFS('Faturamento SP2'!$J$2:$J$557,'Faturamento SP2'!$D$2:$D$557,'Infos Relatório'!$B$164,'Faturamento SP2'!$E$2:$E$557,'Infos Relatório'!$B182,'Faturamento SP2'!$Z$2:$Z$557,'Infos Relatório'!AG$1)</f>
        <v>0</v>
      </c>
      <c r="AJ182" s="15">
        <f>SUMIFS('Faturamento SP2'!$O$2:$O$557,'Faturamento SP2'!$D$2:$D$557,'Infos Relatório'!$B$164,'Faturamento SP2'!$E$2:$E$557,'Infos Relatório'!$B182,'Faturamento SP2'!$Z$2:$Z$557,'Infos Relatório'!AG$1,'Faturamento SP2'!$T$2:$T$557,"Sim")+SUMIFS('Faturamento SP2'!$P$2:$P$557,'Faturamento SP2'!$D$2:$D$557,'Infos Relatório'!$B$164,'Faturamento SP2'!$E$2:$E$557,'Infos Relatório'!$B182,'Faturamento SP2'!$Z$2:$Z$557,'Infos Relatório'!AG$1,'Faturamento SP2'!$T$2:$T$557,"Sim")</f>
        <v>0</v>
      </c>
      <c r="AK182" s="27" t="e">
        <f t="shared" si="65"/>
        <v>#DIV/0!</v>
      </c>
      <c r="AL182" s="24">
        <f>SUMIFS('Faturamento SP2'!$H$2:$H$557,'Faturamento SP2'!$D$2:$D$557,'Infos Relatório'!$B$164,'Faturamento SP2'!$E$2:$E$557,'Infos Relatório'!$B182,'Faturamento SP2'!$Z$2:$Z$557,'Infos Relatório'!AG$1)</f>
        <v>0</v>
      </c>
      <c r="AM182" s="23">
        <f>COUNTIFS('Faturamento SP2'!$D$2:$D$557,'Infos Relatório'!$B$164,'Faturamento SP2'!$E$2:$E$557,'Infos Relatório'!$B182,'Faturamento SP2'!$Z$2:$Z$557,'Infos Relatório'!AM$1)</f>
        <v>0</v>
      </c>
      <c r="AN182" s="14">
        <f>SUMIFS('Faturamento SP2'!$G$2:$G$557,'Faturamento SP2'!$D$2:$D$557,'Infos Relatório'!$B$164,'Faturamento SP2'!$E$2:$E$557,'Infos Relatório'!$B182,'Faturamento SP2'!$Z$2:$Z$557,'Infos Relatório'!AM$1)</f>
        <v>0</v>
      </c>
      <c r="AO182" s="14">
        <f>SUMIFS('Faturamento SP2'!$J$2:$J$557,'Faturamento SP2'!$D$2:$D$557,'Infos Relatório'!$B$164,'Faturamento SP2'!$E$2:$E$557,'Infos Relatório'!$B182,'Faturamento SP2'!$Z$2:$Z$557,'Infos Relatório'!AM$1)</f>
        <v>0</v>
      </c>
      <c r="AP182" s="15">
        <f>SUMIFS('Faturamento SP2'!$O$2:$O$557,'Faturamento SP2'!$D$2:$D$557,'Infos Relatório'!$B$164,'Faturamento SP2'!$E$2:$E$557,'Infos Relatório'!$B182,'Faturamento SP2'!$Z$2:$Z$557,'Infos Relatório'!AM$1,'Faturamento SP2'!$T$2:$T$557,"Sim")+SUMIFS('Faturamento SP2'!$P$2:$P$557,'Faturamento SP2'!$D$2:$D$557,'Infos Relatório'!$B$164,'Faturamento SP2'!$E$2:$E$557,'Infos Relatório'!$B182,'Faturamento SP2'!$Z$2:$Z$557,'Infos Relatório'!AM$1,'Faturamento SP2'!$T$2:$T$557,"Sim")</f>
        <v>0</v>
      </c>
      <c r="AQ182" s="27" t="e">
        <f t="shared" si="66"/>
        <v>#DIV/0!</v>
      </c>
      <c r="AR182" s="24">
        <f>SUMIFS('Faturamento SP2'!$H$2:$H$557,'Faturamento SP2'!$D$2:$D$557,'Infos Relatório'!$B$164,'Faturamento SP2'!$E$2:$E$557,'Infos Relatório'!$B182,'Faturamento SP2'!$Z$2:$Z$557,'Infos Relatório'!AM$1)</f>
        <v>0</v>
      </c>
      <c r="AS182" s="23">
        <f>COUNTIFS('Faturamento SP2'!$D$2:$D$557,'Infos Relatório'!$B$164,'Faturamento SP2'!$E$2:$E$557,'Infos Relatório'!$B182,'Faturamento SP2'!$Z$2:$Z$557,'Infos Relatório'!AS$1)</f>
        <v>0</v>
      </c>
      <c r="AT182" s="14">
        <f>SUMIFS('Faturamento SP2'!$G$2:$G$557,'Faturamento SP2'!$D$2:$D$557,'Infos Relatório'!$B$164,'Faturamento SP2'!$E$2:$E$557,'Infos Relatório'!$B182,'Faturamento SP2'!$Z$2:$Z$557,'Infos Relatório'!AS$1)</f>
        <v>0</v>
      </c>
      <c r="AU182" s="14">
        <f>SUMIFS('Faturamento SP2'!$J$2:$J$557,'Faturamento SP2'!$D$2:$D$557,'Infos Relatório'!$B$164,'Faturamento SP2'!$E$2:$E$557,'Infos Relatório'!$B182,'Faturamento SP2'!$Z$2:$Z$557,'Infos Relatório'!AS$1)</f>
        <v>0</v>
      </c>
      <c r="AV182" s="15">
        <f>SUMIFS('Faturamento SP2'!$O$2:$O$557,'Faturamento SP2'!$D$2:$D$557,'Infos Relatório'!$B$164,'Faturamento SP2'!$E$2:$E$557,'Infos Relatório'!$B182,'Faturamento SP2'!$Z$2:$Z$557,'Infos Relatório'!AS$1,'Faturamento SP2'!$T$2:$T$557,"Sim")+SUMIFS('Faturamento SP2'!$P$2:$P$557,'Faturamento SP2'!$D$2:$D$557,'Infos Relatório'!$B$164,'Faturamento SP2'!$E$2:$E$557,'Infos Relatório'!$B182,'Faturamento SP2'!$Z$2:$Z$557,'Infos Relatório'!AS$1,'Faturamento SP2'!$T$2:$T$557,"Sim")</f>
        <v>0</v>
      </c>
      <c r="AW182" s="27" t="e">
        <f t="shared" si="67"/>
        <v>#DIV/0!</v>
      </c>
      <c r="AX182" s="24">
        <f>SUMIFS('Faturamento SP2'!$H$2:$H$557,'Faturamento SP2'!$D$2:$D$557,'Infos Relatório'!$B$164,'Faturamento SP2'!$E$2:$E$557,'Infos Relatório'!$B182,'Faturamento SP2'!$Z$2:$Z$557,'Infos Relatório'!AS$1)</f>
        <v>0</v>
      </c>
      <c r="AY182" s="23">
        <f>COUNTIFS('Faturamento SP2'!$D$2:$D$557,'Infos Relatório'!$B$164,'Faturamento SP2'!$E$2:$E$557,'Infos Relatório'!$B182,'Faturamento SP2'!$Z$2:$Z$557,'Infos Relatório'!AY$1)</f>
        <v>0</v>
      </c>
      <c r="AZ182" s="14">
        <f>SUMIFS('Faturamento SP2'!$G$2:$G$557,'Faturamento SP2'!$D$2:$D$557,'Infos Relatório'!$B$164,'Faturamento SP2'!$E$2:$E$557,'Infos Relatório'!$B182,'Faturamento SP2'!$Z$2:$Z$557,'Infos Relatório'!AY$1)</f>
        <v>0</v>
      </c>
      <c r="BA182" s="14">
        <f>SUMIFS('Faturamento SP2'!$J$2:$J$557,'Faturamento SP2'!$D$2:$D$557,'Infos Relatório'!$B$164,'Faturamento SP2'!$E$2:$E$557,'Infos Relatório'!$B182,'Faturamento SP2'!$Z$2:$Z$557,'Infos Relatório'!AY$1)</f>
        <v>0</v>
      </c>
      <c r="BB182" s="15">
        <f>SUMIFS('Faturamento SP2'!$O$2:$O$557,'Faturamento SP2'!$D$2:$D$557,'Infos Relatório'!$B$164,'Faturamento SP2'!$E$2:$E$557,'Infos Relatório'!$B182,'Faturamento SP2'!$Z$2:$Z$557,'Infos Relatório'!AY$1,'Faturamento SP2'!$T$2:$T$557,"Sim")+SUMIFS('Faturamento SP2'!$P$2:$P$557,'Faturamento SP2'!$D$2:$D$557,'Infos Relatório'!$B$164,'Faturamento SP2'!$E$2:$E$557,'Infos Relatório'!$B182,'Faturamento SP2'!$Z$2:$Z$557,'Infos Relatório'!AY$1,'Faturamento SP2'!$T$2:$T$557,"Sim")</f>
        <v>0</v>
      </c>
      <c r="BC182" s="27" t="e">
        <f t="shared" si="68"/>
        <v>#DIV/0!</v>
      </c>
      <c r="BD182" s="24">
        <f>SUMIFS('Faturamento SP2'!$H$2:$H$557,'Faturamento SP2'!$D$2:$D$557,'Infos Relatório'!$B$164,'Faturamento SP2'!$E$2:$E$557,'Infos Relatório'!$B182,'Faturamento SP2'!$Z$2:$Z$557,'Infos Relatório'!AY$1)</f>
        <v>0</v>
      </c>
      <c r="BE182" s="23">
        <f>COUNTIFS('Faturamento SP2'!$D$2:$D$557,'Infos Relatório'!$B$164,'Faturamento SP2'!$E$2:$E$557,'Infos Relatório'!$B182,'Faturamento SP2'!$Z$2:$Z$557,'Infos Relatório'!BE$1)</f>
        <v>0</v>
      </c>
      <c r="BF182" s="14">
        <f>SUMIFS('Faturamento SP2'!$G$2:$G$557,'Faturamento SP2'!$D$2:$D$557,'Infos Relatório'!$B$164,'Faturamento SP2'!$E$2:$E$557,'Infos Relatório'!$B182,'Faturamento SP2'!$Z$2:$Z$557,'Infos Relatório'!BE$1)</f>
        <v>0</v>
      </c>
      <c r="BG182" s="14">
        <f>SUMIFS('Faturamento SP2'!$J$2:$J$557,'Faturamento SP2'!$D$2:$D$557,'Infos Relatório'!$B$164,'Faturamento SP2'!$E$2:$E$557,'Infos Relatório'!$B182,'Faturamento SP2'!$Z$2:$Z$557,'Infos Relatório'!BE$1)</f>
        <v>0</v>
      </c>
      <c r="BH182" s="15">
        <f>SUMIFS('Faturamento SP2'!$O$2:$O$557,'Faturamento SP2'!$D$2:$D$557,'Infos Relatório'!$B$164,'Faturamento SP2'!$E$2:$E$557,'Infos Relatório'!$B182,'Faturamento SP2'!$Z$2:$Z$557,'Infos Relatório'!BE$1,'Faturamento SP2'!$T$2:$T$557,"Sim")+SUMIFS('Faturamento SP2'!$P$2:$P$557,'Faturamento SP2'!$D$2:$D$557,'Infos Relatório'!$B$164,'Faturamento SP2'!$E$2:$E$557,'Infos Relatório'!$B182,'Faturamento SP2'!$Z$2:$Z$557,'Infos Relatório'!BE$1,'Faturamento SP2'!$T$2:$T$557,"Sim")</f>
        <v>0</v>
      </c>
      <c r="BI182" s="27" t="e">
        <f t="shared" si="69"/>
        <v>#DIV/0!</v>
      </c>
      <c r="BJ182" s="24">
        <f>SUMIFS('Faturamento SP2'!$H$2:$H$557,'Faturamento SP2'!$D$2:$D$557,'Infos Relatório'!$B$164,'Faturamento SP2'!$E$2:$E$557,'Infos Relatório'!$B182,'Faturamento SP2'!$Z$2:$Z$557,'Infos Relatório'!BE$1)</f>
        <v>0</v>
      </c>
      <c r="BK182" s="23">
        <f>COUNTIFS('Faturamento SP2'!$D$2:$D$557,'Infos Relatório'!$B$164,'Faturamento SP2'!$E$2:$E$557,'Infos Relatório'!$B182,'Faturamento SP2'!$Z$2:$Z$557,'Infos Relatório'!BK$1)</f>
        <v>0</v>
      </c>
      <c r="BL182" s="14">
        <f>SUMIFS('Faturamento SP2'!$G$2:$G$557,'Faturamento SP2'!$D$2:$D$557,'Infos Relatório'!$B$164,'Faturamento SP2'!$E$2:$E$557,'Infos Relatório'!$B182,'Faturamento SP2'!$Z$2:$Z$557,'Infos Relatório'!BK$1)</f>
        <v>0</v>
      </c>
      <c r="BM182" s="14">
        <f>SUMIFS('Faturamento SP2'!$J$2:$J$557,'Faturamento SP2'!$D$2:$D$557,'Infos Relatório'!$B$164,'Faturamento SP2'!$E$2:$E$557,'Infos Relatório'!$B182,'Faturamento SP2'!$Z$2:$Z$557,'Infos Relatório'!BK$1)</f>
        <v>0</v>
      </c>
      <c r="BN182" s="15">
        <f>SUMIFS('Faturamento SP2'!$O$2:$O$557,'Faturamento SP2'!$D$2:$D$557,'Infos Relatório'!$B$164,'Faturamento SP2'!$E$2:$E$557,'Infos Relatório'!$B182,'Faturamento SP2'!$Z$2:$Z$557,'Infos Relatório'!BK$1,'Faturamento SP2'!$T$2:$T$557,"Sim")+SUMIFS('Faturamento SP2'!$P$2:$P$557,'Faturamento SP2'!$D$2:$D$557,'Infos Relatório'!$B$164,'Faturamento SP2'!$E$2:$E$557,'Infos Relatório'!$B182,'Faturamento SP2'!$Z$2:$Z$557,'Infos Relatório'!BK$1,'Faturamento SP2'!$T$2:$T$557,"Sim")</f>
        <v>0</v>
      </c>
      <c r="BO182" s="27" t="e">
        <f t="shared" si="70"/>
        <v>#DIV/0!</v>
      </c>
      <c r="BP182" s="24">
        <f>SUMIFS('Faturamento SP2'!$H$2:$H$557,'Faturamento SP2'!$D$2:$D$557,'Infos Relatório'!$B$164,'Faturamento SP2'!$E$2:$E$557,'Infos Relatório'!$B182,'Faturamento SP2'!$Z$2:$Z$557,'Infos Relatório'!BK$1)</f>
        <v>0</v>
      </c>
      <c r="BQ182" s="23">
        <f>COUNTIFS('Faturamento SP2'!$D$2:$D$557,'Infos Relatório'!$B$164,'Faturamento SP2'!$E$2:$E$557,'Infos Relatório'!$B182,'Faturamento SP2'!$Z$2:$Z$557,'Infos Relatório'!BQ$1)</f>
        <v>0</v>
      </c>
      <c r="BR182" s="14">
        <f>SUMIFS('Faturamento SP2'!$G$2:$G$557,'Faturamento SP2'!$D$2:$D$557,'Infos Relatório'!$B$164,'Faturamento SP2'!$E$2:$E$557,'Infos Relatório'!$B182,'Faturamento SP2'!$Z$2:$Z$557,'Infos Relatório'!BQ$1)</f>
        <v>0</v>
      </c>
      <c r="BS182" s="14">
        <f>SUMIFS('Faturamento SP2'!$J$2:$J$557,'Faturamento SP2'!$D$2:$D$557,'Infos Relatório'!$B$164,'Faturamento SP2'!$E$2:$E$557,'Infos Relatório'!$B182,'Faturamento SP2'!$Z$2:$Z$557,'Infos Relatório'!BQ$1)</f>
        <v>0</v>
      </c>
      <c r="BT182" s="15">
        <f>SUMIFS('Faturamento SP2'!$O$2:$O$557,'Faturamento SP2'!$D$2:$D$557,'Infos Relatório'!$B$164,'Faturamento SP2'!$E$2:$E$557,'Infos Relatório'!$B182,'Faturamento SP2'!$Z$2:$Z$557,'Infos Relatório'!BQ$1,'Faturamento SP2'!$T$2:$T$557,"Sim")+SUMIFS('Faturamento SP2'!$P$2:$P$557,'Faturamento SP2'!$D$2:$D$557,'Infos Relatório'!$B$164,'Faturamento SP2'!$E$2:$E$557,'Infos Relatório'!$B182,'Faturamento SP2'!$Z$2:$Z$557,'Infos Relatório'!BQ$1,'Faturamento SP2'!$T$2:$T$557,"Sim")</f>
        <v>0</v>
      </c>
      <c r="BU182" s="27" t="e">
        <f t="shared" si="71"/>
        <v>#DIV/0!</v>
      </c>
      <c r="BV182" s="24">
        <f>SUMIFS('Faturamento SP2'!$H$2:$H$557,'Faturamento SP2'!$D$2:$D$557,'Infos Relatório'!$B$164,'Faturamento SP2'!$E$2:$E$557,'Infos Relatório'!$B182,'Faturamento SP2'!$Z$2:$Z$557,'Infos Relatório'!BQ$1)</f>
        <v>0</v>
      </c>
    </row>
    <row r="183" spans="2:74">
      <c r="B183" s="17" t="s">
        <v>252</v>
      </c>
      <c r="C183" s="23">
        <f>COUNTIFS('Faturamento SP2'!$D$2:$D$557,'Infos Relatório'!$B$164,'Faturamento SP2'!$E$2:$E$557,'Infos Relatório'!$B183,'Faturamento SP2'!$Z$2:$Z$557,'Infos Relatório'!C$1)</f>
        <v>0</v>
      </c>
      <c r="D183" s="14">
        <f>SUMIFS('Faturamento SP2'!$G$2:$G$557,'Faturamento SP2'!$D$2:$D$557,'Infos Relatório'!$B$164,'Faturamento SP2'!$E$2:$E$557,'Infos Relatório'!$B183,'Faturamento SP2'!$Z$2:$Z$557,'Infos Relatório'!C$1)</f>
        <v>0</v>
      </c>
      <c r="E183" s="55">
        <f>SUMIFS('Faturamento SP2'!$J$2:$J$557,'Faturamento SP2'!$D$2:$D$557,'Infos Relatório'!$B$164,'Faturamento SP2'!$E$2:$E$557,'Infos Relatório'!$B183,'Faturamento SP2'!$Z$2:$Z$557,'Infos Relatório'!C$1)</f>
        <v>0</v>
      </c>
      <c r="F183" s="15">
        <f>SUMIFS('Faturamento SP2'!$O$2:$O$557,'Faturamento SP2'!$D$2:$D$557,'Infos Relatório'!$B$164,'Faturamento SP2'!$E$2:$E$557,'Infos Relatório'!$B183,'Faturamento SP2'!$Z$2:$Z$557,'Infos Relatório'!C$1,'Faturamento SP2'!$T$2:$T$557,"Sim")+SUMIFS('Faturamento SP2'!$P$2:$P$557,'Faturamento SP2'!$D$2:$D$557,'Infos Relatório'!$B$164,'Faturamento SP2'!$E$2:$E$557,'Infos Relatório'!$B183,'Faturamento SP2'!$Z$2:$Z$557,'Infos Relatório'!C$1,'Faturamento SP2'!$T$2:$T$557,"Sim")</f>
        <v>0</v>
      </c>
      <c r="G183" s="60" t="e">
        <f t="shared" si="60"/>
        <v>#DIV/0!</v>
      </c>
      <c r="H183" s="24">
        <f>SUMIFS('Faturamento SP2'!$H$2:$H$557,'Faturamento SP2'!$D$2:$D$557,'Infos Relatório'!$B$164,'Faturamento SP2'!$E$2:$E$557,'Infos Relatório'!$B183,'Faturamento SP2'!$Z$2:$Z$557,'Infos Relatório'!C$1)</f>
        <v>0</v>
      </c>
      <c r="I183" s="23">
        <f>COUNTIFS('Faturamento SP2'!$D$2:$D$557,'Infos Relatório'!$B$164,'Faturamento SP2'!$E$2:$E$557,'Infos Relatório'!$B183,'Faturamento SP2'!$Z$2:$Z$557,'Infos Relatório'!I$1)</f>
        <v>0</v>
      </c>
      <c r="J183" s="14">
        <f>SUMIFS('Faturamento SP2'!$G$2:$G$557,'Faturamento SP2'!$D$2:$D$557,'Infos Relatório'!$B$164,'Faturamento SP2'!$E$2:$E$557,'Infos Relatório'!$B183,'Faturamento SP2'!$Z$2:$Z$557,'Infos Relatório'!I$1)</f>
        <v>0</v>
      </c>
      <c r="K183" s="55">
        <f>SUMIFS('Faturamento SP2'!$J$2:$J$557,'Faturamento SP2'!$D$2:$D$557,'Infos Relatório'!$B$164,'Faturamento SP2'!$E$2:$E$557,'Infos Relatório'!$B183,'Faturamento SP2'!$Z$2:$Z$557,'Infos Relatório'!I$1)</f>
        <v>0</v>
      </c>
      <c r="L183" s="15">
        <f>SUMIFS('Faturamento SP2'!$O$2:$O$557,'Faturamento SP2'!$D$2:$D$557,'Infos Relatório'!$B$164,'Faturamento SP2'!$E$2:$E$557,'Infos Relatório'!$B183,'Faturamento SP2'!$Z$2:$Z$557,'Infos Relatório'!I$1,'Faturamento SP2'!$T$2:$T$557,"Sim")+SUMIFS('Faturamento SP2'!$P$2:$P$557,'Faturamento SP2'!$D$2:$D$557,'Infos Relatório'!$B$164,'Faturamento SP2'!$E$2:$E$557,'Infos Relatório'!$B183,'Faturamento SP2'!$Z$2:$Z$557,'Infos Relatório'!I$1,'Faturamento SP2'!$T$2:$T$557,"Sim")</f>
        <v>0</v>
      </c>
      <c r="M183" s="27" t="e">
        <f t="shared" si="61"/>
        <v>#DIV/0!</v>
      </c>
      <c r="N183" s="24">
        <f>SUMIFS('Faturamento SP2'!$H$2:$H$557,'Faturamento SP2'!$D$2:$D$557,'Infos Relatório'!$B$164,'Faturamento SP2'!$E$2:$E$557,'Infos Relatório'!$B183,'Faturamento SP2'!$Z$2:$Z$557,'Infos Relatório'!I$1)</f>
        <v>0</v>
      </c>
      <c r="O183" s="23">
        <f>COUNTIFS('Faturamento SP2'!$D$2:$D$557,'Infos Relatório'!$B$164,'Faturamento SP2'!$E$2:$E$557,'Infos Relatório'!$B183,'Faturamento SP2'!$Z$2:$Z$557,'Infos Relatório'!O$1)</f>
        <v>0</v>
      </c>
      <c r="P183" s="14">
        <f>SUMIFS('Faturamento SP2'!$G$2:$G$557,'Faturamento SP2'!$D$2:$D$557,'Infos Relatório'!$B$164,'Faturamento SP2'!$E$2:$E$557,'Infos Relatório'!$B183,'Faturamento SP2'!$Z$2:$Z$557,'Infos Relatório'!O$1)</f>
        <v>0</v>
      </c>
      <c r="Q183" s="14">
        <f>SUMIFS('Faturamento SP2'!$J$2:$J$557,'Faturamento SP2'!$D$2:$D$557,'Infos Relatório'!$B$164,'Faturamento SP2'!$E$2:$E$557,'Infos Relatório'!$B183,'Faturamento SP2'!$Z$2:$Z$557,'Infos Relatório'!O$1)</f>
        <v>0</v>
      </c>
      <c r="R183" s="15">
        <f>SUMIFS('Faturamento SP2'!$O$2:$O$557,'Faturamento SP2'!$D$2:$D$557,'Infos Relatório'!$B$164,'Faturamento SP2'!$E$2:$E$557,'Infos Relatório'!$B183,'Faturamento SP2'!$Z$2:$Z$557,'Infos Relatório'!O$1,'Faturamento SP2'!$T$2:$T$557,"Sim")+SUMIFS('Faturamento SP2'!$P$2:$P$557,'Faturamento SP2'!$D$2:$D$557,'Infos Relatório'!$B$164,'Faturamento SP2'!$E$2:$E$557,'Infos Relatório'!$B183,'Faturamento SP2'!$Z$2:$Z$557,'Infos Relatório'!O$1,'Faturamento SP2'!$T$2:$T$557,"Sim")</f>
        <v>0</v>
      </c>
      <c r="S183" s="27" t="e">
        <f t="shared" si="62"/>
        <v>#DIV/0!</v>
      </c>
      <c r="T183" s="24">
        <f>SUMIFS('Faturamento SP2'!$H$2:$H$557,'Faturamento SP2'!$D$2:$D$557,'Infos Relatório'!$B$164,'Faturamento SP2'!$E$2:$E$557,'Infos Relatório'!$B183,'Faturamento SP2'!$Z$2:$Z$557,'Infos Relatório'!O$1)</f>
        <v>0</v>
      </c>
      <c r="U183" s="23">
        <f>COUNTIFS('Faturamento SP2'!$D$2:$D$557,'Infos Relatório'!$B$164,'Faturamento SP2'!$E$2:$E$557,'Infos Relatório'!$B183,'Faturamento SP2'!$Z$2:$Z$557,'Infos Relatório'!U$1)</f>
        <v>0</v>
      </c>
      <c r="V183" s="14">
        <f>SUMIFS('Faturamento SP2'!$G$2:$G$557,'Faturamento SP2'!$D$2:$D$557,'Infos Relatório'!$B$164,'Faturamento SP2'!$E$2:$E$557,'Infos Relatório'!$B183,'Faturamento SP2'!$Z$2:$Z$557,'Infos Relatório'!U$1)</f>
        <v>0</v>
      </c>
      <c r="W183" s="14">
        <f>SUMIFS('Faturamento SP2'!$J$2:$J$557,'Faturamento SP2'!$D$2:$D$557,'Infos Relatório'!$B$164,'Faturamento SP2'!$E$2:$E$557,'Infos Relatório'!$B183,'Faturamento SP2'!$Z$2:$Z$557,'Infos Relatório'!U$1)</f>
        <v>0</v>
      </c>
      <c r="X183" s="15">
        <f>SUMIFS('Faturamento SP2'!$O$2:$O$557,'Faturamento SP2'!$D$2:$D$557,'Infos Relatório'!$B$164,'Faturamento SP2'!$E$2:$E$557,'Infos Relatório'!$B183,'Faturamento SP2'!$Z$2:$Z$557,'Infos Relatório'!U$1,'Faturamento SP2'!$T$2:$T$557,"Sim")+SUMIFS('Faturamento SP2'!$P$2:$P$557,'Faturamento SP2'!$D$2:$D$557,'Infos Relatório'!$B$164,'Faturamento SP2'!$E$2:$E$557,'Infos Relatório'!$B183,'Faturamento SP2'!$Z$2:$Z$557,'Infos Relatório'!U$1,'Faturamento SP2'!$T$2:$T$557,"Sim")</f>
        <v>0</v>
      </c>
      <c r="Y183" s="27" t="e">
        <f t="shared" si="63"/>
        <v>#DIV/0!</v>
      </c>
      <c r="Z183" s="24">
        <f>SUMIFS('Faturamento SP2'!$H$2:$H$557,'Faturamento SP2'!$D$2:$D$557,'Infos Relatório'!$B$164,'Faturamento SP2'!$E$2:$E$557,'Infos Relatório'!$B183,'Faturamento SP2'!$Z$2:$Z$557,'Infos Relatório'!U$1)</f>
        <v>0</v>
      </c>
      <c r="AA183" s="23">
        <f>COUNTIFS('Faturamento SP2'!$D$2:$D$557,'Infos Relatório'!$B$164,'Faturamento SP2'!$E$2:$E$557,'Infos Relatório'!$B183,'Faturamento SP2'!$Z$2:$Z$557,'Infos Relatório'!AA$1)</f>
        <v>0</v>
      </c>
      <c r="AB183" s="14">
        <f>SUMIFS('Faturamento SP2'!$G$2:$G$557,'Faturamento SP2'!$D$2:$D$557,'Infos Relatório'!$B$164,'Faturamento SP2'!$E$2:$E$557,'Infos Relatório'!$B183,'Faturamento SP2'!$Z$2:$Z$557,'Infos Relatório'!AA$1)</f>
        <v>0</v>
      </c>
      <c r="AC183" s="14">
        <f>SUMIFS('Faturamento SP2'!$J$2:$J$557,'Faturamento SP2'!$D$2:$D$557,'Infos Relatório'!$B$164,'Faturamento SP2'!$E$2:$E$557,'Infos Relatório'!$B183,'Faturamento SP2'!$Z$2:$Z$557,'Infos Relatório'!AA$1)</f>
        <v>0</v>
      </c>
      <c r="AD183" s="15">
        <f>SUMIFS('Faturamento SP2'!$O$2:$O$557,'Faturamento SP2'!$D$2:$D$557,'Infos Relatório'!$B$164,'Faturamento SP2'!$E$2:$E$557,'Infos Relatório'!$B183,'Faturamento SP2'!$Z$2:$Z$557,'Infos Relatório'!AA$1,'Faturamento SP2'!$T$2:$T$557,"Sim")+SUMIFS('Faturamento SP2'!$P$2:$P$557,'Faturamento SP2'!$D$2:$D$557,'Infos Relatório'!$B$164,'Faturamento SP2'!$E$2:$E$557,'Infos Relatório'!$B183,'Faturamento SP2'!$Z$2:$Z$557,'Infos Relatório'!AA$1,'Faturamento SP2'!$T$2:$T$557,"Sim")</f>
        <v>0</v>
      </c>
      <c r="AE183" s="27" t="e">
        <f t="shared" si="64"/>
        <v>#DIV/0!</v>
      </c>
      <c r="AF183" s="24">
        <f>SUMIFS('Faturamento SP2'!$H$2:$H$557,'Faturamento SP2'!$D$2:$D$557,'Infos Relatório'!$B$164,'Faturamento SP2'!$E$2:$E$557,'Infos Relatório'!$B183,'Faturamento SP2'!$Z$2:$Z$557,'Infos Relatório'!AA$1)</f>
        <v>0</v>
      </c>
      <c r="AG183" s="23">
        <f>COUNTIFS('Faturamento SP2'!$D$2:$D$557,'Infos Relatório'!$B$164,'Faturamento SP2'!$E$2:$E$557,'Infos Relatório'!$B183,'Faturamento SP2'!$Z$2:$Z$557,'Infos Relatório'!AG$1)</f>
        <v>0</v>
      </c>
      <c r="AH183" s="14">
        <f>SUMIFS('Faturamento SP2'!$G$2:$G$557,'Faturamento SP2'!$D$2:$D$557,'Infos Relatório'!$B$164,'Faturamento SP2'!$E$2:$E$557,'Infos Relatório'!$B183,'Faturamento SP2'!$Z$2:$Z$557,'Infos Relatório'!AG$1)</f>
        <v>0</v>
      </c>
      <c r="AI183" s="14">
        <f>SUMIFS('Faturamento SP2'!$J$2:$J$557,'Faturamento SP2'!$D$2:$D$557,'Infos Relatório'!$B$164,'Faturamento SP2'!$E$2:$E$557,'Infos Relatório'!$B183,'Faturamento SP2'!$Z$2:$Z$557,'Infos Relatório'!AG$1)</f>
        <v>0</v>
      </c>
      <c r="AJ183" s="15">
        <f>SUMIFS('Faturamento SP2'!$O$2:$O$557,'Faturamento SP2'!$D$2:$D$557,'Infos Relatório'!$B$164,'Faturamento SP2'!$E$2:$E$557,'Infos Relatório'!$B183,'Faturamento SP2'!$Z$2:$Z$557,'Infos Relatório'!AG$1,'Faturamento SP2'!$T$2:$T$557,"Sim")+SUMIFS('Faturamento SP2'!$P$2:$P$557,'Faturamento SP2'!$D$2:$D$557,'Infos Relatório'!$B$164,'Faturamento SP2'!$E$2:$E$557,'Infos Relatório'!$B183,'Faturamento SP2'!$Z$2:$Z$557,'Infos Relatório'!AG$1,'Faturamento SP2'!$T$2:$T$557,"Sim")</f>
        <v>0</v>
      </c>
      <c r="AK183" s="27" t="e">
        <f t="shared" si="65"/>
        <v>#DIV/0!</v>
      </c>
      <c r="AL183" s="24">
        <f>SUMIFS('Faturamento SP2'!$H$2:$H$557,'Faturamento SP2'!$D$2:$D$557,'Infos Relatório'!$B$164,'Faturamento SP2'!$E$2:$E$557,'Infos Relatório'!$B183,'Faturamento SP2'!$Z$2:$Z$557,'Infos Relatório'!AG$1)</f>
        <v>0</v>
      </c>
      <c r="AM183" s="23">
        <f>COUNTIFS('Faturamento SP2'!$D$2:$D$557,'Infos Relatório'!$B$164,'Faturamento SP2'!$E$2:$E$557,'Infos Relatório'!$B183,'Faturamento SP2'!$Z$2:$Z$557,'Infos Relatório'!AM$1)</f>
        <v>0</v>
      </c>
      <c r="AN183" s="14">
        <f>SUMIFS('Faturamento SP2'!$G$2:$G$557,'Faturamento SP2'!$D$2:$D$557,'Infos Relatório'!$B$164,'Faturamento SP2'!$E$2:$E$557,'Infos Relatório'!$B183,'Faturamento SP2'!$Z$2:$Z$557,'Infos Relatório'!AM$1)</f>
        <v>0</v>
      </c>
      <c r="AO183" s="14">
        <f>SUMIFS('Faturamento SP2'!$J$2:$J$557,'Faturamento SP2'!$D$2:$D$557,'Infos Relatório'!$B$164,'Faturamento SP2'!$E$2:$E$557,'Infos Relatório'!$B183,'Faturamento SP2'!$Z$2:$Z$557,'Infos Relatório'!AM$1)</f>
        <v>0</v>
      </c>
      <c r="AP183" s="15">
        <f>SUMIFS('Faturamento SP2'!$O$2:$O$557,'Faturamento SP2'!$D$2:$D$557,'Infos Relatório'!$B$164,'Faturamento SP2'!$E$2:$E$557,'Infos Relatório'!$B183,'Faturamento SP2'!$Z$2:$Z$557,'Infos Relatório'!AM$1,'Faturamento SP2'!$T$2:$T$557,"Sim")+SUMIFS('Faturamento SP2'!$P$2:$P$557,'Faturamento SP2'!$D$2:$D$557,'Infos Relatório'!$B$164,'Faturamento SP2'!$E$2:$E$557,'Infos Relatório'!$B183,'Faturamento SP2'!$Z$2:$Z$557,'Infos Relatório'!AM$1,'Faturamento SP2'!$T$2:$T$557,"Sim")</f>
        <v>0</v>
      </c>
      <c r="AQ183" s="27" t="e">
        <f t="shared" si="66"/>
        <v>#DIV/0!</v>
      </c>
      <c r="AR183" s="24">
        <f>SUMIFS('Faturamento SP2'!$H$2:$H$557,'Faturamento SP2'!$D$2:$D$557,'Infos Relatório'!$B$164,'Faturamento SP2'!$E$2:$E$557,'Infos Relatório'!$B183,'Faturamento SP2'!$Z$2:$Z$557,'Infos Relatório'!AM$1)</f>
        <v>0</v>
      </c>
      <c r="AS183" s="23">
        <f>COUNTIFS('Faturamento SP2'!$D$2:$D$557,'Infos Relatório'!$B$164,'Faturamento SP2'!$E$2:$E$557,'Infos Relatório'!$B183,'Faturamento SP2'!$Z$2:$Z$557,'Infos Relatório'!AS$1)</f>
        <v>0</v>
      </c>
      <c r="AT183" s="14">
        <f>SUMIFS('Faturamento SP2'!$G$2:$G$557,'Faturamento SP2'!$D$2:$D$557,'Infos Relatório'!$B$164,'Faturamento SP2'!$E$2:$E$557,'Infos Relatório'!$B183,'Faturamento SP2'!$Z$2:$Z$557,'Infos Relatório'!AS$1)</f>
        <v>0</v>
      </c>
      <c r="AU183" s="14">
        <f>SUMIFS('Faturamento SP2'!$J$2:$J$557,'Faturamento SP2'!$D$2:$D$557,'Infos Relatório'!$B$164,'Faturamento SP2'!$E$2:$E$557,'Infos Relatório'!$B183,'Faturamento SP2'!$Z$2:$Z$557,'Infos Relatório'!AS$1)</f>
        <v>0</v>
      </c>
      <c r="AV183" s="15">
        <f>SUMIFS('Faturamento SP2'!$O$2:$O$557,'Faturamento SP2'!$D$2:$D$557,'Infos Relatório'!$B$164,'Faturamento SP2'!$E$2:$E$557,'Infos Relatório'!$B183,'Faturamento SP2'!$Z$2:$Z$557,'Infos Relatório'!AS$1,'Faturamento SP2'!$T$2:$T$557,"Sim")+SUMIFS('Faturamento SP2'!$P$2:$P$557,'Faturamento SP2'!$D$2:$D$557,'Infos Relatório'!$B$164,'Faturamento SP2'!$E$2:$E$557,'Infos Relatório'!$B183,'Faturamento SP2'!$Z$2:$Z$557,'Infos Relatório'!AS$1,'Faturamento SP2'!$T$2:$T$557,"Sim")</f>
        <v>0</v>
      </c>
      <c r="AW183" s="27" t="e">
        <f t="shared" si="67"/>
        <v>#DIV/0!</v>
      </c>
      <c r="AX183" s="24">
        <f>SUMIFS('Faturamento SP2'!$H$2:$H$557,'Faturamento SP2'!$D$2:$D$557,'Infos Relatório'!$B$164,'Faturamento SP2'!$E$2:$E$557,'Infos Relatório'!$B183,'Faturamento SP2'!$Z$2:$Z$557,'Infos Relatório'!AS$1)</f>
        <v>0</v>
      </c>
      <c r="AY183" s="23">
        <f>COUNTIFS('Faturamento SP2'!$D$2:$D$557,'Infos Relatório'!$B$164,'Faturamento SP2'!$E$2:$E$557,'Infos Relatório'!$B183,'Faturamento SP2'!$Z$2:$Z$557,'Infos Relatório'!AY$1)</f>
        <v>0</v>
      </c>
      <c r="AZ183" s="14">
        <f>SUMIFS('Faturamento SP2'!$G$2:$G$557,'Faturamento SP2'!$D$2:$D$557,'Infos Relatório'!$B$164,'Faturamento SP2'!$E$2:$E$557,'Infos Relatório'!$B183,'Faturamento SP2'!$Z$2:$Z$557,'Infos Relatório'!AY$1)</f>
        <v>0</v>
      </c>
      <c r="BA183" s="14">
        <f>SUMIFS('Faturamento SP2'!$J$2:$J$557,'Faturamento SP2'!$D$2:$D$557,'Infos Relatório'!$B$164,'Faturamento SP2'!$E$2:$E$557,'Infos Relatório'!$B183,'Faturamento SP2'!$Z$2:$Z$557,'Infos Relatório'!AY$1)</f>
        <v>0</v>
      </c>
      <c r="BB183" s="15">
        <f>SUMIFS('Faturamento SP2'!$O$2:$O$557,'Faturamento SP2'!$D$2:$D$557,'Infos Relatório'!$B$164,'Faturamento SP2'!$E$2:$E$557,'Infos Relatório'!$B183,'Faturamento SP2'!$Z$2:$Z$557,'Infos Relatório'!AY$1,'Faturamento SP2'!$T$2:$T$557,"Sim")+SUMIFS('Faturamento SP2'!$P$2:$P$557,'Faturamento SP2'!$D$2:$D$557,'Infos Relatório'!$B$164,'Faturamento SP2'!$E$2:$E$557,'Infos Relatório'!$B183,'Faturamento SP2'!$Z$2:$Z$557,'Infos Relatório'!AY$1,'Faturamento SP2'!$T$2:$T$557,"Sim")</f>
        <v>0</v>
      </c>
      <c r="BC183" s="27" t="e">
        <f t="shared" si="68"/>
        <v>#DIV/0!</v>
      </c>
      <c r="BD183" s="24">
        <f>SUMIFS('Faturamento SP2'!$H$2:$H$557,'Faturamento SP2'!$D$2:$D$557,'Infos Relatório'!$B$164,'Faturamento SP2'!$E$2:$E$557,'Infos Relatório'!$B183,'Faturamento SP2'!$Z$2:$Z$557,'Infos Relatório'!AY$1)</f>
        <v>0</v>
      </c>
      <c r="BE183" s="23">
        <f>COUNTIFS('Faturamento SP2'!$D$2:$D$557,'Infos Relatório'!$B$164,'Faturamento SP2'!$E$2:$E$557,'Infos Relatório'!$B183,'Faturamento SP2'!$Z$2:$Z$557,'Infos Relatório'!BE$1)</f>
        <v>0</v>
      </c>
      <c r="BF183" s="14">
        <f>SUMIFS('Faturamento SP2'!$G$2:$G$557,'Faturamento SP2'!$D$2:$D$557,'Infos Relatório'!$B$164,'Faturamento SP2'!$E$2:$E$557,'Infos Relatório'!$B183,'Faturamento SP2'!$Z$2:$Z$557,'Infos Relatório'!BE$1)</f>
        <v>0</v>
      </c>
      <c r="BG183" s="14">
        <f>SUMIFS('Faturamento SP2'!$J$2:$J$557,'Faturamento SP2'!$D$2:$D$557,'Infos Relatório'!$B$164,'Faturamento SP2'!$E$2:$E$557,'Infos Relatório'!$B183,'Faturamento SP2'!$Z$2:$Z$557,'Infos Relatório'!BE$1)</f>
        <v>0</v>
      </c>
      <c r="BH183" s="15">
        <f>SUMIFS('Faturamento SP2'!$O$2:$O$557,'Faturamento SP2'!$D$2:$D$557,'Infos Relatório'!$B$164,'Faturamento SP2'!$E$2:$E$557,'Infos Relatório'!$B183,'Faturamento SP2'!$Z$2:$Z$557,'Infos Relatório'!BE$1,'Faturamento SP2'!$T$2:$T$557,"Sim")+SUMIFS('Faturamento SP2'!$P$2:$P$557,'Faturamento SP2'!$D$2:$D$557,'Infos Relatório'!$B$164,'Faturamento SP2'!$E$2:$E$557,'Infos Relatório'!$B183,'Faturamento SP2'!$Z$2:$Z$557,'Infos Relatório'!BE$1,'Faturamento SP2'!$T$2:$T$557,"Sim")</f>
        <v>0</v>
      </c>
      <c r="BI183" s="27" t="e">
        <f t="shared" si="69"/>
        <v>#DIV/0!</v>
      </c>
      <c r="BJ183" s="24">
        <f>SUMIFS('Faturamento SP2'!$H$2:$H$557,'Faturamento SP2'!$D$2:$D$557,'Infos Relatório'!$B$164,'Faturamento SP2'!$E$2:$E$557,'Infos Relatório'!$B183,'Faturamento SP2'!$Z$2:$Z$557,'Infos Relatório'!BE$1)</f>
        <v>0</v>
      </c>
      <c r="BK183" s="23">
        <f>COUNTIFS('Faturamento SP2'!$D$2:$D$557,'Infos Relatório'!$B$164,'Faturamento SP2'!$E$2:$E$557,'Infos Relatório'!$B183,'Faturamento SP2'!$Z$2:$Z$557,'Infos Relatório'!BK$1)</f>
        <v>0</v>
      </c>
      <c r="BL183" s="14">
        <f>SUMIFS('Faturamento SP2'!$G$2:$G$557,'Faturamento SP2'!$D$2:$D$557,'Infos Relatório'!$B$164,'Faturamento SP2'!$E$2:$E$557,'Infos Relatório'!$B183,'Faturamento SP2'!$Z$2:$Z$557,'Infos Relatório'!BK$1)</f>
        <v>0</v>
      </c>
      <c r="BM183" s="14">
        <f>SUMIFS('Faturamento SP2'!$J$2:$J$557,'Faturamento SP2'!$D$2:$D$557,'Infos Relatório'!$B$164,'Faturamento SP2'!$E$2:$E$557,'Infos Relatório'!$B183,'Faturamento SP2'!$Z$2:$Z$557,'Infos Relatório'!BK$1)</f>
        <v>0</v>
      </c>
      <c r="BN183" s="15">
        <f>SUMIFS('Faturamento SP2'!$O$2:$O$557,'Faturamento SP2'!$D$2:$D$557,'Infos Relatório'!$B$164,'Faturamento SP2'!$E$2:$E$557,'Infos Relatório'!$B183,'Faturamento SP2'!$Z$2:$Z$557,'Infos Relatório'!BK$1,'Faturamento SP2'!$T$2:$T$557,"Sim")+SUMIFS('Faturamento SP2'!$P$2:$P$557,'Faturamento SP2'!$D$2:$D$557,'Infos Relatório'!$B$164,'Faturamento SP2'!$E$2:$E$557,'Infos Relatório'!$B183,'Faturamento SP2'!$Z$2:$Z$557,'Infos Relatório'!BK$1,'Faturamento SP2'!$T$2:$T$557,"Sim")</f>
        <v>0</v>
      </c>
      <c r="BO183" s="27" t="e">
        <f t="shared" si="70"/>
        <v>#DIV/0!</v>
      </c>
      <c r="BP183" s="24">
        <f>SUMIFS('Faturamento SP2'!$H$2:$H$557,'Faturamento SP2'!$D$2:$D$557,'Infos Relatório'!$B$164,'Faturamento SP2'!$E$2:$E$557,'Infos Relatório'!$B183,'Faturamento SP2'!$Z$2:$Z$557,'Infos Relatório'!BK$1)</f>
        <v>0</v>
      </c>
      <c r="BQ183" s="23">
        <f>COUNTIFS('Faturamento SP2'!$D$2:$D$557,'Infos Relatório'!$B$164,'Faturamento SP2'!$E$2:$E$557,'Infos Relatório'!$B183,'Faturamento SP2'!$Z$2:$Z$557,'Infos Relatório'!BQ$1)</f>
        <v>0</v>
      </c>
      <c r="BR183" s="14">
        <f>SUMIFS('Faturamento SP2'!$G$2:$G$557,'Faturamento SP2'!$D$2:$D$557,'Infos Relatório'!$B$164,'Faturamento SP2'!$E$2:$E$557,'Infos Relatório'!$B183,'Faturamento SP2'!$Z$2:$Z$557,'Infos Relatório'!BQ$1)</f>
        <v>0</v>
      </c>
      <c r="BS183" s="14">
        <f>SUMIFS('Faturamento SP2'!$J$2:$J$557,'Faturamento SP2'!$D$2:$D$557,'Infos Relatório'!$B$164,'Faturamento SP2'!$E$2:$E$557,'Infos Relatório'!$B183,'Faturamento SP2'!$Z$2:$Z$557,'Infos Relatório'!BQ$1)</f>
        <v>0</v>
      </c>
      <c r="BT183" s="15">
        <f>SUMIFS('Faturamento SP2'!$O$2:$O$557,'Faturamento SP2'!$D$2:$D$557,'Infos Relatório'!$B$164,'Faturamento SP2'!$E$2:$E$557,'Infos Relatório'!$B183,'Faturamento SP2'!$Z$2:$Z$557,'Infos Relatório'!BQ$1,'Faturamento SP2'!$T$2:$T$557,"Sim")+SUMIFS('Faturamento SP2'!$P$2:$P$557,'Faturamento SP2'!$D$2:$D$557,'Infos Relatório'!$B$164,'Faturamento SP2'!$E$2:$E$557,'Infos Relatório'!$B183,'Faturamento SP2'!$Z$2:$Z$557,'Infos Relatório'!BQ$1,'Faturamento SP2'!$T$2:$T$557,"Sim")</f>
        <v>0</v>
      </c>
      <c r="BU183" s="27" t="e">
        <f t="shared" si="71"/>
        <v>#DIV/0!</v>
      </c>
      <c r="BV183" s="24">
        <f>SUMIFS('Faturamento SP2'!$H$2:$H$557,'Faturamento SP2'!$D$2:$D$557,'Infos Relatório'!$B$164,'Faturamento SP2'!$E$2:$E$557,'Infos Relatório'!$B183,'Faturamento SP2'!$Z$2:$Z$557,'Infos Relatório'!BQ$1)</f>
        <v>0</v>
      </c>
    </row>
    <row r="184" spans="2:74">
      <c r="B184" s="17" t="s">
        <v>254</v>
      </c>
      <c r="C184" s="23">
        <f>COUNTIFS('Faturamento SP2'!$D$2:$D$557,'Infos Relatório'!$B$164,'Faturamento SP2'!$E$2:$E$557,'Infos Relatório'!$B184,'Faturamento SP2'!$Z$2:$Z$557,'Infos Relatório'!C$1)</f>
        <v>0</v>
      </c>
      <c r="D184" s="14">
        <f>SUMIFS('Faturamento SP2'!$G$2:$G$557,'Faturamento SP2'!$D$2:$D$557,'Infos Relatório'!$B$164,'Faturamento SP2'!$E$2:$E$557,'Infos Relatório'!$B184,'Faturamento SP2'!$Z$2:$Z$557,'Infos Relatório'!C$1)</f>
        <v>0</v>
      </c>
      <c r="E184" s="55">
        <f>SUMIFS('Faturamento SP2'!$J$2:$J$557,'Faturamento SP2'!$D$2:$D$557,'Infos Relatório'!$B$164,'Faturamento SP2'!$E$2:$E$557,'Infos Relatório'!$B184,'Faturamento SP2'!$Z$2:$Z$557,'Infos Relatório'!C$1)</f>
        <v>0</v>
      </c>
      <c r="F184" s="15">
        <f>SUMIFS('Faturamento SP2'!$O$2:$O$557,'Faturamento SP2'!$D$2:$D$557,'Infos Relatório'!$B$164,'Faturamento SP2'!$E$2:$E$557,'Infos Relatório'!$B184,'Faturamento SP2'!$Z$2:$Z$557,'Infos Relatório'!C$1,'Faturamento SP2'!$T$2:$T$557,"Sim")+SUMIFS('Faturamento SP2'!$P$2:$P$557,'Faturamento SP2'!$D$2:$D$557,'Infos Relatório'!$B$164,'Faturamento SP2'!$E$2:$E$557,'Infos Relatório'!$B184,'Faturamento SP2'!$Z$2:$Z$557,'Infos Relatório'!C$1,'Faturamento SP2'!$T$2:$T$557,"Sim")</f>
        <v>0</v>
      </c>
      <c r="G184" s="60" t="e">
        <f t="shared" si="60"/>
        <v>#DIV/0!</v>
      </c>
      <c r="H184" s="24">
        <f>SUMIFS('Faturamento SP2'!$H$2:$H$557,'Faturamento SP2'!$D$2:$D$557,'Infos Relatório'!$B$164,'Faturamento SP2'!$E$2:$E$557,'Infos Relatório'!$B184,'Faturamento SP2'!$Z$2:$Z$557,'Infos Relatório'!C$1)</f>
        <v>0</v>
      </c>
      <c r="I184" s="23">
        <f>COUNTIFS('Faturamento SP2'!$D$2:$D$557,'Infos Relatório'!$B$164,'Faturamento SP2'!$E$2:$E$557,'Infos Relatório'!$B184,'Faturamento SP2'!$Z$2:$Z$557,'Infos Relatório'!I$1)</f>
        <v>0</v>
      </c>
      <c r="J184" s="14">
        <f>SUMIFS('Faturamento SP2'!$G$2:$G$557,'Faturamento SP2'!$D$2:$D$557,'Infos Relatório'!$B$164,'Faturamento SP2'!$E$2:$E$557,'Infos Relatório'!$B184,'Faturamento SP2'!$Z$2:$Z$557,'Infos Relatório'!I$1)</f>
        <v>0</v>
      </c>
      <c r="K184" s="55">
        <f>SUMIFS('Faturamento SP2'!$J$2:$J$557,'Faturamento SP2'!$D$2:$D$557,'Infos Relatório'!$B$164,'Faturamento SP2'!$E$2:$E$557,'Infos Relatório'!$B184,'Faturamento SP2'!$Z$2:$Z$557,'Infos Relatório'!I$1)</f>
        <v>0</v>
      </c>
      <c r="L184" s="15">
        <f>SUMIFS('Faturamento SP2'!$O$2:$O$557,'Faturamento SP2'!$D$2:$D$557,'Infos Relatório'!$B$164,'Faturamento SP2'!$E$2:$E$557,'Infos Relatório'!$B184,'Faturamento SP2'!$Z$2:$Z$557,'Infos Relatório'!I$1,'Faturamento SP2'!$T$2:$T$557,"Sim")+SUMIFS('Faturamento SP2'!$P$2:$P$557,'Faturamento SP2'!$D$2:$D$557,'Infos Relatório'!$B$164,'Faturamento SP2'!$E$2:$E$557,'Infos Relatório'!$B184,'Faturamento SP2'!$Z$2:$Z$557,'Infos Relatório'!I$1,'Faturamento SP2'!$T$2:$T$557,"Sim")</f>
        <v>0</v>
      </c>
      <c r="M184" s="27" t="e">
        <f t="shared" si="61"/>
        <v>#DIV/0!</v>
      </c>
      <c r="N184" s="24">
        <f>SUMIFS('Faturamento SP2'!$H$2:$H$557,'Faturamento SP2'!$D$2:$D$557,'Infos Relatório'!$B$164,'Faturamento SP2'!$E$2:$E$557,'Infos Relatório'!$B184,'Faturamento SP2'!$Z$2:$Z$557,'Infos Relatório'!I$1)</f>
        <v>0</v>
      </c>
      <c r="O184" s="23">
        <f>COUNTIFS('Faturamento SP2'!$D$2:$D$557,'Infos Relatório'!$B$164,'Faturamento SP2'!$E$2:$E$557,'Infos Relatório'!$B184,'Faturamento SP2'!$Z$2:$Z$557,'Infos Relatório'!O$1)</f>
        <v>0</v>
      </c>
      <c r="P184" s="14">
        <f>SUMIFS('Faturamento SP2'!$G$2:$G$557,'Faturamento SP2'!$D$2:$D$557,'Infos Relatório'!$B$164,'Faturamento SP2'!$E$2:$E$557,'Infos Relatório'!$B184,'Faturamento SP2'!$Z$2:$Z$557,'Infos Relatório'!O$1)</f>
        <v>0</v>
      </c>
      <c r="Q184" s="14">
        <f>SUMIFS('Faturamento SP2'!$J$2:$J$557,'Faturamento SP2'!$D$2:$D$557,'Infos Relatório'!$B$164,'Faturamento SP2'!$E$2:$E$557,'Infos Relatório'!$B184,'Faturamento SP2'!$Z$2:$Z$557,'Infos Relatório'!O$1)</f>
        <v>0</v>
      </c>
      <c r="R184" s="15">
        <f>SUMIFS('Faturamento SP2'!$O$2:$O$557,'Faturamento SP2'!$D$2:$D$557,'Infos Relatório'!$B$164,'Faturamento SP2'!$E$2:$E$557,'Infos Relatório'!$B184,'Faturamento SP2'!$Z$2:$Z$557,'Infos Relatório'!O$1,'Faturamento SP2'!$T$2:$T$557,"Sim")+SUMIFS('Faturamento SP2'!$P$2:$P$557,'Faturamento SP2'!$D$2:$D$557,'Infos Relatório'!$B$164,'Faturamento SP2'!$E$2:$E$557,'Infos Relatório'!$B184,'Faturamento SP2'!$Z$2:$Z$557,'Infos Relatório'!O$1,'Faturamento SP2'!$T$2:$T$557,"Sim")</f>
        <v>0</v>
      </c>
      <c r="S184" s="27" t="e">
        <f t="shared" si="62"/>
        <v>#DIV/0!</v>
      </c>
      <c r="T184" s="24">
        <f>SUMIFS('Faturamento SP2'!$H$2:$H$557,'Faturamento SP2'!$D$2:$D$557,'Infos Relatório'!$B$164,'Faturamento SP2'!$E$2:$E$557,'Infos Relatório'!$B184,'Faturamento SP2'!$Z$2:$Z$557,'Infos Relatório'!O$1)</f>
        <v>0</v>
      </c>
      <c r="U184" s="23">
        <f>COUNTIFS('Faturamento SP2'!$D$2:$D$557,'Infos Relatório'!$B$164,'Faturamento SP2'!$E$2:$E$557,'Infos Relatório'!$B184,'Faturamento SP2'!$Z$2:$Z$557,'Infos Relatório'!U$1)</f>
        <v>0</v>
      </c>
      <c r="V184" s="14">
        <f>SUMIFS('Faturamento SP2'!$G$2:$G$557,'Faturamento SP2'!$D$2:$D$557,'Infos Relatório'!$B$164,'Faturamento SP2'!$E$2:$E$557,'Infos Relatório'!$B184,'Faturamento SP2'!$Z$2:$Z$557,'Infos Relatório'!U$1)</f>
        <v>0</v>
      </c>
      <c r="W184" s="14">
        <f>SUMIFS('Faturamento SP2'!$J$2:$J$557,'Faturamento SP2'!$D$2:$D$557,'Infos Relatório'!$B$164,'Faturamento SP2'!$E$2:$E$557,'Infos Relatório'!$B184,'Faturamento SP2'!$Z$2:$Z$557,'Infos Relatório'!U$1)</f>
        <v>0</v>
      </c>
      <c r="X184" s="15">
        <f>SUMIFS('Faturamento SP2'!$O$2:$O$557,'Faturamento SP2'!$D$2:$D$557,'Infos Relatório'!$B$164,'Faturamento SP2'!$E$2:$E$557,'Infos Relatório'!$B184,'Faturamento SP2'!$Z$2:$Z$557,'Infos Relatório'!U$1,'Faturamento SP2'!$T$2:$T$557,"Sim")+SUMIFS('Faturamento SP2'!$P$2:$P$557,'Faturamento SP2'!$D$2:$D$557,'Infos Relatório'!$B$164,'Faturamento SP2'!$E$2:$E$557,'Infos Relatório'!$B184,'Faturamento SP2'!$Z$2:$Z$557,'Infos Relatório'!U$1,'Faturamento SP2'!$T$2:$T$557,"Sim")</f>
        <v>0</v>
      </c>
      <c r="Y184" s="27" t="e">
        <f t="shared" si="63"/>
        <v>#DIV/0!</v>
      </c>
      <c r="Z184" s="24">
        <f>SUMIFS('Faturamento SP2'!$H$2:$H$557,'Faturamento SP2'!$D$2:$D$557,'Infos Relatório'!$B$164,'Faturamento SP2'!$E$2:$E$557,'Infos Relatório'!$B184,'Faturamento SP2'!$Z$2:$Z$557,'Infos Relatório'!U$1)</f>
        <v>0</v>
      </c>
      <c r="AA184" s="23">
        <f>COUNTIFS('Faturamento SP2'!$D$2:$D$557,'Infos Relatório'!$B$164,'Faturamento SP2'!$E$2:$E$557,'Infos Relatório'!$B184,'Faturamento SP2'!$Z$2:$Z$557,'Infos Relatório'!AA$1)</f>
        <v>0</v>
      </c>
      <c r="AB184" s="14">
        <f>SUMIFS('Faturamento SP2'!$G$2:$G$557,'Faturamento SP2'!$D$2:$D$557,'Infos Relatório'!$B$164,'Faturamento SP2'!$E$2:$E$557,'Infos Relatório'!$B184,'Faturamento SP2'!$Z$2:$Z$557,'Infos Relatório'!AA$1)</f>
        <v>0</v>
      </c>
      <c r="AC184" s="14">
        <f>SUMIFS('Faturamento SP2'!$J$2:$J$557,'Faturamento SP2'!$D$2:$D$557,'Infos Relatório'!$B$164,'Faturamento SP2'!$E$2:$E$557,'Infos Relatório'!$B184,'Faturamento SP2'!$Z$2:$Z$557,'Infos Relatório'!AA$1)</f>
        <v>0</v>
      </c>
      <c r="AD184" s="15">
        <f>SUMIFS('Faturamento SP2'!$O$2:$O$557,'Faturamento SP2'!$D$2:$D$557,'Infos Relatório'!$B$164,'Faturamento SP2'!$E$2:$E$557,'Infos Relatório'!$B184,'Faturamento SP2'!$Z$2:$Z$557,'Infos Relatório'!AA$1,'Faturamento SP2'!$T$2:$T$557,"Sim")+SUMIFS('Faturamento SP2'!$P$2:$P$557,'Faturamento SP2'!$D$2:$D$557,'Infos Relatório'!$B$164,'Faturamento SP2'!$E$2:$E$557,'Infos Relatório'!$B184,'Faturamento SP2'!$Z$2:$Z$557,'Infos Relatório'!AA$1,'Faturamento SP2'!$T$2:$T$557,"Sim")</f>
        <v>0</v>
      </c>
      <c r="AE184" s="27" t="e">
        <f t="shared" si="64"/>
        <v>#DIV/0!</v>
      </c>
      <c r="AF184" s="24">
        <f>SUMIFS('Faturamento SP2'!$H$2:$H$557,'Faturamento SP2'!$D$2:$D$557,'Infos Relatório'!$B$164,'Faturamento SP2'!$E$2:$E$557,'Infos Relatório'!$B184,'Faturamento SP2'!$Z$2:$Z$557,'Infos Relatório'!AA$1)</f>
        <v>0</v>
      </c>
      <c r="AG184" s="23">
        <f>COUNTIFS('Faturamento SP2'!$D$2:$D$557,'Infos Relatório'!$B$164,'Faturamento SP2'!$E$2:$E$557,'Infos Relatório'!$B184,'Faturamento SP2'!$Z$2:$Z$557,'Infos Relatório'!AG$1)</f>
        <v>0</v>
      </c>
      <c r="AH184" s="14">
        <f>SUMIFS('Faturamento SP2'!$G$2:$G$557,'Faturamento SP2'!$D$2:$D$557,'Infos Relatório'!$B$164,'Faturamento SP2'!$E$2:$E$557,'Infos Relatório'!$B184,'Faturamento SP2'!$Z$2:$Z$557,'Infos Relatório'!AG$1)</f>
        <v>0</v>
      </c>
      <c r="AI184" s="14">
        <f>SUMIFS('Faturamento SP2'!$J$2:$J$557,'Faturamento SP2'!$D$2:$D$557,'Infos Relatório'!$B$164,'Faturamento SP2'!$E$2:$E$557,'Infos Relatório'!$B184,'Faturamento SP2'!$Z$2:$Z$557,'Infos Relatório'!AG$1)</f>
        <v>0</v>
      </c>
      <c r="AJ184" s="15">
        <f>SUMIFS('Faturamento SP2'!$O$2:$O$557,'Faturamento SP2'!$D$2:$D$557,'Infos Relatório'!$B$164,'Faturamento SP2'!$E$2:$E$557,'Infos Relatório'!$B184,'Faturamento SP2'!$Z$2:$Z$557,'Infos Relatório'!AG$1,'Faturamento SP2'!$T$2:$T$557,"Sim")+SUMIFS('Faturamento SP2'!$P$2:$P$557,'Faturamento SP2'!$D$2:$D$557,'Infos Relatório'!$B$164,'Faturamento SP2'!$E$2:$E$557,'Infos Relatório'!$B184,'Faturamento SP2'!$Z$2:$Z$557,'Infos Relatório'!AG$1,'Faturamento SP2'!$T$2:$T$557,"Sim")</f>
        <v>0</v>
      </c>
      <c r="AK184" s="27" t="e">
        <f t="shared" si="65"/>
        <v>#DIV/0!</v>
      </c>
      <c r="AL184" s="24">
        <f>SUMIFS('Faturamento SP2'!$H$2:$H$557,'Faturamento SP2'!$D$2:$D$557,'Infos Relatório'!$B$164,'Faturamento SP2'!$E$2:$E$557,'Infos Relatório'!$B184,'Faturamento SP2'!$Z$2:$Z$557,'Infos Relatório'!AG$1)</f>
        <v>0</v>
      </c>
      <c r="AM184" s="23">
        <f>COUNTIFS('Faturamento SP2'!$D$2:$D$557,'Infos Relatório'!$B$164,'Faturamento SP2'!$E$2:$E$557,'Infos Relatório'!$B184,'Faturamento SP2'!$Z$2:$Z$557,'Infos Relatório'!AM$1)</f>
        <v>0</v>
      </c>
      <c r="AN184" s="14">
        <f>SUMIFS('Faturamento SP2'!$G$2:$G$557,'Faturamento SP2'!$D$2:$D$557,'Infos Relatório'!$B$164,'Faturamento SP2'!$E$2:$E$557,'Infos Relatório'!$B184,'Faturamento SP2'!$Z$2:$Z$557,'Infos Relatório'!AM$1)</f>
        <v>0</v>
      </c>
      <c r="AO184" s="14">
        <f>SUMIFS('Faturamento SP2'!$J$2:$J$557,'Faturamento SP2'!$D$2:$D$557,'Infos Relatório'!$B$164,'Faturamento SP2'!$E$2:$E$557,'Infos Relatório'!$B184,'Faturamento SP2'!$Z$2:$Z$557,'Infos Relatório'!AM$1)</f>
        <v>0</v>
      </c>
      <c r="AP184" s="15">
        <f>SUMIFS('Faturamento SP2'!$O$2:$O$557,'Faturamento SP2'!$D$2:$D$557,'Infos Relatório'!$B$164,'Faturamento SP2'!$E$2:$E$557,'Infos Relatório'!$B184,'Faturamento SP2'!$Z$2:$Z$557,'Infos Relatório'!AM$1,'Faturamento SP2'!$T$2:$T$557,"Sim")+SUMIFS('Faturamento SP2'!$P$2:$P$557,'Faturamento SP2'!$D$2:$D$557,'Infos Relatório'!$B$164,'Faturamento SP2'!$E$2:$E$557,'Infos Relatório'!$B184,'Faturamento SP2'!$Z$2:$Z$557,'Infos Relatório'!AM$1,'Faturamento SP2'!$T$2:$T$557,"Sim")</f>
        <v>0</v>
      </c>
      <c r="AQ184" s="27" t="e">
        <f t="shared" si="66"/>
        <v>#DIV/0!</v>
      </c>
      <c r="AR184" s="24">
        <f>SUMIFS('Faturamento SP2'!$H$2:$H$557,'Faturamento SP2'!$D$2:$D$557,'Infos Relatório'!$B$164,'Faturamento SP2'!$E$2:$E$557,'Infos Relatório'!$B184,'Faturamento SP2'!$Z$2:$Z$557,'Infos Relatório'!AM$1)</f>
        <v>0</v>
      </c>
      <c r="AS184" s="23">
        <f>COUNTIFS('Faturamento SP2'!$D$2:$D$557,'Infos Relatório'!$B$164,'Faturamento SP2'!$E$2:$E$557,'Infos Relatório'!$B184,'Faturamento SP2'!$Z$2:$Z$557,'Infos Relatório'!AS$1)</f>
        <v>0</v>
      </c>
      <c r="AT184" s="14">
        <f>SUMIFS('Faturamento SP2'!$G$2:$G$557,'Faturamento SP2'!$D$2:$D$557,'Infos Relatório'!$B$164,'Faturamento SP2'!$E$2:$E$557,'Infos Relatório'!$B184,'Faturamento SP2'!$Z$2:$Z$557,'Infos Relatório'!AS$1)</f>
        <v>0</v>
      </c>
      <c r="AU184" s="14">
        <f>SUMIFS('Faturamento SP2'!$J$2:$J$557,'Faturamento SP2'!$D$2:$D$557,'Infos Relatório'!$B$164,'Faturamento SP2'!$E$2:$E$557,'Infos Relatório'!$B184,'Faturamento SP2'!$Z$2:$Z$557,'Infos Relatório'!AS$1)</f>
        <v>0</v>
      </c>
      <c r="AV184" s="15">
        <f>SUMIFS('Faturamento SP2'!$O$2:$O$557,'Faturamento SP2'!$D$2:$D$557,'Infos Relatório'!$B$164,'Faturamento SP2'!$E$2:$E$557,'Infos Relatório'!$B184,'Faturamento SP2'!$Z$2:$Z$557,'Infos Relatório'!AS$1,'Faturamento SP2'!$T$2:$T$557,"Sim")+SUMIFS('Faturamento SP2'!$P$2:$P$557,'Faturamento SP2'!$D$2:$D$557,'Infos Relatório'!$B$164,'Faturamento SP2'!$E$2:$E$557,'Infos Relatório'!$B184,'Faturamento SP2'!$Z$2:$Z$557,'Infos Relatório'!AS$1,'Faturamento SP2'!$T$2:$T$557,"Sim")</f>
        <v>0</v>
      </c>
      <c r="AW184" s="27" t="e">
        <f t="shared" si="67"/>
        <v>#DIV/0!</v>
      </c>
      <c r="AX184" s="24">
        <f>SUMIFS('Faturamento SP2'!$H$2:$H$557,'Faturamento SP2'!$D$2:$D$557,'Infos Relatório'!$B$164,'Faturamento SP2'!$E$2:$E$557,'Infos Relatório'!$B184,'Faturamento SP2'!$Z$2:$Z$557,'Infos Relatório'!AS$1)</f>
        <v>0</v>
      </c>
      <c r="AY184" s="23">
        <f>COUNTIFS('Faturamento SP2'!$D$2:$D$557,'Infos Relatório'!$B$164,'Faturamento SP2'!$E$2:$E$557,'Infos Relatório'!$B184,'Faturamento SP2'!$Z$2:$Z$557,'Infos Relatório'!AY$1)</f>
        <v>0</v>
      </c>
      <c r="AZ184" s="14">
        <f>SUMIFS('Faturamento SP2'!$G$2:$G$557,'Faturamento SP2'!$D$2:$D$557,'Infos Relatório'!$B$164,'Faturamento SP2'!$E$2:$E$557,'Infos Relatório'!$B184,'Faturamento SP2'!$Z$2:$Z$557,'Infos Relatório'!AY$1)</f>
        <v>0</v>
      </c>
      <c r="BA184" s="14">
        <f>SUMIFS('Faturamento SP2'!$J$2:$J$557,'Faturamento SP2'!$D$2:$D$557,'Infos Relatório'!$B$164,'Faturamento SP2'!$E$2:$E$557,'Infos Relatório'!$B184,'Faturamento SP2'!$Z$2:$Z$557,'Infos Relatório'!AY$1)</f>
        <v>0</v>
      </c>
      <c r="BB184" s="15">
        <f>SUMIFS('Faturamento SP2'!$O$2:$O$557,'Faturamento SP2'!$D$2:$D$557,'Infos Relatório'!$B$164,'Faturamento SP2'!$E$2:$E$557,'Infos Relatório'!$B184,'Faturamento SP2'!$Z$2:$Z$557,'Infos Relatório'!AY$1,'Faturamento SP2'!$T$2:$T$557,"Sim")+SUMIFS('Faturamento SP2'!$P$2:$P$557,'Faturamento SP2'!$D$2:$D$557,'Infos Relatório'!$B$164,'Faturamento SP2'!$E$2:$E$557,'Infos Relatório'!$B184,'Faturamento SP2'!$Z$2:$Z$557,'Infos Relatório'!AY$1,'Faturamento SP2'!$T$2:$T$557,"Sim")</f>
        <v>0</v>
      </c>
      <c r="BC184" s="27" t="e">
        <f t="shared" si="68"/>
        <v>#DIV/0!</v>
      </c>
      <c r="BD184" s="24">
        <f>SUMIFS('Faturamento SP2'!$H$2:$H$557,'Faturamento SP2'!$D$2:$D$557,'Infos Relatório'!$B$164,'Faturamento SP2'!$E$2:$E$557,'Infos Relatório'!$B184,'Faturamento SP2'!$Z$2:$Z$557,'Infos Relatório'!AY$1)</f>
        <v>0</v>
      </c>
      <c r="BE184" s="23">
        <f>COUNTIFS('Faturamento SP2'!$D$2:$D$557,'Infos Relatório'!$B$164,'Faturamento SP2'!$E$2:$E$557,'Infos Relatório'!$B184,'Faturamento SP2'!$Z$2:$Z$557,'Infos Relatório'!BE$1)</f>
        <v>0</v>
      </c>
      <c r="BF184" s="14">
        <f>SUMIFS('Faturamento SP2'!$G$2:$G$557,'Faturamento SP2'!$D$2:$D$557,'Infos Relatório'!$B$164,'Faturamento SP2'!$E$2:$E$557,'Infos Relatório'!$B184,'Faturamento SP2'!$Z$2:$Z$557,'Infos Relatório'!BE$1)</f>
        <v>0</v>
      </c>
      <c r="BG184" s="14">
        <f>SUMIFS('Faturamento SP2'!$J$2:$J$557,'Faturamento SP2'!$D$2:$D$557,'Infos Relatório'!$B$164,'Faturamento SP2'!$E$2:$E$557,'Infos Relatório'!$B184,'Faturamento SP2'!$Z$2:$Z$557,'Infos Relatório'!BE$1)</f>
        <v>0</v>
      </c>
      <c r="BH184" s="15">
        <f>SUMIFS('Faturamento SP2'!$O$2:$O$557,'Faturamento SP2'!$D$2:$D$557,'Infos Relatório'!$B$164,'Faturamento SP2'!$E$2:$E$557,'Infos Relatório'!$B184,'Faturamento SP2'!$Z$2:$Z$557,'Infos Relatório'!BE$1,'Faturamento SP2'!$T$2:$T$557,"Sim")+SUMIFS('Faturamento SP2'!$P$2:$P$557,'Faturamento SP2'!$D$2:$D$557,'Infos Relatório'!$B$164,'Faturamento SP2'!$E$2:$E$557,'Infos Relatório'!$B184,'Faturamento SP2'!$Z$2:$Z$557,'Infos Relatório'!BE$1,'Faturamento SP2'!$T$2:$T$557,"Sim")</f>
        <v>0</v>
      </c>
      <c r="BI184" s="27" t="e">
        <f t="shared" si="69"/>
        <v>#DIV/0!</v>
      </c>
      <c r="BJ184" s="24">
        <f>SUMIFS('Faturamento SP2'!$H$2:$H$557,'Faturamento SP2'!$D$2:$D$557,'Infos Relatório'!$B$164,'Faturamento SP2'!$E$2:$E$557,'Infos Relatório'!$B184,'Faturamento SP2'!$Z$2:$Z$557,'Infos Relatório'!BE$1)</f>
        <v>0</v>
      </c>
      <c r="BK184" s="23">
        <f>COUNTIFS('Faturamento SP2'!$D$2:$D$557,'Infos Relatório'!$B$164,'Faturamento SP2'!$E$2:$E$557,'Infos Relatório'!$B184,'Faturamento SP2'!$Z$2:$Z$557,'Infos Relatório'!BK$1)</f>
        <v>0</v>
      </c>
      <c r="BL184" s="14">
        <f>SUMIFS('Faturamento SP2'!$G$2:$G$557,'Faturamento SP2'!$D$2:$D$557,'Infos Relatório'!$B$164,'Faturamento SP2'!$E$2:$E$557,'Infos Relatório'!$B184,'Faturamento SP2'!$Z$2:$Z$557,'Infos Relatório'!BK$1)</f>
        <v>0</v>
      </c>
      <c r="BM184" s="14">
        <f>SUMIFS('Faturamento SP2'!$J$2:$J$557,'Faturamento SP2'!$D$2:$D$557,'Infos Relatório'!$B$164,'Faturamento SP2'!$E$2:$E$557,'Infos Relatório'!$B184,'Faturamento SP2'!$Z$2:$Z$557,'Infos Relatório'!BK$1)</f>
        <v>0</v>
      </c>
      <c r="BN184" s="15">
        <f>SUMIFS('Faturamento SP2'!$O$2:$O$557,'Faturamento SP2'!$D$2:$D$557,'Infos Relatório'!$B$164,'Faturamento SP2'!$E$2:$E$557,'Infos Relatório'!$B184,'Faturamento SP2'!$Z$2:$Z$557,'Infos Relatório'!BK$1,'Faturamento SP2'!$T$2:$T$557,"Sim")+SUMIFS('Faturamento SP2'!$P$2:$P$557,'Faturamento SP2'!$D$2:$D$557,'Infos Relatório'!$B$164,'Faturamento SP2'!$E$2:$E$557,'Infos Relatório'!$B184,'Faturamento SP2'!$Z$2:$Z$557,'Infos Relatório'!BK$1,'Faturamento SP2'!$T$2:$T$557,"Sim")</f>
        <v>0</v>
      </c>
      <c r="BO184" s="27" t="e">
        <f t="shared" si="70"/>
        <v>#DIV/0!</v>
      </c>
      <c r="BP184" s="24">
        <f>SUMIFS('Faturamento SP2'!$H$2:$H$557,'Faturamento SP2'!$D$2:$D$557,'Infos Relatório'!$B$164,'Faturamento SP2'!$E$2:$E$557,'Infos Relatório'!$B184,'Faturamento SP2'!$Z$2:$Z$557,'Infos Relatório'!BK$1)</f>
        <v>0</v>
      </c>
      <c r="BQ184" s="23">
        <f>COUNTIFS('Faturamento SP2'!$D$2:$D$557,'Infos Relatório'!$B$164,'Faturamento SP2'!$E$2:$E$557,'Infos Relatório'!$B184,'Faturamento SP2'!$Z$2:$Z$557,'Infos Relatório'!BQ$1)</f>
        <v>0</v>
      </c>
      <c r="BR184" s="14">
        <f>SUMIFS('Faturamento SP2'!$G$2:$G$557,'Faturamento SP2'!$D$2:$D$557,'Infos Relatório'!$B$164,'Faturamento SP2'!$E$2:$E$557,'Infos Relatório'!$B184,'Faturamento SP2'!$Z$2:$Z$557,'Infos Relatório'!BQ$1)</f>
        <v>0</v>
      </c>
      <c r="BS184" s="14">
        <f>SUMIFS('Faturamento SP2'!$J$2:$J$557,'Faturamento SP2'!$D$2:$D$557,'Infos Relatório'!$B$164,'Faturamento SP2'!$E$2:$E$557,'Infos Relatório'!$B184,'Faturamento SP2'!$Z$2:$Z$557,'Infos Relatório'!BQ$1)</f>
        <v>0</v>
      </c>
      <c r="BT184" s="15">
        <f>SUMIFS('Faturamento SP2'!$O$2:$O$557,'Faturamento SP2'!$D$2:$D$557,'Infos Relatório'!$B$164,'Faturamento SP2'!$E$2:$E$557,'Infos Relatório'!$B184,'Faturamento SP2'!$Z$2:$Z$557,'Infos Relatório'!BQ$1,'Faturamento SP2'!$T$2:$T$557,"Sim")+SUMIFS('Faturamento SP2'!$P$2:$P$557,'Faturamento SP2'!$D$2:$D$557,'Infos Relatório'!$B$164,'Faturamento SP2'!$E$2:$E$557,'Infos Relatório'!$B184,'Faturamento SP2'!$Z$2:$Z$557,'Infos Relatório'!BQ$1,'Faturamento SP2'!$T$2:$T$557,"Sim")</f>
        <v>0</v>
      </c>
      <c r="BU184" s="27" t="e">
        <f t="shared" si="71"/>
        <v>#DIV/0!</v>
      </c>
      <c r="BV184" s="24">
        <f>SUMIFS('Faturamento SP2'!$H$2:$H$557,'Faturamento SP2'!$D$2:$D$557,'Infos Relatório'!$B$164,'Faturamento SP2'!$E$2:$E$557,'Infos Relatório'!$B184,'Faturamento SP2'!$Z$2:$Z$557,'Infos Relatório'!BQ$1)</f>
        <v>0</v>
      </c>
    </row>
    <row r="185" spans="2:74">
      <c r="B185" s="17" t="s">
        <v>774</v>
      </c>
      <c r="C185" s="23">
        <f>COUNTIFS('Faturamento SP2'!$D$2:$D$557,'Infos Relatório'!$B$164,'Faturamento SP2'!$E$2:$E$557,'Infos Relatório'!$B185,'Faturamento SP2'!$Z$2:$Z$557,'Infos Relatório'!C$1)</f>
        <v>0</v>
      </c>
      <c r="D185" s="14">
        <f>SUMIFS('Faturamento SP2'!$G$2:$G$557,'Faturamento SP2'!$D$2:$D$557,'Infos Relatório'!$B$164,'Faturamento SP2'!$E$2:$E$557,'Infos Relatório'!$B185,'Faturamento SP2'!$Z$2:$Z$557,'Infos Relatório'!C$1)</f>
        <v>0</v>
      </c>
      <c r="E185" s="55">
        <f>SUMIFS('Faturamento SP2'!$J$2:$J$557,'Faturamento SP2'!$D$2:$D$557,'Infos Relatório'!$B$164,'Faturamento SP2'!$E$2:$E$557,'Infos Relatório'!$B185,'Faturamento SP2'!$Z$2:$Z$557,'Infos Relatório'!C$1)</f>
        <v>0</v>
      </c>
      <c r="F185" s="15">
        <f>SUMIFS('Faturamento SP2'!$O$2:$O$557,'Faturamento SP2'!$D$2:$D$557,'Infos Relatório'!$B$164,'Faturamento SP2'!$E$2:$E$557,'Infos Relatório'!$B185,'Faturamento SP2'!$Z$2:$Z$557,'Infos Relatório'!C$1,'Faturamento SP2'!$T$2:$T$557,"Sim")+SUMIFS('Faturamento SP2'!$P$2:$P$557,'Faturamento SP2'!$D$2:$D$557,'Infos Relatório'!$B$164,'Faturamento SP2'!$E$2:$E$557,'Infos Relatório'!$B185,'Faturamento SP2'!$Z$2:$Z$557,'Infos Relatório'!C$1,'Faturamento SP2'!$T$2:$T$557,"Sim")</f>
        <v>0</v>
      </c>
      <c r="G185" s="60" t="e">
        <f t="shared" si="60"/>
        <v>#DIV/0!</v>
      </c>
      <c r="H185" s="24">
        <f>SUMIFS('Faturamento SP2'!$H$2:$H$557,'Faturamento SP2'!$D$2:$D$557,'Infos Relatório'!$B$164,'Faturamento SP2'!$E$2:$E$557,'Infos Relatório'!$B185,'Faturamento SP2'!$Z$2:$Z$557,'Infos Relatório'!C$1)</f>
        <v>0</v>
      </c>
      <c r="I185" s="23">
        <f>COUNTIFS('Faturamento SP2'!$D$2:$D$557,'Infos Relatório'!$B$164,'Faturamento SP2'!$E$2:$E$557,'Infos Relatório'!$B185,'Faturamento SP2'!$Z$2:$Z$557,'Infos Relatório'!I$1)</f>
        <v>0</v>
      </c>
      <c r="J185" s="14">
        <f>SUMIFS('Faturamento SP2'!$G$2:$G$557,'Faturamento SP2'!$D$2:$D$557,'Infos Relatório'!$B$164,'Faturamento SP2'!$E$2:$E$557,'Infos Relatório'!$B185,'Faturamento SP2'!$Z$2:$Z$557,'Infos Relatório'!I$1)</f>
        <v>0</v>
      </c>
      <c r="K185" s="55">
        <f>SUMIFS('Faturamento SP2'!$J$2:$J$557,'Faturamento SP2'!$D$2:$D$557,'Infos Relatório'!$B$164,'Faturamento SP2'!$E$2:$E$557,'Infos Relatório'!$B185,'Faturamento SP2'!$Z$2:$Z$557,'Infos Relatório'!I$1)</f>
        <v>0</v>
      </c>
      <c r="L185" s="15">
        <f>SUMIFS('Faturamento SP2'!$O$2:$O$557,'Faturamento SP2'!$D$2:$D$557,'Infos Relatório'!$B$164,'Faturamento SP2'!$E$2:$E$557,'Infos Relatório'!$B185,'Faturamento SP2'!$Z$2:$Z$557,'Infos Relatório'!I$1,'Faturamento SP2'!$T$2:$T$557,"Sim")+SUMIFS('Faturamento SP2'!$P$2:$P$557,'Faturamento SP2'!$D$2:$D$557,'Infos Relatório'!$B$164,'Faturamento SP2'!$E$2:$E$557,'Infos Relatório'!$B185,'Faturamento SP2'!$Z$2:$Z$557,'Infos Relatório'!I$1,'Faturamento SP2'!$T$2:$T$557,"Sim")</f>
        <v>0</v>
      </c>
      <c r="M185" s="27" t="e">
        <f t="shared" si="61"/>
        <v>#DIV/0!</v>
      </c>
      <c r="N185" s="24">
        <f>SUMIFS('Faturamento SP2'!$H$2:$H$557,'Faturamento SP2'!$D$2:$D$557,'Infos Relatório'!$B$164,'Faturamento SP2'!$E$2:$E$557,'Infos Relatório'!$B185,'Faturamento SP2'!$Z$2:$Z$557,'Infos Relatório'!I$1)</f>
        <v>0</v>
      </c>
      <c r="O185" s="23">
        <f>COUNTIFS('Faturamento SP2'!$D$2:$D$557,'Infos Relatório'!$B$164,'Faturamento SP2'!$E$2:$E$557,'Infos Relatório'!$B185,'Faturamento SP2'!$Z$2:$Z$557,'Infos Relatório'!O$1)</f>
        <v>0</v>
      </c>
      <c r="P185" s="14">
        <f>SUMIFS('Faturamento SP2'!$G$2:$G$557,'Faturamento SP2'!$D$2:$D$557,'Infos Relatório'!$B$164,'Faturamento SP2'!$E$2:$E$557,'Infos Relatório'!$B185,'Faturamento SP2'!$Z$2:$Z$557,'Infos Relatório'!O$1)</f>
        <v>0</v>
      </c>
      <c r="Q185" s="14">
        <f>SUMIFS('Faturamento SP2'!$J$2:$J$557,'Faturamento SP2'!$D$2:$D$557,'Infos Relatório'!$B$164,'Faturamento SP2'!$E$2:$E$557,'Infos Relatório'!$B185,'Faturamento SP2'!$Z$2:$Z$557,'Infos Relatório'!O$1)</f>
        <v>0</v>
      </c>
      <c r="R185" s="15">
        <f>SUMIFS('Faturamento SP2'!$O$2:$O$557,'Faturamento SP2'!$D$2:$D$557,'Infos Relatório'!$B$164,'Faturamento SP2'!$E$2:$E$557,'Infos Relatório'!$B185,'Faturamento SP2'!$Z$2:$Z$557,'Infos Relatório'!O$1,'Faturamento SP2'!$T$2:$T$557,"Sim")+SUMIFS('Faturamento SP2'!$P$2:$P$557,'Faturamento SP2'!$D$2:$D$557,'Infos Relatório'!$B$164,'Faturamento SP2'!$E$2:$E$557,'Infos Relatório'!$B185,'Faturamento SP2'!$Z$2:$Z$557,'Infos Relatório'!O$1,'Faturamento SP2'!$T$2:$T$557,"Sim")</f>
        <v>0</v>
      </c>
      <c r="S185" s="27" t="e">
        <f t="shared" si="62"/>
        <v>#DIV/0!</v>
      </c>
      <c r="T185" s="24">
        <f>SUMIFS('Faturamento SP2'!$H$2:$H$557,'Faturamento SP2'!$D$2:$D$557,'Infos Relatório'!$B$164,'Faturamento SP2'!$E$2:$E$557,'Infos Relatório'!$B185,'Faturamento SP2'!$Z$2:$Z$557,'Infos Relatório'!O$1)</f>
        <v>0</v>
      </c>
      <c r="U185" s="23">
        <f>COUNTIFS('Faturamento SP2'!$D$2:$D$557,'Infos Relatório'!$B$164,'Faturamento SP2'!$E$2:$E$557,'Infos Relatório'!$B185,'Faturamento SP2'!$Z$2:$Z$557,'Infos Relatório'!U$1)</f>
        <v>0</v>
      </c>
      <c r="V185" s="14">
        <f>SUMIFS('Faturamento SP2'!$G$2:$G$557,'Faturamento SP2'!$D$2:$D$557,'Infos Relatório'!$B$164,'Faturamento SP2'!$E$2:$E$557,'Infos Relatório'!$B185,'Faturamento SP2'!$Z$2:$Z$557,'Infos Relatório'!U$1)</f>
        <v>0</v>
      </c>
      <c r="W185" s="14">
        <f>SUMIFS('Faturamento SP2'!$J$2:$J$557,'Faturamento SP2'!$D$2:$D$557,'Infos Relatório'!$B$164,'Faturamento SP2'!$E$2:$E$557,'Infos Relatório'!$B185,'Faturamento SP2'!$Z$2:$Z$557,'Infos Relatório'!U$1)</f>
        <v>0</v>
      </c>
      <c r="X185" s="15">
        <f>SUMIFS('Faturamento SP2'!$O$2:$O$557,'Faturamento SP2'!$D$2:$D$557,'Infos Relatório'!$B$164,'Faturamento SP2'!$E$2:$E$557,'Infos Relatório'!$B185,'Faturamento SP2'!$Z$2:$Z$557,'Infos Relatório'!U$1,'Faturamento SP2'!$T$2:$T$557,"Sim")+SUMIFS('Faturamento SP2'!$P$2:$P$557,'Faturamento SP2'!$D$2:$D$557,'Infos Relatório'!$B$164,'Faturamento SP2'!$E$2:$E$557,'Infos Relatório'!$B185,'Faturamento SP2'!$Z$2:$Z$557,'Infos Relatório'!U$1,'Faturamento SP2'!$T$2:$T$557,"Sim")</f>
        <v>0</v>
      </c>
      <c r="Y185" s="27" t="e">
        <f t="shared" si="63"/>
        <v>#DIV/0!</v>
      </c>
      <c r="Z185" s="24">
        <f>SUMIFS('Faturamento SP2'!$H$2:$H$557,'Faturamento SP2'!$D$2:$D$557,'Infos Relatório'!$B$164,'Faturamento SP2'!$E$2:$E$557,'Infos Relatório'!$B185,'Faturamento SP2'!$Z$2:$Z$557,'Infos Relatório'!U$1)</f>
        <v>0</v>
      </c>
      <c r="AA185" s="23">
        <f>COUNTIFS('Faturamento SP2'!$D$2:$D$557,'Infos Relatório'!$B$164,'Faturamento SP2'!$E$2:$E$557,'Infos Relatório'!$B185,'Faturamento SP2'!$Z$2:$Z$557,'Infos Relatório'!AA$1)</f>
        <v>0</v>
      </c>
      <c r="AB185" s="14">
        <f>SUMIFS('Faturamento SP2'!$G$2:$G$557,'Faturamento SP2'!$D$2:$D$557,'Infos Relatório'!$B$164,'Faturamento SP2'!$E$2:$E$557,'Infos Relatório'!$B185,'Faturamento SP2'!$Z$2:$Z$557,'Infos Relatório'!AA$1)</f>
        <v>0</v>
      </c>
      <c r="AC185" s="14">
        <f>SUMIFS('Faturamento SP2'!$J$2:$J$557,'Faturamento SP2'!$D$2:$D$557,'Infos Relatório'!$B$164,'Faturamento SP2'!$E$2:$E$557,'Infos Relatório'!$B185,'Faturamento SP2'!$Z$2:$Z$557,'Infos Relatório'!AA$1)</f>
        <v>0</v>
      </c>
      <c r="AD185" s="15">
        <f>SUMIFS('Faturamento SP2'!$O$2:$O$557,'Faturamento SP2'!$D$2:$D$557,'Infos Relatório'!$B$164,'Faturamento SP2'!$E$2:$E$557,'Infos Relatório'!$B185,'Faturamento SP2'!$Z$2:$Z$557,'Infos Relatório'!AA$1,'Faturamento SP2'!$T$2:$T$557,"Sim")+SUMIFS('Faturamento SP2'!$P$2:$P$557,'Faturamento SP2'!$D$2:$D$557,'Infos Relatório'!$B$164,'Faturamento SP2'!$E$2:$E$557,'Infos Relatório'!$B185,'Faturamento SP2'!$Z$2:$Z$557,'Infos Relatório'!AA$1,'Faturamento SP2'!$T$2:$T$557,"Sim")</f>
        <v>0</v>
      </c>
      <c r="AE185" s="27" t="e">
        <f t="shared" si="64"/>
        <v>#DIV/0!</v>
      </c>
      <c r="AF185" s="24">
        <f>SUMIFS('Faturamento SP2'!$H$2:$H$557,'Faturamento SP2'!$D$2:$D$557,'Infos Relatório'!$B$164,'Faturamento SP2'!$E$2:$E$557,'Infos Relatório'!$B185,'Faturamento SP2'!$Z$2:$Z$557,'Infos Relatório'!AA$1)</f>
        <v>0</v>
      </c>
      <c r="AG185" s="23">
        <f>COUNTIFS('Faturamento SP2'!$D$2:$D$557,'Infos Relatório'!$B$164,'Faturamento SP2'!$E$2:$E$557,'Infos Relatório'!$B185,'Faturamento SP2'!$Z$2:$Z$557,'Infos Relatório'!AG$1)</f>
        <v>0</v>
      </c>
      <c r="AH185" s="14">
        <f>SUMIFS('Faturamento SP2'!$G$2:$G$557,'Faturamento SP2'!$D$2:$D$557,'Infos Relatório'!$B$164,'Faturamento SP2'!$E$2:$E$557,'Infos Relatório'!$B185,'Faturamento SP2'!$Z$2:$Z$557,'Infos Relatório'!AG$1)</f>
        <v>0</v>
      </c>
      <c r="AI185" s="14">
        <f>SUMIFS('Faturamento SP2'!$J$2:$J$557,'Faturamento SP2'!$D$2:$D$557,'Infos Relatório'!$B$164,'Faturamento SP2'!$E$2:$E$557,'Infos Relatório'!$B185,'Faturamento SP2'!$Z$2:$Z$557,'Infos Relatório'!AG$1)</f>
        <v>0</v>
      </c>
      <c r="AJ185" s="15">
        <f>SUMIFS('Faturamento SP2'!$O$2:$O$557,'Faturamento SP2'!$D$2:$D$557,'Infos Relatório'!$B$164,'Faturamento SP2'!$E$2:$E$557,'Infos Relatório'!$B185,'Faturamento SP2'!$Z$2:$Z$557,'Infos Relatório'!AG$1,'Faturamento SP2'!$T$2:$T$557,"Sim")+SUMIFS('Faturamento SP2'!$P$2:$P$557,'Faturamento SP2'!$D$2:$D$557,'Infos Relatório'!$B$164,'Faturamento SP2'!$E$2:$E$557,'Infos Relatório'!$B185,'Faturamento SP2'!$Z$2:$Z$557,'Infos Relatório'!AG$1,'Faturamento SP2'!$T$2:$T$557,"Sim")</f>
        <v>0</v>
      </c>
      <c r="AK185" s="27" t="e">
        <f t="shared" si="65"/>
        <v>#DIV/0!</v>
      </c>
      <c r="AL185" s="24">
        <f>SUMIFS('Faturamento SP2'!$H$2:$H$557,'Faturamento SP2'!$D$2:$D$557,'Infos Relatório'!$B$164,'Faturamento SP2'!$E$2:$E$557,'Infos Relatório'!$B185,'Faturamento SP2'!$Z$2:$Z$557,'Infos Relatório'!AG$1)</f>
        <v>0</v>
      </c>
      <c r="AM185" s="23">
        <f>COUNTIFS('Faturamento SP2'!$D$2:$D$557,'Infos Relatório'!$B$164,'Faturamento SP2'!$E$2:$E$557,'Infos Relatório'!$B185,'Faturamento SP2'!$Z$2:$Z$557,'Infos Relatório'!AM$1)</f>
        <v>0</v>
      </c>
      <c r="AN185" s="14">
        <f>SUMIFS('Faturamento SP2'!$G$2:$G$557,'Faturamento SP2'!$D$2:$D$557,'Infos Relatório'!$B$164,'Faturamento SP2'!$E$2:$E$557,'Infos Relatório'!$B185,'Faturamento SP2'!$Z$2:$Z$557,'Infos Relatório'!AM$1)</f>
        <v>0</v>
      </c>
      <c r="AO185" s="14">
        <f>SUMIFS('Faturamento SP2'!$J$2:$J$557,'Faturamento SP2'!$D$2:$D$557,'Infos Relatório'!$B$164,'Faturamento SP2'!$E$2:$E$557,'Infos Relatório'!$B185,'Faturamento SP2'!$Z$2:$Z$557,'Infos Relatório'!AM$1)</f>
        <v>0</v>
      </c>
      <c r="AP185" s="15">
        <f>SUMIFS('Faturamento SP2'!$O$2:$O$557,'Faturamento SP2'!$D$2:$D$557,'Infos Relatório'!$B$164,'Faturamento SP2'!$E$2:$E$557,'Infos Relatório'!$B185,'Faturamento SP2'!$Z$2:$Z$557,'Infos Relatório'!AM$1,'Faturamento SP2'!$T$2:$T$557,"Sim")+SUMIFS('Faturamento SP2'!$P$2:$P$557,'Faturamento SP2'!$D$2:$D$557,'Infos Relatório'!$B$164,'Faturamento SP2'!$E$2:$E$557,'Infos Relatório'!$B185,'Faturamento SP2'!$Z$2:$Z$557,'Infos Relatório'!AM$1,'Faturamento SP2'!$T$2:$T$557,"Sim")</f>
        <v>0</v>
      </c>
      <c r="AQ185" s="27" t="e">
        <f t="shared" si="66"/>
        <v>#DIV/0!</v>
      </c>
      <c r="AR185" s="24">
        <f>SUMIFS('Faturamento SP2'!$H$2:$H$557,'Faturamento SP2'!$D$2:$D$557,'Infos Relatório'!$B$164,'Faturamento SP2'!$E$2:$E$557,'Infos Relatório'!$B185,'Faturamento SP2'!$Z$2:$Z$557,'Infos Relatório'!AM$1)</f>
        <v>0</v>
      </c>
      <c r="AS185" s="23">
        <f>COUNTIFS('Faturamento SP2'!$D$2:$D$557,'Infos Relatório'!$B$164,'Faturamento SP2'!$E$2:$E$557,'Infos Relatório'!$B185,'Faturamento SP2'!$Z$2:$Z$557,'Infos Relatório'!AS$1)</f>
        <v>0</v>
      </c>
      <c r="AT185" s="14">
        <f>SUMIFS('Faturamento SP2'!$G$2:$G$557,'Faturamento SP2'!$D$2:$D$557,'Infos Relatório'!$B$164,'Faturamento SP2'!$E$2:$E$557,'Infos Relatório'!$B185,'Faturamento SP2'!$Z$2:$Z$557,'Infos Relatório'!AS$1)</f>
        <v>0</v>
      </c>
      <c r="AU185" s="14">
        <f>SUMIFS('Faturamento SP2'!$J$2:$J$557,'Faturamento SP2'!$D$2:$D$557,'Infos Relatório'!$B$164,'Faturamento SP2'!$E$2:$E$557,'Infos Relatório'!$B185,'Faturamento SP2'!$Z$2:$Z$557,'Infos Relatório'!AS$1)</f>
        <v>0</v>
      </c>
      <c r="AV185" s="15">
        <f>SUMIFS('Faturamento SP2'!$O$2:$O$557,'Faturamento SP2'!$D$2:$D$557,'Infos Relatório'!$B$164,'Faturamento SP2'!$E$2:$E$557,'Infos Relatório'!$B185,'Faturamento SP2'!$Z$2:$Z$557,'Infos Relatório'!AS$1,'Faturamento SP2'!$T$2:$T$557,"Sim")+SUMIFS('Faturamento SP2'!$P$2:$P$557,'Faturamento SP2'!$D$2:$D$557,'Infos Relatório'!$B$164,'Faturamento SP2'!$E$2:$E$557,'Infos Relatório'!$B185,'Faturamento SP2'!$Z$2:$Z$557,'Infos Relatório'!AS$1,'Faturamento SP2'!$T$2:$T$557,"Sim")</f>
        <v>0</v>
      </c>
      <c r="AW185" s="27" t="e">
        <f t="shared" si="67"/>
        <v>#DIV/0!</v>
      </c>
      <c r="AX185" s="24">
        <f>SUMIFS('Faturamento SP2'!$H$2:$H$557,'Faturamento SP2'!$D$2:$D$557,'Infos Relatório'!$B$164,'Faturamento SP2'!$E$2:$E$557,'Infos Relatório'!$B185,'Faturamento SP2'!$Z$2:$Z$557,'Infos Relatório'!AS$1)</f>
        <v>0</v>
      </c>
      <c r="AY185" s="23">
        <f>COUNTIFS('Faturamento SP2'!$D$2:$D$557,'Infos Relatório'!$B$164,'Faturamento SP2'!$E$2:$E$557,'Infos Relatório'!$B185,'Faturamento SP2'!$Z$2:$Z$557,'Infos Relatório'!AY$1)</f>
        <v>0</v>
      </c>
      <c r="AZ185" s="14">
        <f>SUMIFS('Faturamento SP2'!$G$2:$G$557,'Faturamento SP2'!$D$2:$D$557,'Infos Relatório'!$B$164,'Faturamento SP2'!$E$2:$E$557,'Infos Relatório'!$B185,'Faturamento SP2'!$Z$2:$Z$557,'Infos Relatório'!AY$1)</f>
        <v>0</v>
      </c>
      <c r="BA185" s="14">
        <f>SUMIFS('Faturamento SP2'!$J$2:$J$557,'Faturamento SP2'!$D$2:$D$557,'Infos Relatório'!$B$164,'Faturamento SP2'!$E$2:$E$557,'Infos Relatório'!$B185,'Faturamento SP2'!$Z$2:$Z$557,'Infos Relatório'!AY$1)</f>
        <v>0</v>
      </c>
      <c r="BB185" s="15">
        <f>SUMIFS('Faturamento SP2'!$O$2:$O$557,'Faturamento SP2'!$D$2:$D$557,'Infos Relatório'!$B$164,'Faturamento SP2'!$E$2:$E$557,'Infos Relatório'!$B185,'Faturamento SP2'!$Z$2:$Z$557,'Infos Relatório'!AY$1,'Faturamento SP2'!$T$2:$T$557,"Sim")+SUMIFS('Faturamento SP2'!$P$2:$P$557,'Faturamento SP2'!$D$2:$D$557,'Infos Relatório'!$B$164,'Faturamento SP2'!$E$2:$E$557,'Infos Relatório'!$B185,'Faturamento SP2'!$Z$2:$Z$557,'Infos Relatório'!AY$1,'Faturamento SP2'!$T$2:$T$557,"Sim")</f>
        <v>0</v>
      </c>
      <c r="BC185" s="27" t="e">
        <f t="shared" si="68"/>
        <v>#DIV/0!</v>
      </c>
      <c r="BD185" s="24">
        <f>SUMIFS('Faturamento SP2'!$H$2:$H$557,'Faturamento SP2'!$D$2:$D$557,'Infos Relatório'!$B$164,'Faturamento SP2'!$E$2:$E$557,'Infos Relatório'!$B185,'Faturamento SP2'!$Z$2:$Z$557,'Infos Relatório'!AY$1)</f>
        <v>0</v>
      </c>
      <c r="BE185" s="23">
        <f>COUNTIFS('Faturamento SP2'!$D$2:$D$557,'Infos Relatório'!$B$164,'Faturamento SP2'!$E$2:$E$557,'Infos Relatório'!$B185,'Faturamento SP2'!$Z$2:$Z$557,'Infos Relatório'!BE$1)</f>
        <v>0</v>
      </c>
      <c r="BF185" s="14">
        <f>SUMIFS('Faturamento SP2'!$G$2:$G$557,'Faturamento SP2'!$D$2:$D$557,'Infos Relatório'!$B$164,'Faturamento SP2'!$E$2:$E$557,'Infos Relatório'!$B185,'Faturamento SP2'!$Z$2:$Z$557,'Infos Relatório'!BE$1)</f>
        <v>0</v>
      </c>
      <c r="BG185" s="14">
        <f>SUMIFS('Faturamento SP2'!$J$2:$J$557,'Faturamento SP2'!$D$2:$D$557,'Infos Relatório'!$B$164,'Faturamento SP2'!$E$2:$E$557,'Infos Relatório'!$B185,'Faturamento SP2'!$Z$2:$Z$557,'Infos Relatório'!BE$1)</f>
        <v>0</v>
      </c>
      <c r="BH185" s="15">
        <f>SUMIFS('Faturamento SP2'!$O$2:$O$557,'Faturamento SP2'!$D$2:$D$557,'Infos Relatório'!$B$164,'Faturamento SP2'!$E$2:$E$557,'Infos Relatório'!$B185,'Faturamento SP2'!$Z$2:$Z$557,'Infos Relatório'!BE$1,'Faturamento SP2'!$T$2:$T$557,"Sim")+SUMIFS('Faturamento SP2'!$P$2:$P$557,'Faturamento SP2'!$D$2:$D$557,'Infos Relatório'!$B$164,'Faturamento SP2'!$E$2:$E$557,'Infos Relatório'!$B185,'Faturamento SP2'!$Z$2:$Z$557,'Infos Relatório'!BE$1,'Faturamento SP2'!$T$2:$T$557,"Sim")</f>
        <v>0</v>
      </c>
      <c r="BI185" s="27" t="e">
        <f t="shared" si="69"/>
        <v>#DIV/0!</v>
      </c>
      <c r="BJ185" s="24">
        <f>SUMIFS('Faturamento SP2'!$H$2:$H$557,'Faturamento SP2'!$D$2:$D$557,'Infos Relatório'!$B$164,'Faturamento SP2'!$E$2:$E$557,'Infos Relatório'!$B185,'Faturamento SP2'!$Z$2:$Z$557,'Infos Relatório'!BE$1)</f>
        <v>0</v>
      </c>
      <c r="BK185" s="23">
        <f>COUNTIFS('Faturamento SP2'!$D$2:$D$557,'Infos Relatório'!$B$164,'Faturamento SP2'!$E$2:$E$557,'Infos Relatório'!$B185,'Faturamento SP2'!$Z$2:$Z$557,'Infos Relatório'!BK$1)</f>
        <v>0</v>
      </c>
      <c r="BL185" s="14">
        <f>SUMIFS('Faturamento SP2'!$G$2:$G$557,'Faturamento SP2'!$D$2:$D$557,'Infos Relatório'!$B$164,'Faturamento SP2'!$E$2:$E$557,'Infos Relatório'!$B185,'Faturamento SP2'!$Z$2:$Z$557,'Infos Relatório'!BK$1)</f>
        <v>0</v>
      </c>
      <c r="BM185" s="14">
        <f>SUMIFS('Faturamento SP2'!$J$2:$J$557,'Faturamento SP2'!$D$2:$D$557,'Infos Relatório'!$B$164,'Faturamento SP2'!$E$2:$E$557,'Infos Relatório'!$B185,'Faturamento SP2'!$Z$2:$Z$557,'Infos Relatório'!BK$1)</f>
        <v>0</v>
      </c>
      <c r="BN185" s="15">
        <f>SUMIFS('Faturamento SP2'!$O$2:$O$557,'Faturamento SP2'!$D$2:$D$557,'Infos Relatório'!$B$164,'Faturamento SP2'!$E$2:$E$557,'Infos Relatório'!$B185,'Faturamento SP2'!$Z$2:$Z$557,'Infos Relatório'!BK$1,'Faturamento SP2'!$T$2:$T$557,"Sim")+SUMIFS('Faturamento SP2'!$P$2:$P$557,'Faturamento SP2'!$D$2:$D$557,'Infos Relatório'!$B$164,'Faturamento SP2'!$E$2:$E$557,'Infos Relatório'!$B185,'Faturamento SP2'!$Z$2:$Z$557,'Infos Relatório'!BK$1,'Faturamento SP2'!$T$2:$T$557,"Sim")</f>
        <v>0</v>
      </c>
      <c r="BO185" s="27" t="e">
        <f t="shared" si="70"/>
        <v>#DIV/0!</v>
      </c>
      <c r="BP185" s="24">
        <f>SUMIFS('Faturamento SP2'!$H$2:$H$557,'Faturamento SP2'!$D$2:$D$557,'Infos Relatório'!$B$164,'Faturamento SP2'!$E$2:$E$557,'Infos Relatório'!$B185,'Faturamento SP2'!$Z$2:$Z$557,'Infos Relatório'!BK$1)</f>
        <v>0</v>
      </c>
      <c r="BQ185" s="23">
        <f>COUNTIFS('Faturamento SP2'!$D$2:$D$557,'Infos Relatório'!$B$164,'Faturamento SP2'!$E$2:$E$557,'Infos Relatório'!$B185,'Faturamento SP2'!$Z$2:$Z$557,'Infos Relatório'!BQ$1)</f>
        <v>0</v>
      </c>
      <c r="BR185" s="14">
        <f>SUMIFS('Faturamento SP2'!$G$2:$G$557,'Faturamento SP2'!$D$2:$D$557,'Infos Relatório'!$B$164,'Faturamento SP2'!$E$2:$E$557,'Infos Relatório'!$B185,'Faturamento SP2'!$Z$2:$Z$557,'Infos Relatório'!BQ$1)</f>
        <v>0</v>
      </c>
      <c r="BS185" s="14">
        <f>SUMIFS('Faturamento SP2'!$J$2:$J$557,'Faturamento SP2'!$D$2:$D$557,'Infos Relatório'!$B$164,'Faturamento SP2'!$E$2:$E$557,'Infos Relatório'!$B185,'Faturamento SP2'!$Z$2:$Z$557,'Infos Relatório'!BQ$1)</f>
        <v>0</v>
      </c>
      <c r="BT185" s="15">
        <f>SUMIFS('Faturamento SP2'!$O$2:$O$557,'Faturamento SP2'!$D$2:$D$557,'Infos Relatório'!$B$164,'Faturamento SP2'!$E$2:$E$557,'Infos Relatório'!$B185,'Faturamento SP2'!$Z$2:$Z$557,'Infos Relatório'!BQ$1,'Faturamento SP2'!$T$2:$T$557,"Sim")+SUMIFS('Faturamento SP2'!$P$2:$P$557,'Faturamento SP2'!$D$2:$D$557,'Infos Relatório'!$B$164,'Faturamento SP2'!$E$2:$E$557,'Infos Relatório'!$B185,'Faturamento SP2'!$Z$2:$Z$557,'Infos Relatório'!BQ$1,'Faturamento SP2'!$T$2:$T$557,"Sim")</f>
        <v>0</v>
      </c>
      <c r="BU185" s="27" t="e">
        <f t="shared" si="71"/>
        <v>#DIV/0!</v>
      </c>
      <c r="BV185" s="24">
        <f>SUMIFS('Faturamento SP2'!$H$2:$H$557,'Faturamento SP2'!$D$2:$D$557,'Infos Relatório'!$B$164,'Faturamento SP2'!$E$2:$E$557,'Infos Relatório'!$B185,'Faturamento SP2'!$Z$2:$Z$557,'Infos Relatório'!BQ$1)</f>
        <v>0</v>
      </c>
    </row>
    <row r="186" spans="2:74">
      <c r="B186" s="17" t="s">
        <v>255</v>
      </c>
      <c r="C186" s="23">
        <f>COUNTIFS('Faturamento SP2'!$D$2:$D$557,'Infos Relatório'!$B$164,'Faturamento SP2'!$E$2:$E$557,'Infos Relatório'!$B186,'Faturamento SP2'!$Z$2:$Z$557,'Infos Relatório'!C$1)</f>
        <v>0</v>
      </c>
      <c r="D186" s="14">
        <f>SUMIFS('Faturamento SP2'!$G$2:$G$557,'Faturamento SP2'!$D$2:$D$557,'Infos Relatório'!$B$164,'Faturamento SP2'!$E$2:$E$557,'Infos Relatório'!$B186,'Faturamento SP2'!$Z$2:$Z$557,'Infos Relatório'!C$1)</f>
        <v>0</v>
      </c>
      <c r="E186" s="55">
        <f>SUMIFS('Faturamento SP2'!$J$2:$J$557,'Faturamento SP2'!$D$2:$D$557,'Infos Relatório'!$B$164,'Faturamento SP2'!$E$2:$E$557,'Infos Relatório'!$B186,'Faturamento SP2'!$Z$2:$Z$557,'Infos Relatório'!C$1)</f>
        <v>0</v>
      </c>
      <c r="F186" s="15">
        <f>SUMIFS('Faturamento SP2'!$O$2:$O$557,'Faturamento SP2'!$D$2:$D$557,'Infos Relatório'!$B$164,'Faturamento SP2'!$E$2:$E$557,'Infos Relatório'!$B186,'Faturamento SP2'!$Z$2:$Z$557,'Infos Relatório'!C$1,'Faturamento SP2'!$T$2:$T$557,"Sim")+SUMIFS('Faturamento SP2'!$P$2:$P$557,'Faturamento SP2'!$D$2:$D$557,'Infos Relatório'!$B$164,'Faturamento SP2'!$E$2:$E$557,'Infos Relatório'!$B186,'Faturamento SP2'!$Z$2:$Z$557,'Infos Relatório'!C$1,'Faturamento SP2'!$T$2:$T$557,"Sim")</f>
        <v>0</v>
      </c>
      <c r="G186" s="60" t="e">
        <f t="shared" si="60"/>
        <v>#DIV/0!</v>
      </c>
      <c r="H186" s="24">
        <f>SUMIFS('Faturamento SP2'!$H$2:$H$557,'Faturamento SP2'!$D$2:$D$557,'Infos Relatório'!$B$164,'Faturamento SP2'!$E$2:$E$557,'Infos Relatório'!$B186,'Faturamento SP2'!$Z$2:$Z$557,'Infos Relatório'!C$1)</f>
        <v>0</v>
      </c>
      <c r="I186" s="23">
        <f>COUNTIFS('Faturamento SP2'!$D$2:$D$557,'Infos Relatório'!$B$164,'Faturamento SP2'!$E$2:$E$557,'Infos Relatório'!$B186,'Faturamento SP2'!$Z$2:$Z$557,'Infos Relatório'!I$1)</f>
        <v>0</v>
      </c>
      <c r="J186" s="14">
        <f>SUMIFS('Faturamento SP2'!$G$2:$G$557,'Faturamento SP2'!$D$2:$D$557,'Infos Relatório'!$B$164,'Faturamento SP2'!$E$2:$E$557,'Infos Relatório'!$B186,'Faturamento SP2'!$Z$2:$Z$557,'Infos Relatório'!I$1)</f>
        <v>0</v>
      </c>
      <c r="K186" s="55">
        <f>SUMIFS('Faturamento SP2'!$J$2:$J$557,'Faturamento SP2'!$D$2:$D$557,'Infos Relatório'!$B$164,'Faturamento SP2'!$E$2:$E$557,'Infos Relatório'!$B186,'Faturamento SP2'!$Z$2:$Z$557,'Infos Relatório'!I$1)</f>
        <v>0</v>
      </c>
      <c r="L186" s="15">
        <f>SUMIFS('Faturamento SP2'!$O$2:$O$557,'Faturamento SP2'!$D$2:$D$557,'Infos Relatório'!$B$164,'Faturamento SP2'!$E$2:$E$557,'Infos Relatório'!$B186,'Faturamento SP2'!$Z$2:$Z$557,'Infos Relatório'!I$1,'Faturamento SP2'!$T$2:$T$557,"Sim")+SUMIFS('Faturamento SP2'!$P$2:$P$557,'Faturamento SP2'!$D$2:$D$557,'Infos Relatório'!$B$164,'Faturamento SP2'!$E$2:$E$557,'Infos Relatório'!$B186,'Faturamento SP2'!$Z$2:$Z$557,'Infos Relatório'!I$1,'Faturamento SP2'!$T$2:$T$557,"Sim")</f>
        <v>0</v>
      </c>
      <c r="M186" s="27" t="e">
        <f t="shared" si="61"/>
        <v>#DIV/0!</v>
      </c>
      <c r="N186" s="24">
        <f>SUMIFS('Faturamento SP2'!$H$2:$H$557,'Faturamento SP2'!$D$2:$D$557,'Infos Relatório'!$B$164,'Faturamento SP2'!$E$2:$E$557,'Infos Relatório'!$B186,'Faturamento SP2'!$Z$2:$Z$557,'Infos Relatório'!I$1)</f>
        <v>0</v>
      </c>
      <c r="O186" s="23">
        <f>COUNTIFS('Faturamento SP2'!$D$2:$D$557,'Infos Relatório'!$B$164,'Faturamento SP2'!$E$2:$E$557,'Infos Relatório'!$B186,'Faturamento SP2'!$Z$2:$Z$557,'Infos Relatório'!O$1)</f>
        <v>0</v>
      </c>
      <c r="P186" s="14">
        <f>SUMIFS('Faturamento SP2'!$G$2:$G$557,'Faturamento SP2'!$D$2:$D$557,'Infos Relatório'!$B$164,'Faturamento SP2'!$E$2:$E$557,'Infos Relatório'!$B186,'Faturamento SP2'!$Z$2:$Z$557,'Infos Relatório'!O$1)</f>
        <v>0</v>
      </c>
      <c r="Q186" s="14">
        <f>SUMIFS('Faturamento SP2'!$J$2:$J$557,'Faturamento SP2'!$D$2:$D$557,'Infos Relatório'!$B$164,'Faturamento SP2'!$E$2:$E$557,'Infos Relatório'!$B186,'Faturamento SP2'!$Z$2:$Z$557,'Infos Relatório'!O$1)</f>
        <v>0</v>
      </c>
      <c r="R186" s="15">
        <f>SUMIFS('Faturamento SP2'!$O$2:$O$557,'Faturamento SP2'!$D$2:$D$557,'Infos Relatório'!$B$164,'Faturamento SP2'!$E$2:$E$557,'Infos Relatório'!$B186,'Faturamento SP2'!$Z$2:$Z$557,'Infos Relatório'!O$1,'Faturamento SP2'!$T$2:$T$557,"Sim")+SUMIFS('Faturamento SP2'!$P$2:$P$557,'Faturamento SP2'!$D$2:$D$557,'Infos Relatório'!$B$164,'Faturamento SP2'!$E$2:$E$557,'Infos Relatório'!$B186,'Faturamento SP2'!$Z$2:$Z$557,'Infos Relatório'!O$1,'Faturamento SP2'!$T$2:$T$557,"Sim")</f>
        <v>0</v>
      </c>
      <c r="S186" s="27" t="e">
        <f t="shared" si="62"/>
        <v>#DIV/0!</v>
      </c>
      <c r="T186" s="24">
        <f>SUMIFS('Faturamento SP2'!$H$2:$H$557,'Faturamento SP2'!$D$2:$D$557,'Infos Relatório'!$B$164,'Faturamento SP2'!$E$2:$E$557,'Infos Relatório'!$B186,'Faturamento SP2'!$Z$2:$Z$557,'Infos Relatório'!O$1)</f>
        <v>0</v>
      </c>
      <c r="U186" s="23">
        <f>COUNTIFS('Faturamento SP2'!$D$2:$D$557,'Infos Relatório'!$B$164,'Faturamento SP2'!$E$2:$E$557,'Infos Relatório'!$B186,'Faturamento SP2'!$Z$2:$Z$557,'Infos Relatório'!U$1)</f>
        <v>0</v>
      </c>
      <c r="V186" s="14">
        <f>SUMIFS('Faturamento SP2'!$G$2:$G$557,'Faturamento SP2'!$D$2:$D$557,'Infos Relatório'!$B$164,'Faturamento SP2'!$E$2:$E$557,'Infos Relatório'!$B186,'Faturamento SP2'!$Z$2:$Z$557,'Infos Relatório'!U$1)</f>
        <v>0</v>
      </c>
      <c r="W186" s="14">
        <f>SUMIFS('Faturamento SP2'!$J$2:$J$557,'Faturamento SP2'!$D$2:$D$557,'Infos Relatório'!$B$164,'Faturamento SP2'!$E$2:$E$557,'Infos Relatório'!$B186,'Faturamento SP2'!$Z$2:$Z$557,'Infos Relatório'!U$1)</f>
        <v>0</v>
      </c>
      <c r="X186" s="15">
        <f>SUMIFS('Faturamento SP2'!$O$2:$O$557,'Faturamento SP2'!$D$2:$D$557,'Infos Relatório'!$B$164,'Faturamento SP2'!$E$2:$E$557,'Infos Relatório'!$B186,'Faturamento SP2'!$Z$2:$Z$557,'Infos Relatório'!U$1,'Faturamento SP2'!$T$2:$T$557,"Sim")+SUMIFS('Faturamento SP2'!$P$2:$P$557,'Faturamento SP2'!$D$2:$D$557,'Infos Relatório'!$B$164,'Faturamento SP2'!$E$2:$E$557,'Infos Relatório'!$B186,'Faturamento SP2'!$Z$2:$Z$557,'Infos Relatório'!U$1,'Faturamento SP2'!$T$2:$T$557,"Sim")</f>
        <v>0</v>
      </c>
      <c r="Y186" s="27" t="e">
        <f t="shared" si="63"/>
        <v>#DIV/0!</v>
      </c>
      <c r="Z186" s="24">
        <f>SUMIFS('Faturamento SP2'!$H$2:$H$557,'Faturamento SP2'!$D$2:$D$557,'Infos Relatório'!$B$164,'Faturamento SP2'!$E$2:$E$557,'Infos Relatório'!$B186,'Faturamento SP2'!$Z$2:$Z$557,'Infos Relatório'!U$1)</f>
        <v>0</v>
      </c>
      <c r="AA186" s="23">
        <f>COUNTIFS('Faturamento SP2'!$D$2:$D$557,'Infos Relatório'!$B$164,'Faturamento SP2'!$E$2:$E$557,'Infos Relatório'!$B186,'Faturamento SP2'!$Z$2:$Z$557,'Infos Relatório'!AA$1)</f>
        <v>0</v>
      </c>
      <c r="AB186" s="14">
        <f>SUMIFS('Faturamento SP2'!$G$2:$G$557,'Faturamento SP2'!$D$2:$D$557,'Infos Relatório'!$B$164,'Faturamento SP2'!$E$2:$E$557,'Infos Relatório'!$B186,'Faturamento SP2'!$Z$2:$Z$557,'Infos Relatório'!AA$1)</f>
        <v>0</v>
      </c>
      <c r="AC186" s="14">
        <f>SUMIFS('Faturamento SP2'!$J$2:$J$557,'Faturamento SP2'!$D$2:$D$557,'Infos Relatório'!$B$164,'Faturamento SP2'!$E$2:$E$557,'Infos Relatório'!$B186,'Faturamento SP2'!$Z$2:$Z$557,'Infos Relatório'!AA$1)</f>
        <v>0</v>
      </c>
      <c r="AD186" s="15">
        <f>SUMIFS('Faturamento SP2'!$O$2:$O$557,'Faturamento SP2'!$D$2:$D$557,'Infos Relatório'!$B$164,'Faturamento SP2'!$E$2:$E$557,'Infos Relatório'!$B186,'Faturamento SP2'!$Z$2:$Z$557,'Infos Relatório'!AA$1,'Faturamento SP2'!$T$2:$T$557,"Sim")+SUMIFS('Faturamento SP2'!$P$2:$P$557,'Faturamento SP2'!$D$2:$D$557,'Infos Relatório'!$B$164,'Faturamento SP2'!$E$2:$E$557,'Infos Relatório'!$B186,'Faturamento SP2'!$Z$2:$Z$557,'Infos Relatório'!AA$1,'Faturamento SP2'!$T$2:$T$557,"Sim")</f>
        <v>0</v>
      </c>
      <c r="AE186" s="27" t="e">
        <f t="shared" si="64"/>
        <v>#DIV/0!</v>
      </c>
      <c r="AF186" s="24">
        <f>SUMIFS('Faturamento SP2'!$H$2:$H$557,'Faturamento SP2'!$D$2:$D$557,'Infos Relatório'!$B$164,'Faturamento SP2'!$E$2:$E$557,'Infos Relatório'!$B186,'Faturamento SP2'!$Z$2:$Z$557,'Infos Relatório'!AA$1)</f>
        <v>0</v>
      </c>
      <c r="AG186" s="23">
        <f>COUNTIFS('Faturamento SP2'!$D$2:$D$557,'Infos Relatório'!$B$164,'Faturamento SP2'!$E$2:$E$557,'Infos Relatório'!$B186,'Faturamento SP2'!$Z$2:$Z$557,'Infos Relatório'!AG$1)</f>
        <v>0</v>
      </c>
      <c r="AH186" s="14">
        <f>SUMIFS('Faturamento SP2'!$G$2:$G$557,'Faturamento SP2'!$D$2:$D$557,'Infos Relatório'!$B$164,'Faturamento SP2'!$E$2:$E$557,'Infos Relatório'!$B186,'Faturamento SP2'!$Z$2:$Z$557,'Infos Relatório'!AG$1)</f>
        <v>0</v>
      </c>
      <c r="AI186" s="14">
        <f>SUMIFS('Faturamento SP2'!$J$2:$J$557,'Faturamento SP2'!$D$2:$D$557,'Infos Relatório'!$B$164,'Faturamento SP2'!$E$2:$E$557,'Infos Relatório'!$B186,'Faturamento SP2'!$Z$2:$Z$557,'Infos Relatório'!AG$1)</f>
        <v>0</v>
      </c>
      <c r="AJ186" s="15">
        <f>SUMIFS('Faturamento SP2'!$O$2:$O$557,'Faturamento SP2'!$D$2:$D$557,'Infos Relatório'!$B$164,'Faturamento SP2'!$E$2:$E$557,'Infos Relatório'!$B186,'Faturamento SP2'!$Z$2:$Z$557,'Infos Relatório'!AG$1,'Faturamento SP2'!$T$2:$T$557,"Sim")+SUMIFS('Faturamento SP2'!$P$2:$P$557,'Faturamento SP2'!$D$2:$D$557,'Infos Relatório'!$B$164,'Faturamento SP2'!$E$2:$E$557,'Infos Relatório'!$B186,'Faturamento SP2'!$Z$2:$Z$557,'Infos Relatório'!AG$1,'Faturamento SP2'!$T$2:$T$557,"Sim")</f>
        <v>0</v>
      </c>
      <c r="AK186" s="27" t="e">
        <f t="shared" si="65"/>
        <v>#DIV/0!</v>
      </c>
      <c r="AL186" s="24">
        <f>SUMIFS('Faturamento SP2'!$H$2:$H$557,'Faturamento SP2'!$D$2:$D$557,'Infos Relatório'!$B$164,'Faturamento SP2'!$E$2:$E$557,'Infos Relatório'!$B186,'Faturamento SP2'!$Z$2:$Z$557,'Infos Relatório'!AG$1)</f>
        <v>0</v>
      </c>
      <c r="AM186" s="23">
        <f>COUNTIFS('Faturamento SP2'!$D$2:$D$557,'Infos Relatório'!$B$164,'Faturamento SP2'!$E$2:$E$557,'Infos Relatório'!$B186,'Faturamento SP2'!$Z$2:$Z$557,'Infos Relatório'!AM$1)</f>
        <v>0</v>
      </c>
      <c r="AN186" s="14">
        <f>SUMIFS('Faturamento SP2'!$G$2:$G$557,'Faturamento SP2'!$D$2:$D$557,'Infos Relatório'!$B$164,'Faturamento SP2'!$E$2:$E$557,'Infos Relatório'!$B186,'Faturamento SP2'!$Z$2:$Z$557,'Infos Relatório'!AM$1)</f>
        <v>0</v>
      </c>
      <c r="AO186" s="14">
        <f>SUMIFS('Faturamento SP2'!$J$2:$J$557,'Faturamento SP2'!$D$2:$D$557,'Infos Relatório'!$B$164,'Faturamento SP2'!$E$2:$E$557,'Infos Relatório'!$B186,'Faturamento SP2'!$Z$2:$Z$557,'Infos Relatório'!AM$1)</f>
        <v>0</v>
      </c>
      <c r="AP186" s="15">
        <f>SUMIFS('Faturamento SP2'!$O$2:$O$557,'Faturamento SP2'!$D$2:$D$557,'Infos Relatório'!$B$164,'Faturamento SP2'!$E$2:$E$557,'Infos Relatório'!$B186,'Faturamento SP2'!$Z$2:$Z$557,'Infos Relatório'!AM$1,'Faturamento SP2'!$T$2:$T$557,"Sim")+SUMIFS('Faturamento SP2'!$P$2:$P$557,'Faturamento SP2'!$D$2:$D$557,'Infos Relatório'!$B$164,'Faturamento SP2'!$E$2:$E$557,'Infos Relatório'!$B186,'Faturamento SP2'!$Z$2:$Z$557,'Infos Relatório'!AM$1,'Faturamento SP2'!$T$2:$T$557,"Sim")</f>
        <v>0</v>
      </c>
      <c r="AQ186" s="27" t="e">
        <f t="shared" si="66"/>
        <v>#DIV/0!</v>
      </c>
      <c r="AR186" s="24">
        <f>SUMIFS('Faturamento SP2'!$H$2:$H$557,'Faturamento SP2'!$D$2:$D$557,'Infos Relatório'!$B$164,'Faturamento SP2'!$E$2:$E$557,'Infos Relatório'!$B186,'Faturamento SP2'!$Z$2:$Z$557,'Infos Relatório'!AM$1)</f>
        <v>0</v>
      </c>
      <c r="AS186" s="23">
        <f>COUNTIFS('Faturamento SP2'!$D$2:$D$557,'Infos Relatório'!$B$164,'Faturamento SP2'!$E$2:$E$557,'Infos Relatório'!$B186,'Faturamento SP2'!$Z$2:$Z$557,'Infos Relatório'!AS$1)</f>
        <v>0</v>
      </c>
      <c r="AT186" s="14">
        <f>SUMIFS('Faturamento SP2'!$G$2:$G$557,'Faturamento SP2'!$D$2:$D$557,'Infos Relatório'!$B$164,'Faturamento SP2'!$E$2:$E$557,'Infos Relatório'!$B186,'Faturamento SP2'!$Z$2:$Z$557,'Infos Relatório'!AS$1)</f>
        <v>0</v>
      </c>
      <c r="AU186" s="14">
        <f>SUMIFS('Faturamento SP2'!$J$2:$J$557,'Faturamento SP2'!$D$2:$D$557,'Infos Relatório'!$B$164,'Faturamento SP2'!$E$2:$E$557,'Infos Relatório'!$B186,'Faturamento SP2'!$Z$2:$Z$557,'Infos Relatório'!AS$1)</f>
        <v>0</v>
      </c>
      <c r="AV186" s="15">
        <f>SUMIFS('Faturamento SP2'!$O$2:$O$557,'Faturamento SP2'!$D$2:$D$557,'Infos Relatório'!$B$164,'Faturamento SP2'!$E$2:$E$557,'Infos Relatório'!$B186,'Faturamento SP2'!$Z$2:$Z$557,'Infos Relatório'!AS$1,'Faturamento SP2'!$T$2:$T$557,"Sim")+SUMIFS('Faturamento SP2'!$P$2:$P$557,'Faturamento SP2'!$D$2:$D$557,'Infos Relatório'!$B$164,'Faturamento SP2'!$E$2:$E$557,'Infos Relatório'!$B186,'Faturamento SP2'!$Z$2:$Z$557,'Infos Relatório'!AS$1,'Faturamento SP2'!$T$2:$T$557,"Sim")</f>
        <v>0</v>
      </c>
      <c r="AW186" s="27" t="e">
        <f t="shared" si="67"/>
        <v>#DIV/0!</v>
      </c>
      <c r="AX186" s="24">
        <f>SUMIFS('Faturamento SP2'!$H$2:$H$557,'Faturamento SP2'!$D$2:$D$557,'Infos Relatório'!$B$164,'Faturamento SP2'!$E$2:$E$557,'Infos Relatório'!$B186,'Faturamento SP2'!$Z$2:$Z$557,'Infos Relatório'!AS$1)</f>
        <v>0</v>
      </c>
      <c r="AY186" s="23">
        <f>COUNTIFS('Faturamento SP2'!$D$2:$D$557,'Infos Relatório'!$B$164,'Faturamento SP2'!$E$2:$E$557,'Infos Relatório'!$B186,'Faturamento SP2'!$Z$2:$Z$557,'Infos Relatório'!AY$1)</f>
        <v>0</v>
      </c>
      <c r="AZ186" s="14">
        <f>SUMIFS('Faturamento SP2'!$G$2:$G$557,'Faturamento SP2'!$D$2:$D$557,'Infos Relatório'!$B$164,'Faturamento SP2'!$E$2:$E$557,'Infos Relatório'!$B186,'Faturamento SP2'!$Z$2:$Z$557,'Infos Relatório'!AY$1)</f>
        <v>0</v>
      </c>
      <c r="BA186" s="14">
        <f>SUMIFS('Faturamento SP2'!$J$2:$J$557,'Faturamento SP2'!$D$2:$D$557,'Infos Relatório'!$B$164,'Faturamento SP2'!$E$2:$E$557,'Infos Relatório'!$B186,'Faturamento SP2'!$Z$2:$Z$557,'Infos Relatório'!AY$1)</f>
        <v>0</v>
      </c>
      <c r="BB186" s="15">
        <f>SUMIFS('Faturamento SP2'!$O$2:$O$557,'Faturamento SP2'!$D$2:$D$557,'Infos Relatório'!$B$164,'Faturamento SP2'!$E$2:$E$557,'Infos Relatório'!$B186,'Faturamento SP2'!$Z$2:$Z$557,'Infos Relatório'!AY$1,'Faturamento SP2'!$T$2:$T$557,"Sim")+SUMIFS('Faturamento SP2'!$P$2:$P$557,'Faturamento SP2'!$D$2:$D$557,'Infos Relatório'!$B$164,'Faturamento SP2'!$E$2:$E$557,'Infos Relatório'!$B186,'Faturamento SP2'!$Z$2:$Z$557,'Infos Relatório'!AY$1,'Faturamento SP2'!$T$2:$T$557,"Sim")</f>
        <v>0</v>
      </c>
      <c r="BC186" s="27" t="e">
        <f t="shared" si="68"/>
        <v>#DIV/0!</v>
      </c>
      <c r="BD186" s="24">
        <f>SUMIFS('Faturamento SP2'!$H$2:$H$557,'Faturamento SP2'!$D$2:$D$557,'Infos Relatório'!$B$164,'Faturamento SP2'!$E$2:$E$557,'Infos Relatório'!$B186,'Faturamento SP2'!$Z$2:$Z$557,'Infos Relatório'!AY$1)</f>
        <v>0</v>
      </c>
      <c r="BE186" s="23">
        <f>COUNTIFS('Faturamento SP2'!$D$2:$D$557,'Infos Relatório'!$B$164,'Faturamento SP2'!$E$2:$E$557,'Infos Relatório'!$B186,'Faturamento SP2'!$Z$2:$Z$557,'Infos Relatório'!BE$1)</f>
        <v>0</v>
      </c>
      <c r="BF186" s="14">
        <f>SUMIFS('Faturamento SP2'!$G$2:$G$557,'Faturamento SP2'!$D$2:$D$557,'Infos Relatório'!$B$164,'Faturamento SP2'!$E$2:$E$557,'Infos Relatório'!$B186,'Faturamento SP2'!$Z$2:$Z$557,'Infos Relatório'!BE$1)</f>
        <v>0</v>
      </c>
      <c r="BG186" s="14">
        <f>SUMIFS('Faturamento SP2'!$J$2:$J$557,'Faturamento SP2'!$D$2:$D$557,'Infos Relatório'!$B$164,'Faturamento SP2'!$E$2:$E$557,'Infos Relatório'!$B186,'Faturamento SP2'!$Z$2:$Z$557,'Infos Relatório'!BE$1)</f>
        <v>0</v>
      </c>
      <c r="BH186" s="15">
        <f>SUMIFS('Faturamento SP2'!$O$2:$O$557,'Faturamento SP2'!$D$2:$D$557,'Infos Relatório'!$B$164,'Faturamento SP2'!$E$2:$E$557,'Infos Relatório'!$B186,'Faturamento SP2'!$Z$2:$Z$557,'Infos Relatório'!BE$1,'Faturamento SP2'!$T$2:$T$557,"Sim")+SUMIFS('Faturamento SP2'!$P$2:$P$557,'Faturamento SP2'!$D$2:$D$557,'Infos Relatório'!$B$164,'Faturamento SP2'!$E$2:$E$557,'Infos Relatório'!$B186,'Faturamento SP2'!$Z$2:$Z$557,'Infos Relatório'!BE$1,'Faturamento SP2'!$T$2:$T$557,"Sim")</f>
        <v>0</v>
      </c>
      <c r="BI186" s="27" t="e">
        <f t="shared" si="69"/>
        <v>#DIV/0!</v>
      </c>
      <c r="BJ186" s="24">
        <f>SUMIFS('Faturamento SP2'!$H$2:$H$557,'Faturamento SP2'!$D$2:$D$557,'Infos Relatório'!$B$164,'Faturamento SP2'!$E$2:$E$557,'Infos Relatório'!$B186,'Faturamento SP2'!$Z$2:$Z$557,'Infos Relatório'!BE$1)</f>
        <v>0</v>
      </c>
      <c r="BK186" s="23">
        <f>COUNTIFS('Faturamento SP2'!$D$2:$D$557,'Infos Relatório'!$B$164,'Faturamento SP2'!$E$2:$E$557,'Infos Relatório'!$B186,'Faturamento SP2'!$Z$2:$Z$557,'Infos Relatório'!BK$1)</f>
        <v>0</v>
      </c>
      <c r="BL186" s="14">
        <f>SUMIFS('Faturamento SP2'!$G$2:$G$557,'Faturamento SP2'!$D$2:$D$557,'Infos Relatório'!$B$164,'Faturamento SP2'!$E$2:$E$557,'Infos Relatório'!$B186,'Faturamento SP2'!$Z$2:$Z$557,'Infos Relatório'!BK$1)</f>
        <v>0</v>
      </c>
      <c r="BM186" s="14">
        <f>SUMIFS('Faturamento SP2'!$J$2:$J$557,'Faturamento SP2'!$D$2:$D$557,'Infos Relatório'!$B$164,'Faturamento SP2'!$E$2:$E$557,'Infos Relatório'!$B186,'Faturamento SP2'!$Z$2:$Z$557,'Infos Relatório'!BK$1)</f>
        <v>0</v>
      </c>
      <c r="BN186" s="15">
        <f>SUMIFS('Faturamento SP2'!$O$2:$O$557,'Faturamento SP2'!$D$2:$D$557,'Infos Relatório'!$B$164,'Faturamento SP2'!$E$2:$E$557,'Infos Relatório'!$B186,'Faturamento SP2'!$Z$2:$Z$557,'Infos Relatório'!BK$1,'Faturamento SP2'!$T$2:$T$557,"Sim")+SUMIFS('Faturamento SP2'!$P$2:$P$557,'Faturamento SP2'!$D$2:$D$557,'Infos Relatório'!$B$164,'Faturamento SP2'!$E$2:$E$557,'Infos Relatório'!$B186,'Faturamento SP2'!$Z$2:$Z$557,'Infos Relatório'!BK$1,'Faturamento SP2'!$T$2:$T$557,"Sim")</f>
        <v>0</v>
      </c>
      <c r="BO186" s="27" t="e">
        <f t="shared" si="70"/>
        <v>#DIV/0!</v>
      </c>
      <c r="BP186" s="24">
        <f>SUMIFS('Faturamento SP2'!$H$2:$H$557,'Faturamento SP2'!$D$2:$D$557,'Infos Relatório'!$B$164,'Faturamento SP2'!$E$2:$E$557,'Infos Relatório'!$B186,'Faturamento SP2'!$Z$2:$Z$557,'Infos Relatório'!BK$1)</f>
        <v>0</v>
      </c>
      <c r="BQ186" s="23">
        <f>COUNTIFS('Faturamento SP2'!$D$2:$D$557,'Infos Relatório'!$B$164,'Faturamento SP2'!$E$2:$E$557,'Infos Relatório'!$B186,'Faturamento SP2'!$Z$2:$Z$557,'Infos Relatório'!BQ$1)</f>
        <v>0</v>
      </c>
      <c r="BR186" s="14">
        <f>SUMIFS('Faturamento SP2'!$G$2:$G$557,'Faturamento SP2'!$D$2:$D$557,'Infos Relatório'!$B$164,'Faturamento SP2'!$E$2:$E$557,'Infos Relatório'!$B186,'Faturamento SP2'!$Z$2:$Z$557,'Infos Relatório'!BQ$1)</f>
        <v>0</v>
      </c>
      <c r="BS186" s="14">
        <f>SUMIFS('Faturamento SP2'!$J$2:$J$557,'Faturamento SP2'!$D$2:$D$557,'Infos Relatório'!$B$164,'Faturamento SP2'!$E$2:$E$557,'Infos Relatório'!$B186,'Faturamento SP2'!$Z$2:$Z$557,'Infos Relatório'!BQ$1)</f>
        <v>0</v>
      </c>
      <c r="BT186" s="15">
        <f>SUMIFS('Faturamento SP2'!$O$2:$O$557,'Faturamento SP2'!$D$2:$D$557,'Infos Relatório'!$B$164,'Faturamento SP2'!$E$2:$E$557,'Infos Relatório'!$B186,'Faturamento SP2'!$Z$2:$Z$557,'Infos Relatório'!BQ$1,'Faturamento SP2'!$T$2:$T$557,"Sim")+SUMIFS('Faturamento SP2'!$P$2:$P$557,'Faturamento SP2'!$D$2:$D$557,'Infos Relatório'!$B$164,'Faturamento SP2'!$E$2:$E$557,'Infos Relatório'!$B186,'Faturamento SP2'!$Z$2:$Z$557,'Infos Relatório'!BQ$1,'Faturamento SP2'!$T$2:$T$557,"Sim")</f>
        <v>0</v>
      </c>
      <c r="BU186" s="27" t="e">
        <f t="shared" si="71"/>
        <v>#DIV/0!</v>
      </c>
      <c r="BV186" s="24">
        <f>SUMIFS('Faturamento SP2'!$H$2:$H$557,'Faturamento SP2'!$D$2:$D$557,'Infos Relatório'!$B$164,'Faturamento SP2'!$E$2:$E$557,'Infos Relatório'!$B186,'Faturamento SP2'!$Z$2:$Z$557,'Infos Relatório'!BQ$1)</f>
        <v>0</v>
      </c>
    </row>
    <row r="187" spans="2:74">
      <c r="B187" s="17" t="s">
        <v>261</v>
      </c>
      <c r="C187" s="23">
        <f>COUNTIFS('Faturamento SP2'!$D$2:$D$557,'Infos Relatório'!$B$164,'Faturamento SP2'!$E$2:$E$557,'Infos Relatório'!$B187,'Faturamento SP2'!$Z$2:$Z$557,'Infos Relatório'!C$1)</f>
        <v>0</v>
      </c>
      <c r="D187" s="14">
        <f>SUMIFS('Faturamento SP2'!$G$2:$G$557,'Faturamento SP2'!$D$2:$D$557,'Infos Relatório'!$B$164,'Faturamento SP2'!$E$2:$E$557,'Infos Relatório'!$B187,'Faturamento SP2'!$Z$2:$Z$557,'Infos Relatório'!C$1)</f>
        <v>0</v>
      </c>
      <c r="E187" s="55">
        <f>SUMIFS('Faturamento SP2'!$J$2:$J$557,'Faturamento SP2'!$D$2:$D$557,'Infos Relatório'!$B$164,'Faturamento SP2'!$E$2:$E$557,'Infos Relatório'!$B187,'Faturamento SP2'!$Z$2:$Z$557,'Infos Relatório'!C$1)</f>
        <v>0</v>
      </c>
      <c r="F187" s="15">
        <f>SUMIFS('Faturamento SP2'!$O$2:$O$557,'Faturamento SP2'!$D$2:$D$557,'Infos Relatório'!$B$164,'Faturamento SP2'!$E$2:$E$557,'Infos Relatório'!$B187,'Faturamento SP2'!$Z$2:$Z$557,'Infos Relatório'!C$1,'Faturamento SP2'!$T$2:$T$557,"Sim")+SUMIFS('Faturamento SP2'!$P$2:$P$557,'Faturamento SP2'!$D$2:$D$557,'Infos Relatório'!$B$164,'Faturamento SP2'!$E$2:$E$557,'Infos Relatório'!$B187,'Faturamento SP2'!$Z$2:$Z$557,'Infos Relatório'!C$1,'Faturamento SP2'!$T$2:$T$557,"Sim")</f>
        <v>0</v>
      </c>
      <c r="G187" s="60" t="e">
        <f t="shared" si="60"/>
        <v>#DIV/0!</v>
      </c>
      <c r="H187" s="24">
        <f>SUMIFS('Faturamento SP2'!$H$2:$H$557,'Faturamento SP2'!$D$2:$D$557,'Infos Relatório'!$B$164,'Faturamento SP2'!$E$2:$E$557,'Infos Relatório'!$B187,'Faturamento SP2'!$Z$2:$Z$557,'Infos Relatório'!C$1)</f>
        <v>0</v>
      </c>
      <c r="I187" s="23">
        <f>COUNTIFS('Faturamento SP2'!$D$2:$D$557,'Infos Relatório'!$B$164,'Faturamento SP2'!$E$2:$E$557,'Infos Relatório'!$B187,'Faturamento SP2'!$Z$2:$Z$557,'Infos Relatório'!I$1)</f>
        <v>0</v>
      </c>
      <c r="J187" s="14">
        <f>SUMIFS('Faturamento SP2'!$G$2:$G$557,'Faturamento SP2'!$D$2:$D$557,'Infos Relatório'!$B$164,'Faturamento SP2'!$E$2:$E$557,'Infos Relatório'!$B187,'Faturamento SP2'!$Z$2:$Z$557,'Infos Relatório'!I$1)</f>
        <v>0</v>
      </c>
      <c r="K187" s="55">
        <f>SUMIFS('Faturamento SP2'!$J$2:$J$557,'Faturamento SP2'!$D$2:$D$557,'Infos Relatório'!$B$164,'Faturamento SP2'!$E$2:$E$557,'Infos Relatório'!$B187,'Faturamento SP2'!$Z$2:$Z$557,'Infos Relatório'!I$1)</f>
        <v>0</v>
      </c>
      <c r="L187" s="15">
        <f>SUMIFS('Faturamento SP2'!$O$2:$O$557,'Faturamento SP2'!$D$2:$D$557,'Infos Relatório'!$B$164,'Faturamento SP2'!$E$2:$E$557,'Infos Relatório'!$B187,'Faturamento SP2'!$Z$2:$Z$557,'Infos Relatório'!I$1,'Faturamento SP2'!$T$2:$T$557,"Sim")+SUMIFS('Faturamento SP2'!$P$2:$P$557,'Faturamento SP2'!$D$2:$D$557,'Infos Relatório'!$B$164,'Faturamento SP2'!$E$2:$E$557,'Infos Relatório'!$B187,'Faturamento SP2'!$Z$2:$Z$557,'Infos Relatório'!I$1,'Faturamento SP2'!$T$2:$T$557,"Sim")</f>
        <v>0</v>
      </c>
      <c r="M187" s="27" t="e">
        <f t="shared" si="61"/>
        <v>#DIV/0!</v>
      </c>
      <c r="N187" s="24">
        <f>SUMIFS('Faturamento SP2'!$H$2:$H$557,'Faturamento SP2'!$D$2:$D$557,'Infos Relatório'!$B$164,'Faturamento SP2'!$E$2:$E$557,'Infos Relatório'!$B187,'Faturamento SP2'!$Z$2:$Z$557,'Infos Relatório'!I$1)</f>
        <v>0</v>
      </c>
      <c r="O187" s="23">
        <f>COUNTIFS('Faturamento SP2'!$D$2:$D$557,'Infos Relatório'!$B$164,'Faturamento SP2'!$E$2:$E$557,'Infos Relatório'!$B187,'Faturamento SP2'!$Z$2:$Z$557,'Infos Relatório'!O$1)</f>
        <v>0</v>
      </c>
      <c r="P187" s="14">
        <f>SUMIFS('Faturamento SP2'!$G$2:$G$557,'Faturamento SP2'!$D$2:$D$557,'Infos Relatório'!$B$164,'Faturamento SP2'!$E$2:$E$557,'Infos Relatório'!$B187,'Faturamento SP2'!$Z$2:$Z$557,'Infos Relatório'!O$1)</f>
        <v>0</v>
      </c>
      <c r="Q187" s="14">
        <f>SUMIFS('Faturamento SP2'!$J$2:$J$557,'Faturamento SP2'!$D$2:$D$557,'Infos Relatório'!$B$164,'Faturamento SP2'!$E$2:$E$557,'Infos Relatório'!$B187,'Faturamento SP2'!$Z$2:$Z$557,'Infos Relatório'!O$1)</f>
        <v>0</v>
      </c>
      <c r="R187" s="15">
        <f>SUMIFS('Faturamento SP2'!$O$2:$O$557,'Faturamento SP2'!$D$2:$D$557,'Infos Relatório'!$B$164,'Faturamento SP2'!$E$2:$E$557,'Infos Relatório'!$B187,'Faturamento SP2'!$Z$2:$Z$557,'Infos Relatório'!O$1,'Faturamento SP2'!$T$2:$T$557,"Sim")+SUMIFS('Faturamento SP2'!$P$2:$P$557,'Faturamento SP2'!$D$2:$D$557,'Infos Relatório'!$B$164,'Faturamento SP2'!$E$2:$E$557,'Infos Relatório'!$B187,'Faturamento SP2'!$Z$2:$Z$557,'Infos Relatório'!O$1,'Faturamento SP2'!$T$2:$T$557,"Sim")</f>
        <v>0</v>
      </c>
      <c r="S187" s="27" t="e">
        <f t="shared" si="62"/>
        <v>#DIV/0!</v>
      </c>
      <c r="T187" s="24">
        <f>SUMIFS('Faturamento SP2'!$H$2:$H$557,'Faturamento SP2'!$D$2:$D$557,'Infos Relatório'!$B$164,'Faturamento SP2'!$E$2:$E$557,'Infos Relatório'!$B187,'Faturamento SP2'!$Z$2:$Z$557,'Infos Relatório'!O$1)</f>
        <v>0</v>
      </c>
      <c r="U187" s="23">
        <f>COUNTIFS('Faturamento SP2'!$D$2:$D$557,'Infos Relatório'!$B$164,'Faturamento SP2'!$E$2:$E$557,'Infos Relatório'!$B187,'Faturamento SP2'!$Z$2:$Z$557,'Infos Relatório'!U$1)</f>
        <v>0</v>
      </c>
      <c r="V187" s="14">
        <f>SUMIFS('Faturamento SP2'!$G$2:$G$557,'Faturamento SP2'!$D$2:$D$557,'Infos Relatório'!$B$164,'Faturamento SP2'!$E$2:$E$557,'Infos Relatório'!$B187,'Faturamento SP2'!$Z$2:$Z$557,'Infos Relatório'!U$1)</f>
        <v>0</v>
      </c>
      <c r="W187" s="14">
        <f>SUMIFS('Faturamento SP2'!$J$2:$J$557,'Faturamento SP2'!$D$2:$D$557,'Infos Relatório'!$B$164,'Faturamento SP2'!$E$2:$E$557,'Infos Relatório'!$B187,'Faturamento SP2'!$Z$2:$Z$557,'Infos Relatório'!U$1)</f>
        <v>0</v>
      </c>
      <c r="X187" s="15">
        <f>SUMIFS('Faturamento SP2'!$O$2:$O$557,'Faturamento SP2'!$D$2:$D$557,'Infos Relatório'!$B$164,'Faturamento SP2'!$E$2:$E$557,'Infos Relatório'!$B187,'Faturamento SP2'!$Z$2:$Z$557,'Infos Relatório'!U$1,'Faturamento SP2'!$T$2:$T$557,"Sim")+SUMIFS('Faturamento SP2'!$P$2:$P$557,'Faturamento SP2'!$D$2:$D$557,'Infos Relatório'!$B$164,'Faturamento SP2'!$E$2:$E$557,'Infos Relatório'!$B187,'Faturamento SP2'!$Z$2:$Z$557,'Infos Relatório'!U$1,'Faturamento SP2'!$T$2:$T$557,"Sim")</f>
        <v>0</v>
      </c>
      <c r="Y187" s="27" t="e">
        <f t="shared" si="63"/>
        <v>#DIV/0!</v>
      </c>
      <c r="Z187" s="24">
        <f>SUMIFS('Faturamento SP2'!$H$2:$H$557,'Faturamento SP2'!$D$2:$D$557,'Infos Relatório'!$B$164,'Faturamento SP2'!$E$2:$E$557,'Infos Relatório'!$B187,'Faturamento SP2'!$Z$2:$Z$557,'Infos Relatório'!U$1)</f>
        <v>0</v>
      </c>
      <c r="AA187" s="23">
        <f>COUNTIFS('Faturamento SP2'!$D$2:$D$557,'Infos Relatório'!$B$164,'Faturamento SP2'!$E$2:$E$557,'Infos Relatório'!$B187,'Faturamento SP2'!$Z$2:$Z$557,'Infos Relatório'!AA$1)</f>
        <v>0</v>
      </c>
      <c r="AB187" s="14">
        <f>SUMIFS('Faturamento SP2'!$G$2:$G$557,'Faturamento SP2'!$D$2:$D$557,'Infos Relatório'!$B$164,'Faturamento SP2'!$E$2:$E$557,'Infos Relatório'!$B187,'Faturamento SP2'!$Z$2:$Z$557,'Infos Relatório'!AA$1)</f>
        <v>0</v>
      </c>
      <c r="AC187" s="14">
        <f>SUMIFS('Faturamento SP2'!$J$2:$J$557,'Faturamento SP2'!$D$2:$D$557,'Infos Relatório'!$B$164,'Faturamento SP2'!$E$2:$E$557,'Infos Relatório'!$B187,'Faturamento SP2'!$Z$2:$Z$557,'Infos Relatório'!AA$1)</f>
        <v>0</v>
      </c>
      <c r="AD187" s="15">
        <f>SUMIFS('Faturamento SP2'!$O$2:$O$557,'Faturamento SP2'!$D$2:$D$557,'Infos Relatório'!$B$164,'Faturamento SP2'!$E$2:$E$557,'Infos Relatório'!$B187,'Faturamento SP2'!$Z$2:$Z$557,'Infos Relatório'!AA$1,'Faturamento SP2'!$T$2:$T$557,"Sim")+SUMIFS('Faturamento SP2'!$P$2:$P$557,'Faturamento SP2'!$D$2:$D$557,'Infos Relatório'!$B$164,'Faturamento SP2'!$E$2:$E$557,'Infos Relatório'!$B187,'Faturamento SP2'!$Z$2:$Z$557,'Infos Relatório'!AA$1,'Faturamento SP2'!$T$2:$T$557,"Sim")</f>
        <v>0</v>
      </c>
      <c r="AE187" s="27" t="e">
        <f t="shared" si="64"/>
        <v>#DIV/0!</v>
      </c>
      <c r="AF187" s="24">
        <f>SUMIFS('Faturamento SP2'!$H$2:$H$557,'Faturamento SP2'!$D$2:$D$557,'Infos Relatório'!$B$164,'Faturamento SP2'!$E$2:$E$557,'Infos Relatório'!$B187,'Faturamento SP2'!$Z$2:$Z$557,'Infos Relatório'!AA$1)</f>
        <v>0</v>
      </c>
      <c r="AG187" s="23">
        <f>COUNTIFS('Faturamento SP2'!$D$2:$D$557,'Infos Relatório'!$B$164,'Faturamento SP2'!$E$2:$E$557,'Infos Relatório'!$B187,'Faturamento SP2'!$Z$2:$Z$557,'Infos Relatório'!AG$1)</f>
        <v>0</v>
      </c>
      <c r="AH187" s="14">
        <f>SUMIFS('Faturamento SP2'!$G$2:$G$557,'Faturamento SP2'!$D$2:$D$557,'Infos Relatório'!$B$164,'Faturamento SP2'!$E$2:$E$557,'Infos Relatório'!$B187,'Faturamento SP2'!$Z$2:$Z$557,'Infos Relatório'!AG$1)</f>
        <v>0</v>
      </c>
      <c r="AI187" s="14">
        <f>SUMIFS('Faturamento SP2'!$J$2:$J$557,'Faturamento SP2'!$D$2:$D$557,'Infos Relatório'!$B$164,'Faturamento SP2'!$E$2:$E$557,'Infos Relatório'!$B187,'Faturamento SP2'!$Z$2:$Z$557,'Infos Relatório'!AG$1)</f>
        <v>0</v>
      </c>
      <c r="AJ187" s="15">
        <f>SUMIFS('Faturamento SP2'!$O$2:$O$557,'Faturamento SP2'!$D$2:$D$557,'Infos Relatório'!$B$164,'Faturamento SP2'!$E$2:$E$557,'Infos Relatório'!$B187,'Faturamento SP2'!$Z$2:$Z$557,'Infos Relatório'!AG$1,'Faturamento SP2'!$T$2:$T$557,"Sim")+SUMIFS('Faturamento SP2'!$P$2:$P$557,'Faturamento SP2'!$D$2:$D$557,'Infos Relatório'!$B$164,'Faturamento SP2'!$E$2:$E$557,'Infos Relatório'!$B187,'Faturamento SP2'!$Z$2:$Z$557,'Infos Relatório'!AG$1,'Faturamento SP2'!$T$2:$T$557,"Sim")</f>
        <v>0</v>
      </c>
      <c r="AK187" s="27" t="e">
        <f t="shared" si="65"/>
        <v>#DIV/0!</v>
      </c>
      <c r="AL187" s="24">
        <f>SUMIFS('Faturamento SP2'!$H$2:$H$557,'Faturamento SP2'!$D$2:$D$557,'Infos Relatório'!$B$164,'Faturamento SP2'!$E$2:$E$557,'Infos Relatório'!$B187,'Faturamento SP2'!$Z$2:$Z$557,'Infos Relatório'!AG$1)</f>
        <v>0</v>
      </c>
      <c r="AM187" s="23">
        <f>COUNTIFS('Faturamento SP2'!$D$2:$D$557,'Infos Relatório'!$B$164,'Faturamento SP2'!$E$2:$E$557,'Infos Relatório'!$B187,'Faturamento SP2'!$Z$2:$Z$557,'Infos Relatório'!AM$1)</f>
        <v>0</v>
      </c>
      <c r="AN187" s="14">
        <f>SUMIFS('Faturamento SP2'!$G$2:$G$557,'Faturamento SP2'!$D$2:$D$557,'Infos Relatório'!$B$164,'Faturamento SP2'!$E$2:$E$557,'Infos Relatório'!$B187,'Faturamento SP2'!$Z$2:$Z$557,'Infos Relatório'!AM$1)</f>
        <v>0</v>
      </c>
      <c r="AO187" s="14">
        <f>SUMIFS('Faturamento SP2'!$J$2:$J$557,'Faturamento SP2'!$D$2:$D$557,'Infos Relatório'!$B$164,'Faturamento SP2'!$E$2:$E$557,'Infos Relatório'!$B187,'Faturamento SP2'!$Z$2:$Z$557,'Infos Relatório'!AM$1)</f>
        <v>0</v>
      </c>
      <c r="AP187" s="15">
        <f>SUMIFS('Faturamento SP2'!$O$2:$O$557,'Faturamento SP2'!$D$2:$D$557,'Infos Relatório'!$B$164,'Faturamento SP2'!$E$2:$E$557,'Infos Relatório'!$B187,'Faturamento SP2'!$Z$2:$Z$557,'Infos Relatório'!AM$1,'Faturamento SP2'!$T$2:$T$557,"Sim")+SUMIFS('Faturamento SP2'!$P$2:$P$557,'Faturamento SP2'!$D$2:$D$557,'Infos Relatório'!$B$164,'Faturamento SP2'!$E$2:$E$557,'Infos Relatório'!$B187,'Faturamento SP2'!$Z$2:$Z$557,'Infos Relatório'!AM$1,'Faturamento SP2'!$T$2:$T$557,"Sim")</f>
        <v>0</v>
      </c>
      <c r="AQ187" s="27" t="e">
        <f t="shared" si="66"/>
        <v>#DIV/0!</v>
      </c>
      <c r="AR187" s="24">
        <f>SUMIFS('Faturamento SP2'!$H$2:$H$557,'Faturamento SP2'!$D$2:$D$557,'Infos Relatório'!$B$164,'Faturamento SP2'!$E$2:$E$557,'Infos Relatório'!$B187,'Faturamento SP2'!$Z$2:$Z$557,'Infos Relatório'!AM$1)</f>
        <v>0</v>
      </c>
      <c r="AS187" s="23">
        <f>COUNTIFS('Faturamento SP2'!$D$2:$D$557,'Infos Relatório'!$B$164,'Faturamento SP2'!$E$2:$E$557,'Infos Relatório'!$B187,'Faturamento SP2'!$Z$2:$Z$557,'Infos Relatório'!AS$1)</f>
        <v>0</v>
      </c>
      <c r="AT187" s="14">
        <f>SUMIFS('Faturamento SP2'!$G$2:$G$557,'Faturamento SP2'!$D$2:$D$557,'Infos Relatório'!$B$164,'Faturamento SP2'!$E$2:$E$557,'Infos Relatório'!$B187,'Faturamento SP2'!$Z$2:$Z$557,'Infos Relatório'!AS$1)</f>
        <v>0</v>
      </c>
      <c r="AU187" s="14">
        <f>SUMIFS('Faturamento SP2'!$J$2:$J$557,'Faturamento SP2'!$D$2:$D$557,'Infos Relatório'!$B$164,'Faturamento SP2'!$E$2:$E$557,'Infos Relatório'!$B187,'Faturamento SP2'!$Z$2:$Z$557,'Infos Relatório'!AS$1)</f>
        <v>0</v>
      </c>
      <c r="AV187" s="15">
        <f>SUMIFS('Faturamento SP2'!$O$2:$O$557,'Faturamento SP2'!$D$2:$D$557,'Infos Relatório'!$B$164,'Faturamento SP2'!$E$2:$E$557,'Infos Relatório'!$B187,'Faturamento SP2'!$Z$2:$Z$557,'Infos Relatório'!AS$1,'Faturamento SP2'!$T$2:$T$557,"Sim")+SUMIFS('Faturamento SP2'!$P$2:$P$557,'Faturamento SP2'!$D$2:$D$557,'Infos Relatório'!$B$164,'Faturamento SP2'!$E$2:$E$557,'Infos Relatório'!$B187,'Faturamento SP2'!$Z$2:$Z$557,'Infos Relatório'!AS$1,'Faturamento SP2'!$T$2:$T$557,"Sim")</f>
        <v>0</v>
      </c>
      <c r="AW187" s="27" t="e">
        <f t="shared" si="67"/>
        <v>#DIV/0!</v>
      </c>
      <c r="AX187" s="24">
        <f>SUMIFS('Faturamento SP2'!$H$2:$H$557,'Faturamento SP2'!$D$2:$D$557,'Infos Relatório'!$B$164,'Faturamento SP2'!$E$2:$E$557,'Infos Relatório'!$B187,'Faturamento SP2'!$Z$2:$Z$557,'Infos Relatório'!AS$1)</f>
        <v>0</v>
      </c>
      <c r="AY187" s="23">
        <f>COUNTIFS('Faturamento SP2'!$D$2:$D$557,'Infos Relatório'!$B$164,'Faturamento SP2'!$E$2:$E$557,'Infos Relatório'!$B187,'Faturamento SP2'!$Z$2:$Z$557,'Infos Relatório'!AY$1)</f>
        <v>0</v>
      </c>
      <c r="AZ187" s="14">
        <f>SUMIFS('Faturamento SP2'!$G$2:$G$557,'Faturamento SP2'!$D$2:$D$557,'Infos Relatório'!$B$164,'Faturamento SP2'!$E$2:$E$557,'Infos Relatório'!$B187,'Faturamento SP2'!$Z$2:$Z$557,'Infos Relatório'!AY$1)</f>
        <v>0</v>
      </c>
      <c r="BA187" s="14">
        <f>SUMIFS('Faturamento SP2'!$J$2:$J$557,'Faturamento SP2'!$D$2:$D$557,'Infos Relatório'!$B$164,'Faturamento SP2'!$E$2:$E$557,'Infos Relatório'!$B187,'Faturamento SP2'!$Z$2:$Z$557,'Infos Relatório'!AY$1)</f>
        <v>0</v>
      </c>
      <c r="BB187" s="15">
        <f>SUMIFS('Faturamento SP2'!$O$2:$O$557,'Faturamento SP2'!$D$2:$D$557,'Infos Relatório'!$B$164,'Faturamento SP2'!$E$2:$E$557,'Infos Relatório'!$B187,'Faturamento SP2'!$Z$2:$Z$557,'Infos Relatório'!AY$1,'Faturamento SP2'!$T$2:$T$557,"Sim")+SUMIFS('Faturamento SP2'!$P$2:$P$557,'Faturamento SP2'!$D$2:$D$557,'Infos Relatório'!$B$164,'Faturamento SP2'!$E$2:$E$557,'Infos Relatório'!$B187,'Faturamento SP2'!$Z$2:$Z$557,'Infos Relatório'!AY$1,'Faturamento SP2'!$T$2:$T$557,"Sim")</f>
        <v>0</v>
      </c>
      <c r="BC187" s="27" t="e">
        <f t="shared" si="68"/>
        <v>#DIV/0!</v>
      </c>
      <c r="BD187" s="24">
        <f>SUMIFS('Faturamento SP2'!$H$2:$H$557,'Faturamento SP2'!$D$2:$D$557,'Infos Relatório'!$B$164,'Faturamento SP2'!$E$2:$E$557,'Infos Relatório'!$B187,'Faturamento SP2'!$Z$2:$Z$557,'Infos Relatório'!AY$1)</f>
        <v>0</v>
      </c>
      <c r="BE187" s="23">
        <f>COUNTIFS('Faturamento SP2'!$D$2:$D$557,'Infos Relatório'!$B$164,'Faturamento SP2'!$E$2:$E$557,'Infos Relatório'!$B187,'Faturamento SP2'!$Z$2:$Z$557,'Infos Relatório'!BE$1)</f>
        <v>0</v>
      </c>
      <c r="BF187" s="14">
        <f>SUMIFS('Faturamento SP2'!$G$2:$G$557,'Faturamento SP2'!$D$2:$D$557,'Infos Relatório'!$B$164,'Faturamento SP2'!$E$2:$E$557,'Infos Relatório'!$B187,'Faturamento SP2'!$Z$2:$Z$557,'Infos Relatório'!BE$1)</f>
        <v>0</v>
      </c>
      <c r="BG187" s="14">
        <f>SUMIFS('Faturamento SP2'!$J$2:$J$557,'Faturamento SP2'!$D$2:$D$557,'Infos Relatório'!$B$164,'Faturamento SP2'!$E$2:$E$557,'Infos Relatório'!$B187,'Faturamento SP2'!$Z$2:$Z$557,'Infos Relatório'!BE$1)</f>
        <v>0</v>
      </c>
      <c r="BH187" s="15">
        <f>SUMIFS('Faturamento SP2'!$O$2:$O$557,'Faturamento SP2'!$D$2:$D$557,'Infos Relatório'!$B$164,'Faturamento SP2'!$E$2:$E$557,'Infos Relatório'!$B187,'Faturamento SP2'!$Z$2:$Z$557,'Infos Relatório'!BE$1,'Faturamento SP2'!$T$2:$T$557,"Sim")+SUMIFS('Faturamento SP2'!$P$2:$P$557,'Faturamento SP2'!$D$2:$D$557,'Infos Relatório'!$B$164,'Faturamento SP2'!$E$2:$E$557,'Infos Relatório'!$B187,'Faturamento SP2'!$Z$2:$Z$557,'Infos Relatório'!BE$1,'Faturamento SP2'!$T$2:$T$557,"Sim")</f>
        <v>0</v>
      </c>
      <c r="BI187" s="27" t="e">
        <f t="shared" si="69"/>
        <v>#DIV/0!</v>
      </c>
      <c r="BJ187" s="24">
        <f>SUMIFS('Faturamento SP2'!$H$2:$H$557,'Faturamento SP2'!$D$2:$D$557,'Infos Relatório'!$B$164,'Faturamento SP2'!$E$2:$E$557,'Infos Relatório'!$B187,'Faturamento SP2'!$Z$2:$Z$557,'Infos Relatório'!BE$1)</f>
        <v>0</v>
      </c>
      <c r="BK187" s="23">
        <f>COUNTIFS('Faturamento SP2'!$D$2:$D$557,'Infos Relatório'!$B$164,'Faturamento SP2'!$E$2:$E$557,'Infos Relatório'!$B187,'Faturamento SP2'!$Z$2:$Z$557,'Infos Relatório'!BK$1)</f>
        <v>0</v>
      </c>
      <c r="BL187" s="14">
        <f>SUMIFS('Faturamento SP2'!$G$2:$G$557,'Faturamento SP2'!$D$2:$D$557,'Infos Relatório'!$B$164,'Faturamento SP2'!$E$2:$E$557,'Infos Relatório'!$B187,'Faturamento SP2'!$Z$2:$Z$557,'Infos Relatório'!BK$1)</f>
        <v>0</v>
      </c>
      <c r="BM187" s="14">
        <f>SUMIFS('Faturamento SP2'!$J$2:$J$557,'Faturamento SP2'!$D$2:$D$557,'Infos Relatório'!$B$164,'Faturamento SP2'!$E$2:$E$557,'Infos Relatório'!$B187,'Faturamento SP2'!$Z$2:$Z$557,'Infos Relatório'!BK$1)</f>
        <v>0</v>
      </c>
      <c r="BN187" s="15">
        <f>SUMIFS('Faturamento SP2'!$O$2:$O$557,'Faturamento SP2'!$D$2:$D$557,'Infos Relatório'!$B$164,'Faturamento SP2'!$E$2:$E$557,'Infos Relatório'!$B187,'Faturamento SP2'!$Z$2:$Z$557,'Infos Relatório'!BK$1,'Faturamento SP2'!$T$2:$T$557,"Sim")+SUMIFS('Faturamento SP2'!$P$2:$P$557,'Faturamento SP2'!$D$2:$D$557,'Infos Relatório'!$B$164,'Faturamento SP2'!$E$2:$E$557,'Infos Relatório'!$B187,'Faturamento SP2'!$Z$2:$Z$557,'Infos Relatório'!BK$1,'Faturamento SP2'!$T$2:$T$557,"Sim")</f>
        <v>0</v>
      </c>
      <c r="BO187" s="27" t="e">
        <f t="shared" si="70"/>
        <v>#DIV/0!</v>
      </c>
      <c r="BP187" s="24">
        <f>SUMIFS('Faturamento SP2'!$H$2:$H$557,'Faturamento SP2'!$D$2:$D$557,'Infos Relatório'!$B$164,'Faturamento SP2'!$E$2:$E$557,'Infos Relatório'!$B187,'Faturamento SP2'!$Z$2:$Z$557,'Infos Relatório'!BK$1)</f>
        <v>0</v>
      </c>
      <c r="BQ187" s="23">
        <f>COUNTIFS('Faturamento SP2'!$D$2:$D$557,'Infos Relatório'!$B$164,'Faturamento SP2'!$E$2:$E$557,'Infos Relatório'!$B187,'Faturamento SP2'!$Z$2:$Z$557,'Infos Relatório'!BQ$1)</f>
        <v>0</v>
      </c>
      <c r="BR187" s="14">
        <f>SUMIFS('Faturamento SP2'!$G$2:$G$557,'Faturamento SP2'!$D$2:$D$557,'Infos Relatório'!$B$164,'Faturamento SP2'!$E$2:$E$557,'Infos Relatório'!$B187,'Faturamento SP2'!$Z$2:$Z$557,'Infos Relatório'!BQ$1)</f>
        <v>0</v>
      </c>
      <c r="BS187" s="14">
        <f>SUMIFS('Faturamento SP2'!$J$2:$J$557,'Faturamento SP2'!$D$2:$D$557,'Infos Relatório'!$B$164,'Faturamento SP2'!$E$2:$E$557,'Infos Relatório'!$B187,'Faturamento SP2'!$Z$2:$Z$557,'Infos Relatório'!BQ$1)</f>
        <v>0</v>
      </c>
      <c r="BT187" s="15">
        <f>SUMIFS('Faturamento SP2'!$O$2:$O$557,'Faturamento SP2'!$D$2:$D$557,'Infos Relatório'!$B$164,'Faturamento SP2'!$E$2:$E$557,'Infos Relatório'!$B187,'Faturamento SP2'!$Z$2:$Z$557,'Infos Relatório'!BQ$1,'Faturamento SP2'!$T$2:$T$557,"Sim")+SUMIFS('Faturamento SP2'!$P$2:$P$557,'Faturamento SP2'!$D$2:$D$557,'Infos Relatório'!$B$164,'Faturamento SP2'!$E$2:$E$557,'Infos Relatório'!$B187,'Faturamento SP2'!$Z$2:$Z$557,'Infos Relatório'!BQ$1,'Faturamento SP2'!$T$2:$T$557,"Sim")</f>
        <v>0</v>
      </c>
      <c r="BU187" s="27" t="e">
        <f t="shared" si="71"/>
        <v>#DIV/0!</v>
      </c>
      <c r="BV187" s="24">
        <f>SUMIFS('Faturamento SP2'!$H$2:$H$557,'Faturamento SP2'!$D$2:$D$557,'Infos Relatório'!$B$164,'Faturamento SP2'!$E$2:$E$557,'Infos Relatório'!$B187,'Faturamento SP2'!$Z$2:$Z$557,'Infos Relatório'!BQ$1)</f>
        <v>0</v>
      </c>
    </row>
    <row r="188" spans="2:74">
      <c r="B188" s="17" t="s">
        <v>155</v>
      </c>
      <c r="C188" s="23">
        <f>COUNTIFS('Faturamento SP2'!$D$2:$D$557,'Infos Relatório'!$B$164,'Faturamento SP2'!$E$2:$E$557,'Infos Relatório'!$B188,'Faturamento SP2'!$Z$2:$Z$557,'Infos Relatório'!C$1)</f>
        <v>0</v>
      </c>
      <c r="D188" s="14">
        <f>SUMIFS('Faturamento SP2'!$G$2:$G$557,'Faturamento SP2'!$D$2:$D$557,'Infos Relatório'!$B$164,'Faturamento SP2'!$E$2:$E$557,'Infos Relatório'!$B188,'Faturamento SP2'!$Z$2:$Z$557,'Infos Relatório'!C$1)</f>
        <v>0</v>
      </c>
      <c r="E188" s="55">
        <f>SUMIFS('Faturamento SP2'!$J$2:$J$557,'Faturamento SP2'!$D$2:$D$557,'Infos Relatório'!$B$164,'Faturamento SP2'!$E$2:$E$557,'Infos Relatório'!$B188,'Faturamento SP2'!$Z$2:$Z$557,'Infos Relatório'!C$1)</f>
        <v>0</v>
      </c>
      <c r="F188" s="15">
        <f>SUMIFS('Faturamento SP2'!$O$2:$O$557,'Faturamento SP2'!$D$2:$D$557,'Infos Relatório'!$B$164,'Faturamento SP2'!$E$2:$E$557,'Infos Relatório'!$B188,'Faturamento SP2'!$Z$2:$Z$557,'Infos Relatório'!C$1,'Faturamento SP2'!$T$2:$T$557,"Sim")+SUMIFS('Faturamento SP2'!$P$2:$P$557,'Faturamento SP2'!$D$2:$D$557,'Infos Relatório'!$B$164,'Faturamento SP2'!$E$2:$E$557,'Infos Relatório'!$B188,'Faturamento SP2'!$Z$2:$Z$557,'Infos Relatório'!C$1,'Faturamento SP2'!$T$2:$T$557,"Sim")</f>
        <v>0</v>
      </c>
      <c r="G188" s="60" t="e">
        <f t="shared" si="60"/>
        <v>#DIV/0!</v>
      </c>
      <c r="H188" s="24">
        <f>SUMIFS('Faturamento SP2'!$H$2:$H$557,'Faturamento SP2'!$D$2:$D$557,'Infos Relatório'!$B$164,'Faturamento SP2'!$E$2:$E$557,'Infos Relatório'!$B188,'Faturamento SP2'!$Z$2:$Z$557,'Infos Relatório'!C$1)</f>
        <v>0</v>
      </c>
      <c r="I188" s="23">
        <f>COUNTIFS('Faturamento SP2'!$D$2:$D$557,'Infos Relatório'!$B$164,'Faturamento SP2'!$E$2:$E$557,'Infos Relatório'!$B188,'Faturamento SP2'!$Z$2:$Z$557,'Infos Relatório'!I$1)</f>
        <v>0</v>
      </c>
      <c r="J188" s="14">
        <f>SUMIFS('Faturamento SP2'!$G$2:$G$557,'Faturamento SP2'!$D$2:$D$557,'Infos Relatório'!$B$164,'Faturamento SP2'!$E$2:$E$557,'Infos Relatório'!$B188,'Faturamento SP2'!$Z$2:$Z$557,'Infos Relatório'!I$1)</f>
        <v>0</v>
      </c>
      <c r="K188" s="55">
        <f>SUMIFS('Faturamento SP2'!$J$2:$J$557,'Faturamento SP2'!$D$2:$D$557,'Infos Relatório'!$B$164,'Faturamento SP2'!$E$2:$E$557,'Infos Relatório'!$B188,'Faturamento SP2'!$Z$2:$Z$557,'Infos Relatório'!I$1)</f>
        <v>0</v>
      </c>
      <c r="L188" s="15">
        <f>SUMIFS('Faturamento SP2'!$O$2:$O$557,'Faturamento SP2'!$D$2:$D$557,'Infos Relatório'!$B$164,'Faturamento SP2'!$E$2:$E$557,'Infos Relatório'!$B188,'Faturamento SP2'!$Z$2:$Z$557,'Infos Relatório'!I$1,'Faturamento SP2'!$T$2:$T$557,"Sim")+SUMIFS('Faturamento SP2'!$P$2:$P$557,'Faturamento SP2'!$D$2:$D$557,'Infos Relatório'!$B$164,'Faturamento SP2'!$E$2:$E$557,'Infos Relatório'!$B188,'Faturamento SP2'!$Z$2:$Z$557,'Infos Relatório'!I$1,'Faturamento SP2'!$T$2:$T$557,"Sim")</f>
        <v>0</v>
      </c>
      <c r="M188" s="27" t="e">
        <f t="shared" si="61"/>
        <v>#DIV/0!</v>
      </c>
      <c r="N188" s="24">
        <f>SUMIFS('Faturamento SP2'!$H$2:$H$557,'Faturamento SP2'!$D$2:$D$557,'Infos Relatório'!$B$164,'Faturamento SP2'!$E$2:$E$557,'Infos Relatório'!$B188,'Faturamento SP2'!$Z$2:$Z$557,'Infos Relatório'!I$1)</f>
        <v>0</v>
      </c>
      <c r="O188" s="23">
        <f>COUNTIFS('Faturamento SP2'!$D$2:$D$557,'Infos Relatório'!$B$164,'Faturamento SP2'!$E$2:$E$557,'Infos Relatório'!$B188,'Faturamento SP2'!$Z$2:$Z$557,'Infos Relatório'!O$1)</f>
        <v>0</v>
      </c>
      <c r="P188" s="14">
        <f>SUMIFS('Faturamento SP2'!$G$2:$G$557,'Faturamento SP2'!$D$2:$D$557,'Infos Relatório'!$B$164,'Faturamento SP2'!$E$2:$E$557,'Infos Relatório'!$B188,'Faturamento SP2'!$Z$2:$Z$557,'Infos Relatório'!O$1)</f>
        <v>0</v>
      </c>
      <c r="Q188" s="14">
        <f>SUMIFS('Faturamento SP2'!$J$2:$J$557,'Faturamento SP2'!$D$2:$D$557,'Infos Relatório'!$B$164,'Faturamento SP2'!$E$2:$E$557,'Infos Relatório'!$B188,'Faturamento SP2'!$Z$2:$Z$557,'Infos Relatório'!O$1)</f>
        <v>0</v>
      </c>
      <c r="R188" s="15">
        <f>SUMIFS('Faturamento SP2'!$O$2:$O$557,'Faturamento SP2'!$D$2:$D$557,'Infos Relatório'!$B$164,'Faturamento SP2'!$E$2:$E$557,'Infos Relatório'!$B188,'Faturamento SP2'!$Z$2:$Z$557,'Infos Relatório'!O$1,'Faturamento SP2'!$T$2:$T$557,"Sim")+SUMIFS('Faturamento SP2'!$P$2:$P$557,'Faturamento SP2'!$D$2:$D$557,'Infos Relatório'!$B$164,'Faturamento SP2'!$E$2:$E$557,'Infos Relatório'!$B188,'Faturamento SP2'!$Z$2:$Z$557,'Infos Relatório'!O$1,'Faturamento SP2'!$T$2:$T$557,"Sim")</f>
        <v>0</v>
      </c>
      <c r="S188" s="27" t="e">
        <f t="shared" si="62"/>
        <v>#DIV/0!</v>
      </c>
      <c r="T188" s="24">
        <f>SUMIFS('Faturamento SP2'!$H$2:$H$557,'Faturamento SP2'!$D$2:$D$557,'Infos Relatório'!$B$164,'Faturamento SP2'!$E$2:$E$557,'Infos Relatório'!$B188,'Faturamento SP2'!$Z$2:$Z$557,'Infos Relatório'!O$1)</f>
        <v>0</v>
      </c>
      <c r="U188" s="23">
        <f>COUNTIFS('Faturamento SP2'!$D$2:$D$557,'Infos Relatório'!$B$164,'Faturamento SP2'!$E$2:$E$557,'Infos Relatório'!$B188,'Faturamento SP2'!$Z$2:$Z$557,'Infos Relatório'!U$1)</f>
        <v>0</v>
      </c>
      <c r="V188" s="14">
        <f>SUMIFS('Faturamento SP2'!$G$2:$G$557,'Faturamento SP2'!$D$2:$D$557,'Infos Relatório'!$B$164,'Faturamento SP2'!$E$2:$E$557,'Infos Relatório'!$B188,'Faturamento SP2'!$Z$2:$Z$557,'Infos Relatório'!U$1)</f>
        <v>0</v>
      </c>
      <c r="W188" s="14">
        <f>SUMIFS('Faturamento SP2'!$J$2:$J$557,'Faturamento SP2'!$D$2:$D$557,'Infos Relatório'!$B$164,'Faturamento SP2'!$E$2:$E$557,'Infos Relatório'!$B188,'Faturamento SP2'!$Z$2:$Z$557,'Infos Relatório'!U$1)</f>
        <v>0</v>
      </c>
      <c r="X188" s="15">
        <f>SUMIFS('Faturamento SP2'!$O$2:$O$557,'Faturamento SP2'!$D$2:$D$557,'Infos Relatório'!$B$164,'Faturamento SP2'!$E$2:$E$557,'Infos Relatório'!$B188,'Faturamento SP2'!$Z$2:$Z$557,'Infos Relatório'!U$1,'Faturamento SP2'!$T$2:$T$557,"Sim")+SUMIFS('Faturamento SP2'!$P$2:$P$557,'Faturamento SP2'!$D$2:$D$557,'Infos Relatório'!$B$164,'Faturamento SP2'!$E$2:$E$557,'Infos Relatório'!$B188,'Faturamento SP2'!$Z$2:$Z$557,'Infos Relatório'!U$1,'Faturamento SP2'!$T$2:$T$557,"Sim")</f>
        <v>0</v>
      </c>
      <c r="Y188" s="27" t="e">
        <f t="shared" si="63"/>
        <v>#DIV/0!</v>
      </c>
      <c r="Z188" s="24">
        <f>SUMIFS('Faturamento SP2'!$H$2:$H$557,'Faturamento SP2'!$D$2:$D$557,'Infos Relatório'!$B$164,'Faturamento SP2'!$E$2:$E$557,'Infos Relatório'!$B188,'Faturamento SP2'!$Z$2:$Z$557,'Infos Relatório'!U$1)</f>
        <v>0</v>
      </c>
      <c r="AA188" s="23">
        <f>COUNTIFS('Faturamento SP2'!$D$2:$D$557,'Infos Relatório'!$B$164,'Faturamento SP2'!$E$2:$E$557,'Infos Relatório'!$B188,'Faturamento SP2'!$Z$2:$Z$557,'Infos Relatório'!AA$1)</f>
        <v>0</v>
      </c>
      <c r="AB188" s="14">
        <f>SUMIFS('Faturamento SP2'!$G$2:$G$557,'Faturamento SP2'!$D$2:$D$557,'Infos Relatório'!$B$164,'Faturamento SP2'!$E$2:$E$557,'Infos Relatório'!$B188,'Faturamento SP2'!$Z$2:$Z$557,'Infos Relatório'!AA$1)</f>
        <v>0</v>
      </c>
      <c r="AC188" s="14">
        <f>SUMIFS('Faturamento SP2'!$J$2:$J$557,'Faturamento SP2'!$D$2:$D$557,'Infos Relatório'!$B$164,'Faturamento SP2'!$E$2:$E$557,'Infos Relatório'!$B188,'Faturamento SP2'!$Z$2:$Z$557,'Infos Relatório'!AA$1)</f>
        <v>0</v>
      </c>
      <c r="AD188" s="15">
        <f>SUMIFS('Faturamento SP2'!$O$2:$O$557,'Faturamento SP2'!$D$2:$D$557,'Infos Relatório'!$B$164,'Faturamento SP2'!$E$2:$E$557,'Infos Relatório'!$B188,'Faturamento SP2'!$Z$2:$Z$557,'Infos Relatório'!AA$1,'Faturamento SP2'!$T$2:$T$557,"Sim")+SUMIFS('Faturamento SP2'!$P$2:$P$557,'Faturamento SP2'!$D$2:$D$557,'Infos Relatório'!$B$164,'Faturamento SP2'!$E$2:$E$557,'Infos Relatório'!$B188,'Faturamento SP2'!$Z$2:$Z$557,'Infos Relatório'!AA$1,'Faturamento SP2'!$T$2:$T$557,"Sim")</f>
        <v>0</v>
      </c>
      <c r="AE188" s="27" t="e">
        <f t="shared" si="64"/>
        <v>#DIV/0!</v>
      </c>
      <c r="AF188" s="24">
        <f>SUMIFS('Faturamento SP2'!$H$2:$H$557,'Faturamento SP2'!$D$2:$D$557,'Infos Relatório'!$B$164,'Faturamento SP2'!$E$2:$E$557,'Infos Relatório'!$B188,'Faturamento SP2'!$Z$2:$Z$557,'Infos Relatório'!AA$1)</f>
        <v>0</v>
      </c>
      <c r="AG188" s="23">
        <f>COUNTIFS('Faturamento SP2'!$D$2:$D$557,'Infos Relatório'!$B$164,'Faturamento SP2'!$E$2:$E$557,'Infos Relatório'!$B188,'Faturamento SP2'!$Z$2:$Z$557,'Infos Relatório'!AG$1)</f>
        <v>0</v>
      </c>
      <c r="AH188" s="14">
        <f>SUMIFS('Faturamento SP2'!$G$2:$G$557,'Faturamento SP2'!$D$2:$D$557,'Infos Relatório'!$B$164,'Faturamento SP2'!$E$2:$E$557,'Infos Relatório'!$B188,'Faturamento SP2'!$Z$2:$Z$557,'Infos Relatório'!AG$1)</f>
        <v>0</v>
      </c>
      <c r="AI188" s="14">
        <f>SUMIFS('Faturamento SP2'!$J$2:$J$557,'Faturamento SP2'!$D$2:$D$557,'Infos Relatório'!$B$164,'Faturamento SP2'!$E$2:$E$557,'Infos Relatório'!$B188,'Faturamento SP2'!$Z$2:$Z$557,'Infos Relatório'!AG$1)</f>
        <v>0</v>
      </c>
      <c r="AJ188" s="15">
        <f>SUMIFS('Faturamento SP2'!$O$2:$O$557,'Faturamento SP2'!$D$2:$D$557,'Infos Relatório'!$B$164,'Faturamento SP2'!$E$2:$E$557,'Infos Relatório'!$B188,'Faturamento SP2'!$Z$2:$Z$557,'Infos Relatório'!AG$1,'Faturamento SP2'!$T$2:$T$557,"Sim")+SUMIFS('Faturamento SP2'!$P$2:$P$557,'Faturamento SP2'!$D$2:$D$557,'Infos Relatório'!$B$164,'Faturamento SP2'!$E$2:$E$557,'Infos Relatório'!$B188,'Faturamento SP2'!$Z$2:$Z$557,'Infos Relatório'!AG$1,'Faturamento SP2'!$T$2:$T$557,"Sim")</f>
        <v>0</v>
      </c>
      <c r="AK188" s="27" t="e">
        <f t="shared" si="65"/>
        <v>#DIV/0!</v>
      </c>
      <c r="AL188" s="24">
        <f>SUMIFS('Faturamento SP2'!$H$2:$H$557,'Faturamento SP2'!$D$2:$D$557,'Infos Relatório'!$B$164,'Faturamento SP2'!$E$2:$E$557,'Infos Relatório'!$B188,'Faturamento SP2'!$Z$2:$Z$557,'Infos Relatório'!AG$1)</f>
        <v>0</v>
      </c>
      <c r="AM188" s="23">
        <f>COUNTIFS('Faturamento SP2'!$D$2:$D$557,'Infos Relatório'!$B$164,'Faturamento SP2'!$E$2:$E$557,'Infos Relatório'!$B188,'Faturamento SP2'!$Z$2:$Z$557,'Infos Relatório'!AM$1)</f>
        <v>0</v>
      </c>
      <c r="AN188" s="14">
        <f>SUMIFS('Faturamento SP2'!$G$2:$G$557,'Faturamento SP2'!$D$2:$D$557,'Infos Relatório'!$B$164,'Faturamento SP2'!$E$2:$E$557,'Infos Relatório'!$B188,'Faturamento SP2'!$Z$2:$Z$557,'Infos Relatório'!AM$1)</f>
        <v>0</v>
      </c>
      <c r="AO188" s="14">
        <f>SUMIFS('Faturamento SP2'!$J$2:$J$557,'Faturamento SP2'!$D$2:$D$557,'Infos Relatório'!$B$164,'Faturamento SP2'!$E$2:$E$557,'Infos Relatório'!$B188,'Faturamento SP2'!$Z$2:$Z$557,'Infos Relatório'!AM$1)</f>
        <v>0</v>
      </c>
      <c r="AP188" s="15">
        <f>SUMIFS('Faturamento SP2'!$O$2:$O$557,'Faturamento SP2'!$D$2:$D$557,'Infos Relatório'!$B$164,'Faturamento SP2'!$E$2:$E$557,'Infos Relatório'!$B188,'Faturamento SP2'!$Z$2:$Z$557,'Infos Relatório'!AM$1,'Faturamento SP2'!$T$2:$T$557,"Sim")+SUMIFS('Faturamento SP2'!$P$2:$P$557,'Faturamento SP2'!$D$2:$D$557,'Infos Relatório'!$B$164,'Faturamento SP2'!$E$2:$E$557,'Infos Relatório'!$B188,'Faturamento SP2'!$Z$2:$Z$557,'Infos Relatório'!AM$1,'Faturamento SP2'!$T$2:$T$557,"Sim")</f>
        <v>0</v>
      </c>
      <c r="AQ188" s="27" t="e">
        <f t="shared" si="66"/>
        <v>#DIV/0!</v>
      </c>
      <c r="AR188" s="24">
        <f>SUMIFS('Faturamento SP2'!$H$2:$H$557,'Faturamento SP2'!$D$2:$D$557,'Infos Relatório'!$B$164,'Faturamento SP2'!$E$2:$E$557,'Infos Relatório'!$B188,'Faturamento SP2'!$Z$2:$Z$557,'Infos Relatório'!AM$1)</f>
        <v>0</v>
      </c>
      <c r="AS188" s="23">
        <f>COUNTIFS('Faturamento SP2'!$D$2:$D$557,'Infos Relatório'!$B$164,'Faturamento SP2'!$E$2:$E$557,'Infos Relatório'!$B188,'Faturamento SP2'!$Z$2:$Z$557,'Infos Relatório'!AS$1)</f>
        <v>0</v>
      </c>
      <c r="AT188" s="14">
        <f>SUMIFS('Faturamento SP2'!$G$2:$G$557,'Faturamento SP2'!$D$2:$D$557,'Infos Relatório'!$B$164,'Faturamento SP2'!$E$2:$E$557,'Infos Relatório'!$B188,'Faturamento SP2'!$Z$2:$Z$557,'Infos Relatório'!AS$1)</f>
        <v>0</v>
      </c>
      <c r="AU188" s="14">
        <f>SUMIFS('Faturamento SP2'!$J$2:$J$557,'Faturamento SP2'!$D$2:$D$557,'Infos Relatório'!$B$164,'Faturamento SP2'!$E$2:$E$557,'Infos Relatório'!$B188,'Faturamento SP2'!$Z$2:$Z$557,'Infos Relatório'!AS$1)</f>
        <v>0</v>
      </c>
      <c r="AV188" s="15">
        <f>SUMIFS('Faturamento SP2'!$O$2:$O$557,'Faturamento SP2'!$D$2:$D$557,'Infos Relatório'!$B$164,'Faturamento SP2'!$E$2:$E$557,'Infos Relatório'!$B188,'Faturamento SP2'!$Z$2:$Z$557,'Infos Relatório'!AS$1,'Faturamento SP2'!$T$2:$T$557,"Sim")+SUMIFS('Faturamento SP2'!$P$2:$P$557,'Faturamento SP2'!$D$2:$D$557,'Infos Relatório'!$B$164,'Faturamento SP2'!$E$2:$E$557,'Infos Relatório'!$B188,'Faturamento SP2'!$Z$2:$Z$557,'Infos Relatório'!AS$1,'Faturamento SP2'!$T$2:$T$557,"Sim")</f>
        <v>0</v>
      </c>
      <c r="AW188" s="27" t="e">
        <f t="shared" si="67"/>
        <v>#DIV/0!</v>
      </c>
      <c r="AX188" s="24">
        <f>SUMIFS('Faturamento SP2'!$H$2:$H$557,'Faturamento SP2'!$D$2:$D$557,'Infos Relatório'!$B$164,'Faturamento SP2'!$E$2:$E$557,'Infos Relatório'!$B188,'Faturamento SP2'!$Z$2:$Z$557,'Infos Relatório'!AS$1)</f>
        <v>0</v>
      </c>
      <c r="AY188" s="23">
        <f>COUNTIFS('Faturamento SP2'!$D$2:$D$557,'Infos Relatório'!$B$164,'Faturamento SP2'!$E$2:$E$557,'Infos Relatório'!$B188,'Faturamento SP2'!$Z$2:$Z$557,'Infos Relatório'!AY$1)</f>
        <v>0</v>
      </c>
      <c r="AZ188" s="14">
        <f>SUMIFS('Faturamento SP2'!$G$2:$G$557,'Faturamento SP2'!$D$2:$D$557,'Infos Relatório'!$B$164,'Faturamento SP2'!$E$2:$E$557,'Infos Relatório'!$B188,'Faturamento SP2'!$Z$2:$Z$557,'Infos Relatório'!AY$1)</f>
        <v>0</v>
      </c>
      <c r="BA188" s="14">
        <f>SUMIFS('Faturamento SP2'!$J$2:$J$557,'Faturamento SP2'!$D$2:$D$557,'Infos Relatório'!$B$164,'Faturamento SP2'!$E$2:$E$557,'Infos Relatório'!$B188,'Faturamento SP2'!$Z$2:$Z$557,'Infos Relatório'!AY$1)</f>
        <v>0</v>
      </c>
      <c r="BB188" s="15">
        <f>SUMIFS('Faturamento SP2'!$O$2:$O$557,'Faturamento SP2'!$D$2:$D$557,'Infos Relatório'!$B$164,'Faturamento SP2'!$E$2:$E$557,'Infos Relatório'!$B188,'Faturamento SP2'!$Z$2:$Z$557,'Infos Relatório'!AY$1,'Faturamento SP2'!$T$2:$T$557,"Sim")+SUMIFS('Faturamento SP2'!$P$2:$P$557,'Faturamento SP2'!$D$2:$D$557,'Infos Relatório'!$B$164,'Faturamento SP2'!$E$2:$E$557,'Infos Relatório'!$B188,'Faturamento SP2'!$Z$2:$Z$557,'Infos Relatório'!AY$1,'Faturamento SP2'!$T$2:$T$557,"Sim")</f>
        <v>0</v>
      </c>
      <c r="BC188" s="27" t="e">
        <f t="shared" si="68"/>
        <v>#DIV/0!</v>
      </c>
      <c r="BD188" s="24">
        <f>SUMIFS('Faturamento SP2'!$H$2:$H$557,'Faturamento SP2'!$D$2:$D$557,'Infos Relatório'!$B$164,'Faturamento SP2'!$E$2:$E$557,'Infos Relatório'!$B188,'Faturamento SP2'!$Z$2:$Z$557,'Infos Relatório'!AY$1)</f>
        <v>0</v>
      </c>
      <c r="BE188" s="23">
        <f>COUNTIFS('Faturamento SP2'!$D$2:$D$557,'Infos Relatório'!$B$164,'Faturamento SP2'!$E$2:$E$557,'Infos Relatório'!$B188,'Faturamento SP2'!$Z$2:$Z$557,'Infos Relatório'!BE$1)</f>
        <v>0</v>
      </c>
      <c r="BF188" s="14">
        <f>SUMIFS('Faturamento SP2'!$G$2:$G$557,'Faturamento SP2'!$D$2:$D$557,'Infos Relatório'!$B$164,'Faturamento SP2'!$E$2:$E$557,'Infos Relatório'!$B188,'Faturamento SP2'!$Z$2:$Z$557,'Infos Relatório'!BE$1)</f>
        <v>0</v>
      </c>
      <c r="BG188" s="14">
        <f>SUMIFS('Faturamento SP2'!$J$2:$J$557,'Faturamento SP2'!$D$2:$D$557,'Infos Relatório'!$B$164,'Faturamento SP2'!$E$2:$E$557,'Infos Relatório'!$B188,'Faturamento SP2'!$Z$2:$Z$557,'Infos Relatório'!BE$1)</f>
        <v>0</v>
      </c>
      <c r="BH188" s="15">
        <f>SUMIFS('Faturamento SP2'!$O$2:$O$557,'Faturamento SP2'!$D$2:$D$557,'Infos Relatório'!$B$164,'Faturamento SP2'!$E$2:$E$557,'Infos Relatório'!$B188,'Faturamento SP2'!$Z$2:$Z$557,'Infos Relatório'!BE$1,'Faturamento SP2'!$T$2:$T$557,"Sim")+SUMIFS('Faturamento SP2'!$P$2:$P$557,'Faturamento SP2'!$D$2:$D$557,'Infos Relatório'!$B$164,'Faturamento SP2'!$E$2:$E$557,'Infos Relatório'!$B188,'Faturamento SP2'!$Z$2:$Z$557,'Infos Relatório'!BE$1,'Faturamento SP2'!$T$2:$T$557,"Sim")</f>
        <v>0</v>
      </c>
      <c r="BI188" s="27" t="e">
        <f t="shared" si="69"/>
        <v>#DIV/0!</v>
      </c>
      <c r="BJ188" s="24">
        <f>SUMIFS('Faturamento SP2'!$H$2:$H$557,'Faturamento SP2'!$D$2:$D$557,'Infos Relatório'!$B$164,'Faturamento SP2'!$E$2:$E$557,'Infos Relatório'!$B188,'Faturamento SP2'!$Z$2:$Z$557,'Infos Relatório'!BE$1)</f>
        <v>0</v>
      </c>
      <c r="BK188" s="23">
        <f>COUNTIFS('Faturamento SP2'!$D$2:$D$557,'Infos Relatório'!$B$164,'Faturamento SP2'!$E$2:$E$557,'Infos Relatório'!$B188,'Faturamento SP2'!$Z$2:$Z$557,'Infos Relatório'!BK$1)</f>
        <v>0</v>
      </c>
      <c r="BL188" s="14">
        <f>SUMIFS('Faturamento SP2'!$G$2:$G$557,'Faturamento SP2'!$D$2:$D$557,'Infos Relatório'!$B$164,'Faturamento SP2'!$E$2:$E$557,'Infos Relatório'!$B188,'Faturamento SP2'!$Z$2:$Z$557,'Infos Relatório'!BK$1)</f>
        <v>0</v>
      </c>
      <c r="BM188" s="14">
        <f>SUMIFS('Faturamento SP2'!$J$2:$J$557,'Faturamento SP2'!$D$2:$D$557,'Infos Relatório'!$B$164,'Faturamento SP2'!$E$2:$E$557,'Infos Relatório'!$B188,'Faturamento SP2'!$Z$2:$Z$557,'Infos Relatório'!BK$1)</f>
        <v>0</v>
      </c>
      <c r="BN188" s="15">
        <f>SUMIFS('Faturamento SP2'!$O$2:$O$557,'Faturamento SP2'!$D$2:$D$557,'Infos Relatório'!$B$164,'Faturamento SP2'!$E$2:$E$557,'Infos Relatório'!$B188,'Faturamento SP2'!$Z$2:$Z$557,'Infos Relatório'!BK$1,'Faturamento SP2'!$T$2:$T$557,"Sim")+SUMIFS('Faturamento SP2'!$P$2:$P$557,'Faturamento SP2'!$D$2:$D$557,'Infos Relatório'!$B$164,'Faturamento SP2'!$E$2:$E$557,'Infos Relatório'!$B188,'Faturamento SP2'!$Z$2:$Z$557,'Infos Relatório'!BK$1,'Faturamento SP2'!$T$2:$T$557,"Sim")</f>
        <v>0</v>
      </c>
      <c r="BO188" s="27" t="e">
        <f t="shared" si="70"/>
        <v>#DIV/0!</v>
      </c>
      <c r="BP188" s="24">
        <f>SUMIFS('Faturamento SP2'!$H$2:$H$557,'Faturamento SP2'!$D$2:$D$557,'Infos Relatório'!$B$164,'Faturamento SP2'!$E$2:$E$557,'Infos Relatório'!$B188,'Faturamento SP2'!$Z$2:$Z$557,'Infos Relatório'!BK$1)</f>
        <v>0</v>
      </c>
      <c r="BQ188" s="23">
        <f>COUNTIFS('Faturamento SP2'!$D$2:$D$557,'Infos Relatório'!$B$164,'Faturamento SP2'!$E$2:$E$557,'Infos Relatório'!$B188,'Faturamento SP2'!$Z$2:$Z$557,'Infos Relatório'!BQ$1)</f>
        <v>0</v>
      </c>
      <c r="BR188" s="14">
        <f>SUMIFS('Faturamento SP2'!$G$2:$G$557,'Faturamento SP2'!$D$2:$D$557,'Infos Relatório'!$B$164,'Faturamento SP2'!$E$2:$E$557,'Infos Relatório'!$B188,'Faturamento SP2'!$Z$2:$Z$557,'Infos Relatório'!BQ$1)</f>
        <v>0</v>
      </c>
      <c r="BS188" s="14">
        <f>SUMIFS('Faturamento SP2'!$J$2:$J$557,'Faturamento SP2'!$D$2:$D$557,'Infos Relatório'!$B$164,'Faturamento SP2'!$E$2:$E$557,'Infos Relatório'!$B188,'Faturamento SP2'!$Z$2:$Z$557,'Infos Relatório'!BQ$1)</f>
        <v>0</v>
      </c>
      <c r="BT188" s="15">
        <f>SUMIFS('Faturamento SP2'!$O$2:$O$557,'Faturamento SP2'!$D$2:$D$557,'Infos Relatório'!$B$164,'Faturamento SP2'!$E$2:$E$557,'Infos Relatório'!$B188,'Faturamento SP2'!$Z$2:$Z$557,'Infos Relatório'!BQ$1,'Faturamento SP2'!$T$2:$T$557,"Sim")+SUMIFS('Faturamento SP2'!$P$2:$P$557,'Faturamento SP2'!$D$2:$D$557,'Infos Relatório'!$B$164,'Faturamento SP2'!$E$2:$E$557,'Infos Relatório'!$B188,'Faturamento SP2'!$Z$2:$Z$557,'Infos Relatório'!BQ$1,'Faturamento SP2'!$T$2:$T$557,"Sim")</f>
        <v>0</v>
      </c>
      <c r="BU188" s="27" t="e">
        <f t="shared" si="71"/>
        <v>#DIV/0!</v>
      </c>
      <c r="BV188" s="24">
        <f>SUMIFS('Faturamento SP2'!$H$2:$H$557,'Faturamento SP2'!$D$2:$D$557,'Infos Relatório'!$B$164,'Faturamento SP2'!$E$2:$E$557,'Infos Relatório'!$B188,'Faturamento SP2'!$Z$2:$Z$557,'Infos Relatório'!BQ$1)</f>
        <v>0</v>
      </c>
    </row>
    <row r="189" spans="2:74">
      <c r="B189" s="17" t="s">
        <v>166</v>
      </c>
      <c r="C189" s="23">
        <f>COUNTIFS('Faturamento SP2'!$D$2:$D$557,'Infos Relatório'!$B$164,'Faturamento SP2'!$E$2:$E$557,'Infos Relatório'!$B189,'Faturamento SP2'!$Z$2:$Z$557,'Infos Relatório'!C$1)</f>
        <v>0</v>
      </c>
      <c r="D189" s="14">
        <f>SUMIFS('Faturamento SP2'!$G$2:$G$557,'Faturamento SP2'!$D$2:$D$557,'Infos Relatório'!$B$164,'Faturamento SP2'!$E$2:$E$557,'Infos Relatório'!$B189,'Faturamento SP2'!$Z$2:$Z$557,'Infos Relatório'!C$1)</f>
        <v>0</v>
      </c>
      <c r="E189" s="55">
        <f>SUMIFS('Faturamento SP2'!$J$2:$J$557,'Faturamento SP2'!$D$2:$D$557,'Infos Relatório'!$B$164,'Faturamento SP2'!$E$2:$E$557,'Infos Relatório'!$B189,'Faturamento SP2'!$Z$2:$Z$557,'Infos Relatório'!C$1)</f>
        <v>0</v>
      </c>
      <c r="F189" s="15">
        <f>SUMIFS('Faturamento SP2'!$O$2:$O$557,'Faturamento SP2'!$D$2:$D$557,'Infos Relatório'!$B$164,'Faturamento SP2'!$E$2:$E$557,'Infos Relatório'!$B189,'Faturamento SP2'!$Z$2:$Z$557,'Infos Relatório'!C$1,'Faturamento SP2'!$T$2:$T$557,"Sim")+SUMIFS('Faturamento SP2'!$P$2:$P$557,'Faturamento SP2'!$D$2:$D$557,'Infos Relatório'!$B$164,'Faturamento SP2'!$E$2:$E$557,'Infos Relatório'!$B189,'Faturamento SP2'!$Z$2:$Z$557,'Infos Relatório'!C$1,'Faturamento SP2'!$T$2:$T$557,"Sim")</f>
        <v>0</v>
      </c>
      <c r="G189" s="60" t="e">
        <f t="shared" si="60"/>
        <v>#DIV/0!</v>
      </c>
      <c r="H189" s="24">
        <f>SUMIFS('Faturamento SP2'!$H$2:$H$557,'Faturamento SP2'!$D$2:$D$557,'Infos Relatório'!$B$164,'Faturamento SP2'!$E$2:$E$557,'Infos Relatório'!$B189,'Faturamento SP2'!$Z$2:$Z$557,'Infos Relatório'!C$1)</f>
        <v>0</v>
      </c>
      <c r="I189" s="23">
        <f>COUNTIFS('Faturamento SP2'!$D$2:$D$557,'Infos Relatório'!$B$164,'Faturamento SP2'!$E$2:$E$557,'Infos Relatório'!$B189,'Faturamento SP2'!$Z$2:$Z$557,'Infos Relatório'!I$1)</f>
        <v>0</v>
      </c>
      <c r="J189" s="14">
        <f>SUMIFS('Faturamento SP2'!$G$2:$G$557,'Faturamento SP2'!$D$2:$D$557,'Infos Relatório'!$B$164,'Faturamento SP2'!$E$2:$E$557,'Infos Relatório'!$B189,'Faturamento SP2'!$Z$2:$Z$557,'Infos Relatório'!I$1)</f>
        <v>0</v>
      </c>
      <c r="K189" s="55">
        <f>SUMIFS('Faturamento SP2'!$J$2:$J$557,'Faturamento SP2'!$D$2:$D$557,'Infos Relatório'!$B$164,'Faturamento SP2'!$E$2:$E$557,'Infos Relatório'!$B189,'Faturamento SP2'!$Z$2:$Z$557,'Infos Relatório'!I$1)</f>
        <v>0</v>
      </c>
      <c r="L189" s="15">
        <f>SUMIFS('Faturamento SP2'!$O$2:$O$557,'Faturamento SP2'!$D$2:$D$557,'Infos Relatório'!$B$164,'Faturamento SP2'!$E$2:$E$557,'Infos Relatório'!$B189,'Faturamento SP2'!$Z$2:$Z$557,'Infos Relatório'!I$1,'Faturamento SP2'!$T$2:$T$557,"Sim")+SUMIFS('Faturamento SP2'!$P$2:$P$557,'Faturamento SP2'!$D$2:$D$557,'Infos Relatório'!$B$164,'Faturamento SP2'!$E$2:$E$557,'Infos Relatório'!$B189,'Faturamento SP2'!$Z$2:$Z$557,'Infos Relatório'!I$1,'Faturamento SP2'!$T$2:$T$557,"Sim")</f>
        <v>0</v>
      </c>
      <c r="M189" s="27" t="e">
        <f t="shared" si="61"/>
        <v>#DIV/0!</v>
      </c>
      <c r="N189" s="24">
        <f>SUMIFS('Faturamento SP2'!$H$2:$H$557,'Faturamento SP2'!$D$2:$D$557,'Infos Relatório'!$B$164,'Faturamento SP2'!$E$2:$E$557,'Infos Relatório'!$B189,'Faturamento SP2'!$Z$2:$Z$557,'Infos Relatório'!I$1)</f>
        <v>0</v>
      </c>
      <c r="O189" s="23">
        <f>COUNTIFS('Faturamento SP2'!$D$2:$D$557,'Infos Relatório'!$B$164,'Faturamento SP2'!$E$2:$E$557,'Infos Relatório'!$B189,'Faturamento SP2'!$Z$2:$Z$557,'Infos Relatório'!O$1)</f>
        <v>0</v>
      </c>
      <c r="P189" s="14">
        <f>SUMIFS('Faturamento SP2'!$G$2:$G$557,'Faturamento SP2'!$D$2:$D$557,'Infos Relatório'!$B$164,'Faturamento SP2'!$E$2:$E$557,'Infos Relatório'!$B189,'Faturamento SP2'!$Z$2:$Z$557,'Infos Relatório'!O$1)</f>
        <v>0</v>
      </c>
      <c r="Q189" s="14">
        <f>SUMIFS('Faturamento SP2'!$J$2:$J$557,'Faturamento SP2'!$D$2:$D$557,'Infos Relatório'!$B$164,'Faturamento SP2'!$E$2:$E$557,'Infos Relatório'!$B189,'Faturamento SP2'!$Z$2:$Z$557,'Infos Relatório'!O$1)</f>
        <v>0</v>
      </c>
      <c r="R189" s="15">
        <f>SUMIFS('Faturamento SP2'!$O$2:$O$557,'Faturamento SP2'!$D$2:$D$557,'Infos Relatório'!$B$164,'Faturamento SP2'!$E$2:$E$557,'Infos Relatório'!$B189,'Faturamento SP2'!$Z$2:$Z$557,'Infos Relatório'!O$1,'Faturamento SP2'!$T$2:$T$557,"Sim")+SUMIFS('Faturamento SP2'!$P$2:$P$557,'Faturamento SP2'!$D$2:$D$557,'Infos Relatório'!$B$164,'Faturamento SP2'!$E$2:$E$557,'Infos Relatório'!$B189,'Faturamento SP2'!$Z$2:$Z$557,'Infos Relatório'!O$1,'Faturamento SP2'!$T$2:$T$557,"Sim")</f>
        <v>0</v>
      </c>
      <c r="S189" s="27" t="e">
        <f t="shared" si="62"/>
        <v>#DIV/0!</v>
      </c>
      <c r="T189" s="24">
        <f>SUMIFS('Faturamento SP2'!$H$2:$H$557,'Faturamento SP2'!$D$2:$D$557,'Infos Relatório'!$B$164,'Faturamento SP2'!$E$2:$E$557,'Infos Relatório'!$B189,'Faturamento SP2'!$Z$2:$Z$557,'Infos Relatório'!O$1)</f>
        <v>0</v>
      </c>
      <c r="U189" s="23">
        <f>COUNTIFS('Faturamento SP2'!$D$2:$D$557,'Infos Relatório'!$B$164,'Faturamento SP2'!$E$2:$E$557,'Infos Relatório'!$B189,'Faturamento SP2'!$Z$2:$Z$557,'Infos Relatório'!U$1)</f>
        <v>0</v>
      </c>
      <c r="V189" s="14">
        <f>SUMIFS('Faturamento SP2'!$G$2:$G$557,'Faturamento SP2'!$D$2:$D$557,'Infos Relatório'!$B$164,'Faturamento SP2'!$E$2:$E$557,'Infos Relatório'!$B189,'Faturamento SP2'!$Z$2:$Z$557,'Infos Relatório'!U$1)</f>
        <v>0</v>
      </c>
      <c r="W189" s="14">
        <f>SUMIFS('Faturamento SP2'!$J$2:$J$557,'Faturamento SP2'!$D$2:$D$557,'Infos Relatório'!$B$164,'Faturamento SP2'!$E$2:$E$557,'Infos Relatório'!$B189,'Faturamento SP2'!$Z$2:$Z$557,'Infos Relatório'!U$1)</f>
        <v>0</v>
      </c>
      <c r="X189" s="15">
        <f>SUMIFS('Faturamento SP2'!$O$2:$O$557,'Faturamento SP2'!$D$2:$D$557,'Infos Relatório'!$B$164,'Faturamento SP2'!$E$2:$E$557,'Infos Relatório'!$B189,'Faturamento SP2'!$Z$2:$Z$557,'Infos Relatório'!U$1,'Faturamento SP2'!$T$2:$T$557,"Sim")+SUMIFS('Faturamento SP2'!$P$2:$P$557,'Faturamento SP2'!$D$2:$D$557,'Infos Relatório'!$B$164,'Faturamento SP2'!$E$2:$E$557,'Infos Relatório'!$B189,'Faturamento SP2'!$Z$2:$Z$557,'Infos Relatório'!U$1,'Faturamento SP2'!$T$2:$T$557,"Sim")</f>
        <v>0</v>
      </c>
      <c r="Y189" s="27" t="e">
        <f t="shared" si="63"/>
        <v>#DIV/0!</v>
      </c>
      <c r="Z189" s="24">
        <f>SUMIFS('Faturamento SP2'!$H$2:$H$557,'Faturamento SP2'!$D$2:$D$557,'Infos Relatório'!$B$164,'Faturamento SP2'!$E$2:$E$557,'Infos Relatório'!$B189,'Faturamento SP2'!$Z$2:$Z$557,'Infos Relatório'!U$1)</f>
        <v>0</v>
      </c>
      <c r="AA189" s="23">
        <f>COUNTIFS('Faturamento SP2'!$D$2:$D$557,'Infos Relatório'!$B$164,'Faturamento SP2'!$E$2:$E$557,'Infos Relatório'!$B189,'Faturamento SP2'!$Z$2:$Z$557,'Infos Relatório'!AA$1)</f>
        <v>0</v>
      </c>
      <c r="AB189" s="14">
        <f>SUMIFS('Faturamento SP2'!$G$2:$G$557,'Faturamento SP2'!$D$2:$D$557,'Infos Relatório'!$B$164,'Faturamento SP2'!$E$2:$E$557,'Infos Relatório'!$B189,'Faturamento SP2'!$Z$2:$Z$557,'Infos Relatório'!AA$1)</f>
        <v>0</v>
      </c>
      <c r="AC189" s="14">
        <f>SUMIFS('Faturamento SP2'!$J$2:$J$557,'Faturamento SP2'!$D$2:$D$557,'Infos Relatório'!$B$164,'Faturamento SP2'!$E$2:$E$557,'Infos Relatório'!$B189,'Faturamento SP2'!$Z$2:$Z$557,'Infos Relatório'!AA$1)</f>
        <v>0</v>
      </c>
      <c r="AD189" s="15">
        <f>SUMIFS('Faturamento SP2'!$O$2:$O$557,'Faturamento SP2'!$D$2:$D$557,'Infos Relatório'!$B$164,'Faturamento SP2'!$E$2:$E$557,'Infos Relatório'!$B189,'Faturamento SP2'!$Z$2:$Z$557,'Infos Relatório'!AA$1,'Faturamento SP2'!$T$2:$T$557,"Sim")+SUMIFS('Faturamento SP2'!$P$2:$P$557,'Faturamento SP2'!$D$2:$D$557,'Infos Relatório'!$B$164,'Faturamento SP2'!$E$2:$E$557,'Infos Relatório'!$B189,'Faturamento SP2'!$Z$2:$Z$557,'Infos Relatório'!AA$1,'Faturamento SP2'!$T$2:$T$557,"Sim")</f>
        <v>0</v>
      </c>
      <c r="AE189" s="27" t="e">
        <f t="shared" si="64"/>
        <v>#DIV/0!</v>
      </c>
      <c r="AF189" s="24">
        <f>SUMIFS('Faturamento SP2'!$H$2:$H$557,'Faturamento SP2'!$D$2:$D$557,'Infos Relatório'!$B$164,'Faturamento SP2'!$E$2:$E$557,'Infos Relatório'!$B189,'Faturamento SP2'!$Z$2:$Z$557,'Infos Relatório'!AA$1)</f>
        <v>0</v>
      </c>
      <c r="AG189" s="23">
        <f>COUNTIFS('Faturamento SP2'!$D$2:$D$557,'Infos Relatório'!$B$164,'Faturamento SP2'!$E$2:$E$557,'Infos Relatório'!$B189,'Faturamento SP2'!$Z$2:$Z$557,'Infos Relatório'!AG$1)</f>
        <v>0</v>
      </c>
      <c r="AH189" s="14">
        <f>SUMIFS('Faturamento SP2'!$G$2:$G$557,'Faturamento SP2'!$D$2:$D$557,'Infos Relatório'!$B$164,'Faturamento SP2'!$E$2:$E$557,'Infos Relatório'!$B189,'Faturamento SP2'!$Z$2:$Z$557,'Infos Relatório'!AG$1)</f>
        <v>0</v>
      </c>
      <c r="AI189" s="14">
        <f>SUMIFS('Faturamento SP2'!$J$2:$J$557,'Faturamento SP2'!$D$2:$D$557,'Infos Relatório'!$B$164,'Faturamento SP2'!$E$2:$E$557,'Infos Relatório'!$B189,'Faturamento SP2'!$Z$2:$Z$557,'Infos Relatório'!AG$1)</f>
        <v>0</v>
      </c>
      <c r="AJ189" s="15">
        <f>SUMIFS('Faturamento SP2'!$O$2:$O$557,'Faturamento SP2'!$D$2:$D$557,'Infos Relatório'!$B$164,'Faturamento SP2'!$E$2:$E$557,'Infos Relatório'!$B189,'Faturamento SP2'!$Z$2:$Z$557,'Infos Relatório'!AG$1,'Faturamento SP2'!$T$2:$T$557,"Sim")+SUMIFS('Faturamento SP2'!$P$2:$P$557,'Faturamento SP2'!$D$2:$D$557,'Infos Relatório'!$B$164,'Faturamento SP2'!$E$2:$E$557,'Infos Relatório'!$B189,'Faturamento SP2'!$Z$2:$Z$557,'Infos Relatório'!AG$1,'Faturamento SP2'!$T$2:$T$557,"Sim")</f>
        <v>0</v>
      </c>
      <c r="AK189" s="27" t="e">
        <f t="shared" si="65"/>
        <v>#DIV/0!</v>
      </c>
      <c r="AL189" s="24">
        <f>SUMIFS('Faturamento SP2'!$H$2:$H$557,'Faturamento SP2'!$D$2:$D$557,'Infos Relatório'!$B$164,'Faturamento SP2'!$E$2:$E$557,'Infos Relatório'!$B189,'Faturamento SP2'!$Z$2:$Z$557,'Infos Relatório'!AG$1)</f>
        <v>0</v>
      </c>
      <c r="AM189" s="23">
        <f>COUNTIFS('Faturamento SP2'!$D$2:$D$557,'Infos Relatório'!$B$164,'Faturamento SP2'!$E$2:$E$557,'Infos Relatório'!$B189,'Faturamento SP2'!$Z$2:$Z$557,'Infos Relatório'!AM$1)</f>
        <v>0</v>
      </c>
      <c r="AN189" s="14">
        <f>SUMIFS('Faturamento SP2'!$G$2:$G$557,'Faturamento SP2'!$D$2:$D$557,'Infos Relatório'!$B$164,'Faturamento SP2'!$E$2:$E$557,'Infos Relatório'!$B189,'Faturamento SP2'!$Z$2:$Z$557,'Infos Relatório'!AM$1)</f>
        <v>0</v>
      </c>
      <c r="AO189" s="14">
        <f>SUMIFS('Faturamento SP2'!$J$2:$J$557,'Faturamento SP2'!$D$2:$D$557,'Infos Relatório'!$B$164,'Faturamento SP2'!$E$2:$E$557,'Infos Relatório'!$B189,'Faturamento SP2'!$Z$2:$Z$557,'Infos Relatório'!AM$1)</f>
        <v>0</v>
      </c>
      <c r="AP189" s="15">
        <f>SUMIFS('Faturamento SP2'!$O$2:$O$557,'Faturamento SP2'!$D$2:$D$557,'Infos Relatório'!$B$164,'Faturamento SP2'!$E$2:$E$557,'Infos Relatório'!$B189,'Faturamento SP2'!$Z$2:$Z$557,'Infos Relatório'!AM$1,'Faturamento SP2'!$T$2:$T$557,"Sim")+SUMIFS('Faturamento SP2'!$P$2:$P$557,'Faturamento SP2'!$D$2:$D$557,'Infos Relatório'!$B$164,'Faturamento SP2'!$E$2:$E$557,'Infos Relatório'!$B189,'Faturamento SP2'!$Z$2:$Z$557,'Infos Relatório'!AM$1,'Faturamento SP2'!$T$2:$T$557,"Sim")</f>
        <v>0</v>
      </c>
      <c r="AQ189" s="27" t="e">
        <f t="shared" si="66"/>
        <v>#DIV/0!</v>
      </c>
      <c r="AR189" s="24">
        <f>SUMIFS('Faturamento SP2'!$H$2:$H$557,'Faturamento SP2'!$D$2:$D$557,'Infos Relatório'!$B$164,'Faturamento SP2'!$E$2:$E$557,'Infos Relatório'!$B189,'Faturamento SP2'!$Z$2:$Z$557,'Infos Relatório'!AM$1)</f>
        <v>0</v>
      </c>
      <c r="AS189" s="23">
        <f>COUNTIFS('Faturamento SP2'!$D$2:$D$557,'Infos Relatório'!$B$164,'Faturamento SP2'!$E$2:$E$557,'Infos Relatório'!$B189,'Faturamento SP2'!$Z$2:$Z$557,'Infos Relatório'!AS$1)</f>
        <v>0</v>
      </c>
      <c r="AT189" s="14">
        <f>SUMIFS('Faturamento SP2'!$G$2:$G$557,'Faturamento SP2'!$D$2:$D$557,'Infos Relatório'!$B$164,'Faturamento SP2'!$E$2:$E$557,'Infos Relatório'!$B189,'Faturamento SP2'!$Z$2:$Z$557,'Infos Relatório'!AS$1)</f>
        <v>0</v>
      </c>
      <c r="AU189" s="14">
        <f>SUMIFS('Faturamento SP2'!$J$2:$J$557,'Faturamento SP2'!$D$2:$D$557,'Infos Relatório'!$B$164,'Faturamento SP2'!$E$2:$E$557,'Infos Relatório'!$B189,'Faturamento SP2'!$Z$2:$Z$557,'Infos Relatório'!AS$1)</f>
        <v>0</v>
      </c>
      <c r="AV189" s="15">
        <f>SUMIFS('Faturamento SP2'!$O$2:$O$557,'Faturamento SP2'!$D$2:$D$557,'Infos Relatório'!$B$164,'Faturamento SP2'!$E$2:$E$557,'Infos Relatório'!$B189,'Faturamento SP2'!$Z$2:$Z$557,'Infos Relatório'!AS$1,'Faturamento SP2'!$T$2:$T$557,"Sim")+SUMIFS('Faturamento SP2'!$P$2:$P$557,'Faturamento SP2'!$D$2:$D$557,'Infos Relatório'!$B$164,'Faturamento SP2'!$E$2:$E$557,'Infos Relatório'!$B189,'Faturamento SP2'!$Z$2:$Z$557,'Infos Relatório'!AS$1,'Faturamento SP2'!$T$2:$T$557,"Sim")</f>
        <v>0</v>
      </c>
      <c r="AW189" s="27" t="e">
        <f t="shared" si="67"/>
        <v>#DIV/0!</v>
      </c>
      <c r="AX189" s="24">
        <f>SUMIFS('Faturamento SP2'!$H$2:$H$557,'Faturamento SP2'!$D$2:$D$557,'Infos Relatório'!$B$164,'Faturamento SP2'!$E$2:$E$557,'Infos Relatório'!$B189,'Faturamento SP2'!$Z$2:$Z$557,'Infos Relatório'!AS$1)</f>
        <v>0</v>
      </c>
      <c r="AY189" s="23">
        <f>COUNTIFS('Faturamento SP2'!$D$2:$D$557,'Infos Relatório'!$B$164,'Faturamento SP2'!$E$2:$E$557,'Infos Relatório'!$B189,'Faturamento SP2'!$Z$2:$Z$557,'Infos Relatório'!AY$1)</f>
        <v>0</v>
      </c>
      <c r="AZ189" s="14">
        <f>SUMIFS('Faturamento SP2'!$G$2:$G$557,'Faturamento SP2'!$D$2:$D$557,'Infos Relatório'!$B$164,'Faturamento SP2'!$E$2:$E$557,'Infos Relatório'!$B189,'Faturamento SP2'!$Z$2:$Z$557,'Infos Relatório'!AY$1)</f>
        <v>0</v>
      </c>
      <c r="BA189" s="14">
        <f>SUMIFS('Faturamento SP2'!$J$2:$J$557,'Faturamento SP2'!$D$2:$D$557,'Infos Relatório'!$B$164,'Faturamento SP2'!$E$2:$E$557,'Infos Relatório'!$B189,'Faturamento SP2'!$Z$2:$Z$557,'Infos Relatório'!AY$1)</f>
        <v>0</v>
      </c>
      <c r="BB189" s="15">
        <f>SUMIFS('Faturamento SP2'!$O$2:$O$557,'Faturamento SP2'!$D$2:$D$557,'Infos Relatório'!$B$164,'Faturamento SP2'!$E$2:$E$557,'Infos Relatório'!$B189,'Faturamento SP2'!$Z$2:$Z$557,'Infos Relatório'!AY$1,'Faturamento SP2'!$T$2:$T$557,"Sim")+SUMIFS('Faturamento SP2'!$P$2:$P$557,'Faturamento SP2'!$D$2:$D$557,'Infos Relatório'!$B$164,'Faturamento SP2'!$E$2:$E$557,'Infos Relatório'!$B189,'Faturamento SP2'!$Z$2:$Z$557,'Infos Relatório'!AY$1,'Faturamento SP2'!$T$2:$T$557,"Sim")</f>
        <v>0</v>
      </c>
      <c r="BC189" s="27" t="e">
        <f t="shared" si="68"/>
        <v>#DIV/0!</v>
      </c>
      <c r="BD189" s="24">
        <f>SUMIFS('Faturamento SP2'!$H$2:$H$557,'Faturamento SP2'!$D$2:$D$557,'Infos Relatório'!$B$164,'Faturamento SP2'!$E$2:$E$557,'Infos Relatório'!$B189,'Faturamento SP2'!$Z$2:$Z$557,'Infos Relatório'!AY$1)</f>
        <v>0</v>
      </c>
      <c r="BE189" s="23">
        <f>COUNTIFS('Faturamento SP2'!$D$2:$D$557,'Infos Relatório'!$B$164,'Faturamento SP2'!$E$2:$E$557,'Infos Relatório'!$B189,'Faturamento SP2'!$Z$2:$Z$557,'Infos Relatório'!BE$1)</f>
        <v>0</v>
      </c>
      <c r="BF189" s="14">
        <f>SUMIFS('Faturamento SP2'!$G$2:$G$557,'Faturamento SP2'!$D$2:$D$557,'Infos Relatório'!$B$164,'Faturamento SP2'!$E$2:$E$557,'Infos Relatório'!$B189,'Faturamento SP2'!$Z$2:$Z$557,'Infos Relatório'!BE$1)</f>
        <v>0</v>
      </c>
      <c r="BG189" s="14">
        <f>SUMIFS('Faturamento SP2'!$J$2:$J$557,'Faturamento SP2'!$D$2:$D$557,'Infos Relatório'!$B$164,'Faturamento SP2'!$E$2:$E$557,'Infos Relatório'!$B189,'Faturamento SP2'!$Z$2:$Z$557,'Infos Relatório'!BE$1)</f>
        <v>0</v>
      </c>
      <c r="BH189" s="15">
        <f>SUMIFS('Faturamento SP2'!$O$2:$O$557,'Faturamento SP2'!$D$2:$D$557,'Infos Relatório'!$B$164,'Faturamento SP2'!$E$2:$E$557,'Infos Relatório'!$B189,'Faturamento SP2'!$Z$2:$Z$557,'Infos Relatório'!BE$1,'Faturamento SP2'!$T$2:$T$557,"Sim")+SUMIFS('Faturamento SP2'!$P$2:$P$557,'Faturamento SP2'!$D$2:$D$557,'Infos Relatório'!$B$164,'Faturamento SP2'!$E$2:$E$557,'Infos Relatório'!$B189,'Faturamento SP2'!$Z$2:$Z$557,'Infos Relatório'!BE$1,'Faturamento SP2'!$T$2:$T$557,"Sim")</f>
        <v>0</v>
      </c>
      <c r="BI189" s="27" t="e">
        <f t="shared" si="69"/>
        <v>#DIV/0!</v>
      </c>
      <c r="BJ189" s="24">
        <f>SUMIFS('Faturamento SP2'!$H$2:$H$557,'Faturamento SP2'!$D$2:$D$557,'Infos Relatório'!$B$164,'Faturamento SP2'!$E$2:$E$557,'Infos Relatório'!$B189,'Faturamento SP2'!$Z$2:$Z$557,'Infos Relatório'!BE$1)</f>
        <v>0</v>
      </c>
      <c r="BK189" s="23">
        <f>COUNTIFS('Faturamento SP2'!$D$2:$D$557,'Infos Relatório'!$B$164,'Faturamento SP2'!$E$2:$E$557,'Infos Relatório'!$B189,'Faturamento SP2'!$Z$2:$Z$557,'Infos Relatório'!BK$1)</f>
        <v>0</v>
      </c>
      <c r="BL189" s="14">
        <f>SUMIFS('Faturamento SP2'!$G$2:$G$557,'Faturamento SP2'!$D$2:$D$557,'Infos Relatório'!$B$164,'Faturamento SP2'!$E$2:$E$557,'Infos Relatório'!$B189,'Faturamento SP2'!$Z$2:$Z$557,'Infos Relatório'!BK$1)</f>
        <v>0</v>
      </c>
      <c r="BM189" s="14">
        <f>SUMIFS('Faturamento SP2'!$J$2:$J$557,'Faturamento SP2'!$D$2:$D$557,'Infos Relatório'!$B$164,'Faturamento SP2'!$E$2:$E$557,'Infos Relatório'!$B189,'Faturamento SP2'!$Z$2:$Z$557,'Infos Relatório'!BK$1)</f>
        <v>0</v>
      </c>
      <c r="BN189" s="15">
        <f>SUMIFS('Faturamento SP2'!$O$2:$O$557,'Faturamento SP2'!$D$2:$D$557,'Infos Relatório'!$B$164,'Faturamento SP2'!$E$2:$E$557,'Infos Relatório'!$B189,'Faturamento SP2'!$Z$2:$Z$557,'Infos Relatório'!BK$1,'Faturamento SP2'!$T$2:$T$557,"Sim")+SUMIFS('Faturamento SP2'!$P$2:$P$557,'Faturamento SP2'!$D$2:$D$557,'Infos Relatório'!$B$164,'Faturamento SP2'!$E$2:$E$557,'Infos Relatório'!$B189,'Faturamento SP2'!$Z$2:$Z$557,'Infos Relatório'!BK$1,'Faturamento SP2'!$T$2:$T$557,"Sim")</f>
        <v>0</v>
      </c>
      <c r="BO189" s="27" t="e">
        <f t="shared" si="70"/>
        <v>#DIV/0!</v>
      </c>
      <c r="BP189" s="24">
        <f>SUMIFS('Faturamento SP2'!$H$2:$H$557,'Faturamento SP2'!$D$2:$D$557,'Infos Relatório'!$B$164,'Faturamento SP2'!$E$2:$E$557,'Infos Relatório'!$B189,'Faturamento SP2'!$Z$2:$Z$557,'Infos Relatório'!BK$1)</f>
        <v>0</v>
      </c>
      <c r="BQ189" s="23">
        <f>COUNTIFS('Faturamento SP2'!$D$2:$D$557,'Infos Relatório'!$B$164,'Faturamento SP2'!$E$2:$E$557,'Infos Relatório'!$B189,'Faturamento SP2'!$Z$2:$Z$557,'Infos Relatório'!BQ$1)</f>
        <v>0</v>
      </c>
      <c r="BR189" s="14">
        <f>SUMIFS('Faturamento SP2'!$G$2:$G$557,'Faturamento SP2'!$D$2:$D$557,'Infos Relatório'!$B$164,'Faturamento SP2'!$E$2:$E$557,'Infos Relatório'!$B189,'Faturamento SP2'!$Z$2:$Z$557,'Infos Relatório'!BQ$1)</f>
        <v>0</v>
      </c>
      <c r="BS189" s="14">
        <f>SUMIFS('Faturamento SP2'!$J$2:$J$557,'Faturamento SP2'!$D$2:$D$557,'Infos Relatório'!$B$164,'Faturamento SP2'!$E$2:$E$557,'Infos Relatório'!$B189,'Faturamento SP2'!$Z$2:$Z$557,'Infos Relatório'!BQ$1)</f>
        <v>0</v>
      </c>
      <c r="BT189" s="15">
        <f>SUMIFS('Faturamento SP2'!$O$2:$O$557,'Faturamento SP2'!$D$2:$D$557,'Infos Relatório'!$B$164,'Faturamento SP2'!$E$2:$E$557,'Infos Relatório'!$B189,'Faturamento SP2'!$Z$2:$Z$557,'Infos Relatório'!BQ$1,'Faturamento SP2'!$T$2:$T$557,"Sim")+SUMIFS('Faturamento SP2'!$P$2:$P$557,'Faturamento SP2'!$D$2:$D$557,'Infos Relatório'!$B$164,'Faturamento SP2'!$E$2:$E$557,'Infos Relatório'!$B189,'Faturamento SP2'!$Z$2:$Z$557,'Infos Relatório'!BQ$1,'Faturamento SP2'!$T$2:$T$557,"Sim")</f>
        <v>0</v>
      </c>
      <c r="BU189" s="27" t="e">
        <f t="shared" si="71"/>
        <v>#DIV/0!</v>
      </c>
      <c r="BV189" s="24">
        <f>SUMIFS('Faturamento SP2'!$H$2:$H$557,'Faturamento SP2'!$D$2:$D$557,'Infos Relatório'!$B$164,'Faturamento SP2'!$E$2:$E$557,'Infos Relatório'!$B189,'Faturamento SP2'!$Z$2:$Z$557,'Infos Relatório'!BQ$1)</f>
        <v>0</v>
      </c>
    </row>
    <row r="190" spans="2:74">
      <c r="B190" s="17" t="s">
        <v>775</v>
      </c>
      <c r="C190" s="23">
        <f>COUNTIFS('Faturamento SP2'!$D$2:$D$557,'Infos Relatório'!$B$164,'Faturamento SP2'!$E$2:$E$557,'Infos Relatório'!$B190,'Faturamento SP2'!$Z$2:$Z$557,'Infos Relatório'!C$1)</f>
        <v>0</v>
      </c>
      <c r="D190" s="14">
        <f>SUMIFS('Faturamento SP2'!$G$2:$G$557,'Faturamento SP2'!$D$2:$D$557,'Infos Relatório'!$B$164,'Faturamento SP2'!$E$2:$E$557,'Infos Relatório'!$B190,'Faturamento SP2'!$Z$2:$Z$557,'Infos Relatório'!C$1)</f>
        <v>0</v>
      </c>
      <c r="E190" s="55">
        <f>SUMIFS('Faturamento SP2'!$J$2:$J$557,'Faturamento SP2'!$D$2:$D$557,'Infos Relatório'!$B$164,'Faturamento SP2'!$E$2:$E$557,'Infos Relatório'!$B190,'Faturamento SP2'!$Z$2:$Z$557,'Infos Relatório'!C$1)</f>
        <v>0</v>
      </c>
      <c r="F190" s="15">
        <f>SUMIFS('Faturamento SP2'!$O$2:$O$557,'Faturamento SP2'!$D$2:$D$557,'Infos Relatório'!$B$164,'Faturamento SP2'!$E$2:$E$557,'Infos Relatório'!$B190,'Faturamento SP2'!$Z$2:$Z$557,'Infos Relatório'!C$1,'Faturamento SP2'!$T$2:$T$557,"Sim")+SUMIFS('Faturamento SP2'!$P$2:$P$557,'Faturamento SP2'!$D$2:$D$557,'Infos Relatório'!$B$164,'Faturamento SP2'!$E$2:$E$557,'Infos Relatório'!$B190,'Faturamento SP2'!$Z$2:$Z$557,'Infos Relatório'!C$1,'Faturamento SP2'!$T$2:$T$557,"Sim")</f>
        <v>0</v>
      </c>
      <c r="G190" s="60" t="e">
        <f t="shared" si="60"/>
        <v>#DIV/0!</v>
      </c>
      <c r="H190" s="24">
        <f>SUMIFS('Faturamento SP2'!$H$2:$H$557,'Faturamento SP2'!$D$2:$D$557,'Infos Relatório'!$B$164,'Faturamento SP2'!$E$2:$E$557,'Infos Relatório'!$B190,'Faturamento SP2'!$Z$2:$Z$557,'Infos Relatório'!C$1)</f>
        <v>0</v>
      </c>
      <c r="I190" s="23">
        <f>COUNTIFS('Faturamento SP2'!$D$2:$D$557,'Infos Relatório'!$B$164,'Faturamento SP2'!$E$2:$E$557,'Infos Relatório'!$B190,'Faturamento SP2'!$Z$2:$Z$557,'Infos Relatório'!I$1)</f>
        <v>0</v>
      </c>
      <c r="J190" s="14">
        <f>SUMIFS('Faturamento SP2'!$G$2:$G$557,'Faturamento SP2'!$D$2:$D$557,'Infos Relatório'!$B$164,'Faturamento SP2'!$E$2:$E$557,'Infos Relatório'!$B190,'Faturamento SP2'!$Z$2:$Z$557,'Infos Relatório'!I$1)</f>
        <v>0</v>
      </c>
      <c r="K190" s="55">
        <f>SUMIFS('Faturamento SP2'!$J$2:$J$557,'Faturamento SP2'!$D$2:$D$557,'Infos Relatório'!$B$164,'Faturamento SP2'!$E$2:$E$557,'Infos Relatório'!$B190,'Faturamento SP2'!$Z$2:$Z$557,'Infos Relatório'!I$1)</f>
        <v>0</v>
      </c>
      <c r="L190" s="15">
        <f>SUMIFS('Faturamento SP2'!$O$2:$O$557,'Faturamento SP2'!$D$2:$D$557,'Infos Relatório'!$B$164,'Faturamento SP2'!$E$2:$E$557,'Infos Relatório'!$B190,'Faturamento SP2'!$Z$2:$Z$557,'Infos Relatório'!I$1,'Faturamento SP2'!$T$2:$T$557,"Sim")+SUMIFS('Faturamento SP2'!$P$2:$P$557,'Faturamento SP2'!$D$2:$D$557,'Infos Relatório'!$B$164,'Faturamento SP2'!$E$2:$E$557,'Infos Relatório'!$B190,'Faturamento SP2'!$Z$2:$Z$557,'Infos Relatório'!I$1,'Faturamento SP2'!$T$2:$T$557,"Sim")</f>
        <v>0</v>
      </c>
      <c r="M190" s="27" t="e">
        <f t="shared" si="61"/>
        <v>#DIV/0!</v>
      </c>
      <c r="N190" s="24">
        <f>SUMIFS('Faturamento SP2'!$H$2:$H$557,'Faturamento SP2'!$D$2:$D$557,'Infos Relatório'!$B$164,'Faturamento SP2'!$E$2:$E$557,'Infos Relatório'!$B190,'Faturamento SP2'!$Z$2:$Z$557,'Infos Relatório'!I$1)</f>
        <v>0</v>
      </c>
      <c r="O190" s="23">
        <f>COUNTIFS('Faturamento SP2'!$D$2:$D$557,'Infos Relatório'!$B$164,'Faturamento SP2'!$E$2:$E$557,'Infos Relatório'!$B190,'Faturamento SP2'!$Z$2:$Z$557,'Infos Relatório'!O$1)</f>
        <v>0</v>
      </c>
      <c r="P190" s="14">
        <f>SUMIFS('Faturamento SP2'!$G$2:$G$557,'Faturamento SP2'!$D$2:$D$557,'Infos Relatório'!$B$164,'Faturamento SP2'!$E$2:$E$557,'Infos Relatório'!$B190,'Faturamento SP2'!$Z$2:$Z$557,'Infos Relatório'!O$1)</f>
        <v>0</v>
      </c>
      <c r="Q190" s="14">
        <f>SUMIFS('Faturamento SP2'!$J$2:$J$557,'Faturamento SP2'!$D$2:$D$557,'Infos Relatório'!$B$164,'Faturamento SP2'!$E$2:$E$557,'Infos Relatório'!$B190,'Faturamento SP2'!$Z$2:$Z$557,'Infos Relatório'!O$1)</f>
        <v>0</v>
      </c>
      <c r="R190" s="15">
        <f>SUMIFS('Faturamento SP2'!$O$2:$O$557,'Faturamento SP2'!$D$2:$D$557,'Infos Relatório'!$B$164,'Faturamento SP2'!$E$2:$E$557,'Infos Relatório'!$B190,'Faturamento SP2'!$Z$2:$Z$557,'Infos Relatório'!O$1,'Faturamento SP2'!$T$2:$T$557,"Sim")+SUMIFS('Faturamento SP2'!$P$2:$P$557,'Faturamento SP2'!$D$2:$D$557,'Infos Relatório'!$B$164,'Faturamento SP2'!$E$2:$E$557,'Infos Relatório'!$B190,'Faturamento SP2'!$Z$2:$Z$557,'Infos Relatório'!O$1,'Faturamento SP2'!$T$2:$T$557,"Sim")</f>
        <v>0</v>
      </c>
      <c r="S190" s="27" t="e">
        <f t="shared" si="62"/>
        <v>#DIV/0!</v>
      </c>
      <c r="T190" s="24">
        <f>SUMIFS('Faturamento SP2'!$H$2:$H$557,'Faturamento SP2'!$D$2:$D$557,'Infos Relatório'!$B$164,'Faturamento SP2'!$E$2:$E$557,'Infos Relatório'!$B190,'Faturamento SP2'!$Z$2:$Z$557,'Infos Relatório'!O$1)</f>
        <v>0</v>
      </c>
      <c r="U190" s="23">
        <f>COUNTIFS('Faturamento SP2'!$D$2:$D$557,'Infos Relatório'!$B$164,'Faturamento SP2'!$E$2:$E$557,'Infos Relatório'!$B190,'Faturamento SP2'!$Z$2:$Z$557,'Infos Relatório'!U$1)</f>
        <v>0</v>
      </c>
      <c r="V190" s="14">
        <f>SUMIFS('Faturamento SP2'!$G$2:$G$557,'Faturamento SP2'!$D$2:$D$557,'Infos Relatório'!$B$164,'Faturamento SP2'!$E$2:$E$557,'Infos Relatório'!$B190,'Faturamento SP2'!$Z$2:$Z$557,'Infos Relatório'!U$1)</f>
        <v>0</v>
      </c>
      <c r="W190" s="14">
        <f>SUMIFS('Faturamento SP2'!$J$2:$J$557,'Faturamento SP2'!$D$2:$D$557,'Infos Relatório'!$B$164,'Faturamento SP2'!$E$2:$E$557,'Infos Relatório'!$B190,'Faturamento SP2'!$Z$2:$Z$557,'Infos Relatório'!U$1)</f>
        <v>0</v>
      </c>
      <c r="X190" s="15">
        <f>SUMIFS('Faturamento SP2'!$O$2:$O$557,'Faturamento SP2'!$D$2:$D$557,'Infos Relatório'!$B$164,'Faturamento SP2'!$E$2:$E$557,'Infos Relatório'!$B190,'Faturamento SP2'!$Z$2:$Z$557,'Infos Relatório'!U$1,'Faturamento SP2'!$T$2:$T$557,"Sim")+SUMIFS('Faturamento SP2'!$P$2:$P$557,'Faturamento SP2'!$D$2:$D$557,'Infos Relatório'!$B$164,'Faturamento SP2'!$E$2:$E$557,'Infos Relatório'!$B190,'Faturamento SP2'!$Z$2:$Z$557,'Infos Relatório'!U$1,'Faturamento SP2'!$T$2:$T$557,"Sim")</f>
        <v>0</v>
      </c>
      <c r="Y190" s="27" t="e">
        <f t="shared" si="63"/>
        <v>#DIV/0!</v>
      </c>
      <c r="Z190" s="24">
        <f>SUMIFS('Faturamento SP2'!$H$2:$H$557,'Faturamento SP2'!$D$2:$D$557,'Infos Relatório'!$B$164,'Faturamento SP2'!$E$2:$E$557,'Infos Relatório'!$B190,'Faturamento SP2'!$Z$2:$Z$557,'Infos Relatório'!U$1)</f>
        <v>0</v>
      </c>
      <c r="AA190" s="23">
        <f>COUNTIFS('Faturamento SP2'!$D$2:$D$557,'Infos Relatório'!$B$164,'Faturamento SP2'!$E$2:$E$557,'Infos Relatório'!$B190,'Faturamento SP2'!$Z$2:$Z$557,'Infos Relatório'!AA$1)</f>
        <v>0</v>
      </c>
      <c r="AB190" s="14">
        <f>SUMIFS('Faturamento SP2'!$G$2:$G$557,'Faturamento SP2'!$D$2:$D$557,'Infos Relatório'!$B$164,'Faturamento SP2'!$E$2:$E$557,'Infos Relatório'!$B190,'Faturamento SP2'!$Z$2:$Z$557,'Infos Relatório'!AA$1)</f>
        <v>0</v>
      </c>
      <c r="AC190" s="14">
        <f>SUMIFS('Faturamento SP2'!$J$2:$J$557,'Faturamento SP2'!$D$2:$D$557,'Infos Relatório'!$B$164,'Faturamento SP2'!$E$2:$E$557,'Infos Relatório'!$B190,'Faturamento SP2'!$Z$2:$Z$557,'Infos Relatório'!AA$1)</f>
        <v>0</v>
      </c>
      <c r="AD190" s="15">
        <f>SUMIFS('Faturamento SP2'!$O$2:$O$557,'Faturamento SP2'!$D$2:$D$557,'Infos Relatório'!$B$164,'Faturamento SP2'!$E$2:$E$557,'Infos Relatório'!$B190,'Faturamento SP2'!$Z$2:$Z$557,'Infos Relatório'!AA$1,'Faturamento SP2'!$T$2:$T$557,"Sim")+SUMIFS('Faturamento SP2'!$P$2:$P$557,'Faturamento SP2'!$D$2:$D$557,'Infos Relatório'!$B$164,'Faturamento SP2'!$E$2:$E$557,'Infos Relatório'!$B190,'Faturamento SP2'!$Z$2:$Z$557,'Infos Relatório'!AA$1,'Faturamento SP2'!$T$2:$T$557,"Sim")</f>
        <v>0</v>
      </c>
      <c r="AE190" s="27" t="e">
        <f t="shared" si="64"/>
        <v>#DIV/0!</v>
      </c>
      <c r="AF190" s="24">
        <f>SUMIFS('Faturamento SP2'!$H$2:$H$557,'Faturamento SP2'!$D$2:$D$557,'Infos Relatório'!$B$164,'Faturamento SP2'!$E$2:$E$557,'Infos Relatório'!$B190,'Faturamento SP2'!$Z$2:$Z$557,'Infos Relatório'!AA$1)</f>
        <v>0</v>
      </c>
      <c r="AG190" s="23">
        <f>COUNTIFS('Faturamento SP2'!$D$2:$D$557,'Infos Relatório'!$B$164,'Faturamento SP2'!$E$2:$E$557,'Infos Relatório'!$B190,'Faturamento SP2'!$Z$2:$Z$557,'Infos Relatório'!AG$1)</f>
        <v>0</v>
      </c>
      <c r="AH190" s="14">
        <f>SUMIFS('Faturamento SP2'!$G$2:$G$557,'Faturamento SP2'!$D$2:$D$557,'Infos Relatório'!$B$164,'Faturamento SP2'!$E$2:$E$557,'Infos Relatório'!$B190,'Faturamento SP2'!$Z$2:$Z$557,'Infos Relatório'!AG$1)</f>
        <v>0</v>
      </c>
      <c r="AI190" s="14">
        <f>SUMIFS('Faturamento SP2'!$J$2:$J$557,'Faturamento SP2'!$D$2:$D$557,'Infos Relatório'!$B$164,'Faturamento SP2'!$E$2:$E$557,'Infos Relatório'!$B190,'Faturamento SP2'!$Z$2:$Z$557,'Infos Relatório'!AG$1)</f>
        <v>0</v>
      </c>
      <c r="AJ190" s="15">
        <f>SUMIFS('Faturamento SP2'!$O$2:$O$557,'Faturamento SP2'!$D$2:$D$557,'Infos Relatório'!$B$164,'Faturamento SP2'!$E$2:$E$557,'Infos Relatório'!$B190,'Faturamento SP2'!$Z$2:$Z$557,'Infos Relatório'!AG$1,'Faturamento SP2'!$T$2:$T$557,"Sim")+SUMIFS('Faturamento SP2'!$P$2:$P$557,'Faturamento SP2'!$D$2:$D$557,'Infos Relatório'!$B$164,'Faturamento SP2'!$E$2:$E$557,'Infos Relatório'!$B190,'Faturamento SP2'!$Z$2:$Z$557,'Infos Relatório'!AG$1,'Faturamento SP2'!$T$2:$T$557,"Sim")</f>
        <v>0</v>
      </c>
      <c r="AK190" s="27" t="e">
        <f t="shared" si="65"/>
        <v>#DIV/0!</v>
      </c>
      <c r="AL190" s="24">
        <f>SUMIFS('Faturamento SP2'!$H$2:$H$557,'Faturamento SP2'!$D$2:$D$557,'Infos Relatório'!$B$164,'Faturamento SP2'!$E$2:$E$557,'Infos Relatório'!$B190,'Faturamento SP2'!$Z$2:$Z$557,'Infos Relatório'!AG$1)</f>
        <v>0</v>
      </c>
      <c r="AM190" s="23">
        <f>COUNTIFS('Faturamento SP2'!$D$2:$D$557,'Infos Relatório'!$B$164,'Faturamento SP2'!$E$2:$E$557,'Infos Relatório'!$B190,'Faturamento SP2'!$Z$2:$Z$557,'Infos Relatório'!AM$1)</f>
        <v>0</v>
      </c>
      <c r="AN190" s="14">
        <f>SUMIFS('Faturamento SP2'!$G$2:$G$557,'Faturamento SP2'!$D$2:$D$557,'Infos Relatório'!$B$164,'Faturamento SP2'!$E$2:$E$557,'Infos Relatório'!$B190,'Faturamento SP2'!$Z$2:$Z$557,'Infos Relatório'!AM$1)</f>
        <v>0</v>
      </c>
      <c r="AO190" s="14">
        <f>SUMIFS('Faturamento SP2'!$J$2:$J$557,'Faturamento SP2'!$D$2:$D$557,'Infos Relatório'!$B$164,'Faturamento SP2'!$E$2:$E$557,'Infos Relatório'!$B190,'Faturamento SP2'!$Z$2:$Z$557,'Infos Relatório'!AM$1)</f>
        <v>0</v>
      </c>
      <c r="AP190" s="15">
        <f>SUMIFS('Faturamento SP2'!$O$2:$O$557,'Faturamento SP2'!$D$2:$D$557,'Infos Relatório'!$B$164,'Faturamento SP2'!$E$2:$E$557,'Infos Relatório'!$B190,'Faturamento SP2'!$Z$2:$Z$557,'Infos Relatório'!AM$1,'Faturamento SP2'!$T$2:$T$557,"Sim")+SUMIFS('Faturamento SP2'!$P$2:$P$557,'Faturamento SP2'!$D$2:$D$557,'Infos Relatório'!$B$164,'Faturamento SP2'!$E$2:$E$557,'Infos Relatório'!$B190,'Faturamento SP2'!$Z$2:$Z$557,'Infos Relatório'!AM$1,'Faturamento SP2'!$T$2:$T$557,"Sim")</f>
        <v>0</v>
      </c>
      <c r="AQ190" s="27" t="e">
        <f t="shared" si="66"/>
        <v>#DIV/0!</v>
      </c>
      <c r="AR190" s="24">
        <f>SUMIFS('Faturamento SP2'!$H$2:$H$557,'Faturamento SP2'!$D$2:$D$557,'Infos Relatório'!$B$164,'Faturamento SP2'!$E$2:$E$557,'Infos Relatório'!$B190,'Faturamento SP2'!$Z$2:$Z$557,'Infos Relatório'!AM$1)</f>
        <v>0</v>
      </c>
      <c r="AS190" s="23">
        <f>COUNTIFS('Faturamento SP2'!$D$2:$D$557,'Infos Relatório'!$B$164,'Faturamento SP2'!$E$2:$E$557,'Infos Relatório'!$B190,'Faturamento SP2'!$Z$2:$Z$557,'Infos Relatório'!AS$1)</f>
        <v>0</v>
      </c>
      <c r="AT190" s="14">
        <f>SUMIFS('Faturamento SP2'!$G$2:$G$557,'Faturamento SP2'!$D$2:$D$557,'Infos Relatório'!$B$164,'Faturamento SP2'!$E$2:$E$557,'Infos Relatório'!$B190,'Faturamento SP2'!$Z$2:$Z$557,'Infos Relatório'!AS$1)</f>
        <v>0</v>
      </c>
      <c r="AU190" s="14">
        <f>SUMIFS('Faturamento SP2'!$J$2:$J$557,'Faturamento SP2'!$D$2:$D$557,'Infos Relatório'!$B$164,'Faturamento SP2'!$E$2:$E$557,'Infos Relatório'!$B190,'Faturamento SP2'!$Z$2:$Z$557,'Infos Relatório'!AS$1)</f>
        <v>0</v>
      </c>
      <c r="AV190" s="15">
        <f>SUMIFS('Faturamento SP2'!$O$2:$O$557,'Faturamento SP2'!$D$2:$D$557,'Infos Relatório'!$B$164,'Faturamento SP2'!$E$2:$E$557,'Infos Relatório'!$B190,'Faturamento SP2'!$Z$2:$Z$557,'Infos Relatório'!AS$1,'Faturamento SP2'!$T$2:$T$557,"Sim")+SUMIFS('Faturamento SP2'!$P$2:$P$557,'Faturamento SP2'!$D$2:$D$557,'Infos Relatório'!$B$164,'Faturamento SP2'!$E$2:$E$557,'Infos Relatório'!$B190,'Faturamento SP2'!$Z$2:$Z$557,'Infos Relatório'!AS$1,'Faturamento SP2'!$T$2:$T$557,"Sim")</f>
        <v>0</v>
      </c>
      <c r="AW190" s="27" t="e">
        <f t="shared" si="67"/>
        <v>#DIV/0!</v>
      </c>
      <c r="AX190" s="24">
        <f>SUMIFS('Faturamento SP2'!$H$2:$H$557,'Faturamento SP2'!$D$2:$D$557,'Infos Relatório'!$B$164,'Faturamento SP2'!$E$2:$E$557,'Infos Relatório'!$B190,'Faturamento SP2'!$Z$2:$Z$557,'Infos Relatório'!AS$1)</f>
        <v>0</v>
      </c>
      <c r="AY190" s="23">
        <f>COUNTIFS('Faturamento SP2'!$D$2:$D$557,'Infos Relatório'!$B$164,'Faturamento SP2'!$E$2:$E$557,'Infos Relatório'!$B190,'Faturamento SP2'!$Z$2:$Z$557,'Infos Relatório'!AY$1)</f>
        <v>0</v>
      </c>
      <c r="AZ190" s="14">
        <f>SUMIFS('Faturamento SP2'!$G$2:$G$557,'Faturamento SP2'!$D$2:$D$557,'Infos Relatório'!$B$164,'Faturamento SP2'!$E$2:$E$557,'Infos Relatório'!$B190,'Faturamento SP2'!$Z$2:$Z$557,'Infos Relatório'!AY$1)</f>
        <v>0</v>
      </c>
      <c r="BA190" s="14">
        <f>SUMIFS('Faturamento SP2'!$J$2:$J$557,'Faturamento SP2'!$D$2:$D$557,'Infos Relatório'!$B$164,'Faturamento SP2'!$E$2:$E$557,'Infos Relatório'!$B190,'Faturamento SP2'!$Z$2:$Z$557,'Infos Relatório'!AY$1)</f>
        <v>0</v>
      </c>
      <c r="BB190" s="15">
        <f>SUMIFS('Faturamento SP2'!$O$2:$O$557,'Faturamento SP2'!$D$2:$D$557,'Infos Relatório'!$B$164,'Faturamento SP2'!$E$2:$E$557,'Infos Relatório'!$B190,'Faturamento SP2'!$Z$2:$Z$557,'Infos Relatório'!AY$1,'Faturamento SP2'!$T$2:$T$557,"Sim")+SUMIFS('Faturamento SP2'!$P$2:$P$557,'Faturamento SP2'!$D$2:$D$557,'Infos Relatório'!$B$164,'Faturamento SP2'!$E$2:$E$557,'Infos Relatório'!$B190,'Faturamento SP2'!$Z$2:$Z$557,'Infos Relatório'!AY$1,'Faturamento SP2'!$T$2:$T$557,"Sim")</f>
        <v>0</v>
      </c>
      <c r="BC190" s="27" t="e">
        <f t="shared" si="68"/>
        <v>#DIV/0!</v>
      </c>
      <c r="BD190" s="24">
        <f>SUMIFS('Faturamento SP2'!$H$2:$H$557,'Faturamento SP2'!$D$2:$D$557,'Infos Relatório'!$B$164,'Faturamento SP2'!$E$2:$E$557,'Infos Relatório'!$B190,'Faturamento SP2'!$Z$2:$Z$557,'Infos Relatório'!AY$1)</f>
        <v>0</v>
      </c>
      <c r="BE190" s="23">
        <f>COUNTIFS('Faturamento SP2'!$D$2:$D$557,'Infos Relatório'!$B$164,'Faturamento SP2'!$E$2:$E$557,'Infos Relatório'!$B190,'Faturamento SP2'!$Z$2:$Z$557,'Infos Relatório'!BE$1)</f>
        <v>0</v>
      </c>
      <c r="BF190" s="14">
        <f>SUMIFS('Faturamento SP2'!$G$2:$G$557,'Faturamento SP2'!$D$2:$D$557,'Infos Relatório'!$B$164,'Faturamento SP2'!$E$2:$E$557,'Infos Relatório'!$B190,'Faturamento SP2'!$Z$2:$Z$557,'Infos Relatório'!BE$1)</f>
        <v>0</v>
      </c>
      <c r="BG190" s="14">
        <f>SUMIFS('Faturamento SP2'!$J$2:$J$557,'Faturamento SP2'!$D$2:$D$557,'Infos Relatório'!$B$164,'Faturamento SP2'!$E$2:$E$557,'Infos Relatório'!$B190,'Faturamento SP2'!$Z$2:$Z$557,'Infos Relatório'!BE$1)</f>
        <v>0</v>
      </c>
      <c r="BH190" s="15">
        <f>SUMIFS('Faturamento SP2'!$O$2:$O$557,'Faturamento SP2'!$D$2:$D$557,'Infos Relatório'!$B$164,'Faturamento SP2'!$E$2:$E$557,'Infos Relatório'!$B190,'Faturamento SP2'!$Z$2:$Z$557,'Infos Relatório'!BE$1,'Faturamento SP2'!$T$2:$T$557,"Sim")+SUMIFS('Faturamento SP2'!$P$2:$P$557,'Faturamento SP2'!$D$2:$D$557,'Infos Relatório'!$B$164,'Faturamento SP2'!$E$2:$E$557,'Infos Relatório'!$B190,'Faturamento SP2'!$Z$2:$Z$557,'Infos Relatório'!BE$1,'Faturamento SP2'!$T$2:$T$557,"Sim")</f>
        <v>0</v>
      </c>
      <c r="BI190" s="27" t="e">
        <f t="shared" si="69"/>
        <v>#DIV/0!</v>
      </c>
      <c r="BJ190" s="24">
        <f>SUMIFS('Faturamento SP2'!$H$2:$H$557,'Faturamento SP2'!$D$2:$D$557,'Infos Relatório'!$B$164,'Faturamento SP2'!$E$2:$E$557,'Infos Relatório'!$B190,'Faturamento SP2'!$Z$2:$Z$557,'Infos Relatório'!BE$1)</f>
        <v>0</v>
      </c>
      <c r="BK190" s="23">
        <f>COUNTIFS('Faturamento SP2'!$D$2:$D$557,'Infos Relatório'!$B$164,'Faturamento SP2'!$E$2:$E$557,'Infos Relatório'!$B190,'Faturamento SP2'!$Z$2:$Z$557,'Infos Relatório'!BK$1)</f>
        <v>0</v>
      </c>
      <c r="BL190" s="14">
        <f>SUMIFS('Faturamento SP2'!$G$2:$G$557,'Faturamento SP2'!$D$2:$D$557,'Infos Relatório'!$B$164,'Faturamento SP2'!$E$2:$E$557,'Infos Relatório'!$B190,'Faturamento SP2'!$Z$2:$Z$557,'Infos Relatório'!BK$1)</f>
        <v>0</v>
      </c>
      <c r="BM190" s="14">
        <f>SUMIFS('Faturamento SP2'!$J$2:$J$557,'Faturamento SP2'!$D$2:$D$557,'Infos Relatório'!$B$164,'Faturamento SP2'!$E$2:$E$557,'Infos Relatório'!$B190,'Faturamento SP2'!$Z$2:$Z$557,'Infos Relatório'!BK$1)</f>
        <v>0</v>
      </c>
      <c r="BN190" s="15">
        <f>SUMIFS('Faturamento SP2'!$O$2:$O$557,'Faturamento SP2'!$D$2:$D$557,'Infos Relatório'!$B$164,'Faturamento SP2'!$E$2:$E$557,'Infos Relatório'!$B190,'Faturamento SP2'!$Z$2:$Z$557,'Infos Relatório'!BK$1,'Faturamento SP2'!$T$2:$T$557,"Sim")+SUMIFS('Faturamento SP2'!$P$2:$P$557,'Faturamento SP2'!$D$2:$D$557,'Infos Relatório'!$B$164,'Faturamento SP2'!$E$2:$E$557,'Infos Relatório'!$B190,'Faturamento SP2'!$Z$2:$Z$557,'Infos Relatório'!BK$1,'Faturamento SP2'!$T$2:$T$557,"Sim")</f>
        <v>0</v>
      </c>
      <c r="BO190" s="27" t="e">
        <f t="shared" si="70"/>
        <v>#DIV/0!</v>
      </c>
      <c r="BP190" s="24">
        <f>SUMIFS('Faturamento SP2'!$H$2:$H$557,'Faturamento SP2'!$D$2:$D$557,'Infos Relatório'!$B$164,'Faturamento SP2'!$E$2:$E$557,'Infos Relatório'!$B190,'Faturamento SP2'!$Z$2:$Z$557,'Infos Relatório'!BK$1)</f>
        <v>0</v>
      </c>
      <c r="BQ190" s="23">
        <f>COUNTIFS('Faturamento SP2'!$D$2:$D$557,'Infos Relatório'!$B$164,'Faturamento SP2'!$E$2:$E$557,'Infos Relatório'!$B190,'Faturamento SP2'!$Z$2:$Z$557,'Infos Relatório'!BQ$1)</f>
        <v>0</v>
      </c>
      <c r="BR190" s="14">
        <f>SUMIFS('Faturamento SP2'!$G$2:$G$557,'Faturamento SP2'!$D$2:$D$557,'Infos Relatório'!$B$164,'Faturamento SP2'!$E$2:$E$557,'Infos Relatório'!$B190,'Faturamento SP2'!$Z$2:$Z$557,'Infos Relatório'!BQ$1)</f>
        <v>0</v>
      </c>
      <c r="BS190" s="14">
        <f>SUMIFS('Faturamento SP2'!$J$2:$J$557,'Faturamento SP2'!$D$2:$D$557,'Infos Relatório'!$B$164,'Faturamento SP2'!$E$2:$E$557,'Infos Relatório'!$B190,'Faturamento SP2'!$Z$2:$Z$557,'Infos Relatório'!BQ$1)</f>
        <v>0</v>
      </c>
      <c r="BT190" s="15">
        <f>SUMIFS('Faturamento SP2'!$O$2:$O$557,'Faturamento SP2'!$D$2:$D$557,'Infos Relatório'!$B$164,'Faturamento SP2'!$E$2:$E$557,'Infos Relatório'!$B190,'Faturamento SP2'!$Z$2:$Z$557,'Infos Relatório'!BQ$1,'Faturamento SP2'!$T$2:$T$557,"Sim")+SUMIFS('Faturamento SP2'!$P$2:$P$557,'Faturamento SP2'!$D$2:$D$557,'Infos Relatório'!$B$164,'Faturamento SP2'!$E$2:$E$557,'Infos Relatório'!$B190,'Faturamento SP2'!$Z$2:$Z$557,'Infos Relatório'!BQ$1,'Faturamento SP2'!$T$2:$T$557,"Sim")</f>
        <v>0</v>
      </c>
      <c r="BU190" s="27" t="e">
        <f t="shared" si="71"/>
        <v>#DIV/0!</v>
      </c>
      <c r="BV190" s="24">
        <f>SUMIFS('Faturamento SP2'!$H$2:$H$557,'Faturamento SP2'!$D$2:$D$557,'Infos Relatório'!$B$164,'Faturamento SP2'!$E$2:$E$557,'Infos Relatório'!$B190,'Faturamento SP2'!$Z$2:$Z$557,'Infos Relatório'!BQ$1)</f>
        <v>0</v>
      </c>
    </row>
    <row r="191" spans="2:74">
      <c r="B191" s="17" t="s">
        <v>171</v>
      </c>
      <c r="C191" s="23">
        <f>COUNTIFS('Faturamento SP2'!$D$2:$D$557,'Infos Relatório'!$B$164,'Faturamento SP2'!$E$2:$E$557,'Infos Relatório'!$B191,'Faturamento SP2'!$Z$2:$Z$557,'Infos Relatório'!C$1)</f>
        <v>0</v>
      </c>
      <c r="D191" s="14">
        <f>SUMIFS('Faturamento SP2'!$G$2:$G$557,'Faturamento SP2'!$D$2:$D$557,'Infos Relatório'!$B$164,'Faturamento SP2'!$E$2:$E$557,'Infos Relatório'!$B191,'Faturamento SP2'!$Z$2:$Z$557,'Infos Relatório'!C$1)</f>
        <v>0</v>
      </c>
      <c r="E191" s="55">
        <f>SUMIFS('Faturamento SP2'!$J$2:$J$557,'Faturamento SP2'!$D$2:$D$557,'Infos Relatório'!$B$164,'Faturamento SP2'!$E$2:$E$557,'Infos Relatório'!$B191,'Faturamento SP2'!$Z$2:$Z$557,'Infos Relatório'!C$1)</f>
        <v>0</v>
      </c>
      <c r="F191" s="15">
        <f>SUMIFS('Faturamento SP2'!$O$2:$O$557,'Faturamento SP2'!$D$2:$D$557,'Infos Relatório'!$B$164,'Faturamento SP2'!$E$2:$E$557,'Infos Relatório'!$B191,'Faturamento SP2'!$Z$2:$Z$557,'Infos Relatório'!C$1,'Faturamento SP2'!$T$2:$T$557,"Sim")+SUMIFS('Faturamento SP2'!$P$2:$P$557,'Faturamento SP2'!$D$2:$D$557,'Infos Relatório'!$B$164,'Faturamento SP2'!$E$2:$E$557,'Infos Relatório'!$B191,'Faturamento SP2'!$Z$2:$Z$557,'Infos Relatório'!C$1,'Faturamento SP2'!$T$2:$T$557,"Sim")</f>
        <v>0</v>
      </c>
      <c r="G191" s="60" t="e">
        <f t="shared" si="60"/>
        <v>#DIV/0!</v>
      </c>
      <c r="H191" s="24">
        <f>SUMIFS('Faturamento SP2'!$H$2:$H$557,'Faturamento SP2'!$D$2:$D$557,'Infos Relatório'!$B$164,'Faturamento SP2'!$E$2:$E$557,'Infos Relatório'!$B191,'Faturamento SP2'!$Z$2:$Z$557,'Infos Relatório'!C$1)</f>
        <v>0</v>
      </c>
      <c r="I191" s="23">
        <f>COUNTIFS('Faturamento SP2'!$D$2:$D$557,'Infos Relatório'!$B$164,'Faturamento SP2'!$E$2:$E$557,'Infos Relatório'!$B191,'Faturamento SP2'!$Z$2:$Z$557,'Infos Relatório'!I$1)</f>
        <v>0</v>
      </c>
      <c r="J191" s="14">
        <f>SUMIFS('Faturamento SP2'!$G$2:$G$557,'Faturamento SP2'!$D$2:$D$557,'Infos Relatório'!$B$164,'Faturamento SP2'!$E$2:$E$557,'Infos Relatório'!$B191,'Faturamento SP2'!$Z$2:$Z$557,'Infos Relatório'!I$1)</f>
        <v>0</v>
      </c>
      <c r="K191" s="55">
        <f>SUMIFS('Faturamento SP2'!$J$2:$J$557,'Faturamento SP2'!$D$2:$D$557,'Infos Relatório'!$B$164,'Faturamento SP2'!$E$2:$E$557,'Infos Relatório'!$B191,'Faturamento SP2'!$Z$2:$Z$557,'Infos Relatório'!I$1)</f>
        <v>0</v>
      </c>
      <c r="L191" s="15">
        <f>SUMIFS('Faturamento SP2'!$O$2:$O$557,'Faturamento SP2'!$D$2:$D$557,'Infos Relatório'!$B$164,'Faturamento SP2'!$E$2:$E$557,'Infos Relatório'!$B191,'Faturamento SP2'!$Z$2:$Z$557,'Infos Relatório'!I$1,'Faturamento SP2'!$T$2:$T$557,"Sim")+SUMIFS('Faturamento SP2'!$P$2:$P$557,'Faturamento SP2'!$D$2:$D$557,'Infos Relatório'!$B$164,'Faturamento SP2'!$E$2:$E$557,'Infos Relatório'!$B191,'Faturamento SP2'!$Z$2:$Z$557,'Infos Relatório'!I$1,'Faturamento SP2'!$T$2:$T$557,"Sim")</f>
        <v>0</v>
      </c>
      <c r="M191" s="27" t="e">
        <f t="shared" si="61"/>
        <v>#DIV/0!</v>
      </c>
      <c r="N191" s="24">
        <f>SUMIFS('Faturamento SP2'!$H$2:$H$557,'Faturamento SP2'!$D$2:$D$557,'Infos Relatório'!$B$164,'Faturamento SP2'!$E$2:$E$557,'Infos Relatório'!$B191,'Faturamento SP2'!$Z$2:$Z$557,'Infos Relatório'!I$1)</f>
        <v>0</v>
      </c>
      <c r="O191" s="23">
        <f>COUNTIFS('Faturamento SP2'!$D$2:$D$557,'Infos Relatório'!$B$164,'Faturamento SP2'!$E$2:$E$557,'Infos Relatório'!$B191,'Faturamento SP2'!$Z$2:$Z$557,'Infos Relatório'!O$1)</f>
        <v>0</v>
      </c>
      <c r="P191" s="14">
        <f>SUMIFS('Faturamento SP2'!$G$2:$G$557,'Faturamento SP2'!$D$2:$D$557,'Infos Relatório'!$B$164,'Faturamento SP2'!$E$2:$E$557,'Infos Relatório'!$B191,'Faturamento SP2'!$Z$2:$Z$557,'Infos Relatório'!O$1)</f>
        <v>0</v>
      </c>
      <c r="Q191" s="14">
        <f>SUMIFS('Faturamento SP2'!$J$2:$J$557,'Faturamento SP2'!$D$2:$D$557,'Infos Relatório'!$B$164,'Faturamento SP2'!$E$2:$E$557,'Infos Relatório'!$B191,'Faturamento SP2'!$Z$2:$Z$557,'Infos Relatório'!O$1)</f>
        <v>0</v>
      </c>
      <c r="R191" s="15">
        <f>SUMIFS('Faturamento SP2'!$O$2:$O$557,'Faturamento SP2'!$D$2:$D$557,'Infos Relatório'!$B$164,'Faturamento SP2'!$E$2:$E$557,'Infos Relatório'!$B191,'Faturamento SP2'!$Z$2:$Z$557,'Infos Relatório'!O$1,'Faturamento SP2'!$T$2:$T$557,"Sim")+SUMIFS('Faturamento SP2'!$P$2:$P$557,'Faturamento SP2'!$D$2:$D$557,'Infos Relatório'!$B$164,'Faturamento SP2'!$E$2:$E$557,'Infos Relatório'!$B191,'Faturamento SP2'!$Z$2:$Z$557,'Infos Relatório'!O$1,'Faturamento SP2'!$T$2:$T$557,"Sim")</f>
        <v>0</v>
      </c>
      <c r="S191" s="27" t="e">
        <f t="shared" si="62"/>
        <v>#DIV/0!</v>
      </c>
      <c r="T191" s="24">
        <f>SUMIFS('Faturamento SP2'!$H$2:$H$557,'Faturamento SP2'!$D$2:$D$557,'Infos Relatório'!$B$164,'Faturamento SP2'!$E$2:$E$557,'Infos Relatório'!$B191,'Faturamento SP2'!$Z$2:$Z$557,'Infos Relatório'!O$1)</f>
        <v>0</v>
      </c>
      <c r="U191" s="23">
        <f>COUNTIFS('Faturamento SP2'!$D$2:$D$557,'Infos Relatório'!$B$164,'Faturamento SP2'!$E$2:$E$557,'Infos Relatório'!$B191,'Faturamento SP2'!$Z$2:$Z$557,'Infos Relatório'!U$1)</f>
        <v>0</v>
      </c>
      <c r="V191" s="14">
        <f>SUMIFS('Faturamento SP2'!$G$2:$G$557,'Faturamento SP2'!$D$2:$D$557,'Infos Relatório'!$B$164,'Faturamento SP2'!$E$2:$E$557,'Infos Relatório'!$B191,'Faturamento SP2'!$Z$2:$Z$557,'Infos Relatório'!U$1)</f>
        <v>0</v>
      </c>
      <c r="W191" s="14">
        <f>SUMIFS('Faturamento SP2'!$J$2:$J$557,'Faturamento SP2'!$D$2:$D$557,'Infos Relatório'!$B$164,'Faturamento SP2'!$E$2:$E$557,'Infos Relatório'!$B191,'Faturamento SP2'!$Z$2:$Z$557,'Infos Relatório'!U$1)</f>
        <v>0</v>
      </c>
      <c r="X191" s="15">
        <f>SUMIFS('Faturamento SP2'!$O$2:$O$557,'Faturamento SP2'!$D$2:$D$557,'Infos Relatório'!$B$164,'Faturamento SP2'!$E$2:$E$557,'Infos Relatório'!$B191,'Faturamento SP2'!$Z$2:$Z$557,'Infos Relatório'!U$1,'Faturamento SP2'!$T$2:$T$557,"Sim")+SUMIFS('Faturamento SP2'!$P$2:$P$557,'Faturamento SP2'!$D$2:$D$557,'Infos Relatório'!$B$164,'Faturamento SP2'!$E$2:$E$557,'Infos Relatório'!$B191,'Faturamento SP2'!$Z$2:$Z$557,'Infos Relatório'!U$1,'Faturamento SP2'!$T$2:$T$557,"Sim")</f>
        <v>0</v>
      </c>
      <c r="Y191" s="27" t="e">
        <f t="shared" si="63"/>
        <v>#DIV/0!</v>
      </c>
      <c r="Z191" s="24">
        <f>SUMIFS('Faturamento SP2'!$H$2:$H$557,'Faturamento SP2'!$D$2:$D$557,'Infos Relatório'!$B$164,'Faturamento SP2'!$E$2:$E$557,'Infos Relatório'!$B191,'Faturamento SP2'!$Z$2:$Z$557,'Infos Relatório'!U$1)</f>
        <v>0</v>
      </c>
      <c r="AA191" s="23">
        <f>COUNTIFS('Faturamento SP2'!$D$2:$D$557,'Infos Relatório'!$B$164,'Faturamento SP2'!$E$2:$E$557,'Infos Relatório'!$B191,'Faturamento SP2'!$Z$2:$Z$557,'Infos Relatório'!AA$1)</f>
        <v>0</v>
      </c>
      <c r="AB191" s="14">
        <f>SUMIFS('Faturamento SP2'!$G$2:$G$557,'Faturamento SP2'!$D$2:$D$557,'Infos Relatório'!$B$164,'Faturamento SP2'!$E$2:$E$557,'Infos Relatório'!$B191,'Faturamento SP2'!$Z$2:$Z$557,'Infos Relatório'!AA$1)</f>
        <v>0</v>
      </c>
      <c r="AC191" s="14">
        <f>SUMIFS('Faturamento SP2'!$J$2:$J$557,'Faturamento SP2'!$D$2:$D$557,'Infos Relatório'!$B$164,'Faturamento SP2'!$E$2:$E$557,'Infos Relatório'!$B191,'Faturamento SP2'!$Z$2:$Z$557,'Infos Relatório'!AA$1)</f>
        <v>0</v>
      </c>
      <c r="AD191" s="15">
        <f>SUMIFS('Faturamento SP2'!$O$2:$O$557,'Faturamento SP2'!$D$2:$D$557,'Infos Relatório'!$B$164,'Faturamento SP2'!$E$2:$E$557,'Infos Relatório'!$B191,'Faturamento SP2'!$Z$2:$Z$557,'Infos Relatório'!AA$1,'Faturamento SP2'!$T$2:$T$557,"Sim")+SUMIFS('Faturamento SP2'!$P$2:$P$557,'Faturamento SP2'!$D$2:$D$557,'Infos Relatório'!$B$164,'Faturamento SP2'!$E$2:$E$557,'Infos Relatório'!$B191,'Faturamento SP2'!$Z$2:$Z$557,'Infos Relatório'!AA$1,'Faturamento SP2'!$T$2:$T$557,"Sim")</f>
        <v>0</v>
      </c>
      <c r="AE191" s="27" t="e">
        <f t="shared" si="64"/>
        <v>#DIV/0!</v>
      </c>
      <c r="AF191" s="24">
        <f>SUMIFS('Faturamento SP2'!$H$2:$H$557,'Faturamento SP2'!$D$2:$D$557,'Infos Relatório'!$B$164,'Faturamento SP2'!$E$2:$E$557,'Infos Relatório'!$B191,'Faturamento SP2'!$Z$2:$Z$557,'Infos Relatório'!AA$1)</f>
        <v>0</v>
      </c>
      <c r="AG191" s="23">
        <f>COUNTIFS('Faturamento SP2'!$D$2:$D$557,'Infos Relatório'!$B$164,'Faturamento SP2'!$E$2:$E$557,'Infos Relatório'!$B191,'Faturamento SP2'!$Z$2:$Z$557,'Infos Relatório'!AG$1)</f>
        <v>0</v>
      </c>
      <c r="AH191" s="14">
        <f>SUMIFS('Faturamento SP2'!$G$2:$G$557,'Faturamento SP2'!$D$2:$D$557,'Infos Relatório'!$B$164,'Faturamento SP2'!$E$2:$E$557,'Infos Relatório'!$B191,'Faturamento SP2'!$Z$2:$Z$557,'Infos Relatório'!AG$1)</f>
        <v>0</v>
      </c>
      <c r="AI191" s="14">
        <f>SUMIFS('Faturamento SP2'!$J$2:$J$557,'Faturamento SP2'!$D$2:$D$557,'Infos Relatório'!$B$164,'Faturamento SP2'!$E$2:$E$557,'Infos Relatório'!$B191,'Faturamento SP2'!$Z$2:$Z$557,'Infos Relatório'!AG$1)</f>
        <v>0</v>
      </c>
      <c r="AJ191" s="15">
        <f>SUMIFS('Faturamento SP2'!$O$2:$O$557,'Faturamento SP2'!$D$2:$D$557,'Infos Relatório'!$B$164,'Faturamento SP2'!$E$2:$E$557,'Infos Relatório'!$B191,'Faturamento SP2'!$Z$2:$Z$557,'Infos Relatório'!AG$1,'Faturamento SP2'!$T$2:$T$557,"Sim")+SUMIFS('Faturamento SP2'!$P$2:$P$557,'Faturamento SP2'!$D$2:$D$557,'Infos Relatório'!$B$164,'Faturamento SP2'!$E$2:$E$557,'Infos Relatório'!$B191,'Faturamento SP2'!$Z$2:$Z$557,'Infos Relatório'!AG$1,'Faturamento SP2'!$T$2:$T$557,"Sim")</f>
        <v>0</v>
      </c>
      <c r="AK191" s="27" t="e">
        <f t="shared" si="65"/>
        <v>#DIV/0!</v>
      </c>
      <c r="AL191" s="24">
        <f>SUMIFS('Faturamento SP2'!$H$2:$H$557,'Faturamento SP2'!$D$2:$D$557,'Infos Relatório'!$B$164,'Faturamento SP2'!$E$2:$E$557,'Infos Relatório'!$B191,'Faturamento SP2'!$Z$2:$Z$557,'Infos Relatório'!AG$1)</f>
        <v>0</v>
      </c>
      <c r="AM191" s="23">
        <f>COUNTIFS('Faturamento SP2'!$D$2:$D$557,'Infos Relatório'!$B$164,'Faturamento SP2'!$E$2:$E$557,'Infos Relatório'!$B191,'Faturamento SP2'!$Z$2:$Z$557,'Infos Relatório'!AM$1)</f>
        <v>0</v>
      </c>
      <c r="AN191" s="14">
        <f>SUMIFS('Faturamento SP2'!$G$2:$G$557,'Faturamento SP2'!$D$2:$D$557,'Infos Relatório'!$B$164,'Faturamento SP2'!$E$2:$E$557,'Infos Relatório'!$B191,'Faturamento SP2'!$Z$2:$Z$557,'Infos Relatório'!AM$1)</f>
        <v>0</v>
      </c>
      <c r="AO191" s="14">
        <f>SUMIFS('Faturamento SP2'!$J$2:$J$557,'Faturamento SP2'!$D$2:$D$557,'Infos Relatório'!$B$164,'Faturamento SP2'!$E$2:$E$557,'Infos Relatório'!$B191,'Faturamento SP2'!$Z$2:$Z$557,'Infos Relatório'!AM$1)</f>
        <v>0</v>
      </c>
      <c r="AP191" s="15">
        <f>SUMIFS('Faturamento SP2'!$O$2:$O$557,'Faturamento SP2'!$D$2:$D$557,'Infos Relatório'!$B$164,'Faturamento SP2'!$E$2:$E$557,'Infos Relatório'!$B191,'Faturamento SP2'!$Z$2:$Z$557,'Infos Relatório'!AM$1,'Faturamento SP2'!$T$2:$T$557,"Sim")+SUMIFS('Faturamento SP2'!$P$2:$P$557,'Faturamento SP2'!$D$2:$D$557,'Infos Relatório'!$B$164,'Faturamento SP2'!$E$2:$E$557,'Infos Relatório'!$B191,'Faturamento SP2'!$Z$2:$Z$557,'Infos Relatório'!AM$1,'Faturamento SP2'!$T$2:$T$557,"Sim")</f>
        <v>0</v>
      </c>
      <c r="AQ191" s="27" t="e">
        <f t="shared" si="66"/>
        <v>#DIV/0!</v>
      </c>
      <c r="AR191" s="24">
        <f>SUMIFS('Faturamento SP2'!$H$2:$H$557,'Faturamento SP2'!$D$2:$D$557,'Infos Relatório'!$B$164,'Faturamento SP2'!$E$2:$E$557,'Infos Relatório'!$B191,'Faturamento SP2'!$Z$2:$Z$557,'Infos Relatório'!AM$1)</f>
        <v>0</v>
      </c>
      <c r="AS191" s="23">
        <f>COUNTIFS('Faturamento SP2'!$D$2:$D$557,'Infos Relatório'!$B$164,'Faturamento SP2'!$E$2:$E$557,'Infos Relatório'!$B191,'Faturamento SP2'!$Z$2:$Z$557,'Infos Relatório'!AS$1)</f>
        <v>0</v>
      </c>
      <c r="AT191" s="14">
        <f>SUMIFS('Faturamento SP2'!$G$2:$G$557,'Faturamento SP2'!$D$2:$D$557,'Infos Relatório'!$B$164,'Faturamento SP2'!$E$2:$E$557,'Infos Relatório'!$B191,'Faturamento SP2'!$Z$2:$Z$557,'Infos Relatório'!AS$1)</f>
        <v>0</v>
      </c>
      <c r="AU191" s="14">
        <f>SUMIFS('Faturamento SP2'!$J$2:$J$557,'Faturamento SP2'!$D$2:$D$557,'Infos Relatório'!$B$164,'Faturamento SP2'!$E$2:$E$557,'Infos Relatório'!$B191,'Faturamento SP2'!$Z$2:$Z$557,'Infos Relatório'!AS$1)</f>
        <v>0</v>
      </c>
      <c r="AV191" s="15">
        <f>SUMIFS('Faturamento SP2'!$O$2:$O$557,'Faturamento SP2'!$D$2:$D$557,'Infos Relatório'!$B$164,'Faturamento SP2'!$E$2:$E$557,'Infos Relatório'!$B191,'Faturamento SP2'!$Z$2:$Z$557,'Infos Relatório'!AS$1,'Faturamento SP2'!$T$2:$T$557,"Sim")+SUMIFS('Faturamento SP2'!$P$2:$P$557,'Faturamento SP2'!$D$2:$D$557,'Infos Relatório'!$B$164,'Faturamento SP2'!$E$2:$E$557,'Infos Relatório'!$B191,'Faturamento SP2'!$Z$2:$Z$557,'Infos Relatório'!AS$1,'Faturamento SP2'!$T$2:$T$557,"Sim")</f>
        <v>0</v>
      </c>
      <c r="AW191" s="27" t="e">
        <f t="shared" si="67"/>
        <v>#DIV/0!</v>
      </c>
      <c r="AX191" s="24">
        <f>SUMIFS('Faturamento SP2'!$H$2:$H$557,'Faturamento SP2'!$D$2:$D$557,'Infos Relatório'!$B$164,'Faturamento SP2'!$E$2:$E$557,'Infos Relatório'!$B191,'Faturamento SP2'!$Z$2:$Z$557,'Infos Relatório'!AS$1)</f>
        <v>0</v>
      </c>
      <c r="AY191" s="23">
        <f>COUNTIFS('Faturamento SP2'!$D$2:$D$557,'Infos Relatório'!$B$164,'Faturamento SP2'!$E$2:$E$557,'Infos Relatório'!$B191,'Faturamento SP2'!$Z$2:$Z$557,'Infos Relatório'!AY$1)</f>
        <v>0</v>
      </c>
      <c r="AZ191" s="14">
        <f>SUMIFS('Faturamento SP2'!$G$2:$G$557,'Faturamento SP2'!$D$2:$D$557,'Infos Relatório'!$B$164,'Faturamento SP2'!$E$2:$E$557,'Infos Relatório'!$B191,'Faturamento SP2'!$Z$2:$Z$557,'Infos Relatório'!AY$1)</f>
        <v>0</v>
      </c>
      <c r="BA191" s="14">
        <f>SUMIFS('Faturamento SP2'!$J$2:$J$557,'Faturamento SP2'!$D$2:$D$557,'Infos Relatório'!$B$164,'Faturamento SP2'!$E$2:$E$557,'Infos Relatório'!$B191,'Faturamento SP2'!$Z$2:$Z$557,'Infos Relatório'!AY$1)</f>
        <v>0</v>
      </c>
      <c r="BB191" s="15">
        <f>SUMIFS('Faturamento SP2'!$O$2:$O$557,'Faturamento SP2'!$D$2:$D$557,'Infos Relatório'!$B$164,'Faturamento SP2'!$E$2:$E$557,'Infos Relatório'!$B191,'Faturamento SP2'!$Z$2:$Z$557,'Infos Relatório'!AY$1,'Faturamento SP2'!$T$2:$T$557,"Sim")+SUMIFS('Faturamento SP2'!$P$2:$P$557,'Faturamento SP2'!$D$2:$D$557,'Infos Relatório'!$B$164,'Faturamento SP2'!$E$2:$E$557,'Infos Relatório'!$B191,'Faturamento SP2'!$Z$2:$Z$557,'Infos Relatório'!AY$1,'Faturamento SP2'!$T$2:$T$557,"Sim")</f>
        <v>0</v>
      </c>
      <c r="BC191" s="27" t="e">
        <f t="shared" si="68"/>
        <v>#DIV/0!</v>
      </c>
      <c r="BD191" s="24">
        <f>SUMIFS('Faturamento SP2'!$H$2:$H$557,'Faturamento SP2'!$D$2:$D$557,'Infos Relatório'!$B$164,'Faturamento SP2'!$E$2:$E$557,'Infos Relatório'!$B191,'Faturamento SP2'!$Z$2:$Z$557,'Infos Relatório'!AY$1)</f>
        <v>0</v>
      </c>
      <c r="BE191" s="23">
        <f>COUNTIFS('Faturamento SP2'!$D$2:$D$557,'Infos Relatório'!$B$164,'Faturamento SP2'!$E$2:$E$557,'Infos Relatório'!$B191,'Faturamento SP2'!$Z$2:$Z$557,'Infos Relatório'!BE$1)</f>
        <v>0</v>
      </c>
      <c r="BF191" s="14">
        <f>SUMIFS('Faturamento SP2'!$G$2:$G$557,'Faturamento SP2'!$D$2:$D$557,'Infos Relatório'!$B$164,'Faturamento SP2'!$E$2:$E$557,'Infos Relatório'!$B191,'Faturamento SP2'!$Z$2:$Z$557,'Infos Relatório'!BE$1)</f>
        <v>0</v>
      </c>
      <c r="BG191" s="14">
        <f>SUMIFS('Faturamento SP2'!$J$2:$J$557,'Faturamento SP2'!$D$2:$D$557,'Infos Relatório'!$B$164,'Faturamento SP2'!$E$2:$E$557,'Infos Relatório'!$B191,'Faturamento SP2'!$Z$2:$Z$557,'Infos Relatório'!BE$1)</f>
        <v>0</v>
      </c>
      <c r="BH191" s="15">
        <f>SUMIFS('Faturamento SP2'!$O$2:$O$557,'Faturamento SP2'!$D$2:$D$557,'Infos Relatório'!$B$164,'Faturamento SP2'!$E$2:$E$557,'Infos Relatório'!$B191,'Faturamento SP2'!$Z$2:$Z$557,'Infos Relatório'!BE$1,'Faturamento SP2'!$T$2:$T$557,"Sim")+SUMIFS('Faturamento SP2'!$P$2:$P$557,'Faturamento SP2'!$D$2:$D$557,'Infos Relatório'!$B$164,'Faturamento SP2'!$E$2:$E$557,'Infos Relatório'!$B191,'Faturamento SP2'!$Z$2:$Z$557,'Infos Relatório'!BE$1,'Faturamento SP2'!$T$2:$T$557,"Sim")</f>
        <v>0</v>
      </c>
      <c r="BI191" s="27" t="e">
        <f t="shared" si="69"/>
        <v>#DIV/0!</v>
      </c>
      <c r="BJ191" s="24">
        <f>SUMIFS('Faturamento SP2'!$H$2:$H$557,'Faturamento SP2'!$D$2:$D$557,'Infos Relatório'!$B$164,'Faturamento SP2'!$E$2:$E$557,'Infos Relatório'!$B191,'Faturamento SP2'!$Z$2:$Z$557,'Infos Relatório'!BE$1)</f>
        <v>0</v>
      </c>
      <c r="BK191" s="23">
        <f>COUNTIFS('Faturamento SP2'!$D$2:$D$557,'Infos Relatório'!$B$164,'Faturamento SP2'!$E$2:$E$557,'Infos Relatório'!$B191,'Faturamento SP2'!$Z$2:$Z$557,'Infos Relatório'!BK$1)</f>
        <v>0</v>
      </c>
      <c r="BL191" s="14">
        <f>SUMIFS('Faturamento SP2'!$G$2:$G$557,'Faturamento SP2'!$D$2:$D$557,'Infos Relatório'!$B$164,'Faturamento SP2'!$E$2:$E$557,'Infos Relatório'!$B191,'Faturamento SP2'!$Z$2:$Z$557,'Infos Relatório'!BK$1)</f>
        <v>0</v>
      </c>
      <c r="BM191" s="14">
        <f>SUMIFS('Faturamento SP2'!$J$2:$J$557,'Faturamento SP2'!$D$2:$D$557,'Infos Relatório'!$B$164,'Faturamento SP2'!$E$2:$E$557,'Infos Relatório'!$B191,'Faturamento SP2'!$Z$2:$Z$557,'Infos Relatório'!BK$1)</f>
        <v>0</v>
      </c>
      <c r="BN191" s="15">
        <f>SUMIFS('Faturamento SP2'!$O$2:$O$557,'Faturamento SP2'!$D$2:$D$557,'Infos Relatório'!$B$164,'Faturamento SP2'!$E$2:$E$557,'Infos Relatório'!$B191,'Faturamento SP2'!$Z$2:$Z$557,'Infos Relatório'!BK$1,'Faturamento SP2'!$T$2:$T$557,"Sim")+SUMIFS('Faturamento SP2'!$P$2:$P$557,'Faturamento SP2'!$D$2:$D$557,'Infos Relatório'!$B$164,'Faturamento SP2'!$E$2:$E$557,'Infos Relatório'!$B191,'Faturamento SP2'!$Z$2:$Z$557,'Infos Relatório'!BK$1,'Faturamento SP2'!$T$2:$T$557,"Sim")</f>
        <v>0</v>
      </c>
      <c r="BO191" s="27" t="e">
        <f t="shared" si="70"/>
        <v>#DIV/0!</v>
      </c>
      <c r="BP191" s="24">
        <f>SUMIFS('Faturamento SP2'!$H$2:$H$557,'Faturamento SP2'!$D$2:$D$557,'Infos Relatório'!$B$164,'Faturamento SP2'!$E$2:$E$557,'Infos Relatório'!$B191,'Faturamento SP2'!$Z$2:$Z$557,'Infos Relatório'!BK$1)</f>
        <v>0</v>
      </c>
      <c r="BQ191" s="23">
        <f>COUNTIFS('Faturamento SP2'!$D$2:$D$557,'Infos Relatório'!$B$164,'Faturamento SP2'!$E$2:$E$557,'Infos Relatório'!$B191,'Faturamento SP2'!$Z$2:$Z$557,'Infos Relatório'!BQ$1)</f>
        <v>0</v>
      </c>
      <c r="BR191" s="14">
        <f>SUMIFS('Faturamento SP2'!$G$2:$G$557,'Faturamento SP2'!$D$2:$D$557,'Infos Relatório'!$B$164,'Faturamento SP2'!$E$2:$E$557,'Infos Relatório'!$B191,'Faturamento SP2'!$Z$2:$Z$557,'Infos Relatório'!BQ$1)</f>
        <v>0</v>
      </c>
      <c r="BS191" s="14">
        <f>SUMIFS('Faturamento SP2'!$J$2:$J$557,'Faturamento SP2'!$D$2:$D$557,'Infos Relatório'!$B$164,'Faturamento SP2'!$E$2:$E$557,'Infos Relatório'!$B191,'Faturamento SP2'!$Z$2:$Z$557,'Infos Relatório'!BQ$1)</f>
        <v>0</v>
      </c>
      <c r="BT191" s="15">
        <f>SUMIFS('Faturamento SP2'!$O$2:$O$557,'Faturamento SP2'!$D$2:$D$557,'Infos Relatório'!$B$164,'Faturamento SP2'!$E$2:$E$557,'Infos Relatório'!$B191,'Faturamento SP2'!$Z$2:$Z$557,'Infos Relatório'!BQ$1,'Faturamento SP2'!$T$2:$T$557,"Sim")+SUMIFS('Faturamento SP2'!$P$2:$P$557,'Faturamento SP2'!$D$2:$D$557,'Infos Relatório'!$B$164,'Faturamento SP2'!$E$2:$E$557,'Infos Relatório'!$B191,'Faturamento SP2'!$Z$2:$Z$557,'Infos Relatório'!BQ$1,'Faturamento SP2'!$T$2:$T$557,"Sim")</f>
        <v>0</v>
      </c>
      <c r="BU191" s="27" t="e">
        <f t="shared" si="71"/>
        <v>#DIV/0!</v>
      </c>
      <c r="BV191" s="24">
        <f>SUMIFS('Faturamento SP2'!$H$2:$H$557,'Faturamento SP2'!$D$2:$D$557,'Infos Relatório'!$B$164,'Faturamento SP2'!$E$2:$E$557,'Infos Relatório'!$B191,'Faturamento SP2'!$Z$2:$Z$557,'Infos Relatório'!BQ$1)</f>
        <v>0</v>
      </c>
    </row>
    <row r="192" spans="2:74">
      <c r="B192" s="17" t="s">
        <v>168</v>
      </c>
      <c r="C192" s="23">
        <f>COUNTIFS('Faturamento SP2'!$D$2:$D$557,'Infos Relatório'!$B$164,'Faturamento SP2'!$E$2:$E$557,'Infos Relatório'!$B192,'Faturamento SP2'!$Z$2:$Z$557,'Infos Relatório'!C$1)</f>
        <v>0</v>
      </c>
      <c r="D192" s="14">
        <f>SUMIFS('Faturamento SP2'!$G$2:$G$557,'Faturamento SP2'!$D$2:$D$557,'Infos Relatório'!$B$164,'Faturamento SP2'!$E$2:$E$557,'Infos Relatório'!$B192,'Faturamento SP2'!$Z$2:$Z$557,'Infos Relatório'!C$1)</f>
        <v>0</v>
      </c>
      <c r="E192" s="55">
        <f>SUMIFS('Faturamento SP2'!$J$2:$J$557,'Faturamento SP2'!$D$2:$D$557,'Infos Relatório'!$B$164,'Faturamento SP2'!$E$2:$E$557,'Infos Relatório'!$B192,'Faturamento SP2'!$Z$2:$Z$557,'Infos Relatório'!C$1)</f>
        <v>0</v>
      </c>
      <c r="F192" s="15">
        <f>SUMIFS('Faturamento SP2'!$O$2:$O$557,'Faturamento SP2'!$D$2:$D$557,'Infos Relatório'!$B$164,'Faturamento SP2'!$E$2:$E$557,'Infos Relatório'!$B192,'Faturamento SP2'!$Z$2:$Z$557,'Infos Relatório'!C$1,'Faturamento SP2'!$T$2:$T$557,"Sim")+SUMIFS('Faturamento SP2'!$P$2:$P$557,'Faturamento SP2'!$D$2:$D$557,'Infos Relatório'!$B$164,'Faturamento SP2'!$E$2:$E$557,'Infos Relatório'!$B192,'Faturamento SP2'!$Z$2:$Z$557,'Infos Relatório'!C$1,'Faturamento SP2'!$T$2:$T$557,"Sim")</f>
        <v>0</v>
      </c>
      <c r="G192" s="60" t="e">
        <f t="shared" si="60"/>
        <v>#DIV/0!</v>
      </c>
      <c r="H192" s="24">
        <f>SUMIFS('Faturamento SP2'!$H$2:$H$557,'Faturamento SP2'!$D$2:$D$557,'Infos Relatório'!$B$164,'Faturamento SP2'!$E$2:$E$557,'Infos Relatório'!$B192,'Faturamento SP2'!$Z$2:$Z$557,'Infos Relatório'!C$1)</f>
        <v>0</v>
      </c>
      <c r="I192" s="23">
        <f>COUNTIFS('Faturamento SP2'!$D$2:$D$557,'Infos Relatório'!$B$164,'Faturamento SP2'!$E$2:$E$557,'Infos Relatório'!$B192,'Faturamento SP2'!$Z$2:$Z$557,'Infos Relatório'!I$1)</f>
        <v>0</v>
      </c>
      <c r="J192" s="14">
        <f>SUMIFS('Faturamento SP2'!$G$2:$G$557,'Faturamento SP2'!$D$2:$D$557,'Infos Relatório'!$B$164,'Faturamento SP2'!$E$2:$E$557,'Infos Relatório'!$B192,'Faturamento SP2'!$Z$2:$Z$557,'Infos Relatório'!I$1)</f>
        <v>0</v>
      </c>
      <c r="K192" s="55">
        <f>SUMIFS('Faturamento SP2'!$J$2:$J$557,'Faturamento SP2'!$D$2:$D$557,'Infos Relatório'!$B$164,'Faturamento SP2'!$E$2:$E$557,'Infos Relatório'!$B192,'Faturamento SP2'!$Z$2:$Z$557,'Infos Relatório'!I$1)</f>
        <v>0</v>
      </c>
      <c r="L192" s="15">
        <f>SUMIFS('Faturamento SP2'!$O$2:$O$557,'Faturamento SP2'!$D$2:$D$557,'Infos Relatório'!$B$164,'Faturamento SP2'!$E$2:$E$557,'Infos Relatório'!$B192,'Faturamento SP2'!$Z$2:$Z$557,'Infos Relatório'!I$1,'Faturamento SP2'!$T$2:$T$557,"Sim")+SUMIFS('Faturamento SP2'!$P$2:$P$557,'Faturamento SP2'!$D$2:$D$557,'Infos Relatório'!$B$164,'Faturamento SP2'!$E$2:$E$557,'Infos Relatório'!$B192,'Faturamento SP2'!$Z$2:$Z$557,'Infos Relatório'!I$1,'Faturamento SP2'!$T$2:$T$557,"Sim")</f>
        <v>0</v>
      </c>
      <c r="M192" s="27" t="e">
        <f t="shared" si="61"/>
        <v>#DIV/0!</v>
      </c>
      <c r="N192" s="24">
        <f>SUMIFS('Faturamento SP2'!$H$2:$H$557,'Faturamento SP2'!$D$2:$D$557,'Infos Relatório'!$B$164,'Faturamento SP2'!$E$2:$E$557,'Infos Relatório'!$B192,'Faturamento SP2'!$Z$2:$Z$557,'Infos Relatório'!I$1)</f>
        <v>0</v>
      </c>
      <c r="O192" s="23">
        <f>COUNTIFS('Faturamento SP2'!$D$2:$D$557,'Infos Relatório'!$B$164,'Faturamento SP2'!$E$2:$E$557,'Infos Relatório'!$B192,'Faturamento SP2'!$Z$2:$Z$557,'Infos Relatório'!O$1)</f>
        <v>0</v>
      </c>
      <c r="P192" s="14">
        <f>SUMIFS('Faturamento SP2'!$G$2:$G$557,'Faturamento SP2'!$D$2:$D$557,'Infos Relatório'!$B$164,'Faturamento SP2'!$E$2:$E$557,'Infos Relatório'!$B192,'Faturamento SP2'!$Z$2:$Z$557,'Infos Relatório'!O$1)</f>
        <v>0</v>
      </c>
      <c r="Q192" s="14">
        <f>SUMIFS('Faturamento SP2'!$J$2:$J$557,'Faturamento SP2'!$D$2:$D$557,'Infos Relatório'!$B$164,'Faturamento SP2'!$E$2:$E$557,'Infos Relatório'!$B192,'Faturamento SP2'!$Z$2:$Z$557,'Infos Relatório'!O$1)</f>
        <v>0</v>
      </c>
      <c r="R192" s="15">
        <f>SUMIFS('Faturamento SP2'!$O$2:$O$557,'Faturamento SP2'!$D$2:$D$557,'Infos Relatório'!$B$164,'Faturamento SP2'!$E$2:$E$557,'Infos Relatório'!$B192,'Faturamento SP2'!$Z$2:$Z$557,'Infos Relatório'!O$1,'Faturamento SP2'!$T$2:$T$557,"Sim")+SUMIFS('Faturamento SP2'!$P$2:$P$557,'Faturamento SP2'!$D$2:$D$557,'Infos Relatório'!$B$164,'Faturamento SP2'!$E$2:$E$557,'Infos Relatório'!$B192,'Faturamento SP2'!$Z$2:$Z$557,'Infos Relatório'!O$1,'Faturamento SP2'!$T$2:$T$557,"Sim")</f>
        <v>0</v>
      </c>
      <c r="S192" s="27" t="e">
        <f t="shared" si="62"/>
        <v>#DIV/0!</v>
      </c>
      <c r="T192" s="24">
        <f>SUMIFS('Faturamento SP2'!$H$2:$H$557,'Faturamento SP2'!$D$2:$D$557,'Infos Relatório'!$B$164,'Faturamento SP2'!$E$2:$E$557,'Infos Relatório'!$B192,'Faturamento SP2'!$Z$2:$Z$557,'Infos Relatório'!O$1)</f>
        <v>0</v>
      </c>
      <c r="U192" s="23">
        <f>COUNTIFS('Faturamento SP2'!$D$2:$D$557,'Infos Relatório'!$B$164,'Faturamento SP2'!$E$2:$E$557,'Infos Relatório'!$B192,'Faturamento SP2'!$Z$2:$Z$557,'Infos Relatório'!U$1)</f>
        <v>0</v>
      </c>
      <c r="V192" s="14">
        <f>SUMIFS('Faturamento SP2'!$G$2:$G$557,'Faturamento SP2'!$D$2:$D$557,'Infos Relatório'!$B$164,'Faturamento SP2'!$E$2:$E$557,'Infos Relatório'!$B192,'Faturamento SP2'!$Z$2:$Z$557,'Infos Relatório'!U$1)</f>
        <v>0</v>
      </c>
      <c r="W192" s="14">
        <f>SUMIFS('Faturamento SP2'!$J$2:$J$557,'Faturamento SP2'!$D$2:$D$557,'Infos Relatório'!$B$164,'Faturamento SP2'!$E$2:$E$557,'Infos Relatório'!$B192,'Faturamento SP2'!$Z$2:$Z$557,'Infos Relatório'!U$1)</f>
        <v>0</v>
      </c>
      <c r="X192" s="15">
        <f>SUMIFS('Faturamento SP2'!$O$2:$O$557,'Faturamento SP2'!$D$2:$D$557,'Infos Relatório'!$B$164,'Faturamento SP2'!$E$2:$E$557,'Infos Relatório'!$B192,'Faturamento SP2'!$Z$2:$Z$557,'Infos Relatório'!U$1,'Faturamento SP2'!$T$2:$T$557,"Sim")+SUMIFS('Faturamento SP2'!$P$2:$P$557,'Faturamento SP2'!$D$2:$D$557,'Infos Relatório'!$B$164,'Faturamento SP2'!$E$2:$E$557,'Infos Relatório'!$B192,'Faturamento SP2'!$Z$2:$Z$557,'Infos Relatório'!U$1,'Faturamento SP2'!$T$2:$T$557,"Sim")</f>
        <v>0</v>
      </c>
      <c r="Y192" s="27" t="e">
        <f t="shared" si="63"/>
        <v>#DIV/0!</v>
      </c>
      <c r="Z192" s="24">
        <f>SUMIFS('Faturamento SP2'!$H$2:$H$557,'Faturamento SP2'!$D$2:$D$557,'Infos Relatório'!$B$164,'Faturamento SP2'!$E$2:$E$557,'Infos Relatório'!$B192,'Faturamento SP2'!$Z$2:$Z$557,'Infos Relatório'!U$1)</f>
        <v>0</v>
      </c>
      <c r="AA192" s="23">
        <f>COUNTIFS('Faturamento SP2'!$D$2:$D$557,'Infos Relatório'!$B$164,'Faturamento SP2'!$E$2:$E$557,'Infos Relatório'!$B192,'Faturamento SP2'!$Z$2:$Z$557,'Infos Relatório'!AA$1)</f>
        <v>0</v>
      </c>
      <c r="AB192" s="14">
        <f>SUMIFS('Faturamento SP2'!$G$2:$G$557,'Faturamento SP2'!$D$2:$D$557,'Infos Relatório'!$B$164,'Faturamento SP2'!$E$2:$E$557,'Infos Relatório'!$B192,'Faturamento SP2'!$Z$2:$Z$557,'Infos Relatório'!AA$1)</f>
        <v>0</v>
      </c>
      <c r="AC192" s="14">
        <f>SUMIFS('Faturamento SP2'!$J$2:$J$557,'Faturamento SP2'!$D$2:$D$557,'Infos Relatório'!$B$164,'Faturamento SP2'!$E$2:$E$557,'Infos Relatório'!$B192,'Faturamento SP2'!$Z$2:$Z$557,'Infos Relatório'!AA$1)</f>
        <v>0</v>
      </c>
      <c r="AD192" s="15">
        <f>SUMIFS('Faturamento SP2'!$O$2:$O$557,'Faturamento SP2'!$D$2:$D$557,'Infos Relatório'!$B$164,'Faturamento SP2'!$E$2:$E$557,'Infos Relatório'!$B192,'Faturamento SP2'!$Z$2:$Z$557,'Infos Relatório'!AA$1,'Faturamento SP2'!$T$2:$T$557,"Sim")+SUMIFS('Faturamento SP2'!$P$2:$P$557,'Faturamento SP2'!$D$2:$D$557,'Infos Relatório'!$B$164,'Faturamento SP2'!$E$2:$E$557,'Infos Relatório'!$B192,'Faturamento SP2'!$Z$2:$Z$557,'Infos Relatório'!AA$1,'Faturamento SP2'!$T$2:$T$557,"Sim")</f>
        <v>0</v>
      </c>
      <c r="AE192" s="27" t="e">
        <f t="shared" si="64"/>
        <v>#DIV/0!</v>
      </c>
      <c r="AF192" s="24">
        <f>SUMIFS('Faturamento SP2'!$H$2:$H$557,'Faturamento SP2'!$D$2:$D$557,'Infos Relatório'!$B$164,'Faturamento SP2'!$E$2:$E$557,'Infos Relatório'!$B192,'Faturamento SP2'!$Z$2:$Z$557,'Infos Relatório'!AA$1)</f>
        <v>0</v>
      </c>
      <c r="AG192" s="23">
        <f>COUNTIFS('Faturamento SP2'!$D$2:$D$557,'Infos Relatório'!$B$164,'Faturamento SP2'!$E$2:$E$557,'Infos Relatório'!$B192,'Faturamento SP2'!$Z$2:$Z$557,'Infos Relatório'!AG$1)</f>
        <v>0</v>
      </c>
      <c r="AH192" s="14">
        <f>SUMIFS('Faturamento SP2'!$G$2:$G$557,'Faturamento SP2'!$D$2:$D$557,'Infos Relatório'!$B$164,'Faturamento SP2'!$E$2:$E$557,'Infos Relatório'!$B192,'Faturamento SP2'!$Z$2:$Z$557,'Infos Relatório'!AG$1)</f>
        <v>0</v>
      </c>
      <c r="AI192" s="14">
        <f>SUMIFS('Faturamento SP2'!$J$2:$J$557,'Faturamento SP2'!$D$2:$D$557,'Infos Relatório'!$B$164,'Faturamento SP2'!$E$2:$E$557,'Infos Relatório'!$B192,'Faturamento SP2'!$Z$2:$Z$557,'Infos Relatório'!AG$1)</f>
        <v>0</v>
      </c>
      <c r="AJ192" s="15">
        <f>SUMIFS('Faturamento SP2'!$O$2:$O$557,'Faturamento SP2'!$D$2:$D$557,'Infos Relatório'!$B$164,'Faturamento SP2'!$E$2:$E$557,'Infos Relatório'!$B192,'Faturamento SP2'!$Z$2:$Z$557,'Infos Relatório'!AG$1,'Faturamento SP2'!$T$2:$T$557,"Sim")+SUMIFS('Faturamento SP2'!$P$2:$P$557,'Faturamento SP2'!$D$2:$D$557,'Infos Relatório'!$B$164,'Faturamento SP2'!$E$2:$E$557,'Infos Relatório'!$B192,'Faturamento SP2'!$Z$2:$Z$557,'Infos Relatório'!AG$1,'Faturamento SP2'!$T$2:$T$557,"Sim")</f>
        <v>0</v>
      </c>
      <c r="AK192" s="27" t="e">
        <f t="shared" si="65"/>
        <v>#DIV/0!</v>
      </c>
      <c r="AL192" s="24">
        <f>SUMIFS('Faturamento SP2'!$H$2:$H$557,'Faturamento SP2'!$D$2:$D$557,'Infos Relatório'!$B$164,'Faturamento SP2'!$E$2:$E$557,'Infos Relatório'!$B192,'Faturamento SP2'!$Z$2:$Z$557,'Infos Relatório'!AG$1)</f>
        <v>0</v>
      </c>
      <c r="AM192" s="23">
        <f>COUNTIFS('Faturamento SP2'!$D$2:$D$557,'Infos Relatório'!$B$164,'Faturamento SP2'!$E$2:$E$557,'Infos Relatório'!$B192,'Faturamento SP2'!$Z$2:$Z$557,'Infos Relatório'!AM$1)</f>
        <v>0</v>
      </c>
      <c r="AN192" s="14">
        <f>SUMIFS('Faturamento SP2'!$G$2:$G$557,'Faturamento SP2'!$D$2:$D$557,'Infos Relatório'!$B$164,'Faturamento SP2'!$E$2:$E$557,'Infos Relatório'!$B192,'Faturamento SP2'!$Z$2:$Z$557,'Infos Relatório'!AM$1)</f>
        <v>0</v>
      </c>
      <c r="AO192" s="14">
        <f>SUMIFS('Faturamento SP2'!$J$2:$J$557,'Faturamento SP2'!$D$2:$D$557,'Infos Relatório'!$B$164,'Faturamento SP2'!$E$2:$E$557,'Infos Relatório'!$B192,'Faturamento SP2'!$Z$2:$Z$557,'Infos Relatório'!AM$1)</f>
        <v>0</v>
      </c>
      <c r="AP192" s="15">
        <f>SUMIFS('Faturamento SP2'!$O$2:$O$557,'Faturamento SP2'!$D$2:$D$557,'Infos Relatório'!$B$164,'Faturamento SP2'!$E$2:$E$557,'Infos Relatório'!$B192,'Faturamento SP2'!$Z$2:$Z$557,'Infos Relatório'!AM$1,'Faturamento SP2'!$T$2:$T$557,"Sim")+SUMIFS('Faturamento SP2'!$P$2:$P$557,'Faturamento SP2'!$D$2:$D$557,'Infos Relatório'!$B$164,'Faturamento SP2'!$E$2:$E$557,'Infos Relatório'!$B192,'Faturamento SP2'!$Z$2:$Z$557,'Infos Relatório'!AM$1,'Faturamento SP2'!$T$2:$T$557,"Sim")</f>
        <v>0</v>
      </c>
      <c r="AQ192" s="27" t="e">
        <f t="shared" si="66"/>
        <v>#DIV/0!</v>
      </c>
      <c r="AR192" s="24">
        <f>SUMIFS('Faturamento SP2'!$H$2:$H$557,'Faturamento SP2'!$D$2:$D$557,'Infos Relatório'!$B$164,'Faturamento SP2'!$E$2:$E$557,'Infos Relatório'!$B192,'Faturamento SP2'!$Z$2:$Z$557,'Infos Relatório'!AM$1)</f>
        <v>0</v>
      </c>
      <c r="AS192" s="23">
        <f>COUNTIFS('Faturamento SP2'!$D$2:$D$557,'Infos Relatório'!$B$164,'Faturamento SP2'!$E$2:$E$557,'Infos Relatório'!$B192,'Faturamento SP2'!$Z$2:$Z$557,'Infos Relatório'!AS$1)</f>
        <v>0</v>
      </c>
      <c r="AT192" s="14">
        <f>SUMIFS('Faturamento SP2'!$G$2:$G$557,'Faturamento SP2'!$D$2:$D$557,'Infos Relatório'!$B$164,'Faturamento SP2'!$E$2:$E$557,'Infos Relatório'!$B192,'Faturamento SP2'!$Z$2:$Z$557,'Infos Relatório'!AS$1)</f>
        <v>0</v>
      </c>
      <c r="AU192" s="14">
        <f>SUMIFS('Faturamento SP2'!$J$2:$J$557,'Faturamento SP2'!$D$2:$D$557,'Infos Relatório'!$B$164,'Faturamento SP2'!$E$2:$E$557,'Infos Relatório'!$B192,'Faturamento SP2'!$Z$2:$Z$557,'Infos Relatório'!AS$1)</f>
        <v>0</v>
      </c>
      <c r="AV192" s="15">
        <f>SUMIFS('Faturamento SP2'!$O$2:$O$557,'Faturamento SP2'!$D$2:$D$557,'Infos Relatório'!$B$164,'Faturamento SP2'!$E$2:$E$557,'Infos Relatório'!$B192,'Faturamento SP2'!$Z$2:$Z$557,'Infos Relatório'!AS$1,'Faturamento SP2'!$T$2:$T$557,"Sim")+SUMIFS('Faturamento SP2'!$P$2:$P$557,'Faturamento SP2'!$D$2:$D$557,'Infos Relatório'!$B$164,'Faturamento SP2'!$E$2:$E$557,'Infos Relatório'!$B192,'Faturamento SP2'!$Z$2:$Z$557,'Infos Relatório'!AS$1,'Faturamento SP2'!$T$2:$T$557,"Sim")</f>
        <v>0</v>
      </c>
      <c r="AW192" s="27" t="e">
        <f t="shared" si="67"/>
        <v>#DIV/0!</v>
      </c>
      <c r="AX192" s="24">
        <f>SUMIFS('Faturamento SP2'!$H$2:$H$557,'Faturamento SP2'!$D$2:$D$557,'Infos Relatório'!$B$164,'Faturamento SP2'!$E$2:$E$557,'Infos Relatório'!$B192,'Faturamento SP2'!$Z$2:$Z$557,'Infos Relatório'!AS$1)</f>
        <v>0</v>
      </c>
      <c r="AY192" s="23">
        <f>COUNTIFS('Faturamento SP2'!$D$2:$D$557,'Infos Relatório'!$B$164,'Faturamento SP2'!$E$2:$E$557,'Infos Relatório'!$B192,'Faturamento SP2'!$Z$2:$Z$557,'Infos Relatório'!AY$1)</f>
        <v>0</v>
      </c>
      <c r="AZ192" s="14">
        <f>SUMIFS('Faturamento SP2'!$G$2:$G$557,'Faturamento SP2'!$D$2:$D$557,'Infos Relatório'!$B$164,'Faturamento SP2'!$E$2:$E$557,'Infos Relatório'!$B192,'Faturamento SP2'!$Z$2:$Z$557,'Infos Relatório'!AY$1)</f>
        <v>0</v>
      </c>
      <c r="BA192" s="14">
        <f>SUMIFS('Faturamento SP2'!$J$2:$J$557,'Faturamento SP2'!$D$2:$D$557,'Infos Relatório'!$B$164,'Faturamento SP2'!$E$2:$E$557,'Infos Relatório'!$B192,'Faturamento SP2'!$Z$2:$Z$557,'Infos Relatório'!AY$1)</f>
        <v>0</v>
      </c>
      <c r="BB192" s="15">
        <f>SUMIFS('Faturamento SP2'!$O$2:$O$557,'Faturamento SP2'!$D$2:$D$557,'Infos Relatório'!$B$164,'Faturamento SP2'!$E$2:$E$557,'Infos Relatório'!$B192,'Faturamento SP2'!$Z$2:$Z$557,'Infos Relatório'!AY$1,'Faturamento SP2'!$T$2:$T$557,"Sim")+SUMIFS('Faturamento SP2'!$P$2:$P$557,'Faturamento SP2'!$D$2:$D$557,'Infos Relatório'!$B$164,'Faturamento SP2'!$E$2:$E$557,'Infos Relatório'!$B192,'Faturamento SP2'!$Z$2:$Z$557,'Infos Relatório'!AY$1,'Faturamento SP2'!$T$2:$T$557,"Sim")</f>
        <v>0</v>
      </c>
      <c r="BC192" s="27" t="e">
        <f t="shared" si="68"/>
        <v>#DIV/0!</v>
      </c>
      <c r="BD192" s="24">
        <f>SUMIFS('Faturamento SP2'!$H$2:$H$557,'Faturamento SP2'!$D$2:$D$557,'Infos Relatório'!$B$164,'Faturamento SP2'!$E$2:$E$557,'Infos Relatório'!$B192,'Faturamento SP2'!$Z$2:$Z$557,'Infos Relatório'!AY$1)</f>
        <v>0</v>
      </c>
      <c r="BE192" s="23">
        <f>COUNTIFS('Faturamento SP2'!$D$2:$D$557,'Infos Relatório'!$B$164,'Faturamento SP2'!$E$2:$E$557,'Infos Relatório'!$B192,'Faturamento SP2'!$Z$2:$Z$557,'Infos Relatório'!BE$1)</f>
        <v>0</v>
      </c>
      <c r="BF192" s="14">
        <f>SUMIFS('Faturamento SP2'!$G$2:$G$557,'Faturamento SP2'!$D$2:$D$557,'Infos Relatório'!$B$164,'Faturamento SP2'!$E$2:$E$557,'Infos Relatório'!$B192,'Faturamento SP2'!$Z$2:$Z$557,'Infos Relatório'!BE$1)</f>
        <v>0</v>
      </c>
      <c r="BG192" s="14">
        <f>SUMIFS('Faturamento SP2'!$J$2:$J$557,'Faturamento SP2'!$D$2:$D$557,'Infos Relatório'!$B$164,'Faturamento SP2'!$E$2:$E$557,'Infos Relatório'!$B192,'Faturamento SP2'!$Z$2:$Z$557,'Infos Relatório'!BE$1)</f>
        <v>0</v>
      </c>
      <c r="BH192" s="15">
        <f>SUMIFS('Faturamento SP2'!$O$2:$O$557,'Faturamento SP2'!$D$2:$D$557,'Infos Relatório'!$B$164,'Faturamento SP2'!$E$2:$E$557,'Infos Relatório'!$B192,'Faturamento SP2'!$Z$2:$Z$557,'Infos Relatório'!BE$1,'Faturamento SP2'!$T$2:$T$557,"Sim")+SUMIFS('Faturamento SP2'!$P$2:$P$557,'Faturamento SP2'!$D$2:$D$557,'Infos Relatório'!$B$164,'Faturamento SP2'!$E$2:$E$557,'Infos Relatório'!$B192,'Faturamento SP2'!$Z$2:$Z$557,'Infos Relatório'!BE$1,'Faturamento SP2'!$T$2:$T$557,"Sim")</f>
        <v>0</v>
      </c>
      <c r="BI192" s="27" t="e">
        <f t="shared" si="69"/>
        <v>#DIV/0!</v>
      </c>
      <c r="BJ192" s="24">
        <f>SUMIFS('Faturamento SP2'!$H$2:$H$557,'Faturamento SP2'!$D$2:$D$557,'Infos Relatório'!$B$164,'Faturamento SP2'!$E$2:$E$557,'Infos Relatório'!$B192,'Faturamento SP2'!$Z$2:$Z$557,'Infos Relatório'!BE$1)</f>
        <v>0</v>
      </c>
      <c r="BK192" s="23">
        <f>COUNTIFS('Faturamento SP2'!$D$2:$D$557,'Infos Relatório'!$B$164,'Faturamento SP2'!$E$2:$E$557,'Infos Relatório'!$B192,'Faturamento SP2'!$Z$2:$Z$557,'Infos Relatório'!BK$1)</f>
        <v>0</v>
      </c>
      <c r="BL192" s="14">
        <f>SUMIFS('Faturamento SP2'!$G$2:$G$557,'Faturamento SP2'!$D$2:$D$557,'Infos Relatório'!$B$164,'Faturamento SP2'!$E$2:$E$557,'Infos Relatório'!$B192,'Faturamento SP2'!$Z$2:$Z$557,'Infos Relatório'!BK$1)</f>
        <v>0</v>
      </c>
      <c r="BM192" s="14">
        <f>SUMIFS('Faturamento SP2'!$J$2:$J$557,'Faturamento SP2'!$D$2:$D$557,'Infos Relatório'!$B$164,'Faturamento SP2'!$E$2:$E$557,'Infos Relatório'!$B192,'Faturamento SP2'!$Z$2:$Z$557,'Infos Relatório'!BK$1)</f>
        <v>0</v>
      </c>
      <c r="BN192" s="15">
        <f>SUMIFS('Faturamento SP2'!$O$2:$O$557,'Faturamento SP2'!$D$2:$D$557,'Infos Relatório'!$B$164,'Faturamento SP2'!$E$2:$E$557,'Infos Relatório'!$B192,'Faturamento SP2'!$Z$2:$Z$557,'Infos Relatório'!BK$1,'Faturamento SP2'!$T$2:$T$557,"Sim")+SUMIFS('Faturamento SP2'!$P$2:$P$557,'Faturamento SP2'!$D$2:$D$557,'Infos Relatório'!$B$164,'Faturamento SP2'!$E$2:$E$557,'Infos Relatório'!$B192,'Faturamento SP2'!$Z$2:$Z$557,'Infos Relatório'!BK$1,'Faturamento SP2'!$T$2:$T$557,"Sim")</f>
        <v>0</v>
      </c>
      <c r="BO192" s="27" t="e">
        <f t="shared" si="70"/>
        <v>#DIV/0!</v>
      </c>
      <c r="BP192" s="24">
        <f>SUMIFS('Faturamento SP2'!$H$2:$H$557,'Faturamento SP2'!$D$2:$D$557,'Infos Relatório'!$B$164,'Faturamento SP2'!$E$2:$E$557,'Infos Relatório'!$B192,'Faturamento SP2'!$Z$2:$Z$557,'Infos Relatório'!BK$1)</f>
        <v>0</v>
      </c>
      <c r="BQ192" s="23">
        <f>COUNTIFS('Faturamento SP2'!$D$2:$D$557,'Infos Relatório'!$B$164,'Faturamento SP2'!$E$2:$E$557,'Infos Relatório'!$B192,'Faturamento SP2'!$Z$2:$Z$557,'Infos Relatório'!BQ$1)</f>
        <v>0</v>
      </c>
      <c r="BR192" s="14">
        <f>SUMIFS('Faturamento SP2'!$G$2:$G$557,'Faturamento SP2'!$D$2:$D$557,'Infos Relatório'!$B$164,'Faturamento SP2'!$E$2:$E$557,'Infos Relatório'!$B192,'Faturamento SP2'!$Z$2:$Z$557,'Infos Relatório'!BQ$1)</f>
        <v>0</v>
      </c>
      <c r="BS192" s="14">
        <f>SUMIFS('Faturamento SP2'!$J$2:$J$557,'Faturamento SP2'!$D$2:$D$557,'Infos Relatório'!$B$164,'Faturamento SP2'!$E$2:$E$557,'Infos Relatório'!$B192,'Faturamento SP2'!$Z$2:$Z$557,'Infos Relatório'!BQ$1)</f>
        <v>0</v>
      </c>
      <c r="BT192" s="15">
        <f>SUMIFS('Faturamento SP2'!$O$2:$O$557,'Faturamento SP2'!$D$2:$D$557,'Infos Relatório'!$B$164,'Faturamento SP2'!$E$2:$E$557,'Infos Relatório'!$B192,'Faturamento SP2'!$Z$2:$Z$557,'Infos Relatório'!BQ$1,'Faturamento SP2'!$T$2:$T$557,"Sim")+SUMIFS('Faturamento SP2'!$P$2:$P$557,'Faturamento SP2'!$D$2:$D$557,'Infos Relatório'!$B$164,'Faturamento SP2'!$E$2:$E$557,'Infos Relatório'!$B192,'Faturamento SP2'!$Z$2:$Z$557,'Infos Relatório'!BQ$1,'Faturamento SP2'!$T$2:$T$557,"Sim")</f>
        <v>0</v>
      </c>
      <c r="BU192" s="27" t="e">
        <f t="shared" si="71"/>
        <v>#DIV/0!</v>
      </c>
      <c r="BV192" s="24">
        <f>SUMIFS('Faturamento SP2'!$H$2:$H$557,'Faturamento SP2'!$D$2:$D$557,'Infos Relatório'!$B$164,'Faturamento SP2'!$E$2:$E$557,'Infos Relatório'!$B192,'Faturamento SP2'!$Z$2:$Z$557,'Infos Relatório'!BQ$1)</f>
        <v>0</v>
      </c>
    </row>
    <row r="193" spans="2:74">
      <c r="B193" s="17" t="s">
        <v>264</v>
      </c>
      <c r="C193" s="23">
        <f>COUNTIFS('Faturamento SP2'!$D$2:$D$557,'Infos Relatório'!$B$164,'Faturamento SP2'!$E$2:$E$557,'Infos Relatório'!$B193,'Faturamento SP2'!$Z$2:$Z$557,'Infos Relatório'!C$1)</f>
        <v>0</v>
      </c>
      <c r="D193" s="14">
        <f>SUMIFS('Faturamento SP2'!$G$2:$G$557,'Faturamento SP2'!$D$2:$D$557,'Infos Relatório'!$B$164,'Faturamento SP2'!$E$2:$E$557,'Infos Relatório'!$B193,'Faturamento SP2'!$Z$2:$Z$557,'Infos Relatório'!C$1)</f>
        <v>0</v>
      </c>
      <c r="E193" s="55">
        <f>SUMIFS('Faturamento SP2'!$J$2:$J$557,'Faturamento SP2'!$D$2:$D$557,'Infos Relatório'!$B$164,'Faturamento SP2'!$E$2:$E$557,'Infos Relatório'!$B193,'Faturamento SP2'!$Z$2:$Z$557,'Infos Relatório'!C$1)</f>
        <v>0</v>
      </c>
      <c r="F193" s="15">
        <f>SUMIFS('Faturamento SP2'!$O$2:$O$557,'Faturamento SP2'!$D$2:$D$557,'Infos Relatório'!$B$164,'Faturamento SP2'!$E$2:$E$557,'Infos Relatório'!$B193,'Faturamento SP2'!$Z$2:$Z$557,'Infos Relatório'!C$1,'Faturamento SP2'!$T$2:$T$557,"Sim")+SUMIFS('Faturamento SP2'!$P$2:$P$557,'Faturamento SP2'!$D$2:$D$557,'Infos Relatório'!$B$164,'Faturamento SP2'!$E$2:$E$557,'Infos Relatório'!$B193,'Faturamento SP2'!$Z$2:$Z$557,'Infos Relatório'!C$1,'Faturamento SP2'!$T$2:$T$557,"Sim")</f>
        <v>0</v>
      </c>
      <c r="G193" s="60" t="e">
        <f t="shared" si="60"/>
        <v>#DIV/0!</v>
      </c>
      <c r="H193" s="24">
        <f>SUMIFS('Faturamento SP2'!$H$2:$H$557,'Faturamento SP2'!$D$2:$D$557,'Infos Relatório'!$B$164,'Faturamento SP2'!$E$2:$E$557,'Infos Relatório'!$B193,'Faturamento SP2'!$Z$2:$Z$557,'Infos Relatório'!C$1)</f>
        <v>0</v>
      </c>
      <c r="I193" s="23">
        <f>COUNTIFS('Faturamento SP2'!$D$2:$D$557,'Infos Relatório'!$B$164,'Faturamento SP2'!$E$2:$E$557,'Infos Relatório'!$B193,'Faturamento SP2'!$Z$2:$Z$557,'Infos Relatório'!I$1)</f>
        <v>0</v>
      </c>
      <c r="J193" s="14">
        <f>SUMIFS('Faturamento SP2'!$G$2:$G$557,'Faturamento SP2'!$D$2:$D$557,'Infos Relatório'!$B$164,'Faturamento SP2'!$E$2:$E$557,'Infos Relatório'!$B193,'Faturamento SP2'!$Z$2:$Z$557,'Infos Relatório'!I$1)</f>
        <v>0</v>
      </c>
      <c r="K193" s="55">
        <f>SUMIFS('Faturamento SP2'!$J$2:$J$557,'Faturamento SP2'!$D$2:$D$557,'Infos Relatório'!$B$164,'Faturamento SP2'!$E$2:$E$557,'Infos Relatório'!$B193,'Faturamento SP2'!$Z$2:$Z$557,'Infos Relatório'!I$1)</f>
        <v>0</v>
      </c>
      <c r="L193" s="15">
        <f>SUMIFS('Faturamento SP2'!$O$2:$O$557,'Faturamento SP2'!$D$2:$D$557,'Infos Relatório'!$B$164,'Faturamento SP2'!$E$2:$E$557,'Infos Relatório'!$B193,'Faturamento SP2'!$Z$2:$Z$557,'Infos Relatório'!I$1,'Faturamento SP2'!$T$2:$T$557,"Sim")+SUMIFS('Faturamento SP2'!$P$2:$P$557,'Faturamento SP2'!$D$2:$D$557,'Infos Relatório'!$B$164,'Faturamento SP2'!$E$2:$E$557,'Infos Relatório'!$B193,'Faturamento SP2'!$Z$2:$Z$557,'Infos Relatório'!I$1,'Faturamento SP2'!$T$2:$T$557,"Sim")</f>
        <v>0</v>
      </c>
      <c r="M193" s="27" t="e">
        <f t="shared" si="61"/>
        <v>#DIV/0!</v>
      </c>
      <c r="N193" s="24">
        <f>SUMIFS('Faturamento SP2'!$H$2:$H$557,'Faturamento SP2'!$D$2:$D$557,'Infos Relatório'!$B$164,'Faturamento SP2'!$E$2:$E$557,'Infos Relatório'!$B193,'Faturamento SP2'!$Z$2:$Z$557,'Infos Relatório'!I$1)</f>
        <v>0</v>
      </c>
      <c r="O193" s="23">
        <f>COUNTIFS('Faturamento SP2'!$D$2:$D$557,'Infos Relatório'!$B$164,'Faturamento SP2'!$E$2:$E$557,'Infos Relatório'!$B193,'Faturamento SP2'!$Z$2:$Z$557,'Infos Relatório'!O$1)</f>
        <v>0</v>
      </c>
      <c r="P193" s="14">
        <f>SUMIFS('Faturamento SP2'!$G$2:$G$557,'Faturamento SP2'!$D$2:$D$557,'Infos Relatório'!$B$164,'Faturamento SP2'!$E$2:$E$557,'Infos Relatório'!$B193,'Faturamento SP2'!$Z$2:$Z$557,'Infos Relatório'!O$1)</f>
        <v>0</v>
      </c>
      <c r="Q193" s="14">
        <f>SUMIFS('Faturamento SP2'!$J$2:$J$557,'Faturamento SP2'!$D$2:$D$557,'Infos Relatório'!$B$164,'Faturamento SP2'!$E$2:$E$557,'Infos Relatório'!$B193,'Faturamento SP2'!$Z$2:$Z$557,'Infos Relatório'!O$1)</f>
        <v>0</v>
      </c>
      <c r="R193" s="15">
        <f>SUMIFS('Faturamento SP2'!$O$2:$O$557,'Faturamento SP2'!$D$2:$D$557,'Infos Relatório'!$B$164,'Faturamento SP2'!$E$2:$E$557,'Infos Relatório'!$B193,'Faturamento SP2'!$Z$2:$Z$557,'Infos Relatório'!O$1,'Faturamento SP2'!$T$2:$T$557,"Sim")+SUMIFS('Faturamento SP2'!$P$2:$P$557,'Faturamento SP2'!$D$2:$D$557,'Infos Relatório'!$B$164,'Faturamento SP2'!$E$2:$E$557,'Infos Relatório'!$B193,'Faturamento SP2'!$Z$2:$Z$557,'Infos Relatório'!O$1,'Faturamento SP2'!$T$2:$T$557,"Sim")</f>
        <v>0</v>
      </c>
      <c r="S193" s="27" t="e">
        <f t="shared" si="62"/>
        <v>#DIV/0!</v>
      </c>
      <c r="T193" s="24">
        <f>SUMIFS('Faturamento SP2'!$H$2:$H$557,'Faturamento SP2'!$D$2:$D$557,'Infos Relatório'!$B$164,'Faturamento SP2'!$E$2:$E$557,'Infos Relatório'!$B193,'Faturamento SP2'!$Z$2:$Z$557,'Infos Relatório'!O$1)</f>
        <v>0</v>
      </c>
      <c r="U193" s="23">
        <f>COUNTIFS('Faturamento SP2'!$D$2:$D$557,'Infos Relatório'!$B$164,'Faturamento SP2'!$E$2:$E$557,'Infos Relatório'!$B193,'Faturamento SP2'!$Z$2:$Z$557,'Infos Relatório'!U$1)</f>
        <v>0</v>
      </c>
      <c r="V193" s="14">
        <f>SUMIFS('Faturamento SP2'!$G$2:$G$557,'Faturamento SP2'!$D$2:$D$557,'Infos Relatório'!$B$164,'Faturamento SP2'!$E$2:$E$557,'Infos Relatório'!$B193,'Faturamento SP2'!$Z$2:$Z$557,'Infos Relatório'!U$1)</f>
        <v>0</v>
      </c>
      <c r="W193" s="14">
        <f>SUMIFS('Faturamento SP2'!$J$2:$J$557,'Faturamento SP2'!$D$2:$D$557,'Infos Relatório'!$B$164,'Faturamento SP2'!$E$2:$E$557,'Infos Relatório'!$B193,'Faturamento SP2'!$Z$2:$Z$557,'Infos Relatório'!U$1)</f>
        <v>0</v>
      </c>
      <c r="X193" s="15">
        <f>SUMIFS('Faturamento SP2'!$O$2:$O$557,'Faturamento SP2'!$D$2:$D$557,'Infos Relatório'!$B$164,'Faturamento SP2'!$E$2:$E$557,'Infos Relatório'!$B193,'Faturamento SP2'!$Z$2:$Z$557,'Infos Relatório'!U$1,'Faturamento SP2'!$T$2:$T$557,"Sim")+SUMIFS('Faturamento SP2'!$P$2:$P$557,'Faturamento SP2'!$D$2:$D$557,'Infos Relatório'!$B$164,'Faturamento SP2'!$E$2:$E$557,'Infos Relatório'!$B193,'Faturamento SP2'!$Z$2:$Z$557,'Infos Relatório'!U$1,'Faturamento SP2'!$T$2:$T$557,"Sim")</f>
        <v>0</v>
      </c>
      <c r="Y193" s="27" t="e">
        <f t="shared" si="63"/>
        <v>#DIV/0!</v>
      </c>
      <c r="Z193" s="24">
        <f>SUMIFS('Faturamento SP2'!$H$2:$H$557,'Faturamento SP2'!$D$2:$D$557,'Infos Relatório'!$B$164,'Faturamento SP2'!$E$2:$E$557,'Infos Relatório'!$B193,'Faturamento SP2'!$Z$2:$Z$557,'Infos Relatório'!U$1)</f>
        <v>0</v>
      </c>
      <c r="AA193" s="23">
        <f>COUNTIFS('Faturamento SP2'!$D$2:$D$557,'Infos Relatório'!$B$164,'Faturamento SP2'!$E$2:$E$557,'Infos Relatório'!$B193,'Faturamento SP2'!$Z$2:$Z$557,'Infos Relatório'!AA$1)</f>
        <v>0</v>
      </c>
      <c r="AB193" s="14">
        <f>SUMIFS('Faturamento SP2'!$G$2:$G$557,'Faturamento SP2'!$D$2:$D$557,'Infos Relatório'!$B$164,'Faturamento SP2'!$E$2:$E$557,'Infos Relatório'!$B193,'Faturamento SP2'!$Z$2:$Z$557,'Infos Relatório'!AA$1)</f>
        <v>0</v>
      </c>
      <c r="AC193" s="14">
        <f>SUMIFS('Faturamento SP2'!$J$2:$J$557,'Faturamento SP2'!$D$2:$D$557,'Infos Relatório'!$B$164,'Faturamento SP2'!$E$2:$E$557,'Infos Relatório'!$B193,'Faturamento SP2'!$Z$2:$Z$557,'Infos Relatório'!AA$1)</f>
        <v>0</v>
      </c>
      <c r="AD193" s="15">
        <f>SUMIFS('Faturamento SP2'!$O$2:$O$557,'Faturamento SP2'!$D$2:$D$557,'Infos Relatório'!$B$164,'Faturamento SP2'!$E$2:$E$557,'Infos Relatório'!$B193,'Faturamento SP2'!$Z$2:$Z$557,'Infos Relatório'!AA$1,'Faturamento SP2'!$T$2:$T$557,"Sim")+SUMIFS('Faturamento SP2'!$P$2:$P$557,'Faturamento SP2'!$D$2:$D$557,'Infos Relatório'!$B$164,'Faturamento SP2'!$E$2:$E$557,'Infos Relatório'!$B193,'Faturamento SP2'!$Z$2:$Z$557,'Infos Relatório'!AA$1,'Faturamento SP2'!$T$2:$T$557,"Sim")</f>
        <v>0</v>
      </c>
      <c r="AE193" s="27" t="e">
        <f t="shared" si="64"/>
        <v>#DIV/0!</v>
      </c>
      <c r="AF193" s="24">
        <f>SUMIFS('Faturamento SP2'!$H$2:$H$557,'Faturamento SP2'!$D$2:$D$557,'Infos Relatório'!$B$164,'Faturamento SP2'!$E$2:$E$557,'Infos Relatório'!$B193,'Faturamento SP2'!$Z$2:$Z$557,'Infos Relatório'!AA$1)</f>
        <v>0</v>
      </c>
      <c r="AG193" s="23">
        <f>COUNTIFS('Faturamento SP2'!$D$2:$D$557,'Infos Relatório'!$B$164,'Faturamento SP2'!$E$2:$E$557,'Infos Relatório'!$B193,'Faturamento SP2'!$Z$2:$Z$557,'Infos Relatório'!AG$1)</f>
        <v>0</v>
      </c>
      <c r="AH193" s="14">
        <f>SUMIFS('Faturamento SP2'!$G$2:$G$557,'Faturamento SP2'!$D$2:$D$557,'Infos Relatório'!$B$164,'Faturamento SP2'!$E$2:$E$557,'Infos Relatório'!$B193,'Faturamento SP2'!$Z$2:$Z$557,'Infos Relatório'!AG$1)</f>
        <v>0</v>
      </c>
      <c r="AI193" s="14">
        <f>SUMIFS('Faturamento SP2'!$J$2:$J$557,'Faturamento SP2'!$D$2:$D$557,'Infos Relatório'!$B$164,'Faturamento SP2'!$E$2:$E$557,'Infos Relatório'!$B193,'Faturamento SP2'!$Z$2:$Z$557,'Infos Relatório'!AG$1)</f>
        <v>0</v>
      </c>
      <c r="AJ193" s="15">
        <f>SUMIFS('Faturamento SP2'!$O$2:$O$557,'Faturamento SP2'!$D$2:$D$557,'Infos Relatório'!$B$164,'Faturamento SP2'!$E$2:$E$557,'Infos Relatório'!$B193,'Faturamento SP2'!$Z$2:$Z$557,'Infos Relatório'!AG$1,'Faturamento SP2'!$T$2:$T$557,"Sim")+SUMIFS('Faturamento SP2'!$P$2:$P$557,'Faturamento SP2'!$D$2:$D$557,'Infos Relatório'!$B$164,'Faturamento SP2'!$E$2:$E$557,'Infos Relatório'!$B193,'Faturamento SP2'!$Z$2:$Z$557,'Infos Relatório'!AG$1,'Faturamento SP2'!$T$2:$T$557,"Sim")</f>
        <v>0</v>
      </c>
      <c r="AK193" s="27" t="e">
        <f t="shared" si="65"/>
        <v>#DIV/0!</v>
      </c>
      <c r="AL193" s="24">
        <f>SUMIFS('Faturamento SP2'!$H$2:$H$557,'Faturamento SP2'!$D$2:$D$557,'Infos Relatório'!$B$164,'Faturamento SP2'!$E$2:$E$557,'Infos Relatório'!$B193,'Faturamento SP2'!$Z$2:$Z$557,'Infos Relatório'!AG$1)</f>
        <v>0</v>
      </c>
      <c r="AM193" s="23">
        <f>COUNTIFS('Faturamento SP2'!$D$2:$D$557,'Infos Relatório'!$B$164,'Faturamento SP2'!$E$2:$E$557,'Infos Relatório'!$B193,'Faturamento SP2'!$Z$2:$Z$557,'Infos Relatório'!AM$1)</f>
        <v>0</v>
      </c>
      <c r="AN193" s="14">
        <f>SUMIFS('Faturamento SP2'!$G$2:$G$557,'Faturamento SP2'!$D$2:$D$557,'Infos Relatório'!$B$164,'Faturamento SP2'!$E$2:$E$557,'Infos Relatório'!$B193,'Faturamento SP2'!$Z$2:$Z$557,'Infos Relatório'!AM$1)</f>
        <v>0</v>
      </c>
      <c r="AO193" s="14">
        <f>SUMIFS('Faturamento SP2'!$J$2:$J$557,'Faturamento SP2'!$D$2:$D$557,'Infos Relatório'!$B$164,'Faturamento SP2'!$E$2:$E$557,'Infos Relatório'!$B193,'Faturamento SP2'!$Z$2:$Z$557,'Infos Relatório'!AM$1)</f>
        <v>0</v>
      </c>
      <c r="AP193" s="15">
        <f>SUMIFS('Faturamento SP2'!$O$2:$O$557,'Faturamento SP2'!$D$2:$D$557,'Infos Relatório'!$B$164,'Faturamento SP2'!$E$2:$E$557,'Infos Relatório'!$B193,'Faturamento SP2'!$Z$2:$Z$557,'Infos Relatório'!AM$1,'Faturamento SP2'!$T$2:$T$557,"Sim")+SUMIFS('Faturamento SP2'!$P$2:$P$557,'Faturamento SP2'!$D$2:$D$557,'Infos Relatório'!$B$164,'Faturamento SP2'!$E$2:$E$557,'Infos Relatório'!$B193,'Faturamento SP2'!$Z$2:$Z$557,'Infos Relatório'!AM$1,'Faturamento SP2'!$T$2:$T$557,"Sim")</f>
        <v>0</v>
      </c>
      <c r="AQ193" s="27" t="e">
        <f t="shared" si="66"/>
        <v>#DIV/0!</v>
      </c>
      <c r="AR193" s="24">
        <f>SUMIFS('Faturamento SP2'!$H$2:$H$557,'Faturamento SP2'!$D$2:$D$557,'Infos Relatório'!$B$164,'Faturamento SP2'!$E$2:$E$557,'Infos Relatório'!$B193,'Faturamento SP2'!$Z$2:$Z$557,'Infos Relatório'!AM$1)</f>
        <v>0</v>
      </c>
      <c r="AS193" s="23">
        <f>COUNTIFS('Faturamento SP2'!$D$2:$D$557,'Infos Relatório'!$B$164,'Faturamento SP2'!$E$2:$E$557,'Infos Relatório'!$B193,'Faturamento SP2'!$Z$2:$Z$557,'Infos Relatório'!AS$1)</f>
        <v>0</v>
      </c>
      <c r="AT193" s="14">
        <f>SUMIFS('Faturamento SP2'!$G$2:$G$557,'Faturamento SP2'!$D$2:$D$557,'Infos Relatório'!$B$164,'Faturamento SP2'!$E$2:$E$557,'Infos Relatório'!$B193,'Faturamento SP2'!$Z$2:$Z$557,'Infos Relatório'!AS$1)</f>
        <v>0</v>
      </c>
      <c r="AU193" s="14">
        <f>SUMIFS('Faturamento SP2'!$J$2:$J$557,'Faturamento SP2'!$D$2:$D$557,'Infos Relatório'!$B$164,'Faturamento SP2'!$E$2:$E$557,'Infos Relatório'!$B193,'Faturamento SP2'!$Z$2:$Z$557,'Infos Relatório'!AS$1)</f>
        <v>0</v>
      </c>
      <c r="AV193" s="15">
        <f>SUMIFS('Faturamento SP2'!$O$2:$O$557,'Faturamento SP2'!$D$2:$D$557,'Infos Relatório'!$B$164,'Faturamento SP2'!$E$2:$E$557,'Infos Relatório'!$B193,'Faturamento SP2'!$Z$2:$Z$557,'Infos Relatório'!AS$1,'Faturamento SP2'!$T$2:$T$557,"Sim")+SUMIFS('Faturamento SP2'!$P$2:$P$557,'Faturamento SP2'!$D$2:$D$557,'Infos Relatório'!$B$164,'Faturamento SP2'!$E$2:$E$557,'Infos Relatório'!$B193,'Faturamento SP2'!$Z$2:$Z$557,'Infos Relatório'!AS$1,'Faturamento SP2'!$T$2:$T$557,"Sim")</f>
        <v>0</v>
      </c>
      <c r="AW193" s="27" t="e">
        <f t="shared" si="67"/>
        <v>#DIV/0!</v>
      </c>
      <c r="AX193" s="24">
        <f>SUMIFS('Faturamento SP2'!$H$2:$H$557,'Faturamento SP2'!$D$2:$D$557,'Infos Relatório'!$B$164,'Faturamento SP2'!$E$2:$E$557,'Infos Relatório'!$B193,'Faturamento SP2'!$Z$2:$Z$557,'Infos Relatório'!AS$1)</f>
        <v>0</v>
      </c>
      <c r="AY193" s="23">
        <f>COUNTIFS('Faturamento SP2'!$D$2:$D$557,'Infos Relatório'!$B$164,'Faturamento SP2'!$E$2:$E$557,'Infos Relatório'!$B193,'Faturamento SP2'!$Z$2:$Z$557,'Infos Relatório'!AY$1)</f>
        <v>0</v>
      </c>
      <c r="AZ193" s="14">
        <f>SUMIFS('Faturamento SP2'!$G$2:$G$557,'Faturamento SP2'!$D$2:$D$557,'Infos Relatório'!$B$164,'Faturamento SP2'!$E$2:$E$557,'Infos Relatório'!$B193,'Faturamento SP2'!$Z$2:$Z$557,'Infos Relatório'!AY$1)</f>
        <v>0</v>
      </c>
      <c r="BA193" s="14">
        <f>SUMIFS('Faturamento SP2'!$J$2:$J$557,'Faturamento SP2'!$D$2:$D$557,'Infos Relatório'!$B$164,'Faturamento SP2'!$E$2:$E$557,'Infos Relatório'!$B193,'Faturamento SP2'!$Z$2:$Z$557,'Infos Relatório'!AY$1)</f>
        <v>0</v>
      </c>
      <c r="BB193" s="15">
        <f>SUMIFS('Faturamento SP2'!$O$2:$O$557,'Faturamento SP2'!$D$2:$D$557,'Infos Relatório'!$B$164,'Faturamento SP2'!$E$2:$E$557,'Infos Relatório'!$B193,'Faturamento SP2'!$Z$2:$Z$557,'Infos Relatório'!AY$1,'Faturamento SP2'!$T$2:$T$557,"Sim")+SUMIFS('Faturamento SP2'!$P$2:$P$557,'Faturamento SP2'!$D$2:$D$557,'Infos Relatório'!$B$164,'Faturamento SP2'!$E$2:$E$557,'Infos Relatório'!$B193,'Faturamento SP2'!$Z$2:$Z$557,'Infos Relatório'!AY$1,'Faturamento SP2'!$T$2:$T$557,"Sim")</f>
        <v>0</v>
      </c>
      <c r="BC193" s="27" t="e">
        <f t="shared" si="68"/>
        <v>#DIV/0!</v>
      </c>
      <c r="BD193" s="24">
        <f>SUMIFS('Faturamento SP2'!$H$2:$H$557,'Faturamento SP2'!$D$2:$D$557,'Infos Relatório'!$B$164,'Faturamento SP2'!$E$2:$E$557,'Infos Relatório'!$B193,'Faturamento SP2'!$Z$2:$Z$557,'Infos Relatório'!AY$1)</f>
        <v>0</v>
      </c>
      <c r="BE193" s="23">
        <f>COUNTIFS('Faturamento SP2'!$D$2:$D$557,'Infos Relatório'!$B$164,'Faturamento SP2'!$E$2:$E$557,'Infos Relatório'!$B193,'Faturamento SP2'!$Z$2:$Z$557,'Infos Relatório'!BE$1)</f>
        <v>0</v>
      </c>
      <c r="BF193" s="14">
        <f>SUMIFS('Faturamento SP2'!$G$2:$G$557,'Faturamento SP2'!$D$2:$D$557,'Infos Relatório'!$B$164,'Faturamento SP2'!$E$2:$E$557,'Infos Relatório'!$B193,'Faturamento SP2'!$Z$2:$Z$557,'Infos Relatório'!BE$1)</f>
        <v>0</v>
      </c>
      <c r="BG193" s="14">
        <f>SUMIFS('Faturamento SP2'!$J$2:$J$557,'Faturamento SP2'!$D$2:$D$557,'Infos Relatório'!$B$164,'Faturamento SP2'!$E$2:$E$557,'Infos Relatório'!$B193,'Faturamento SP2'!$Z$2:$Z$557,'Infos Relatório'!BE$1)</f>
        <v>0</v>
      </c>
      <c r="BH193" s="15">
        <f>SUMIFS('Faturamento SP2'!$O$2:$O$557,'Faturamento SP2'!$D$2:$D$557,'Infos Relatório'!$B$164,'Faturamento SP2'!$E$2:$E$557,'Infos Relatório'!$B193,'Faturamento SP2'!$Z$2:$Z$557,'Infos Relatório'!BE$1,'Faturamento SP2'!$T$2:$T$557,"Sim")+SUMIFS('Faturamento SP2'!$P$2:$P$557,'Faturamento SP2'!$D$2:$D$557,'Infos Relatório'!$B$164,'Faturamento SP2'!$E$2:$E$557,'Infos Relatório'!$B193,'Faturamento SP2'!$Z$2:$Z$557,'Infos Relatório'!BE$1,'Faturamento SP2'!$T$2:$T$557,"Sim")</f>
        <v>0</v>
      </c>
      <c r="BI193" s="27" t="e">
        <f t="shared" si="69"/>
        <v>#DIV/0!</v>
      </c>
      <c r="BJ193" s="24">
        <f>SUMIFS('Faturamento SP2'!$H$2:$H$557,'Faturamento SP2'!$D$2:$D$557,'Infos Relatório'!$B$164,'Faturamento SP2'!$E$2:$E$557,'Infos Relatório'!$B193,'Faturamento SP2'!$Z$2:$Z$557,'Infos Relatório'!BE$1)</f>
        <v>0</v>
      </c>
      <c r="BK193" s="23">
        <f>COUNTIFS('Faturamento SP2'!$D$2:$D$557,'Infos Relatório'!$B$164,'Faturamento SP2'!$E$2:$E$557,'Infos Relatório'!$B193,'Faturamento SP2'!$Z$2:$Z$557,'Infos Relatório'!BK$1)</f>
        <v>0</v>
      </c>
      <c r="BL193" s="14">
        <f>SUMIFS('Faturamento SP2'!$G$2:$G$557,'Faturamento SP2'!$D$2:$D$557,'Infos Relatório'!$B$164,'Faturamento SP2'!$E$2:$E$557,'Infos Relatório'!$B193,'Faturamento SP2'!$Z$2:$Z$557,'Infos Relatório'!BK$1)</f>
        <v>0</v>
      </c>
      <c r="BM193" s="14">
        <f>SUMIFS('Faturamento SP2'!$J$2:$J$557,'Faturamento SP2'!$D$2:$D$557,'Infos Relatório'!$B$164,'Faturamento SP2'!$E$2:$E$557,'Infos Relatório'!$B193,'Faturamento SP2'!$Z$2:$Z$557,'Infos Relatório'!BK$1)</f>
        <v>0</v>
      </c>
      <c r="BN193" s="15">
        <f>SUMIFS('Faturamento SP2'!$O$2:$O$557,'Faturamento SP2'!$D$2:$D$557,'Infos Relatório'!$B$164,'Faturamento SP2'!$E$2:$E$557,'Infos Relatório'!$B193,'Faturamento SP2'!$Z$2:$Z$557,'Infos Relatório'!BK$1,'Faturamento SP2'!$T$2:$T$557,"Sim")+SUMIFS('Faturamento SP2'!$P$2:$P$557,'Faturamento SP2'!$D$2:$D$557,'Infos Relatório'!$B$164,'Faturamento SP2'!$E$2:$E$557,'Infos Relatório'!$B193,'Faturamento SP2'!$Z$2:$Z$557,'Infos Relatório'!BK$1,'Faturamento SP2'!$T$2:$T$557,"Sim")</f>
        <v>0</v>
      </c>
      <c r="BO193" s="27" t="e">
        <f t="shared" si="70"/>
        <v>#DIV/0!</v>
      </c>
      <c r="BP193" s="24">
        <f>SUMIFS('Faturamento SP2'!$H$2:$H$557,'Faturamento SP2'!$D$2:$D$557,'Infos Relatório'!$B$164,'Faturamento SP2'!$E$2:$E$557,'Infos Relatório'!$B193,'Faturamento SP2'!$Z$2:$Z$557,'Infos Relatório'!BK$1)</f>
        <v>0</v>
      </c>
      <c r="BQ193" s="23">
        <f>COUNTIFS('Faturamento SP2'!$D$2:$D$557,'Infos Relatório'!$B$164,'Faturamento SP2'!$E$2:$E$557,'Infos Relatório'!$B193,'Faturamento SP2'!$Z$2:$Z$557,'Infos Relatório'!BQ$1)</f>
        <v>0</v>
      </c>
      <c r="BR193" s="14">
        <f>SUMIFS('Faturamento SP2'!$G$2:$G$557,'Faturamento SP2'!$D$2:$D$557,'Infos Relatório'!$B$164,'Faturamento SP2'!$E$2:$E$557,'Infos Relatório'!$B193,'Faturamento SP2'!$Z$2:$Z$557,'Infos Relatório'!BQ$1)</f>
        <v>0</v>
      </c>
      <c r="BS193" s="14">
        <f>SUMIFS('Faturamento SP2'!$J$2:$J$557,'Faturamento SP2'!$D$2:$D$557,'Infos Relatório'!$B$164,'Faturamento SP2'!$E$2:$E$557,'Infos Relatório'!$B193,'Faturamento SP2'!$Z$2:$Z$557,'Infos Relatório'!BQ$1)</f>
        <v>0</v>
      </c>
      <c r="BT193" s="15">
        <f>SUMIFS('Faturamento SP2'!$O$2:$O$557,'Faturamento SP2'!$D$2:$D$557,'Infos Relatório'!$B$164,'Faturamento SP2'!$E$2:$E$557,'Infos Relatório'!$B193,'Faturamento SP2'!$Z$2:$Z$557,'Infos Relatório'!BQ$1,'Faturamento SP2'!$T$2:$T$557,"Sim")+SUMIFS('Faturamento SP2'!$P$2:$P$557,'Faturamento SP2'!$D$2:$D$557,'Infos Relatório'!$B$164,'Faturamento SP2'!$E$2:$E$557,'Infos Relatório'!$B193,'Faturamento SP2'!$Z$2:$Z$557,'Infos Relatório'!BQ$1,'Faturamento SP2'!$T$2:$T$557,"Sim")</f>
        <v>0</v>
      </c>
      <c r="BU193" s="27" t="e">
        <f t="shared" si="71"/>
        <v>#DIV/0!</v>
      </c>
      <c r="BV193" s="24">
        <f>SUMIFS('Faturamento SP2'!$H$2:$H$557,'Faturamento SP2'!$D$2:$D$557,'Infos Relatório'!$B$164,'Faturamento SP2'!$E$2:$E$557,'Infos Relatório'!$B193,'Faturamento SP2'!$Z$2:$Z$557,'Infos Relatório'!BQ$1)</f>
        <v>0</v>
      </c>
    </row>
    <row r="194" spans="2:74">
      <c r="B194" s="17" t="s">
        <v>776</v>
      </c>
      <c r="C194" s="23">
        <f>COUNTIFS('Faturamento SP2'!$D$2:$D$557,'Infos Relatório'!$B$164,'Faturamento SP2'!$E$2:$E$557,'Infos Relatório'!$B194,'Faturamento SP2'!$Z$2:$Z$557,'Infos Relatório'!C$1)</f>
        <v>0</v>
      </c>
      <c r="D194" s="14">
        <f>SUMIFS('Faturamento SP2'!$G$2:$G$557,'Faturamento SP2'!$D$2:$D$557,'Infos Relatório'!$B$164,'Faturamento SP2'!$E$2:$E$557,'Infos Relatório'!$B194,'Faturamento SP2'!$Z$2:$Z$557,'Infos Relatório'!C$1)</f>
        <v>0</v>
      </c>
      <c r="E194" s="55">
        <f>SUMIFS('Faturamento SP2'!$J$2:$J$557,'Faturamento SP2'!$D$2:$D$557,'Infos Relatório'!$B$164,'Faturamento SP2'!$E$2:$E$557,'Infos Relatório'!$B194,'Faturamento SP2'!$Z$2:$Z$557,'Infos Relatório'!C$1)</f>
        <v>0</v>
      </c>
      <c r="F194" s="15">
        <f>SUMIFS('Faturamento SP2'!$O$2:$O$557,'Faturamento SP2'!$D$2:$D$557,'Infos Relatório'!$B$164,'Faturamento SP2'!$E$2:$E$557,'Infos Relatório'!$B194,'Faturamento SP2'!$Z$2:$Z$557,'Infos Relatório'!C$1,'Faturamento SP2'!$T$2:$T$557,"Sim")+SUMIFS('Faturamento SP2'!$P$2:$P$557,'Faturamento SP2'!$D$2:$D$557,'Infos Relatório'!$B$164,'Faturamento SP2'!$E$2:$E$557,'Infos Relatório'!$B194,'Faturamento SP2'!$Z$2:$Z$557,'Infos Relatório'!C$1,'Faturamento SP2'!$T$2:$T$557,"Sim")</f>
        <v>0</v>
      </c>
      <c r="G194" s="60" t="e">
        <f t="shared" si="60"/>
        <v>#DIV/0!</v>
      </c>
      <c r="H194" s="24">
        <f>SUMIFS('Faturamento SP2'!$H$2:$H$557,'Faturamento SP2'!$D$2:$D$557,'Infos Relatório'!$B$164,'Faturamento SP2'!$E$2:$E$557,'Infos Relatório'!$B194,'Faturamento SP2'!$Z$2:$Z$557,'Infos Relatório'!C$1)</f>
        <v>0</v>
      </c>
      <c r="I194" s="23">
        <f>COUNTIFS('Faturamento SP2'!$D$2:$D$557,'Infos Relatório'!$B$164,'Faturamento SP2'!$E$2:$E$557,'Infos Relatório'!$B194,'Faturamento SP2'!$Z$2:$Z$557,'Infos Relatório'!I$1)</f>
        <v>0</v>
      </c>
      <c r="J194" s="14">
        <f>SUMIFS('Faturamento SP2'!$G$2:$G$557,'Faturamento SP2'!$D$2:$D$557,'Infos Relatório'!$B$164,'Faturamento SP2'!$E$2:$E$557,'Infos Relatório'!$B194,'Faturamento SP2'!$Z$2:$Z$557,'Infos Relatório'!I$1)</f>
        <v>0</v>
      </c>
      <c r="K194" s="55">
        <f>SUMIFS('Faturamento SP2'!$J$2:$J$557,'Faturamento SP2'!$D$2:$D$557,'Infos Relatório'!$B$164,'Faturamento SP2'!$E$2:$E$557,'Infos Relatório'!$B194,'Faturamento SP2'!$Z$2:$Z$557,'Infos Relatório'!I$1)</f>
        <v>0</v>
      </c>
      <c r="L194" s="15">
        <f>SUMIFS('Faturamento SP2'!$O$2:$O$557,'Faturamento SP2'!$D$2:$D$557,'Infos Relatório'!$B$164,'Faturamento SP2'!$E$2:$E$557,'Infos Relatório'!$B194,'Faturamento SP2'!$Z$2:$Z$557,'Infos Relatório'!I$1,'Faturamento SP2'!$T$2:$T$557,"Sim")+SUMIFS('Faturamento SP2'!$P$2:$P$557,'Faturamento SP2'!$D$2:$D$557,'Infos Relatório'!$B$164,'Faturamento SP2'!$E$2:$E$557,'Infos Relatório'!$B194,'Faturamento SP2'!$Z$2:$Z$557,'Infos Relatório'!I$1,'Faturamento SP2'!$T$2:$T$557,"Sim")</f>
        <v>0</v>
      </c>
      <c r="M194" s="27" t="e">
        <f t="shared" si="61"/>
        <v>#DIV/0!</v>
      </c>
      <c r="N194" s="24">
        <f>SUMIFS('Faturamento SP2'!$H$2:$H$557,'Faturamento SP2'!$D$2:$D$557,'Infos Relatório'!$B$164,'Faturamento SP2'!$E$2:$E$557,'Infos Relatório'!$B194,'Faturamento SP2'!$Z$2:$Z$557,'Infos Relatório'!I$1)</f>
        <v>0</v>
      </c>
      <c r="O194" s="23">
        <f>COUNTIFS('Faturamento SP2'!$D$2:$D$557,'Infos Relatório'!$B$164,'Faturamento SP2'!$E$2:$E$557,'Infos Relatório'!$B194,'Faturamento SP2'!$Z$2:$Z$557,'Infos Relatório'!O$1)</f>
        <v>0</v>
      </c>
      <c r="P194" s="14">
        <f>SUMIFS('Faturamento SP2'!$G$2:$G$557,'Faturamento SP2'!$D$2:$D$557,'Infos Relatório'!$B$164,'Faturamento SP2'!$E$2:$E$557,'Infos Relatório'!$B194,'Faturamento SP2'!$Z$2:$Z$557,'Infos Relatório'!O$1)</f>
        <v>0</v>
      </c>
      <c r="Q194" s="14">
        <f>SUMIFS('Faturamento SP2'!$J$2:$J$557,'Faturamento SP2'!$D$2:$D$557,'Infos Relatório'!$B$164,'Faturamento SP2'!$E$2:$E$557,'Infos Relatório'!$B194,'Faturamento SP2'!$Z$2:$Z$557,'Infos Relatório'!O$1)</f>
        <v>0</v>
      </c>
      <c r="R194" s="15">
        <f>SUMIFS('Faturamento SP2'!$O$2:$O$557,'Faturamento SP2'!$D$2:$D$557,'Infos Relatório'!$B$164,'Faturamento SP2'!$E$2:$E$557,'Infos Relatório'!$B194,'Faturamento SP2'!$Z$2:$Z$557,'Infos Relatório'!O$1,'Faturamento SP2'!$T$2:$T$557,"Sim")+SUMIFS('Faturamento SP2'!$P$2:$P$557,'Faturamento SP2'!$D$2:$D$557,'Infos Relatório'!$B$164,'Faturamento SP2'!$E$2:$E$557,'Infos Relatório'!$B194,'Faturamento SP2'!$Z$2:$Z$557,'Infos Relatório'!O$1,'Faturamento SP2'!$T$2:$T$557,"Sim")</f>
        <v>0</v>
      </c>
      <c r="S194" s="27" t="e">
        <f t="shared" si="62"/>
        <v>#DIV/0!</v>
      </c>
      <c r="T194" s="24">
        <f>SUMIFS('Faturamento SP2'!$H$2:$H$557,'Faturamento SP2'!$D$2:$D$557,'Infos Relatório'!$B$164,'Faturamento SP2'!$E$2:$E$557,'Infos Relatório'!$B194,'Faturamento SP2'!$Z$2:$Z$557,'Infos Relatório'!O$1)</f>
        <v>0</v>
      </c>
      <c r="U194" s="23">
        <f>COUNTIFS('Faturamento SP2'!$D$2:$D$557,'Infos Relatório'!$B$164,'Faturamento SP2'!$E$2:$E$557,'Infos Relatório'!$B194,'Faturamento SP2'!$Z$2:$Z$557,'Infos Relatório'!U$1)</f>
        <v>0</v>
      </c>
      <c r="V194" s="14">
        <f>SUMIFS('Faturamento SP2'!$G$2:$G$557,'Faturamento SP2'!$D$2:$D$557,'Infos Relatório'!$B$164,'Faturamento SP2'!$E$2:$E$557,'Infos Relatório'!$B194,'Faturamento SP2'!$Z$2:$Z$557,'Infos Relatório'!U$1)</f>
        <v>0</v>
      </c>
      <c r="W194" s="14">
        <f>SUMIFS('Faturamento SP2'!$J$2:$J$557,'Faturamento SP2'!$D$2:$D$557,'Infos Relatório'!$B$164,'Faturamento SP2'!$E$2:$E$557,'Infos Relatório'!$B194,'Faturamento SP2'!$Z$2:$Z$557,'Infos Relatório'!U$1)</f>
        <v>0</v>
      </c>
      <c r="X194" s="15">
        <f>SUMIFS('Faturamento SP2'!$O$2:$O$557,'Faturamento SP2'!$D$2:$D$557,'Infos Relatório'!$B$164,'Faturamento SP2'!$E$2:$E$557,'Infos Relatório'!$B194,'Faturamento SP2'!$Z$2:$Z$557,'Infos Relatório'!U$1,'Faturamento SP2'!$T$2:$T$557,"Sim")+SUMIFS('Faturamento SP2'!$P$2:$P$557,'Faturamento SP2'!$D$2:$D$557,'Infos Relatório'!$B$164,'Faturamento SP2'!$E$2:$E$557,'Infos Relatório'!$B194,'Faturamento SP2'!$Z$2:$Z$557,'Infos Relatório'!U$1,'Faturamento SP2'!$T$2:$T$557,"Sim")</f>
        <v>0</v>
      </c>
      <c r="Y194" s="27" t="e">
        <f t="shared" si="63"/>
        <v>#DIV/0!</v>
      </c>
      <c r="Z194" s="24">
        <f>SUMIFS('Faturamento SP2'!$H$2:$H$557,'Faturamento SP2'!$D$2:$D$557,'Infos Relatório'!$B$164,'Faturamento SP2'!$E$2:$E$557,'Infos Relatório'!$B194,'Faturamento SP2'!$Z$2:$Z$557,'Infos Relatório'!U$1)</f>
        <v>0</v>
      </c>
      <c r="AA194" s="23">
        <f>COUNTIFS('Faturamento SP2'!$D$2:$D$557,'Infos Relatório'!$B$164,'Faturamento SP2'!$E$2:$E$557,'Infos Relatório'!$B194,'Faturamento SP2'!$Z$2:$Z$557,'Infos Relatório'!AA$1)</f>
        <v>0</v>
      </c>
      <c r="AB194" s="14">
        <f>SUMIFS('Faturamento SP2'!$G$2:$G$557,'Faturamento SP2'!$D$2:$D$557,'Infos Relatório'!$B$164,'Faturamento SP2'!$E$2:$E$557,'Infos Relatório'!$B194,'Faturamento SP2'!$Z$2:$Z$557,'Infos Relatório'!AA$1)</f>
        <v>0</v>
      </c>
      <c r="AC194" s="14">
        <f>SUMIFS('Faturamento SP2'!$J$2:$J$557,'Faturamento SP2'!$D$2:$D$557,'Infos Relatório'!$B$164,'Faturamento SP2'!$E$2:$E$557,'Infos Relatório'!$B194,'Faturamento SP2'!$Z$2:$Z$557,'Infos Relatório'!AA$1)</f>
        <v>0</v>
      </c>
      <c r="AD194" s="15">
        <f>SUMIFS('Faturamento SP2'!$O$2:$O$557,'Faturamento SP2'!$D$2:$D$557,'Infos Relatório'!$B$164,'Faturamento SP2'!$E$2:$E$557,'Infos Relatório'!$B194,'Faturamento SP2'!$Z$2:$Z$557,'Infos Relatório'!AA$1,'Faturamento SP2'!$T$2:$T$557,"Sim")+SUMIFS('Faturamento SP2'!$P$2:$P$557,'Faturamento SP2'!$D$2:$D$557,'Infos Relatório'!$B$164,'Faturamento SP2'!$E$2:$E$557,'Infos Relatório'!$B194,'Faturamento SP2'!$Z$2:$Z$557,'Infos Relatório'!AA$1,'Faturamento SP2'!$T$2:$T$557,"Sim")</f>
        <v>0</v>
      </c>
      <c r="AE194" s="27" t="e">
        <f t="shared" si="64"/>
        <v>#DIV/0!</v>
      </c>
      <c r="AF194" s="24">
        <f>SUMIFS('Faturamento SP2'!$H$2:$H$557,'Faturamento SP2'!$D$2:$D$557,'Infos Relatório'!$B$164,'Faturamento SP2'!$E$2:$E$557,'Infos Relatório'!$B194,'Faturamento SP2'!$Z$2:$Z$557,'Infos Relatório'!AA$1)</f>
        <v>0</v>
      </c>
      <c r="AG194" s="23">
        <f>COUNTIFS('Faturamento SP2'!$D$2:$D$557,'Infos Relatório'!$B$164,'Faturamento SP2'!$E$2:$E$557,'Infos Relatório'!$B194,'Faturamento SP2'!$Z$2:$Z$557,'Infos Relatório'!AG$1)</f>
        <v>0</v>
      </c>
      <c r="AH194" s="14">
        <f>SUMIFS('Faturamento SP2'!$G$2:$G$557,'Faturamento SP2'!$D$2:$D$557,'Infos Relatório'!$B$164,'Faturamento SP2'!$E$2:$E$557,'Infos Relatório'!$B194,'Faturamento SP2'!$Z$2:$Z$557,'Infos Relatório'!AG$1)</f>
        <v>0</v>
      </c>
      <c r="AI194" s="14">
        <f>SUMIFS('Faturamento SP2'!$J$2:$J$557,'Faturamento SP2'!$D$2:$D$557,'Infos Relatório'!$B$164,'Faturamento SP2'!$E$2:$E$557,'Infos Relatório'!$B194,'Faturamento SP2'!$Z$2:$Z$557,'Infos Relatório'!AG$1)</f>
        <v>0</v>
      </c>
      <c r="AJ194" s="15">
        <f>SUMIFS('Faturamento SP2'!$O$2:$O$557,'Faturamento SP2'!$D$2:$D$557,'Infos Relatório'!$B$164,'Faturamento SP2'!$E$2:$E$557,'Infos Relatório'!$B194,'Faturamento SP2'!$Z$2:$Z$557,'Infos Relatório'!AG$1,'Faturamento SP2'!$T$2:$T$557,"Sim")+SUMIFS('Faturamento SP2'!$P$2:$P$557,'Faturamento SP2'!$D$2:$D$557,'Infos Relatório'!$B$164,'Faturamento SP2'!$E$2:$E$557,'Infos Relatório'!$B194,'Faturamento SP2'!$Z$2:$Z$557,'Infos Relatório'!AG$1,'Faturamento SP2'!$T$2:$T$557,"Sim")</f>
        <v>0</v>
      </c>
      <c r="AK194" s="27" t="e">
        <f t="shared" si="65"/>
        <v>#DIV/0!</v>
      </c>
      <c r="AL194" s="24">
        <f>SUMIFS('Faturamento SP2'!$H$2:$H$557,'Faturamento SP2'!$D$2:$D$557,'Infos Relatório'!$B$164,'Faturamento SP2'!$E$2:$E$557,'Infos Relatório'!$B194,'Faturamento SP2'!$Z$2:$Z$557,'Infos Relatório'!AG$1)</f>
        <v>0</v>
      </c>
      <c r="AM194" s="23">
        <f>COUNTIFS('Faturamento SP2'!$D$2:$D$557,'Infos Relatório'!$B$164,'Faturamento SP2'!$E$2:$E$557,'Infos Relatório'!$B194,'Faturamento SP2'!$Z$2:$Z$557,'Infos Relatório'!AM$1)</f>
        <v>0</v>
      </c>
      <c r="AN194" s="14">
        <f>SUMIFS('Faturamento SP2'!$G$2:$G$557,'Faturamento SP2'!$D$2:$D$557,'Infos Relatório'!$B$164,'Faturamento SP2'!$E$2:$E$557,'Infos Relatório'!$B194,'Faturamento SP2'!$Z$2:$Z$557,'Infos Relatório'!AM$1)</f>
        <v>0</v>
      </c>
      <c r="AO194" s="14">
        <f>SUMIFS('Faturamento SP2'!$J$2:$J$557,'Faturamento SP2'!$D$2:$D$557,'Infos Relatório'!$B$164,'Faturamento SP2'!$E$2:$E$557,'Infos Relatório'!$B194,'Faturamento SP2'!$Z$2:$Z$557,'Infos Relatório'!AM$1)</f>
        <v>0</v>
      </c>
      <c r="AP194" s="15">
        <f>SUMIFS('Faturamento SP2'!$O$2:$O$557,'Faturamento SP2'!$D$2:$D$557,'Infos Relatório'!$B$164,'Faturamento SP2'!$E$2:$E$557,'Infos Relatório'!$B194,'Faturamento SP2'!$Z$2:$Z$557,'Infos Relatório'!AM$1,'Faturamento SP2'!$T$2:$T$557,"Sim")+SUMIFS('Faturamento SP2'!$P$2:$P$557,'Faturamento SP2'!$D$2:$D$557,'Infos Relatório'!$B$164,'Faturamento SP2'!$E$2:$E$557,'Infos Relatório'!$B194,'Faturamento SP2'!$Z$2:$Z$557,'Infos Relatório'!AM$1,'Faturamento SP2'!$T$2:$T$557,"Sim")</f>
        <v>0</v>
      </c>
      <c r="AQ194" s="27" t="e">
        <f t="shared" si="66"/>
        <v>#DIV/0!</v>
      </c>
      <c r="AR194" s="24">
        <f>SUMIFS('Faturamento SP2'!$H$2:$H$557,'Faturamento SP2'!$D$2:$D$557,'Infos Relatório'!$B$164,'Faturamento SP2'!$E$2:$E$557,'Infos Relatório'!$B194,'Faturamento SP2'!$Z$2:$Z$557,'Infos Relatório'!AM$1)</f>
        <v>0</v>
      </c>
      <c r="AS194" s="23">
        <f>COUNTIFS('Faturamento SP2'!$D$2:$D$557,'Infos Relatório'!$B$164,'Faturamento SP2'!$E$2:$E$557,'Infos Relatório'!$B194,'Faturamento SP2'!$Z$2:$Z$557,'Infos Relatório'!AS$1)</f>
        <v>0</v>
      </c>
      <c r="AT194" s="14">
        <f>SUMIFS('Faturamento SP2'!$G$2:$G$557,'Faturamento SP2'!$D$2:$D$557,'Infos Relatório'!$B$164,'Faturamento SP2'!$E$2:$E$557,'Infos Relatório'!$B194,'Faturamento SP2'!$Z$2:$Z$557,'Infos Relatório'!AS$1)</f>
        <v>0</v>
      </c>
      <c r="AU194" s="14">
        <f>SUMIFS('Faturamento SP2'!$J$2:$J$557,'Faturamento SP2'!$D$2:$D$557,'Infos Relatório'!$B$164,'Faturamento SP2'!$E$2:$E$557,'Infos Relatório'!$B194,'Faturamento SP2'!$Z$2:$Z$557,'Infos Relatório'!AS$1)</f>
        <v>0</v>
      </c>
      <c r="AV194" s="15">
        <f>SUMIFS('Faturamento SP2'!$O$2:$O$557,'Faturamento SP2'!$D$2:$D$557,'Infos Relatório'!$B$164,'Faturamento SP2'!$E$2:$E$557,'Infos Relatório'!$B194,'Faturamento SP2'!$Z$2:$Z$557,'Infos Relatório'!AS$1,'Faturamento SP2'!$T$2:$T$557,"Sim")+SUMIFS('Faturamento SP2'!$P$2:$P$557,'Faturamento SP2'!$D$2:$D$557,'Infos Relatório'!$B$164,'Faturamento SP2'!$E$2:$E$557,'Infos Relatório'!$B194,'Faturamento SP2'!$Z$2:$Z$557,'Infos Relatório'!AS$1,'Faturamento SP2'!$T$2:$T$557,"Sim")</f>
        <v>0</v>
      </c>
      <c r="AW194" s="27" t="e">
        <f t="shared" si="67"/>
        <v>#DIV/0!</v>
      </c>
      <c r="AX194" s="24">
        <f>SUMIFS('Faturamento SP2'!$H$2:$H$557,'Faturamento SP2'!$D$2:$D$557,'Infos Relatório'!$B$164,'Faturamento SP2'!$E$2:$E$557,'Infos Relatório'!$B194,'Faturamento SP2'!$Z$2:$Z$557,'Infos Relatório'!AS$1)</f>
        <v>0</v>
      </c>
      <c r="AY194" s="23">
        <f>COUNTIFS('Faturamento SP2'!$D$2:$D$557,'Infos Relatório'!$B$164,'Faturamento SP2'!$E$2:$E$557,'Infos Relatório'!$B194,'Faturamento SP2'!$Z$2:$Z$557,'Infos Relatório'!AY$1)</f>
        <v>0</v>
      </c>
      <c r="AZ194" s="14">
        <f>SUMIFS('Faturamento SP2'!$G$2:$G$557,'Faturamento SP2'!$D$2:$D$557,'Infos Relatório'!$B$164,'Faturamento SP2'!$E$2:$E$557,'Infos Relatório'!$B194,'Faturamento SP2'!$Z$2:$Z$557,'Infos Relatório'!AY$1)</f>
        <v>0</v>
      </c>
      <c r="BA194" s="14">
        <f>SUMIFS('Faturamento SP2'!$J$2:$J$557,'Faturamento SP2'!$D$2:$D$557,'Infos Relatório'!$B$164,'Faturamento SP2'!$E$2:$E$557,'Infos Relatório'!$B194,'Faturamento SP2'!$Z$2:$Z$557,'Infos Relatório'!AY$1)</f>
        <v>0</v>
      </c>
      <c r="BB194" s="15">
        <f>SUMIFS('Faturamento SP2'!$O$2:$O$557,'Faturamento SP2'!$D$2:$D$557,'Infos Relatório'!$B$164,'Faturamento SP2'!$E$2:$E$557,'Infos Relatório'!$B194,'Faturamento SP2'!$Z$2:$Z$557,'Infos Relatório'!AY$1,'Faturamento SP2'!$T$2:$T$557,"Sim")+SUMIFS('Faturamento SP2'!$P$2:$P$557,'Faturamento SP2'!$D$2:$D$557,'Infos Relatório'!$B$164,'Faturamento SP2'!$E$2:$E$557,'Infos Relatório'!$B194,'Faturamento SP2'!$Z$2:$Z$557,'Infos Relatório'!AY$1,'Faturamento SP2'!$T$2:$T$557,"Sim")</f>
        <v>0</v>
      </c>
      <c r="BC194" s="27" t="e">
        <f t="shared" si="68"/>
        <v>#DIV/0!</v>
      </c>
      <c r="BD194" s="24">
        <f>SUMIFS('Faturamento SP2'!$H$2:$H$557,'Faturamento SP2'!$D$2:$D$557,'Infos Relatório'!$B$164,'Faturamento SP2'!$E$2:$E$557,'Infos Relatório'!$B194,'Faturamento SP2'!$Z$2:$Z$557,'Infos Relatório'!AY$1)</f>
        <v>0</v>
      </c>
      <c r="BE194" s="23">
        <f>COUNTIFS('Faturamento SP2'!$D$2:$D$557,'Infos Relatório'!$B$164,'Faturamento SP2'!$E$2:$E$557,'Infos Relatório'!$B194,'Faturamento SP2'!$Z$2:$Z$557,'Infos Relatório'!BE$1)</f>
        <v>0</v>
      </c>
      <c r="BF194" s="14">
        <f>SUMIFS('Faturamento SP2'!$G$2:$G$557,'Faturamento SP2'!$D$2:$D$557,'Infos Relatório'!$B$164,'Faturamento SP2'!$E$2:$E$557,'Infos Relatório'!$B194,'Faturamento SP2'!$Z$2:$Z$557,'Infos Relatório'!BE$1)</f>
        <v>0</v>
      </c>
      <c r="BG194" s="14">
        <f>SUMIFS('Faturamento SP2'!$J$2:$J$557,'Faturamento SP2'!$D$2:$D$557,'Infos Relatório'!$B$164,'Faturamento SP2'!$E$2:$E$557,'Infos Relatório'!$B194,'Faturamento SP2'!$Z$2:$Z$557,'Infos Relatório'!BE$1)</f>
        <v>0</v>
      </c>
      <c r="BH194" s="15">
        <f>SUMIFS('Faturamento SP2'!$O$2:$O$557,'Faturamento SP2'!$D$2:$D$557,'Infos Relatório'!$B$164,'Faturamento SP2'!$E$2:$E$557,'Infos Relatório'!$B194,'Faturamento SP2'!$Z$2:$Z$557,'Infos Relatório'!BE$1,'Faturamento SP2'!$T$2:$T$557,"Sim")+SUMIFS('Faturamento SP2'!$P$2:$P$557,'Faturamento SP2'!$D$2:$D$557,'Infos Relatório'!$B$164,'Faturamento SP2'!$E$2:$E$557,'Infos Relatório'!$B194,'Faturamento SP2'!$Z$2:$Z$557,'Infos Relatório'!BE$1,'Faturamento SP2'!$T$2:$T$557,"Sim")</f>
        <v>0</v>
      </c>
      <c r="BI194" s="27" t="e">
        <f t="shared" si="69"/>
        <v>#DIV/0!</v>
      </c>
      <c r="BJ194" s="24">
        <f>SUMIFS('Faturamento SP2'!$H$2:$H$557,'Faturamento SP2'!$D$2:$D$557,'Infos Relatório'!$B$164,'Faturamento SP2'!$E$2:$E$557,'Infos Relatório'!$B194,'Faturamento SP2'!$Z$2:$Z$557,'Infos Relatório'!BE$1)</f>
        <v>0</v>
      </c>
      <c r="BK194" s="23">
        <f>COUNTIFS('Faturamento SP2'!$D$2:$D$557,'Infos Relatório'!$B$164,'Faturamento SP2'!$E$2:$E$557,'Infos Relatório'!$B194,'Faturamento SP2'!$Z$2:$Z$557,'Infos Relatório'!BK$1)</f>
        <v>0</v>
      </c>
      <c r="BL194" s="14">
        <f>SUMIFS('Faturamento SP2'!$G$2:$G$557,'Faturamento SP2'!$D$2:$D$557,'Infos Relatório'!$B$164,'Faturamento SP2'!$E$2:$E$557,'Infos Relatório'!$B194,'Faturamento SP2'!$Z$2:$Z$557,'Infos Relatório'!BK$1)</f>
        <v>0</v>
      </c>
      <c r="BM194" s="14">
        <f>SUMIFS('Faturamento SP2'!$J$2:$J$557,'Faturamento SP2'!$D$2:$D$557,'Infos Relatório'!$B$164,'Faturamento SP2'!$E$2:$E$557,'Infos Relatório'!$B194,'Faturamento SP2'!$Z$2:$Z$557,'Infos Relatório'!BK$1)</f>
        <v>0</v>
      </c>
      <c r="BN194" s="15">
        <f>SUMIFS('Faturamento SP2'!$O$2:$O$557,'Faturamento SP2'!$D$2:$D$557,'Infos Relatório'!$B$164,'Faturamento SP2'!$E$2:$E$557,'Infos Relatório'!$B194,'Faturamento SP2'!$Z$2:$Z$557,'Infos Relatório'!BK$1,'Faturamento SP2'!$T$2:$T$557,"Sim")+SUMIFS('Faturamento SP2'!$P$2:$P$557,'Faturamento SP2'!$D$2:$D$557,'Infos Relatório'!$B$164,'Faturamento SP2'!$E$2:$E$557,'Infos Relatório'!$B194,'Faturamento SP2'!$Z$2:$Z$557,'Infos Relatório'!BK$1,'Faturamento SP2'!$T$2:$T$557,"Sim")</f>
        <v>0</v>
      </c>
      <c r="BO194" s="27" t="e">
        <f t="shared" si="70"/>
        <v>#DIV/0!</v>
      </c>
      <c r="BP194" s="24">
        <f>SUMIFS('Faturamento SP2'!$H$2:$H$557,'Faturamento SP2'!$D$2:$D$557,'Infos Relatório'!$B$164,'Faturamento SP2'!$E$2:$E$557,'Infos Relatório'!$B194,'Faturamento SP2'!$Z$2:$Z$557,'Infos Relatório'!BK$1)</f>
        <v>0</v>
      </c>
      <c r="BQ194" s="23">
        <f>COUNTIFS('Faturamento SP2'!$D$2:$D$557,'Infos Relatório'!$B$164,'Faturamento SP2'!$E$2:$E$557,'Infos Relatório'!$B194,'Faturamento SP2'!$Z$2:$Z$557,'Infos Relatório'!BQ$1)</f>
        <v>0</v>
      </c>
      <c r="BR194" s="14">
        <f>SUMIFS('Faturamento SP2'!$G$2:$G$557,'Faturamento SP2'!$D$2:$D$557,'Infos Relatório'!$B$164,'Faturamento SP2'!$E$2:$E$557,'Infos Relatório'!$B194,'Faturamento SP2'!$Z$2:$Z$557,'Infos Relatório'!BQ$1)</f>
        <v>0</v>
      </c>
      <c r="BS194" s="14">
        <f>SUMIFS('Faturamento SP2'!$J$2:$J$557,'Faturamento SP2'!$D$2:$D$557,'Infos Relatório'!$B$164,'Faturamento SP2'!$E$2:$E$557,'Infos Relatório'!$B194,'Faturamento SP2'!$Z$2:$Z$557,'Infos Relatório'!BQ$1)</f>
        <v>0</v>
      </c>
      <c r="BT194" s="15">
        <f>SUMIFS('Faturamento SP2'!$O$2:$O$557,'Faturamento SP2'!$D$2:$D$557,'Infos Relatório'!$B$164,'Faturamento SP2'!$E$2:$E$557,'Infos Relatório'!$B194,'Faturamento SP2'!$Z$2:$Z$557,'Infos Relatório'!BQ$1,'Faturamento SP2'!$T$2:$T$557,"Sim")+SUMIFS('Faturamento SP2'!$P$2:$P$557,'Faturamento SP2'!$D$2:$D$557,'Infos Relatório'!$B$164,'Faturamento SP2'!$E$2:$E$557,'Infos Relatório'!$B194,'Faturamento SP2'!$Z$2:$Z$557,'Infos Relatório'!BQ$1,'Faturamento SP2'!$T$2:$T$557,"Sim")</f>
        <v>0</v>
      </c>
      <c r="BU194" s="27" t="e">
        <f t="shared" si="71"/>
        <v>#DIV/0!</v>
      </c>
      <c r="BV194" s="24">
        <f>SUMIFS('Faturamento SP2'!$H$2:$H$557,'Faturamento SP2'!$D$2:$D$557,'Infos Relatório'!$B$164,'Faturamento SP2'!$E$2:$E$557,'Infos Relatório'!$B194,'Faturamento SP2'!$Z$2:$Z$557,'Infos Relatório'!BQ$1)</f>
        <v>0</v>
      </c>
    </row>
    <row r="195" spans="2:74">
      <c r="B195" s="17" t="s">
        <v>207</v>
      </c>
      <c r="C195" s="23">
        <f>COUNTIFS('Faturamento SP2'!$D$2:$D$557,'Infos Relatório'!$B$164,'Faturamento SP2'!$E$2:$E$557,'Infos Relatório'!$B195,'Faturamento SP2'!$Z$2:$Z$557,'Infos Relatório'!C$1)</f>
        <v>0</v>
      </c>
      <c r="D195" s="14">
        <f>SUMIFS('Faturamento SP2'!$G$2:$G$557,'Faturamento SP2'!$D$2:$D$557,'Infos Relatório'!$B$164,'Faturamento SP2'!$E$2:$E$557,'Infos Relatório'!$B195,'Faturamento SP2'!$Z$2:$Z$557,'Infos Relatório'!C$1)</f>
        <v>0</v>
      </c>
      <c r="E195" s="55">
        <f>SUMIFS('Faturamento SP2'!$J$2:$J$557,'Faturamento SP2'!$D$2:$D$557,'Infos Relatório'!$B$164,'Faturamento SP2'!$E$2:$E$557,'Infos Relatório'!$B195,'Faturamento SP2'!$Z$2:$Z$557,'Infos Relatório'!C$1)</f>
        <v>0</v>
      </c>
      <c r="F195" s="15">
        <f>SUMIFS('Faturamento SP2'!$O$2:$O$557,'Faturamento SP2'!$D$2:$D$557,'Infos Relatório'!$B$164,'Faturamento SP2'!$E$2:$E$557,'Infos Relatório'!$B195,'Faturamento SP2'!$Z$2:$Z$557,'Infos Relatório'!C$1,'Faturamento SP2'!$T$2:$T$557,"Sim")+SUMIFS('Faturamento SP2'!$P$2:$P$557,'Faturamento SP2'!$D$2:$D$557,'Infos Relatório'!$B$164,'Faturamento SP2'!$E$2:$E$557,'Infos Relatório'!$B195,'Faturamento SP2'!$Z$2:$Z$557,'Infos Relatório'!C$1,'Faturamento SP2'!$T$2:$T$557,"Sim")</f>
        <v>0</v>
      </c>
      <c r="G195" s="60" t="e">
        <f t="shared" si="60"/>
        <v>#DIV/0!</v>
      </c>
      <c r="H195" s="24">
        <f>SUMIFS('Faturamento SP2'!$H$2:$H$557,'Faturamento SP2'!$D$2:$D$557,'Infos Relatório'!$B$164,'Faturamento SP2'!$E$2:$E$557,'Infos Relatório'!$B195,'Faturamento SP2'!$Z$2:$Z$557,'Infos Relatório'!C$1)</f>
        <v>0</v>
      </c>
      <c r="I195" s="23">
        <f>COUNTIFS('Faturamento SP2'!$D$2:$D$557,'Infos Relatório'!$B$164,'Faturamento SP2'!$E$2:$E$557,'Infos Relatório'!$B195,'Faturamento SP2'!$Z$2:$Z$557,'Infos Relatório'!I$1)</f>
        <v>0</v>
      </c>
      <c r="J195" s="14">
        <f>SUMIFS('Faturamento SP2'!$G$2:$G$557,'Faturamento SP2'!$D$2:$D$557,'Infos Relatório'!$B$164,'Faturamento SP2'!$E$2:$E$557,'Infos Relatório'!$B195,'Faturamento SP2'!$Z$2:$Z$557,'Infos Relatório'!I$1)</f>
        <v>0</v>
      </c>
      <c r="K195" s="55">
        <f>SUMIFS('Faturamento SP2'!$J$2:$J$557,'Faturamento SP2'!$D$2:$D$557,'Infos Relatório'!$B$164,'Faturamento SP2'!$E$2:$E$557,'Infos Relatório'!$B195,'Faturamento SP2'!$Z$2:$Z$557,'Infos Relatório'!I$1)</f>
        <v>0</v>
      </c>
      <c r="L195" s="15">
        <f>SUMIFS('Faturamento SP2'!$O$2:$O$557,'Faturamento SP2'!$D$2:$D$557,'Infos Relatório'!$B$164,'Faturamento SP2'!$E$2:$E$557,'Infos Relatório'!$B195,'Faturamento SP2'!$Z$2:$Z$557,'Infos Relatório'!I$1,'Faturamento SP2'!$T$2:$T$557,"Sim")+SUMIFS('Faturamento SP2'!$P$2:$P$557,'Faturamento SP2'!$D$2:$D$557,'Infos Relatório'!$B$164,'Faturamento SP2'!$E$2:$E$557,'Infos Relatório'!$B195,'Faturamento SP2'!$Z$2:$Z$557,'Infos Relatório'!I$1,'Faturamento SP2'!$T$2:$T$557,"Sim")</f>
        <v>0</v>
      </c>
      <c r="M195" s="27" t="e">
        <f t="shared" si="61"/>
        <v>#DIV/0!</v>
      </c>
      <c r="N195" s="24">
        <f>SUMIFS('Faturamento SP2'!$H$2:$H$557,'Faturamento SP2'!$D$2:$D$557,'Infos Relatório'!$B$164,'Faturamento SP2'!$E$2:$E$557,'Infos Relatório'!$B195,'Faturamento SP2'!$Z$2:$Z$557,'Infos Relatório'!I$1)</f>
        <v>0</v>
      </c>
      <c r="O195" s="23">
        <f>COUNTIFS('Faturamento SP2'!$D$2:$D$557,'Infos Relatório'!$B$164,'Faturamento SP2'!$E$2:$E$557,'Infos Relatório'!$B195,'Faturamento SP2'!$Z$2:$Z$557,'Infos Relatório'!O$1)</f>
        <v>0</v>
      </c>
      <c r="P195" s="14">
        <f>SUMIFS('Faturamento SP2'!$G$2:$G$557,'Faturamento SP2'!$D$2:$D$557,'Infos Relatório'!$B$164,'Faturamento SP2'!$E$2:$E$557,'Infos Relatório'!$B195,'Faturamento SP2'!$Z$2:$Z$557,'Infos Relatório'!O$1)</f>
        <v>0</v>
      </c>
      <c r="Q195" s="14">
        <f>SUMIFS('Faturamento SP2'!$J$2:$J$557,'Faturamento SP2'!$D$2:$D$557,'Infos Relatório'!$B$164,'Faturamento SP2'!$E$2:$E$557,'Infos Relatório'!$B195,'Faturamento SP2'!$Z$2:$Z$557,'Infos Relatório'!O$1)</f>
        <v>0</v>
      </c>
      <c r="R195" s="15">
        <f>SUMIFS('Faturamento SP2'!$O$2:$O$557,'Faturamento SP2'!$D$2:$D$557,'Infos Relatório'!$B$164,'Faturamento SP2'!$E$2:$E$557,'Infos Relatório'!$B195,'Faturamento SP2'!$Z$2:$Z$557,'Infos Relatório'!O$1,'Faturamento SP2'!$T$2:$T$557,"Sim")+SUMIFS('Faturamento SP2'!$P$2:$P$557,'Faturamento SP2'!$D$2:$D$557,'Infos Relatório'!$B$164,'Faturamento SP2'!$E$2:$E$557,'Infos Relatório'!$B195,'Faturamento SP2'!$Z$2:$Z$557,'Infos Relatório'!O$1,'Faturamento SP2'!$T$2:$T$557,"Sim")</f>
        <v>0</v>
      </c>
      <c r="S195" s="27" t="e">
        <f t="shared" si="62"/>
        <v>#DIV/0!</v>
      </c>
      <c r="T195" s="24">
        <f>SUMIFS('Faturamento SP2'!$H$2:$H$557,'Faturamento SP2'!$D$2:$D$557,'Infos Relatório'!$B$164,'Faturamento SP2'!$E$2:$E$557,'Infos Relatório'!$B195,'Faturamento SP2'!$Z$2:$Z$557,'Infos Relatório'!O$1)</f>
        <v>0</v>
      </c>
      <c r="U195" s="23">
        <f>COUNTIFS('Faturamento SP2'!$D$2:$D$557,'Infos Relatório'!$B$164,'Faturamento SP2'!$E$2:$E$557,'Infos Relatório'!$B195,'Faturamento SP2'!$Z$2:$Z$557,'Infos Relatório'!U$1)</f>
        <v>0</v>
      </c>
      <c r="V195" s="14">
        <f>SUMIFS('Faturamento SP2'!$G$2:$G$557,'Faturamento SP2'!$D$2:$D$557,'Infos Relatório'!$B$164,'Faturamento SP2'!$E$2:$E$557,'Infos Relatório'!$B195,'Faturamento SP2'!$Z$2:$Z$557,'Infos Relatório'!U$1)</f>
        <v>0</v>
      </c>
      <c r="W195" s="14">
        <f>SUMIFS('Faturamento SP2'!$J$2:$J$557,'Faturamento SP2'!$D$2:$D$557,'Infos Relatório'!$B$164,'Faturamento SP2'!$E$2:$E$557,'Infos Relatório'!$B195,'Faturamento SP2'!$Z$2:$Z$557,'Infos Relatório'!U$1)</f>
        <v>0</v>
      </c>
      <c r="X195" s="15">
        <f>SUMIFS('Faturamento SP2'!$O$2:$O$557,'Faturamento SP2'!$D$2:$D$557,'Infos Relatório'!$B$164,'Faturamento SP2'!$E$2:$E$557,'Infos Relatório'!$B195,'Faturamento SP2'!$Z$2:$Z$557,'Infos Relatório'!U$1,'Faturamento SP2'!$T$2:$T$557,"Sim")+SUMIFS('Faturamento SP2'!$P$2:$P$557,'Faturamento SP2'!$D$2:$D$557,'Infos Relatório'!$B$164,'Faturamento SP2'!$E$2:$E$557,'Infos Relatório'!$B195,'Faturamento SP2'!$Z$2:$Z$557,'Infos Relatório'!U$1,'Faturamento SP2'!$T$2:$T$557,"Sim")</f>
        <v>0</v>
      </c>
      <c r="Y195" s="27" t="e">
        <f t="shared" si="63"/>
        <v>#DIV/0!</v>
      </c>
      <c r="Z195" s="24">
        <f>SUMIFS('Faturamento SP2'!$H$2:$H$557,'Faturamento SP2'!$D$2:$D$557,'Infos Relatório'!$B$164,'Faturamento SP2'!$E$2:$E$557,'Infos Relatório'!$B195,'Faturamento SP2'!$Z$2:$Z$557,'Infos Relatório'!U$1)</f>
        <v>0</v>
      </c>
      <c r="AA195" s="23">
        <f>COUNTIFS('Faturamento SP2'!$D$2:$D$557,'Infos Relatório'!$B$164,'Faturamento SP2'!$E$2:$E$557,'Infos Relatório'!$B195,'Faturamento SP2'!$Z$2:$Z$557,'Infos Relatório'!AA$1)</f>
        <v>0</v>
      </c>
      <c r="AB195" s="14">
        <f>SUMIFS('Faturamento SP2'!$G$2:$G$557,'Faturamento SP2'!$D$2:$D$557,'Infos Relatório'!$B$164,'Faturamento SP2'!$E$2:$E$557,'Infos Relatório'!$B195,'Faturamento SP2'!$Z$2:$Z$557,'Infos Relatório'!AA$1)</f>
        <v>0</v>
      </c>
      <c r="AC195" s="14">
        <f>SUMIFS('Faturamento SP2'!$J$2:$J$557,'Faturamento SP2'!$D$2:$D$557,'Infos Relatório'!$B$164,'Faturamento SP2'!$E$2:$E$557,'Infos Relatório'!$B195,'Faturamento SP2'!$Z$2:$Z$557,'Infos Relatório'!AA$1)</f>
        <v>0</v>
      </c>
      <c r="AD195" s="15">
        <f>SUMIFS('Faturamento SP2'!$O$2:$O$557,'Faturamento SP2'!$D$2:$D$557,'Infos Relatório'!$B$164,'Faturamento SP2'!$E$2:$E$557,'Infos Relatório'!$B195,'Faturamento SP2'!$Z$2:$Z$557,'Infos Relatório'!AA$1,'Faturamento SP2'!$T$2:$T$557,"Sim")+SUMIFS('Faturamento SP2'!$P$2:$P$557,'Faturamento SP2'!$D$2:$D$557,'Infos Relatório'!$B$164,'Faturamento SP2'!$E$2:$E$557,'Infos Relatório'!$B195,'Faturamento SP2'!$Z$2:$Z$557,'Infos Relatório'!AA$1,'Faturamento SP2'!$T$2:$T$557,"Sim")</f>
        <v>0</v>
      </c>
      <c r="AE195" s="27" t="e">
        <f t="shared" si="64"/>
        <v>#DIV/0!</v>
      </c>
      <c r="AF195" s="24">
        <f>SUMIFS('Faturamento SP2'!$H$2:$H$557,'Faturamento SP2'!$D$2:$D$557,'Infos Relatório'!$B$164,'Faturamento SP2'!$E$2:$E$557,'Infos Relatório'!$B195,'Faturamento SP2'!$Z$2:$Z$557,'Infos Relatório'!AA$1)</f>
        <v>0</v>
      </c>
      <c r="AG195" s="23">
        <f>COUNTIFS('Faturamento SP2'!$D$2:$D$557,'Infos Relatório'!$B$164,'Faturamento SP2'!$E$2:$E$557,'Infos Relatório'!$B195,'Faturamento SP2'!$Z$2:$Z$557,'Infos Relatório'!AG$1)</f>
        <v>0</v>
      </c>
      <c r="AH195" s="14">
        <f>SUMIFS('Faturamento SP2'!$G$2:$G$557,'Faturamento SP2'!$D$2:$D$557,'Infos Relatório'!$B$164,'Faturamento SP2'!$E$2:$E$557,'Infos Relatório'!$B195,'Faturamento SP2'!$Z$2:$Z$557,'Infos Relatório'!AG$1)</f>
        <v>0</v>
      </c>
      <c r="AI195" s="14">
        <f>SUMIFS('Faturamento SP2'!$J$2:$J$557,'Faturamento SP2'!$D$2:$D$557,'Infos Relatório'!$B$164,'Faturamento SP2'!$E$2:$E$557,'Infos Relatório'!$B195,'Faturamento SP2'!$Z$2:$Z$557,'Infos Relatório'!AG$1)</f>
        <v>0</v>
      </c>
      <c r="AJ195" s="15">
        <f>SUMIFS('Faturamento SP2'!$O$2:$O$557,'Faturamento SP2'!$D$2:$D$557,'Infos Relatório'!$B$164,'Faturamento SP2'!$E$2:$E$557,'Infos Relatório'!$B195,'Faturamento SP2'!$Z$2:$Z$557,'Infos Relatório'!AG$1,'Faturamento SP2'!$T$2:$T$557,"Sim")+SUMIFS('Faturamento SP2'!$P$2:$P$557,'Faturamento SP2'!$D$2:$D$557,'Infos Relatório'!$B$164,'Faturamento SP2'!$E$2:$E$557,'Infos Relatório'!$B195,'Faturamento SP2'!$Z$2:$Z$557,'Infos Relatório'!AG$1,'Faturamento SP2'!$T$2:$T$557,"Sim")</f>
        <v>0</v>
      </c>
      <c r="AK195" s="27" t="e">
        <f t="shared" si="65"/>
        <v>#DIV/0!</v>
      </c>
      <c r="AL195" s="24">
        <f>SUMIFS('Faturamento SP2'!$H$2:$H$557,'Faturamento SP2'!$D$2:$D$557,'Infos Relatório'!$B$164,'Faturamento SP2'!$E$2:$E$557,'Infos Relatório'!$B195,'Faturamento SP2'!$Z$2:$Z$557,'Infos Relatório'!AG$1)</f>
        <v>0</v>
      </c>
      <c r="AM195" s="23">
        <f>COUNTIFS('Faturamento SP2'!$D$2:$D$557,'Infos Relatório'!$B$164,'Faturamento SP2'!$E$2:$E$557,'Infos Relatório'!$B195,'Faturamento SP2'!$Z$2:$Z$557,'Infos Relatório'!AM$1)</f>
        <v>0</v>
      </c>
      <c r="AN195" s="14">
        <f>SUMIFS('Faturamento SP2'!$G$2:$G$557,'Faturamento SP2'!$D$2:$D$557,'Infos Relatório'!$B$164,'Faturamento SP2'!$E$2:$E$557,'Infos Relatório'!$B195,'Faturamento SP2'!$Z$2:$Z$557,'Infos Relatório'!AM$1)</f>
        <v>0</v>
      </c>
      <c r="AO195" s="14">
        <f>SUMIFS('Faturamento SP2'!$J$2:$J$557,'Faturamento SP2'!$D$2:$D$557,'Infos Relatório'!$B$164,'Faturamento SP2'!$E$2:$E$557,'Infos Relatório'!$B195,'Faturamento SP2'!$Z$2:$Z$557,'Infos Relatório'!AM$1)</f>
        <v>0</v>
      </c>
      <c r="AP195" s="15">
        <f>SUMIFS('Faturamento SP2'!$O$2:$O$557,'Faturamento SP2'!$D$2:$D$557,'Infos Relatório'!$B$164,'Faturamento SP2'!$E$2:$E$557,'Infos Relatório'!$B195,'Faturamento SP2'!$Z$2:$Z$557,'Infos Relatório'!AM$1,'Faturamento SP2'!$T$2:$T$557,"Sim")+SUMIFS('Faturamento SP2'!$P$2:$P$557,'Faturamento SP2'!$D$2:$D$557,'Infos Relatório'!$B$164,'Faturamento SP2'!$E$2:$E$557,'Infos Relatório'!$B195,'Faturamento SP2'!$Z$2:$Z$557,'Infos Relatório'!AM$1,'Faturamento SP2'!$T$2:$T$557,"Sim")</f>
        <v>0</v>
      </c>
      <c r="AQ195" s="27" t="e">
        <f t="shared" si="66"/>
        <v>#DIV/0!</v>
      </c>
      <c r="AR195" s="24">
        <f>SUMIFS('Faturamento SP2'!$H$2:$H$557,'Faturamento SP2'!$D$2:$D$557,'Infos Relatório'!$B$164,'Faturamento SP2'!$E$2:$E$557,'Infos Relatório'!$B195,'Faturamento SP2'!$Z$2:$Z$557,'Infos Relatório'!AM$1)</f>
        <v>0</v>
      </c>
      <c r="AS195" s="23">
        <f>COUNTIFS('Faturamento SP2'!$D$2:$D$557,'Infos Relatório'!$B$164,'Faturamento SP2'!$E$2:$E$557,'Infos Relatório'!$B195,'Faturamento SP2'!$Z$2:$Z$557,'Infos Relatório'!AS$1)</f>
        <v>0</v>
      </c>
      <c r="AT195" s="14">
        <f>SUMIFS('Faturamento SP2'!$G$2:$G$557,'Faturamento SP2'!$D$2:$D$557,'Infos Relatório'!$B$164,'Faturamento SP2'!$E$2:$E$557,'Infos Relatório'!$B195,'Faturamento SP2'!$Z$2:$Z$557,'Infos Relatório'!AS$1)</f>
        <v>0</v>
      </c>
      <c r="AU195" s="14">
        <f>SUMIFS('Faturamento SP2'!$J$2:$J$557,'Faturamento SP2'!$D$2:$D$557,'Infos Relatório'!$B$164,'Faturamento SP2'!$E$2:$E$557,'Infos Relatório'!$B195,'Faturamento SP2'!$Z$2:$Z$557,'Infos Relatório'!AS$1)</f>
        <v>0</v>
      </c>
      <c r="AV195" s="15">
        <f>SUMIFS('Faturamento SP2'!$O$2:$O$557,'Faturamento SP2'!$D$2:$D$557,'Infos Relatório'!$B$164,'Faturamento SP2'!$E$2:$E$557,'Infos Relatório'!$B195,'Faturamento SP2'!$Z$2:$Z$557,'Infos Relatório'!AS$1,'Faturamento SP2'!$T$2:$T$557,"Sim")+SUMIFS('Faturamento SP2'!$P$2:$P$557,'Faturamento SP2'!$D$2:$D$557,'Infos Relatório'!$B$164,'Faturamento SP2'!$E$2:$E$557,'Infos Relatório'!$B195,'Faturamento SP2'!$Z$2:$Z$557,'Infos Relatório'!AS$1,'Faturamento SP2'!$T$2:$T$557,"Sim")</f>
        <v>0</v>
      </c>
      <c r="AW195" s="27" t="e">
        <f t="shared" si="67"/>
        <v>#DIV/0!</v>
      </c>
      <c r="AX195" s="24">
        <f>SUMIFS('Faturamento SP2'!$H$2:$H$557,'Faturamento SP2'!$D$2:$D$557,'Infos Relatório'!$B$164,'Faturamento SP2'!$E$2:$E$557,'Infos Relatório'!$B195,'Faturamento SP2'!$Z$2:$Z$557,'Infos Relatório'!AS$1)</f>
        <v>0</v>
      </c>
      <c r="AY195" s="23">
        <f>COUNTIFS('Faturamento SP2'!$D$2:$D$557,'Infos Relatório'!$B$164,'Faturamento SP2'!$E$2:$E$557,'Infos Relatório'!$B195,'Faturamento SP2'!$Z$2:$Z$557,'Infos Relatório'!AY$1)</f>
        <v>0</v>
      </c>
      <c r="AZ195" s="14">
        <f>SUMIFS('Faturamento SP2'!$G$2:$G$557,'Faturamento SP2'!$D$2:$D$557,'Infos Relatório'!$B$164,'Faturamento SP2'!$E$2:$E$557,'Infos Relatório'!$B195,'Faturamento SP2'!$Z$2:$Z$557,'Infos Relatório'!AY$1)</f>
        <v>0</v>
      </c>
      <c r="BA195" s="14">
        <f>SUMIFS('Faturamento SP2'!$J$2:$J$557,'Faturamento SP2'!$D$2:$D$557,'Infos Relatório'!$B$164,'Faturamento SP2'!$E$2:$E$557,'Infos Relatório'!$B195,'Faturamento SP2'!$Z$2:$Z$557,'Infos Relatório'!AY$1)</f>
        <v>0</v>
      </c>
      <c r="BB195" s="15">
        <f>SUMIFS('Faturamento SP2'!$O$2:$O$557,'Faturamento SP2'!$D$2:$D$557,'Infos Relatório'!$B$164,'Faturamento SP2'!$E$2:$E$557,'Infos Relatório'!$B195,'Faturamento SP2'!$Z$2:$Z$557,'Infos Relatório'!AY$1,'Faturamento SP2'!$T$2:$T$557,"Sim")+SUMIFS('Faturamento SP2'!$P$2:$P$557,'Faturamento SP2'!$D$2:$D$557,'Infos Relatório'!$B$164,'Faturamento SP2'!$E$2:$E$557,'Infos Relatório'!$B195,'Faturamento SP2'!$Z$2:$Z$557,'Infos Relatório'!AY$1,'Faturamento SP2'!$T$2:$T$557,"Sim")</f>
        <v>0</v>
      </c>
      <c r="BC195" s="27" t="e">
        <f t="shared" si="68"/>
        <v>#DIV/0!</v>
      </c>
      <c r="BD195" s="24">
        <f>SUMIFS('Faturamento SP2'!$H$2:$H$557,'Faturamento SP2'!$D$2:$D$557,'Infos Relatório'!$B$164,'Faturamento SP2'!$E$2:$E$557,'Infos Relatório'!$B195,'Faturamento SP2'!$Z$2:$Z$557,'Infos Relatório'!AY$1)</f>
        <v>0</v>
      </c>
      <c r="BE195" s="23">
        <f>COUNTIFS('Faturamento SP2'!$D$2:$D$557,'Infos Relatório'!$B$164,'Faturamento SP2'!$E$2:$E$557,'Infos Relatório'!$B195,'Faturamento SP2'!$Z$2:$Z$557,'Infos Relatório'!BE$1)</f>
        <v>0</v>
      </c>
      <c r="BF195" s="14">
        <f>SUMIFS('Faturamento SP2'!$G$2:$G$557,'Faturamento SP2'!$D$2:$D$557,'Infos Relatório'!$B$164,'Faturamento SP2'!$E$2:$E$557,'Infos Relatório'!$B195,'Faturamento SP2'!$Z$2:$Z$557,'Infos Relatório'!BE$1)</f>
        <v>0</v>
      </c>
      <c r="BG195" s="14">
        <f>SUMIFS('Faturamento SP2'!$J$2:$J$557,'Faturamento SP2'!$D$2:$D$557,'Infos Relatório'!$B$164,'Faturamento SP2'!$E$2:$E$557,'Infos Relatório'!$B195,'Faturamento SP2'!$Z$2:$Z$557,'Infos Relatório'!BE$1)</f>
        <v>0</v>
      </c>
      <c r="BH195" s="15">
        <f>SUMIFS('Faturamento SP2'!$O$2:$O$557,'Faturamento SP2'!$D$2:$D$557,'Infos Relatório'!$B$164,'Faturamento SP2'!$E$2:$E$557,'Infos Relatório'!$B195,'Faturamento SP2'!$Z$2:$Z$557,'Infos Relatório'!BE$1,'Faturamento SP2'!$T$2:$T$557,"Sim")+SUMIFS('Faturamento SP2'!$P$2:$P$557,'Faturamento SP2'!$D$2:$D$557,'Infos Relatório'!$B$164,'Faturamento SP2'!$E$2:$E$557,'Infos Relatório'!$B195,'Faturamento SP2'!$Z$2:$Z$557,'Infos Relatório'!BE$1,'Faturamento SP2'!$T$2:$T$557,"Sim")</f>
        <v>0</v>
      </c>
      <c r="BI195" s="27" t="e">
        <f t="shared" si="69"/>
        <v>#DIV/0!</v>
      </c>
      <c r="BJ195" s="24">
        <f>SUMIFS('Faturamento SP2'!$H$2:$H$557,'Faturamento SP2'!$D$2:$D$557,'Infos Relatório'!$B$164,'Faturamento SP2'!$E$2:$E$557,'Infos Relatório'!$B195,'Faturamento SP2'!$Z$2:$Z$557,'Infos Relatório'!BE$1)</f>
        <v>0</v>
      </c>
      <c r="BK195" s="23">
        <f>COUNTIFS('Faturamento SP2'!$D$2:$D$557,'Infos Relatório'!$B$164,'Faturamento SP2'!$E$2:$E$557,'Infos Relatório'!$B195,'Faturamento SP2'!$Z$2:$Z$557,'Infos Relatório'!BK$1)</f>
        <v>0</v>
      </c>
      <c r="BL195" s="14">
        <f>SUMIFS('Faturamento SP2'!$G$2:$G$557,'Faturamento SP2'!$D$2:$D$557,'Infos Relatório'!$B$164,'Faturamento SP2'!$E$2:$E$557,'Infos Relatório'!$B195,'Faturamento SP2'!$Z$2:$Z$557,'Infos Relatório'!BK$1)</f>
        <v>0</v>
      </c>
      <c r="BM195" s="14">
        <f>SUMIFS('Faturamento SP2'!$J$2:$J$557,'Faturamento SP2'!$D$2:$D$557,'Infos Relatório'!$B$164,'Faturamento SP2'!$E$2:$E$557,'Infos Relatório'!$B195,'Faturamento SP2'!$Z$2:$Z$557,'Infos Relatório'!BK$1)</f>
        <v>0</v>
      </c>
      <c r="BN195" s="15">
        <f>SUMIFS('Faturamento SP2'!$O$2:$O$557,'Faturamento SP2'!$D$2:$D$557,'Infos Relatório'!$B$164,'Faturamento SP2'!$E$2:$E$557,'Infos Relatório'!$B195,'Faturamento SP2'!$Z$2:$Z$557,'Infos Relatório'!BK$1,'Faturamento SP2'!$T$2:$T$557,"Sim")+SUMIFS('Faturamento SP2'!$P$2:$P$557,'Faturamento SP2'!$D$2:$D$557,'Infos Relatório'!$B$164,'Faturamento SP2'!$E$2:$E$557,'Infos Relatório'!$B195,'Faturamento SP2'!$Z$2:$Z$557,'Infos Relatório'!BK$1,'Faturamento SP2'!$T$2:$T$557,"Sim")</f>
        <v>0</v>
      </c>
      <c r="BO195" s="27" t="e">
        <f t="shared" si="70"/>
        <v>#DIV/0!</v>
      </c>
      <c r="BP195" s="24">
        <f>SUMIFS('Faturamento SP2'!$H$2:$H$557,'Faturamento SP2'!$D$2:$D$557,'Infos Relatório'!$B$164,'Faturamento SP2'!$E$2:$E$557,'Infos Relatório'!$B195,'Faturamento SP2'!$Z$2:$Z$557,'Infos Relatório'!BK$1)</f>
        <v>0</v>
      </c>
      <c r="BQ195" s="23">
        <f>COUNTIFS('Faturamento SP2'!$D$2:$D$557,'Infos Relatório'!$B$164,'Faturamento SP2'!$E$2:$E$557,'Infos Relatório'!$B195,'Faturamento SP2'!$Z$2:$Z$557,'Infos Relatório'!BQ$1)</f>
        <v>0</v>
      </c>
      <c r="BR195" s="14">
        <f>SUMIFS('Faturamento SP2'!$G$2:$G$557,'Faturamento SP2'!$D$2:$D$557,'Infos Relatório'!$B$164,'Faturamento SP2'!$E$2:$E$557,'Infos Relatório'!$B195,'Faturamento SP2'!$Z$2:$Z$557,'Infos Relatório'!BQ$1)</f>
        <v>0</v>
      </c>
      <c r="BS195" s="14">
        <f>SUMIFS('Faturamento SP2'!$J$2:$J$557,'Faturamento SP2'!$D$2:$D$557,'Infos Relatório'!$B$164,'Faturamento SP2'!$E$2:$E$557,'Infos Relatório'!$B195,'Faturamento SP2'!$Z$2:$Z$557,'Infos Relatório'!BQ$1)</f>
        <v>0</v>
      </c>
      <c r="BT195" s="15">
        <f>SUMIFS('Faturamento SP2'!$O$2:$O$557,'Faturamento SP2'!$D$2:$D$557,'Infos Relatório'!$B$164,'Faturamento SP2'!$E$2:$E$557,'Infos Relatório'!$B195,'Faturamento SP2'!$Z$2:$Z$557,'Infos Relatório'!BQ$1,'Faturamento SP2'!$T$2:$T$557,"Sim")+SUMIFS('Faturamento SP2'!$P$2:$P$557,'Faturamento SP2'!$D$2:$D$557,'Infos Relatório'!$B$164,'Faturamento SP2'!$E$2:$E$557,'Infos Relatório'!$B195,'Faturamento SP2'!$Z$2:$Z$557,'Infos Relatório'!BQ$1,'Faturamento SP2'!$T$2:$T$557,"Sim")</f>
        <v>0</v>
      </c>
      <c r="BU195" s="27" t="e">
        <f t="shared" si="71"/>
        <v>#DIV/0!</v>
      </c>
      <c r="BV195" s="24">
        <f>SUMIFS('Faturamento SP2'!$H$2:$H$557,'Faturamento SP2'!$D$2:$D$557,'Infos Relatório'!$B$164,'Faturamento SP2'!$E$2:$E$557,'Infos Relatório'!$B195,'Faturamento SP2'!$Z$2:$Z$557,'Infos Relatório'!BQ$1)</f>
        <v>0</v>
      </c>
    </row>
    <row r="196" spans="2:74">
      <c r="B196" s="17" t="s">
        <v>266</v>
      </c>
      <c r="C196" s="23">
        <f>COUNTIFS('Faturamento SP2'!$D$2:$D$557,'Infos Relatório'!$B$164,'Faturamento SP2'!$E$2:$E$557,'Infos Relatório'!$B196,'Faturamento SP2'!$Z$2:$Z$557,'Infos Relatório'!C$1)</f>
        <v>0</v>
      </c>
      <c r="D196" s="14">
        <f>SUMIFS('Faturamento SP2'!$G$2:$G$557,'Faturamento SP2'!$D$2:$D$557,'Infos Relatório'!$B$164,'Faturamento SP2'!$E$2:$E$557,'Infos Relatório'!$B196,'Faturamento SP2'!$Z$2:$Z$557,'Infos Relatório'!C$1)</f>
        <v>0</v>
      </c>
      <c r="E196" s="55">
        <f>SUMIFS('Faturamento SP2'!$J$2:$J$557,'Faturamento SP2'!$D$2:$D$557,'Infos Relatório'!$B$164,'Faturamento SP2'!$E$2:$E$557,'Infos Relatório'!$B196,'Faturamento SP2'!$Z$2:$Z$557,'Infos Relatório'!C$1)</f>
        <v>0</v>
      </c>
      <c r="F196" s="15">
        <f>SUMIFS('Faturamento SP2'!$O$2:$O$557,'Faturamento SP2'!$D$2:$D$557,'Infos Relatório'!$B$164,'Faturamento SP2'!$E$2:$E$557,'Infos Relatório'!$B196,'Faturamento SP2'!$Z$2:$Z$557,'Infos Relatório'!C$1,'Faturamento SP2'!$T$2:$T$557,"Sim")+SUMIFS('Faturamento SP2'!$P$2:$P$557,'Faturamento SP2'!$D$2:$D$557,'Infos Relatório'!$B$164,'Faturamento SP2'!$E$2:$E$557,'Infos Relatório'!$B196,'Faturamento SP2'!$Z$2:$Z$557,'Infos Relatório'!C$1,'Faturamento SP2'!$T$2:$T$557,"Sim")</f>
        <v>0</v>
      </c>
      <c r="G196" s="60" t="e">
        <f t="shared" si="60"/>
        <v>#DIV/0!</v>
      </c>
      <c r="H196" s="24">
        <f>SUMIFS('Faturamento SP2'!$H$2:$H$557,'Faturamento SP2'!$D$2:$D$557,'Infos Relatório'!$B$164,'Faturamento SP2'!$E$2:$E$557,'Infos Relatório'!$B196,'Faturamento SP2'!$Z$2:$Z$557,'Infos Relatório'!C$1)</f>
        <v>0</v>
      </c>
      <c r="I196" s="23">
        <f>COUNTIFS('Faturamento SP2'!$D$2:$D$557,'Infos Relatório'!$B$164,'Faturamento SP2'!$E$2:$E$557,'Infos Relatório'!$B196,'Faturamento SP2'!$Z$2:$Z$557,'Infos Relatório'!I$1)</f>
        <v>0</v>
      </c>
      <c r="J196" s="14">
        <f>SUMIFS('Faturamento SP2'!$G$2:$G$557,'Faturamento SP2'!$D$2:$D$557,'Infos Relatório'!$B$164,'Faturamento SP2'!$E$2:$E$557,'Infos Relatório'!$B196,'Faturamento SP2'!$Z$2:$Z$557,'Infos Relatório'!I$1)</f>
        <v>0</v>
      </c>
      <c r="K196" s="55">
        <f>SUMIFS('Faturamento SP2'!$J$2:$J$557,'Faturamento SP2'!$D$2:$D$557,'Infos Relatório'!$B$164,'Faturamento SP2'!$E$2:$E$557,'Infos Relatório'!$B196,'Faturamento SP2'!$Z$2:$Z$557,'Infos Relatório'!I$1)</f>
        <v>0</v>
      </c>
      <c r="L196" s="15">
        <f>SUMIFS('Faturamento SP2'!$O$2:$O$557,'Faturamento SP2'!$D$2:$D$557,'Infos Relatório'!$B$164,'Faturamento SP2'!$E$2:$E$557,'Infos Relatório'!$B196,'Faturamento SP2'!$Z$2:$Z$557,'Infos Relatório'!I$1,'Faturamento SP2'!$T$2:$T$557,"Sim")+SUMIFS('Faturamento SP2'!$P$2:$P$557,'Faturamento SP2'!$D$2:$D$557,'Infos Relatório'!$B$164,'Faturamento SP2'!$E$2:$E$557,'Infos Relatório'!$B196,'Faturamento SP2'!$Z$2:$Z$557,'Infos Relatório'!I$1,'Faturamento SP2'!$T$2:$T$557,"Sim")</f>
        <v>0</v>
      </c>
      <c r="M196" s="27" t="e">
        <f t="shared" si="61"/>
        <v>#DIV/0!</v>
      </c>
      <c r="N196" s="24">
        <f>SUMIFS('Faturamento SP2'!$H$2:$H$557,'Faturamento SP2'!$D$2:$D$557,'Infos Relatório'!$B$164,'Faturamento SP2'!$E$2:$E$557,'Infos Relatório'!$B196,'Faturamento SP2'!$Z$2:$Z$557,'Infos Relatório'!I$1)</f>
        <v>0</v>
      </c>
      <c r="O196" s="23">
        <f>COUNTIFS('Faturamento SP2'!$D$2:$D$557,'Infos Relatório'!$B$164,'Faturamento SP2'!$E$2:$E$557,'Infos Relatório'!$B196,'Faturamento SP2'!$Z$2:$Z$557,'Infos Relatório'!O$1)</f>
        <v>0</v>
      </c>
      <c r="P196" s="14">
        <f>SUMIFS('Faturamento SP2'!$G$2:$G$557,'Faturamento SP2'!$D$2:$D$557,'Infos Relatório'!$B$164,'Faturamento SP2'!$E$2:$E$557,'Infos Relatório'!$B196,'Faturamento SP2'!$Z$2:$Z$557,'Infos Relatório'!O$1)</f>
        <v>0</v>
      </c>
      <c r="Q196" s="14">
        <f>SUMIFS('Faturamento SP2'!$J$2:$J$557,'Faturamento SP2'!$D$2:$D$557,'Infos Relatório'!$B$164,'Faturamento SP2'!$E$2:$E$557,'Infos Relatório'!$B196,'Faturamento SP2'!$Z$2:$Z$557,'Infos Relatório'!O$1)</f>
        <v>0</v>
      </c>
      <c r="R196" s="15">
        <f>SUMIFS('Faturamento SP2'!$O$2:$O$557,'Faturamento SP2'!$D$2:$D$557,'Infos Relatório'!$B$164,'Faturamento SP2'!$E$2:$E$557,'Infos Relatório'!$B196,'Faturamento SP2'!$Z$2:$Z$557,'Infos Relatório'!O$1,'Faturamento SP2'!$T$2:$T$557,"Sim")+SUMIFS('Faturamento SP2'!$P$2:$P$557,'Faturamento SP2'!$D$2:$D$557,'Infos Relatório'!$B$164,'Faturamento SP2'!$E$2:$E$557,'Infos Relatório'!$B196,'Faturamento SP2'!$Z$2:$Z$557,'Infos Relatório'!O$1,'Faturamento SP2'!$T$2:$T$557,"Sim")</f>
        <v>0</v>
      </c>
      <c r="S196" s="27" t="e">
        <f t="shared" si="62"/>
        <v>#DIV/0!</v>
      </c>
      <c r="T196" s="24">
        <f>SUMIFS('Faturamento SP2'!$H$2:$H$557,'Faturamento SP2'!$D$2:$D$557,'Infos Relatório'!$B$164,'Faturamento SP2'!$E$2:$E$557,'Infos Relatório'!$B196,'Faturamento SP2'!$Z$2:$Z$557,'Infos Relatório'!O$1)</f>
        <v>0</v>
      </c>
      <c r="U196" s="23">
        <f>COUNTIFS('Faturamento SP2'!$D$2:$D$557,'Infos Relatório'!$B$164,'Faturamento SP2'!$E$2:$E$557,'Infos Relatório'!$B196,'Faturamento SP2'!$Z$2:$Z$557,'Infos Relatório'!U$1)</f>
        <v>0</v>
      </c>
      <c r="V196" s="14">
        <f>SUMIFS('Faturamento SP2'!$G$2:$G$557,'Faturamento SP2'!$D$2:$D$557,'Infos Relatório'!$B$164,'Faturamento SP2'!$E$2:$E$557,'Infos Relatório'!$B196,'Faturamento SP2'!$Z$2:$Z$557,'Infos Relatório'!U$1)</f>
        <v>0</v>
      </c>
      <c r="W196" s="14">
        <f>SUMIFS('Faturamento SP2'!$J$2:$J$557,'Faturamento SP2'!$D$2:$D$557,'Infos Relatório'!$B$164,'Faturamento SP2'!$E$2:$E$557,'Infos Relatório'!$B196,'Faturamento SP2'!$Z$2:$Z$557,'Infos Relatório'!U$1)</f>
        <v>0</v>
      </c>
      <c r="X196" s="15">
        <f>SUMIFS('Faturamento SP2'!$O$2:$O$557,'Faturamento SP2'!$D$2:$D$557,'Infos Relatório'!$B$164,'Faturamento SP2'!$E$2:$E$557,'Infos Relatório'!$B196,'Faturamento SP2'!$Z$2:$Z$557,'Infos Relatório'!U$1,'Faturamento SP2'!$T$2:$T$557,"Sim")+SUMIFS('Faturamento SP2'!$P$2:$P$557,'Faturamento SP2'!$D$2:$D$557,'Infos Relatório'!$B$164,'Faturamento SP2'!$E$2:$E$557,'Infos Relatório'!$B196,'Faturamento SP2'!$Z$2:$Z$557,'Infos Relatório'!U$1,'Faturamento SP2'!$T$2:$T$557,"Sim")</f>
        <v>0</v>
      </c>
      <c r="Y196" s="27" t="e">
        <f t="shared" si="63"/>
        <v>#DIV/0!</v>
      </c>
      <c r="Z196" s="24">
        <f>SUMIFS('Faturamento SP2'!$H$2:$H$557,'Faturamento SP2'!$D$2:$D$557,'Infos Relatório'!$B$164,'Faturamento SP2'!$E$2:$E$557,'Infos Relatório'!$B196,'Faturamento SP2'!$Z$2:$Z$557,'Infos Relatório'!U$1)</f>
        <v>0</v>
      </c>
      <c r="AA196" s="23">
        <f>COUNTIFS('Faturamento SP2'!$D$2:$D$557,'Infos Relatório'!$B$164,'Faturamento SP2'!$E$2:$E$557,'Infos Relatório'!$B196,'Faturamento SP2'!$Z$2:$Z$557,'Infos Relatório'!AA$1)</f>
        <v>0</v>
      </c>
      <c r="AB196" s="14">
        <f>SUMIFS('Faturamento SP2'!$G$2:$G$557,'Faturamento SP2'!$D$2:$D$557,'Infos Relatório'!$B$164,'Faturamento SP2'!$E$2:$E$557,'Infos Relatório'!$B196,'Faturamento SP2'!$Z$2:$Z$557,'Infos Relatório'!AA$1)</f>
        <v>0</v>
      </c>
      <c r="AC196" s="14">
        <f>SUMIFS('Faturamento SP2'!$J$2:$J$557,'Faturamento SP2'!$D$2:$D$557,'Infos Relatório'!$B$164,'Faturamento SP2'!$E$2:$E$557,'Infos Relatório'!$B196,'Faturamento SP2'!$Z$2:$Z$557,'Infos Relatório'!AA$1)</f>
        <v>0</v>
      </c>
      <c r="AD196" s="15">
        <f>SUMIFS('Faturamento SP2'!$O$2:$O$557,'Faturamento SP2'!$D$2:$D$557,'Infos Relatório'!$B$164,'Faturamento SP2'!$E$2:$E$557,'Infos Relatório'!$B196,'Faturamento SP2'!$Z$2:$Z$557,'Infos Relatório'!AA$1,'Faturamento SP2'!$T$2:$T$557,"Sim")+SUMIFS('Faturamento SP2'!$P$2:$P$557,'Faturamento SP2'!$D$2:$D$557,'Infos Relatório'!$B$164,'Faturamento SP2'!$E$2:$E$557,'Infos Relatório'!$B196,'Faturamento SP2'!$Z$2:$Z$557,'Infos Relatório'!AA$1,'Faturamento SP2'!$T$2:$T$557,"Sim")</f>
        <v>0</v>
      </c>
      <c r="AE196" s="27" t="e">
        <f t="shared" si="64"/>
        <v>#DIV/0!</v>
      </c>
      <c r="AF196" s="24">
        <f>SUMIFS('Faturamento SP2'!$H$2:$H$557,'Faturamento SP2'!$D$2:$D$557,'Infos Relatório'!$B$164,'Faturamento SP2'!$E$2:$E$557,'Infos Relatório'!$B196,'Faturamento SP2'!$Z$2:$Z$557,'Infos Relatório'!AA$1)</f>
        <v>0</v>
      </c>
      <c r="AG196" s="23">
        <f>COUNTIFS('Faturamento SP2'!$D$2:$D$557,'Infos Relatório'!$B$164,'Faturamento SP2'!$E$2:$E$557,'Infos Relatório'!$B196,'Faturamento SP2'!$Z$2:$Z$557,'Infos Relatório'!AG$1)</f>
        <v>0</v>
      </c>
      <c r="AH196" s="14">
        <f>SUMIFS('Faturamento SP2'!$G$2:$G$557,'Faturamento SP2'!$D$2:$D$557,'Infos Relatório'!$B$164,'Faturamento SP2'!$E$2:$E$557,'Infos Relatório'!$B196,'Faturamento SP2'!$Z$2:$Z$557,'Infos Relatório'!AG$1)</f>
        <v>0</v>
      </c>
      <c r="AI196" s="14">
        <f>SUMIFS('Faturamento SP2'!$J$2:$J$557,'Faturamento SP2'!$D$2:$D$557,'Infos Relatório'!$B$164,'Faturamento SP2'!$E$2:$E$557,'Infos Relatório'!$B196,'Faturamento SP2'!$Z$2:$Z$557,'Infos Relatório'!AG$1)</f>
        <v>0</v>
      </c>
      <c r="AJ196" s="15">
        <f>SUMIFS('Faturamento SP2'!$O$2:$O$557,'Faturamento SP2'!$D$2:$D$557,'Infos Relatório'!$B$164,'Faturamento SP2'!$E$2:$E$557,'Infos Relatório'!$B196,'Faturamento SP2'!$Z$2:$Z$557,'Infos Relatório'!AG$1,'Faturamento SP2'!$T$2:$T$557,"Sim")+SUMIFS('Faturamento SP2'!$P$2:$P$557,'Faturamento SP2'!$D$2:$D$557,'Infos Relatório'!$B$164,'Faturamento SP2'!$E$2:$E$557,'Infos Relatório'!$B196,'Faturamento SP2'!$Z$2:$Z$557,'Infos Relatório'!AG$1,'Faturamento SP2'!$T$2:$T$557,"Sim")</f>
        <v>0</v>
      </c>
      <c r="AK196" s="27" t="e">
        <f t="shared" si="65"/>
        <v>#DIV/0!</v>
      </c>
      <c r="AL196" s="24">
        <f>SUMIFS('Faturamento SP2'!$H$2:$H$557,'Faturamento SP2'!$D$2:$D$557,'Infos Relatório'!$B$164,'Faturamento SP2'!$E$2:$E$557,'Infos Relatório'!$B196,'Faturamento SP2'!$Z$2:$Z$557,'Infos Relatório'!AG$1)</f>
        <v>0</v>
      </c>
      <c r="AM196" s="23">
        <f>COUNTIFS('Faturamento SP2'!$D$2:$D$557,'Infos Relatório'!$B$164,'Faturamento SP2'!$E$2:$E$557,'Infos Relatório'!$B196,'Faturamento SP2'!$Z$2:$Z$557,'Infos Relatório'!AM$1)</f>
        <v>0</v>
      </c>
      <c r="AN196" s="14">
        <f>SUMIFS('Faturamento SP2'!$G$2:$G$557,'Faturamento SP2'!$D$2:$D$557,'Infos Relatório'!$B$164,'Faturamento SP2'!$E$2:$E$557,'Infos Relatório'!$B196,'Faturamento SP2'!$Z$2:$Z$557,'Infos Relatório'!AM$1)</f>
        <v>0</v>
      </c>
      <c r="AO196" s="14">
        <f>SUMIFS('Faturamento SP2'!$J$2:$J$557,'Faturamento SP2'!$D$2:$D$557,'Infos Relatório'!$B$164,'Faturamento SP2'!$E$2:$E$557,'Infos Relatório'!$B196,'Faturamento SP2'!$Z$2:$Z$557,'Infos Relatório'!AM$1)</f>
        <v>0</v>
      </c>
      <c r="AP196" s="15">
        <f>SUMIFS('Faturamento SP2'!$O$2:$O$557,'Faturamento SP2'!$D$2:$D$557,'Infos Relatório'!$B$164,'Faturamento SP2'!$E$2:$E$557,'Infos Relatório'!$B196,'Faturamento SP2'!$Z$2:$Z$557,'Infos Relatório'!AM$1,'Faturamento SP2'!$T$2:$T$557,"Sim")+SUMIFS('Faturamento SP2'!$P$2:$P$557,'Faturamento SP2'!$D$2:$D$557,'Infos Relatório'!$B$164,'Faturamento SP2'!$E$2:$E$557,'Infos Relatório'!$B196,'Faturamento SP2'!$Z$2:$Z$557,'Infos Relatório'!AM$1,'Faturamento SP2'!$T$2:$T$557,"Sim")</f>
        <v>0</v>
      </c>
      <c r="AQ196" s="27" t="e">
        <f t="shared" si="66"/>
        <v>#DIV/0!</v>
      </c>
      <c r="AR196" s="24">
        <f>SUMIFS('Faturamento SP2'!$H$2:$H$557,'Faturamento SP2'!$D$2:$D$557,'Infos Relatório'!$B$164,'Faturamento SP2'!$E$2:$E$557,'Infos Relatório'!$B196,'Faturamento SP2'!$Z$2:$Z$557,'Infos Relatório'!AM$1)</f>
        <v>0</v>
      </c>
      <c r="AS196" s="23">
        <f>COUNTIFS('Faturamento SP2'!$D$2:$D$557,'Infos Relatório'!$B$164,'Faturamento SP2'!$E$2:$E$557,'Infos Relatório'!$B196,'Faturamento SP2'!$Z$2:$Z$557,'Infos Relatório'!AS$1)</f>
        <v>0</v>
      </c>
      <c r="AT196" s="14">
        <f>SUMIFS('Faturamento SP2'!$G$2:$G$557,'Faturamento SP2'!$D$2:$D$557,'Infos Relatório'!$B$164,'Faturamento SP2'!$E$2:$E$557,'Infos Relatório'!$B196,'Faturamento SP2'!$Z$2:$Z$557,'Infos Relatório'!AS$1)</f>
        <v>0</v>
      </c>
      <c r="AU196" s="14">
        <f>SUMIFS('Faturamento SP2'!$J$2:$J$557,'Faturamento SP2'!$D$2:$D$557,'Infos Relatório'!$B$164,'Faturamento SP2'!$E$2:$E$557,'Infos Relatório'!$B196,'Faturamento SP2'!$Z$2:$Z$557,'Infos Relatório'!AS$1)</f>
        <v>0</v>
      </c>
      <c r="AV196" s="15">
        <f>SUMIFS('Faturamento SP2'!$O$2:$O$557,'Faturamento SP2'!$D$2:$D$557,'Infos Relatório'!$B$164,'Faturamento SP2'!$E$2:$E$557,'Infos Relatório'!$B196,'Faturamento SP2'!$Z$2:$Z$557,'Infos Relatório'!AS$1,'Faturamento SP2'!$T$2:$T$557,"Sim")+SUMIFS('Faturamento SP2'!$P$2:$P$557,'Faturamento SP2'!$D$2:$D$557,'Infos Relatório'!$B$164,'Faturamento SP2'!$E$2:$E$557,'Infos Relatório'!$B196,'Faturamento SP2'!$Z$2:$Z$557,'Infos Relatório'!AS$1,'Faturamento SP2'!$T$2:$T$557,"Sim")</f>
        <v>0</v>
      </c>
      <c r="AW196" s="27" t="e">
        <f t="shared" si="67"/>
        <v>#DIV/0!</v>
      </c>
      <c r="AX196" s="24">
        <f>SUMIFS('Faturamento SP2'!$H$2:$H$557,'Faturamento SP2'!$D$2:$D$557,'Infos Relatório'!$B$164,'Faturamento SP2'!$E$2:$E$557,'Infos Relatório'!$B196,'Faturamento SP2'!$Z$2:$Z$557,'Infos Relatório'!AS$1)</f>
        <v>0</v>
      </c>
      <c r="AY196" s="23">
        <f>COUNTIFS('Faturamento SP2'!$D$2:$D$557,'Infos Relatório'!$B$164,'Faturamento SP2'!$E$2:$E$557,'Infos Relatório'!$B196,'Faturamento SP2'!$Z$2:$Z$557,'Infos Relatório'!AY$1)</f>
        <v>0</v>
      </c>
      <c r="AZ196" s="14">
        <f>SUMIFS('Faturamento SP2'!$G$2:$G$557,'Faturamento SP2'!$D$2:$D$557,'Infos Relatório'!$B$164,'Faturamento SP2'!$E$2:$E$557,'Infos Relatório'!$B196,'Faturamento SP2'!$Z$2:$Z$557,'Infos Relatório'!AY$1)</f>
        <v>0</v>
      </c>
      <c r="BA196" s="14">
        <f>SUMIFS('Faturamento SP2'!$J$2:$J$557,'Faturamento SP2'!$D$2:$D$557,'Infos Relatório'!$B$164,'Faturamento SP2'!$E$2:$E$557,'Infos Relatório'!$B196,'Faturamento SP2'!$Z$2:$Z$557,'Infos Relatório'!AY$1)</f>
        <v>0</v>
      </c>
      <c r="BB196" s="15">
        <f>SUMIFS('Faturamento SP2'!$O$2:$O$557,'Faturamento SP2'!$D$2:$D$557,'Infos Relatório'!$B$164,'Faturamento SP2'!$E$2:$E$557,'Infos Relatório'!$B196,'Faturamento SP2'!$Z$2:$Z$557,'Infos Relatório'!AY$1,'Faturamento SP2'!$T$2:$T$557,"Sim")+SUMIFS('Faturamento SP2'!$P$2:$P$557,'Faturamento SP2'!$D$2:$D$557,'Infos Relatório'!$B$164,'Faturamento SP2'!$E$2:$E$557,'Infos Relatório'!$B196,'Faturamento SP2'!$Z$2:$Z$557,'Infos Relatório'!AY$1,'Faturamento SP2'!$T$2:$T$557,"Sim")</f>
        <v>0</v>
      </c>
      <c r="BC196" s="27" t="e">
        <f t="shared" si="68"/>
        <v>#DIV/0!</v>
      </c>
      <c r="BD196" s="24">
        <f>SUMIFS('Faturamento SP2'!$H$2:$H$557,'Faturamento SP2'!$D$2:$D$557,'Infos Relatório'!$B$164,'Faturamento SP2'!$E$2:$E$557,'Infos Relatório'!$B196,'Faturamento SP2'!$Z$2:$Z$557,'Infos Relatório'!AY$1)</f>
        <v>0</v>
      </c>
      <c r="BE196" s="23">
        <f>COUNTIFS('Faturamento SP2'!$D$2:$D$557,'Infos Relatório'!$B$164,'Faturamento SP2'!$E$2:$E$557,'Infos Relatório'!$B196,'Faturamento SP2'!$Z$2:$Z$557,'Infos Relatório'!BE$1)</f>
        <v>0</v>
      </c>
      <c r="BF196" s="14">
        <f>SUMIFS('Faturamento SP2'!$G$2:$G$557,'Faturamento SP2'!$D$2:$D$557,'Infos Relatório'!$B$164,'Faturamento SP2'!$E$2:$E$557,'Infos Relatório'!$B196,'Faturamento SP2'!$Z$2:$Z$557,'Infos Relatório'!BE$1)</f>
        <v>0</v>
      </c>
      <c r="BG196" s="14">
        <f>SUMIFS('Faturamento SP2'!$J$2:$J$557,'Faturamento SP2'!$D$2:$D$557,'Infos Relatório'!$B$164,'Faturamento SP2'!$E$2:$E$557,'Infos Relatório'!$B196,'Faturamento SP2'!$Z$2:$Z$557,'Infos Relatório'!BE$1)</f>
        <v>0</v>
      </c>
      <c r="BH196" s="15">
        <f>SUMIFS('Faturamento SP2'!$O$2:$O$557,'Faturamento SP2'!$D$2:$D$557,'Infos Relatório'!$B$164,'Faturamento SP2'!$E$2:$E$557,'Infos Relatório'!$B196,'Faturamento SP2'!$Z$2:$Z$557,'Infos Relatório'!BE$1,'Faturamento SP2'!$T$2:$T$557,"Sim")+SUMIFS('Faturamento SP2'!$P$2:$P$557,'Faturamento SP2'!$D$2:$D$557,'Infos Relatório'!$B$164,'Faturamento SP2'!$E$2:$E$557,'Infos Relatório'!$B196,'Faturamento SP2'!$Z$2:$Z$557,'Infos Relatório'!BE$1,'Faturamento SP2'!$T$2:$T$557,"Sim")</f>
        <v>0</v>
      </c>
      <c r="BI196" s="27" t="e">
        <f t="shared" si="69"/>
        <v>#DIV/0!</v>
      </c>
      <c r="BJ196" s="24">
        <f>SUMIFS('Faturamento SP2'!$H$2:$H$557,'Faturamento SP2'!$D$2:$D$557,'Infos Relatório'!$B$164,'Faturamento SP2'!$E$2:$E$557,'Infos Relatório'!$B196,'Faturamento SP2'!$Z$2:$Z$557,'Infos Relatório'!BE$1)</f>
        <v>0</v>
      </c>
      <c r="BK196" s="23">
        <f>COUNTIFS('Faturamento SP2'!$D$2:$D$557,'Infos Relatório'!$B$164,'Faturamento SP2'!$E$2:$E$557,'Infos Relatório'!$B196,'Faturamento SP2'!$Z$2:$Z$557,'Infos Relatório'!BK$1)</f>
        <v>0</v>
      </c>
      <c r="BL196" s="14">
        <f>SUMIFS('Faturamento SP2'!$G$2:$G$557,'Faturamento SP2'!$D$2:$D$557,'Infos Relatório'!$B$164,'Faturamento SP2'!$E$2:$E$557,'Infos Relatório'!$B196,'Faturamento SP2'!$Z$2:$Z$557,'Infos Relatório'!BK$1)</f>
        <v>0</v>
      </c>
      <c r="BM196" s="14">
        <f>SUMIFS('Faturamento SP2'!$J$2:$J$557,'Faturamento SP2'!$D$2:$D$557,'Infos Relatório'!$B$164,'Faturamento SP2'!$E$2:$E$557,'Infos Relatório'!$B196,'Faturamento SP2'!$Z$2:$Z$557,'Infos Relatório'!BK$1)</f>
        <v>0</v>
      </c>
      <c r="BN196" s="15">
        <f>SUMIFS('Faturamento SP2'!$O$2:$O$557,'Faturamento SP2'!$D$2:$D$557,'Infos Relatório'!$B$164,'Faturamento SP2'!$E$2:$E$557,'Infos Relatório'!$B196,'Faturamento SP2'!$Z$2:$Z$557,'Infos Relatório'!BK$1,'Faturamento SP2'!$T$2:$T$557,"Sim")+SUMIFS('Faturamento SP2'!$P$2:$P$557,'Faturamento SP2'!$D$2:$D$557,'Infos Relatório'!$B$164,'Faturamento SP2'!$E$2:$E$557,'Infos Relatório'!$B196,'Faturamento SP2'!$Z$2:$Z$557,'Infos Relatório'!BK$1,'Faturamento SP2'!$T$2:$T$557,"Sim")</f>
        <v>0</v>
      </c>
      <c r="BO196" s="27" t="e">
        <f t="shared" si="70"/>
        <v>#DIV/0!</v>
      </c>
      <c r="BP196" s="24">
        <f>SUMIFS('Faturamento SP2'!$H$2:$H$557,'Faturamento SP2'!$D$2:$D$557,'Infos Relatório'!$B$164,'Faturamento SP2'!$E$2:$E$557,'Infos Relatório'!$B196,'Faturamento SP2'!$Z$2:$Z$557,'Infos Relatório'!BK$1)</f>
        <v>0</v>
      </c>
      <c r="BQ196" s="23">
        <f>COUNTIFS('Faturamento SP2'!$D$2:$D$557,'Infos Relatório'!$B$164,'Faturamento SP2'!$E$2:$E$557,'Infos Relatório'!$B196,'Faturamento SP2'!$Z$2:$Z$557,'Infos Relatório'!BQ$1)</f>
        <v>0</v>
      </c>
      <c r="BR196" s="14">
        <f>SUMIFS('Faturamento SP2'!$G$2:$G$557,'Faturamento SP2'!$D$2:$D$557,'Infos Relatório'!$B$164,'Faturamento SP2'!$E$2:$E$557,'Infos Relatório'!$B196,'Faturamento SP2'!$Z$2:$Z$557,'Infos Relatório'!BQ$1)</f>
        <v>0</v>
      </c>
      <c r="BS196" s="14">
        <f>SUMIFS('Faturamento SP2'!$J$2:$J$557,'Faturamento SP2'!$D$2:$D$557,'Infos Relatório'!$B$164,'Faturamento SP2'!$E$2:$E$557,'Infos Relatório'!$B196,'Faturamento SP2'!$Z$2:$Z$557,'Infos Relatório'!BQ$1)</f>
        <v>0</v>
      </c>
      <c r="BT196" s="15">
        <f>SUMIFS('Faturamento SP2'!$O$2:$O$557,'Faturamento SP2'!$D$2:$D$557,'Infos Relatório'!$B$164,'Faturamento SP2'!$E$2:$E$557,'Infos Relatório'!$B196,'Faturamento SP2'!$Z$2:$Z$557,'Infos Relatório'!BQ$1,'Faturamento SP2'!$T$2:$T$557,"Sim")+SUMIFS('Faturamento SP2'!$P$2:$P$557,'Faturamento SP2'!$D$2:$D$557,'Infos Relatório'!$B$164,'Faturamento SP2'!$E$2:$E$557,'Infos Relatório'!$B196,'Faturamento SP2'!$Z$2:$Z$557,'Infos Relatório'!BQ$1,'Faturamento SP2'!$T$2:$T$557,"Sim")</f>
        <v>0</v>
      </c>
      <c r="BU196" s="27" t="e">
        <f t="shared" si="71"/>
        <v>#DIV/0!</v>
      </c>
      <c r="BV196" s="24">
        <f>SUMIFS('Faturamento SP2'!$H$2:$H$557,'Faturamento SP2'!$D$2:$D$557,'Infos Relatório'!$B$164,'Faturamento SP2'!$E$2:$E$557,'Infos Relatório'!$B196,'Faturamento SP2'!$Z$2:$Z$557,'Infos Relatório'!BQ$1)</f>
        <v>0</v>
      </c>
    </row>
    <row r="197" spans="2:74">
      <c r="B197" s="17" t="s">
        <v>777</v>
      </c>
      <c r="C197" s="23">
        <f>COUNTIFS('Faturamento SP2'!$D$2:$D$557,'Infos Relatório'!$B$164,'Faturamento SP2'!$E$2:$E$557,'Infos Relatório'!$B197,'Faturamento SP2'!$Z$2:$Z$557,'Infos Relatório'!C$1)</f>
        <v>0</v>
      </c>
      <c r="D197" s="14">
        <f>SUMIFS('Faturamento SP2'!$G$2:$G$557,'Faturamento SP2'!$D$2:$D$557,'Infos Relatório'!$B$164,'Faturamento SP2'!$E$2:$E$557,'Infos Relatório'!$B197,'Faturamento SP2'!$Z$2:$Z$557,'Infos Relatório'!C$1)</f>
        <v>0</v>
      </c>
      <c r="E197" s="55">
        <f>SUMIFS('Faturamento SP2'!$J$2:$J$557,'Faturamento SP2'!$D$2:$D$557,'Infos Relatório'!$B$164,'Faturamento SP2'!$E$2:$E$557,'Infos Relatório'!$B197,'Faturamento SP2'!$Z$2:$Z$557,'Infos Relatório'!C$1)</f>
        <v>0</v>
      </c>
      <c r="F197" s="15">
        <f>SUMIFS('Faturamento SP2'!$O$2:$O$557,'Faturamento SP2'!$D$2:$D$557,'Infos Relatório'!$B$164,'Faturamento SP2'!$E$2:$E$557,'Infos Relatório'!$B197,'Faturamento SP2'!$Z$2:$Z$557,'Infos Relatório'!C$1,'Faturamento SP2'!$T$2:$T$557,"Sim")+SUMIFS('Faturamento SP2'!$P$2:$P$557,'Faturamento SP2'!$D$2:$D$557,'Infos Relatório'!$B$164,'Faturamento SP2'!$E$2:$E$557,'Infos Relatório'!$B197,'Faturamento SP2'!$Z$2:$Z$557,'Infos Relatório'!C$1,'Faturamento SP2'!$T$2:$T$557,"Sim")</f>
        <v>0</v>
      </c>
      <c r="G197" s="60" t="e">
        <f t="shared" si="60"/>
        <v>#DIV/0!</v>
      </c>
      <c r="H197" s="24">
        <f>SUMIFS('Faturamento SP2'!$H$2:$H$557,'Faturamento SP2'!$D$2:$D$557,'Infos Relatório'!$B$164,'Faturamento SP2'!$E$2:$E$557,'Infos Relatório'!$B197,'Faturamento SP2'!$Z$2:$Z$557,'Infos Relatório'!C$1)</f>
        <v>0</v>
      </c>
      <c r="I197" s="23">
        <f>COUNTIFS('Faturamento SP2'!$D$2:$D$557,'Infos Relatório'!$B$164,'Faturamento SP2'!$E$2:$E$557,'Infos Relatório'!$B197,'Faturamento SP2'!$Z$2:$Z$557,'Infos Relatório'!I$1)</f>
        <v>0</v>
      </c>
      <c r="J197" s="14">
        <f>SUMIFS('Faturamento SP2'!$G$2:$G$557,'Faturamento SP2'!$D$2:$D$557,'Infos Relatório'!$B$164,'Faturamento SP2'!$E$2:$E$557,'Infos Relatório'!$B197,'Faturamento SP2'!$Z$2:$Z$557,'Infos Relatório'!I$1)</f>
        <v>0</v>
      </c>
      <c r="K197" s="55">
        <f>SUMIFS('Faturamento SP2'!$J$2:$J$557,'Faturamento SP2'!$D$2:$D$557,'Infos Relatório'!$B$164,'Faturamento SP2'!$E$2:$E$557,'Infos Relatório'!$B197,'Faturamento SP2'!$Z$2:$Z$557,'Infos Relatório'!I$1)</f>
        <v>0</v>
      </c>
      <c r="L197" s="15">
        <f>SUMIFS('Faturamento SP2'!$O$2:$O$557,'Faturamento SP2'!$D$2:$D$557,'Infos Relatório'!$B$164,'Faturamento SP2'!$E$2:$E$557,'Infos Relatório'!$B197,'Faturamento SP2'!$Z$2:$Z$557,'Infos Relatório'!I$1,'Faturamento SP2'!$T$2:$T$557,"Sim")+SUMIFS('Faturamento SP2'!$P$2:$P$557,'Faturamento SP2'!$D$2:$D$557,'Infos Relatório'!$B$164,'Faturamento SP2'!$E$2:$E$557,'Infos Relatório'!$B197,'Faturamento SP2'!$Z$2:$Z$557,'Infos Relatório'!I$1,'Faturamento SP2'!$T$2:$T$557,"Sim")</f>
        <v>0</v>
      </c>
      <c r="M197" s="27" t="e">
        <f t="shared" si="61"/>
        <v>#DIV/0!</v>
      </c>
      <c r="N197" s="24">
        <f>SUMIFS('Faturamento SP2'!$H$2:$H$557,'Faturamento SP2'!$D$2:$D$557,'Infos Relatório'!$B$164,'Faturamento SP2'!$E$2:$E$557,'Infos Relatório'!$B197,'Faturamento SP2'!$Z$2:$Z$557,'Infos Relatório'!I$1)</f>
        <v>0</v>
      </c>
      <c r="O197" s="23">
        <f>COUNTIFS('Faturamento SP2'!$D$2:$D$557,'Infos Relatório'!$B$164,'Faturamento SP2'!$E$2:$E$557,'Infos Relatório'!$B197,'Faturamento SP2'!$Z$2:$Z$557,'Infos Relatório'!O$1)</f>
        <v>0</v>
      </c>
      <c r="P197" s="14">
        <f>SUMIFS('Faturamento SP2'!$G$2:$G$557,'Faturamento SP2'!$D$2:$D$557,'Infos Relatório'!$B$164,'Faturamento SP2'!$E$2:$E$557,'Infos Relatório'!$B197,'Faturamento SP2'!$Z$2:$Z$557,'Infos Relatório'!O$1)</f>
        <v>0</v>
      </c>
      <c r="Q197" s="14">
        <f>SUMIFS('Faturamento SP2'!$J$2:$J$557,'Faturamento SP2'!$D$2:$D$557,'Infos Relatório'!$B$164,'Faturamento SP2'!$E$2:$E$557,'Infos Relatório'!$B197,'Faturamento SP2'!$Z$2:$Z$557,'Infos Relatório'!O$1)</f>
        <v>0</v>
      </c>
      <c r="R197" s="15">
        <f>SUMIFS('Faturamento SP2'!$O$2:$O$557,'Faturamento SP2'!$D$2:$D$557,'Infos Relatório'!$B$164,'Faturamento SP2'!$E$2:$E$557,'Infos Relatório'!$B197,'Faturamento SP2'!$Z$2:$Z$557,'Infos Relatório'!O$1,'Faturamento SP2'!$T$2:$T$557,"Sim")+SUMIFS('Faturamento SP2'!$P$2:$P$557,'Faturamento SP2'!$D$2:$D$557,'Infos Relatório'!$B$164,'Faturamento SP2'!$E$2:$E$557,'Infos Relatório'!$B197,'Faturamento SP2'!$Z$2:$Z$557,'Infos Relatório'!O$1,'Faturamento SP2'!$T$2:$T$557,"Sim")</f>
        <v>0</v>
      </c>
      <c r="S197" s="27" t="e">
        <f t="shared" si="62"/>
        <v>#DIV/0!</v>
      </c>
      <c r="T197" s="24">
        <f>SUMIFS('Faturamento SP2'!$H$2:$H$557,'Faturamento SP2'!$D$2:$D$557,'Infos Relatório'!$B$164,'Faturamento SP2'!$E$2:$E$557,'Infos Relatório'!$B197,'Faturamento SP2'!$Z$2:$Z$557,'Infos Relatório'!O$1)</f>
        <v>0</v>
      </c>
      <c r="U197" s="23">
        <f>COUNTIFS('Faturamento SP2'!$D$2:$D$557,'Infos Relatório'!$B$164,'Faturamento SP2'!$E$2:$E$557,'Infos Relatório'!$B197,'Faturamento SP2'!$Z$2:$Z$557,'Infos Relatório'!U$1)</f>
        <v>0</v>
      </c>
      <c r="V197" s="14">
        <f>SUMIFS('Faturamento SP2'!$G$2:$G$557,'Faturamento SP2'!$D$2:$D$557,'Infos Relatório'!$B$164,'Faturamento SP2'!$E$2:$E$557,'Infos Relatório'!$B197,'Faturamento SP2'!$Z$2:$Z$557,'Infos Relatório'!U$1)</f>
        <v>0</v>
      </c>
      <c r="W197" s="14">
        <f>SUMIFS('Faturamento SP2'!$J$2:$J$557,'Faturamento SP2'!$D$2:$D$557,'Infos Relatório'!$B$164,'Faturamento SP2'!$E$2:$E$557,'Infos Relatório'!$B197,'Faturamento SP2'!$Z$2:$Z$557,'Infos Relatório'!U$1)</f>
        <v>0</v>
      </c>
      <c r="X197" s="15">
        <f>SUMIFS('Faturamento SP2'!$O$2:$O$557,'Faturamento SP2'!$D$2:$D$557,'Infos Relatório'!$B$164,'Faturamento SP2'!$E$2:$E$557,'Infos Relatório'!$B197,'Faturamento SP2'!$Z$2:$Z$557,'Infos Relatório'!U$1,'Faturamento SP2'!$T$2:$T$557,"Sim")+SUMIFS('Faturamento SP2'!$P$2:$P$557,'Faturamento SP2'!$D$2:$D$557,'Infos Relatório'!$B$164,'Faturamento SP2'!$E$2:$E$557,'Infos Relatório'!$B197,'Faturamento SP2'!$Z$2:$Z$557,'Infos Relatório'!U$1,'Faturamento SP2'!$T$2:$T$557,"Sim")</f>
        <v>0</v>
      </c>
      <c r="Y197" s="27" t="e">
        <f t="shared" si="63"/>
        <v>#DIV/0!</v>
      </c>
      <c r="Z197" s="24">
        <f>SUMIFS('Faturamento SP2'!$H$2:$H$557,'Faturamento SP2'!$D$2:$D$557,'Infos Relatório'!$B$164,'Faturamento SP2'!$E$2:$E$557,'Infos Relatório'!$B197,'Faturamento SP2'!$Z$2:$Z$557,'Infos Relatório'!U$1)</f>
        <v>0</v>
      </c>
      <c r="AA197" s="23">
        <f>COUNTIFS('Faturamento SP2'!$D$2:$D$557,'Infos Relatório'!$B$164,'Faturamento SP2'!$E$2:$E$557,'Infos Relatório'!$B197,'Faturamento SP2'!$Z$2:$Z$557,'Infos Relatório'!AA$1)</f>
        <v>0</v>
      </c>
      <c r="AB197" s="14">
        <f>SUMIFS('Faturamento SP2'!$G$2:$G$557,'Faturamento SP2'!$D$2:$D$557,'Infos Relatório'!$B$164,'Faturamento SP2'!$E$2:$E$557,'Infos Relatório'!$B197,'Faturamento SP2'!$Z$2:$Z$557,'Infos Relatório'!AA$1)</f>
        <v>0</v>
      </c>
      <c r="AC197" s="14">
        <f>SUMIFS('Faturamento SP2'!$J$2:$J$557,'Faturamento SP2'!$D$2:$D$557,'Infos Relatório'!$B$164,'Faturamento SP2'!$E$2:$E$557,'Infos Relatório'!$B197,'Faturamento SP2'!$Z$2:$Z$557,'Infos Relatório'!AA$1)</f>
        <v>0</v>
      </c>
      <c r="AD197" s="15">
        <f>SUMIFS('Faturamento SP2'!$O$2:$O$557,'Faturamento SP2'!$D$2:$D$557,'Infos Relatório'!$B$164,'Faturamento SP2'!$E$2:$E$557,'Infos Relatório'!$B197,'Faturamento SP2'!$Z$2:$Z$557,'Infos Relatório'!AA$1,'Faturamento SP2'!$T$2:$T$557,"Sim")+SUMIFS('Faturamento SP2'!$P$2:$P$557,'Faturamento SP2'!$D$2:$D$557,'Infos Relatório'!$B$164,'Faturamento SP2'!$E$2:$E$557,'Infos Relatório'!$B197,'Faturamento SP2'!$Z$2:$Z$557,'Infos Relatório'!AA$1,'Faturamento SP2'!$T$2:$T$557,"Sim")</f>
        <v>0</v>
      </c>
      <c r="AE197" s="27" t="e">
        <f t="shared" si="64"/>
        <v>#DIV/0!</v>
      </c>
      <c r="AF197" s="24">
        <f>SUMIFS('Faturamento SP2'!$H$2:$H$557,'Faturamento SP2'!$D$2:$D$557,'Infos Relatório'!$B$164,'Faturamento SP2'!$E$2:$E$557,'Infos Relatório'!$B197,'Faturamento SP2'!$Z$2:$Z$557,'Infos Relatório'!AA$1)</f>
        <v>0</v>
      </c>
      <c r="AG197" s="23">
        <f>COUNTIFS('Faturamento SP2'!$D$2:$D$557,'Infos Relatório'!$B$164,'Faturamento SP2'!$E$2:$E$557,'Infos Relatório'!$B197,'Faturamento SP2'!$Z$2:$Z$557,'Infos Relatório'!AG$1)</f>
        <v>0</v>
      </c>
      <c r="AH197" s="14">
        <f>SUMIFS('Faturamento SP2'!$G$2:$G$557,'Faturamento SP2'!$D$2:$D$557,'Infos Relatório'!$B$164,'Faturamento SP2'!$E$2:$E$557,'Infos Relatório'!$B197,'Faturamento SP2'!$Z$2:$Z$557,'Infos Relatório'!AG$1)</f>
        <v>0</v>
      </c>
      <c r="AI197" s="14">
        <f>SUMIFS('Faturamento SP2'!$J$2:$J$557,'Faturamento SP2'!$D$2:$D$557,'Infos Relatório'!$B$164,'Faturamento SP2'!$E$2:$E$557,'Infos Relatório'!$B197,'Faturamento SP2'!$Z$2:$Z$557,'Infos Relatório'!AG$1)</f>
        <v>0</v>
      </c>
      <c r="AJ197" s="15">
        <f>SUMIFS('Faturamento SP2'!$O$2:$O$557,'Faturamento SP2'!$D$2:$D$557,'Infos Relatório'!$B$164,'Faturamento SP2'!$E$2:$E$557,'Infos Relatório'!$B197,'Faturamento SP2'!$Z$2:$Z$557,'Infos Relatório'!AG$1,'Faturamento SP2'!$T$2:$T$557,"Sim")+SUMIFS('Faturamento SP2'!$P$2:$P$557,'Faturamento SP2'!$D$2:$D$557,'Infos Relatório'!$B$164,'Faturamento SP2'!$E$2:$E$557,'Infos Relatório'!$B197,'Faturamento SP2'!$Z$2:$Z$557,'Infos Relatório'!AG$1,'Faturamento SP2'!$T$2:$T$557,"Sim")</f>
        <v>0</v>
      </c>
      <c r="AK197" s="27" t="e">
        <f t="shared" si="65"/>
        <v>#DIV/0!</v>
      </c>
      <c r="AL197" s="24">
        <f>SUMIFS('Faturamento SP2'!$H$2:$H$557,'Faturamento SP2'!$D$2:$D$557,'Infos Relatório'!$B$164,'Faturamento SP2'!$E$2:$E$557,'Infos Relatório'!$B197,'Faturamento SP2'!$Z$2:$Z$557,'Infos Relatório'!AG$1)</f>
        <v>0</v>
      </c>
      <c r="AM197" s="23">
        <f>COUNTIFS('Faturamento SP2'!$D$2:$D$557,'Infos Relatório'!$B$164,'Faturamento SP2'!$E$2:$E$557,'Infos Relatório'!$B197,'Faturamento SP2'!$Z$2:$Z$557,'Infos Relatório'!AM$1)</f>
        <v>0</v>
      </c>
      <c r="AN197" s="14">
        <f>SUMIFS('Faturamento SP2'!$G$2:$G$557,'Faturamento SP2'!$D$2:$D$557,'Infos Relatório'!$B$164,'Faturamento SP2'!$E$2:$E$557,'Infos Relatório'!$B197,'Faturamento SP2'!$Z$2:$Z$557,'Infos Relatório'!AM$1)</f>
        <v>0</v>
      </c>
      <c r="AO197" s="14">
        <f>SUMIFS('Faturamento SP2'!$J$2:$J$557,'Faturamento SP2'!$D$2:$D$557,'Infos Relatório'!$B$164,'Faturamento SP2'!$E$2:$E$557,'Infos Relatório'!$B197,'Faturamento SP2'!$Z$2:$Z$557,'Infos Relatório'!AM$1)</f>
        <v>0</v>
      </c>
      <c r="AP197" s="15">
        <f>SUMIFS('Faturamento SP2'!$O$2:$O$557,'Faturamento SP2'!$D$2:$D$557,'Infos Relatório'!$B$164,'Faturamento SP2'!$E$2:$E$557,'Infos Relatório'!$B197,'Faturamento SP2'!$Z$2:$Z$557,'Infos Relatório'!AM$1,'Faturamento SP2'!$T$2:$T$557,"Sim")+SUMIFS('Faturamento SP2'!$P$2:$P$557,'Faturamento SP2'!$D$2:$D$557,'Infos Relatório'!$B$164,'Faturamento SP2'!$E$2:$E$557,'Infos Relatório'!$B197,'Faturamento SP2'!$Z$2:$Z$557,'Infos Relatório'!AM$1,'Faturamento SP2'!$T$2:$T$557,"Sim")</f>
        <v>0</v>
      </c>
      <c r="AQ197" s="27" t="e">
        <f t="shared" si="66"/>
        <v>#DIV/0!</v>
      </c>
      <c r="AR197" s="24">
        <f>SUMIFS('Faturamento SP2'!$H$2:$H$557,'Faturamento SP2'!$D$2:$D$557,'Infos Relatório'!$B$164,'Faturamento SP2'!$E$2:$E$557,'Infos Relatório'!$B197,'Faturamento SP2'!$Z$2:$Z$557,'Infos Relatório'!AM$1)</f>
        <v>0</v>
      </c>
      <c r="AS197" s="23">
        <f>COUNTIFS('Faturamento SP2'!$D$2:$D$557,'Infos Relatório'!$B$164,'Faturamento SP2'!$E$2:$E$557,'Infos Relatório'!$B197,'Faturamento SP2'!$Z$2:$Z$557,'Infos Relatório'!AS$1)</f>
        <v>0</v>
      </c>
      <c r="AT197" s="14">
        <f>SUMIFS('Faturamento SP2'!$G$2:$G$557,'Faturamento SP2'!$D$2:$D$557,'Infos Relatório'!$B$164,'Faturamento SP2'!$E$2:$E$557,'Infos Relatório'!$B197,'Faturamento SP2'!$Z$2:$Z$557,'Infos Relatório'!AS$1)</f>
        <v>0</v>
      </c>
      <c r="AU197" s="14">
        <f>SUMIFS('Faturamento SP2'!$J$2:$J$557,'Faturamento SP2'!$D$2:$D$557,'Infos Relatório'!$B$164,'Faturamento SP2'!$E$2:$E$557,'Infos Relatório'!$B197,'Faturamento SP2'!$Z$2:$Z$557,'Infos Relatório'!AS$1)</f>
        <v>0</v>
      </c>
      <c r="AV197" s="15">
        <f>SUMIFS('Faturamento SP2'!$O$2:$O$557,'Faturamento SP2'!$D$2:$D$557,'Infos Relatório'!$B$164,'Faturamento SP2'!$E$2:$E$557,'Infos Relatório'!$B197,'Faturamento SP2'!$Z$2:$Z$557,'Infos Relatório'!AS$1,'Faturamento SP2'!$T$2:$T$557,"Sim")+SUMIFS('Faturamento SP2'!$P$2:$P$557,'Faturamento SP2'!$D$2:$D$557,'Infos Relatório'!$B$164,'Faturamento SP2'!$E$2:$E$557,'Infos Relatório'!$B197,'Faturamento SP2'!$Z$2:$Z$557,'Infos Relatório'!AS$1,'Faturamento SP2'!$T$2:$T$557,"Sim")</f>
        <v>0</v>
      </c>
      <c r="AW197" s="27" t="e">
        <f t="shared" si="67"/>
        <v>#DIV/0!</v>
      </c>
      <c r="AX197" s="24">
        <f>SUMIFS('Faturamento SP2'!$H$2:$H$557,'Faturamento SP2'!$D$2:$D$557,'Infos Relatório'!$B$164,'Faturamento SP2'!$E$2:$E$557,'Infos Relatório'!$B197,'Faturamento SP2'!$Z$2:$Z$557,'Infos Relatório'!AS$1)</f>
        <v>0</v>
      </c>
      <c r="AY197" s="23">
        <f>COUNTIFS('Faturamento SP2'!$D$2:$D$557,'Infos Relatório'!$B$164,'Faturamento SP2'!$E$2:$E$557,'Infos Relatório'!$B197,'Faturamento SP2'!$Z$2:$Z$557,'Infos Relatório'!AY$1)</f>
        <v>0</v>
      </c>
      <c r="AZ197" s="14">
        <f>SUMIFS('Faturamento SP2'!$G$2:$G$557,'Faturamento SP2'!$D$2:$D$557,'Infos Relatório'!$B$164,'Faturamento SP2'!$E$2:$E$557,'Infos Relatório'!$B197,'Faturamento SP2'!$Z$2:$Z$557,'Infos Relatório'!AY$1)</f>
        <v>0</v>
      </c>
      <c r="BA197" s="14">
        <f>SUMIFS('Faturamento SP2'!$J$2:$J$557,'Faturamento SP2'!$D$2:$D$557,'Infos Relatório'!$B$164,'Faturamento SP2'!$E$2:$E$557,'Infos Relatório'!$B197,'Faturamento SP2'!$Z$2:$Z$557,'Infos Relatório'!AY$1)</f>
        <v>0</v>
      </c>
      <c r="BB197" s="15">
        <f>SUMIFS('Faturamento SP2'!$O$2:$O$557,'Faturamento SP2'!$D$2:$D$557,'Infos Relatório'!$B$164,'Faturamento SP2'!$E$2:$E$557,'Infos Relatório'!$B197,'Faturamento SP2'!$Z$2:$Z$557,'Infos Relatório'!AY$1,'Faturamento SP2'!$T$2:$T$557,"Sim")+SUMIFS('Faturamento SP2'!$P$2:$P$557,'Faturamento SP2'!$D$2:$D$557,'Infos Relatório'!$B$164,'Faturamento SP2'!$E$2:$E$557,'Infos Relatório'!$B197,'Faturamento SP2'!$Z$2:$Z$557,'Infos Relatório'!AY$1,'Faturamento SP2'!$T$2:$T$557,"Sim")</f>
        <v>0</v>
      </c>
      <c r="BC197" s="27" t="e">
        <f t="shared" si="68"/>
        <v>#DIV/0!</v>
      </c>
      <c r="BD197" s="24">
        <f>SUMIFS('Faturamento SP2'!$H$2:$H$557,'Faturamento SP2'!$D$2:$D$557,'Infos Relatório'!$B$164,'Faturamento SP2'!$E$2:$E$557,'Infos Relatório'!$B197,'Faturamento SP2'!$Z$2:$Z$557,'Infos Relatório'!AY$1)</f>
        <v>0</v>
      </c>
      <c r="BE197" s="23">
        <f>COUNTIFS('Faturamento SP2'!$D$2:$D$557,'Infos Relatório'!$B$164,'Faturamento SP2'!$E$2:$E$557,'Infos Relatório'!$B197,'Faturamento SP2'!$Z$2:$Z$557,'Infos Relatório'!BE$1)</f>
        <v>0</v>
      </c>
      <c r="BF197" s="14">
        <f>SUMIFS('Faturamento SP2'!$G$2:$G$557,'Faturamento SP2'!$D$2:$D$557,'Infos Relatório'!$B$164,'Faturamento SP2'!$E$2:$E$557,'Infos Relatório'!$B197,'Faturamento SP2'!$Z$2:$Z$557,'Infos Relatório'!BE$1)</f>
        <v>0</v>
      </c>
      <c r="BG197" s="14">
        <f>SUMIFS('Faturamento SP2'!$J$2:$J$557,'Faturamento SP2'!$D$2:$D$557,'Infos Relatório'!$B$164,'Faturamento SP2'!$E$2:$E$557,'Infos Relatório'!$B197,'Faturamento SP2'!$Z$2:$Z$557,'Infos Relatório'!BE$1)</f>
        <v>0</v>
      </c>
      <c r="BH197" s="15">
        <f>SUMIFS('Faturamento SP2'!$O$2:$O$557,'Faturamento SP2'!$D$2:$D$557,'Infos Relatório'!$B$164,'Faturamento SP2'!$E$2:$E$557,'Infos Relatório'!$B197,'Faturamento SP2'!$Z$2:$Z$557,'Infos Relatório'!BE$1,'Faturamento SP2'!$T$2:$T$557,"Sim")+SUMIFS('Faturamento SP2'!$P$2:$P$557,'Faturamento SP2'!$D$2:$D$557,'Infos Relatório'!$B$164,'Faturamento SP2'!$E$2:$E$557,'Infos Relatório'!$B197,'Faturamento SP2'!$Z$2:$Z$557,'Infos Relatório'!BE$1,'Faturamento SP2'!$T$2:$T$557,"Sim")</f>
        <v>0</v>
      </c>
      <c r="BI197" s="27" t="e">
        <f t="shared" si="69"/>
        <v>#DIV/0!</v>
      </c>
      <c r="BJ197" s="24">
        <f>SUMIFS('Faturamento SP2'!$H$2:$H$557,'Faturamento SP2'!$D$2:$D$557,'Infos Relatório'!$B$164,'Faturamento SP2'!$E$2:$E$557,'Infos Relatório'!$B197,'Faturamento SP2'!$Z$2:$Z$557,'Infos Relatório'!BE$1)</f>
        <v>0</v>
      </c>
      <c r="BK197" s="23">
        <f>COUNTIFS('Faturamento SP2'!$D$2:$D$557,'Infos Relatório'!$B$164,'Faturamento SP2'!$E$2:$E$557,'Infos Relatório'!$B197,'Faturamento SP2'!$Z$2:$Z$557,'Infos Relatório'!BK$1)</f>
        <v>0</v>
      </c>
      <c r="BL197" s="14">
        <f>SUMIFS('Faturamento SP2'!$G$2:$G$557,'Faturamento SP2'!$D$2:$D$557,'Infos Relatório'!$B$164,'Faturamento SP2'!$E$2:$E$557,'Infos Relatório'!$B197,'Faturamento SP2'!$Z$2:$Z$557,'Infos Relatório'!BK$1)</f>
        <v>0</v>
      </c>
      <c r="BM197" s="14">
        <f>SUMIFS('Faturamento SP2'!$J$2:$J$557,'Faturamento SP2'!$D$2:$D$557,'Infos Relatório'!$B$164,'Faturamento SP2'!$E$2:$E$557,'Infos Relatório'!$B197,'Faturamento SP2'!$Z$2:$Z$557,'Infos Relatório'!BK$1)</f>
        <v>0</v>
      </c>
      <c r="BN197" s="15">
        <f>SUMIFS('Faturamento SP2'!$O$2:$O$557,'Faturamento SP2'!$D$2:$D$557,'Infos Relatório'!$B$164,'Faturamento SP2'!$E$2:$E$557,'Infos Relatório'!$B197,'Faturamento SP2'!$Z$2:$Z$557,'Infos Relatório'!BK$1,'Faturamento SP2'!$T$2:$T$557,"Sim")+SUMIFS('Faturamento SP2'!$P$2:$P$557,'Faturamento SP2'!$D$2:$D$557,'Infos Relatório'!$B$164,'Faturamento SP2'!$E$2:$E$557,'Infos Relatório'!$B197,'Faturamento SP2'!$Z$2:$Z$557,'Infos Relatório'!BK$1,'Faturamento SP2'!$T$2:$T$557,"Sim")</f>
        <v>0</v>
      </c>
      <c r="BO197" s="27" t="e">
        <f t="shared" si="70"/>
        <v>#DIV/0!</v>
      </c>
      <c r="BP197" s="24">
        <f>SUMIFS('Faturamento SP2'!$H$2:$H$557,'Faturamento SP2'!$D$2:$D$557,'Infos Relatório'!$B$164,'Faturamento SP2'!$E$2:$E$557,'Infos Relatório'!$B197,'Faturamento SP2'!$Z$2:$Z$557,'Infos Relatório'!BK$1)</f>
        <v>0</v>
      </c>
      <c r="BQ197" s="23">
        <f>COUNTIFS('Faturamento SP2'!$D$2:$D$557,'Infos Relatório'!$B$164,'Faturamento SP2'!$E$2:$E$557,'Infos Relatório'!$B197,'Faturamento SP2'!$Z$2:$Z$557,'Infos Relatório'!BQ$1)</f>
        <v>0</v>
      </c>
      <c r="BR197" s="14">
        <f>SUMIFS('Faturamento SP2'!$G$2:$G$557,'Faturamento SP2'!$D$2:$D$557,'Infos Relatório'!$B$164,'Faturamento SP2'!$E$2:$E$557,'Infos Relatório'!$B197,'Faturamento SP2'!$Z$2:$Z$557,'Infos Relatório'!BQ$1)</f>
        <v>0</v>
      </c>
      <c r="BS197" s="14">
        <f>SUMIFS('Faturamento SP2'!$J$2:$J$557,'Faturamento SP2'!$D$2:$D$557,'Infos Relatório'!$B$164,'Faturamento SP2'!$E$2:$E$557,'Infos Relatório'!$B197,'Faturamento SP2'!$Z$2:$Z$557,'Infos Relatório'!BQ$1)</f>
        <v>0</v>
      </c>
      <c r="BT197" s="15">
        <f>SUMIFS('Faturamento SP2'!$O$2:$O$557,'Faturamento SP2'!$D$2:$D$557,'Infos Relatório'!$B$164,'Faturamento SP2'!$E$2:$E$557,'Infos Relatório'!$B197,'Faturamento SP2'!$Z$2:$Z$557,'Infos Relatório'!BQ$1,'Faturamento SP2'!$T$2:$T$557,"Sim")+SUMIFS('Faturamento SP2'!$P$2:$P$557,'Faturamento SP2'!$D$2:$D$557,'Infos Relatório'!$B$164,'Faturamento SP2'!$E$2:$E$557,'Infos Relatório'!$B197,'Faturamento SP2'!$Z$2:$Z$557,'Infos Relatório'!BQ$1,'Faturamento SP2'!$T$2:$T$557,"Sim")</f>
        <v>0</v>
      </c>
      <c r="BU197" s="27" t="e">
        <f t="shared" si="71"/>
        <v>#DIV/0!</v>
      </c>
      <c r="BV197" s="24">
        <f>SUMIFS('Faturamento SP2'!$H$2:$H$557,'Faturamento SP2'!$D$2:$D$557,'Infos Relatório'!$B$164,'Faturamento SP2'!$E$2:$E$557,'Infos Relatório'!$B197,'Faturamento SP2'!$Z$2:$Z$557,'Infos Relatório'!BQ$1)</f>
        <v>0</v>
      </c>
    </row>
    <row r="198" spans="2:74">
      <c r="B198" s="17" t="s">
        <v>270</v>
      </c>
      <c r="C198" s="23">
        <f>COUNTIFS('Faturamento SP2'!$D$2:$D$557,'Infos Relatório'!$B$164,'Faturamento SP2'!$E$2:$E$557,'Infos Relatório'!$B198,'Faturamento SP2'!$Z$2:$Z$557,'Infos Relatório'!C$1)</f>
        <v>0</v>
      </c>
      <c r="D198" s="14">
        <f>SUMIFS('Faturamento SP2'!$G$2:$G$557,'Faturamento SP2'!$D$2:$D$557,'Infos Relatório'!$B$164,'Faturamento SP2'!$E$2:$E$557,'Infos Relatório'!$B198,'Faturamento SP2'!$Z$2:$Z$557,'Infos Relatório'!C$1)</f>
        <v>0</v>
      </c>
      <c r="E198" s="55">
        <f>SUMIFS('Faturamento SP2'!$J$2:$J$557,'Faturamento SP2'!$D$2:$D$557,'Infos Relatório'!$B$164,'Faturamento SP2'!$E$2:$E$557,'Infos Relatório'!$B198,'Faturamento SP2'!$Z$2:$Z$557,'Infos Relatório'!C$1)</f>
        <v>0</v>
      </c>
      <c r="F198" s="15">
        <f>SUMIFS('Faturamento SP2'!$O$2:$O$557,'Faturamento SP2'!$D$2:$D$557,'Infos Relatório'!$B$164,'Faturamento SP2'!$E$2:$E$557,'Infos Relatório'!$B198,'Faturamento SP2'!$Z$2:$Z$557,'Infos Relatório'!C$1,'Faturamento SP2'!$T$2:$T$557,"Sim")+SUMIFS('Faturamento SP2'!$P$2:$P$557,'Faturamento SP2'!$D$2:$D$557,'Infos Relatório'!$B$164,'Faturamento SP2'!$E$2:$E$557,'Infos Relatório'!$B198,'Faturamento SP2'!$Z$2:$Z$557,'Infos Relatório'!C$1,'Faturamento SP2'!$T$2:$T$557,"Sim")</f>
        <v>0</v>
      </c>
      <c r="G198" s="60" t="e">
        <f t="shared" si="60"/>
        <v>#DIV/0!</v>
      </c>
      <c r="H198" s="24">
        <f>SUMIFS('Faturamento SP2'!$H$2:$H$557,'Faturamento SP2'!$D$2:$D$557,'Infos Relatório'!$B$164,'Faturamento SP2'!$E$2:$E$557,'Infos Relatório'!$B198,'Faturamento SP2'!$Z$2:$Z$557,'Infos Relatório'!C$1)</f>
        <v>0</v>
      </c>
      <c r="I198" s="23">
        <f>COUNTIFS('Faturamento SP2'!$D$2:$D$557,'Infos Relatório'!$B$164,'Faturamento SP2'!$E$2:$E$557,'Infos Relatório'!$B198,'Faturamento SP2'!$Z$2:$Z$557,'Infos Relatório'!I$1)</f>
        <v>0</v>
      </c>
      <c r="J198" s="14">
        <f>SUMIFS('Faturamento SP2'!$G$2:$G$557,'Faturamento SP2'!$D$2:$D$557,'Infos Relatório'!$B$164,'Faturamento SP2'!$E$2:$E$557,'Infos Relatório'!$B198,'Faturamento SP2'!$Z$2:$Z$557,'Infos Relatório'!I$1)</f>
        <v>0</v>
      </c>
      <c r="K198" s="55">
        <f>SUMIFS('Faturamento SP2'!$J$2:$J$557,'Faturamento SP2'!$D$2:$D$557,'Infos Relatório'!$B$164,'Faturamento SP2'!$E$2:$E$557,'Infos Relatório'!$B198,'Faturamento SP2'!$Z$2:$Z$557,'Infos Relatório'!I$1)</f>
        <v>0</v>
      </c>
      <c r="L198" s="15">
        <f>SUMIFS('Faturamento SP2'!$O$2:$O$557,'Faturamento SP2'!$D$2:$D$557,'Infos Relatório'!$B$164,'Faturamento SP2'!$E$2:$E$557,'Infos Relatório'!$B198,'Faturamento SP2'!$Z$2:$Z$557,'Infos Relatório'!I$1,'Faturamento SP2'!$T$2:$T$557,"Sim")+SUMIFS('Faturamento SP2'!$P$2:$P$557,'Faturamento SP2'!$D$2:$D$557,'Infos Relatório'!$B$164,'Faturamento SP2'!$E$2:$E$557,'Infos Relatório'!$B198,'Faturamento SP2'!$Z$2:$Z$557,'Infos Relatório'!I$1,'Faturamento SP2'!$T$2:$T$557,"Sim")</f>
        <v>0</v>
      </c>
      <c r="M198" s="27" t="e">
        <f t="shared" si="61"/>
        <v>#DIV/0!</v>
      </c>
      <c r="N198" s="24">
        <f>SUMIFS('Faturamento SP2'!$H$2:$H$557,'Faturamento SP2'!$D$2:$D$557,'Infos Relatório'!$B$164,'Faturamento SP2'!$E$2:$E$557,'Infos Relatório'!$B198,'Faturamento SP2'!$Z$2:$Z$557,'Infos Relatório'!I$1)</f>
        <v>0</v>
      </c>
      <c r="O198" s="23">
        <f>COUNTIFS('Faturamento SP2'!$D$2:$D$557,'Infos Relatório'!$B$164,'Faturamento SP2'!$E$2:$E$557,'Infos Relatório'!$B198,'Faturamento SP2'!$Z$2:$Z$557,'Infos Relatório'!O$1)</f>
        <v>0</v>
      </c>
      <c r="P198" s="14">
        <f>SUMIFS('Faturamento SP2'!$G$2:$G$557,'Faturamento SP2'!$D$2:$D$557,'Infos Relatório'!$B$164,'Faturamento SP2'!$E$2:$E$557,'Infos Relatório'!$B198,'Faturamento SP2'!$Z$2:$Z$557,'Infos Relatório'!O$1)</f>
        <v>0</v>
      </c>
      <c r="Q198" s="14">
        <f>SUMIFS('Faturamento SP2'!$J$2:$J$557,'Faturamento SP2'!$D$2:$D$557,'Infos Relatório'!$B$164,'Faturamento SP2'!$E$2:$E$557,'Infos Relatório'!$B198,'Faturamento SP2'!$Z$2:$Z$557,'Infos Relatório'!O$1)</f>
        <v>0</v>
      </c>
      <c r="R198" s="15">
        <f>SUMIFS('Faturamento SP2'!$O$2:$O$557,'Faturamento SP2'!$D$2:$D$557,'Infos Relatório'!$B$164,'Faturamento SP2'!$E$2:$E$557,'Infos Relatório'!$B198,'Faturamento SP2'!$Z$2:$Z$557,'Infos Relatório'!O$1,'Faturamento SP2'!$T$2:$T$557,"Sim")+SUMIFS('Faturamento SP2'!$P$2:$P$557,'Faturamento SP2'!$D$2:$D$557,'Infos Relatório'!$B$164,'Faturamento SP2'!$E$2:$E$557,'Infos Relatório'!$B198,'Faturamento SP2'!$Z$2:$Z$557,'Infos Relatório'!O$1,'Faturamento SP2'!$T$2:$T$557,"Sim")</f>
        <v>0</v>
      </c>
      <c r="S198" s="27" t="e">
        <f t="shared" si="62"/>
        <v>#DIV/0!</v>
      </c>
      <c r="T198" s="24">
        <f>SUMIFS('Faturamento SP2'!$H$2:$H$557,'Faturamento SP2'!$D$2:$D$557,'Infos Relatório'!$B$164,'Faturamento SP2'!$E$2:$E$557,'Infos Relatório'!$B198,'Faturamento SP2'!$Z$2:$Z$557,'Infos Relatório'!O$1)</f>
        <v>0</v>
      </c>
      <c r="U198" s="23">
        <f>COUNTIFS('Faturamento SP2'!$D$2:$D$557,'Infos Relatório'!$B$164,'Faturamento SP2'!$E$2:$E$557,'Infos Relatório'!$B198,'Faturamento SP2'!$Z$2:$Z$557,'Infos Relatório'!U$1)</f>
        <v>0</v>
      </c>
      <c r="V198" s="14">
        <f>SUMIFS('Faturamento SP2'!$G$2:$G$557,'Faturamento SP2'!$D$2:$D$557,'Infos Relatório'!$B$164,'Faturamento SP2'!$E$2:$E$557,'Infos Relatório'!$B198,'Faturamento SP2'!$Z$2:$Z$557,'Infos Relatório'!U$1)</f>
        <v>0</v>
      </c>
      <c r="W198" s="14">
        <f>SUMIFS('Faturamento SP2'!$J$2:$J$557,'Faturamento SP2'!$D$2:$D$557,'Infos Relatório'!$B$164,'Faturamento SP2'!$E$2:$E$557,'Infos Relatório'!$B198,'Faturamento SP2'!$Z$2:$Z$557,'Infos Relatório'!U$1)</f>
        <v>0</v>
      </c>
      <c r="X198" s="15">
        <f>SUMIFS('Faturamento SP2'!$O$2:$O$557,'Faturamento SP2'!$D$2:$D$557,'Infos Relatório'!$B$164,'Faturamento SP2'!$E$2:$E$557,'Infos Relatório'!$B198,'Faturamento SP2'!$Z$2:$Z$557,'Infos Relatório'!U$1,'Faturamento SP2'!$T$2:$T$557,"Sim")+SUMIFS('Faturamento SP2'!$P$2:$P$557,'Faturamento SP2'!$D$2:$D$557,'Infos Relatório'!$B$164,'Faturamento SP2'!$E$2:$E$557,'Infos Relatório'!$B198,'Faturamento SP2'!$Z$2:$Z$557,'Infos Relatório'!U$1,'Faturamento SP2'!$T$2:$T$557,"Sim")</f>
        <v>0</v>
      </c>
      <c r="Y198" s="27" t="e">
        <f t="shared" si="63"/>
        <v>#DIV/0!</v>
      </c>
      <c r="Z198" s="24">
        <f>SUMIFS('Faturamento SP2'!$H$2:$H$557,'Faturamento SP2'!$D$2:$D$557,'Infos Relatório'!$B$164,'Faturamento SP2'!$E$2:$E$557,'Infos Relatório'!$B198,'Faturamento SP2'!$Z$2:$Z$557,'Infos Relatório'!U$1)</f>
        <v>0</v>
      </c>
      <c r="AA198" s="23">
        <f>COUNTIFS('Faturamento SP2'!$D$2:$D$557,'Infos Relatório'!$B$164,'Faturamento SP2'!$E$2:$E$557,'Infos Relatório'!$B198,'Faturamento SP2'!$Z$2:$Z$557,'Infos Relatório'!AA$1)</f>
        <v>0</v>
      </c>
      <c r="AB198" s="14">
        <f>SUMIFS('Faturamento SP2'!$G$2:$G$557,'Faturamento SP2'!$D$2:$D$557,'Infos Relatório'!$B$164,'Faturamento SP2'!$E$2:$E$557,'Infos Relatório'!$B198,'Faturamento SP2'!$Z$2:$Z$557,'Infos Relatório'!AA$1)</f>
        <v>0</v>
      </c>
      <c r="AC198" s="14">
        <f>SUMIFS('Faturamento SP2'!$J$2:$J$557,'Faturamento SP2'!$D$2:$D$557,'Infos Relatório'!$B$164,'Faturamento SP2'!$E$2:$E$557,'Infos Relatório'!$B198,'Faturamento SP2'!$Z$2:$Z$557,'Infos Relatório'!AA$1)</f>
        <v>0</v>
      </c>
      <c r="AD198" s="15">
        <f>SUMIFS('Faturamento SP2'!$O$2:$O$557,'Faturamento SP2'!$D$2:$D$557,'Infos Relatório'!$B$164,'Faturamento SP2'!$E$2:$E$557,'Infos Relatório'!$B198,'Faturamento SP2'!$Z$2:$Z$557,'Infos Relatório'!AA$1,'Faturamento SP2'!$T$2:$T$557,"Sim")+SUMIFS('Faturamento SP2'!$P$2:$P$557,'Faturamento SP2'!$D$2:$D$557,'Infos Relatório'!$B$164,'Faturamento SP2'!$E$2:$E$557,'Infos Relatório'!$B198,'Faturamento SP2'!$Z$2:$Z$557,'Infos Relatório'!AA$1,'Faturamento SP2'!$T$2:$T$557,"Sim")</f>
        <v>0</v>
      </c>
      <c r="AE198" s="27" t="e">
        <f t="shared" si="64"/>
        <v>#DIV/0!</v>
      </c>
      <c r="AF198" s="24">
        <f>SUMIFS('Faturamento SP2'!$H$2:$H$557,'Faturamento SP2'!$D$2:$D$557,'Infos Relatório'!$B$164,'Faturamento SP2'!$E$2:$E$557,'Infos Relatório'!$B198,'Faturamento SP2'!$Z$2:$Z$557,'Infos Relatório'!AA$1)</f>
        <v>0</v>
      </c>
      <c r="AG198" s="23">
        <f>COUNTIFS('Faturamento SP2'!$D$2:$D$557,'Infos Relatório'!$B$164,'Faturamento SP2'!$E$2:$E$557,'Infos Relatório'!$B198,'Faturamento SP2'!$Z$2:$Z$557,'Infos Relatório'!AG$1)</f>
        <v>0</v>
      </c>
      <c r="AH198" s="14">
        <f>SUMIFS('Faturamento SP2'!$G$2:$G$557,'Faturamento SP2'!$D$2:$D$557,'Infos Relatório'!$B$164,'Faturamento SP2'!$E$2:$E$557,'Infos Relatório'!$B198,'Faturamento SP2'!$Z$2:$Z$557,'Infos Relatório'!AG$1)</f>
        <v>0</v>
      </c>
      <c r="AI198" s="14">
        <f>SUMIFS('Faturamento SP2'!$J$2:$J$557,'Faturamento SP2'!$D$2:$D$557,'Infos Relatório'!$B$164,'Faturamento SP2'!$E$2:$E$557,'Infos Relatório'!$B198,'Faturamento SP2'!$Z$2:$Z$557,'Infos Relatório'!AG$1)</f>
        <v>0</v>
      </c>
      <c r="AJ198" s="15">
        <f>SUMIFS('Faturamento SP2'!$O$2:$O$557,'Faturamento SP2'!$D$2:$D$557,'Infos Relatório'!$B$164,'Faturamento SP2'!$E$2:$E$557,'Infos Relatório'!$B198,'Faturamento SP2'!$Z$2:$Z$557,'Infos Relatório'!AG$1,'Faturamento SP2'!$T$2:$T$557,"Sim")+SUMIFS('Faturamento SP2'!$P$2:$P$557,'Faturamento SP2'!$D$2:$D$557,'Infos Relatório'!$B$164,'Faturamento SP2'!$E$2:$E$557,'Infos Relatório'!$B198,'Faturamento SP2'!$Z$2:$Z$557,'Infos Relatório'!AG$1,'Faturamento SP2'!$T$2:$T$557,"Sim")</f>
        <v>0</v>
      </c>
      <c r="AK198" s="27" t="e">
        <f t="shared" si="65"/>
        <v>#DIV/0!</v>
      </c>
      <c r="AL198" s="24">
        <f>SUMIFS('Faturamento SP2'!$H$2:$H$557,'Faturamento SP2'!$D$2:$D$557,'Infos Relatório'!$B$164,'Faturamento SP2'!$E$2:$E$557,'Infos Relatório'!$B198,'Faturamento SP2'!$Z$2:$Z$557,'Infos Relatório'!AG$1)</f>
        <v>0</v>
      </c>
      <c r="AM198" s="23">
        <f>COUNTIFS('Faturamento SP2'!$D$2:$D$557,'Infos Relatório'!$B$164,'Faturamento SP2'!$E$2:$E$557,'Infos Relatório'!$B198,'Faturamento SP2'!$Z$2:$Z$557,'Infos Relatório'!AM$1)</f>
        <v>0</v>
      </c>
      <c r="AN198" s="14">
        <f>SUMIFS('Faturamento SP2'!$G$2:$G$557,'Faturamento SP2'!$D$2:$D$557,'Infos Relatório'!$B$164,'Faturamento SP2'!$E$2:$E$557,'Infos Relatório'!$B198,'Faturamento SP2'!$Z$2:$Z$557,'Infos Relatório'!AM$1)</f>
        <v>0</v>
      </c>
      <c r="AO198" s="14">
        <f>SUMIFS('Faturamento SP2'!$J$2:$J$557,'Faturamento SP2'!$D$2:$D$557,'Infos Relatório'!$B$164,'Faturamento SP2'!$E$2:$E$557,'Infos Relatório'!$B198,'Faturamento SP2'!$Z$2:$Z$557,'Infos Relatório'!AM$1)</f>
        <v>0</v>
      </c>
      <c r="AP198" s="15">
        <f>SUMIFS('Faturamento SP2'!$O$2:$O$557,'Faturamento SP2'!$D$2:$D$557,'Infos Relatório'!$B$164,'Faturamento SP2'!$E$2:$E$557,'Infos Relatório'!$B198,'Faturamento SP2'!$Z$2:$Z$557,'Infos Relatório'!AM$1,'Faturamento SP2'!$T$2:$T$557,"Sim")+SUMIFS('Faturamento SP2'!$P$2:$P$557,'Faturamento SP2'!$D$2:$D$557,'Infos Relatório'!$B$164,'Faturamento SP2'!$E$2:$E$557,'Infos Relatório'!$B198,'Faturamento SP2'!$Z$2:$Z$557,'Infos Relatório'!AM$1,'Faturamento SP2'!$T$2:$T$557,"Sim")</f>
        <v>0</v>
      </c>
      <c r="AQ198" s="27" t="e">
        <f t="shared" si="66"/>
        <v>#DIV/0!</v>
      </c>
      <c r="AR198" s="24">
        <f>SUMIFS('Faturamento SP2'!$H$2:$H$557,'Faturamento SP2'!$D$2:$D$557,'Infos Relatório'!$B$164,'Faturamento SP2'!$E$2:$E$557,'Infos Relatório'!$B198,'Faturamento SP2'!$Z$2:$Z$557,'Infos Relatório'!AM$1)</f>
        <v>0</v>
      </c>
      <c r="AS198" s="23">
        <f>COUNTIFS('Faturamento SP2'!$D$2:$D$557,'Infos Relatório'!$B$164,'Faturamento SP2'!$E$2:$E$557,'Infos Relatório'!$B198,'Faturamento SP2'!$Z$2:$Z$557,'Infos Relatório'!AS$1)</f>
        <v>0</v>
      </c>
      <c r="AT198" s="14">
        <f>SUMIFS('Faturamento SP2'!$G$2:$G$557,'Faturamento SP2'!$D$2:$D$557,'Infos Relatório'!$B$164,'Faturamento SP2'!$E$2:$E$557,'Infos Relatório'!$B198,'Faturamento SP2'!$Z$2:$Z$557,'Infos Relatório'!AS$1)</f>
        <v>0</v>
      </c>
      <c r="AU198" s="14">
        <f>SUMIFS('Faturamento SP2'!$J$2:$J$557,'Faturamento SP2'!$D$2:$D$557,'Infos Relatório'!$B$164,'Faturamento SP2'!$E$2:$E$557,'Infos Relatório'!$B198,'Faturamento SP2'!$Z$2:$Z$557,'Infos Relatório'!AS$1)</f>
        <v>0</v>
      </c>
      <c r="AV198" s="15">
        <f>SUMIFS('Faturamento SP2'!$O$2:$O$557,'Faturamento SP2'!$D$2:$D$557,'Infos Relatório'!$B$164,'Faturamento SP2'!$E$2:$E$557,'Infos Relatório'!$B198,'Faturamento SP2'!$Z$2:$Z$557,'Infos Relatório'!AS$1,'Faturamento SP2'!$T$2:$T$557,"Sim")+SUMIFS('Faturamento SP2'!$P$2:$P$557,'Faturamento SP2'!$D$2:$D$557,'Infos Relatório'!$B$164,'Faturamento SP2'!$E$2:$E$557,'Infos Relatório'!$B198,'Faturamento SP2'!$Z$2:$Z$557,'Infos Relatório'!AS$1,'Faturamento SP2'!$T$2:$T$557,"Sim")</f>
        <v>0</v>
      </c>
      <c r="AW198" s="27" t="e">
        <f t="shared" si="67"/>
        <v>#DIV/0!</v>
      </c>
      <c r="AX198" s="24">
        <f>SUMIFS('Faturamento SP2'!$H$2:$H$557,'Faturamento SP2'!$D$2:$D$557,'Infos Relatório'!$B$164,'Faturamento SP2'!$E$2:$E$557,'Infos Relatório'!$B198,'Faturamento SP2'!$Z$2:$Z$557,'Infos Relatório'!AS$1)</f>
        <v>0</v>
      </c>
      <c r="AY198" s="23">
        <f>COUNTIFS('Faturamento SP2'!$D$2:$D$557,'Infos Relatório'!$B$164,'Faturamento SP2'!$E$2:$E$557,'Infos Relatório'!$B198,'Faturamento SP2'!$Z$2:$Z$557,'Infos Relatório'!AY$1)</f>
        <v>0</v>
      </c>
      <c r="AZ198" s="14">
        <f>SUMIFS('Faturamento SP2'!$G$2:$G$557,'Faturamento SP2'!$D$2:$D$557,'Infos Relatório'!$B$164,'Faturamento SP2'!$E$2:$E$557,'Infos Relatório'!$B198,'Faturamento SP2'!$Z$2:$Z$557,'Infos Relatório'!AY$1)</f>
        <v>0</v>
      </c>
      <c r="BA198" s="14">
        <f>SUMIFS('Faturamento SP2'!$J$2:$J$557,'Faturamento SP2'!$D$2:$D$557,'Infos Relatório'!$B$164,'Faturamento SP2'!$E$2:$E$557,'Infos Relatório'!$B198,'Faturamento SP2'!$Z$2:$Z$557,'Infos Relatório'!AY$1)</f>
        <v>0</v>
      </c>
      <c r="BB198" s="15">
        <f>SUMIFS('Faturamento SP2'!$O$2:$O$557,'Faturamento SP2'!$D$2:$D$557,'Infos Relatório'!$B$164,'Faturamento SP2'!$E$2:$E$557,'Infos Relatório'!$B198,'Faturamento SP2'!$Z$2:$Z$557,'Infos Relatório'!AY$1,'Faturamento SP2'!$T$2:$T$557,"Sim")+SUMIFS('Faturamento SP2'!$P$2:$P$557,'Faturamento SP2'!$D$2:$D$557,'Infos Relatório'!$B$164,'Faturamento SP2'!$E$2:$E$557,'Infos Relatório'!$B198,'Faturamento SP2'!$Z$2:$Z$557,'Infos Relatório'!AY$1,'Faturamento SP2'!$T$2:$T$557,"Sim")</f>
        <v>0</v>
      </c>
      <c r="BC198" s="27" t="e">
        <f t="shared" si="68"/>
        <v>#DIV/0!</v>
      </c>
      <c r="BD198" s="24">
        <f>SUMIFS('Faturamento SP2'!$H$2:$H$557,'Faturamento SP2'!$D$2:$D$557,'Infos Relatório'!$B$164,'Faturamento SP2'!$E$2:$E$557,'Infos Relatório'!$B198,'Faturamento SP2'!$Z$2:$Z$557,'Infos Relatório'!AY$1)</f>
        <v>0</v>
      </c>
      <c r="BE198" s="23">
        <f>COUNTIFS('Faturamento SP2'!$D$2:$D$557,'Infos Relatório'!$B$164,'Faturamento SP2'!$E$2:$E$557,'Infos Relatório'!$B198,'Faturamento SP2'!$Z$2:$Z$557,'Infos Relatório'!BE$1)</f>
        <v>0</v>
      </c>
      <c r="BF198" s="14">
        <f>SUMIFS('Faturamento SP2'!$G$2:$G$557,'Faturamento SP2'!$D$2:$D$557,'Infos Relatório'!$B$164,'Faturamento SP2'!$E$2:$E$557,'Infos Relatório'!$B198,'Faturamento SP2'!$Z$2:$Z$557,'Infos Relatório'!BE$1)</f>
        <v>0</v>
      </c>
      <c r="BG198" s="14">
        <f>SUMIFS('Faturamento SP2'!$J$2:$J$557,'Faturamento SP2'!$D$2:$D$557,'Infos Relatório'!$B$164,'Faturamento SP2'!$E$2:$E$557,'Infos Relatório'!$B198,'Faturamento SP2'!$Z$2:$Z$557,'Infos Relatório'!BE$1)</f>
        <v>0</v>
      </c>
      <c r="BH198" s="15">
        <f>SUMIFS('Faturamento SP2'!$O$2:$O$557,'Faturamento SP2'!$D$2:$D$557,'Infos Relatório'!$B$164,'Faturamento SP2'!$E$2:$E$557,'Infos Relatório'!$B198,'Faturamento SP2'!$Z$2:$Z$557,'Infos Relatório'!BE$1,'Faturamento SP2'!$T$2:$T$557,"Sim")+SUMIFS('Faturamento SP2'!$P$2:$P$557,'Faturamento SP2'!$D$2:$D$557,'Infos Relatório'!$B$164,'Faturamento SP2'!$E$2:$E$557,'Infos Relatório'!$B198,'Faturamento SP2'!$Z$2:$Z$557,'Infos Relatório'!BE$1,'Faturamento SP2'!$T$2:$T$557,"Sim")</f>
        <v>0</v>
      </c>
      <c r="BI198" s="27" t="e">
        <f t="shared" si="69"/>
        <v>#DIV/0!</v>
      </c>
      <c r="BJ198" s="24">
        <f>SUMIFS('Faturamento SP2'!$H$2:$H$557,'Faturamento SP2'!$D$2:$D$557,'Infos Relatório'!$B$164,'Faturamento SP2'!$E$2:$E$557,'Infos Relatório'!$B198,'Faturamento SP2'!$Z$2:$Z$557,'Infos Relatório'!BE$1)</f>
        <v>0</v>
      </c>
      <c r="BK198" s="23">
        <f>COUNTIFS('Faturamento SP2'!$D$2:$D$557,'Infos Relatório'!$B$164,'Faturamento SP2'!$E$2:$E$557,'Infos Relatório'!$B198,'Faturamento SP2'!$Z$2:$Z$557,'Infos Relatório'!BK$1)</f>
        <v>0</v>
      </c>
      <c r="BL198" s="14">
        <f>SUMIFS('Faturamento SP2'!$G$2:$G$557,'Faturamento SP2'!$D$2:$D$557,'Infos Relatório'!$B$164,'Faturamento SP2'!$E$2:$E$557,'Infos Relatório'!$B198,'Faturamento SP2'!$Z$2:$Z$557,'Infos Relatório'!BK$1)</f>
        <v>0</v>
      </c>
      <c r="BM198" s="14">
        <f>SUMIFS('Faturamento SP2'!$J$2:$J$557,'Faturamento SP2'!$D$2:$D$557,'Infos Relatório'!$B$164,'Faturamento SP2'!$E$2:$E$557,'Infos Relatório'!$B198,'Faturamento SP2'!$Z$2:$Z$557,'Infos Relatório'!BK$1)</f>
        <v>0</v>
      </c>
      <c r="BN198" s="15">
        <f>SUMIFS('Faturamento SP2'!$O$2:$O$557,'Faturamento SP2'!$D$2:$D$557,'Infos Relatório'!$B$164,'Faturamento SP2'!$E$2:$E$557,'Infos Relatório'!$B198,'Faturamento SP2'!$Z$2:$Z$557,'Infos Relatório'!BK$1,'Faturamento SP2'!$T$2:$T$557,"Sim")+SUMIFS('Faturamento SP2'!$P$2:$P$557,'Faturamento SP2'!$D$2:$D$557,'Infos Relatório'!$B$164,'Faturamento SP2'!$E$2:$E$557,'Infos Relatório'!$B198,'Faturamento SP2'!$Z$2:$Z$557,'Infos Relatório'!BK$1,'Faturamento SP2'!$T$2:$T$557,"Sim")</f>
        <v>0</v>
      </c>
      <c r="BO198" s="27" t="e">
        <f t="shared" si="70"/>
        <v>#DIV/0!</v>
      </c>
      <c r="BP198" s="24">
        <f>SUMIFS('Faturamento SP2'!$H$2:$H$557,'Faturamento SP2'!$D$2:$D$557,'Infos Relatório'!$B$164,'Faturamento SP2'!$E$2:$E$557,'Infos Relatório'!$B198,'Faturamento SP2'!$Z$2:$Z$557,'Infos Relatório'!BK$1)</f>
        <v>0</v>
      </c>
      <c r="BQ198" s="23">
        <f>COUNTIFS('Faturamento SP2'!$D$2:$D$557,'Infos Relatório'!$B$164,'Faturamento SP2'!$E$2:$E$557,'Infos Relatório'!$B198,'Faturamento SP2'!$Z$2:$Z$557,'Infos Relatório'!BQ$1)</f>
        <v>0</v>
      </c>
      <c r="BR198" s="14">
        <f>SUMIFS('Faturamento SP2'!$G$2:$G$557,'Faturamento SP2'!$D$2:$D$557,'Infos Relatório'!$B$164,'Faturamento SP2'!$E$2:$E$557,'Infos Relatório'!$B198,'Faturamento SP2'!$Z$2:$Z$557,'Infos Relatório'!BQ$1)</f>
        <v>0</v>
      </c>
      <c r="BS198" s="14">
        <f>SUMIFS('Faturamento SP2'!$J$2:$J$557,'Faturamento SP2'!$D$2:$D$557,'Infos Relatório'!$B$164,'Faturamento SP2'!$E$2:$E$557,'Infos Relatório'!$B198,'Faturamento SP2'!$Z$2:$Z$557,'Infos Relatório'!BQ$1)</f>
        <v>0</v>
      </c>
      <c r="BT198" s="15">
        <f>SUMIFS('Faturamento SP2'!$O$2:$O$557,'Faturamento SP2'!$D$2:$D$557,'Infos Relatório'!$B$164,'Faturamento SP2'!$E$2:$E$557,'Infos Relatório'!$B198,'Faturamento SP2'!$Z$2:$Z$557,'Infos Relatório'!BQ$1,'Faturamento SP2'!$T$2:$T$557,"Sim")+SUMIFS('Faturamento SP2'!$P$2:$P$557,'Faturamento SP2'!$D$2:$D$557,'Infos Relatório'!$B$164,'Faturamento SP2'!$E$2:$E$557,'Infos Relatório'!$B198,'Faturamento SP2'!$Z$2:$Z$557,'Infos Relatório'!BQ$1,'Faturamento SP2'!$T$2:$T$557,"Sim")</f>
        <v>0</v>
      </c>
      <c r="BU198" s="27" t="e">
        <f t="shared" si="71"/>
        <v>#DIV/0!</v>
      </c>
      <c r="BV198" s="24">
        <f>SUMIFS('Faturamento SP2'!$H$2:$H$557,'Faturamento SP2'!$D$2:$D$557,'Infos Relatório'!$B$164,'Faturamento SP2'!$E$2:$E$557,'Infos Relatório'!$B198,'Faturamento SP2'!$Z$2:$Z$557,'Infos Relatório'!BQ$1)</f>
        <v>0</v>
      </c>
    </row>
    <row r="199" spans="2:74">
      <c r="B199" s="17" t="s">
        <v>185</v>
      </c>
      <c r="C199" s="23">
        <f>COUNTIFS('Faturamento SP2'!$D$2:$D$557,'Infos Relatório'!$B$164,'Faturamento SP2'!$E$2:$E$557,'Infos Relatório'!$B199,'Faturamento SP2'!$Z$2:$Z$557,'Infos Relatório'!C$1)</f>
        <v>0</v>
      </c>
      <c r="D199" s="14">
        <f>SUMIFS('Faturamento SP2'!$G$2:$G$557,'Faturamento SP2'!$D$2:$D$557,'Infos Relatório'!$B$164,'Faturamento SP2'!$E$2:$E$557,'Infos Relatório'!$B199,'Faturamento SP2'!$Z$2:$Z$557,'Infos Relatório'!C$1)</f>
        <v>0</v>
      </c>
      <c r="E199" s="55">
        <f>SUMIFS('Faturamento SP2'!$J$2:$J$557,'Faturamento SP2'!$D$2:$D$557,'Infos Relatório'!$B$164,'Faturamento SP2'!$E$2:$E$557,'Infos Relatório'!$B199,'Faturamento SP2'!$Z$2:$Z$557,'Infos Relatório'!C$1)</f>
        <v>0</v>
      </c>
      <c r="F199" s="15">
        <f>SUMIFS('Faturamento SP2'!$O$2:$O$557,'Faturamento SP2'!$D$2:$D$557,'Infos Relatório'!$B$164,'Faturamento SP2'!$E$2:$E$557,'Infos Relatório'!$B199,'Faturamento SP2'!$Z$2:$Z$557,'Infos Relatório'!C$1,'Faturamento SP2'!$T$2:$T$557,"Sim")+SUMIFS('Faturamento SP2'!$P$2:$P$557,'Faturamento SP2'!$D$2:$D$557,'Infos Relatório'!$B$164,'Faturamento SP2'!$E$2:$E$557,'Infos Relatório'!$B199,'Faturamento SP2'!$Z$2:$Z$557,'Infos Relatório'!C$1,'Faturamento SP2'!$T$2:$T$557,"Sim")</f>
        <v>0</v>
      </c>
      <c r="G199" s="60" t="e">
        <f t="shared" si="60"/>
        <v>#DIV/0!</v>
      </c>
      <c r="H199" s="24">
        <f>SUMIFS('Faturamento SP2'!$H$2:$H$557,'Faturamento SP2'!$D$2:$D$557,'Infos Relatório'!$B$164,'Faturamento SP2'!$E$2:$E$557,'Infos Relatório'!$B199,'Faturamento SP2'!$Z$2:$Z$557,'Infos Relatório'!C$1)</f>
        <v>0</v>
      </c>
      <c r="I199" s="23">
        <f>COUNTIFS('Faturamento SP2'!$D$2:$D$557,'Infos Relatório'!$B$164,'Faturamento SP2'!$E$2:$E$557,'Infos Relatório'!$B199,'Faturamento SP2'!$Z$2:$Z$557,'Infos Relatório'!I$1)</f>
        <v>0</v>
      </c>
      <c r="J199" s="14">
        <f>SUMIFS('Faturamento SP2'!$G$2:$G$557,'Faturamento SP2'!$D$2:$D$557,'Infos Relatório'!$B$164,'Faturamento SP2'!$E$2:$E$557,'Infos Relatório'!$B199,'Faturamento SP2'!$Z$2:$Z$557,'Infos Relatório'!I$1)</f>
        <v>0</v>
      </c>
      <c r="K199" s="55">
        <f>SUMIFS('Faturamento SP2'!$J$2:$J$557,'Faturamento SP2'!$D$2:$D$557,'Infos Relatório'!$B$164,'Faturamento SP2'!$E$2:$E$557,'Infos Relatório'!$B199,'Faturamento SP2'!$Z$2:$Z$557,'Infos Relatório'!I$1)</f>
        <v>0</v>
      </c>
      <c r="L199" s="15">
        <f>SUMIFS('Faturamento SP2'!$O$2:$O$557,'Faturamento SP2'!$D$2:$D$557,'Infos Relatório'!$B$164,'Faturamento SP2'!$E$2:$E$557,'Infos Relatório'!$B199,'Faturamento SP2'!$Z$2:$Z$557,'Infos Relatório'!I$1,'Faturamento SP2'!$T$2:$T$557,"Sim")+SUMIFS('Faturamento SP2'!$P$2:$P$557,'Faturamento SP2'!$D$2:$D$557,'Infos Relatório'!$B$164,'Faturamento SP2'!$E$2:$E$557,'Infos Relatório'!$B199,'Faturamento SP2'!$Z$2:$Z$557,'Infos Relatório'!I$1,'Faturamento SP2'!$T$2:$T$557,"Sim")</f>
        <v>0</v>
      </c>
      <c r="M199" s="27" t="e">
        <f t="shared" si="61"/>
        <v>#DIV/0!</v>
      </c>
      <c r="N199" s="24">
        <f>SUMIFS('Faturamento SP2'!$H$2:$H$557,'Faturamento SP2'!$D$2:$D$557,'Infos Relatório'!$B$164,'Faturamento SP2'!$E$2:$E$557,'Infos Relatório'!$B199,'Faturamento SP2'!$Z$2:$Z$557,'Infos Relatório'!I$1)</f>
        <v>0</v>
      </c>
      <c r="O199" s="23">
        <f>COUNTIFS('Faturamento SP2'!$D$2:$D$557,'Infos Relatório'!$B$164,'Faturamento SP2'!$E$2:$E$557,'Infos Relatório'!$B199,'Faturamento SP2'!$Z$2:$Z$557,'Infos Relatório'!O$1)</f>
        <v>0</v>
      </c>
      <c r="P199" s="14">
        <f>SUMIFS('Faturamento SP2'!$G$2:$G$557,'Faturamento SP2'!$D$2:$D$557,'Infos Relatório'!$B$164,'Faturamento SP2'!$E$2:$E$557,'Infos Relatório'!$B199,'Faturamento SP2'!$Z$2:$Z$557,'Infos Relatório'!O$1)</f>
        <v>0</v>
      </c>
      <c r="Q199" s="14">
        <f>SUMIFS('Faturamento SP2'!$J$2:$J$557,'Faturamento SP2'!$D$2:$D$557,'Infos Relatório'!$B$164,'Faturamento SP2'!$E$2:$E$557,'Infos Relatório'!$B199,'Faturamento SP2'!$Z$2:$Z$557,'Infos Relatório'!O$1)</f>
        <v>0</v>
      </c>
      <c r="R199" s="15">
        <f>SUMIFS('Faturamento SP2'!$O$2:$O$557,'Faturamento SP2'!$D$2:$D$557,'Infos Relatório'!$B$164,'Faturamento SP2'!$E$2:$E$557,'Infos Relatório'!$B199,'Faturamento SP2'!$Z$2:$Z$557,'Infos Relatório'!O$1,'Faturamento SP2'!$T$2:$T$557,"Sim")+SUMIFS('Faturamento SP2'!$P$2:$P$557,'Faturamento SP2'!$D$2:$D$557,'Infos Relatório'!$B$164,'Faturamento SP2'!$E$2:$E$557,'Infos Relatório'!$B199,'Faturamento SP2'!$Z$2:$Z$557,'Infos Relatório'!O$1,'Faturamento SP2'!$T$2:$T$557,"Sim")</f>
        <v>0</v>
      </c>
      <c r="S199" s="27" t="e">
        <f t="shared" si="62"/>
        <v>#DIV/0!</v>
      </c>
      <c r="T199" s="24">
        <f>SUMIFS('Faturamento SP2'!$H$2:$H$557,'Faturamento SP2'!$D$2:$D$557,'Infos Relatório'!$B$164,'Faturamento SP2'!$E$2:$E$557,'Infos Relatório'!$B199,'Faturamento SP2'!$Z$2:$Z$557,'Infos Relatório'!O$1)</f>
        <v>0</v>
      </c>
      <c r="U199" s="23">
        <f>COUNTIFS('Faturamento SP2'!$D$2:$D$557,'Infos Relatório'!$B$164,'Faturamento SP2'!$E$2:$E$557,'Infos Relatório'!$B199,'Faturamento SP2'!$Z$2:$Z$557,'Infos Relatório'!U$1)</f>
        <v>0</v>
      </c>
      <c r="V199" s="14">
        <f>SUMIFS('Faturamento SP2'!$G$2:$G$557,'Faturamento SP2'!$D$2:$D$557,'Infos Relatório'!$B$164,'Faturamento SP2'!$E$2:$E$557,'Infos Relatório'!$B199,'Faturamento SP2'!$Z$2:$Z$557,'Infos Relatório'!U$1)</f>
        <v>0</v>
      </c>
      <c r="W199" s="14">
        <f>SUMIFS('Faturamento SP2'!$J$2:$J$557,'Faturamento SP2'!$D$2:$D$557,'Infos Relatório'!$B$164,'Faturamento SP2'!$E$2:$E$557,'Infos Relatório'!$B199,'Faturamento SP2'!$Z$2:$Z$557,'Infos Relatório'!U$1)</f>
        <v>0</v>
      </c>
      <c r="X199" s="15">
        <f>SUMIFS('Faturamento SP2'!$O$2:$O$557,'Faturamento SP2'!$D$2:$D$557,'Infos Relatório'!$B$164,'Faturamento SP2'!$E$2:$E$557,'Infos Relatório'!$B199,'Faturamento SP2'!$Z$2:$Z$557,'Infos Relatório'!U$1,'Faturamento SP2'!$T$2:$T$557,"Sim")+SUMIFS('Faturamento SP2'!$P$2:$P$557,'Faturamento SP2'!$D$2:$D$557,'Infos Relatório'!$B$164,'Faturamento SP2'!$E$2:$E$557,'Infos Relatório'!$B199,'Faturamento SP2'!$Z$2:$Z$557,'Infos Relatório'!U$1,'Faturamento SP2'!$T$2:$T$557,"Sim")</f>
        <v>0</v>
      </c>
      <c r="Y199" s="27" t="e">
        <f t="shared" si="63"/>
        <v>#DIV/0!</v>
      </c>
      <c r="Z199" s="24">
        <f>SUMIFS('Faturamento SP2'!$H$2:$H$557,'Faturamento SP2'!$D$2:$D$557,'Infos Relatório'!$B$164,'Faturamento SP2'!$E$2:$E$557,'Infos Relatório'!$B199,'Faturamento SP2'!$Z$2:$Z$557,'Infos Relatório'!U$1)</f>
        <v>0</v>
      </c>
      <c r="AA199" s="23">
        <f>COUNTIFS('Faturamento SP2'!$D$2:$D$557,'Infos Relatório'!$B$164,'Faturamento SP2'!$E$2:$E$557,'Infos Relatório'!$B199,'Faturamento SP2'!$Z$2:$Z$557,'Infos Relatório'!AA$1)</f>
        <v>0</v>
      </c>
      <c r="AB199" s="14">
        <f>SUMIFS('Faturamento SP2'!$G$2:$G$557,'Faturamento SP2'!$D$2:$D$557,'Infos Relatório'!$B$164,'Faturamento SP2'!$E$2:$E$557,'Infos Relatório'!$B199,'Faturamento SP2'!$Z$2:$Z$557,'Infos Relatório'!AA$1)</f>
        <v>0</v>
      </c>
      <c r="AC199" s="14">
        <f>SUMIFS('Faturamento SP2'!$J$2:$J$557,'Faturamento SP2'!$D$2:$D$557,'Infos Relatório'!$B$164,'Faturamento SP2'!$E$2:$E$557,'Infos Relatório'!$B199,'Faturamento SP2'!$Z$2:$Z$557,'Infos Relatório'!AA$1)</f>
        <v>0</v>
      </c>
      <c r="AD199" s="15">
        <f>SUMIFS('Faturamento SP2'!$O$2:$O$557,'Faturamento SP2'!$D$2:$D$557,'Infos Relatório'!$B$164,'Faturamento SP2'!$E$2:$E$557,'Infos Relatório'!$B199,'Faturamento SP2'!$Z$2:$Z$557,'Infos Relatório'!AA$1,'Faturamento SP2'!$T$2:$T$557,"Sim")+SUMIFS('Faturamento SP2'!$P$2:$P$557,'Faturamento SP2'!$D$2:$D$557,'Infos Relatório'!$B$164,'Faturamento SP2'!$E$2:$E$557,'Infos Relatório'!$B199,'Faturamento SP2'!$Z$2:$Z$557,'Infos Relatório'!AA$1,'Faturamento SP2'!$T$2:$T$557,"Sim")</f>
        <v>0</v>
      </c>
      <c r="AE199" s="27" t="e">
        <f t="shared" si="64"/>
        <v>#DIV/0!</v>
      </c>
      <c r="AF199" s="24">
        <f>SUMIFS('Faturamento SP2'!$H$2:$H$557,'Faturamento SP2'!$D$2:$D$557,'Infos Relatório'!$B$164,'Faturamento SP2'!$E$2:$E$557,'Infos Relatório'!$B199,'Faturamento SP2'!$Z$2:$Z$557,'Infos Relatório'!AA$1)</f>
        <v>0</v>
      </c>
      <c r="AG199" s="23">
        <f>COUNTIFS('Faturamento SP2'!$D$2:$D$557,'Infos Relatório'!$B$164,'Faturamento SP2'!$E$2:$E$557,'Infos Relatório'!$B199,'Faturamento SP2'!$Z$2:$Z$557,'Infos Relatório'!AG$1)</f>
        <v>0</v>
      </c>
      <c r="AH199" s="14">
        <f>SUMIFS('Faturamento SP2'!$G$2:$G$557,'Faturamento SP2'!$D$2:$D$557,'Infos Relatório'!$B$164,'Faturamento SP2'!$E$2:$E$557,'Infos Relatório'!$B199,'Faturamento SP2'!$Z$2:$Z$557,'Infos Relatório'!AG$1)</f>
        <v>0</v>
      </c>
      <c r="AI199" s="14">
        <f>SUMIFS('Faturamento SP2'!$J$2:$J$557,'Faturamento SP2'!$D$2:$D$557,'Infos Relatório'!$B$164,'Faturamento SP2'!$E$2:$E$557,'Infos Relatório'!$B199,'Faturamento SP2'!$Z$2:$Z$557,'Infos Relatório'!AG$1)</f>
        <v>0</v>
      </c>
      <c r="AJ199" s="15">
        <f>SUMIFS('Faturamento SP2'!$O$2:$O$557,'Faturamento SP2'!$D$2:$D$557,'Infos Relatório'!$B$164,'Faturamento SP2'!$E$2:$E$557,'Infos Relatório'!$B199,'Faturamento SP2'!$Z$2:$Z$557,'Infos Relatório'!AG$1,'Faturamento SP2'!$T$2:$T$557,"Sim")+SUMIFS('Faturamento SP2'!$P$2:$P$557,'Faturamento SP2'!$D$2:$D$557,'Infos Relatório'!$B$164,'Faturamento SP2'!$E$2:$E$557,'Infos Relatório'!$B199,'Faturamento SP2'!$Z$2:$Z$557,'Infos Relatório'!AG$1,'Faturamento SP2'!$T$2:$T$557,"Sim")</f>
        <v>0</v>
      </c>
      <c r="AK199" s="27" t="e">
        <f t="shared" si="65"/>
        <v>#DIV/0!</v>
      </c>
      <c r="AL199" s="24">
        <f>SUMIFS('Faturamento SP2'!$H$2:$H$557,'Faturamento SP2'!$D$2:$D$557,'Infos Relatório'!$B$164,'Faturamento SP2'!$E$2:$E$557,'Infos Relatório'!$B199,'Faturamento SP2'!$Z$2:$Z$557,'Infos Relatório'!AG$1)</f>
        <v>0</v>
      </c>
      <c r="AM199" s="23">
        <f>COUNTIFS('Faturamento SP2'!$D$2:$D$557,'Infos Relatório'!$B$164,'Faturamento SP2'!$E$2:$E$557,'Infos Relatório'!$B199,'Faturamento SP2'!$Z$2:$Z$557,'Infos Relatório'!AM$1)</f>
        <v>0</v>
      </c>
      <c r="AN199" s="14">
        <f>SUMIFS('Faturamento SP2'!$G$2:$G$557,'Faturamento SP2'!$D$2:$D$557,'Infos Relatório'!$B$164,'Faturamento SP2'!$E$2:$E$557,'Infos Relatório'!$B199,'Faturamento SP2'!$Z$2:$Z$557,'Infos Relatório'!AM$1)</f>
        <v>0</v>
      </c>
      <c r="AO199" s="14">
        <f>SUMIFS('Faturamento SP2'!$J$2:$J$557,'Faturamento SP2'!$D$2:$D$557,'Infos Relatório'!$B$164,'Faturamento SP2'!$E$2:$E$557,'Infos Relatório'!$B199,'Faturamento SP2'!$Z$2:$Z$557,'Infos Relatório'!AM$1)</f>
        <v>0</v>
      </c>
      <c r="AP199" s="15">
        <f>SUMIFS('Faturamento SP2'!$O$2:$O$557,'Faturamento SP2'!$D$2:$D$557,'Infos Relatório'!$B$164,'Faturamento SP2'!$E$2:$E$557,'Infos Relatório'!$B199,'Faturamento SP2'!$Z$2:$Z$557,'Infos Relatório'!AM$1,'Faturamento SP2'!$T$2:$T$557,"Sim")+SUMIFS('Faturamento SP2'!$P$2:$P$557,'Faturamento SP2'!$D$2:$D$557,'Infos Relatório'!$B$164,'Faturamento SP2'!$E$2:$E$557,'Infos Relatório'!$B199,'Faturamento SP2'!$Z$2:$Z$557,'Infos Relatório'!AM$1,'Faturamento SP2'!$T$2:$T$557,"Sim")</f>
        <v>0</v>
      </c>
      <c r="AQ199" s="27" t="e">
        <f t="shared" si="66"/>
        <v>#DIV/0!</v>
      </c>
      <c r="AR199" s="24">
        <f>SUMIFS('Faturamento SP2'!$H$2:$H$557,'Faturamento SP2'!$D$2:$D$557,'Infos Relatório'!$B$164,'Faturamento SP2'!$E$2:$E$557,'Infos Relatório'!$B199,'Faturamento SP2'!$Z$2:$Z$557,'Infos Relatório'!AM$1)</f>
        <v>0</v>
      </c>
      <c r="AS199" s="23">
        <f>COUNTIFS('Faturamento SP2'!$D$2:$D$557,'Infos Relatório'!$B$164,'Faturamento SP2'!$E$2:$E$557,'Infos Relatório'!$B199,'Faturamento SP2'!$Z$2:$Z$557,'Infos Relatório'!AS$1)</f>
        <v>0</v>
      </c>
      <c r="AT199" s="14">
        <f>SUMIFS('Faturamento SP2'!$G$2:$G$557,'Faturamento SP2'!$D$2:$D$557,'Infos Relatório'!$B$164,'Faturamento SP2'!$E$2:$E$557,'Infos Relatório'!$B199,'Faturamento SP2'!$Z$2:$Z$557,'Infos Relatório'!AS$1)</f>
        <v>0</v>
      </c>
      <c r="AU199" s="14">
        <f>SUMIFS('Faturamento SP2'!$J$2:$J$557,'Faturamento SP2'!$D$2:$D$557,'Infos Relatório'!$B$164,'Faturamento SP2'!$E$2:$E$557,'Infos Relatório'!$B199,'Faturamento SP2'!$Z$2:$Z$557,'Infos Relatório'!AS$1)</f>
        <v>0</v>
      </c>
      <c r="AV199" s="15">
        <f>SUMIFS('Faturamento SP2'!$O$2:$O$557,'Faturamento SP2'!$D$2:$D$557,'Infos Relatório'!$B$164,'Faturamento SP2'!$E$2:$E$557,'Infos Relatório'!$B199,'Faturamento SP2'!$Z$2:$Z$557,'Infos Relatório'!AS$1,'Faturamento SP2'!$T$2:$T$557,"Sim")+SUMIFS('Faturamento SP2'!$P$2:$P$557,'Faturamento SP2'!$D$2:$D$557,'Infos Relatório'!$B$164,'Faturamento SP2'!$E$2:$E$557,'Infos Relatório'!$B199,'Faturamento SP2'!$Z$2:$Z$557,'Infos Relatório'!AS$1,'Faturamento SP2'!$T$2:$T$557,"Sim")</f>
        <v>0</v>
      </c>
      <c r="AW199" s="27" t="e">
        <f t="shared" si="67"/>
        <v>#DIV/0!</v>
      </c>
      <c r="AX199" s="24">
        <f>SUMIFS('Faturamento SP2'!$H$2:$H$557,'Faturamento SP2'!$D$2:$D$557,'Infos Relatório'!$B$164,'Faturamento SP2'!$E$2:$E$557,'Infos Relatório'!$B199,'Faturamento SP2'!$Z$2:$Z$557,'Infos Relatório'!AS$1)</f>
        <v>0</v>
      </c>
      <c r="AY199" s="23">
        <f>COUNTIFS('Faturamento SP2'!$D$2:$D$557,'Infos Relatório'!$B$164,'Faturamento SP2'!$E$2:$E$557,'Infos Relatório'!$B199,'Faturamento SP2'!$Z$2:$Z$557,'Infos Relatório'!AY$1)</f>
        <v>0</v>
      </c>
      <c r="AZ199" s="14">
        <f>SUMIFS('Faturamento SP2'!$G$2:$G$557,'Faturamento SP2'!$D$2:$D$557,'Infos Relatório'!$B$164,'Faturamento SP2'!$E$2:$E$557,'Infos Relatório'!$B199,'Faturamento SP2'!$Z$2:$Z$557,'Infos Relatório'!AY$1)</f>
        <v>0</v>
      </c>
      <c r="BA199" s="14">
        <f>SUMIFS('Faturamento SP2'!$J$2:$J$557,'Faturamento SP2'!$D$2:$D$557,'Infos Relatório'!$B$164,'Faturamento SP2'!$E$2:$E$557,'Infos Relatório'!$B199,'Faturamento SP2'!$Z$2:$Z$557,'Infos Relatório'!AY$1)</f>
        <v>0</v>
      </c>
      <c r="BB199" s="15">
        <f>SUMIFS('Faturamento SP2'!$O$2:$O$557,'Faturamento SP2'!$D$2:$D$557,'Infos Relatório'!$B$164,'Faturamento SP2'!$E$2:$E$557,'Infos Relatório'!$B199,'Faturamento SP2'!$Z$2:$Z$557,'Infos Relatório'!AY$1,'Faturamento SP2'!$T$2:$T$557,"Sim")+SUMIFS('Faturamento SP2'!$P$2:$P$557,'Faturamento SP2'!$D$2:$D$557,'Infos Relatório'!$B$164,'Faturamento SP2'!$E$2:$E$557,'Infos Relatório'!$B199,'Faturamento SP2'!$Z$2:$Z$557,'Infos Relatório'!AY$1,'Faturamento SP2'!$T$2:$T$557,"Sim")</f>
        <v>0</v>
      </c>
      <c r="BC199" s="27" t="e">
        <f t="shared" si="68"/>
        <v>#DIV/0!</v>
      </c>
      <c r="BD199" s="24">
        <f>SUMIFS('Faturamento SP2'!$H$2:$H$557,'Faturamento SP2'!$D$2:$D$557,'Infos Relatório'!$B$164,'Faturamento SP2'!$E$2:$E$557,'Infos Relatório'!$B199,'Faturamento SP2'!$Z$2:$Z$557,'Infos Relatório'!AY$1)</f>
        <v>0</v>
      </c>
      <c r="BE199" s="23">
        <f>COUNTIFS('Faturamento SP2'!$D$2:$D$557,'Infos Relatório'!$B$164,'Faturamento SP2'!$E$2:$E$557,'Infos Relatório'!$B199,'Faturamento SP2'!$Z$2:$Z$557,'Infos Relatório'!BE$1)</f>
        <v>0</v>
      </c>
      <c r="BF199" s="14">
        <f>SUMIFS('Faturamento SP2'!$G$2:$G$557,'Faturamento SP2'!$D$2:$D$557,'Infos Relatório'!$B$164,'Faturamento SP2'!$E$2:$E$557,'Infos Relatório'!$B199,'Faturamento SP2'!$Z$2:$Z$557,'Infos Relatório'!BE$1)</f>
        <v>0</v>
      </c>
      <c r="BG199" s="14">
        <f>SUMIFS('Faturamento SP2'!$J$2:$J$557,'Faturamento SP2'!$D$2:$D$557,'Infos Relatório'!$B$164,'Faturamento SP2'!$E$2:$E$557,'Infos Relatório'!$B199,'Faturamento SP2'!$Z$2:$Z$557,'Infos Relatório'!BE$1)</f>
        <v>0</v>
      </c>
      <c r="BH199" s="15">
        <f>SUMIFS('Faturamento SP2'!$O$2:$O$557,'Faturamento SP2'!$D$2:$D$557,'Infos Relatório'!$B$164,'Faturamento SP2'!$E$2:$E$557,'Infos Relatório'!$B199,'Faturamento SP2'!$Z$2:$Z$557,'Infos Relatório'!BE$1,'Faturamento SP2'!$T$2:$T$557,"Sim")+SUMIFS('Faturamento SP2'!$P$2:$P$557,'Faturamento SP2'!$D$2:$D$557,'Infos Relatório'!$B$164,'Faturamento SP2'!$E$2:$E$557,'Infos Relatório'!$B199,'Faturamento SP2'!$Z$2:$Z$557,'Infos Relatório'!BE$1,'Faturamento SP2'!$T$2:$T$557,"Sim")</f>
        <v>0</v>
      </c>
      <c r="BI199" s="27" t="e">
        <f t="shared" si="69"/>
        <v>#DIV/0!</v>
      </c>
      <c r="BJ199" s="24">
        <f>SUMIFS('Faturamento SP2'!$H$2:$H$557,'Faturamento SP2'!$D$2:$D$557,'Infos Relatório'!$B$164,'Faturamento SP2'!$E$2:$E$557,'Infos Relatório'!$B199,'Faturamento SP2'!$Z$2:$Z$557,'Infos Relatório'!BE$1)</f>
        <v>0</v>
      </c>
      <c r="BK199" s="23">
        <f>COUNTIFS('Faturamento SP2'!$D$2:$D$557,'Infos Relatório'!$B$164,'Faturamento SP2'!$E$2:$E$557,'Infos Relatório'!$B199,'Faturamento SP2'!$Z$2:$Z$557,'Infos Relatório'!BK$1)</f>
        <v>0</v>
      </c>
      <c r="BL199" s="14">
        <f>SUMIFS('Faturamento SP2'!$G$2:$G$557,'Faturamento SP2'!$D$2:$D$557,'Infos Relatório'!$B$164,'Faturamento SP2'!$E$2:$E$557,'Infos Relatório'!$B199,'Faturamento SP2'!$Z$2:$Z$557,'Infos Relatório'!BK$1)</f>
        <v>0</v>
      </c>
      <c r="BM199" s="14">
        <f>SUMIFS('Faturamento SP2'!$J$2:$J$557,'Faturamento SP2'!$D$2:$D$557,'Infos Relatório'!$B$164,'Faturamento SP2'!$E$2:$E$557,'Infos Relatório'!$B199,'Faturamento SP2'!$Z$2:$Z$557,'Infos Relatório'!BK$1)</f>
        <v>0</v>
      </c>
      <c r="BN199" s="15">
        <f>SUMIFS('Faturamento SP2'!$O$2:$O$557,'Faturamento SP2'!$D$2:$D$557,'Infos Relatório'!$B$164,'Faturamento SP2'!$E$2:$E$557,'Infos Relatório'!$B199,'Faturamento SP2'!$Z$2:$Z$557,'Infos Relatório'!BK$1,'Faturamento SP2'!$T$2:$T$557,"Sim")+SUMIFS('Faturamento SP2'!$P$2:$P$557,'Faturamento SP2'!$D$2:$D$557,'Infos Relatório'!$B$164,'Faturamento SP2'!$E$2:$E$557,'Infos Relatório'!$B199,'Faturamento SP2'!$Z$2:$Z$557,'Infos Relatório'!BK$1,'Faturamento SP2'!$T$2:$T$557,"Sim")</f>
        <v>0</v>
      </c>
      <c r="BO199" s="27" t="e">
        <f t="shared" si="70"/>
        <v>#DIV/0!</v>
      </c>
      <c r="BP199" s="24">
        <f>SUMIFS('Faturamento SP2'!$H$2:$H$557,'Faturamento SP2'!$D$2:$D$557,'Infos Relatório'!$B$164,'Faturamento SP2'!$E$2:$E$557,'Infos Relatório'!$B199,'Faturamento SP2'!$Z$2:$Z$557,'Infos Relatório'!BK$1)</f>
        <v>0</v>
      </c>
      <c r="BQ199" s="23">
        <f>COUNTIFS('Faturamento SP2'!$D$2:$D$557,'Infos Relatório'!$B$164,'Faturamento SP2'!$E$2:$E$557,'Infos Relatório'!$B199,'Faturamento SP2'!$Z$2:$Z$557,'Infos Relatório'!BQ$1)</f>
        <v>0</v>
      </c>
      <c r="BR199" s="14">
        <f>SUMIFS('Faturamento SP2'!$G$2:$G$557,'Faturamento SP2'!$D$2:$D$557,'Infos Relatório'!$B$164,'Faturamento SP2'!$E$2:$E$557,'Infos Relatório'!$B199,'Faturamento SP2'!$Z$2:$Z$557,'Infos Relatório'!BQ$1)</f>
        <v>0</v>
      </c>
      <c r="BS199" s="14">
        <f>SUMIFS('Faturamento SP2'!$J$2:$J$557,'Faturamento SP2'!$D$2:$D$557,'Infos Relatório'!$B$164,'Faturamento SP2'!$E$2:$E$557,'Infos Relatório'!$B199,'Faturamento SP2'!$Z$2:$Z$557,'Infos Relatório'!BQ$1)</f>
        <v>0</v>
      </c>
      <c r="BT199" s="15">
        <f>SUMIFS('Faturamento SP2'!$O$2:$O$557,'Faturamento SP2'!$D$2:$D$557,'Infos Relatório'!$B$164,'Faturamento SP2'!$E$2:$E$557,'Infos Relatório'!$B199,'Faturamento SP2'!$Z$2:$Z$557,'Infos Relatório'!BQ$1,'Faturamento SP2'!$T$2:$T$557,"Sim")+SUMIFS('Faturamento SP2'!$P$2:$P$557,'Faturamento SP2'!$D$2:$D$557,'Infos Relatório'!$B$164,'Faturamento SP2'!$E$2:$E$557,'Infos Relatório'!$B199,'Faturamento SP2'!$Z$2:$Z$557,'Infos Relatório'!BQ$1,'Faturamento SP2'!$T$2:$T$557,"Sim")</f>
        <v>0</v>
      </c>
      <c r="BU199" s="27" t="e">
        <f t="shared" si="71"/>
        <v>#DIV/0!</v>
      </c>
      <c r="BV199" s="24">
        <f>SUMIFS('Faturamento SP2'!$H$2:$H$557,'Faturamento SP2'!$D$2:$D$557,'Infos Relatório'!$B$164,'Faturamento SP2'!$E$2:$E$557,'Infos Relatório'!$B199,'Faturamento SP2'!$Z$2:$Z$557,'Infos Relatório'!BQ$1)</f>
        <v>0</v>
      </c>
    </row>
    <row r="200" spans="2:74">
      <c r="B200" s="17" t="s">
        <v>272</v>
      </c>
      <c r="C200" s="23">
        <f>COUNTIFS('Faturamento SP2'!$D$2:$D$557,'Infos Relatório'!$B$164,'Faturamento SP2'!$E$2:$E$557,'Infos Relatório'!$B200,'Faturamento SP2'!$Z$2:$Z$557,'Infos Relatório'!C$1)</f>
        <v>0</v>
      </c>
      <c r="D200" s="14">
        <f>SUMIFS('Faturamento SP2'!$G$2:$G$557,'Faturamento SP2'!$D$2:$D$557,'Infos Relatório'!$B$164,'Faturamento SP2'!$E$2:$E$557,'Infos Relatório'!$B200,'Faturamento SP2'!$Z$2:$Z$557,'Infos Relatório'!C$1)</f>
        <v>0</v>
      </c>
      <c r="E200" s="55">
        <f>SUMIFS('Faturamento SP2'!$J$2:$J$557,'Faturamento SP2'!$D$2:$D$557,'Infos Relatório'!$B$164,'Faturamento SP2'!$E$2:$E$557,'Infos Relatório'!$B200,'Faturamento SP2'!$Z$2:$Z$557,'Infos Relatório'!C$1)</f>
        <v>0</v>
      </c>
      <c r="F200" s="15">
        <f>SUMIFS('Faturamento SP2'!$O$2:$O$557,'Faturamento SP2'!$D$2:$D$557,'Infos Relatório'!$B$164,'Faturamento SP2'!$E$2:$E$557,'Infos Relatório'!$B200,'Faturamento SP2'!$Z$2:$Z$557,'Infos Relatório'!C$1,'Faturamento SP2'!$T$2:$T$557,"Sim")+SUMIFS('Faturamento SP2'!$P$2:$P$557,'Faturamento SP2'!$D$2:$D$557,'Infos Relatório'!$B$164,'Faturamento SP2'!$E$2:$E$557,'Infos Relatório'!$B200,'Faturamento SP2'!$Z$2:$Z$557,'Infos Relatório'!C$1,'Faturamento SP2'!$T$2:$T$557,"Sim")</f>
        <v>0</v>
      </c>
      <c r="G200" s="60" t="e">
        <f t="shared" si="60"/>
        <v>#DIV/0!</v>
      </c>
      <c r="H200" s="24">
        <f>SUMIFS('Faturamento SP2'!$H$2:$H$557,'Faturamento SP2'!$D$2:$D$557,'Infos Relatório'!$B$164,'Faturamento SP2'!$E$2:$E$557,'Infos Relatório'!$B200,'Faturamento SP2'!$Z$2:$Z$557,'Infos Relatório'!C$1)</f>
        <v>0</v>
      </c>
      <c r="I200" s="23">
        <f>COUNTIFS('Faturamento SP2'!$D$2:$D$557,'Infos Relatório'!$B$164,'Faturamento SP2'!$E$2:$E$557,'Infos Relatório'!$B200,'Faturamento SP2'!$Z$2:$Z$557,'Infos Relatório'!I$1)</f>
        <v>0</v>
      </c>
      <c r="J200" s="14">
        <f>SUMIFS('Faturamento SP2'!$G$2:$G$557,'Faturamento SP2'!$D$2:$D$557,'Infos Relatório'!$B$164,'Faturamento SP2'!$E$2:$E$557,'Infos Relatório'!$B200,'Faturamento SP2'!$Z$2:$Z$557,'Infos Relatório'!I$1)</f>
        <v>0</v>
      </c>
      <c r="K200" s="55">
        <f>SUMIFS('Faturamento SP2'!$J$2:$J$557,'Faturamento SP2'!$D$2:$D$557,'Infos Relatório'!$B$164,'Faturamento SP2'!$E$2:$E$557,'Infos Relatório'!$B200,'Faturamento SP2'!$Z$2:$Z$557,'Infos Relatório'!I$1)</f>
        <v>0</v>
      </c>
      <c r="L200" s="15">
        <f>SUMIFS('Faturamento SP2'!$O$2:$O$557,'Faturamento SP2'!$D$2:$D$557,'Infos Relatório'!$B$164,'Faturamento SP2'!$E$2:$E$557,'Infos Relatório'!$B200,'Faturamento SP2'!$Z$2:$Z$557,'Infos Relatório'!I$1,'Faturamento SP2'!$T$2:$T$557,"Sim")+SUMIFS('Faturamento SP2'!$P$2:$P$557,'Faturamento SP2'!$D$2:$D$557,'Infos Relatório'!$B$164,'Faturamento SP2'!$E$2:$E$557,'Infos Relatório'!$B200,'Faturamento SP2'!$Z$2:$Z$557,'Infos Relatório'!I$1,'Faturamento SP2'!$T$2:$T$557,"Sim")</f>
        <v>0</v>
      </c>
      <c r="M200" s="27" t="e">
        <f t="shared" si="61"/>
        <v>#DIV/0!</v>
      </c>
      <c r="N200" s="24">
        <f>SUMIFS('Faturamento SP2'!$H$2:$H$557,'Faturamento SP2'!$D$2:$D$557,'Infos Relatório'!$B$164,'Faturamento SP2'!$E$2:$E$557,'Infos Relatório'!$B200,'Faturamento SP2'!$Z$2:$Z$557,'Infos Relatório'!I$1)</f>
        <v>0</v>
      </c>
      <c r="O200" s="23">
        <f>COUNTIFS('Faturamento SP2'!$D$2:$D$557,'Infos Relatório'!$B$164,'Faturamento SP2'!$E$2:$E$557,'Infos Relatório'!$B200,'Faturamento SP2'!$Z$2:$Z$557,'Infos Relatório'!O$1)</f>
        <v>0</v>
      </c>
      <c r="P200" s="14">
        <f>SUMIFS('Faturamento SP2'!$G$2:$G$557,'Faturamento SP2'!$D$2:$D$557,'Infos Relatório'!$B$164,'Faturamento SP2'!$E$2:$E$557,'Infos Relatório'!$B200,'Faturamento SP2'!$Z$2:$Z$557,'Infos Relatório'!O$1)</f>
        <v>0</v>
      </c>
      <c r="Q200" s="14">
        <f>SUMIFS('Faturamento SP2'!$J$2:$J$557,'Faturamento SP2'!$D$2:$D$557,'Infos Relatório'!$B$164,'Faturamento SP2'!$E$2:$E$557,'Infos Relatório'!$B200,'Faturamento SP2'!$Z$2:$Z$557,'Infos Relatório'!O$1)</f>
        <v>0</v>
      </c>
      <c r="R200" s="15">
        <f>SUMIFS('Faturamento SP2'!$O$2:$O$557,'Faturamento SP2'!$D$2:$D$557,'Infos Relatório'!$B$164,'Faturamento SP2'!$E$2:$E$557,'Infos Relatório'!$B200,'Faturamento SP2'!$Z$2:$Z$557,'Infos Relatório'!O$1,'Faturamento SP2'!$T$2:$T$557,"Sim")+SUMIFS('Faturamento SP2'!$P$2:$P$557,'Faturamento SP2'!$D$2:$D$557,'Infos Relatório'!$B$164,'Faturamento SP2'!$E$2:$E$557,'Infos Relatório'!$B200,'Faturamento SP2'!$Z$2:$Z$557,'Infos Relatório'!O$1,'Faturamento SP2'!$T$2:$T$557,"Sim")</f>
        <v>0</v>
      </c>
      <c r="S200" s="27" t="e">
        <f t="shared" si="62"/>
        <v>#DIV/0!</v>
      </c>
      <c r="T200" s="24">
        <f>SUMIFS('Faturamento SP2'!$H$2:$H$557,'Faturamento SP2'!$D$2:$D$557,'Infos Relatório'!$B$164,'Faturamento SP2'!$E$2:$E$557,'Infos Relatório'!$B200,'Faturamento SP2'!$Z$2:$Z$557,'Infos Relatório'!O$1)</f>
        <v>0</v>
      </c>
      <c r="U200" s="23">
        <f>COUNTIFS('Faturamento SP2'!$D$2:$D$557,'Infos Relatório'!$B$164,'Faturamento SP2'!$E$2:$E$557,'Infos Relatório'!$B200,'Faturamento SP2'!$Z$2:$Z$557,'Infos Relatório'!U$1)</f>
        <v>0</v>
      </c>
      <c r="V200" s="14">
        <f>SUMIFS('Faturamento SP2'!$G$2:$G$557,'Faturamento SP2'!$D$2:$D$557,'Infos Relatório'!$B$164,'Faturamento SP2'!$E$2:$E$557,'Infos Relatório'!$B200,'Faturamento SP2'!$Z$2:$Z$557,'Infos Relatório'!U$1)</f>
        <v>0</v>
      </c>
      <c r="W200" s="14">
        <f>SUMIFS('Faturamento SP2'!$J$2:$J$557,'Faturamento SP2'!$D$2:$D$557,'Infos Relatório'!$B$164,'Faturamento SP2'!$E$2:$E$557,'Infos Relatório'!$B200,'Faturamento SP2'!$Z$2:$Z$557,'Infos Relatório'!U$1)</f>
        <v>0</v>
      </c>
      <c r="X200" s="15">
        <f>SUMIFS('Faturamento SP2'!$O$2:$O$557,'Faturamento SP2'!$D$2:$D$557,'Infos Relatório'!$B$164,'Faturamento SP2'!$E$2:$E$557,'Infos Relatório'!$B200,'Faturamento SP2'!$Z$2:$Z$557,'Infos Relatório'!U$1,'Faturamento SP2'!$T$2:$T$557,"Sim")+SUMIFS('Faturamento SP2'!$P$2:$P$557,'Faturamento SP2'!$D$2:$D$557,'Infos Relatório'!$B$164,'Faturamento SP2'!$E$2:$E$557,'Infos Relatório'!$B200,'Faturamento SP2'!$Z$2:$Z$557,'Infos Relatório'!U$1,'Faturamento SP2'!$T$2:$T$557,"Sim")</f>
        <v>0</v>
      </c>
      <c r="Y200" s="27" t="e">
        <f t="shared" si="63"/>
        <v>#DIV/0!</v>
      </c>
      <c r="Z200" s="24">
        <f>SUMIFS('Faturamento SP2'!$H$2:$H$557,'Faturamento SP2'!$D$2:$D$557,'Infos Relatório'!$B$164,'Faturamento SP2'!$E$2:$E$557,'Infos Relatório'!$B200,'Faturamento SP2'!$Z$2:$Z$557,'Infos Relatório'!U$1)</f>
        <v>0</v>
      </c>
      <c r="AA200" s="23">
        <f>COUNTIFS('Faturamento SP2'!$D$2:$D$557,'Infos Relatório'!$B$164,'Faturamento SP2'!$E$2:$E$557,'Infos Relatório'!$B200,'Faturamento SP2'!$Z$2:$Z$557,'Infos Relatório'!AA$1)</f>
        <v>0</v>
      </c>
      <c r="AB200" s="14">
        <f>SUMIFS('Faturamento SP2'!$G$2:$G$557,'Faturamento SP2'!$D$2:$D$557,'Infos Relatório'!$B$164,'Faturamento SP2'!$E$2:$E$557,'Infos Relatório'!$B200,'Faturamento SP2'!$Z$2:$Z$557,'Infos Relatório'!AA$1)</f>
        <v>0</v>
      </c>
      <c r="AC200" s="14">
        <f>SUMIFS('Faturamento SP2'!$J$2:$J$557,'Faturamento SP2'!$D$2:$D$557,'Infos Relatório'!$B$164,'Faturamento SP2'!$E$2:$E$557,'Infos Relatório'!$B200,'Faturamento SP2'!$Z$2:$Z$557,'Infos Relatório'!AA$1)</f>
        <v>0</v>
      </c>
      <c r="AD200" s="15">
        <f>SUMIFS('Faturamento SP2'!$O$2:$O$557,'Faturamento SP2'!$D$2:$D$557,'Infos Relatório'!$B$164,'Faturamento SP2'!$E$2:$E$557,'Infos Relatório'!$B200,'Faturamento SP2'!$Z$2:$Z$557,'Infos Relatório'!AA$1,'Faturamento SP2'!$T$2:$T$557,"Sim")+SUMIFS('Faturamento SP2'!$P$2:$P$557,'Faturamento SP2'!$D$2:$D$557,'Infos Relatório'!$B$164,'Faturamento SP2'!$E$2:$E$557,'Infos Relatório'!$B200,'Faturamento SP2'!$Z$2:$Z$557,'Infos Relatório'!AA$1,'Faturamento SP2'!$T$2:$T$557,"Sim")</f>
        <v>0</v>
      </c>
      <c r="AE200" s="27" t="e">
        <f t="shared" si="64"/>
        <v>#DIV/0!</v>
      </c>
      <c r="AF200" s="24">
        <f>SUMIFS('Faturamento SP2'!$H$2:$H$557,'Faturamento SP2'!$D$2:$D$557,'Infos Relatório'!$B$164,'Faturamento SP2'!$E$2:$E$557,'Infos Relatório'!$B200,'Faturamento SP2'!$Z$2:$Z$557,'Infos Relatório'!AA$1)</f>
        <v>0</v>
      </c>
      <c r="AG200" s="23">
        <f>COUNTIFS('Faturamento SP2'!$D$2:$D$557,'Infos Relatório'!$B$164,'Faturamento SP2'!$E$2:$E$557,'Infos Relatório'!$B200,'Faturamento SP2'!$Z$2:$Z$557,'Infos Relatório'!AG$1)</f>
        <v>0</v>
      </c>
      <c r="AH200" s="14">
        <f>SUMIFS('Faturamento SP2'!$G$2:$G$557,'Faturamento SP2'!$D$2:$D$557,'Infos Relatório'!$B$164,'Faturamento SP2'!$E$2:$E$557,'Infos Relatório'!$B200,'Faturamento SP2'!$Z$2:$Z$557,'Infos Relatório'!AG$1)</f>
        <v>0</v>
      </c>
      <c r="AI200" s="14">
        <f>SUMIFS('Faturamento SP2'!$J$2:$J$557,'Faturamento SP2'!$D$2:$D$557,'Infos Relatório'!$B$164,'Faturamento SP2'!$E$2:$E$557,'Infos Relatório'!$B200,'Faturamento SP2'!$Z$2:$Z$557,'Infos Relatório'!AG$1)</f>
        <v>0</v>
      </c>
      <c r="AJ200" s="15">
        <f>SUMIFS('Faturamento SP2'!$O$2:$O$557,'Faturamento SP2'!$D$2:$D$557,'Infos Relatório'!$B$164,'Faturamento SP2'!$E$2:$E$557,'Infos Relatório'!$B200,'Faturamento SP2'!$Z$2:$Z$557,'Infos Relatório'!AG$1,'Faturamento SP2'!$T$2:$T$557,"Sim")+SUMIFS('Faturamento SP2'!$P$2:$P$557,'Faturamento SP2'!$D$2:$D$557,'Infos Relatório'!$B$164,'Faturamento SP2'!$E$2:$E$557,'Infos Relatório'!$B200,'Faturamento SP2'!$Z$2:$Z$557,'Infos Relatório'!AG$1,'Faturamento SP2'!$T$2:$T$557,"Sim")</f>
        <v>0</v>
      </c>
      <c r="AK200" s="27" t="e">
        <f t="shared" si="65"/>
        <v>#DIV/0!</v>
      </c>
      <c r="AL200" s="24">
        <f>SUMIFS('Faturamento SP2'!$H$2:$H$557,'Faturamento SP2'!$D$2:$D$557,'Infos Relatório'!$B$164,'Faturamento SP2'!$E$2:$E$557,'Infos Relatório'!$B200,'Faturamento SP2'!$Z$2:$Z$557,'Infos Relatório'!AG$1)</f>
        <v>0</v>
      </c>
      <c r="AM200" s="23">
        <f>COUNTIFS('Faturamento SP2'!$D$2:$D$557,'Infos Relatório'!$B$164,'Faturamento SP2'!$E$2:$E$557,'Infos Relatório'!$B200,'Faturamento SP2'!$Z$2:$Z$557,'Infos Relatório'!AM$1)</f>
        <v>0</v>
      </c>
      <c r="AN200" s="14">
        <f>SUMIFS('Faturamento SP2'!$G$2:$G$557,'Faturamento SP2'!$D$2:$D$557,'Infos Relatório'!$B$164,'Faturamento SP2'!$E$2:$E$557,'Infos Relatório'!$B200,'Faturamento SP2'!$Z$2:$Z$557,'Infos Relatório'!AM$1)</f>
        <v>0</v>
      </c>
      <c r="AO200" s="14">
        <f>SUMIFS('Faturamento SP2'!$J$2:$J$557,'Faturamento SP2'!$D$2:$D$557,'Infos Relatório'!$B$164,'Faturamento SP2'!$E$2:$E$557,'Infos Relatório'!$B200,'Faturamento SP2'!$Z$2:$Z$557,'Infos Relatório'!AM$1)</f>
        <v>0</v>
      </c>
      <c r="AP200" s="15">
        <f>SUMIFS('Faturamento SP2'!$O$2:$O$557,'Faturamento SP2'!$D$2:$D$557,'Infos Relatório'!$B$164,'Faturamento SP2'!$E$2:$E$557,'Infos Relatório'!$B200,'Faturamento SP2'!$Z$2:$Z$557,'Infos Relatório'!AM$1,'Faturamento SP2'!$T$2:$T$557,"Sim")+SUMIFS('Faturamento SP2'!$P$2:$P$557,'Faturamento SP2'!$D$2:$D$557,'Infos Relatório'!$B$164,'Faturamento SP2'!$E$2:$E$557,'Infos Relatório'!$B200,'Faturamento SP2'!$Z$2:$Z$557,'Infos Relatório'!AM$1,'Faturamento SP2'!$T$2:$T$557,"Sim")</f>
        <v>0</v>
      </c>
      <c r="AQ200" s="27" t="e">
        <f t="shared" si="66"/>
        <v>#DIV/0!</v>
      </c>
      <c r="AR200" s="24">
        <f>SUMIFS('Faturamento SP2'!$H$2:$H$557,'Faturamento SP2'!$D$2:$D$557,'Infos Relatório'!$B$164,'Faturamento SP2'!$E$2:$E$557,'Infos Relatório'!$B200,'Faturamento SP2'!$Z$2:$Z$557,'Infos Relatório'!AM$1)</f>
        <v>0</v>
      </c>
      <c r="AS200" s="23">
        <f>COUNTIFS('Faturamento SP2'!$D$2:$D$557,'Infos Relatório'!$B$164,'Faturamento SP2'!$E$2:$E$557,'Infos Relatório'!$B200,'Faturamento SP2'!$Z$2:$Z$557,'Infos Relatório'!AS$1)</f>
        <v>0</v>
      </c>
      <c r="AT200" s="14">
        <f>SUMIFS('Faturamento SP2'!$G$2:$G$557,'Faturamento SP2'!$D$2:$D$557,'Infos Relatório'!$B$164,'Faturamento SP2'!$E$2:$E$557,'Infos Relatório'!$B200,'Faturamento SP2'!$Z$2:$Z$557,'Infos Relatório'!AS$1)</f>
        <v>0</v>
      </c>
      <c r="AU200" s="14">
        <f>SUMIFS('Faturamento SP2'!$J$2:$J$557,'Faturamento SP2'!$D$2:$D$557,'Infos Relatório'!$B$164,'Faturamento SP2'!$E$2:$E$557,'Infos Relatório'!$B200,'Faturamento SP2'!$Z$2:$Z$557,'Infos Relatório'!AS$1)</f>
        <v>0</v>
      </c>
      <c r="AV200" s="15">
        <f>SUMIFS('Faturamento SP2'!$O$2:$O$557,'Faturamento SP2'!$D$2:$D$557,'Infos Relatório'!$B$164,'Faturamento SP2'!$E$2:$E$557,'Infos Relatório'!$B200,'Faturamento SP2'!$Z$2:$Z$557,'Infos Relatório'!AS$1,'Faturamento SP2'!$T$2:$T$557,"Sim")+SUMIFS('Faturamento SP2'!$P$2:$P$557,'Faturamento SP2'!$D$2:$D$557,'Infos Relatório'!$B$164,'Faturamento SP2'!$E$2:$E$557,'Infos Relatório'!$B200,'Faturamento SP2'!$Z$2:$Z$557,'Infos Relatório'!AS$1,'Faturamento SP2'!$T$2:$T$557,"Sim")</f>
        <v>0</v>
      </c>
      <c r="AW200" s="27" t="e">
        <f t="shared" si="67"/>
        <v>#DIV/0!</v>
      </c>
      <c r="AX200" s="24">
        <f>SUMIFS('Faturamento SP2'!$H$2:$H$557,'Faturamento SP2'!$D$2:$D$557,'Infos Relatório'!$B$164,'Faturamento SP2'!$E$2:$E$557,'Infos Relatório'!$B200,'Faturamento SP2'!$Z$2:$Z$557,'Infos Relatório'!AS$1)</f>
        <v>0</v>
      </c>
      <c r="AY200" s="23">
        <f>COUNTIFS('Faturamento SP2'!$D$2:$D$557,'Infos Relatório'!$B$164,'Faturamento SP2'!$E$2:$E$557,'Infos Relatório'!$B200,'Faturamento SP2'!$Z$2:$Z$557,'Infos Relatório'!AY$1)</f>
        <v>0</v>
      </c>
      <c r="AZ200" s="14">
        <f>SUMIFS('Faturamento SP2'!$G$2:$G$557,'Faturamento SP2'!$D$2:$D$557,'Infos Relatório'!$B$164,'Faturamento SP2'!$E$2:$E$557,'Infos Relatório'!$B200,'Faturamento SP2'!$Z$2:$Z$557,'Infos Relatório'!AY$1)</f>
        <v>0</v>
      </c>
      <c r="BA200" s="14">
        <f>SUMIFS('Faturamento SP2'!$J$2:$J$557,'Faturamento SP2'!$D$2:$D$557,'Infos Relatório'!$B$164,'Faturamento SP2'!$E$2:$E$557,'Infos Relatório'!$B200,'Faturamento SP2'!$Z$2:$Z$557,'Infos Relatório'!AY$1)</f>
        <v>0</v>
      </c>
      <c r="BB200" s="15">
        <f>SUMIFS('Faturamento SP2'!$O$2:$O$557,'Faturamento SP2'!$D$2:$D$557,'Infos Relatório'!$B$164,'Faturamento SP2'!$E$2:$E$557,'Infos Relatório'!$B200,'Faturamento SP2'!$Z$2:$Z$557,'Infos Relatório'!AY$1,'Faturamento SP2'!$T$2:$T$557,"Sim")+SUMIFS('Faturamento SP2'!$P$2:$P$557,'Faturamento SP2'!$D$2:$D$557,'Infos Relatório'!$B$164,'Faturamento SP2'!$E$2:$E$557,'Infos Relatório'!$B200,'Faturamento SP2'!$Z$2:$Z$557,'Infos Relatório'!AY$1,'Faturamento SP2'!$T$2:$T$557,"Sim")</f>
        <v>0</v>
      </c>
      <c r="BC200" s="27" t="e">
        <f t="shared" si="68"/>
        <v>#DIV/0!</v>
      </c>
      <c r="BD200" s="24">
        <f>SUMIFS('Faturamento SP2'!$H$2:$H$557,'Faturamento SP2'!$D$2:$D$557,'Infos Relatório'!$B$164,'Faturamento SP2'!$E$2:$E$557,'Infos Relatório'!$B200,'Faturamento SP2'!$Z$2:$Z$557,'Infos Relatório'!AY$1)</f>
        <v>0</v>
      </c>
      <c r="BE200" s="23">
        <f>COUNTIFS('Faturamento SP2'!$D$2:$D$557,'Infos Relatório'!$B$164,'Faturamento SP2'!$E$2:$E$557,'Infos Relatório'!$B200,'Faturamento SP2'!$Z$2:$Z$557,'Infos Relatório'!BE$1)</f>
        <v>0</v>
      </c>
      <c r="BF200" s="14">
        <f>SUMIFS('Faturamento SP2'!$G$2:$G$557,'Faturamento SP2'!$D$2:$D$557,'Infos Relatório'!$B$164,'Faturamento SP2'!$E$2:$E$557,'Infos Relatório'!$B200,'Faturamento SP2'!$Z$2:$Z$557,'Infos Relatório'!BE$1)</f>
        <v>0</v>
      </c>
      <c r="BG200" s="14">
        <f>SUMIFS('Faturamento SP2'!$J$2:$J$557,'Faturamento SP2'!$D$2:$D$557,'Infos Relatório'!$B$164,'Faturamento SP2'!$E$2:$E$557,'Infos Relatório'!$B200,'Faturamento SP2'!$Z$2:$Z$557,'Infos Relatório'!BE$1)</f>
        <v>0</v>
      </c>
      <c r="BH200" s="15">
        <f>SUMIFS('Faturamento SP2'!$O$2:$O$557,'Faturamento SP2'!$D$2:$D$557,'Infos Relatório'!$B$164,'Faturamento SP2'!$E$2:$E$557,'Infos Relatório'!$B200,'Faturamento SP2'!$Z$2:$Z$557,'Infos Relatório'!BE$1,'Faturamento SP2'!$T$2:$T$557,"Sim")+SUMIFS('Faturamento SP2'!$P$2:$P$557,'Faturamento SP2'!$D$2:$D$557,'Infos Relatório'!$B$164,'Faturamento SP2'!$E$2:$E$557,'Infos Relatório'!$B200,'Faturamento SP2'!$Z$2:$Z$557,'Infos Relatório'!BE$1,'Faturamento SP2'!$T$2:$T$557,"Sim")</f>
        <v>0</v>
      </c>
      <c r="BI200" s="27" t="e">
        <f t="shared" si="69"/>
        <v>#DIV/0!</v>
      </c>
      <c r="BJ200" s="24">
        <f>SUMIFS('Faturamento SP2'!$H$2:$H$557,'Faturamento SP2'!$D$2:$D$557,'Infos Relatório'!$B$164,'Faturamento SP2'!$E$2:$E$557,'Infos Relatório'!$B200,'Faturamento SP2'!$Z$2:$Z$557,'Infos Relatório'!BE$1)</f>
        <v>0</v>
      </c>
      <c r="BK200" s="23">
        <f>COUNTIFS('Faturamento SP2'!$D$2:$D$557,'Infos Relatório'!$B$164,'Faturamento SP2'!$E$2:$E$557,'Infos Relatório'!$B200,'Faturamento SP2'!$Z$2:$Z$557,'Infos Relatório'!BK$1)</f>
        <v>0</v>
      </c>
      <c r="BL200" s="14">
        <f>SUMIFS('Faturamento SP2'!$G$2:$G$557,'Faturamento SP2'!$D$2:$D$557,'Infos Relatório'!$B$164,'Faturamento SP2'!$E$2:$E$557,'Infos Relatório'!$B200,'Faturamento SP2'!$Z$2:$Z$557,'Infos Relatório'!BK$1)</f>
        <v>0</v>
      </c>
      <c r="BM200" s="14">
        <f>SUMIFS('Faturamento SP2'!$J$2:$J$557,'Faturamento SP2'!$D$2:$D$557,'Infos Relatório'!$B$164,'Faturamento SP2'!$E$2:$E$557,'Infos Relatório'!$B200,'Faturamento SP2'!$Z$2:$Z$557,'Infos Relatório'!BK$1)</f>
        <v>0</v>
      </c>
      <c r="BN200" s="15">
        <f>SUMIFS('Faturamento SP2'!$O$2:$O$557,'Faturamento SP2'!$D$2:$D$557,'Infos Relatório'!$B$164,'Faturamento SP2'!$E$2:$E$557,'Infos Relatório'!$B200,'Faturamento SP2'!$Z$2:$Z$557,'Infos Relatório'!BK$1,'Faturamento SP2'!$T$2:$T$557,"Sim")+SUMIFS('Faturamento SP2'!$P$2:$P$557,'Faturamento SP2'!$D$2:$D$557,'Infos Relatório'!$B$164,'Faturamento SP2'!$E$2:$E$557,'Infos Relatório'!$B200,'Faturamento SP2'!$Z$2:$Z$557,'Infos Relatório'!BK$1,'Faturamento SP2'!$T$2:$T$557,"Sim")</f>
        <v>0</v>
      </c>
      <c r="BO200" s="27" t="e">
        <f t="shared" si="70"/>
        <v>#DIV/0!</v>
      </c>
      <c r="BP200" s="24">
        <f>SUMIFS('Faturamento SP2'!$H$2:$H$557,'Faturamento SP2'!$D$2:$D$557,'Infos Relatório'!$B$164,'Faturamento SP2'!$E$2:$E$557,'Infos Relatório'!$B200,'Faturamento SP2'!$Z$2:$Z$557,'Infos Relatório'!BK$1)</f>
        <v>0</v>
      </c>
      <c r="BQ200" s="23">
        <f>COUNTIFS('Faturamento SP2'!$D$2:$D$557,'Infos Relatório'!$B$164,'Faturamento SP2'!$E$2:$E$557,'Infos Relatório'!$B200,'Faturamento SP2'!$Z$2:$Z$557,'Infos Relatório'!BQ$1)</f>
        <v>0</v>
      </c>
      <c r="BR200" s="14">
        <f>SUMIFS('Faturamento SP2'!$G$2:$G$557,'Faturamento SP2'!$D$2:$D$557,'Infos Relatório'!$B$164,'Faturamento SP2'!$E$2:$E$557,'Infos Relatório'!$B200,'Faturamento SP2'!$Z$2:$Z$557,'Infos Relatório'!BQ$1)</f>
        <v>0</v>
      </c>
      <c r="BS200" s="14">
        <f>SUMIFS('Faturamento SP2'!$J$2:$J$557,'Faturamento SP2'!$D$2:$D$557,'Infos Relatório'!$B$164,'Faturamento SP2'!$E$2:$E$557,'Infos Relatório'!$B200,'Faturamento SP2'!$Z$2:$Z$557,'Infos Relatório'!BQ$1)</f>
        <v>0</v>
      </c>
      <c r="BT200" s="15">
        <f>SUMIFS('Faturamento SP2'!$O$2:$O$557,'Faturamento SP2'!$D$2:$D$557,'Infos Relatório'!$B$164,'Faturamento SP2'!$E$2:$E$557,'Infos Relatório'!$B200,'Faturamento SP2'!$Z$2:$Z$557,'Infos Relatório'!BQ$1,'Faturamento SP2'!$T$2:$T$557,"Sim")+SUMIFS('Faturamento SP2'!$P$2:$P$557,'Faturamento SP2'!$D$2:$D$557,'Infos Relatório'!$B$164,'Faturamento SP2'!$E$2:$E$557,'Infos Relatório'!$B200,'Faturamento SP2'!$Z$2:$Z$557,'Infos Relatório'!BQ$1,'Faturamento SP2'!$T$2:$T$557,"Sim")</f>
        <v>0</v>
      </c>
      <c r="BU200" s="27" t="e">
        <f t="shared" si="71"/>
        <v>#DIV/0!</v>
      </c>
      <c r="BV200" s="24">
        <f>SUMIFS('Faturamento SP2'!$H$2:$H$557,'Faturamento SP2'!$D$2:$D$557,'Infos Relatório'!$B$164,'Faturamento SP2'!$E$2:$E$557,'Infos Relatório'!$B200,'Faturamento SP2'!$Z$2:$Z$557,'Infos Relatório'!BQ$1)</f>
        <v>0</v>
      </c>
    </row>
    <row r="201" spans="2:74">
      <c r="B201" s="17" t="s">
        <v>778</v>
      </c>
      <c r="C201" s="23">
        <f>COUNTIFS('Faturamento SP2'!$D$2:$D$557,'Infos Relatório'!$B$164,'Faturamento SP2'!$E$2:$E$557,'Infos Relatório'!$B201,'Faturamento SP2'!$Z$2:$Z$557,'Infos Relatório'!C$1)</f>
        <v>0</v>
      </c>
      <c r="D201" s="14">
        <f>SUMIFS('Faturamento SP2'!$G$2:$G$557,'Faturamento SP2'!$D$2:$D$557,'Infos Relatório'!$B$164,'Faturamento SP2'!$E$2:$E$557,'Infos Relatório'!$B201,'Faturamento SP2'!$Z$2:$Z$557,'Infos Relatório'!C$1)</f>
        <v>0</v>
      </c>
      <c r="E201" s="55">
        <f>SUMIFS('Faturamento SP2'!$J$2:$J$557,'Faturamento SP2'!$D$2:$D$557,'Infos Relatório'!$B$164,'Faturamento SP2'!$E$2:$E$557,'Infos Relatório'!$B201,'Faturamento SP2'!$Z$2:$Z$557,'Infos Relatório'!C$1)</f>
        <v>0</v>
      </c>
      <c r="F201" s="15">
        <f>SUMIFS('Faturamento SP2'!$O$2:$O$557,'Faturamento SP2'!$D$2:$D$557,'Infos Relatório'!$B$164,'Faturamento SP2'!$E$2:$E$557,'Infos Relatório'!$B201,'Faturamento SP2'!$Z$2:$Z$557,'Infos Relatório'!C$1,'Faturamento SP2'!$T$2:$T$557,"Sim")+SUMIFS('Faturamento SP2'!$P$2:$P$557,'Faturamento SP2'!$D$2:$D$557,'Infos Relatório'!$B$164,'Faturamento SP2'!$E$2:$E$557,'Infos Relatório'!$B201,'Faturamento SP2'!$Z$2:$Z$557,'Infos Relatório'!C$1,'Faturamento SP2'!$T$2:$T$557,"Sim")</f>
        <v>0</v>
      </c>
      <c r="G201" s="60" t="e">
        <f t="shared" si="60"/>
        <v>#DIV/0!</v>
      </c>
      <c r="H201" s="24">
        <f>SUMIFS('Faturamento SP2'!$H$2:$H$557,'Faturamento SP2'!$D$2:$D$557,'Infos Relatório'!$B$164,'Faturamento SP2'!$E$2:$E$557,'Infos Relatório'!$B201,'Faturamento SP2'!$Z$2:$Z$557,'Infos Relatório'!C$1)</f>
        <v>0</v>
      </c>
      <c r="I201" s="23">
        <f>COUNTIFS('Faturamento SP2'!$D$2:$D$557,'Infos Relatório'!$B$164,'Faturamento SP2'!$E$2:$E$557,'Infos Relatório'!$B201,'Faturamento SP2'!$Z$2:$Z$557,'Infos Relatório'!I$1)</f>
        <v>0</v>
      </c>
      <c r="J201" s="14">
        <f>SUMIFS('Faturamento SP2'!$G$2:$G$557,'Faturamento SP2'!$D$2:$D$557,'Infos Relatório'!$B$164,'Faturamento SP2'!$E$2:$E$557,'Infos Relatório'!$B201,'Faturamento SP2'!$Z$2:$Z$557,'Infos Relatório'!I$1)</f>
        <v>0</v>
      </c>
      <c r="K201" s="55">
        <f>SUMIFS('Faturamento SP2'!$J$2:$J$557,'Faturamento SP2'!$D$2:$D$557,'Infos Relatório'!$B$164,'Faturamento SP2'!$E$2:$E$557,'Infos Relatório'!$B201,'Faturamento SP2'!$Z$2:$Z$557,'Infos Relatório'!I$1)</f>
        <v>0</v>
      </c>
      <c r="L201" s="15">
        <f>SUMIFS('Faturamento SP2'!$O$2:$O$557,'Faturamento SP2'!$D$2:$D$557,'Infos Relatório'!$B$164,'Faturamento SP2'!$E$2:$E$557,'Infos Relatório'!$B201,'Faturamento SP2'!$Z$2:$Z$557,'Infos Relatório'!I$1,'Faturamento SP2'!$T$2:$T$557,"Sim")+SUMIFS('Faturamento SP2'!$P$2:$P$557,'Faturamento SP2'!$D$2:$D$557,'Infos Relatório'!$B$164,'Faturamento SP2'!$E$2:$E$557,'Infos Relatório'!$B201,'Faturamento SP2'!$Z$2:$Z$557,'Infos Relatório'!I$1,'Faturamento SP2'!$T$2:$T$557,"Sim")</f>
        <v>0</v>
      </c>
      <c r="M201" s="27" t="e">
        <f t="shared" si="61"/>
        <v>#DIV/0!</v>
      </c>
      <c r="N201" s="24">
        <f>SUMIFS('Faturamento SP2'!$H$2:$H$557,'Faturamento SP2'!$D$2:$D$557,'Infos Relatório'!$B$164,'Faturamento SP2'!$E$2:$E$557,'Infos Relatório'!$B201,'Faturamento SP2'!$Z$2:$Z$557,'Infos Relatório'!I$1)</f>
        <v>0</v>
      </c>
      <c r="O201" s="23">
        <f>COUNTIFS('Faturamento SP2'!$D$2:$D$557,'Infos Relatório'!$B$164,'Faturamento SP2'!$E$2:$E$557,'Infos Relatório'!$B201,'Faturamento SP2'!$Z$2:$Z$557,'Infos Relatório'!O$1)</f>
        <v>0</v>
      </c>
      <c r="P201" s="14">
        <f>SUMIFS('Faturamento SP2'!$G$2:$G$557,'Faturamento SP2'!$D$2:$D$557,'Infos Relatório'!$B$164,'Faturamento SP2'!$E$2:$E$557,'Infos Relatório'!$B201,'Faturamento SP2'!$Z$2:$Z$557,'Infos Relatório'!O$1)</f>
        <v>0</v>
      </c>
      <c r="Q201" s="14">
        <f>SUMIFS('Faturamento SP2'!$J$2:$J$557,'Faturamento SP2'!$D$2:$D$557,'Infos Relatório'!$B$164,'Faturamento SP2'!$E$2:$E$557,'Infos Relatório'!$B201,'Faturamento SP2'!$Z$2:$Z$557,'Infos Relatório'!O$1)</f>
        <v>0</v>
      </c>
      <c r="R201" s="15">
        <f>SUMIFS('Faturamento SP2'!$O$2:$O$557,'Faturamento SP2'!$D$2:$D$557,'Infos Relatório'!$B$164,'Faturamento SP2'!$E$2:$E$557,'Infos Relatório'!$B201,'Faturamento SP2'!$Z$2:$Z$557,'Infos Relatório'!O$1,'Faturamento SP2'!$T$2:$T$557,"Sim")+SUMIFS('Faturamento SP2'!$P$2:$P$557,'Faturamento SP2'!$D$2:$D$557,'Infos Relatório'!$B$164,'Faturamento SP2'!$E$2:$E$557,'Infos Relatório'!$B201,'Faturamento SP2'!$Z$2:$Z$557,'Infos Relatório'!O$1,'Faturamento SP2'!$T$2:$T$557,"Sim")</f>
        <v>0</v>
      </c>
      <c r="S201" s="27" t="e">
        <f t="shared" si="62"/>
        <v>#DIV/0!</v>
      </c>
      <c r="T201" s="24">
        <f>SUMIFS('Faturamento SP2'!$H$2:$H$557,'Faturamento SP2'!$D$2:$D$557,'Infos Relatório'!$B$164,'Faturamento SP2'!$E$2:$E$557,'Infos Relatório'!$B201,'Faturamento SP2'!$Z$2:$Z$557,'Infos Relatório'!O$1)</f>
        <v>0</v>
      </c>
      <c r="U201" s="23">
        <f>COUNTIFS('Faturamento SP2'!$D$2:$D$557,'Infos Relatório'!$B$164,'Faturamento SP2'!$E$2:$E$557,'Infos Relatório'!$B201,'Faturamento SP2'!$Z$2:$Z$557,'Infos Relatório'!U$1)</f>
        <v>0</v>
      </c>
      <c r="V201" s="14">
        <f>SUMIFS('Faturamento SP2'!$G$2:$G$557,'Faturamento SP2'!$D$2:$D$557,'Infos Relatório'!$B$164,'Faturamento SP2'!$E$2:$E$557,'Infos Relatório'!$B201,'Faturamento SP2'!$Z$2:$Z$557,'Infos Relatório'!U$1)</f>
        <v>0</v>
      </c>
      <c r="W201" s="14">
        <f>SUMIFS('Faturamento SP2'!$J$2:$J$557,'Faturamento SP2'!$D$2:$D$557,'Infos Relatório'!$B$164,'Faturamento SP2'!$E$2:$E$557,'Infos Relatório'!$B201,'Faturamento SP2'!$Z$2:$Z$557,'Infos Relatório'!U$1)</f>
        <v>0</v>
      </c>
      <c r="X201" s="15">
        <f>SUMIFS('Faturamento SP2'!$O$2:$O$557,'Faturamento SP2'!$D$2:$D$557,'Infos Relatório'!$B$164,'Faturamento SP2'!$E$2:$E$557,'Infos Relatório'!$B201,'Faturamento SP2'!$Z$2:$Z$557,'Infos Relatório'!U$1,'Faturamento SP2'!$T$2:$T$557,"Sim")+SUMIFS('Faturamento SP2'!$P$2:$P$557,'Faturamento SP2'!$D$2:$D$557,'Infos Relatório'!$B$164,'Faturamento SP2'!$E$2:$E$557,'Infos Relatório'!$B201,'Faturamento SP2'!$Z$2:$Z$557,'Infos Relatório'!U$1,'Faturamento SP2'!$T$2:$T$557,"Sim")</f>
        <v>0</v>
      </c>
      <c r="Y201" s="27" t="e">
        <f t="shared" si="63"/>
        <v>#DIV/0!</v>
      </c>
      <c r="Z201" s="24">
        <f>SUMIFS('Faturamento SP2'!$H$2:$H$557,'Faturamento SP2'!$D$2:$D$557,'Infos Relatório'!$B$164,'Faturamento SP2'!$E$2:$E$557,'Infos Relatório'!$B201,'Faturamento SP2'!$Z$2:$Z$557,'Infos Relatório'!U$1)</f>
        <v>0</v>
      </c>
      <c r="AA201" s="23">
        <f>COUNTIFS('Faturamento SP2'!$D$2:$D$557,'Infos Relatório'!$B$164,'Faturamento SP2'!$E$2:$E$557,'Infos Relatório'!$B201,'Faturamento SP2'!$Z$2:$Z$557,'Infos Relatório'!AA$1)</f>
        <v>0</v>
      </c>
      <c r="AB201" s="14">
        <f>SUMIFS('Faturamento SP2'!$G$2:$G$557,'Faturamento SP2'!$D$2:$D$557,'Infos Relatório'!$B$164,'Faturamento SP2'!$E$2:$E$557,'Infos Relatório'!$B201,'Faturamento SP2'!$Z$2:$Z$557,'Infos Relatório'!AA$1)</f>
        <v>0</v>
      </c>
      <c r="AC201" s="14">
        <f>SUMIFS('Faturamento SP2'!$J$2:$J$557,'Faturamento SP2'!$D$2:$D$557,'Infos Relatório'!$B$164,'Faturamento SP2'!$E$2:$E$557,'Infos Relatório'!$B201,'Faturamento SP2'!$Z$2:$Z$557,'Infos Relatório'!AA$1)</f>
        <v>0</v>
      </c>
      <c r="AD201" s="15">
        <f>SUMIFS('Faturamento SP2'!$O$2:$O$557,'Faturamento SP2'!$D$2:$D$557,'Infos Relatório'!$B$164,'Faturamento SP2'!$E$2:$E$557,'Infos Relatório'!$B201,'Faturamento SP2'!$Z$2:$Z$557,'Infos Relatório'!AA$1,'Faturamento SP2'!$T$2:$T$557,"Sim")+SUMIFS('Faturamento SP2'!$P$2:$P$557,'Faturamento SP2'!$D$2:$D$557,'Infos Relatório'!$B$164,'Faturamento SP2'!$E$2:$E$557,'Infos Relatório'!$B201,'Faturamento SP2'!$Z$2:$Z$557,'Infos Relatório'!AA$1,'Faturamento SP2'!$T$2:$T$557,"Sim")</f>
        <v>0</v>
      </c>
      <c r="AE201" s="27" t="e">
        <f t="shared" si="64"/>
        <v>#DIV/0!</v>
      </c>
      <c r="AF201" s="24">
        <f>SUMIFS('Faturamento SP2'!$H$2:$H$557,'Faturamento SP2'!$D$2:$D$557,'Infos Relatório'!$B$164,'Faturamento SP2'!$E$2:$E$557,'Infos Relatório'!$B201,'Faturamento SP2'!$Z$2:$Z$557,'Infos Relatório'!AA$1)</f>
        <v>0</v>
      </c>
      <c r="AG201" s="23">
        <f>COUNTIFS('Faturamento SP2'!$D$2:$D$557,'Infos Relatório'!$B$164,'Faturamento SP2'!$E$2:$E$557,'Infos Relatório'!$B201,'Faturamento SP2'!$Z$2:$Z$557,'Infos Relatório'!AG$1)</f>
        <v>0</v>
      </c>
      <c r="AH201" s="14">
        <f>SUMIFS('Faturamento SP2'!$G$2:$G$557,'Faturamento SP2'!$D$2:$D$557,'Infos Relatório'!$B$164,'Faturamento SP2'!$E$2:$E$557,'Infos Relatório'!$B201,'Faturamento SP2'!$Z$2:$Z$557,'Infos Relatório'!AG$1)</f>
        <v>0</v>
      </c>
      <c r="AI201" s="14">
        <f>SUMIFS('Faturamento SP2'!$J$2:$J$557,'Faturamento SP2'!$D$2:$D$557,'Infos Relatório'!$B$164,'Faturamento SP2'!$E$2:$E$557,'Infos Relatório'!$B201,'Faturamento SP2'!$Z$2:$Z$557,'Infos Relatório'!AG$1)</f>
        <v>0</v>
      </c>
      <c r="AJ201" s="15">
        <f>SUMIFS('Faturamento SP2'!$O$2:$O$557,'Faturamento SP2'!$D$2:$D$557,'Infos Relatório'!$B$164,'Faturamento SP2'!$E$2:$E$557,'Infos Relatório'!$B201,'Faturamento SP2'!$Z$2:$Z$557,'Infos Relatório'!AG$1,'Faturamento SP2'!$T$2:$T$557,"Sim")+SUMIFS('Faturamento SP2'!$P$2:$P$557,'Faturamento SP2'!$D$2:$D$557,'Infos Relatório'!$B$164,'Faturamento SP2'!$E$2:$E$557,'Infos Relatório'!$B201,'Faturamento SP2'!$Z$2:$Z$557,'Infos Relatório'!AG$1,'Faturamento SP2'!$T$2:$T$557,"Sim")</f>
        <v>0</v>
      </c>
      <c r="AK201" s="27" t="e">
        <f t="shared" si="65"/>
        <v>#DIV/0!</v>
      </c>
      <c r="AL201" s="24">
        <f>SUMIFS('Faturamento SP2'!$H$2:$H$557,'Faturamento SP2'!$D$2:$D$557,'Infos Relatório'!$B$164,'Faturamento SP2'!$E$2:$E$557,'Infos Relatório'!$B201,'Faturamento SP2'!$Z$2:$Z$557,'Infos Relatório'!AG$1)</f>
        <v>0</v>
      </c>
      <c r="AM201" s="23">
        <f>COUNTIFS('Faturamento SP2'!$D$2:$D$557,'Infos Relatório'!$B$164,'Faturamento SP2'!$E$2:$E$557,'Infos Relatório'!$B201,'Faturamento SP2'!$Z$2:$Z$557,'Infos Relatório'!AM$1)</f>
        <v>0</v>
      </c>
      <c r="AN201" s="14">
        <f>SUMIFS('Faturamento SP2'!$G$2:$G$557,'Faturamento SP2'!$D$2:$D$557,'Infos Relatório'!$B$164,'Faturamento SP2'!$E$2:$E$557,'Infos Relatório'!$B201,'Faturamento SP2'!$Z$2:$Z$557,'Infos Relatório'!AM$1)</f>
        <v>0</v>
      </c>
      <c r="AO201" s="14">
        <f>SUMIFS('Faturamento SP2'!$J$2:$J$557,'Faturamento SP2'!$D$2:$D$557,'Infos Relatório'!$B$164,'Faturamento SP2'!$E$2:$E$557,'Infos Relatório'!$B201,'Faturamento SP2'!$Z$2:$Z$557,'Infos Relatório'!AM$1)</f>
        <v>0</v>
      </c>
      <c r="AP201" s="15">
        <f>SUMIFS('Faturamento SP2'!$O$2:$O$557,'Faturamento SP2'!$D$2:$D$557,'Infos Relatório'!$B$164,'Faturamento SP2'!$E$2:$E$557,'Infos Relatório'!$B201,'Faturamento SP2'!$Z$2:$Z$557,'Infos Relatório'!AM$1,'Faturamento SP2'!$T$2:$T$557,"Sim")+SUMIFS('Faturamento SP2'!$P$2:$P$557,'Faturamento SP2'!$D$2:$D$557,'Infos Relatório'!$B$164,'Faturamento SP2'!$E$2:$E$557,'Infos Relatório'!$B201,'Faturamento SP2'!$Z$2:$Z$557,'Infos Relatório'!AM$1,'Faturamento SP2'!$T$2:$T$557,"Sim")</f>
        <v>0</v>
      </c>
      <c r="AQ201" s="27" t="e">
        <f t="shared" si="66"/>
        <v>#DIV/0!</v>
      </c>
      <c r="AR201" s="24">
        <f>SUMIFS('Faturamento SP2'!$H$2:$H$557,'Faturamento SP2'!$D$2:$D$557,'Infos Relatório'!$B$164,'Faturamento SP2'!$E$2:$E$557,'Infos Relatório'!$B201,'Faturamento SP2'!$Z$2:$Z$557,'Infos Relatório'!AM$1)</f>
        <v>0</v>
      </c>
      <c r="AS201" s="23">
        <f>COUNTIFS('Faturamento SP2'!$D$2:$D$557,'Infos Relatório'!$B$164,'Faturamento SP2'!$E$2:$E$557,'Infos Relatório'!$B201,'Faturamento SP2'!$Z$2:$Z$557,'Infos Relatório'!AS$1)</f>
        <v>0</v>
      </c>
      <c r="AT201" s="14">
        <f>SUMIFS('Faturamento SP2'!$G$2:$G$557,'Faturamento SP2'!$D$2:$D$557,'Infos Relatório'!$B$164,'Faturamento SP2'!$E$2:$E$557,'Infos Relatório'!$B201,'Faturamento SP2'!$Z$2:$Z$557,'Infos Relatório'!AS$1)</f>
        <v>0</v>
      </c>
      <c r="AU201" s="14">
        <f>SUMIFS('Faturamento SP2'!$J$2:$J$557,'Faturamento SP2'!$D$2:$D$557,'Infos Relatório'!$B$164,'Faturamento SP2'!$E$2:$E$557,'Infos Relatório'!$B201,'Faturamento SP2'!$Z$2:$Z$557,'Infos Relatório'!AS$1)</f>
        <v>0</v>
      </c>
      <c r="AV201" s="15">
        <f>SUMIFS('Faturamento SP2'!$O$2:$O$557,'Faturamento SP2'!$D$2:$D$557,'Infos Relatório'!$B$164,'Faturamento SP2'!$E$2:$E$557,'Infos Relatório'!$B201,'Faturamento SP2'!$Z$2:$Z$557,'Infos Relatório'!AS$1,'Faturamento SP2'!$T$2:$T$557,"Sim")+SUMIFS('Faturamento SP2'!$P$2:$P$557,'Faturamento SP2'!$D$2:$D$557,'Infos Relatório'!$B$164,'Faturamento SP2'!$E$2:$E$557,'Infos Relatório'!$B201,'Faturamento SP2'!$Z$2:$Z$557,'Infos Relatório'!AS$1,'Faturamento SP2'!$T$2:$T$557,"Sim")</f>
        <v>0</v>
      </c>
      <c r="AW201" s="27" t="e">
        <f t="shared" si="67"/>
        <v>#DIV/0!</v>
      </c>
      <c r="AX201" s="24">
        <f>SUMIFS('Faturamento SP2'!$H$2:$H$557,'Faturamento SP2'!$D$2:$D$557,'Infos Relatório'!$B$164,'Faturamento SP2'!$E$2:$E$557,'Infos Relatório'!$B201,'Faturamento SP2'!$Z$2:$Z$557,'Infos Relatório'!AS$1)</f>
        <v>0</v>
      </c>
      <c r="AY201" s="23">
        <f>COUNTIFS('Faturamento SP2'!$D$2:$D$557,'Infos Relatório'!$B$164,'Faturamento SP2'!$E$2:$E$557,'Infos Relatório'!$B201,'Faturamento SP2'!$Z$2:$Z$557,'Infos Relatório'!AY$1)</f>
        <v>0</v>
      </c>
      <c r="AZ201" s="14">
        <f>SUMIFS('Faturamento SP2'!$G$2:$G$557,'Faturamento SP2'!$D$2:$D$557,'Infos Relatório'!$B$164,'Faturamento SP2'!$E$2:$E$557,'Infos Relatório'!$B201,'Faturamento SP2'!$Z$2:$Z$557,'Infos Relatório'!AY$1)</f>
        <v>0</v>
      </c>
      <c r="BA201" s="14">
        <f>SUMIFS('Faturamento SP2'!$J$2:$J$557,'Faturamento SP2'!$D$2:$D$557,'Infos Relatório'!$B$164,'Faturamento SP2'!$E$2:$E$557,'Infos Relatório'!$B201,'Faturamento SP2'!$Z$2:$Z$557,'Infos Relatório'!AY$1)</f>
        <v>0</v>
      </c>
      <c r="BB201" s="15">
        <f>SUMIFS('Faturamento SP2'!$O$2:$O$557,'Faturamento SP2'!$D$2:$D$557,'Infos Relatório'!$B$164,'Faturamento SP2'!$E$2:$E$557,'Infos Relatório'!$B201,'Faturamento SP2'!$Z$2:$Z$557,'Infos Relatório'!AY$1,'Faturamento SP2'!$T$2:$T$557,"Sim")+SUMIFS('Faturamento SP2'!$P$2:$P$557,'Faturamento SP2'!$D$2:$D$557,'Infos Relatório'!$B$164,'Faturamento SP2'!$E$2:$E$557,'Infos Relatório'!$B201,'Faturamento SP2'!$Z$2:$Z$557,'Infos Relatório'!AY$1,'Faturamento SP2'!$T$2:$T$557,"Sim")</f>
        <v>0</v>
      </c>
      <c r="BC201" s="27" t="e">
        <f t="shared" si="68"/>
        <v>#DIV/0!</v>
      </c>
      <c r="BD201" s="24">
        <f>SUMIFS('Faturamento SP2'!$H$2:$H$557,'Faturamento SP2'!$D$2:$D$557,'Infos Relatório'!$B$164,'Faturamento SP2'!$E$2:$E$557,'Infos Relatório'!$B201,'Faturamento SP2'!$Z$2:$Z$557,'Infos Relatório'!AY$1)</f>
        <v>0</v>
      </c>
      <c r="BE201" s="23">
        <f>COUNTIFS('Faturamento SP2'!$D$2:$D$557,'Infos Relatório'!$B$164,'Faturamento SP2'!$E$2:$E$557,'Infos Relatório'!$B201,'Faturamento SP2'!$Z$2:$Z$557,'Infos Relatório'!BE$1)</f>
        <v>0</v>
      </c>
      <c r="BF201" s="14">
        <f>SUMIFS('Faturamento SP2'!$G$2:$G$557,'Faturamento SP2'!$D$2:$D$557,'Infos Relatório'!$B$164,'Faturamento SP2'!$E$2:$E$557,'Infos Relatório'!$B201,'Faturamento SP2'!$Z$2:$Z$557,'Infos Relatório'!BE$1)</f>
        <v>0</v>
      </c>
      <c r="BG201" s="14">
        <f>SUMIFS('Faturamento SP2'!$J$2:$J$557,'Faturamento SP2'!$D$2:$D$557,'Infos Relatório'!$B$164,'Faturamento SP2'!$E$2:$E$557,'Infos Relatório'!$B201,'Faturamento SP2'!$Z$2:$Z$557,'Infos Relatório'!BE$1)</f>
        <v>0</v>
      </c>
      <c r="BH201" s="15">
        <f>SUMIFS('Faturamento SP2'!$O$2:$O$557,'Faturamento SP2'!$D$2:$D$557,'Infos Relatório'!$B$164,'Faturamento SP2'!$E$2:$E$557,'Infos Relatório'!$B201,'Faturamento SP2'!$Z$2:$Z$557,'Infos Relatório'!BE$1,'Faturamento SP2'!$T$2:$T$557,"Sim")+SUMIFS('Faturamento SP2'!$P$2:$P$557,'Faturamento SP2'!$D$2:$D$557,'Infos Relatório'!$B$164,'Faturamento SP2'!$E$2:$E$557,'Infos Relatório'!$B201,'Faturamento SP2'!$Z$2:$Z$557,'Infos Relatório'!BE$1,'Faturamento SP2'!$T$2:$T$557,"Sim")</f>
        <v>0</v>
      </c>
      <c r="BI201" s="27" t="e">
        <f t="shared" si="69"/>
        <v>#DIV/0!</v>
      </c>
      <c r="BJ201" s="24">
        <f>SUMIFS('Faturamento SP2'!$H$2:$H$557,'Faturamento SP2'!$D$2:$D$557,'Infos Relatório'!$B$164,'Faturamento SP2'!$E$2:$E$557,'Infos Relatório'!$B201,'Faturamento SP2'!$Z$2:$Z$557,'Infos Relatório'!BE$1)</f>
        <v>0</v>
      </c>
      <c r="BK201" s="23">
        <f>COUNTIFS('Faturamento SP2'!$D$2:$D$557,'Infos Relatório'!$B$164,'Faturamento SP2'!$E$2:$E$557,'Infos Relatório'!$B201,'Faturamento SP2'!$Z$2:$Z$557,'Infos Relatório'!BK$1)</f>
        <v>0</v>
      </c>
      <c r="BL201" s="14">
        <f>SUMIFS('Faturamento SP2'!$G$2:$G$557,'Faturamento SP2'!$D$2:$D$557,'Infos Relatório'!$B$164,'Faturamento SP2'!$E$2:$E$557,'Infos Relatório'!$B201,'Faturamento SP2'!$Z$2:$Z$557,'Infos Relatório'!BK$1)</f>
        <v>0</v>
      </c>
      <c r="BM201" s="14">
        <f>SUMIFS('Faturamento SP2'!$J$2:$J$557,'Faturamento SP2'!$D$2:$D$557,'Infos Relatório'!$B$164,'Faturamento SP2'!$E$2:$E$557,'Infos Relatório'!$B201,'Faturamento SP2'!$Z$2:$Z$557,'Infos Relatório'!BK$1)</f>
        <v>0</v>
      </c>
      <c r="BN201" s="15">
        <f>SUMIFS('Faturamento SP2'!$O$2:$O$557,'Faturamento SP2'!$D$2:$D$557,'Infos Relatório'!$B$164,'Faturamento SP2'!$E$2:$E$557,'Infos Relatório'!$B201,'Faturamento SP2'!$Z$2:$Z$557,'Infos Relatório'!BK$1,'Faturamento SP2'!$T$2:$T$557,"Sim")+SUMIFS('Faturamento SP2'!$P$2:$P$557,'Faturamento SP2'!$D$2:$D$557,'Infos Relatório'!$B$164,'Faturamento SP2'!$E$2:$E$557,'Infos Relatório'!$B201,'Faturamento SP2'!$Z$2:$Z$557,'Infos Relatório'!BK$1,'Faturamento SP2'!$T$2:$T$557,"Sim")</f>
        <v>0</v>
      </c>
      <c r="BO201" s="27" t="e">
        <f t="shared" si="70"/>
        <v>#DIV/0!</v>
      </c>
      <c r="BP201" s="24">
        <f>SUMIFS('Faturamento SP2'!$H$2:$H$557,'Faturamento SP2'!$D$2:$D$557,'Infos Relatório'!$B$164,'Faturamento SP2'!$E$2:$E$557,'Infos Relatório'!$B201,'Faturamento SP2'!$Z$2:$Z$557,'Infos Relatório'!BK$1)</f>
        <v>0</v>
      </c>
      <c r="BQ201" s="23">
        <f>COUNTIFS('Faturamento SP2'!$D$2:$D$557,'Infos Relatório'!$B$164,'Faturamento SP2'!$E$2:$E$557,'Infos Relatório'!$B201,'Faturamento SP2'!$Z$2:$Z$557,'Infos Relatório'!BQ$1)</f>
        <v>0</v>
      </c>
      <c r="BR201" s="14">
        <f>SUMIFS('Faturamento SP2'!$G$2:$G$557,'Faturamento SP2'!$D$2:$D$557,'Infos Relatório'!$B$164,'Faturamento SP2'!$E$2:$E$557,'Infos Relatório'!$B201,'Faturamento SP2'!$Z$2:$Z$557,'Infos Relatório'!BQ$1)</f>
        <v>0</v>
      </c>
      <c r="BS201" s="14">
        <f>SUMIFS('Faturamento SP2'!$J$2:$J$557,'Faturamento SP2'!$D$2:$D$557,'Infos Relatório'!$B$164,'Faturamento SP2'!$E$2:$E$557,'Infos Relatório'!$B201,'Faturamento SP2'!$Z$2:$Z$557,'Infos Relatório'!BQ$1)</f>
        <v>0</v>
      </c>
      <c r="BT201" s="15">
        <f>SUMIFS('Faturamento SP2'!$O$2:$O$557,'Faturamento SP2'!$D$2:$D$557,'Infos Relatório'!$B$164,'Faturamento SP2'!$E$2:$E$557,'Infos Relatório'!$B201,'Faturamento SP2'!$Z$2:$Z$557,'Infos Relatório'!BQ$1,'Faturamento SP2'!$T$2:$T$557,"Sim")+SUMIFS('Faturamento SP2'!$P$2:$P$557,'Faturamento SP2'!$D$2:$D$557,'Infos Relatório'!$B$164,'Faturamento SP2'!$E$2:$E$557,'Infos Relatório'!$B201,'Faturamento SP2'!$Z$2:$Z$557,'Infos Relatório'!BQ$1,'Faturamento SP2'!$T$2:$T$557,"Sim")</f>
        <v>0</v>
      </c>
      <c r="BU201" s="27" t="e">
        <f t="shared" si="71"/>
        <v>#DIV/0!</v>
      </c>
      <c r="BV201" s="24">
        <f>SUMIFS('Faturamento SP2'!$H$2:$H$557,'Faturamento SP2'!$D$2:$D$557,'Infos Relatório'!$B$164,'Faturamento SP2'!$E$2:$E$557,'Infos Relatório'!$B201,'Faturamento SP2'!$Z$2:$Z$557,'Infos Relatório'!BQ$1)</f>
        <v>0</v>
      </c>
    </row>
    <row r="202" spans="2:74">
      <c r="B202" s="17" t="s">
        <v>273</v>
      </c>
      <c r="C202" s="23">
        <f>COUNTIFS('Faturamento SP2'!$D$2:$D$557,'Infos Relatório'!$B$164,'Faturamento SP2'!$E$2:$E$557,'Infos Relatório'!$B202,'Faturamento SP2'!$Z$2:$Z$557,'Infos Relatório'!C$1)</f>
        <v>0</v>
      </c>
      <c r="D202" s="14">
        <f>SUMIFS('Faturamento SP2'!$G$2:$G$557,'Faturamento SP2'!$D$2:$D$557,'Infos Relatório'!$B$164,'Faturamento SP2'!$E$2:$E$557,'Infos Relatório'!$B202,'Faturamento SP2'!$Z$2:$Z$557,'Infos Relatório'!C$1)</f>
        <v>0</v>
      </c>
      <c r="E202" s="55">
        <f>SUMIFS('Faturamento SP2'!$J$2:$J$557,'Faturamento SP2'!$D$2:$D$557,'Infos Relatório'!$B$164,'Faturamento SP2'!$E$2:$E$557,'Infos Relatório'!$B202,'Faturamento SP2'!$Z$2:$Z$557,'Infos Relatório'!C$1)</f>
        <v>0</v>
      </c>
      <c r="F202" s="15">
        <f>SUMIFS('Faturamento SP2'!$O$2:$O$557,'Faturamento SP2'!$D$2:$D$557,'Infos Relatório'!$B$164,'Faturamento SP2'!$E$2:$E$557,'Infos Relatório'!$B202,'Faturamento SP2'!$Z$2:$Z$557,'Infos Relatório'!C$1,'Faturamento SP2'!$T$2:$T$557,"Sim")+SUMIFS('Faturamento SP2'!$P$2:$P$557,'Faturamento SP2'!$D$2:$D$557,'Infos Relatório'!$B$164,'Faturamento SP2'!$E$2:$E$557,'Infos Relatório'!$B202,'Faturamento SP2'!$Z$2:$Z$557,'Infos Relatório'!C$1,'Faturamento SP2'!$T$2:$T$557,"Sim")</f>
        <v>0</v>
      </c>
      <c r="G202" s="60" t="e">
        <f t="shared" si="60"/>
        <v>#DIV/0!</v>
      </c>
      <c r="H202" s="24">
        <f>SUMIFS('Faturamento SP2'!$H$2:$H$557,'Faturamento SP2'!$D$2:$D$557,'Infos Relatório'!$B$164,'Faturamento SP2'!$E$2:$E$557,'Infos Relatório'!$B202,'Faturamento SP2'!$Z$2:$Z$557,'Infos Relatório'!C$1)</f>
        <v>0</v>
      </c>
      <c r="I202" s="23">
        <f>COUNTIFS('Faturamento SP2'!$D$2:$D$557,'Infos Relatório'!$B$164,'Faturamento SP2'!$E$2:$E$557,'Infos Relatório'!$B202,'Faturamento SP2'!$Z$2:$Z$557,'Infos Relatório'!I$1)</f>
        <v>0</v>
      </c>
      <c r="J202" s="14">
        <f>SUMIFS('Faturamento SP2'!$G$2:$G$557,'Faturamento SP2'!$D$2:$D$557,'Infos Relatório'!$B$164,'Faturamento SP2'!$E$2:$E$557,'Infos Relatório'!$B202,'Faturamento SP2'!$Z$2:$Z$557,'Infos Relatório'!I$1)</f>
        <v>0</v>
      </c>
      <c r="K202" s="55">
        <f>SUMIFS('Faturamento SP2'!$J$2:$J$557,'Faturamento SP2'!$D$2:$D$557,'Infos Relatório'!$B$164,'Faturamento SP2'!$E$2:$E$557,'Infos Relatório'!$B202,'Faturamento SP2'!$Z$2:$Z$557,'Infos Relatório'!I$1)</f>
        <v>0</v>
      </c>
      <c r="L202" s="15">
        <f>SUMIFS('Faturamento SP2'!$O$2:$O$557,'Faturamento SP2'!$D$2:$D$557,'Infos Relatório'!$B$164,'Faturamento SP2'!$E$2:$E$557,'Infos Relatório'!$B202,'Faturamento SP2'!$Z$2:$Z$557,'Infos Relatório'!I$1,'Faturamento SP2'!$T$2:$T$557,"Sim")+SUMIFS('Faturamento SP2'!$P$2:$P$557,'Faturamento SP2'!$D$2:$D$557,'Infos Relatório'!$B$164,'Faturamento SP2'!$E$2:$E$557,'Infos Relatório'!$B202,'Faturamento SP2'!$Z$2:$Z$557,'Infos Relatório'!I$1,'Faturamento SP2'!$T$2:$T$557,"Sim")</f>
        <v>0</v>
      </c>
      <c r="M202" s="27" t="e">
        <f t="shared" si="61"/>
        <v>#DIV/0!</v>
      </c>
      <c r="N202" s="24">
        <f>SUMIFS('Faturamento SP2'!$H$2:$H$557,'Faturamento SP2'!$D$2:$D$557,'Infos Relatório'!$B$164,'Faturamento SP2'!$E$2:$E$557,'Infos Relatório'!$B202,'Faturamento SP2'!$Z$2:$Z$557,'Infos Relatório'!I$1)</f>
        <v>0</v>
      </c>
      <c r="O202" s="23">
        <f>COUNTIFS('Faturamento SP2'!$D$2:$D$557,'Infos Relatório'!$B$164,'Faturamento SP2'!$E$2:$E$557,'Infos Relatório'!$B202,'Faturamento SP2'!$Z$2:$Z$557,'Infos Relatório'!O$1)</f>
        <v>0</v>
      </c>
      <c r="P202" s="14">
        <f>SUMIFS('Faturamento SP2'!$G$2:$G$557,'Faturamento SP2'!$D$2:$D$557,'Infos Relatório'!$B$164,'Faturamento SP2'!$E$2:$E$557,'Infos Relatório'!$B202,'Faturamento SP2'!$Z$2:$Z$557,'Infos Relatório'!O$1)</f>
        <v>0</v>
      </c>
      <c r="Q202" s="14">
        <f>SUMIFS('Faturamento SP2'!$J$2:$J$557,'Faturamento SP2'!$D$2:$D$557,'Infos Relatório'!$B$164,'Faturamento SP2'!$E$2:$E$557,'Infos Relatório'!$B202,'Faturamento SP2'!$Z$2:$Z$557,'Infos Relatório'!O$1)</f>
        <v>0</v>
      </c>
      <c r="R202" s="15">
        <f>SUMIFS('Faturamento SP2'!$O$2:$O$557,'Faturamento SP2'!$D$2:$D$557,'Infos Relatório'!$B$164,'Faturamento SP2'!$E$2:$E$557,'Infos Relatório'!$B202,'Faturamento SP2'!$Z$2:$Z$557,'Infos Relatório'!O$1,'Faturamento SP2'!$T$2:$T$557,"Sim")+SUMIFS('Faturamento SP2'!$P$2:$P$557,'Faturamento SP2'!$D$2:$D$557,'Infos Relatório'!$B$164,'Faturamento SP2'!$E$2:$E$557,'Infos Relatório'!$B202,'Faturamento SP2'!$Z$2:$Z$557,'Infos Relatório'!O$1,'Faturamento SP2'!$T$2:$T$557,"Sim")</f>
        <v>0</v>
      </c>
      <c r="S202" s="27" t="e">
        <f t="shared" si="62"/>
        <v>#DIV/0!</v>
      </c>
      <c r="T202" s="24">
        <f>SUMIFS('Faturamento SP2'!$H$2:$H$557,'Faturamento SP2'!$D$2:$D$557,'Infos Relatório'!$B$164,'Faturamento SP2'!$E$2:$E$557,'Infos Relatório'!$B202,'Faturamento SP2'!$Z$2:$Z$557,'Infos Relatório'!O$1)</f>
        <v>0</v>
      </c>
      <c r="U202" s="23">
        <f>COUNTIFS('Faturamento SP2'!$D$2:$D$557,'Infos Relatório'!$B$164,'Faturamento SP2'!$E$2:$E$557,'Infos Relatório'!$B202,'Faturamento SP2'!$Z$2:$Z$557,'Infos Relatório'!U$1)</f>
        <v>0</v>
      </c>
      <c r="V202" s="14">
        <f>SUMIFS('Faturamento SP2'!$G$2:$G$557,'Faturamento SP2'!$D$2:$D$557,'Infos Relatório'!$B$164,'Faturamento SP2'!$E$2:$E$557,'Infos Relatório'!$B202,'Faturamento SP2'!$Z$2:$Z$557,'Infos Relatório'!U$1)</f>
        <v>0</v>
      </c>
      <c r="W202" s="14">
        <f>SUMIFS('Faturamento SP2'!$J$2:$J$557,'Faturamento SP2'!$D$2:$D$557,'Infos Relatório'!$B$164,'Faturamento SP2'!$E$2:$E$557,'Infos Relatório'!$B202,'Faturamento SP2'!$Z$2:$Z$557,'Infos Relatório'!U$1)</f>
        <v>0</v>
      </c>
      <c r="X202" s="15">
        <f>SUMIFS('Faturamento SP2'!$O$2:$O$557,'Faturamento SP2'!$D$2:$D$557,'Infos Relatório'!$B$164,'Faturamento SP2'!$E$2:$E$557,'Infos Relatório'!$B202,'Faturamento SP2'!$Z$2:$Z$557,'Infos Relatório'!U$1,'Faturamento SP2'!$T$2:$T$557,"Sim")+SUMIFS('Faturamento SP2'!$P$2:$P$557,'Faturamento SP2'!$D$2:$D$557,'Infos Relatório'!$B$164,'Faturamento SP2'!$E$2:$E$557,'Infos Relatório'!$B202,'Faturamento SP2'!$Z$2:$Z$557,'Infos Relatório'!U$1,'Faturamento SP2'!$T$2:$T$557,"Sim")</f>
        <v>0</v>
      </c>
      <c r="Y202" s="27" t="e">
        <f t="shared" si="63"/>
        <v>#DIV/0!</v>
      </c>
      <c r="Z202" s="24">
        <f>SUMIFS('Faturamento SP2'!$H$2:$H$557,'Faturamento SP2'!$D$2:$D$557,'Infos Relatório'!$B$164,'Faturamento SP2'!$E$2:$E$557,'Infos Relatório'!$B202,'Faturamento SP2'!$Z$2:$Z$557,'Infos Relatório'!U$1)</f>
        <v>0</v>
      </c>
      <c r="AA202" s="23">
        <f>COUNTIFS('Faturamento SP2'!$D$2:$D$557,'Infos Relatório'!$B$164,'Faturamento SP2'!$E$2:$E$557,'Infos Relatório'!$B202,'Faturamento SP2'!$Z$2:$Z$557,'Infos Relatório'!AA$1)</f>
        <v>0</v>
      </c>
      <c r="AB202" s="14">
        <f>SUMIFS('Faturamento SP2'!$G$2:$G$557,'Faturamento SP2'!$D$2:$D$557,'Infos Relatório'!$B$164,'Faturamento SP2'!$E$2:$E$557,'Infos Relatório'!$B202,'Faturamento SP2'!$Z$2:$Z$557,'Infos Relatório'!AA$1)</f>
        <v>0</v>
      </c>
      <c r="AC202" s="14">
        <f>SUMIFS('Faturamento SP2'!$J$2:$J$557,'Faturamento SP2'!$D$2:$D$557,'Infos Relatório'!$B$164,'Faturamento SP2'!$E$2:$E$557,'Infos Relatório'!$B202,'Faturamento SP2'!$Z$2:$Z$557,'Infos Relatório'!AA$1)</f>
        <v>0</v>
      </c>
      <c r="AD202" s="15">
        <f>SUMIFS('Faturamento SP2'!$O$2:$O$557,'Faturamento SP2'!$D$2:$D$557,'Infos Relatório'!$B$164,'Faturamento SP2'!$E$2:$E$557,'Infos Relatório'!$B202,'Faturamento SP2'!$Z$2:$Z$557,'Infos Relatório'!AA$1,'Faturamento SP2'!$T$2:$T$557,"Sim")+SUMIFS('Faturamento SP2'!$P$2:$P$557,'Faturamento SP2'!$D$2:$D$557,'Infos Relatório'!$B$164,'Faturamento SP2'!$E$2:$E$557,'Infos Relatório'!$B202,'Faturamento SP2'!$Z$2:$Z$557,'Infos Relatório'!AA$1,'Faturamento SP2'!$T$2:$T$557,"Sim")</f>
        <v>0</v>
      </c>
      <c r="AE202" s="27" t="e">
        <f t="shared" si="64"/>
        <v>#DIV/0!</v>
      </c>
      <c r="AF202" s="24">
        <f>SUMIFS('Faturamento SP2'!$H$2:$H$557,'Faturamento SP2'!$D$2:$D$557,'Infos Relatório'!$B$164,'Faturamento SP2'!$E$2:$E$557,'Infos Relatório'!$B202,'Faturamento SP2'!$Z$2:$Z$557,'Infos Relatório'!AA$1)</f>
        <v>0</v>
      </c>
      <c r="AG202" s="23">
        <f>COUNTIFS('Faturamento SP2'!$D$2:$D$557,'Infos Relatório'!$B$164,'Faturamento SP2'!$E$2:$E$557,'Infos Relatório'!$B202,'Faturamento SP2'!$Z$2:$Z$557,'Infos Relatório'!AG$1)</f>
        <v>0</v>
      </c>
      <c r="AH202" s="14">
        <f>SUMIFS('Faturamento SP2'!$G$2:$G$557,'Faturamento SP2'!$D$2:$D$557,'Infos Relatório'!$B$164,'Faturamento SP2'!$E$2:$E$557,'Infos Relatório'!$B202,'Faturamento SP2'!$Z$2:$Z$557,'Infos Relatório'!AG$1)</f>
        <v>0</v>
      </c>
      <c r="AI202" s="14">
        <f>SUMIFS('Faturamento SP2'!$J$2:$J$557,'Faturamento SP2'!$D$2:$D$557,'Infos Relatório'!$B$164,'Faturamento SP2'!$E$2:$E$557,'Infos Relatório'!$B202,'Faturamento SP2'!$Z$2:$Z$557,'Infos Relatório'!AG$1)</f>
        <v>0</v>
      </c>
      <c r="AJ202" s="15">
        <f>SUMIFS('Faturamento SP2'!$O$2:$O$557,'Faturamento SP2'!$D$2:$D$557,'Infos Relatório'!$B$164,'Faturamento SP2'!$E$2:$E$557,'Infos Relatório'!$B202,'Faturamento SP2'!$Z$2:$Z$557,'Infos Relatório'!AG$1,'Faturamento SP2'!$T$2:$T$557,"Sim")+SUMIFS('Faturamento SP2'!$P$2:$P$557,'Faturamento SP2'!$D$2:$D$557,'Infos Relatório'!$B$164,'Faturamento SP2'!$E$2:$E$557,'Infos Relatório'!$B202,'Faturamento SP2'!$Z$2:$Z$557,'Infos Relatório'!AG$1,'Faturamento SP2'!$T$2:$T$557,"Sim")</f>
        <v>0</v>
      </c>
      <c r="AK202" s="27" t="e">
        <f t="shared" si="65"/>
        <v>#DIV/0!</v>
      </c>
      <c r="AL202" s="24">
        <f>SUMIFS('Faturamento SP2'!$H$2:$H$557,'Faturamento SP2'!$D$2:$D$557,'Infos Relatório'!$B$164,'Faturamento SP2'!$E$2:$E$557,'Infos Relatório'!$B202,'Faturamento SP2'!$Z$2:$Z$557,'Infos Relatório'!AG$1)</f>
        <v>0</v>
      </c>
      <c r="AM202" s="23">
        <f>COUNTIFS('Faturamento SP2'!$D$2:$D$557,'Infos Relatório'!$B$164,'Faturamento SP2'!$E$2:$E$557,'Infos Relatório'!$B202,'Faturamento SP2'!$Z$2:$Z$557,'Infos Relatório'!AM$1)</f>
        <v>0</v>
      </c>
      <c r="AN202" s="14">
        <f>SUMIFS('Faturamento SP2'!$G$2:$G$557,'Faturamento SP2'!$D$2:$D$557,'Infos Relatório'!$B$164,'Faturamento SP2'!$E$2:$E$557,'Infos Relatório'!$B202,'Faturamento SP2'!$Z$2:$Z$557,'Infos Relatório'!AM$1)</f>
        <v>0</v>
      </c>
      <c r="AO202" s="14">
        <f>SUMIFS('Faturamento SP2'!$J$2:$J$557,'Faturamento SP2'!$D$2:$D$557,'Infos Relatório'!$B$164,'Faturamento SP2'!$E$2:$E$557,'Infos Relatório'!$B202,'Faturamento SP2'!$Z$2:$Z$557,'Infos Relatório'!AM$1)</f>
        <v>0</v>
      </c>
      <c r="AP202" s="15">
        <f>SUMIFS('Faturamento SP2'!$O$2:$O$557,'Faturamento SP2'!$D$2:$D$557,'Infos Relatório'!$B$164,'Faturamento SP2'!$E$2:$E$557,'Infos Relatório'!$B202,'Faturamento SP2'!$Z$2:$Z$557,'Infos Relatório'!AM$1,'Faturamento SP2'!$T$2:$T$557,"Sim")+SUMIFS('Faturamento SP2'!$P$2:$P$557,'Faturamento SP2'!$D$2:$D$557,'Infos Relatório'!$B$164,'Faturamento SP2'!$E$2:$E$557,'Infos Relatório'!$B202,'Faturamento SP2'!$Z$2:$Z$557,'Infos Relatório'!AM$1,'Faturamento SP2'!$T$2:$T$557,"Sim")</f>
        <v>0</v>
      </c>
      <c r="AQ202" s="27" t="e">
        <f t="shared" si="66"/>
        <v>#DIV/0!</v>
      </c>
      <c r="AR202" s="24">
        <f>SUMIFS('Faturamento SP2'!$H$2:$H$557,'Faturamento SP2'!$D$2:$D$557,'Infos Relatório'!$B$164,'Faturamento SP2'!$E$2:$E$557,'Infos Relatório'!$B202,'Faturamento SP2'!$Z$2:$Z$557,'Infos Relatório'!AM$1)</f>
        <v>0</v>
      </c>
      <c r="AS202" s="23">
        <f>COUNTIFS('Faturamento SP2'!$D$2:$D$557,'Infos Relatório'!$B$164,'Faturamento SP2'!$E$2:$E$557,'Infos Relatório'!$B202,'Faturamento SP2'!$Z$2:$Z$557,'Infos Relatório'!AS$1)</f>
        <v>0</v>
      </c>
      <c r="AT202" s="14">
        <f>SUMIFS('Faturamento SP2'!$G$2:$G$557,'Faturamento SP2'!$D$2:$D$557,'Infos Relatório'!$B$164,'Faturamento SP2'!$E$2:$E$557,'Infos Relatório'!$B202,'Faturamento SP2'!$Z$2:$Z$557,'Infos Relatório'!AS$1)</f>
        <v>0</v>
      </c>
      <c r="AU202" s="14">
        <f>SUMIFS('Faturamento SP2'!$J$2:$J$557,'Faturamento SP2'!$D$2:$D$557,'Infos Relatório'!$B$164,'Faturamento SP2'!$E$2:$E$557,'Infos Relatório'!$B202,'Faturamento SP2'!$Z$2:$Z$557,'Infos Relatório'!AS$1)</f>
        <v>0</v>
      </c>
      <c r="AV202" s="15">
        <f>SUMIFS('Faturamento SP2'!$O$2:$O$557,'Faturamento SP2'!$D$2:$D$557,'Infos Relatório'!$B$164,'Faturamento SP2'!$E$2:$E$557,'Infos Relatório'!$B202,'Faturamento SP2'!$Z$2:$Z$557,'Infos Relatório'!AS$1,'Faturamento SP2'!$T$2:$T$557,"Sim")+SUMIFS('Faturamento SP2'!$P$2:$P$557,'Faturamento SP2'!$D$2:$D$557,'Infos Relatório'!$B$164,'Faturamento SP2'!$E$2:$E$557,'Infos Relatório'!$B202,'Faturamento SP2'!$Z$2:$Z$557,'Infos Relatório'!AS$1,'Faturamento SP2'!$T$2:$T$557,"Sim")</f>
        <v>0</v>
      </c>
      <c r="AW202" s="27" t="e">
        <f t="shared" si="67"/>
        <v>#DIV/0!</v>
      </c>
      <c r="AX202" s="24">
        <f>SUMIFS('Faturamento SP2'!$H$2:$H$557,'Faturamento SP2'!$D$2:$D$557,'Infos Relatório'!$B$164,'Faturamento SP2'!$E$2:$E$557,'Infos Relatório'!$B202,'Faturamento SP2'!$Z$2:$Z$557,'Infos Relatório'!AS$1)</f>
        <v>0</v>
      </c>
      <c r="AY202" s="23">
        <f>COUNTIFS('Faturamento SP2'!$D$2:$D$557,'Infos Relatório'!$B$164,'Faturamento SP2'!$E$2:$E$557,'Infos Relatório'!$B202,'Faturamento SP2'!$Z$2:$Z$557,'Infos Relatório'!AY$1)</f>
        <v>0</v>
      </c>
      <c r="AZ202" s="14">
        <f>SUMIFS('Faturamento SP2'!$G$2:$G$557,'Faturamento SP2'!$D$2:$D$557,'Infos Relatório'!$B$164,'Faturamento SP2'!$E$2:$E$557,'Infos Relatório'!$B202,'Faturamento SP2'!$Z$2:$Z$557,'Infos Relatório'!AY$1)</f>
        <v>0</v>
      </c>
      <c r="BA202" s="14">
        <f>SUMIFS('Faturamento SP2'!$J$2:$J$557,'Faturamento SP2'!$D$2:$D$557,'Infos Relatório'!$B$164,'Faturamento SP2'!$E$2:$E$557,'Infos Relatório'!$B202,'Faturamento SP2'!$Z$2:$Z$557,'Infos Relatório'!AY$1)</f>
        <v>0</v>
      </c>
      <c r="BB202" s="15">
        <f>SUMIFS('Faturamento SP2'!$O$2:$O$557,'Faturamento SP2'!$D$2:$D$557,'Infos Relatório'!$B$164,'Faturamento SP2'!$E$2:$E$557,'Infos Relatório'!$B202,'Faturamento SP2'!$Z$2:$Z$557,'Infos Relatório'!AY$1,'Faturamento SP2'!$T$2:$T$557,"Sim")+SUMIFS('Faturamento SP2'!$P$2:$P$557,'Faturamento SP2'!$D$2:$D$557,'Infos Relatório'!$B$164,'Faturamento SP2'!$E$2:$E$557,'Infos Relatório'!$B202,'Faturamento SP2'!$Z$2:$Z$557,'Infos Relatório'!AY$1,'Faturamento SP2'!$T$2:$T$557,"Sim")</f>
        <v>0</v>
      </c>
      <c r="BC202" s="27" t="e">
        <f t="shared" si="68"/>
        <v>#DIV/0!</v>
      </c>
      <c r="BD202" s="24">
        <f>SUMIFS('Faturamento SP2'!$H$2:$H$557,'Faturamento SP2'!$D$2:$D$557,'Infos Relatório'!$B$164,'Faturamento SP2'!$E$2:$E$557,'Infos Relatório'!$B202,'Faturamento SP2'!$Z$2:$Z$557,'Infos Relatório'!AY$1)</f>
        <v>0</v>
      </c>
      <c r="BE202" s="23">
        <f>COUNTIFS('Faturamento SP2'!$D$2:$D$557,'Infos Relatório'!$B$164,'Faturamento SP2'!$E$2:$E$557,'Infos Relatório'!$B202,'Faturamento SP2'!$Z$2:$Z$557,'Infos Relatório'!BE$1)</f>
        <v>0</v>
      </c>
      <c r="BF202" s="14">
        <f>SUMIFS('Faturamento SP2'!$G$2:$G$557,'Faturamento SP2'!$D$2:$D$557,'Infos Relatório'!$B$164,'Faturamento SP2'!$E$2:$E$557,'Infos Relatório'!$B202,'Faturamento SP2'!$Z$2:$Z$557,'Infos Relatório'!BE$1)</f>
        <v>0</v>
      </c>
      <c r="BG202" s="14">
        <f>SUMIFS('Faturamento SP2'!$J$2:$J$557,'Faturamento SP2'!$D$2:$D$557,'Infos Relatório'!$B$164,'Faturamento SP2'!$E$2:$E$557,'Infos Relatório'!$B202,'Faturamento SP2'!$Z$2:$Z$557,'Infos Relatório'!BE$1)</f>
        <v>0</v>
      </c>
      <c r="BH202" s="15">
        <f>SUMIFS('Faturamento SP2'!$O$2:$O$557,'Faturamento SP2'!$D$2:$D$557,'Infos Relatório'!$B$164,'Faturamento SP2'!$E$2:$E$557,'Infos Relatório'!$B202,'Faturamento SP2'!$Z$2:$Z$557,'Infos Relatório'!BE$1,'Faturamento SP2'!$T$2:$T$557,"Sim")+SUMIFS('Faturamento SP2'!$P$2:$P$557,'Faturamento SP2'!$D$2:$D$557,'Infos Relatório'!$B$164,'Faturamento SP2'!$E$2:$E$557,'Infos Relatório'!$B202,'Faturamento SP2'!$Z$2:$Z$557,'Infos Relatório'!BE$1,'Faturamento SP2'!$T$2:$T$557,"Sim")</f>
        <v>0</v>
      </c>
      <c r="BI202" s="27" t="e">
        <f t="shared" si="69"/>
        <v>#DIV/0!</v>
      </c>
      <c r="BJ202" s="24">
        <f>SUMIFS('Faturamento SP2'!$H$2:$H$557,'Faturamento SP2'!$D$2:$D$557,'Infos Relatório'!$B$164,'Faturamento SP2'!$E$2:$E$557,'Infos Relatório'!$B202,'Faturamento SP2'!$Z$2:$Z$557,'Infos Relatório'!BE$1)</f>
        <v>0</v>
      </c>
      <c r="BK202" s="23">
        <f>COUNTIFS('Faturamento SP2'!$D$2:$D$557,'Infos Relatório'!$B$164,'Faturamento SP2'!$E$2:$E$557,'Infos Relatório'!$B202,'Faturamento SP2'!$Z$2:$Z$557,'Infos Relatório'!BK$1)</f>
        <v>0</v>
      </c>
      <c r="BL202" s="14">
        <f>SUMIFS('Faturamento SP2'!$G$2:$G$557,'Faturamento SP2'!$D$2:$D$557,'Infos Relatório'!$B$164,'Faturamento SP2'!$E$2:$E$557,'Infos Relatório'!$B202,'Faturamento SP2'!$Z$2:$Z$557,'Infos Relatório'!BK$1)</f>
        <v>0</v>
      </c>
      <c r="BM202" s="14">
        <f>SUMIFS('Faturamento SP2'!$J$2:$J$557,'Faturamento SP2'!$D$2:$D$557,'Infos Relatório'!$B$164,'Faturamento SP2'!$E$2:$E$557,'Infos Relatório'!$B202,'Faturamento SP2'!$Z$2:$Z$557,'Infos Relatório'!BK$1)</f>
        <v>0</v>
      </c>
      <c r="BN202" s="15">
        <f>SUMIFS('Faturamento SP2'!$O$2:$O$557,'Faturamento SP2'!$D$2:$D$557,'Infos Relatório'!$B$164,'Faturamento SP2'!$E$2:$E$557,'Infos Relatório'!$B202,'Faturamento SP2'!$Z$2:$Z$557,'Infos Relatório'!BK$1,'Faturamento SP2'!$T$2:$T$557,"Sim")+SUMIFS('Faturamento SP2'!$P$2:$P$557,'Faturamento SP2'!$D$2:$D$557,'Infos Relatório'!$B$164,'Faturamento SP2'!$E$2:$E$557,'Infos Relatório'!$B202,'Faturamento SP2'!$Z$2:$Z$557,'Infos Relatório'!BK$1,'Faturamento SP2'!$T$2:$T$557,"Sim")</f>
        <v>0</v>
      </c>
      <c r="BO202" s="27" t="e">
        <f t="shared" si="70"/>
        <v>#DIV/0!</v>
      </c>
      <c r="BP202" s="24">
        <f>SUMIFS('Faturamento SP2'!$H$2:$H$557,'Faturamento SP2'!$D$2:$D$557,'Infos Relatório'!$B$164,'Faturamento SP2'!$E$2:$E$557,'Infos Relatório'!$B202,'Faturamento SP2'!$Z$2:$Z$557,'Infos Relatório'!BK$1)</f>
        <v>0</v>
      </c>
      <c r="BQ202" s="23">
        <f>COUNTIFS('Faturamento SP2'!$D$2:$D$557,'Infos Relatório'!$B$164,'Faturamento SP2'!$E$2:$E$557,'Infos Relatório'!$B202,'Faturamento SP2'!$Z$2:$Z$557,'Infos Relatório'!BQ$1)</f>
        <v>0</v>
      </c>
      <c r="BR202" s="14">
        <f>SUMIFS('Faturamento SP2'!$G$2:$G$557,'Faturamento SP2'!$D$2:$D$557,'Infos Relatório'!$B$164,'Faturamento SP2'!$E$2:$E$557,'Infos Relatório'!$B202,'Faturamento SP2'!$Z$2:$Z$557,'Infos Relatório'!BQ$1)</f>
        <v>0</v>
      </c>
      <c r="BS202" s="14">
        <f>SUMIFS('Faturamento SP2'!$J$2:$J$557,'Faturamento SP2'!$D$2:$D$557,'Infos Relatório'!$B$164,'Faturamento SP2'!$E$2:$E$557,'Infos Relatório'!$B202,'Faturamento SP2'!$Z$2:$Z$557,'Infos Relatório'!BQ$1)</f>
        <v>0</v>
      </c>
      <c r="BT202" s="15">
        <f>SUMIFS('Faturamento SP2'!$O$2:$O$557,'Faturamento SP2'!$D$2:$D$557,'Infos Relatório'!$B$164,'Faturamento SP2'!$E$2:$E$557,'Infos Relatório'!$B202,'Faturamento SP2'!$Z$2:$Z$557,'Infos Relatório'!BQ$1,'Faturamento SP2'!$T$2:$T$557,"Sim")+SUMIFS('Faturamento SP2'!$P$2:$P$557,'Faturamento SP2'!$D$2:$D$557,'Infos Relatório'!$B$164,'Faturamento SP2'!$E$2:$E$557,'Infos Relatório'!$B202,'Faturamento SP2'!$Z$2:$Z$557,'Infos Relatório'!BQ$1,'Faturamento SP2'!$T$2:$T$557,"Sim")</f>
        <v>0</v>
      </c>
      <c r="BU202" s="27" t="e">
        <f t="shared" si="71"/>
        <v>#DIV/0!</v>
      </c>
      <c r="BV202" s="24">
        <f>SUMIFS('Faturamento SP2'!$H$2:$H$557,'Faturamento SP2'!$D$2:$D$557,'Infos Relatório'!$B$164,'Faturamento SP2'!$E$2:$E$557,'Infos Relatório'!$B202,'Faturamento SP2'!$Z$2:$Z$557,'Infos Relatório'!BQ$1)</f>
        <v>0</v>
      </c>
    </row>
    <row r="203" spans="2:74">
      <c r="B203" s="17" t="s">
        <v>274</v>
      </c>
      <c r="C203" s="23">
        <f>COUNTIFS('Faturamento SP2'!$D$2:$D$557,'Infos Relatório'!$B$164,'Faturamento SP2'!$E$2:$E$557,'Infos Relatório'!$B203,'Faturamento SP2'!$Z$2:$Z$557,'Infos Relatório'!C$1)</f>
        <v>0</v>
      </c>
      <c r="D203" s="14">
        <f>SUMIFS('Faturamento SP2'!$G$2:$G$557,'Faturamento SP2'!$D$2:$D$557,'Infos Relatório'!$B$164,'Faturamento SP2'!$E$2:$E$557,'Infos Relatório'!$B203,'Faturamento SP2'!$Z$2:$Z$557,'Infos Relatório'!C$1)</f>
        <v>0</v>
      </c>
      <c r="E203" s="55">
        <f>SUMIFS('Faturamento SP2'!$J$2:$J$557,'Faturamento SP2'!$D$2:$D$557,'Infos Relatório'!$B$164,'Faturamento SP2'!$E$2:$E$557,'Infos Relatório'!$B203,'Faturamento SP2'!$Z$2:$Z$557,'Infos Relatório'!C$1)</f>
        <v>0</v>
      </c>
      <c r="F203" s="15">
        <f>SUMIFS('Faturamento SP2'!$O$2:$O$557,'Faturamento SP2'!$D$2:$D$557,'Infos Relatório'!$B$164,'Faturamento SP2'!$E$2:$E$557,'Infos Relatório'!$B203,'Faturamento SP2'!$Z$2:$Z$557,'Infos Relatório'!C$1,'Faturamento SP2'!$T$2:$T$557,"Sim")+SUMIFS('Faturamento SP2'!$P$2:$P$557,'Faturamento SP2'!$D$2:$D$557,'Infos Relatório'!$B$164,'Faturamento SP2'!$E$2:$E$557,'Infos Relatório'!$B203,'Faturamento SP2'!$Z$2:$Z$557,'Infos Relatório'!C$1,'Faturamento SP2'!$T$2:$T$557,"Sim")</f>
        <v>0</v>
      </c>
      <c r="G203" s="60" t="e">
        <f t="shared" si="60"/>
        <v>#DIV/0!</v>
      </c>
      <c r="H203" s="24">
        <f>SUMIFS('Faturamento SP2'!$H$2:$H$557,'Faturamento SP2'!$D$2:$D$557,'Infos Relatório'!$B$164,'Faturamento SP2'!$E$2:$E$557,'Infos Relatório'!$B203,'Faturamento SP2'!$Z$2:$Z$557,'Infos Relatório'!C$1)</f>
        <v>0</v>
      </c>
      <c r="I203" s="23">
        <f>COUNTIFS('Faturamento SP2'!$D$2:$D$557,'Infos Relatório'!$B$164,'Faturamento SP2'!$E$2:$E$557,'Infos Relatório'!$B203,'Faturamento SP2'!$Z$2:$Z$557,'Infos Relatório'!I$1)</f>
        <v>0</v>
      </c>
      <c r="J203" s="14">
        <f>SUMIFS('Faturamento SP2'!$G$2:$G$557,'Faturamento SP2'!$D$2:$D$557,'Infos Relatório'!$B$164,'Faturamento SP2'!$E$2:$E$557,'Infos Relatório'!$B203,'Faturamento SP2'!$Z$2:$Z$557,'Infos Relatório'!I$1)</f>
        <v>0</v>
      </c>
      <c r="K203" s="55">
        <f>SUMIFS('Faturamento SP2'!$J$2:$J$557,'Faturamento SP2'!$D$2:$D$557,'Infos Relatório'!$B$164,'Faturamento SP2'!$E$2:$E$557,'Infos Relatório'!$B203,'Faturamento SP2'!$Z$2:$Z$557,'Infos Relatório'!I$1)</f>
        <v>0</v>
      </c>
      <c r="L203" s="15">
        <f>SUMIFS('Faturamento SP2'!$O$2:$O$557,'Faturamento SP2'!$D$2:$D$557,'Infos Relatório'!$B$164,'Faturamento SP2'!$E$2:$E$557,'Infos Relatório'!$B203,'Faturamento SP2'!$Z$2:$Z$557,'Infos Relatório'!I$1,'Faturamento SP2'!$T$2:$T$557,"Sim")+SUMIFS('Faturamento SP2'!$P$2:$P$557,'Faturamento SP2'!$D$2:$D$557,'Infos Relatório'!$B$164,'Faturamento SP2'!$E$2:$E$557,'Infos Relatório'!$B203,'Faturamento SP2'!$Z$2:$Z$557,'Infos Relatório'!I$1,'Faturamento SP2'!$T$2:$T$557,"Sim")</f>
        <v>0</v>
      </c>
      <c r="M203" s="27" t="e">
        <f t="shared" si="61"/>
        <v>#DIV/0!</v>
      </c>
      <c r="N203" s="24">
        <f>SUMIFS('Faturamento SP2'!$H$2:$H$557,'Faturamento SP2'!$D$2:$D$557,'Infos Relatório'!$B$164,'Faturamento SP2'!$E$2:$E$557,'Infos Relatório'!$B203,'Faturamento SP2'!$Z$2:$Z$557,'Infos Relatório'!I$1)</f>
        <v>0</v>
      </c>
      <c r="O203" s="23">
        <f>COUNTIFS('Faturamento SP2'!$D$2:$D$557,'Infos Relatório'!$B$164,'Faturamento SP2'!$E$2:$E$557,'Infos Relatório'!$B203,'Faturamento SP2'!$Z$2:$Z$557,'Infos Relatório'!O$1)</f>
        <v>0</v>
      </c>
      <c r="P203" s="14">
        <f>SUMIFS('Faturamento SP2'!$G$2:$G$557,'Faturamento SP2'!$D$2:$D$557,'Infos Relatório'!$B$164,'Faturamento SP2'!$E$2:$E$557,'Infos Relatório'!$B203,'Faturamento SP2'!$Z$2:$Z$557,'Infos Relatório'!O$1)</f>
        <v>0</v>
      </c>
      <c r="Q203" s="14">
        <f>SUMIFS('Faturamento SP2'!$J$2:$J$557,'Faturamento SP2'!$D$2:$D$557,'Infos Relatório'!$B$164,'Faturamento SP2'!$E$2:$E$557,'Infos Relatório'!$B203,'Faturamento SP2'!$Z$2:$Z$557,'Infos Relatório'!O$1)</f>
        <v>0</v>
      </c>
      <c r="R203" s="15">
        <f>SUMIFS('Faturamento SP2'!$O$2:$O$557,'Faturamento SP2'!$D$2:$D$557,'Infos Relatório'!$B$164,'Faturamento SP2'!$E$2:$E$557,'Infos Relatório'!$B203,'Faturamento SP2'!$Z$2:$Z$557,'Infos Relatório'!O$1,'Faturamento SP2'!$T$2:$T$557,"Sim")+SUMIFS('Faturamento SP2'!$P$2:$P$557,'Faturamento SP2'!$D$2:$D$557,'Infos Relatório'!$B$164,'Faturamento SP2'!$E$2:$E$557,'Infos Relatório'!$B203,'Faturamento SP2'!$Z$2:$Z$557,'Infos Relatório'!O$1,'Faturamento SP2'!$T$2:$T$557,"Sim")</f>
        <v>0</v>
      </c>
      <c r="S203" s="27" t="e">
        <f t="shared" si="62"/>
        <v>#DIV/0!</v>
      </c>
      <c r="T203" s="24">
        <f>SUMIFS('Faturamento SP2'!$H$2:$H$557,'Faturamento SP2'!$D$2:$D$557,'Infos Relatório'!$B$164,'Faturamento SP2'!$E$2:$E$557,'Infos Relatório'!$B203,'Faturamento SP2'!$Z$2:$Z$557,'Infos Relatório'!O$1)</f>
        <v>0</v>
      </c>
      <c r="U203" s="23">
        <f>COUNTIFS('Faturamento SP2'!$D$2:$D$557,'Infos Relatório'!$B$164,'Faturamento SP2'!$E$2:$E$557,'Infos Relatório'!$B203,'Faturamento SP2'!$Z$2:$Z$557,'Infos Relatório'!U$1)</f>
        <v>0</v>
      </c>
      <c r="V203" s="14">
        <f>SUMIFS('Faturamento SP2'!$G$2:$G$557,'Faturamento SP2'!$D$2:$D$557,'Infos Relatório'!$B$164,'Faturamento SP2'!$E$2:$E$557,'Infos Relatório'!$B203,'Faturamento SP2'!$Z$2:$Z$557,'Infos Relatório'!U$1)</f>
        <v>0</v>
      </c>
      <c r="W203" s="14">
        <f>SUMIFS('Faturamento SP2'!$J$2:$J$557,'Faturamento SP2'!$D$2:$D$557,'Infos Relatório'!$B$164,'Faturamento SP2'!$E$2:$E$557,'Infos Relatório'!$B203,'Faturamento SP2'!$Z$2:$Z$557,'Infos Relatório'!U$1)</f>
        <v>0</v>
      </c>
      <c r="X203" s="15">
        <f>SUMIFS('Faturamento SP2'!$O$2:$O$557,'Faturamento SP2'!$D$2:$D$557,'Infos Relatório'!$B$164,'Faturamento SP2'!$E$2:$E$557,'Infos Relatório'!$B203,'Faturamento SP2'!$Z$2:$Z$557,'Infos Relatório'!U$1,'Faturamento SP2'!$T$2:$T$557,"Sim")+SUMIFS('Faturamento SP2'!$P$2:$P$557,'Faturamento SP2'!$D$2:$D$557,'Infos Relatório'!$B$164,'Faturamento SP2'!$E$2:$E$557,'Infos Relatório'!$B203,'Faturamento SP2'!$Z$2:$Z$557,'Infos Relatório'!U$1,'Faturamento SP2'!$T$2:$T$557,"Sim")</f>
        <v>0</v>
      </c>
      <c r="Y203" s="27" t="e">
        <f t="shared" si="63"/>
        <v>#DIV/0!</v>
      </c>
      <c r="Z203" s="24">
        <f>SUMIFS('Faturamento SP2'!$H$2:$H$557,'Faturamento SP2'!$D$2:$D$557,'Infos Relatório'!$B$164,'Faturamento SP2'!$E$2:$E$557,'Infos Relatório'!$B203,'Faturamento SP2'!$Z$2:$Z$557,'Infos Relatório'!U$1)</f>
        <v>0</v>
      </c>
      <c r="AA203" s="23">
        <f>COUNTIFS('Faturamento SP2'!$D$2:$D$557,'Infos Relatório'!$B$164,'Faturamento SP2'!$E$2:$E$557,'Infos Relatório'!$B203,'Faturamento SP2'!$Z$2:$Z$557,'Infos Relatório'!AA$1)</f>
        <v>0</v>
      </c>
      <c r="AB203" s="14">
        <f>SUMIFS('Faturamento SP2'!$G$2:$G$557,'Faturamento SP2'!$D$2:$D$557,'Infos Relatório'!$B$164,'Faturamento SP2'!$E$2:$E$557,'Infos Relatório'!$B203,'Faturamento SP2'!$Z$2:$Z$557,'Infos Relatório'!AA$1)</f>
        <v>0</v>
      </c>
      <c r="AC203" s="14">
        <f>SUMIFS('Faturamento SP2'!$J$2:$J$557,'Faturamento SP2'!$D$2:$D$557,'Infos Relatório'!$B$164,'Faturamento SP2'!$E$2:$E$557,'Infos Relatório'!$B203,'Faturamento SP2'!$Z$2:$Z$557,'Infos Relatório'!AA$1)</f>
        <v>0</v>
      </c>
      <c r="AD203" s="15">
        <f>SUMIFS('Faturamento SP2'!$O$2:$O$557,'Faturamento SP2'!$D$2:$D$557,'Infos Relatório'!$B$164,'Faturamento SP2'!$E$2:$E$557,'Infos Relatório'!$B203,'Faturamento SP2'!$Z$2:$Z$557,'Infos Relatório'!AA$1,'Faturamento SP2'!$T$2:$T$557,"Sim")+SUMIFS('Faturamento SP2'!$P$2:$P$557,'Faturamento SP2'!$D$2:$D$557,'Infos Relatório'!$B$164,'Faturamento SP2'!$E$2:$E$557,'Infos Relatório'!$B203,'Faturamento SP2'!$Z$2:$Z$557,'Infos Relatório'!AA$1,'Faturamento SP2'!$T$2:$T$557,"Sim")</f>
        <v>0</v>
      </c>
      <c r="AE203" s="27" t="e">
        <f t="shared" si="64"/>
        <v>#DIV/0!</v>
      </c>
      <c r="AF203" s="24">
        <f>SUMIFS('Faturamento SP2'!$H$2:$H$557,'Faturamento SP2'!$D$2:$D$557,'Infos Relatório'!$B$164,'Faturamento SP2'!$E$2:$E$557,'Infos Relatório'!$B203,'Faturamento SP2'!$Z$2:$Z$557,'Infos Relatório'!AA$1)</f>
        <v>0</v>
      </c>
      <c r="AG203" s="23">
        <f>COUNTIFS('Faturamento SP2'!$D$2:$D$557,'Infos Relatório'!$B$164,'Faturamento SP2'!$E$2:$E$557,'Infos Relatório'!$B203,'Faturamento SP2'!$Z$2:$Z$557,'Infos Relatório'!AG$1)</f>
        <v>0</v>
      </c>
      <c r="AH203" s="14">
        <f>SUMIFS('Faturamento SP2'!$G$2:$G$557,'Faturamento SP2'!$D$2:$D$557,'Infos Relatório'!$B$164,'Faturamento SP2'!$E$2:$E$557,'Infos Relatório'!$B203,'Faturamento SP2'!$Z$2:$Z$557,'Infos Relatório'!AG$1)</f>
        <v>0</v>
      </c>
      <c r="AI203" s="14">
        <f>SUMIFS('Faturamento SP2'!$J$2:$J$557,'Faturamento SP2'!$D$2:$D$557,'Infos Relatório'!$B$164,'Faturamento SP2'!$E$2:$E$557,'Infos Relatório'!$B203,'Faturamento SP2'!$Z$2:$Z$557,'Infos Relatório'!AG$1)</f>
        <v>0</v>
      </c>
      <c r="AJ203" s="15">
        <f>SUMIFS('Faturamento SP2'!$O$2:$O$557,'Faturamento SP2'!$D$2:$D$557,'Infos Relatório'!$B$164,'Faturamento SP2'!$E$2:$E$557,'Infos Relatório'!$B203,'Faturamento SP2'!$Z$2:$Z$557,'Infos Relatório'!AG$1,'Faturamento SP2'!$T$2:$T$557,"Sim")+SUMIFS('Faturamento SP2'!$P$2:$P$557,'Faturamento SP2'!$D$2:$D$557,'Infos Relatório'!$B$164,'Faturamento SP2'!$E$2:$E$557,'Infos Relatório'!$B203,'Faturamento SP2'!$Z$2:$Z$557,'Infos Relatório'!AG$1,'Faturamento SP2'!$T$2:$T$557,"Sim")</f>
        <v>0</v>
      </c>
      <c r="AK203" s="27" t="e">
        <f t="shared" si="65"/>
        <v>#DIV/0!</v>
      </c>
      <c r="AL203" s="24">
        <f>SUMIFS('Faturamento SP2'!$H$2:$H$557,'Faturamento SP2'!$D$2:$D$557,'Infos Relatório'!$B$164,'Faturamento SP2'!$E$2:$E$557,'Infos Relatório'!$B203,'Faturamento SP2'!$Z$2:$Z$557,'Infos Relatório'!AG$1)</f>
        <v>0</v>
      </c>
      <c r="AM203" s="23">
        <f>COUNTIFS('Faturamento SP2'!$D$2:$D$557,'Infos Relatório'!$B$164,'Faturamento SP2'!$E$2:$E$557,'Infos Relatório'!$B203,'Faturamento SP2'!$Z$2:$Z$557,'Infos Relatório'!AM$1)</f>
        <v>0</v>
      </c>
      <c r="AN203" s="14">
        <f>SUMIFS('Faturamento SP2'!$G$2:$G$557,'Faturamento SP2'!$D$2:$D$557,'Infos Relatório'!$B$164,'Faturamento SP2'!$E$2:$E$557,'Infos Relatório'!$B203,'Faturamento SP2'!$Z$2:$Z$557,'Infos Relatório'!AM$1)</f>
        <v>0</v>
      </c>
      <c r="AO203" s="14">
        <f>SUMIFS('Faturamento SP2'!$J$2:$J$557,'Faturamento SP2'!$D$2:$D$557,'Infos Relatório'!$B$164,'Faturamento SP2'!$E$2:$E$557,'Infos Relatório'!$B203,'Faturamento SP2'!$Z$2:$Z$557,'Infos Relatório'!AM$1)</f>
        <v>0</v>
      </c>
      <c r="AP203" s="15">
        <f>SUMIFS('Faturamento SP2'!$O$2:$O$557,'Faturamento SP2'!$D$2:$D$557,'Infos Relatório'!$B$164,'Faturamento SP2'!$E$2:$E$557,'Infos Relatório'!$B203,'Faturamento SP2'!$Z$2:$Z$557,'Infos Relatório'!AM$1,'Faturamento SP2'!$T$2:$T$557,"Sim")+SUMIFS('Faturamento SP2'!$P$2:$P$557,'Faturamento SP2'!$D$2:$D$557,'Infos Relatório'!$B$164,'Faturamento SP2'!$E$2:$E$557,'Infos Relatório'!$B203,'Faturamento SP2'!$Z$2:$Z$557,'Infos Relatório'!AM$1,'Faturamento SP2'!$T$2:$T$557,"Sim")</f>
        <v>0</v>
      </c>
      <c r="AQ203" s="27" t="e">
        <f t="shared" si="66"/>
        <v>#DIV/0!</v>
      </c>
      <c r="AR203" s="24">
        <f>SUMIFS('Faturamento SP2'!$H$2:$H$557,'Faturamento SP2'!$D$2:$D$557,'Infos Relatório'!$B$164,'Faturamento SP2'!$E$2:$E$557,'Infos Relatório'!$B203,'Faturamento SP2'!$Z$2:$Z$557,'Infos Relatório'!AM$1)</f>
        <v>0</v>
      </c>
      <c r="AS203" s="23">
        <f>COUNTIFS('Faturamento SP2'!$D$2:$D$557,'Infos Relatório'!$B$164,'Faturamento SP2'!$E$2:$E$557,'Infos Relatório'!$B203,'Faturamento SP2'!$Z$2:$Z$557,'Infos Relatório'!AS$1)</f>
        <v>0</v>
      </c>
      <c r="AT203" s="14">
        <f>SUMIFS('Faturamento SP2'!$G$2:$G$557,'Faturamento SP2'!$D$2:$D$557,'Infos Relatório'!$B$164,'Faturamento SP2'!$E$2:$E$557,'Infos Relatório'!$B203,'Faturamento SP2'!$Z$2:$Z$557,'Infos Relatório'!AS$1)</f>
        <v>0</v>
      </c>
      <c r="AU203" s="14">
        <f>SUMIFS('Faturamento SP2'!$J$2:$J$557,'Faturamento SP2'!$D$2:$D$557,'Infos Relatório'!$B$164,'Faturamento SP2'!$E$2:$E$557,'Infos Relatório'!$B203,'Faturamento SP2'!$Z$2:$Z$557,'Infos Relatório'!AS$1)</f>
        <v>0</v>
      </c>
      <c r="AV203" s="15">
        <f>SUMIFS('Faturamento SP2'!$O$2:$O$557,'Faturamento SP2'!$D$2:$D$557,'Infos Relatório'!$B$164,'Faturamento SP2'!$E$2:$E$557,'Infos Relatório'!$B203,'Faturamento SP2'!$Z$2:$Z$557,'Infos Relatório'!AS$1,'Faturamento SP2'!$T$2:$T$557,"Sim")+SUMIFS('Faturamento SP2'!$P$2:$P$557,'Faturamento SP2'!$D$2:$D$557,'Infos Relatório'!$B$164,'Faturamento SP2'!$E$2:$E$557,'Infos Relatório'!$B203,'Faturamento SP2'!$Z$2:$Z$557,'Infos Relatório'!AS$1,'Faturamento SP2'!$T$2:$T$557,"Sim")</f>
        <v>0</v>
      </c>
      <c r="AW203" s="27" t="e">
        <f t="shared" si="67"/>
        <v>#DIV/0!</v>
      </c>
      <c r="AX203" s="24">
        <f>SUMIFS('Faturamento SP2'!$H$2:$H$557,'Faturamento SP2'!$D$2:$D$557,'Infos Relatório'!$B$164,'Faturamento SP2'!$E$2:$E$557,'Infos Relatório'!$B203,'Faturamento SP2'!$Z$2:$Z$557,'Infos Relatório'!AS$1)</f>
        <v>0</v>
      </c>
      <c r="AY203" s="23">
        <f>COUNTIFS('Faturamento SP2'!$D$2:$D$557,'Infos Relatório'!$B$164,'Faturamento SP2'!$E$2:$E$557,'Infos Relatório'!$B203,'Faturamento SP2'!$Z$2:$Z$557,'Infos Relatório'!AY$1)</f>
        <v>0</v>
      </c>
      <c r="AZ203" s="14">
        <f>SUMIFS('Faturamento SP2'!$G$2:$G$557,'Faturamento SP2'!$D$2:$D$557,'Infos Relatório'!$B$164,'Faturamento SP2'!$E$2:$E$557,'Infos Relatório'!$B203,'Faturamento SP2'!$Z$2:$Z$557,'Infos Relatório'!AY$1)</f>
        <v>0</v>
      </c>
      <c r="BA203" s="14">
        <f>SUMIFS('Faturamento SP2'!$J$2:$J$557,'Faturamento SP2'!$D$2:$D$557,'Infos Relatório'!$B$164,'Faturamento SP2'!$E$2:$E$557,'Infos Relatório'!$B203,'Faturamento SP2'!$Z$2:$Z$557,'Infos Relatório'!AY$1)</f>
        <v>0</v>
      </c>
      <c r="BB203" s="15">
        <f>SUMIFS('Faturamento SP2'!$O$2:$O$557,'Faturamento SP2'!$D$2:$D$557,'Infos Relatório'!$B$164,'Faturamento SP2'!$E$2:$E$557,'Infos Relatório'!$B203,'Faturamento SP2'!$Z$2:$Z$557,'Infos Relatório'!AY$1,'Faturamento SP2'!$T$2:$T$557,"Sim")+SUMIFS('Faturamento SP2'!$P$2:$P$557,'Faturamento SP2'!$D$2:$D$557,'Infos Relatório'!$B$164,'Faturamento SP2'!$E$2:$E$557,'Infos Relatório'!$B203,'Faturamento SP2'!$Z$2:$Z$557,'Infos Relatório'!AY$1,'Faturamento SP2'!$T$2:$T$557,"Sim")</f>
        <v>0</v>
      </c>
      <c r="BC203" s="27" t="e">
        <f t="shared" si="68"/>
        <v>#DIV/0!</v>
      </c>
      <c r="BD203" s="24">
        <f>SUMIFS('Faturamento SP2'!$H$2:$H$557,'Faturamento SP2'!$D$2:$D$557,'Infos Relatório'!$B$164,'Faturamento SP2'!$E$2:$E$557,'Infos Relatório'!$B203,'Faturamento SP2'!$Z$2:$Z$557,'Infos Relatório'!AY$1)</f>
        <v>0</v>
      </c>
      <c r="BE203" s="23">
        <f>COUNTIFS('Faturamento SP2'!$D$2:$D$557,'Infos Relatório'!$B$164,'Faturamento SP2'!$E$2:$E$557,'Infos Relatório'!$B203,'Faturamento SP2'!$Z$2:$Z$557,'Infos Relatório'!BE$1)</f>
        <v>0</v>
      </c>
      <c r="BF203" s="14">
        <f>SUMIFS('Faturamento SP2'!$G$2:$G$557,'Faturamento SP2'!$D$2:$D$557,'Infos Relatório'!$B$164,'Faturamento SP2'!$E$2:$E$557,'Infos Relatório'!$B203,'Faturamento SP2'!$Z$2:$Z$557,'Infos Relatório'!BE$1)</f>
        <v>0</v>
      </c>
      <c r="BG203" s="14">
        <f>SUMIFS('Faturamento SP2'!$J$2:$J$557,'Faturamento SP2'!$D$2:$D$557,'Infos Relatório'!$B$164,'Faturamento SP2'!$E$2:$E$557,'Infos Relatório'!$B203,'Faturamento SP2'!$Z$2:$Z$557,'Infos Relatório'!BE$1)</f>
        <v>0</v>
      </c>
      <c r="BH203" s="15">
        <f>SUMIFS('Faturamento SP2'!$O$2:$O$557,'Faturamento SP2'!$D$2:$D$557,'Infos Relatório'!$B$164,'Faturamento SP2'!$E$2:$E$557,'Infos Relatório'!$B203,'Faturamento SP2'!$Z$2:$Z$557,'Infos Relatório'!BE$1,'Faturamento SP2'!$T$2:$T$557,"Sim")+SUMIFS('Faturamento SP2'!$P$2:$P$557,'Faturamento SP2'!$D$2:$D$557,'Infos Relatório'!$B$164,'Faturamento SP2'!$E$2:$E$557,'Infos Relatório'!$B203,'Faturamento SP2'!$Z$2:$Z$557,'Infos Relatório'!BE$1,'Faturamento SP2'!$T$2:$T$557,"Sim")</f>
        <v>0</v>
      </c>
      <c r="BI203" s="27" t="e">
        <f t="shared" si="69"/>
        <v>#DIV/0!</v>
      </c>
      <c r="BJ203" s="24">
        <f>SUMIFS('Faturamento SP2'!$H$2:$H$557,'Faturamento SP2'!$D$2:$D$557,'Infos Relatório'!$B$164,'Faturamento SP2'!$E$2:$E$557,'Infos Relatório'!$B203,'Faturamento SP2'!$Z$2:$Z$557,'Infos Relatório'!BE$1)</f>
        <v>0</v>
      </c>
      <c r="BK203" s="23">
        <f>COUNTIFS('Faturamento SP2'!$D$2:$D$557,'Infos Relatório'!$B$164,'Faturamento SP2'!$E$2:$E$557,'Infos Relatório'!$B203,'Faturamento SP2'!$Z$2:$Z$557,'Infos Relatório'!BK$1)</f>
        <v>0</v>
      </c>
      <c r="BL203" s="14">
        <f>SUMIFS('Faturamento SP2'!$G$2:$G$557,'Faturamento SP2'!$D$2:$D$557,'Infos Relatório'!$B$164,'Faturamento SP2'!$E$2:$E$557,'Infos Relatório'!$B203,'Faturamento SP2'!$Z$2:$Z$557,'Infos Relatório'!BK$1)</f>
        <v>0</v>
      </c>
      <c r="BM203" s="14">
        <f>SUMIFS('Faturamento SP2'!$J$2:$J$557,'Faturamento SP2'!$D$2:$D$557,'Infos Relatório'!$B$164,'Faturamento SP2'!$E$2:$E$557,'Infos Relatório'!$B203,'Faturamento SP2'!$Z$2:$Z$557,'Infos Relatório'!BK$1)</f>
        <v>0</v>
      </c>
      <c r="BN203" s="15">
        <f>SUMIFS('Faturamento SP2'!$O$2:$O$557,'Faturamento SP2'!$D$2:$D$557,'Infos Relatório'!$B$164,'Faturamento SP2'!$E$2:$E$557,'Infos Relatório'!$B203,'Faturamento SP2'!$Z$2:$Z$557,'Infos Relatório'!BK$1,'Faturamento SP2'!$T$2:$T$557,"Sim")+SUMIFS('Faturamento SP2'!$P$2:$P$557,'Faturamento SP2'!$D$2:$D$557,'Infos Relatório'!$B$164,'Faturamento SP2'!$E$2:$E$557,'Infos Relatório'!$B203,'Faturamento SP2'!$Z$2:$Z$557,'Infos Relatório'!BK$1,'Faturamento SP2'!$T$2:$T$557,"Sim")</f>
        <v>0</v>
      </c>
      <c r="BO203" s="27" t="e">
        <f t="shared" si="70"/>
        <v>#DIV/0!</v>
      </c>
      <c r="BP203" s="24">
        <f>SUMIFS('Faturamento SP2'!$H$2:$H$557,'Faturamento SP2'!$D$2:$D$557,'Infos Relatório'!$B$164,'Faturamento SP2'!$E$2:$E$557,'Infos Relatório'!$B203,'Faturamento SP2'!$Z$2:$Z$557,'Infos Relatório'!BK$1)</f>
        <v>0</v>
      </c>
      <c r="BQ203" s="23">
        <f>COUNTIFS('Faturamento SP2'!$D$2:$D$557,'Infos Relatório'!$B$164,'Faturamento SP2'!$E$2:$E$557,'Infos Relatório'!$B203,'Faturamento SP2'!$Z$2:$Z$557,'Infos Relatório'!BQ$1)</f>
        <v>0</v>
      </c>
      <c r="BR203" s="14">
        <f>SUMIFS('Faturamento SP2'!$G$2:$G$557,'Faturamento SP2'!$D$2:$D$557,'Infos Relatório'!$B$164,'Faturamento SP2'!$E$2:$E$557,'Infos Relatório'!$B203,'Faturamento SP2'!$Z$2:$Z$557,'Infos Relatório'!BQ$1)</f>
        <v>0</v>
      </c>
      <c r="BS203" s="14">
        <f>SUMIFS('Faturamento SP2'!$J$2:$J$557,'Faturamento SP2'!$D$2:$D$557,'Infos Relatório'!$B$164,'Faturamento SP2'!$E$2:$E$557,'Infos Relatório'!$B203,'Faturamento SP2'!$Z$2:$Z$557,'Infos Relatório'!BQ$1)</f>
        <v>0</v>
      </c>
      <c r="BT203" s="15">
        <f>SUMIFS('Faturamento SP2'!$O$2:$O$557,'Faturamento SP2'!$D$2:$D$557,'Infos Relatório'!$B$164,'Faturamento SP2'!$E$2:$E$557,'Infos Relatório'!$B203,'Faturamento SP2'!$Z$2:$Z$557,'Infos Relatório'!BQ$1,'Faturamento SP2'!$T$2:$T$557,"Sim")+SUMIFS('Faturamento SP2'!$P$2:$P$557,'Faturamento SP2'!$D$2:$D$557,'Infos Relatório'!$B$164,'Faturamento SP2'!$E$2:$E$557,'Infos Relatório'!$B203,'Faturamento SP2'!$Z$2:$Z$557,'Infos Relatório'!BQ$1,'Faturamento SP2'!$T$2:$T$557,"Sim")</f>
        <v>0</v>
      </c>
      <c r="BU203" s="27" t="e">
        <f t="shared" si="71"/>
        <v>#DIV/0!</v>
      </c>
      <c r="BV203" s="24">
        <f>SUMIFS('Faturamento SP2'!$H$2:$H$557,'Faturamento SP2'!$D$2:$D$557,'Infos Relatório'!$B$164,'Faturamento SP2'!$E$2:$E$557,'Infos Relatório'!$B203,'Faturamento SP2'!$Z$2:$Z$557,'Infos Relatório'!BQ$1)</f>
        <v>0</v>
      </c>
    </row>
    <row r="204" spans="2:74">
      <c r="B204" s="17" t="s">
        <v>779</v>
      </c>
      <c r="C204" s="23">
        <f>COUNTIFS('Faturamento SP2'!$D$2:$D$557,'Infos Relatório'!$B$164,'Faturamento SP2'!$E$2:$E$557,'Infos Relatório'!$B204,'Faturamento SP2'!$Z$2:$Z$557,'Infos Relatório'!C$1)</f>
        <v>0</v>
      </c>
      <c r="D204" s="14">
        <f>SUMIFS('Faturamento SP2'!$G$2:$G$557,'Faturamento SP2'!$D$2:$D$557,'Infos Relatório'!$B$164,'Faturamento SP2'!$E$2:$E$557,'Infos Relatório'!$B204,'Faturamento SP2'!$Z$2:$Z$557,'Infos Relatório'!C$1)</f>
        <v>0</v>
      </c>
      <c r="E204" s="55">
        <f>SUMIFS('Faturamento SP2'!$J$2:$J$557,'Faturamento SP2'!$D$2:$D$557,'Infos Relatório'!$B$164,'Faturamento SP2'!$E$2:$E$557,'Infos Relatório'!$B204,'Faturamento SP2'!$Z$2:$Z$557,'Infos Relatório'!C$1)</f>
        <v>0</v>
      </c>
      <c r="F204" s="15">
        <f>SUMIFS('Faturamento SP2'!$O$2:$O$557,'Faturamento SP2'!$D$2:$D$557,'Infos Relatório'!$B$164,'Faturamento SP2'!$E$2:$E$557,'Infos Relatório'!$B204,'Faturamento SP2'!$Z$2:$Z$557,'Infos Relatório'!C$1,'Faturamento SP2'!$T$2:$T$557,"Sim")+SUMIFS('Faturamento SP2'!$P$2:$P$557,'Faturamento SP2'!$D$2:$D$557,'Infos Relatório'!$B$164,'Faturamento SP2'!$E$2:$E$557,'Infos Relatório'!$B204,'Faturamento SP2'!$Z$2:$Z$557,'Infos Relatório'!C$1,'Faturamento SP2'!$T$2:$T$557,"Sim")</f>
        <v>0</v>
      </c>
      <c r="G204" s="60" t="e">
        <f t="shared" si="60"/>
        <v>#DIV/0!</v>
      </c>
      <c r="H204" s="24">
        <f>SUMIFS('Faturamento SP2'!$H$2:$H$557,'Faturamento SP2'!$D$2:$D$557,'Infos Relatório'!$B$164,'Faturamento SP2'!$E$2:$E$557,'Infos Relatório'!$B204,'Faturamento SP2'!$Z$2:$Z$557,'Infos Relatório'!C$1)</f>
        <v>0</v>
      </c>
      <c r="I204" s="23">
        <f>COUNTIFS('Faturamento SP2'!$D$2:$D$557,'Infos Relatório'!$B$164,'Faturamento SP2'!$E$2:$E$557,'Infos Relatório'!$B204,'Faturamento SP2'!$Z$2:$Z$557,'Infos Relatório'!I$1)</f>
        <v>0</v>
      </c>
      <c r="J204" s="14">
        <f>SUMIFS('Faturamento SP2'!$G$2:$G$557,'Faturamento SP2'!$D$2:$D$557,'Infos Relatório'!$B$164,'Faturamento SP2'!$E$2:$E$557,'Infos Relatório'!$B204,'Faturamento SP2'!$Z$2:$Z$557,'Infos Relatório'!I$1)</f>
        <v>0</v>
      </c>
      <c r="K204" s="55">
        <f>SUMIFS('Faturamento SP2'!$J$2:$J$557,'Faturamento SP2'!$D$2:$D$557,'Infos Relatório'!$B$164,'Faturamento SP2'!$E$2:$E$557,'Infos Relatório'!$B204,'Faturamento SP2'!$Z$2:$Z$557,'Infos Relatório'!I$1)</f>
        <v>0</v>
      </c>
      <c r="L204" s="15">
        <f>SUMIFS('Faturamento SP2'!$O$2:$O$557,'Faturamento SP2'!$D$2:$D$557,'Infos Relatório'!$B$164,'Faturamento SP2'!$E$2:$E$557,'Infos Relatório'!$B204,'Faturamento SP2'!$Z$2:$Z$557,'Infos Relatório'!I$1,'Faturamento SP2'!$T$2:$T$557,"Sim")+SUMIFS('Faturamento SP2'!$P$2:$P$557,'Faturamento SP2'!$D$2:$D$557,'Infos Relatório'!$B$164,'Faturamento SP2'!$E$2:$E$557,'Infos Relatório'!$B204,'Faturamento SP2'!$Z$2:$Z$557,'Infos Relatório'!I$1,'Faturamento SP2'!$T$2:$T$557,"Sim")</f>
        <v>0</v>
      </c>
      <c r="M204" s="27" t="e">
        <f t="shared" si="61"/>
        <v>#DIV/0!</v>
      </c>
      <c r="N204" s="24">
        <f>SUMIFS('Faturamento SP2'!$H$2:$H$557,'Faturamento SP2'!$D$2:$D$557,'Infos Relatório'!$B$164,'Faturamento SP2'!$E$2:$E$557,'Infos Relatório'!$B204,'Faturamento SP2'!$Z$2:$Z$557,'Infos Relatório'!I$1)</f>
        <v>0</v>
      </c>
      <c r="O204" s="23">
        <f>COUNTIFS('Faturamento SP2'!$D$2:$D$557,'Infos Relatório'!$B$164,'Faturamento SP2'!$E$2:$E$557,'Infos Relatório'!$B204,'Faturamento SP2'!$Z$2:$Z$557,'Infos Relatório'!O$1)</f>
        <v>0</v>
      </c>
      <c r="P204" s="14">
        <f>SUMIFS('Faturamento SP2'!$G$2:$G$557,'Faturamento SP2'!$D$2:$D$557,'Infos Relatório'!$B$164,'Faturamento SP2'!$E$2:$E$557,'Infos Relatório'!$B204,'Faturamento SP2'!$Z$2:$Z$557,'Infos Relatório'!O$1)</f>
        <v>0</v>
      </c>
      <c r="Q204" s="14">
        <f>SUMIFS('Faturamento SP2'!$J$2:$J$557,'Faturamento SP2'!$D$2:$D$557,'Infos Relatório'!$B$164,'Faturamento SP2'!$E$2:$E$557,'Infos Relatório'!$B204,'Faturamento SP2'!$Z$2:$Z$557,'Infos Relatório'!O$1)</f>
        <v>0</v>
      </c>
      <c r="R204" s="15">
        <f>SUMIFS('Faturamento SP2'!$O$2:$O$557,'Faturamento SP2'!$D$2:$D$557,'Infos Relatório'!$B$164,'Faturamento SP2'!$E$2:$E$557,'Infos Relatório'!$B204,'Faturamento SP2'!$Z$2:$Z$557,'Infos Relatório'!O$1,'Faturamento SP2'!$T$2:$T$557,"Sim")+SUMIFS('Faturamento SP2'!$P$2:$P$557,'Faturamento SP2'!$D$2:$D$557,'Infos Relatório'!$B$164,'Faturamento SP2'!$E$2:$E$557,'Infos Relatório'!$B204,'Faturamento SP2'!$Z$2:$Z$557,'Infos Relatório'!O$1,'Faturamento SP2'!$T$2:$T$557,"Sim")</f>
        <v>0</v>
      </c>
      <c r="S204" s="27" t="e">
        <f t="shared" si="62"/>
        <v>#DIV/0!</v>
      </c>
      <c r="T204" s="24">
        <f>SUMIFS('Faturamento SP2'!$H$2:$H$557,'Faturamento SP2'!$D$2:$D$557,'Infos Relatório'!$B$164,'Faturamento SP2'!$E$2:$E$557,'Infos Relatório'!$B204,'Faturamento SP2'!$Z$2:$Z$557,'Infos Relatório'!O$1)</f>
        <v>0</v>
      </c>
      <c r="U204" s="23">
        <f>COUNTIFS('Faturamento SP2'!$D$2:$D$557,'Infos Relatório'!$B$164,'Faturamento SP2'!$E$2:$E$557,'Infos Relatório'!$B204,'Faturamento SP2'!$Z$2:$Z$557,'Infos Relatório'!U$1)</f>
        <v>0</v>
      </c>
      <c r="V204" s="14">
        <f>SUMIFS('Faturamento SP2'!$G$2:$G$557,'Faturamento SP2'!$D$2:$D$557,'Infos Relatório'!$B$164,'Faturamento SP2'!$E$2:$E$557,'Infos Relatório'!$B204,'Faturamento SP2'!$Z$2:$Z$557,'Infos Relatório'!U$1)</f>
        <v>0</v>
      </c>
      <c r="W204" s="14">
        <f>SUMIFS('Faturamento SP2'!$J$2:$J$557,'Faturamento SP2'!$D$2:$D$557,'Infos Relatório'!$B$164,'Faturamento SP2'!$E$2:$E$557,'Infos Relatório'!$B204,'Faturamento SP2'!$Z$2:$Z$557,'Infos Relatório'!U$1)</f>
        <v>0</v>
      </c>
      <c r="X204" s="15">
        <f>SUMIFS('Faturamento SP2'!$O$2:$O$557,'Faturamento SP2'!$D$2:$D$557,'Infos Relatório'!$B$164,'Faturamento SP2'!$E$2:$E$557,'Infos Relatório'!$B204,'Faturamento SP2'!$Z$2:$Z$557,'Infos Relatório'!U$1,'Faturamento SP2'!$T$2:$T$557,"Sim")+SUMIFS('Faturamento SP2'!$P$2:$P$557,'Faturamento SP2'!$D$2:$D$557,'Infos Relatório'!$B$164,'Faturamento SP2'!$E$2:$E$557,'Infos Relatório'!$B204,'Faturamento SP2'!$Z$2:$Z$557,'Infos Relatório'!U$1,'Faturamento SP2'!$T$2:$T$557,"Sim")</f>
        <v>0</v>
      </c>
      <c r="Y204" s="27" t="e">
        <f t="shared" si="63"/>
        <v>#DIV/0!</v>
      </c>
      <c r="Z204" s="24">
        <f>SUMIFS('Faturamento SP2'!$H$2:$H$557,'Faturamento SP2'!$D$2:$D$557,'Infos Relatório'!$B$164,'Faturamento SP2'!$E$2:$E$557,'Infos Relatório'!$B204,'Faturamento SP2'!$Z$2:$Z$557,'Infos Relatório'!U$1)</f>
        <v>0</v>
      </c>
      <c r="AA204" s="23">
        <f>COUNTIFS('Faturamento SP2'!$D$2:$D$557,'Infos Relatório'!$B$164,'Faturamento SP2'!$E$2:$E$557,'Infos Relatório'!$B204,'Faturamento SP2'!$Z$2:$Z$557,'Infos Relatório'!AA$1)</f>
        <v>0</v>
      </c>
      <c r="AB204" s="14">
        <f>SUMIFS('Faturamento SP2'!$G$2:$G$557,'Faturamento SP2'!$D$2:$D$557,'Infos Relatório'!$B$164,'Faturamento SP2'!$E$2:$E$557,'Infos Relatório'!$B204,'Faturamento SP2'!$Z$2:$Z$557,'Infos Relatório'!AA$1)</f>
        <v>0</v>
      </c>
      <c r="AC204" s="14">
        <f>SUMIFS('Faturamento SP2'!$J$2:$J$557,'Faturamento SP2'!$D$2:$D$557,'Infos Relatório'!$B$164,'Faturamento SP2'!$E$2:$E$557,'Infos Relatório'!$B204,'Faturamento SP2'!$Z$2:$Z$557,'Infos Relatório'!AA$1)</f>
        <v>0</v>
      </c>
      <c r="AD204" s="15">
        <f>SUMIFS('Faturamento SP2'!$O$2:$O$557,'Faturamento SP2'!$D$2:$D$557,'Infos Relatório'!$B$164,'Faturamento SP2'!$E$2:$E$557,'Infos Relatório'!$B204,'Faturamento SP2'!$Z$2:$Z$557,'Infos Relatório'!AA$1,'Faturamento SP2'!$T$2:$T$557,"Sim")+SUMIFS('Faturamento SP2'!$P$2:$P$557,'Faturamento SP2'!$D$2:$D$557,'Infos Relatório'!$B$164,'Faturamento SP2'!$E$2:$E$557,'Infos Relatório'!$B204,'Faturamento SP2'!$Z$2:$Z$557,'Infos Relatório'!AA$1,'Faturamento SP2'!$T$2:$T$557,"Sim")</f>
        <v>0</v>
      </c>
      <c r="AE204" s="27" t="e">
        <f t="shared" si="64"/>
        <v>#DIV/0!</v>
      </c>
      <c r="AF204" s="24">
        <f>SUMIFS('Faturamento SP2'!$H$2:$H$557,'Faturamento SP2'!$D$2:$D$557,'Infos Relatório'!$B$164,'Faturamento SP2'!$E$2:$E$557,'Infos Relatório'!$B204,'Faturamento SP2'!$Z$2:$Z$557,'Infos Relatório'!AA$1)</f>
        <v>0</v>
      </c>
      <c r="AG204" s="23">
        <f>COUNTIFS('Faturamento SP2'!$D$2:$D$557,'Infos Relatório'!$B$164,'Faturamento SP2'!$E$2:$E$557,'Infos Relatório'!$B204,'Faturamento SP2'!$Z$2:$Z$557,'Infos Relatório'!AG$1)</f>
        <v>0</v>
      </c>
      <c r="AH204" s="14">
        <f>SUMIFS('Faturamento SP2'!$G$2:$G$557,'Faturamento SP2'!$D$2:$D$557,'Infos Relatório'!$B$164,'Faturamento SP2'!$E$2:$E$557,'Infos Relatório'!$B204,'Faturamento SP2'!$Z$2:$Z$557,'Infos Relatório'!AG$1)</f>
        <v>0</v>
      </c>
      <c r="AI204" s="14">
        <f>SUMIFS('Faturamento SP2'!$J$2:$J$557,'Faturamento SP2'!$D$2:$D$557,'Infos Relatório'!$B$164,'Faturamento SP2'!$E$2:$E$557,'Infos Relatório'!$B204,'Faturamento SP2'!$Z$2:$Z$557,'Infos Relatório'!AG$1)</f>
        <v>0</v>
      </c>
      <c r="AJ204" s="15">
        <f>SUMIFS('Faturamento SP2'!$O$2:$O$557,'Faturamento SP2'!$D$2:$D$557,'Infos Relatório'!$B$164,'Faturamento SP2'!$E$2:$E$557,'Infos Relatório'!$B204,'Faturamento SP2'!$Z$2:$Z$557,'Infos Relatório'!AG$1,'Faturamento SP2'!$T$2:$T$557,"Sim")+SUMIFS('Faturamento SP2'!$P$2:$P$557,'Faturamento SP2'!$D$2:$D$557,'Infos Relatório'!$B$164,'Faturamento SP2'!$E$2:$E$557,'Infos Relatório'!$B204,'Faturamento SP2'!$Z$2:$Z$557,'Infos Relatório'!AG$1,'Faturamento SP2'!$T$2:$T$557,"Sim")</f>
        <v>0</v>
      </c>
      <c r="AK204" s="27" t="e">
        <f t="shared" si="65"/>
        <v>#DIV/0!</v>
      </c>
      <c r="AL204" s="24">
        <f>SUMIFS('Faturamento SP2'!$H$2:$H$557,'Faturamento SP2'!$D$2:$D$557,'Infos Relatório'!$B$164,'Faturamento SP2'!$E$2:$E$557,'Infos Relatório'!$B204,'Faturamento SP2'!$Z$2:$Z$557,'Infos Relatório'!AG$1)</f>
        <v>0</v>
      </c>
      <c r="AM204" s="23">
        <f>COUNTIFS('Faturamento SP2'!$D$2:$D$557,'Infos Relatório'!$B$164,'Faturamento SP2'!$E$2:$E$557,'Infos Relatório'!$B204,'Faturamento SP2'!$Z$2:$Z$557,'Infos Relatório'!AM$1)</f>
        <v>0</v>
      </c>
      <c r="AN204" s="14">
        <f>SUMIFS('Faturamento SP2'!$G$2:$G$557,'Faturamento SP2'!$D$2:$D$557,'Infos Relatório'!$B$164,'Faturamento SP2'!$E$2:$E$557,'Infos Relatório'!$B204,'Faturamento SP2'!$Z$2:$Z$557,'Infos Relatório'!AM$1)</f>
        <v>0</v>
      </c>
      <c r="AO204" s="14">
        <f>SUMIFS('Faturamento SP2'!$J$2:$J$557,'Faturamento SP2'!$D$2:$D$557,'Infos Relatório'!$B$164,'Faturamento SP2'!$E$2:$E$557,'Infos Relatório'!$B204,'Faturamento SP2'!$Z$2:$Z$557,'Infos Relatório'!AM$1)</f>
        <v>0</v>
      </c>
      <c r="AP204" s="15">
        <f>SUMIFS('Faturamento SP2'!$O$2:$O$557,'Faturamento SP2'!$D$2:$D$557,'Infos Relatório'!$B$164,'Faturamento SP2'!$E$2:$E$557,'Infos Relatório'!$B204,'Faturamento SP2'!$Z$2:$Z$557,'Infos Relatório'!AM$1,'Faturamento SP2'!$T$2:$T$557,"Sim")+SUMIFS('Faturamento SP2'!$P$2:$P$557,'Faturamento SP2'!$D$2:$D$557,'Infos Relatório'!$B$164,'Faturamento SP2'!$E$2:$E$557,'Infos Relatório'!$B204,'Faturamento SP2'!$Z$2:$Z$557,'Infos Relatório'!AM$1,'Faturamento SP2'!$T$2:$T$557,"Sim")</f>
        <v>0</v>
      </c>
      <c r="AQ204" s="27" t="e">
        <f t="shared" si="66"/>
        <v>#DIV/0!</v>
      </c>
      <c r="AR204" s="24">
        <f>SUMIFS('Faturamento SP2'!$H$2:$H$557,'Faturamento SP2'!$D$2:$D$557,'Infos Relatório'!$B$164,'Faturamento SP2'!$E$2:$E$557,'Infos Relatório'!$B204,'Faturamento SP2'!$Z$2:$Z$557,'Infos Relatório'!AM$1)</f>
        <v>0</v>
      </c>
      <c r="AS204" s="23">
        <f>COUNTIFS('Faturamento SP2'!$D$2:$D$557,'Infos Relatório'!$B$164,'Faturamento SP2'!$E$2:$E$557,'Infos Relatório'!$B204,'Faturamento SP2'!$Z$2:$Z$557,'Infos Relatório'!AS$1)</f>
        <v>0</v>
      </c>
      <c r="AT204" s="14">
        <f>SUMIFS('Faturamento SP2'!$G$2:$G$557,'Faturamento SP2'!$D$2:$D$557,'Infos Relatório'!$B$164,'Faturamento SP2'!$E$2:$E$557,'Infos Relatório'!$B204,'Faturamento SP2'!$Z$2:$Z$557,'Infos Relatório'!AS$1)</f>
        <v>0</v>
      </c>
      <c r="AU204" s="14">
        <f>SUMIFS('Faturamento SP2'!$J$2:$J$557,'Faturamento SP2'!$D$2:$D$557,'Infos Relatório'!$B$164,'Faturamento SP2'!$E$2:$E$557,'Infos Relatório'!$B204,'Faturamento SP2'!$Z$2:$Z$557,'Infos Relatório'!AS$1)</f>
        <v>0</v>
      </c>
      <c r="AV204" s="15">
        <f>SUMIFS('Faturamento SP2'!$O$2:$O$557,'Faturamento SP2'!$D$2:$D$557,'Infos Relatório'!$B$164,'Faturamento SP2'!$E$2:$E$557,'Infos Relatório'!$B204,'Faturamento SP2'!$Z$2:$Z$557,'Infos Relatório'!AS$1,'Faturamento SP2'!$T$2:$T$557,"Sim")+SUMIFS('Faturamento SP2'!$P$2:$P$557,'Faturamento SP2'!$D$2:$D$557,'Infos Relatório'!$B$164,'Faturamento SP2'!$E$2:$E$557,'Infos Relatório'!$B204,'Faturamento SP2'!$Z$2:$Z$557,'Infos Relatório'!AS$1,'Faturamento SP2'!$T$2:$T$557,"Sim")</f>
        <v>0</v>
      </c>
      <c r="AW204" s="27" t="e">
        <f t="shared" si="67"/>
        <v>#DIV/0!</v>
      </c>
      <c r="AX204" s="24">
        <f>SUMIFS('Faturamento SP2'!$H$2:$H$557,'Faturamento SP2'!$D$2:$D$557,'Infos Relatório'!$B$164,'Faturamento SP2'!$E$2:$E$557,'Infos Relatório'!$B204,'Faturamento SP2'!$Z$2:$Z$557,'Infos Relatório'!AS$1)</f>
        <v>0</v>
      </c>
      <c r="AY204" s="23">
        <f>COUNTIFS('Faturamento SP2'!$D$2:$D$557,'Infos Relatório'!$B$164,'Faturamento SP2'!$E$2:$E$557,'Infos Relatório'!$B204,'Faturamento SP2'!$Z$2:$Z$557,'Infos Relatório'!AY$1)</f>
        <v>0</v>
      </c>
      <c r="AZ204" s="14">
        <f>SUMIFS('Faturamento SP2'!$G$2:$G$557,'Faturamento SP2'!$D$2:$D$557,'Infos Relatório'!$B$164,'Faturamento SP2'!$E$2:$E$557,'Infos Relatório'!$B204,'Faturamento SP2'!$Z$2:$Z$557,'Infos Relatório'!AY$1)</f>
        <v>0</v>
      </c>
      <c r="BA204" s="14">
        <f>SUMIFS('Faturamento SP2'!$J$2:$J$557,'Faturamento SP2'!$D$2:$D$557,'Infos Relatório'!$B$164,'Faturamento SP2'!$E$2:$E$557,'Infos Relatório'!$B204,'Faturamento SP2'!$Z$2:$Z$557,'Infos Relatório'!AY$1)</f>
        <v>0</v>
      </c>
      <c r="BB204" s="15">
        <f>SUMIFS('Faturamento SP2'!$O$2:$O$557,'Faturamento SP2'!$D$2:$D$557,'Infos Relatório'!$B$164,'Faturamento SP2'!$E$2:$E$557,'Infos Relatório'!$B204,'Faturamento SP2'!$Z$2:$Z$557,'Infos Relatório'!AY$1,'Faturamento SP2'!$T$2:$T$557,"Sim")+SUMIFS('Faturamento SP2'!$P$2:$P$557,'Faturamento SP2'!$D$2:$D$557,'Infos Relatório'!$B$164,'Faturamento SP2'!$E$2:$E$557,'Infos Relatório'!$B204,'Faturamento SP2'!$Z$2:$Z$557,'Infos Relatório'!AY$1,'Faturamento SP2'!$T$2:$T$557,"Sim")</f>
        <v>0</v>
      </c>
      <c r="BC204" s="27" t="e">
        <f t="shared" si="68"/>
        <v>#DIV/0!</v>
      </c>
      <c r="BD204" s="24">
        <f>SUMIFS('Faturamento SP2'!$H$2:$H$557,'Faturamento SP2'!$D$2:$D$557,'Infos Relatório'!$B$164,'Faturamento SP2'!$E$2:$E$557,'Infos Relatório'!$B204,'Faturamento SP2'!$Z$2:$Z$557,'Infos Relatório'!AY$1)</f>
        <v>0</v>
      </c>
      <c r="BE204" s="23">
        <f>COUNTIFS('Faturamento SP2'!$D$2:$D$557,'Infos Relatório'!$B$164,'Faturamento SP2'!$E$2:$E$557,'Infos Relatório'!$B204,'Faturamento SP2'!$Z$2:$Z$557,'Infos Relatório'!BE$1)</f>
        <v>0</v>
      </c>
      <c r="BF204" s="14">
        <f>SUMIFS('Faturamento SP2'!$G$2:$G$557,'Faturamento SP2'!$D$2:$D$557,'Infos Relatório'!$B$164,'Faturamento SP2'!$E$2:$E$557,'Infos Relatório'!$B204,'Faturamento SP2'!$Z$2:$Z$557,'Infos Relatório'!BE$1)</f>
        <v>0</v>
      </c>
      <c r="BG204" s="14">
        <f>SUMIFS('Faturamento SP2'!$J$2:$J$557,'Faturamento SP2'!$D$2:$D$557,'Infos Relatório'!$B$164,'Faturamento SP2'!$E$2:$E$557,'Infos Relatório'!$B204,'Faturamento SP2'!$Z$2:$Z$557,'Infos Relatório'!BE$1)</f>
        <v>0</v>
      </c>
      <c r="BH204" s="15">
        <f>SUMIFS('Faturamento SP2'!$O$2:$O$557,'Faturamento SP2'!$D$2:$D$557,'Infos Relatório'!$B$164,'Faturamento SP2'!$E$2:$E$557,'Infos Relatório'!$B204,'Faturamento SP2'!$Z$2:$Z$557,'Infos Relatório'!BE$1,'Faturamento SP2'!$T$2:$T$557,"Sim")+SUMIFS('Faturamento SP2'!$P$2:$P$557,'Faturamento SP2'!$D$2:$D$557,'Infos Relatório'!$B$164,'Faturamento SP2'!$E$2:$E$557,'Infos Relatório'!$B204,'Faturamento SP2'!$Z$2:$Z$557,'Infos Relatório'!BE$1,'Faturamento SP2'!$T$2:$T$557,"Sim")</f>
        <v>0</v>
      </c>
      <c r="BI204" s="27" t="e">
        <f t="shared" si="69"/>
        <v>#DIV/0!</v>
      </c>
      <c r="BJ204" s="24">
        <f>SUMIFS('Faturamento SP2'!$H$2:$H$557,'Faturamento SP2'!$D$2:$D$557,'Infos Relatório'!$B$164,'Faturamento SP2'!$E$2:$E$557,'Infos Relatório'!$B204,'Faturamento SP2'!$Z$2:$Z$557,'Infos Relatório'!BE$1)</f>
        <v>0</v>
      </c>
      <c r="BK204" s="23">
        <f>COUNTIFS('Faturamento SP2'!$D$2:$D$557,'Infos Relatório'!$B$164,'Faturamento SP2'!$E$2:$E$557,'Infos Relatório'!$B204,'Faturamento SP2'!$Z$2:$Z$557,'Infos Relatório'!BK$1)</f>
        <v>0</v>
      </c>
      <c r="BL204" s="14">
        <f>SUMIFS('Faturamento SP2'!$G$2:$G$557,'Faturamento SP2'!$D$2:$D$557,'Infos Relatório'!$B$164,'Faturamento SP2'!$E$2:$E$557,'Infos Relatório'!$B204,'Faturamento SP2'!$Z$2:$Z$557,'Infos Relatório'!BK$1)</f>
        <v>0</v>
      </c>
      <c r="BM204" s="14">
        <f>SUMIFS('Faturamento SP2'!$J$2:$J$557,'Faturamento SP2'!$D$2:$D$557,'Infos Relatório'!$B$164,'Faturamento SP2'!$E$2:$E$557,'Infos Relatório'!$B204,'Faturamento SP2'!$Z$2:$Z$557,'Infos Relatório'!BK$1)</f>
        <v>0</v>
      </c>
      <c r="BN204" s="15">
        <f>SUMIFS('Faturamento SP2'!$O$2:$O$557,'Faturamento SP2'!$D$2:$D$557,'Infos Relatório'!$B$164,'Faturamento SP2'!$E$2:$E$557,'Infos Relatório'!$B204,'Faturamento SP2'!$Z$2:$Z$557,'Infos Relatório'!BK$1,'Faturamento SP2'!$T$2:$T$557,"Sim")+SUMIFS('Faturamento SP2'!$P$2:$P$557,'Faturamento SP2'!$D$2:$D$557,'Infos Relatório'!$B$164,'Faturamento SP2'!$E$2:$E$557,'Infos Relatório'!$B204,'Faturamento SP2'!$Z$2:$Z$557,'Infos Relatório'!BK$1,'Faturamento SP2'!$T$2:$T$557,"Sim")</f>
        <v>0</v>
      </c>
      <c r="BO204" s="27" t="e">
        <f t="shared" si="70"/>
        <v>#DIV/0!</v>
      </c>
      <c r="BP204" s="24">
        <f>SUMIFS('Faturamento SP2'!$H$2:$H$557,'Faturamento SP2'!$D$2:$D$557,'Infos Relatório'!$B$164,'Faturamento SP2'!$E$2:$E$557,'Infos Relatório'!$B204,'Faturamento SP2'!$Z$2:$Z$557,'Infos Relatório'!BK$1)</f>
        <v>0</v>
      </c>
      <c r="BQ204" s="23">
        <f>COUNTIFS('Faturamento SP2'!$D$2:$D$557,'Infos Relatório'!$B$164,'Faturamento SP2'!$E$2:$E$557,'Infos Relatório'!$B204,'Faturamento SP2'!$Z$2:$Z$557,'Infos Relatório'!BQ$1)</f>
        <v>0</v>
      </c>
      <c r="BR204" s="14">
        <f>SUMIFS('Faturamento SP2'!$G$2:$G$557,'Faturamento SP2'!$D$2:$D$557,'Infos Relatório'!$B$164,'Faturamento SP2'!$E$2:$E$557,'Infos Relatório'!$B204,'Faturamento SP2'!$Z$2:$Z$557,'Infos Relatório'!BQ$1)</f>
        <v>0</v>
      </c>
      <c r="BS204" s="14">
        <f>SUMIFS('Faturamento SP2'!$J$2:$J$557,'Faturamento SP2'!$D$2:$D$557,'Infos Relatório'!$B$164,'Faturamento SP2'!$E$2:$E$557,'Infos Relatório'!$B204,'Faturamento SP2'!$Z$2:$Z$557,'Infos Relatório'!BQ$1)</f>
        <v>0</v>
      </c>
      <c r="BT204" s="15">
        <f>SUMIFS('Faturamento SP2'!$O$2:$O$557,'Faturamento SP2'!$D$2:$D$557,'Infos Relatório'!$B$164,'Faturamento SP2'!$E$2:$E$557,'Infos Relatório'!$B204,'Faturamento SP2'!$Z$2:$Z$557,'Infos Relatório'!BQ$1,'Faturamento SP2'!$T$2:$T$557,"Sim")+SUMIFS('Faturamento SP2'!$P$2:$P$557,'Faturamento SP2'!$D$2:$D$557,'Infos Relatório'!$B$164,'Faturamento SP2'!$E$2:$E$557,'Infos Relatório'!$B204,'Faturamento SP2'!$Z$2:$Z$557,'Infos Relatório'!BQ$1,'Faturamento SP2'!$T$2:$T$557,"Sim")</f>
        <v>0</v>
      </c>
      <c r="BU204" s="27" t="e">
        <f t="shared" si="71"/>
        <v>#DIV/0!</v>
      </c>
      <c r="BV204" s="24">
        <f>SUMIFS('Faturamento SP2'!$H$2:$H$557,'Faturamento SP2'!$D$2:$D$557,'Infos Relatório'!$B$164,'Faturamento SP2'!$E$2:$E$557,'Infos Relatório'!$B204,'Faturamento SP2'!$Z$2:$Z$557,'Infos Relatório'!BQ$1)</f>
        <v>0</v>
      </c>
    </row>
    <row r="205" spans="2:74">
      <c r="B205" s="17" t="s">
        <v>275</v>
      </c>
      <c r="C205" s="23">
        <f>COUNTIFS('Faturamento SP2'!$D$2:$D$557,'Infos Relatório'!$B$164,'Faturamento SP2'!$E$2:$E$557,'Infos Relatório'!$B205,'Faturamento SP2'!$Z$2:$Z$557,'Infos Relatório'!C$1)</f>
        <v>0</v>
      </c>
      <c r="D205" s="14">
        <f>SUMIFS('Faturamento SP2'!$G$2:$G$557,'Faturamento SP2'!$D$2:$D$557,'Infos Relatório'!$B$164,'Faturamento SP2'!$E$2:$E$557,'Infos Relatório'!$B205,'Faturamento SP2'!$Z$2:$Z$557,'Infos Relatório'!C$1)</f>
        <v>0</v>
      </c>
      <c r="E205" s="55">
        <f>SUMIFS('Faturamento SP2'!$J$2:$J$557,'Faturamento SP2'!$D$2:$D$557,'Infos Relatório'!$B$164,'Faturamento SP2'!$E$2:$E$557,'Infos Relatório'!$B205,'Faturamento SP2'!$Z$2:$Z$557,'Infos Relatório'!C$1)</f>
        <v>0</v>
      </c>
      <c r="F205" s="15">
        <f>SUMIFS('Faturamento SP2'!$O$2:$O$557,'Faturamento SP2'!$D$2:$D$557,'Infos Relatório'!$B$164,'Faturamento SP2'!$E$2:$E$557,'Infos Relatório'!$B205,'Faturamento SP2'!$Z$2:$Z$557,'Infos Relatório'!C$1,'Faturamento SP2'!$T$2:$T$557,"Sim")+SUMIFS('Faturamento SP2'!$P$2:$P$557,'Faturamento SP2'!$D$2:$D$557,'Infos Relatório'!$B$164,'Faturamento SP2'!$E$2:$E$557,'Infos Relatório'!$B205,'Faturamento SP2'!$Z$2:$Z$557,'Infos Relatório'!C$1,'Faturamento SP2'!$T$2:$T$557,"Sim")</f>
        <v>0</v>
      </c>
      <c r="G205" s="60" t="e">
        <f t="shared" si="60"/>
        <v>#DIV/0!</v>
      </c>
      <c r="H205" s="24">
        <f>SUMIFS('Faturamento SP2'!$H$2:$H$557,'Faturamento SP2'!$D$2:$D$557,'Infos Relatório'!$B$164,'Faturamento SP2'!$E$2:$E$557,'Infos Relatório'!$B205,'Faturamento SP2'!$Z$2:$Z$557,'Infos Relatório'!C$1)</f>
        <v>0</v>
      </c>
      <c r="I205" s="23">
        <f>COUNTIFS('Faturamento SP2'!$D$2:$D$557,'Infos Relatório'!$B$164,'Faturamento SP2'!$E$2:$E$557,'Infos Relatório'!$B205,'Faturamento SP2'!$Z$2:$Z$557,'Infos Relatório'!I$1)</f>
        <v>0</v>
      </c>
      <c r="J205" s="14">
        <f>SUMIFS('Faturamento SP2'!$G$2:$G$557,'Faturamento SP2'!$D$2:$D$557,'Infos Relatório'!$B$164,'Faturamento SP2'!$E$2:$E$557,'Infos Relatório'!$B205,'Faturamento SP2'!$Z$2:$Z$557,'Infos Relatório'!I$1)</f>
        <v>0</v>
      </c>
      <c r="K205" s="55">
        <f>SUMIFS('Faturamento SP2'!$J$2:$J$557,'Faturamento SP2'!$D$2:$D$557,'Infos Relatório'!$B$164,'Faturamento SP2'!$E$2:$E$557,'Infos Relatório'!$B205,'Faturamento SP2'!$Z$2:$Z$557,'Infos Relatório'!I$1)</f>
        <v>0</v>
      </c>
      <c r="L205" s="15">
        <f>SUMIFS('Faturamento SP2'!$O$2:$O$557,'Faturamento SP2'!$D$2:$D$557,'Infos Relatório'!$B$164,'Faturamento SP2'!$E$2:$E$557,'Infos Relatório'!$B205,'Faturamento SP2'!$Z$2:$Z$557,'Infos Relatório'!I$1,'Faturamento SP2'!$T$2:$T$557,"Sim")+SUMIFS('Faturamento SP2'!$P$2:$P$557,'Faturamento SP2'!$D$2:$D$557,'Infos Relatório'!$B$164,'Faturamento SP2'!$E$2:$E$557,'Infos Relatório'!$B205,'Faturamento SP2'!$Z$2:$Z$557,'Infos Relatório'!I$1,'Faturamento SP2'!$T$2:$T$557,"Sim")</f>
        <v>0</v>
      </c>
      <c r="M205" s="27" t="e">
        <f t="shared" si="61"/>
        <v>#DIV/0!</v>
      </c>
      <c r="N205" s="24">
        <f>SUMIFS('Faturamento SP2'!$H$2:$H$557,'Faturamento SP2'!$D$2:$D$557,'Infos Relatório'!$B$164,'Faturamento SP2'!$E$2:$E$557,'Infos Relatório'!$B205,'Faturamento SP2'!$Z$2:$Z$557,'Infos Relatório'!I$1)</f>
        <v>0</v>
      </c>
      <c r="O205" s="23">
        <f>COUNTIFS('Faturamento SP2'!$D$2:$D$557,'Infos Relatório'!$B$164,'Faturamento SP2'!$E$2:$E$557,'Infos Relatório'!$B205,'Faturamento SP2'!$Z$2:$Z$557,'Infos Relatório'!O$1)</f>
        <v>0</v>
      </c>
      <c r="P205" s="14">
        <f>SUMIFS('Faturamento SP2'!$G$2:$G$557,'Faturamento SP2'!$D$2:$D$557,'Infos Relatório'!$B$164,'Faturamento SP2'!$E$2:$E$557,'Infos Relatório'!$B205,'Faturamento SP2'!$Z$2:$Z$557,'Infos Relatório'!O$1)</f>
        <v>0</v>
      </c>
      <c r="Q205" s="14">
        <f>SUMIFS('Faturamento SP2'!$J$2:$J$557,'Faturamento SP2'!$D$2:$D$557,'Infos Relatório'!$B$164,'Faturamento SP2'!$E$2:$E$557,'Infos Relatório'!$B205,'Faturamento SP2'!$Z$2:$Z$557,'Infos Relatório'!O$1)</f>
        <v>0</v>
      </c>
      <c r="R205" s="15">
        <f>SUMIFS('Faturamento SP2'!$O$2:$O$557,'Faturamento SP2'!$D$2:$D$557,'Infos Relatório'!$B$164,'Faturamento SP2'!$E$2:$E$557,'Infos Relatório'!$B205,'Faturamento SP2'!$Z$2:$Z$557,'Infos Relatório'!O$1,'Faturamento SP2'!$T$2:$T$557,"Sim")+SUMIFS('Faturamento SP2'!$P$2:$P$557,'Faturamento SP2'!$D$2:$D$557,'Infos Relatório'!$B$164,'Faturamento SP2'!$E$2:$E$557,'Infos Relatório'!$B205,'Faturamento SP2'!$Z$2:$Z$557,'Infos Relatório'!O$1,'Faturamento SP2'!$T$2:$T$557,"Sim")</f>
        <v>0</v>
      </c>
      <c r="S205" s="27" t="e">
        <f t="shared" si="62"/>
        <v>#DIV/0!</v>
      </c>
      <c r="T205" s="24">
        <f>SUMIFS('Faturamento SP2'!$H$2:$H$557,'Faturamento SP2'!$D$2:$D$557,'Infos Relatório'!$B$164,'Faturamento SP2'!$E$2:$E$557,'Infos Relatório'!$B205,'Faturamento SP2'!$Z$2:$Z$557,'Infos Relatório'!O$1)</f>
        <v>0</v>
      </c>
      <c r="U205" s="23">
        <f>COUNTIFS('Faturamento SP2'!$D$2:$D$557,'Infos Relatório'!$B$164,'Faturamento SP2'!$E$2:$E$557,'Infos Relatório'!$B205,'Faturamento SP2'!$Z$2:$Z$557,'Infos Relatório'!U$1)</f>
        <v>0</v>
      </c>
      <c r="V205" s="14">
        <f>SUMIFS('Faturamento SP2'!$G$2:$G$557,'Faturamento SP2'!$D$2:$D$557,'Infos Relatório'!$B$164,'Faturamento SP2'!$E$2:$E$557,'Infos Relatório'!$B205,'Faturamento SP2'!$Z$2:$Z$557,'Infos Relatório'!U$1)</f>
        <v>0</v>
      </c>
      <c r="W205" s="14">
        <f>SUMIFS('Faturamento SP2'!$J$2:$J$557,'Faturamento SP2'!$D$2:$D$557,'Infos Relatório'!$B$164,'Faturamento SP2'!$E$2:$E$557,'Infos Relatório'!$B205,'Faturamento SP2'!$Z$2:$Z$557,'Infos Relatório'!U$1)</f>
        <v>0</v>
      </c>
      <c r="X205" s="15">
        <f>SUMIFS('Faturamento SP2'!$O$2:$O$557,'Faturamento SP2'!$D$2:$D$557,'Infos Relatório'!$B$164,'Faturamento SP2'!$E$2:$E$557,'Infos Relatório'!$B205,'Faturamento SP2'!$Z$2:$Z$557,'Infos Relatório'!U$1,'Faturamento SP2'!$T$2:$T$557,"Sim")+SUMIFS('Faturamento SP2'!$P$2:$P$557,'Faturamento SP2'!$D$2:$D$557,'Infos Relatório'!$B$164,'Faturamento SP2'!$E$2:$E$557,'Infos Relatório'!$B205,'Faturamento SP2'!$Z$2:$Z$557,'Infos Relatório'!U$1,'Faturamento SP2'!$T$2:$T$557,"Sim")</f>
        <v>0</v>
      </c>
      <c r="Y205" s="27" t="e">
        <f t="shared" si="63"/>
        <v>#DIV/0!</v>
      </c>
      <c r="Z205" s="24">
        <f>SUMIFS('Faturamento SP2'!$H$2:$H$557,'Faturamento SP2'!$D$2:$D$557,'Infos Relatório'!$B$164,'Faturamento SP2'!$E$2:$E$557,'Infos Relatório'!$B205,'Faturamento SP2'!$Z$2:$Z$557,'Infos Relatório'!U$1)</f>
        <v>0</v>
      </c>
      <c r="AA205" s="23">
        <f>COUNTIFS('Faturamento SP2'!$D$2:$D$557,'Infos Relatório'!$B$164,'Faturamento SP2'!$E$2:$E$557,'Infos Relatório'!$B205,'Faturamento SP2'!$Z$2:$Z$557,'Infos Relatório'!AA$1)</f>
        <v>0</v>
      </c>
      <c r="AB205" s="14">
        <f>SUMIFS('Faturamento SP2'!$G$2:$G$557,'Faturamento SP2'!$D$2:$D$557,'Infos Relatório'!$B$164,'Faturamento SP2'!$E$2:$E$557,'Infos Relatório'!$B205,'Faturamento SP2'!$Z$2:$Z$557,'Infos Relatório'!AA$1)</f>
        <v>0</v>
      </c>
      <c r="AC205" s="14">
        <f>SUMIFS('Faturamento SP2'!$J$2:$J$557,'Faturamento SP2'!$D$2:$D$557,'Infos Relatório'!$B$164,'Faturamento SP2'!$E$2:$E$557,'Infos Relatório'!$B205,'Faturamento SP2'!$Z$2:$Z$557,'Infos Relatório'!AA$1)</f>
        <v>0</v>
      </c>
      <c r="AD205" s="15">
        <f>SUMIFS('Faturamento SP2'!$O$2:$O$557,'Faturamento SP2'!$D$2:$D$557,'Infos Relatório'!$B$164,'Faturamento SP2'!$E$2:$E$557,'Infos Relatório'!$B205,'Faturamento SP2'!$Z$2:$Z$557,'Infos Relatório'!AA$1,'Faturamento SP2'!$T$2:$T$557,"Sim")+SUMIFS('Faturamento SP2'!$P$2:$P$557,'Faturamento SP2'!$D$2:$D$557,'Infos Relatório'!$B$164,'Faturamento SP2'!$E$2:$E$557,'Infos Relatório'!$B205,'Faturamento SP2'!$Z$2:$Z$557,'Infos Relatório'!AA$1,'Faturamento SP2'!$T$2:$T$557,"Sim")</f>
        <v>0</v>
      </c>
      <c r="AE205" s="27" t="e">
        <f t="shared" si="64"/>
        <v>#DIV/0!</v>
      </c>
      <c r="AF205" s="24">
        <f>SUMIFS('Faturamento SP2'!$H$2:$H$557,'Faturamento SP2'!$D$2:$D$557,'Infos Relatório'!$B$164,'Faturamento SP2'!$E$2:$E$557,'Infos Relatório'!$B205,'Faturamento SP2'!$Z$2:$Z$557,'Infos Relatório'!AA$1)</f>
        <v>0</v>
      </c>
      <c r="AG205" s="23">
        <f>COUNTIFS('Faturamento SP2'!$D$2:$D$557,'Infos Relatório'!$B$164,'Faturamento SP2'!$E$2:$E$557,'Infos Relatório'!$B205,'Faturamento SP2'!$Z$2:$Z$557,'Infos Relatório'!AG$1)</f>
        <v>0</v>
      </c>
      <c r="AH205" s="14">
        <f>SUMIFS('Faturamento SP2'!$G$2:$G$557,'Faturamento SP2'!$D$2:$D$557,'Infos Relatório'!$B$164,'Faturamento SP2'!$E$2:$E$557,'Infos Relatório'!$B205,'Faturamento SP2'!$Z$2:$Z$557,'Infos Relatório'!AG$1)</f>
        <v>0</v>
      </c>
      <c r="AI205" s="14">
        <f>SUMIFS('Faturamento SP2'!$J$2:$J$557,'Faturamento SP2'!$D$2:$D$557,'Infos Relatório'!$B$164,'Faturamento SP2'!$E$2:$E$557,'Infos Relatório'!$B205,'Faturamento SP2'!$Z$2:$Z$557,'Infos Relatório'!AG$1)</f>
        <v>0</v>
      </c>
      <c r="AJ205" s="15">
        <f>SUMIFS('Faturamento SP2'!$O$2:$O$557,'Faturamento SP2'!$D$2:$D$557,'Infos Relatório'!$B$164,'Faturamento SP2'!$E$2:$E$557,'Infos Relatório'!$B205,'Faturamento SP2'!$Z$2:$Z$557,'Infos Relatório'!AG$1,'Faturamento SP2'!$T$2:$T$557,"Sim")+SUMIFS('Faturamento SP2'!$P$2:$P$557,'Faturamento SP2'!$D$2:$D$557,'Infos Relatório'!$B$164,'Faturamento SP2'!$E$2:$E$557,'Infos Relatório'!$B205,'Faturamento SP2'!$Z$2:$Z$557,'Infos Relatório'!AG$1,'Faturamento SP2'!$T$2:$T$557,"Sim")</f>
        <v>0</v>
      </c>
      <c r="AK205" s="27" t="e">
        <f t="shared" si="65"/>
        <v>#DIV/0!</v>
      </c>
      <c r="AL205" s="24">
        <f>SUMIFS('Faturamento SP2'!$H$2:$H$557,'Faturamento SP2'!$D$2:$D$557,'Infos Relatório'!$B$164,'Faturamento SP2'!$E$2:$E$557,'Infos Relatório'!$B205,'Faturamento SP2'!$Z$2:$Z$557,'Infos Relatório'!AG$1)</f>
        <v>0</v>
      </c>
      <c r="AM205" s="23">
        <f>COUNTIFS('Faturamento SP2'!$D$2:$D$557,'Infos Relatório'!$B$164,'Faturamento SP2'!$E$2:$E$557,'Infos Relatório'!$B205,'Faturamento SP2'!$Z$2:$Z$557,'Infos Relatório'!AM$1)</f>
        <v>0</v>
      </c>
      <c r="AN205" s="14">
        <f>SUMIFS('Faturamento SP2'!$G$2:$G$557,'Faturamento SP2'!$D$2:$D$557,'Infos Relatório'!$B$164,'Faturamento SP2'!$E$2:$E$557,'Infos Relatório'!$B205,'Faturamento SP2'!$Z$2:$Z$557,'Infos Relatório'!AM$1)</f>
        <v>0</v>
      </c>
      <c r="AO205" s="14">
        <f>SUMIFS('Faturamento SP2'!$J$2:$J$557,'Faturamento SP2'!$D$2:$D$557,'Infos Relatório'!$B$164,'Faturamento SP2'!$E$2:$E$557,'Infos Relatório'!$B205,'Faturamento SP2'!$Z$2:$Z$557,'Infos Relatório'!AM$1)</f>
        <v>0</v>
      </c>
      <c r="AP205" s="15">
        <f>SUMIFS('Faturamento SP2'!$O$2:$O$557,'Faturamento SP2'!$D$2:$D$557,'Infos Relatório'!$B$164,'Faturamento SP2'!$E$2:$E$557,'Infos Relatório'!$B205,'Faturamento SP2'!$Z$2:$Z$557,'Infos Relatório'!AM$1,'Faturamento SP2'!$T$2:$T$557,"Sim")+SUMIFS('Faturamento SP2'!$P$2:$P$557,'Faturamento SP2'!$D$2:$D$557,'Infos Relatório'!$B$164,'Faturamento SP2'!$E$2:$E$557,'Infos Relatório'!$B205,'Faturamento SP2'!$Z$2:$Z$557,'Infos Relatório'!AM$1,'Faturamento SP2'!$T$2:$T$557,"Sim")</f>
        <v>0</v>
      </c>
      <c r="AQ205" s="27" t="e">
        <f t="shared" si="66"/>
        <v>#DIV/0!</v>
      </c>
      <c r="AR205" s="24">
        <f>SUMIFS('Faturamento SP2'!$H$2:$H$557,'Faturamento SP2'!$D$2:$D$557,'Infos Relatório'!$B$164,'Faturamento SP2'!$E$2:$E$557,'Infos Relatório'!$B205,'Faturamento SP2'!$Z$2:$Z$557,'Infos Relatório'!AM$1)</f>
        <v>0</v>
      </c>
      <c r="AS205" s="23">
        <f>COUNTIFS('Faturamento SP2'!$D$2:$D$557,'Infos Relatório'!$B$164,'Faturamento SP2'!$E$2:$E$557,'Infos Relatório'!$B205,'Faturamento SP2'!$Z$2:$Z$557,'Infos Relatório'!AS$1)</f>
        <v>0</v>
      </c>
      <c r="AT205" s="14">
        <f>SUMIFS('Faturamento SP2'!$G$2:$G$557,'Faturamento SP2'!$D$2:$D$557,'Infos Relatório'!$B$164,'Faturamento SP2'!$E$2:$E$557,'Infos Relatório'!$B205,'Faturamento SP2'!$Z$2:$Z$557,'Infos Relatório'!AS$1)</f>
        <v>0</v>
      </c>
      <c r="AU205" s="14">
        <f>SUMIFS('Faturamento SP2'!$J$2:$J$557,'Faturamento SP2'!$D$2:$D$557,'Infos Relatório'!$B$164,'Faturamento SP2'!$E$2:$E$557,'Infos Relatório'!$B205,'Faturamento SP2'!$Z$2:$Z$557,'Infos Relatório'!AS$1)</f>
        <v>0</v>
      </c>
      <c r="AV205" s="15">
        <f>SUMIFS('Faturamento SP2'!$O$2:$O$557,'Faturamento SP2'!$D$2:$D$557,'Infos Relatório'!$B$164,'Faturamento SP2'!$E$2:$E$557,'Infos Relatório'!$B205,'Faturamento SP2'!$Z$2:$Z$557,'Infos Relatório'!AS$1,'Faturamento SP2'!$T$2:$T$557,"Sim")+SUMIFS('Faturamento SP2'!$P$2:$P$557,'Faturamento SP2'!$D$2:$D$557,'Infos Relatório'!$B$164,'Faturamento SP2'!$E$2:$E$557,'Infos Relatório'!$B205,'Faturamento SP2'!$Z$2:$Z$557,'Infos Relatório'!AS$1,'Faturamento SP2'!$T$2:$T$557,"Sim")</f>
        <v>0</v>
      </c>
      <c r="AW205" s="27" t="e">
        <f t="shared" si="67"/>
        <v>#DIV/0!</v>
      </c>
      <c r="AX205" s="24">
        <f>SUMIFS('Faturamento SP2'!$H$2:$H$557,'Faturamento SP2'!$D$2:$D$557,'Infos Relatório'!$B$164,'Faturamento SP2'!$E$2:$E$557,'Infos Relatório'!$B205,'Faturamento SP2'!$Z$2:$Z$557,'Infos Relatório'!AS$1)</f>
        <v>0</v>
      </c>
      <c r="AY205" s="23">
        <f>COUNTIFS('Faturamento SP2'!$D$2:$D$557,'Infos Relatório'!$B$164,'Faturamento SP2'!$E$2:$E$557,'Infos Relatório'!$B205,'Faturamento SP2'!$Z$2:$Z$557,'Infos Relatório'!AY$1)</f>
        <v>0</v>
      </c>
      <c r="AZ205" s="14">
        <f>SUMIFS('Faturamento SP2'!$G$2:$G$557,'Faturamento SP2'!$D$2:$D$557,'Infos Relatório'!$B$164,'Faturamento SP2'!$E$2:$E$557,'Infos Relatório'!$B205,'Faturamento SP2'!$Z$2:$Z$557,'Infos Relatório'!AY$1)</f>
        <v>0</v>
      </c>
      <c r="BA205" s="14">
        <f>SUMIFS('Faturamento SP2'!$J$2:$J$557,'Faturamento SP2'!$D$2:$D$557,'Infos Relatório'!$B$164,'Faturamento SP2'!$E$2:$E$557,'Infos Relatório'!$B205,'Faturamento SP2'!$Z$2:$Z$557,'Infos Relatório'!AY$1)</f>
        <v>0</v>
      </c>
      <c r="BB205" s="15">
        <f>SUMIFS('Faturamento SP2'!$O$2:$O$557,'Faturamento SP2'!$D$2:$D$557,'Infos Relatório'!$B$164,'Faturamento SP2'!$E$2:$E$557,'Infos Relatório'!$B205,'Faturamento SP2'!$Z$2:$Z$557,'Infos Relatório'!AY$1,'Faturamento SP2'!$T$2:$T$557,"Sim")+SUMIFS('Faturamento SP2'!$P$2:$P$557,'Faturamento SP2'!$D$2:$D$557,'Infos Relatório'!$B$164,'Faturamento SP2'!$E$2:$E$557,'Infos Relatório'!$B205,'Faturamento SP2'!$Z$2:$Z$557,'Infos Relatório'!AY$1,'Faturamento SP2'!$T$2:$T$557,"Sim")</f>
        <v>0</v>
      </c>
      <c r="BC205" s="27" t="e">
        <f t="shared" si="68"/>
        <v>#DIV/0!</v>
      </c>
      <c r="BD205" s="24">
        <f>SUMIFS('Faturamento SP2'!$H$2:$H$557,'Faturamento SP2'!$D$2:$D$557,'Infos Relatório'!$B$164,'Faturamento SP2'!$E$2:$E$557,'Infos Relatório'!$B205,'Faturamento SP2'!$Z$2:$Z$557,'Infos Relatório'!AY$1)</f>
        <v>0</v>
      </c>
      <c r="BE205" s="23">
        <f>COUNTIFS('Faturamento SP2'!$D$2:$D$557,'Infos Relatório'!$B$164,'Faturamento SP2'!$E$2:$E$557,'Infos Relatório'!$B205,'Faturamento SP2'!$Z$2:$Z$557,'Infos Relatório'!BE$1)</f>
        <v>0</v>
      </c>
      <c r="BF205" s="14">
        <f>SUMIFS('Faturamento SP2'!$G$2:$G$557,'Faturamento SP2'!$D$2:$D$557,'Infos Relatório'!$B$164,'Faturamento SP2'!$E$2:$E$557,'Infos Relatório'!$B205,'Faturamento SP2'!$Z$2:$Z$557,'Infos Relatório'!BE$1)</f>
        <v>0</v>
      </c>
      <c r="BG205" s="14">
        <f>SUMIFS('Faturamento SP2'!$J$2:$J$557,'Faturamento SP2'!$D$2:$D$557,'Infos Relatório'!$B$164,'Faturamento SP2'!$E$2:$E$557,'Infos Relatório'!$B205,'Faturamento SP2'!$Z$2:$Z$557,'Infos Relatório'!BE$1)</f>
        <v>0</v>
      </c>
      <c r="BH205" s="15">
        <f>SUMIFS('Faturamento SP2'!$O$2:$O$557,'Faturamento SP2'!$D$2:$D$557,'Infos Relatório'!$B$164,'Faturamento SP2'!$E$2:$E$557,'Infos Relatório'!$B205,'Faturamento SP2'!$Z$2:$Z$557,'Infos Relatório'!BE$1,'Faturamento SP2'!$T$2:$T$557,"Sim")+SUMIFS('Faturamento SP2'!$P$2:$P$557,'Faturamento SP2'!$D$2:$D$557,'Infos Relatório'!$B$164,'Faturamento SP2'!$E$2:$E$557,'Infos Relatório'!$B205,'Faturamento SP2'!$Z$2:$Z$557,'Infos Relatório'!BE$1,'Faturamento SP2'!$T$2:$T$557,"Sim")</f>
        <v>0</v>
      </c>
      <c r="BI205" s="27" t="e">
        <f t="shared" si="69"/>
        <v>#DIV/0!</v>
      </c>
      <c r="BJ205" s="24">
        <f>SUMIFS('Faturamento SP2'!$H$2:$H$557,'Faturamento SP2'!$D$2:$D$557,'Infos Relatório'!$B$164,'Faturamento SP2'!$E$2:$E$557,'Infos Relatório'!$B205,'Faturamento SP2'!$Z$2:$Z$557,'Infos Relatório'!BE$1)</f>
        <v>0</v>
      </c>
      <c r="BK205" s="23">
        <f>COUNTIFS('Faturamento SP2'!$D$2:$D$557,'Infos Relatório'!$B$164,'Faturamento SP2'!$E$2:$E$557,'Infos Relatório'!$B205,'Faturamento SP2'!$Z$2:$Z$557,'Infos Relatório'!BK$1)</f>
        <v>0</v>
      </c>
      <c r="BL205" s="14">
        <f>SUMIFS('Faturamento SP2'!$G$2:$G$557,'Faturamento SP2'!$D$2:$D$557,'Infos Relatório'!$B$164,'Faturamento SP2'!$E$2:$E$557,'Infos Relatório'!$B205,'Faturamento SP2'!$Z$2:$Z$557,'Infos Relatório'!BK$1)</f>
        <v>0</v>
      </c>
      <c r="BM205" s="14">
        <f>SUMIFS('Faturamento SP2'!$J$2:$J$557,'Faturamento SP2'!$D$2:$D$557,'Infos Relatório'!$B$164,'Faturamento SP2'!$E$2:$E$557,'Infos Relatório'!$B205,'Faturamento SP2'!$Z$2:$Z$557,'Infos Relatório'!BK$1)</f>
        <v>0</v>
      </c>
      <c r="BN205" s="15">
        <f>SUMIFS('Faturamento SP2'!$O$2:$O$557,'Faturamento SP2'!$D$2:$D$557,'Infos Relatório'!$B$164,'Faturamento SP2'!$E$2:$E$557,'Infos Relatório'!$B205,'Faturamento SP2'!$Z$2:$Z$557,'Infos Relatório'!BK$1,'Faturamento SP2'!$T$2:$T$557,"Sim")+SUMIFS('Faturamento SP2'!$P$2:$P$557,'Faturamento SP2'!$D$2:$D$557,'Infos Relatório'!$B$164,'Faturamento SP2'!$E$2:$E$557,'Infos Relatório'!$B205,'Faturamento SP2'!$Z$2:$Z$557,'Infos Relatório'!BK$1,'Faturamento SP2'!$T$2:$T$557,"Sim")</f>
        <v>0</v>
      </c>
      <c r="BO205" s="27" t="e">
        <f t="shared" si="70"/>
        <v>#DIV/0!</v>
      </c>
      <c r="BP205" s="24">
        <f>SUMIFS('Faturamento SP2'!$H$2:$H$557,'Faturamento SP2'!$D$2:$D$557,'Infos Relatório'!$B$164,'Faturamento SP2'!$E$2:$E$557,'Infos Relatório'!$B205,'Faturamento SP2'!$Z$2:$Z$557,'Infos Relatório'!BK$1)</f>
        <v>0</v>
      </c>
      <c r="BQ205" s="23">
        <f>COUNTIFS('Faturamento SP2'!$D$2:$D$557,'Infos Relatório'!$B$164,'Faturamento SP2'!$E$2:$E$557,'Infos Relatório'!$B205,'Faturamento SP2'!$Z$2:$Z$557,'Infos Relatório'!BQ$1)</f>
        <v>0</v>
      </c>
      <c r="BR205" s="14">
        <f>SUMIFS('Faturamento SP2'!$G$2:$G$557,'Faturamento SP2'!$D$2:$D$557,'Infos Relatório'!$B$164,'Faturamento SP2'!$E$2:$E$557,'Infos Relatório'!$B205,'Faturamento SP2'!$Z$2:$Z$557,'Infos Relatório'!BQ$1)</f>
        <v>0</v>
      </c>
      <c r="BS205" s="14">
        <f>SUMIFS('Faturamento SP2'!$J$2:$J$557,'Faturamento SP2'!$D$2:$D$557,'Infos Relatório'!$B$164,'Faturamento SP2'!$E$2:$E$557,'Infos Relatório'!$B205,'Faturamento SP2'!$Z$2:$Z$557,'Infos Relatório'!BQ$1)</f>
        <v>0</v>
      </c>
      <c r="BT205" s="15">
        <f>SUMIFS('Faturamento SP2'!$O$2:$O$557,'Faturamento SP2'!$D$2:$D$557,'Infos Relatório'!$B$164,'Faturamento SP2'!$E$2:$E$557,'Infos Relatório'!$B205,'Faturamento SP2'!$Z$2:$Z$557,'Infos Relatório'!BQ$1,'Faturamento SP2'!$T$2:$T$557,"Sim")+SUMIFS('Faturamento SP2'!$P$2:$P$557,'Faturamento SP2'!$D$2:$D$557,'Infos Relatório'!$B$164,'Faturamento SP2'!$E$2:$E$557,'Infos Relatório'!$B205,'Faturamento SP2'!$Z$2:$Z$557,'Infos Relatório'!BQ$1,'Faturamento SP2'!$T$2:$T$557,"Sim")</f>
        <v>0</v>
      </c>
      <c r="BU205" s="27" t="e">
        <f t="shared" si="71"/>
        <v>#DIV/0!</v>
      </c>
      <c r="BV205" s="24">
        <f>SUMIFS('Faturamento SP2'!$H$2:$H$557,'Faturamento SP2'!$D$2:$D$557,'Infos Relatório'!$B$164,'Faturamento SP2'!$E$2:$E$557,'Infos Relatório'!$B205,'Faturamento SP2'!$Z$2:$Z$557,'Infos Relatório'!BQ$1)</f>
        <v>0</v>
      </c>
    </row>
    <row r="206" spans="2:74">
      <c r="B206" s="17" t="s">
        <v>276</v>
      </c>
      <c r="C206" s="23">
        <f>COUNTIFS('Faturamento SP2'!$D$2:$D$557,'Infos Relatório'!$B$164,'Faturamento SP2'!$E$2:$E$557,'Infos Relatório'!$B206,'Faturamento SP2'!$Z$2:$Z$557,'Infos Relatório'!C$1)</f>
        <v>0</v>
      </c>
      <c r="D206" s="14">
        <f>SUMIFS('Faturamento SP2'!$G$2:$G$557,'Faturamento SP2'!$D$2:$D$557,'Infos Relatório'!$B$164,'Faturamento SP2'!$E$2:$E$557,'Infos Relatório'!$B206,'Faturamento SP2'!$Z$2:$Z$557,'Infos Relatório'!C$1)</f>
        <v>0</v>
      </c>
      <c r="E206" s="55">
        <f>SUMIFS('Faturamento SP2'!$J$2:$J$557,'Faturamento SP2'!$D$2:$D$557,'Infos Relatório'!$B$164,'Faturamento SP2'!$E$2:$E$557,'Infos Relatório'!$B206,'Faturamento SP2'!$Z$2:$Z$557,'Infos Relatório'!C$1)</f>
        <v>0</v>
      </c>
      <c r="F206" s="15">
        <f>SUMIFS('Faturamento SP2'!$O$2:$O$557,'Faturamento SP2'!$D$2:$D$557,'Infos Relatório'!$B$164,'Faturamento SP2'!$E$2:$E$557,'Infos Relatório'!$B206,'Faturamento SP2'!$Z$2:$Z$557,'Infos Relatório'!C$1,'Faturamento SP2'!$T$2:$T$557,"Sim")+SUMIFS('Faturamento SP2'!$P$2:$P$557,'Faturamento SP2'!$D$2:$D$557,'Infos Relatório'!$B$164,'Faturamento SP2'!$E$2:$E$557,'Infos Relatório'!$B206,'Faturamento SP2'!$Z$2:$Z$557,'Infos Relatório'!C$1,'Faturamento SP2'!$T$2:$T$557,"Sim")</f>
        <v>0</v>
      </c>
      <c r="G206" s="60" t="e">
        <f t="shared" si="60"/>
        <v>#DIV/0!</v>
      </c>
      <c r="H206" s="24">
        <f>SUMIFS('Faturamento SP2'!$H$2:$H$557,'Faturamento SP2'!$D$2:$D$557,'Infos Relatório'!$B$164,'Faturamento SP2'!$E$2:$E$557,'Infos Relatório'!$B206,'Faturamento SP2'!$Z$2:$Z$557,'Infos Relatório'!C$1)</f>
        <v>0</v>
      </c>
      <c r="I206" s="23">
        <f>COUNTIFS('Faturamento SP2'!$D$2:$D$557,'Infos Relatório'!$B$164,'Faturamento SP2'!$E$2:$E$557,'Infos Relatório'!$B206,'Faturamento SP2'!$Z$2:$Z$557,'Infos Relatório'!I$1)</f>
        <v>0</v>
      </c>
      <c r="J206" s="14">
        <f>SUMIFS('Faturamento SP2'!$G$2:$G$557,'Faturamento SP2'!$D$2:$D$557,'Infos Relatório'!$B$164,'Faturamento SP2'!$E$2:$E$557,'Infos Relatório'!$B206,'Faturamento SP2'!$Z$2:$Z$557,'Infos Relatório'!I$1)</f>
        <v>0</v>
      </c>
      <c r="K206" s="55">
        <f>SUMIFS('Faturamento SP2'!$J$2:$J$557,'Faturamento SP2'!$D$2:$D$557,'Infos Relatório'!$B$164,'Faturamento SP2'!$E$2:$E$557,'Infos Relatório'!$B206,'Faturamento SP2'!$Z$2:$Z$557,'Infos Relatório'!I$1)</f>
        <v>0</v>
      </c>
      <c r="L206" s="15">
        <f>SUMIFS('Faturamento SP2'!$O$2:$O$557,'Faturamento SP2'!$D$2:$D$557,'Infos Relatório'!$B$164,'Faturamento SP2'!$E$2:$E$557,'Infos Relatório'!$B206,'Faturamento SP2'!$Z$2:$Z$557,'Infos Relatório'!I$1,'Faturamento SP2'!$T$2:$T$557,"Sim")+SUMIFS('Faturamento SP2'!$P$2:$P$557,'Faturamento SP2'!$D$2:$D$557,'Infos Relatório'!$B$164,'Faturamento SP2'!$E$2:$E$557,'Infos Relatório'!$B206,'Faturamento SP2'!$Z$2:$Z$557,'Infos Relatório'!I$1,'Faturamento SP2'!$T$2:$T$557,"Sim")</f>
        <v>0</v>
      </c>
      <c r="M206" s="27" t="e">
        <f t="shared" si="61"/>
        <v>#DIV/0!</v>
      </c>
      <c r="N206" s="24">
        <f>SUMIFS('Faturamento SP2'!$H$2:$H$557,'Faturamento SP2'!$D$2:$D$557,'Infos Relatório'!$B$164,'Faturamento SP2'!$E$2:$E$557,'Infos Relatório'!$B206,'Faturamento SP2'!$Z$2:$Z$557,'Infos Relatório'!I$1)</f>
        <v>0</v>
      </c>
      <c r="O206" s="23">
        <f>COUNTIFS('Faturamento SP2'!$D$2:$D$557,'Infos Relatório'!$B$164,'Faturamento SP2'!$E$2:$E$557,'Infos Relatório'!$B206,'Faturamento SP2'!$Z$2:$Z$557,'Infos Relatório'!O$1)</f>
        <v>0</v>
      </c>
      <c r="P206" s="14">
        <f>SUMIFS('Faturamento SP2'!$G$2:$G$557,'Faturamento SP2'!$D$2:$D$557,'Infos Relatório'!$B$164,'Faturamento SP2'!$E$2:$E$557,'Infos Relatório'!$B206,'Faturamento SP2'!$Z$2:$Z$557,'Infos Relatório'!O$1)</f>
        <v>0</v>
      </c>
      <c r="Q206" s="14">
        <f>SUMIFS('Faturamento SP2'!$J$2:$J$557,'Faturamento SP2'!$D$2:$D$557,'Infos Relatório'!$B$164,'Faturamento SP2'!$E$2:$E$557,'Infos Relatório'!$B206,'Faturamento SP2'!$Z$2:$Z$557,'Infos Relatório'!O$1)</f>
        <v>0</v>
      </c>
      <c r="R206" s="15">
        <f>SUMIFS('Faturamento SP2'!$O$2:$O$557,'Faturamento SP2'!$D$2:$D$557,'Infos Relatório'!$B$164,'Faturamento SP2'!$E$2:$E$557,'Infos Relatório'!$B206,'Faturamento SP2'!$Z$2:$Z$557,'Infos Relatório'!O$1,'Faturamento SP2'!$T$2:$T$557,"Sim")+SUMIFS('Faturamento SP2'!$P$2:$P$557,'Faturamento SP2'!$D$2:$D$557,'Infos Relatório'!$B$164,'Faturamento SP2'!$E$2:$E$557,'Infos Relatório'!$B206,'Faturamento SP2'!$Z$2:$Z$557,'Infos Relatório'!O$1,'Faturamento SP2'!$T$2:$T$557,"Sim")</f>
        <v>0</v>
      </c>
      <c r="S206" s="27" t="e">
        <f t="shared" si="62"/>
        <v>#DIV/0!</v>
      </c>
      <c r="T206" s="24">
        <f>SUMIFS('Faturamento SP2'!$H$2:$H$557,'Faturamento SP2'!$D$2:$D$557,'Infos Relatório'!$B$164,'Faturamento SP2'!$E$2:$E$557,'Infos Relatório'!$B206,'Faturamento SP2'!$Z$2:$Z$557,'Infos Relatório'!O$1)</f>
        <v>0</v>
      </c>
      <c r="U206" s="23">
        <f>COUNTIFS('Faturamento SP2'!$D$2:$D$557,'Infos Relatório'!$B$164,'Faturamento SP2'!$E$2:$E$557,'Infos Relatório'!$B206,'Faturamento SP2'!$Z$2:$Z$557,'Infos Relatório'!U$1)</f>
        <v>0</v>
      </c>
      <c r="V206" s="14">
        <f>SUMIFS('Faturamento SP2'!$G$2:$G$557,'Faturamento SP2'!$D$2:$D$557,'Infos Relatório'!$B$164,'Faturamento SP2'!$E$2:$E$557,'Infos Relatório'!$B206,'Faturamento SP2'!$Z$2:$Z$557,'Infos Relatório'!U$1)</f>
        <v>0</v>
      </c>
      <c r="W206" s="14">
        <f>SUMIFS('Faturamento SP2'!$J$2:$J$557,'Faturamento SP2'!$D$2:$D$557,'Infos Relatório'!$B$164,'Faturamento SP2'!$E$2:$E$557,'Infos Relatório'!$B206,'Faturamento SP2'!$Z$2:$Z$557,'Infos Relatório'!U$1)</f>
        <v>0</v>
      </c>
      <c r="X206" s="15">
        <f>SUMIFS('Faturamento SP2'!$O$2:$O$557,'Faturamento SP2'!$D$2:$D$557,'Infos Relatório'!$B$164,'Faturamento SP2'!$E$2:$E$557,'Infos Relatório'!$B206,'Faturamento SP2'!$Z$2:$Z$557,'Infos Relatório'!U$1,'Faturamento SP2'!$T$2:$T$557,"Sim")+SUMIFS('Faturamento SP2'!$P$2:$P$557,'Faturamento SP2'!$D$2:$D$557,'Infos Relatório'!$B$164,'Faturamento SP2'!$E$2:$E$557,'Infos Relatório'!$B206,'Faturamento SP2'!$Z$2:$Z$557,'Infos Relatório'!U$1,'Faturamento SP2'!$T$2:$T$557,"Sim")</f>
        <v>0</v>
      </c>
      <c r="Y206" s="27" t="e">
        <f t="shared" si="63"/>
        <v>#DIV/0!</v>
      </c>
      <c r="Z206" s="24">
        <f>SUMIFS('Faturamento SP2'!$H$2:$H$557,'Faturamento SP2'!$D$2:$D$557,'Infos Relatório'!$B$164,'Faturamento SP2'!$E$2:$E$557,'Infos Relatório'!$B206,'Faturamento SP2'!$Z$2:$Z$557,'Infos Relatório'!U$1)</f>
        <v>0</v>
      </c>
      <c r="AA206" s="23">
        <f>COUNTIFS('Faturamento SP2'!$D$2:$D$557,'Infos Relatório'!$B$164,'Faturamento SP2'!$E$2:$E$557,'Infos Relatório'!$B206,'Faturamento SP2'!$Z$2:$Z$557,'Infos Relatório'!AA$1)</f>
        <v>0</v>
      </c>
      <c r="AB206" s="14">
        <f>SUMIFS('Faturamento SP2'!$G$2:$G$557,'Faturamento SP2'!$D$2:$D$557,'Infos Relatório'!$B$164,'Faturamento SP2'!$E$2:$E$557,'Infos Relatório'!$B206,'Faturamento SP2'!$Z$2:$Z$557,'Infos Relatório'!AA$1)</f>
        <v>0</v>
      </c>
      <c r="AC206" s="14">
        <f>SUMIFS('Faturamento SP2'!$J$2:$J$557,'Faturamento SP2'!$D$2:$D$557,'Infos Relatório'!$B$164,'Faturamento SP2'!$E$2:$E$557,'Infos Relatório'!$B206,'Faturamento SP2'!$Z$2:$Z$557,'Infos Relatório'!AA$1)</f>
        <v>0</v>
      </c>
      <c r="AD206" s="15">
        <f>SUMIFS('Faturamento SP2'!$O$2:$O$557,'Faturamento SP2'!$D$2:$D$557,'Infos Relatório'!$B$164,'Faturamento SP2'!$E$2:$E$557,'Infos Relatório'!$B206,'Faturamento SP2'!$Z$2:$Z$557,'Infos Relatório'!AA$1,'Faturamento SP2'!$T$2:$T$557,"Sim")+SUMIFS('Faturamento SP2'!$P$2:$P$557,'Faturamento SP2'!$D$2:$D$557,'Infos Relatório'!$B$164,'Faturamento SP2'!$E$2:$E$557,'Infos Relatório'!$B206,'Faturamento SP2'!$Z$2:$Z$557,'Infos Relatório'!AA$1,'Faturamento SP2'!$T$2:$T$557,"Sim")</f>
        <v>0</v>
      </c>
      <c r="AE206" s="27" t="e">
        <f t="shared" si="64"/>
        <v>#DIV/0!</v>
      </c>
      <c r="AF206" s="24">
        <f>SUMIFS('Faturamento SP2'!$H$2:$H$557,'Faturamento SP2'!$D$2:$D$557,'Infos Relatório'!$B$164,'Faturamento SP2'!$E$2:$E$557,'Infos Relatório'!$B206,'Faturamento SP2'!$Z$2:$Z$557,'Infos Relatório'!AA$1)</f>
        <v>0</v>
      </c>
      <c r="AG206" s="23">
        <f>COUNTIFS('Faturamento SP2'!$D$2:$D$557,'Infos Relatório'!$B$164,'Faturamento SP2'!$E$2:$E$557,'Infos Relatório'!$B206,'Faturamento SP2'!$Z$2:$Z$557,'Infos Relatório'!AG$1)</f>
        <v>0</v>
      </c>
      <c r="AH206" s="14">
        <f>SUMIFS('Faturamento SP2'!$G$2:$G$557,'Faturamento SP2'!$D$2:$D$557,'Infos Relatório'!$B$164,'Faturamento SP2'!$E$2:$E$557,'Infos Relatório'!$B206,'Faturamento SP2'!$Z$2:$Z$557,'Infos Relatório'!AG$1)</f>
        <v>0</v>
      </c>
      <c r="AI206" s="14">
        <f>SUMIFS('Faturamento SP2'!$J$2:$J$557,'Faturamento SP2'!$D$2:$D$557,'Infos Relatório'!$B$164,'Faturamento SP2'!$E$2:$E$557,'Infos Relatório'!$B206,'Faturamento SP2'!$Z$2:$Z$557,'Infos Relatório'!AG$1)</f>
        <v>0</v>
      </c>
      <c r="AJ206" s="15">
        <f>SUMIFS('Faturamento SP2'!$O$2:$O$557,'Faturamento SP2'!$D$2:$D$557,'Infos Relatório'!$B$164,'Faturamento SP2'!$E$2:$E$557,'Infos Relatório'!$B206,'Faturamento SP2'!$Z$2:$Z$557,'Infos Relatório'!AG$1,'Faturamento SP2'!$T$2:$T$557,"Sim")+SUMIFS('Faturamento SP2'!$P$2:$P$557,'Faturamento SP2'!$D$2:$D$557,'Infos Relatório'!$B$164,'Faturamento SP2'!$E$2:$E$557,'Infos Relatório'!$B206,'Faturamento SP2'!$Z$2:$Z$557,'Infos Relatório'!AG$1,'Faturamento SP2'!$T$2:$T$557,"Sim")</f>
        <v>0</v>
      </c>
      <c r="AK206" s="27" t="e">
        <f t="shared" si="65"/>
        <v>#DIV/0!</v>
      </c>
      <c r="AL206" s="24">
        <f>SUMIFS('Faturamento SP2'!$H$2:$H$557,'Faturamento SP2'!$D$2:$D$557,'Infos Relatório'!$B$164,'Faturamento SP2'!$E$2:$E$557,'Infos Relatório'!$B206,'Faturamento SP2'!$Z$2:$Z$557,'Infos Relatório'!AG$1)</f>
        <v>0</v>
      </c>
      <c r="AM206" s="23">
        <f>COUNTIFS('Faturamento SP2'!$D$2:$D$557,'Infos Relatório'!$B$164,'Faturamento SP2'!$E$2:$E$557,'Infos Relatório'!$B206,'Faturamento SP2'!$Z$2:$Z$557,'Infos Relatório'!AM$1)</f>
        <v>0</v>
      </c>
      <c r="AN206" s="14">
        <f>SUMIFS('Faturamento SP2'!$G$2:$G$557,'Faturamento SP2'!$D$2:$D$557,'Infos Relatório'!$B$164,'Faturamento SP2'!$E$2:$E$557,'Infos Relatório'!$B206,'Faturamento SP2'!$Z$2:$Z$557,'Infos Relatório'!AM$1)</f>
        <v>0</v>
      </c>
      <c r="AO206" s="14">
        <f>SUMIFS('Faturamento SP2'!$J$2:$J$557,'Faturamento SP2'!$D$2:$D$557,'Infos Relatório'!$B$164,'Faturamento SP2'!$E$2:$E$557,'Infos Relatório'!$B206,'Faturamento SP2'!$Z$2:$Z$557,'Infos Relatório'!AM$1)</f>
        <v>0</v>
      </c>
      <c r="AP206" s="15">
        <f>SUMIFS('Faturamento SP2'!$O$2:$O$557,'Faturamento SP2'!$D$2:$D$557,'Infos Relatório'!$B$164,'Faturamento SP2'!$E$2:$E$557,'Infos Relatório'!$B206,'Faturamento SP2'!$Z$2:$Z$557,'Infos Relatório'!AM$1,'Faturamento SP2'!$T$2:$T$557,"Sim")+SUMIFS('Faturamento SP2'!$P$2:$P$557,'Faturamento SP2'!$D$2:$D$557,'Infos Relatório'!$B$164,'Faturamento SP2'!$E$2:$E$557,'Infos Relatório'!$B206,'Faturamento SP2'!$Z$2:$Z$557,'Infos Relatório'!AM$1,'Faturamento SP2'!$T$2:$T$557,"Sim")</f>
        <v>0</v>
      </c>
      <c r="AQ206" s="27" t="e">
        <f t="shared" si="66"/>
        <v>#DIV/0!</v>
      </c>
      <c r="AR206" s="24">
        <f>SUMIFS('Faturamento SP2'!$H$2:$H$557,'Faturamento SP2'!$D$2:$D$557,'Infos Relatório'!$B$164,'Faturamento SP2'!$E$2:$E$557,'Infos Relatório'!$B206,'Faturamento SP2'!$Z$2:$Z$557,'Infos Relatório'!AM$1)</f>
        <v>0</v>
      </c>
      <c r="AS206" s="23">
        <f>COUNTIFS('Faturamento SP2'!$D$2:$D$557,'Infos Relatório'!$B$164,'Faturamento SP2'!$E$2:$E$557,'Infos Relatório'!$B206,'Faturamento SP2'!$Z$2:$Z$557,'Infos Relatório'!AS$1)</f>
        <v>0</v>
      </c>
      <c r="AT206" s="14">
        <f>SUMIFS('Faturamento SP2'!$G$2:$G$557,'Faturamento SP2'!$D$2:$D$557,'Infos Relatório'!$B$164,'Faturamento SP2'!$E$2:$E$557,'Infos Relatório'!$B206,'Faturamento SP2'!$Z$2:$Z$557,'Infos Relatório'!AS$1)</f>
        <v>0</v>
      </c>
      <c r="AU206" s="14">
        <f>SUMIFS('Faturamento SP2'!$J$2:$J$557,'Faturamento SP2'!$D$2:$D$557,'Infos Relatório'!$B$164,'Faturamento SP2'!$E$2:$E$557,'Infos Relatório'!$B206,'Faturamento SP2'!$Z$2:$Z$557,'Infos Relatório'!AS$1)</f>
        <v>0</v>
      </c>
      <c r="AV206" s="15">
        <f>SUMIFS('Faturamento SP2'!$O$2:$O$557,'Faturamento SP2'!$D$2:$D$557,'Infos Relatório'!$B$164,'Faturamento SP2'!$E$2:$E$557,'Infos Relatório'!$B206,'Faturamento SP2'!$Z$2:$Z$557,'Infos Relatório'!AS$1,'Faturamento SP2'!$T$2:$T$557,"Sim")+SUMIFS('Faturamento SP2'!$P$2:$P$557,'Faturamento SP2'!$D$2:$D$557,'Infos Relatório'!$B$164,'Faturamento SP2'!$E$2:$E$557,'Infos Relatório'!$B206,'Faturamento SP2'!$Z$2:$Z$557,'Infos Relatório'!AS$1,'Faturamento SP2'!$T$2:$T$557,"Sim")</f>
        <v>0</v>
      </c>
      <c r="AW206" s="27" t="e">
        <f t="shared" si="67"/>
        <v>#DIV/0!</v>
      </c>
      <c r="AX206" s="24">
        <f>SUMIFS('Faturamento SP2'!$H$2:$H$557,'Faturamento SP2'!$D$2:$D$557,'Infos Relatório'!$B$164,'Faturamento SP2'!$E$2:$E$557,'Infos Relatório'!$B206,'Faturamento SP2'!$Z$2:$Z$557,'Infos Relatório'!AS$1)</f>
        <v>0</v>
      </c>
      <c r="AY206" s="23">
        <f>COUNTIFS('Faturamento SP2'!$D$2:$D$557,'Infos Relatório'!$B$164,'Faturamento SP2'!$E$2:$E$557,'Infos Relatório'!$B206,'Faturamento SP2'!$Z$2:$Z$557,'Infos Relatório'!AY$1)</f>
        <v>0</v>
      </c>
      <c r="AZ206" s="14">
        <f>SUMIFS('Faturamento SP2'!$G$2:$G$557,'Faturamento SP2'!$D$2:$D$557,'Infos Relatório'!$B$164,'Faturamento SP2'!$E$2:$E$557,'Infos Relatório'!$B206,'Faturamento SP2'!$Z$2:$Z$557,'Infos Relatório'!AY$1)</f>
        <v>0</v>
      </c>
      <c r="BA206" s="14">
        <f>SUMIFS('Faturamento SP2'!$J$2:$J$557,'Faturamento SP2'!$D$2:$D$557,'Infos Relatório'!$B$164,'Faturamento SP2'!$E$2:$E$557,'Infos Relatório'!$B206,'Faturamento SP2'!$Z$2:$Z$557,'Infos Relatório'!AY$1)</f>
        <v>0</v>
      </c>
      <c r="BB206" s="15">
        <f>SUMIFS('Faturamento SP2'!$O$2:$O$557,'Faturamento SP2'!$D$2:$D$557,'Infos Relatório'!$B$164,'Faturamento SP2'!$E$2:$E$557,'Infos Relatório'!$B206,'Faturamento SP2'!$Z$2:$Z$557,'Infos Relatório'!AY$1,'Faturamento SP2'!$T$2:$T$557,"Sim")+SUMIFS('Faturamento SP2'!$P$2:$P$557,'Faturamento SP2'!$D$2:$D$557,'Infos Relatório'!$B$164,'Faturamento SP2'!$E$2:$E$557,'Infos Relatório'!$B206,'Faturamento SP2'!$Z$2:$Z$557,'Infos Relatório'!AY$1,'Faturamento SP2'!$T$2:$T$557,"Sim")</f>
        <v>0</v>
      </c>
      <c r="BC206" s="27" t="e">
        <f t="shared" si="68"/>
        <v>#DIV/0!</v>
      </c>
      <c r="BD206" s="24">
        <f>SUMIFS('Faturamento SP2'!$H$2:$H$557,'Faturamento SP2'!$D$2:$D$557,'Infos Relatório'!$B$164,'Faturamento SP2'!$E$2:$E$557,'Infos Relatório'!$B206,'Faturamento SP2'!$Z$2:$Z$557,'Infos Relatório'!AY$1)</f>
        <v>0</v>
      </c>
      <c r="BE206" s="23">
        <f>COUNTIFS('Faturamento SP2'!$D$2:$D$557,'Infos Relatório'!$B$164,'Faturamento SP2'!$E$2:$E$557,'Infos Relatório'!$B206,'Faturamento SP2'!$Z$2:$Z$557,'Infos Relatório'!BE$1)</f>
        <v>0</v>
      </c>
      <c r="BF206" s="14">
        <f>SUMIFS('Faturamento SP2'!$G$2:$G$557,'Faturamento SP2'!$D$2:$D$557,'Infos Relatório'!$B$164,'Faturamento SP2'!$E$2:$E$557,'Infos Relatório'!$B206,'Faturamento SP2'!$Z$2:$Z$557,'Infos Relatório'!BE$1)</f>
        <v>0</v>
      </c>
      <c r="BG206" s="14">
        <f>SUMIFS('Faturamento SP2'!$J$2:$J$557,'Faturamento SP2'!$D$2:$D$557,'Infos Relatório'!$B$164,'Faturamento SP2'!$E$2:$E$557,'Infos Relatório'!$B206,'Faturamento SP2'!$Z$2:$Z$557,'Infos Relatório'!BE$1)</f>
        <v>0</v>
      </c>
      <c r="BH206" s="15">
        <f>SUMIFS('Faturamento SP2'!$O$2:$O$557,'Faturamento SP2'!$D$2:$D$557,'Infos Relatório'!$B$164,'Faturamento SP2'!$E$2:$E$557,'Infos Relatório'!$B206,'Faturamento SP2'!$Z$2:$Z$557,'Infos Relatório'!BE$1,'Faturamento SP2'!$T$2:$T$557,"Sim")+SUMIFS('Faturamento SP2'!$P$2:$P$557,'Faturamento SP2'!$D$2:$D$557,'Infos Relatório'!$B$164,'Faturamento SP2'!$E$2:$E$557,'Infos Relatório'!$B206,'Faturamento SP2'!$Z$2:$Z$557,'Infos Relatório'!BE$1,'Faturamento SP2'!$T$2:$T$557,"Sim")</f>
        <v>0</v>
      </c>
      <c r="BI206" s="27" t="e">
        <f t="shared" si="69"/>
        <v>#DIV/0!</v>
      </c>
      <c r="BJ206" s="24">
        <f>SUMIFS('Faturamento SP2'!$H$2:$H$557,'Faturamento SP2'!$D$2:$D$557,'Infos Relatório'!$B$164,'Faturamento SP2'!$E$2:$E$557,'Infos Relatório'!$B206,'Faturamento SP2'!$Z$2:$Z$557,'Infos Relatório'!BE$1)</f>
        <v>0</v>
      </c>
      <c r="BK206" s="23">
        <f>COUNTIFS('Faturamento SP2'!$D$2:$D$557,'Infos Relatório'!$B$164,'Faturamento SP2'!$E$2:$E$557,'Infos Relatório'!$B206,'Faturamento SP2'!$Z$2:$Z$557,'Infos Relatório'!BK$1)</f>
        <v>0</v>
      </c>
      <c r="BL206" s="14">
        <f>SUMIFS('Faturamento SP2'!$G$2:$G$557,'Faturamento SP2'!$D$2:$D$557,'Infos Relatório'!$B$164,'Faturamento SP2'!$E$2:$E$557,'Infos Relatório'!$B206,'Faturamento SP2'!$Z$2:$Z$557,'Infos Relatório'!BK$1)</f>
        <v>0</v>
      </c>
      <c r="BM206" s="14">
        <f>SUMIFS('Faturamento SP2'!$J$2:$J$557,'Faturamento SP2'!$D$2:$D$557,'Infos Relatório'!$B$164,'Faturamento SP2'!$E$2:$E$557,'Infos Relatório'!$B206,'Faturamento SP2'!$Z$2:$Z$557,'Infos Relatório'!BK$1)</f>
        <v>0</v>
      </c>
      <c r="BN206" s="15">
        <f>SUMIFS('Faturamento SP2'!$O$2:$O$557,'Faturamento SP2'!$D$2:$D$557,'Infos Relatório'!$B$164,'Faturamento SP2'!$E$2:$E$557,'Infos Relatório'!$B206,'Faturamento SP2'!$Z$2:$Z$557,'Infos Relatório'!BK$1,'Faturamento SP2'!$T$2:$T$557,"Sim")+SUMIFS('Faturamento SP2'!$P$2:$P$557,'Faturamento SP2'!$D$2:$D$557,'Infos Relatório'!$B$164,'Faturamento SP2'!$E$2:$E$557,'Infos Relatório'!$B206,'Faturamento SP2'!$Z$2:$Z$557,'Infos Relatório'!BK$1,'Faturamento SP2'!$T$2:$T$557,"Sim")</f>
        <v>0</v>
      </c>
      <c r="BO206" s="27" t="e">
        <f t="shared" si="70"/>
        <v>#DIV/0!</v>
      </c>
      <c r="BP206" s="24">
        <f>SUMIFS('Faturamento SP2'!$H$2:$H$557,'Faturamento SP2'!$D$2:$D$557,'Infos Relatório'!$B$164,'Faturamento SP2'!$E$2:$E$557,'Infos Relatório'!$B206,'Faturamento SP2'!$Z$2:$Z$557,'Infos Relatório'!BK$1)</f>
        <v>0</v>
      </c>
      <c r="BQ206" s="23">
        <f>COUNTIFS('Faturamento SP2'!$D$2:$D$557,'Infos Relatório'!$B$164,'Faturamento SP2'!$E$2:$E$557,'Infos Relatório'!$B206,'Faturamento SP2'!$Z$2:$Z$557,'Infos Relatório'!BQ$1)</f>
        <v>0</v>
      </c>
      <c r="BR206" s="14">
        <f>SUMIFS('Faturamento SP2'!$G$2:$G$557,'Faturamento SP2'!$D$2:$D$557,'Infos Relatório'!$B$164,'Faturamento SP2'!$E$2:$E$557,'Infos Relatório'!$B206,'Faturamento SP2'!$Z$2:$Z$557,'Infos Relatório'!BQ$1)</f>
        <v>0</v>
      </c>
      <c r="BS206" s="14">
        <f>SUMIFS('Faturamento SP2'!$J$2:$J$557,'Faturamento SP2'!$D$2:$D$557,'Infos Relatório'!$B$164,'Faturamento SP2'!$E$2:$E$557,'Infos Relatório'!$B206,'Faturamento SP2'!$Z$2:$Z$557,'Infos Relatório'!BQ$1)</f>
        <v>0</v>
      </c>
      <c r="BT206" s="15">
        <f>SUMIFS('Faturamento SP2'!$O$2:$O$557,'Faturamento SP2'!$D$2:$D$557,'Infos Relatório'!$B$164,'Faturamento SP2'!$E$2:$E$557,'Infos Relatório'!$B206,'Faturamento SP2'!$Z$2:$Z$557,'Infos Relatório'!BQ$1,'Faturamento SP2'!$T$2:$T$557,"Sim")+SUMIFS('Faturamento SP2'!$P$2:$P$557,'Faturamento SP2'!$D$2:$D$557,'Infos Relatório'!$B$164,'Faturamento SP2'!$E$2:$E$557,'Infos Relatório'!$B206,'Faturamento SP2'!$Z$2:$Z$557,'Infos Relatório'!BQ$1,'Faturamento SP2'!$T$2:$T$557,"Sim")</f>
        <v>0</v>
      </c>
      <c r="BU206" s="27" t="e">
        <f t="shared" si="71"/>
        <v>#DIV/0!</v>
      </c>
      <c r="BV206" s="24">
        <f>SUMIFS('Faturamento SP2'!$H$2:$H$557,'Faturamento SP2'!$D$2:$D$557,'Infos Relatório'!$B$164,'Faturamento SP2'!$E$2:$E$557,'Infos Relatório'!$B206,'Faturamento SP2'!$Z$2:$Z$557,'Infos Relatório'!BQ$1)</f>
        <v>0</v>
      </c>
    </row>
    <row r="207" spans="2:74">
      <c r="B207" s="17" t="s">
        <v>176</v>
      </c>
      <c r="C207" s="23">
        <f>COUNTIFS('Faturamento SP2'!$D$2:$D$557,'Infos Relatório'!$B$164,'Faturamento SP2'!$E$2:$E$557,'Infos Relatório'!$B207,'Faturamento SP2'!$Z$2:$Z$557,'Infos Relatório'!C$1)</f>
        <v>0</v>
      </c>
      <c r="D207" s="14">
        <f>SUMIFS('Faturamento SP2'!$G$2:$G$557,'Faturamento SP2'!$D$2:$D$557,'Infos Relatório'!$B$164,'Faturamento SP2'!$E$2:$E$557,'Infos Relatório'!$B207,'Faturamento SP2'!$Z$2:$Z$557,'Infos Relatório'!C$1)</f>
        <v>0</v>
      </c>
      <c r="E207" s="55">
        <f>SUMIFS('Faturamento SP2'!$J$2:$J$557,'Faturamento SP2'!$D$2:$D$557,'Infos Relatório'!$B$164,'Faturamento SP2'!$E$2:$E$557,'Infos Relatório'!$B207,'Faturamento SP2'!$Z$2:$Z$557,'Infos Relatório'!C$1)</f>
        <v>0</v>
      </c>
      <c r="F207" s="15">
        <f>SUMIFS('Faturamento SP2'!$O$2:$O$557,'Faturamento SP2'!$D$2:$D$557,'Infos Relatório'!$B$164,'Faturamento SP2'!$E$2:$E$557,'Infos Relatório'!$B207,'Faturamento SP2'!$Z$2:$Z$557,'Infos Relatório'!C$1,'Faturamento SP2'!$T$2:$T$557,"Sim")+SUMIFS('Faturamento SP2'!$P$2:$P$557,'Faturamento SP2'!$D$2:$D$557,'Infos Relatório'!$B$164,'Faturamento SP2'!$E$2:$E$557,'Infos Relatório'!$B207,'Faturamento SP2'!$Z$2:$Z$557,'Infos Relatório'!C$1,'Faturamento SP2'!$T$2:$T$557,"Sim")</f>
        <v>0</v>
      </c>
      <c r="G207" s="60" t="e">
        <f t="shared" si="60"/>
        <v>#DIV/0!</v>
      </c>
      <c r="H207" s="24">
        <f>SUMIFS('Faturamento SP2'!$H$2:$H$557,'Faturamento SP2'!$D$2:$D$557,'Infos Relatório'!$B$164,'Faturamento SP2'!$E$2:$E$557,'Infos Relatório'!$B207,'Faturamento SP2'!$Z$2:$Z$557,'Infos Relatório'!C$1)</f>
        <v>0</v>
      </c>
      <c r="I207" s="23">
        <f>COUNTIFS('Faturamento SP2'!$D$2:$D$557,'Infos Relatório'!$B$164,'Faturamento SP2'!$E$2:$E$557,'Infos Relatório'!$B207,'Faturamento SP2'!$Z$2:$Z$557,'Infos Relatório'!I$1)</f>
        <v>0</v>
      </c>
      <c r="J207" s="14">
        <f>SUMIFS('Faturamento SP2'!$G$2:$G$557,'Faturamento SP2'!$D$2:$D$557,'Infos Relatório'!$B$164,'Faturamento SP2'!$E$2:$E$557,'Infos Relatório'!$B207,'Faturamento SP2'!$Z$2:$Z$557,'Infos Relatório'!I$1)</f>
        <v>0</v>
      </c>
      <c r="K207" s="55">
        <f>SUMIFS('Faturamento SP2'!$J$2:$J$557,'Faturamento SP2'!$D$2:$D$557,'Infos Relatório'!$B$164,'Faturamento SP2'!$E$2:$E$557,'Infos Relatório'!$B207,'Faturamento SP2'!$Z$2:$Z$557,'Infos Relatório'!I$1)</f>
        <v>0</v>
      </c>
      <c r="L207" s="15">
        <f>SUMIFS('Faturamento SP2'!$O$2:$O$557,'Faturamento SP2'!$D$2:$D$557,'Infos Relatório'!$B$164,'Faturamento SP2'!$E$2:$E$557,'Infos Relatório'!$B207,'Faturamento SP2'!$Z$2:$Z$557,'Infos Relatório'!I$1,'Faturamento SP2'!$T$2:$T$557,"Sim")+SUMIFS('Faturamento SP2'!$P$2:$P$557,'Faturamento SP2'!$D$2:$D$557,'Infos Relatório'!$B$164,'Faturamento SP2'!$E$2:$E$557,'Infos Relatório'!$B207,'Faturamento SP2'!$Z$2:$Z$557,'Infos Relatório'!I$1,'Faturamento SP2'!$T$2:$T$557,"Sim")</f>
        <v>0</v>
      </c>
      <c r="M207" s="27" t="e">
        <f t="shared" si="61"/>
        <v>#DIV/0!</v>
      </c>
      <c r="N207" s="24">
        <f>SUMIFS('Faturamento SP2'!$H$2:$H$557,'Faturamento SP2'!$D$2:$D$557,'Infos Relatório'!$B$164,'Faturamento SP2'!$E$2:$E$557,'Infos Relatório'!$B207,'Faturamento SP2'!$Z$2:$Z$557,'Infos Relatório'!I$1)</f>
        <v>0</v>
      </c>
      <c r="O207" s="23">
        <f>COUNTIFS('Faturamento SP2'!$D$2:$D$557,'Infos Relatório'!$B$164,'Faturamento SP2'!$E$2:$E$557,'Infos Relatório'!$B207,'Faturamento SP2'!$Z$2:$Z$557,'Infos Relatório'!O$1)</f>
        <v>0</v>
      </c>
      <c r="P207" s="14">
        <f>SUMIFS('Faturamento SP2'!$G$2:$G$557,'Faturamento SP2'!$D$2:$D$557,'Infos Relatório'!$B$164,'Faturamento SP2'!$E$2:$E$557,'Infos Relatório'!$B207,'Faturamento SP2'!$Z$2:$Z$557,'Infos Relatório'!O$1)</f>
        <v>0</v>
      </c>
      <c r="Q207" s="14">
        <f>SUMIFS('Faturamento SP2'!$J$2:$J$557,'Faturamento SP2'!$D$2:$D$557,'Infos Relatório'!$B$164,'Faturamento SP2'!$E$2:$E$557,'Infos Relatório'!$B207,'Faturamento SP2'!$Z$2:$Z$557,'Infos Relatório'!O$1)</f>
        <v>0</v>
      </c>
      <c r="R207" s="15">
        <f>SUMIFS('Faturamento SP2'!$O$2:$O$557,'Faturamento SP2'!$D$2:$D$557,'Infos Relatório'!$B$164,'Faturamento SP2'!$E$2:$E$557,'Infos Relatório'!$B207,'Faturamento SP2'!$Z$2:$Z$557,'Infos Relatório'!O$1,'Faturamento SP2'!$T$2:$T$557,"Sim")+SUMIFS('Faturamento SP2'!$P$2:$P$557,'Faturamento SP2'!$D$2:$D$557,'Infos Relatório'!$B$164,'Faturamento SP2'!$E$2:$E$557,'Infos Relatório'!$B207,'Faturamento SP2'!$Z$2:$Z$557,'Infos Relatório'!O$1,'Faturamento SP2'!$T$2:$T$557,"Sim")</f>
        <v>0</v>
      </c>
      <c r="S207" s="27" t="e">
        <f t="shared" si="62"/>
        <v>#DIV/0!</v>
      </c>
      <c r="T207" s="24">
        <f>SUMIFS('Faturamento SP2'!$H$2:$H$557,'Faturamento SP2'!$D$2:$D$557,'Infos Relatório'!$B$164,'Faturamento SP2'!$E$2:$E$557,'Infos Relatório'!$B207,'Faturamento SP2'!$Z$2:$Z$557,'Infos Relatório'!O$1)</f>
        <v>0</v>
      </c>
      <c r="U207" s="23">
        <f>COUNTIFS('Faturamento SP2'!$D$2:$D$557,'Infos Relatório'!$B$164,'Faturamento SP2'!$E$2:$E$557,'Infos Relatório'!$B207,'Faturamento SP2'!$Z$2:$Z$557,'Infos Relatório'!U$1)</f>
        <v>0</v>
      </c>
      <c r="V207" s="14">
        <f>SUMIFS('Faturamento SP2'!$G$2:$G$557,'Faturamento SP2'!$D$2:$D$557,'Infos Relatório'!$B$164,'Faturamento SP2'!$E$2:$E$557,'Infos Relatório'!$B207,'Faturamento SP2'!$Z$2:$Z$557,'Infos Relatório'!U$1)</f>
        <v>0</v>
      </c>
      <c r="W207" s="14">
        <f>SUMIFS('Faturamento SP2'!$J$2:$J$557,'Faturamento SP2'!$D$2:$D$557,'Infos Relatório'!$B$164,'Faturamento SP2'!$E$2:$E$557,'Infos Relatório'!$B207,'Faturamento SP2'!$Z$2:$Z$557,'Infos Relatório'!U$1)</f>
        <v>0</v>
      </c>
      <c r="X207" s="15">
        <f>SUMIFS('Faturamento SP2'!$O$2:$O$557,'Faturamento SP2'!$D$2:$D$557,'Infos Relatório'!$B$164,'Faturamento SP2'!$E$2:$E$557,'Infos Relatório'!$B207,'Faturamento SP2'!$Z$2:$Z$557,'Infos Relatório'!U$1,'Faturamento SP2'!$T$2:$T$557,"Sim")+SUMIFS('Faturamento SP2'!$P$2:$P$557,'Faturamento SP2'!$D$2:$D$557,'Infos Relatório'!$B$164,'Faturamento SP2'!$E$2:$E$557,'Infos Relatório'!$B207,'Faturamento SP2'!$Z$2:$Z$557,'Infos Relatório'!U$1,'Faturamento SP2'!$T$2:$T$557,"Sim")</f>
        <v>0</v>
      </c>
      <c r="Y207" s="27" t="e">
        <f t="shared" si="63"/>
        <v>#DIV/0!</v>
      </c>
      <c r="Z207" s="24">
        <f>SUMIFS('Faturamento SP2'!$H$2:$H$557,'Faturamento SP2'!$D$2:$D$557,'Infos Relatório'!$B$164,'Faturamento SP2'!$E$2:$E$557,'Infos Relatório'!$B207,'Faturamento SP2'!$Z$2:$Z$557,'Infos Relatório'!U$1)</f>
        <v>0</v>
      </c>
      <c r="AA207" s="23">
        <f>COUNTIFS('Faturamento SP2'!$D$2:$D$557,'Infos Relatório'!$B$164,'Faturamento SP2'!$E$2:$E$557,'Infos Relatório'!$B207,'Faturamento SP2'!$Z$2:$Z$557,'Infos Relatório'!AA$1)</f>
        <v>0</v>
      </c>
      <c r="AB207" s="14">
        <f>SUMIFS('Faturamento SP2'!$G$2:$G$557,'Faturamento SP2'!$D$2:$D$557,'Infos Relatório'!$B$164,'Faturamento SP2'!$E$2:$E$557,'Infos Relatório'!$B207,'Faturamento SP2'!$Z$2:$Z$557,'Infos Relatório'!AA$1)</f>
        <v>0</v>
      </c>
      <c r="AC207" s="14">
        <f>SUMIFS('Faturamento SP2'!$J$2:$J$557,'Faturamento SP2'!$D$2:$D$557,'Infos Relatório'!$B$164,'Faturamento SP2'!$E$2:$E$557,'Infos Relatório'!$B207,'Faturamento SP2'!$Z$2:$Z$557,'Infos Relatório'!AA$1)</f>
        <v>0</v>
      </c>
      <c r="AD207" s="15">
        <f>SUMIFS('Faturamento SP2'!$O$2:$O$557,'Faturamento SP2'!$D$2:$D$557,'Infos Relatório'!$B$164,'Faturamento SP2'!$E$2:$E$557,'Infos Relatório'!$B207,'Faturamento SP2'!$Z$2:$Z$557,'Infos Relatório'!AA$1,'Faturamento SP2'!$T$2:$T$557,"Sim")+SUMIFS('Faturamento SP2'!$P$2:$P$557,'Faturamento SP2'!$D$2:$D$557,'Infos Relatório'!$B$164,'Faturamento SP2'!$E$2:$E$557,'Infos Relatório'!$B207,'Faturamento SP2'!$Z$2:$Z$557,'Infos Relatório'!AA$1,'Faturamento SP2'!$T$2:$T$557,"Sim")</f>
        <v>0</v>
      </c>
      <c r="AE207" s="27" t="e">
        <f t="shared" si="64"/>
        <v>#DIV/0!</v>
      </c>
      <c r="AF207" s="24">
        <f>SUMIFS('Faturamento SP2'!$H$2:$H$557,'Faturamento SP2'!$D$2:$D$557,'Infos Relatório'!$B$164,'Faturamento SP2'!$E$2:$E$557,'Infos Relatório'!$B207,'Faturamento SP2'!$Z$2:$Z$557,'Infos Relatório'!AA$1)</f>
        <v>0</v>
      </c>
      <c r="AG207" s="23">
        <f>COUNTIFS('Faturamento SP2'!$D$2:$D$557,'Infos Relatório'!$B$164,'Faturamento SP2'!$E$2:$E$557,'Infos Relatório'!$B207,'Faturamento SP2'!$Z$2:$Z$557,'Infos Relatório'!AG$1)</f>
        <v>0</v>
      </c>
      <c r="AH207" s="14">
        <f>SUMIFS('Faturamento SP2'!$G$2:$G$557,'Faturamento SP2'!$D$2:$D$557,'Infos Relatório'!$B$164,'Faturamento SP2'!$E$2:$E$557,'Infos Relatório'!$B207,'Faturamento SP2'!$Z$2:$Z$557,'Infos Relatório'!AG$1)</f>
        <v>0</v>
      </c>
      <c r="AI207" s="14">
        <f>SUMIFS('Faturamento SP2'!$J$2:$J$557,'Faturamento SP2'!$D$2:$D$557,'Infos Relatório'!$B$164,'Faturamento SP2'!$E$2:$E$557,'Infos Relatório'!$B207,'Faturamento SP2'!$Z$2:$Z$557,'Infos Relatório'!AG$1)</f>
        <v>0</v>
      </c>
      <c r="AJ207" s="15">
        <f>SUMIFS('Faturamento SP2'!$O$2:$O$557,'Faturamento SP2'!$D$2:$D$557,'Infos Relatório'!$B$164,'Faturamento SP2'!$E$2:$E$557,'Infos Relatório'!$B207,'Faturamento SP2'!$Z$2:$Z$557,'Infos Relatório'!AG$1,'Faturamento SP2'!$T$2:$T$557,"Sim")+SUMIFS('Faturamento SP2'!$P$2:$P$557,'Faturamento SP2'!$D$2:$D$557,'Infos Relatório'!$B$164,'Faturamento SP2'!$E$2:$E$557,'Infos Relatório'!$B207,'Faturamento SP2'!$Z$2:$Z$557,'Infos Relatório'!AG$1,'Faturamento SP2'!$T$2:$T$557,"Sim")</f>
        <v>0</v>
      </c>
      <c r="AK207" s="27" t="e">
        <f t="shared" si="65"/>
        <v>#DIV/0!</v>
      </c>
      <c r="AL207" s="24">
        <f>SUMIFS('Faturamento SP2'!$H$2:$H$557,'Faturamento SP2'!$D$2:$D$557,'Infos Relatório'!$B$164,'Faturamento SP2'!$E$2:$E$557,'Infos Relatório'!$B207,'Faturamento SP2'!$Z$2:$Z$557,'Infos Relatório'!AG$1)</f>
        <v>0</v>
      </c>
      <c r="AM207" s="23">
        <f>COUNTIFS('Faturamento SP2'!$D$2:$D$557,'Infos Relatório'!$B$164,'Faturamento SP2'!$E$2:$E$557,'Infos Relatório'!$B207,'Faturamento SP2'!$Z$2:$Z$557,'Infos Relatório'!AM$1)</f>
        <v>0</v>
      </c>
      <c r="AN207" s="14">
        <f>SUMIFS('Faturamento SP2'!$G$2:$G$557,'Faturamento SP2'!$D$2:$D$557,'Infos Relatório'!$B$164,'Faturamento SP2'!$E$2:$E$557,'Infos Relatório'!$B207,'Faturamento SP2'!$Z$2:$Z$557,'Infos Relatório'!AM$1)</f>
        <v>0</v>
      </c>
      <c r="AO207" s="14">
        <f>SUMIFS('Faturamento SP2'!$J$2:$J$557,'Faturamento SP2'!$D$2:$D$557,'Infos Relatório'!$B$164,'Faturamento SP2'!$E$2:$E$557,'Infos Relatório'!$B207,'Faturamento SP2'!$Z$2:$Z$557,'Infos Relatório'!AM$1)</f>
        <v>0</v>
      </c>
      <c r="AP207" s="15">
        <f>SUMIFS('Faturamento SP2'!$O$2:$O$557,'Faturamento SP2'!$D$2:$D$557,'Infos Relatório'!$B$164,'Faturamento SP2'!$E$2:$E$557,'Infos Relatório'!$B207,'Faturamento SP2'!$Z$2:$Z$557,'Infos Relatório'!AM$1,'Faturamento SP2'!$T$2:$T$557,"Sim")+SUMIFS('Faturamento SP2'!$P$2:$P$557,'Faturamento SP2'!$D$2:$D$557,'Infos Relatório'!$B$164,'Faturamento SP2'!$E$2:$E$557,'Infos Relatório'!$B207,'Faturamento SP2'!$Z$2:$Z$557,'Infos Relatório'!AM$1,'Faturamento SP2'!$T$2:$T$557,"Sim")</f>
        <v>0</v>
      </c>
      <c r="AQ207" s="27" t="e">
        <f t="shared" si="66"/>
        <v>#DIV/0!</v>
      </c>
      <c r="AR207" s="24">
        <f>SUMIFS('Faturamento SP2'!$H$2:$H$557,'Faturamento SP2'!$D$2:$D$557,'Infos Relatório'!$B$164,'Faturamento SP2'!$E$2:$E$557,'Infos Relatório'!$B207,'Faturamento SP2'!$Z$2:$Z$557,'Infos Relatório'!AM$1)</f>
        <v>0</v>
      </c>
      <c r="AS207" s="23">
        <f>COUNTIFS('Faturamento SP2'!$D$2:$D$557,'Infos Relatório'!$B$164,'Faturamento SP2'!$E$2:$E$557,'Infos Relatório'!$B207,'Faturamento SP2'!$Z$2:$Z$557,'Infos Relatório'!AS$1)</f>
        <v>0</v>
      </c>
      <c r="AT207" s="14">
        <f>SUMIFS('Faturamento SP2'!$G$2:$G$557,'Faturamento SP2'!$D$2:$D$557,'Infos Relatório'!$B$164,'Faturamento SP2'!$E$2:$E$557,'Infos Relatório'!$B207,'Faturamento SP2'!$Z$2:$Z$557,'Infos Relatório'!AS$1)</f>
        <v>0</v>
      </c>
      <c r="AU207" s="14">
        <f>SUMIFS('Faturamento SP2'!$J$2:$J$557,'Faturamento SP2'!$D$2:$D$557,'Infos Relatório'!$B$164,'Faturamento SP2'!$E$2:$E$557,'Infos Relatório'!$B207,'Faturamento SP2'!$Z$2:$Z$557,'Infos Relatório'!AS$1)</f>
        <v>0</v>
      </c>
      <c r="AV207" s="15">
        <f>SUMIFS('Faturamento SP2'!$O$2:$O$557,'Faturamento SP2'!$D$2:$D$557,'Infos Relatório'!$B$164,'Faturamento SP2'!$E$2:$E$557,'Infos Relatório'!$B207,'Faturamento SP2'!$Z$2:$Z$557,'Infos Relatório'!AS$1,'Faturamento SP2'!$T$2:$T$557,"Sim")+SUMIFS('Faturamento SP2'!$P$2:$P$557,'Faturamento SP2'!$D$2:$D$557,'Infos Relatório'!$B$164,'Faturamento SP2'!$E$2:$E$557,'Infos Relatório'!$B207,'Faturamento SP2'!$Z$2:$Z$557,'Infos Relatório'!AS$1,'Faturamento SP2'!$T$2:$T$557,"Sim")</f>
        <v>0</v>
      </c>
      <c r="AW207" s="27" t="e">
        <f t="shared" si="67"/>
        <v>#DIV/0!</v>
      </c>
      <c r="AX207" s="24">
        <f>SUMIFS('Faturamento SP2'!$H$2:$H$557,'Faturamento SP2'!$D$2:$D$557,'Infos Relatório'!$B$164,'Faturamento SP2'!$E$2:$E$557,'Infos Relatório'!$B207,'Faturamento SP2'!$Z$2:$Z$557,'Infos Relatório'!AS$1)</f>
        <v>0</v>
      </c>
      <c r="AY207" s="23">
        <f>COUNTIFS('Faturamento SP2'!$D$2:$D$557,'Infos Relatório'!$B$164,'Faturamento SP2'!$E$2:$E$557,'Infos Relatório'!$B207,'Faturamento SP2'!$Z$2:$Z$557,'Infos Relatório'!AY$1)</f>
        <v>0</v>
      </c>
      <c r="AZ207" s="14">
        <f>SUMIFS('Faturamento SP2'!$G$2:$G$557,'Faturamento SP2'!$D$2:$D$557,'Infos Relatório'!$B$164,'Faturamento SP2'!$E$2:$E$557,'Infos Relatório'!$B207,'Faturamento SP2'!$Z$2:$Z$557,'Infos Relatório'!AY$1)</f>
        <v>0</v>
      </c>
      <c r="BA207" s="14">
        <f>SUMIFS('Faturamento SP2'!$J$2:$J$557,'Faturamento SP2'!$D$2:$D$557,'Infos Relatório'!$B$164,'Faturamento SP2'!$E$2:$E$557,'Infos Relatório'!$B207,'Faturamento SP2'!$Z$2:$Z$557,'Infos Relatório'!AY$1)</f>
        <v>0</v>
      </c>
      <c r="BB207" s="15">
        <f>SUMIFS('Faturamento SP2'!$O$2:$O$557,'Faturamento SP2'!$D$2:$D$557,'Infos Relatório'!$B$164,'Faturamento SP2'!$E$2:$E$557,'Infos Relatório'!$B207,'Faturamento SP2'!$Z$2:$Z$557,'Infos Relatório'!AY$1,'Faturamento SP2'!$T$2:$T$557,"Sim")+SUMIFS('Faturamento SP2'!$P$2:$P$557,'Faturamento SP2'!$D$2:$D$557,'Infos Relatório'!$B$164,'Faturamento SP2'!$E$2:$E$557,'Infos Relatório'!$B207,'Faturamento SP2'!$Z$2:$Z$557,'Infos Relatório'!AY$1,'Faturamento SP2'!$T$2:$T$557,"Sim")</f>
        <v>0</v>
      </c>
      <c r="BC207" s="27" t="e">
        <f t="shared" si="68"/>
        <v>#DIV/0!</v>
      </c>
      <c r="BD207" s="24">
        <f>SUMIFS('Faturamento SP2'!$H$2:$H$557,'Faturamento SP2'!$D$2:$D$557,'Infos Relatório'!$B$164,'Faturamento SP2'!$E$2:$E$557,'Infos Relatório'!$B207,'Faturamento SP2'!$Z$2:$Z$557,'Infos Relatório'!AY$1)</f>
        <v>0</v>
      </c>
      <c r="BE207" s="23">
        <f>COUNTIFS('Faturamento SP2'!$D$2:$D$557,'Infos Relatório'!$B$164,'Faturamento SP2'!$E$2:$E$557,'Infos Relatório'!$B207,'Faturamento SP2'!$Z$2:$Z$557,'Infos Relatório'!BE$1)</f>
        <v>0</v>
      </c>
      <c r="BF207" s="14">
        <f>SUMIFS('Faturamento SP2'!$G$2:$G$557,'Faturamento SP2'!$D$2:$D$557,'Infos Relatório'!$B$164,'Faturamento SP2'!$E$2:$E$557,'Infos Relatório'!$B207,'Faturamento SP2'!$Z$2:$Z$557,'Infos Relatório'!BE$1)</f>
        <v>0</v>
      </c>
      <c r="BG207" s="14">
        <f>SUMIFS('Faturamento SP2'!$J$2:$J$557,'Faturamento SP2'!$D$2:$D$557,'Infos Relatório'!$B$164,'Faturamento SP2'!$E$2:$E$557,'Infos Relatório'!$B207,'Faturamento SP2'!$Z$2:$Z$557,'Infos Relatório'!BE$1)</f>
        <v>0</v>
      </c>
      <c r="BH207" s="15">
        <f>SUMIFS('Faturamento SP2'!$O$2:$O$557,'Faturamento SP2'!$D$2:$D$557,'Infos Relatório'!$B$164,'Faturamento SP2'!$E$2:$E$557,'Infos Relatório'!$B207,'Faturamento SP2'!$Z$2:$Z$557,'Infos Relatório'!BE$1,'Faturamento SP2'!$T$2:$T$557,"Sim")+SUMIFS('Faturamento SP2'!$P$2:$P$557,'Faturamento SP2'!$D$2:$D$557,'Infos Relatório'!$B$164,'Faturamento SP2'!$E$2:$E$557,'Infos Relatório'!$B207,'Faturamento SP2'!$Z$2:$Z$557,'Infos Relatório'!BE$1,'Faturamento SP2'!$T$2:$T$557,"Sim")</f>
        <v>0</v>
      </c>
      <c r="BI207" s="27" t="e">
        <f t="shared" si="69"/>
        <v>#DIV/0!</v>
      </c>
      <c r="BJ207" s="24">
        <f>SUMIFS('Faturamento SP2'!$H$2:$H$557,'Faturamento SP2'!$D$2:$D$557,'Infos Relatório'!$B$164,'Faturamento SP2'!$E$2:$E$557,'Infos Relatório'!$B207,'Faturamento SP2'!$Z$2:$Z$557,'Infos Relatório'!BE$1)</f>
        <v>0</v>
      </c>
      <c r="BK207" s="23">
        <f>COUNTIFS('Faturamento SP2'!$D$2:$D$557,'Infos Relatório'!$B$164,'Faturamento SP2'!$E$2:$E$557,'Infos Relatório'!$B207,'Faturamento SP2'!$Z$2:$Z$557,'Infos Relatório'!BK$1)</f>
        <v>0</v>
      </c>
      <c r="BL207" s="14">
        <f>SUMIFS('Faturamento SP2'!$G$2:$G$557,'Faturamento SP2'!$D$2:$D$557,'Infos Relatório'!$B$164,'Faturamento SP2'!$E$2:$E$557,'Infos Relatório'!$B207,'Faturamento SP2'!$Z$2:$Z$557,'Infos Relatório'!BK$1)</f>
        <v>0</v>
      </c>
      <c r="BM207" s="14">
        <f>SUMIFS('Faturamento SP2'!$J$2:$J$557,'Faturamento SP2'!$D$2:$D$557,'Infos Relatório'!$B$164,'Faturamento SP2'!$E$2:$E$557,'Infos Relatório'!$B207,'Faturamento SP2'!$Z$2:$Z$557,'Infos Relatório'!BK$1)</f>
        <v>0</v>
      </c>
      <c r="BN207" s="15">
        <f>SUMIFS('Faturamento SP2'!$O$2:$O$557,'Faturamento SP2'!$D$2:$D$557,'Infos Relatório'!$B$164,'Faturamento SP2'!$E$2:$E$557,'Infos Relatório'!$B207,'Faturamento SP2'!$Z$2:$Z$557,'Infos Relatório'!BK$1,'Faturamento SP2'!$T$2:$T$557,"Sim")+SUMIFS('Faturamento SP2'!$P$2:$P$557,'Faturamento SP2'!$D$2:$D$557,'Infos Relatório'!$B$164,'Faturamento SP2'!$E$2:$E$557,'Infos Relatório'!$B207,'Faturamento SP2'!$Z$2:$Z$557,'Infos Relatório'!BK$1,'Faturamento SP2'!$T$2:$T$557,"Sim")</f>
        <v>0</v>
      </c>
      <c r="BO207" s="27" t="e">
        <f t="shared" si="70"/>
        <v>#DIV/0!</v>
      </c>
      <c r="BP207" s="24">
        <f>SUMIFS('Faturamento SP2'!$H$2:$H$557,'Faturamento SP2'!$D$2:$D$557,'Infos Relatório'!$B$164,'Faturamento SP2'!$E$2:$E$557,'Infos Relatório'!$B207,'Faturamento SP2'!$Z$2:$Z$557,'Infos Relatório'!BK$1)</f>
        <v>0</v>
      </c>
      <c r="BQ207" s="23">
        <f>COUNTIFS('Faturamento SP2'!$D$2:$D$557,'Infos Relatório'!$B$164,'Faturamento SP2'!$E$2:$E$557,'Infos Relatório'!$B207,'Faturamento SP2'!$Z$2:$Z$557,'Infos Relatório'!BQ$1)</f>
        <v>0</v>
      </c>
      <c r="BR207" s="14">
        <f>SUMIFS('Faturamento SP2'!$G$2:$G$557,'Faturamento SP2'!$D$2:$D$557,'Infos Relatório'!$B$164,'Faturamento SP2'!$E$2:$E$557,'Infos Relatório'!$B207,'Faturamento SP2'!$Z$2:$Z$557,'Infos Relatório'!BQ$1)</f>
        <v>0</v>
      </c>
      <c r="BS207" s="14">
        <f>SUMIFS('Faturamento SP2'!$J$2:$J$557,'Faturamento SP2'!$D$2:$D$557,'Infos Relatório'!$B$164,'Faturamento SP2'!$E$2:$E$557,'Infos Relatório'!$B207,'Faturamento SP2'!$Z$2:$Z$557,'Infos Relatório'!BQ$1)</f>
        <v>0</v>
      </c>
      <c r="BT207" s="15">
        <f>SUMIFS('Faturamento SP2'!$O$2:$O$557,'Faturamento SP2'!$D$2:$D$557,'Infos Relatório'!$B$164,'Faturamento SP2'!$E$2:$E$557,'Infos Relatório'!$B207,'Faturamento SP2'!$Z$2:$Z$557,'Infos Relatório'!BQ$1,'Faturamento SP2'!$T$2:$T$557,"Sim")+SUMIFS('Faturamento SP2'!$P$2:$P$557,'Faturamento SP2'!$D$2:$D$557,'Infos Relatório'!$B$164,'Faturamento SP2'!$E$2:$E$557,'Infos Relatório'!$B207,'Faturamento SP2'!$Z$2:$Z$557,'Infos Relatório'!BQ$1,'Faturamento SP2'!$T$2:$T$557,"Sim")</f>
        <v>0</v>
      </c>
      <c r="BU207" s="27" t="e">
        <f t="shared" si="71"/>
        <v>#DIV/0!</v>
      </c>
      <c r="BV207" s="24">
        <f>SUMIFS('Faturamento SP2'!$H$2:$H$557,'Faturamento SP2'!$D$2:$D$557,'Infos Relatório'!$B$164,'Faturamento SP2'!$E$2:$E$557,'Infos Relatório'!$B207,'Faturamento SP2'!$Z$2:$Z$557,'Infos Relatório'!BQ$1)</f>
        <v>0</v>
      </c>
    </row>
    <row r="208" spans="2:74">
      <c r="B208" s="17" t="s">
        <v>199</v>
      </c>
      <c r="C208" s="23">
        <f>COUNTIFS('Faturamento SP2'!$D$2:$D$557,'Infos Relatório'!$B$164,'Faturamento SP2'!$E$2:$E$557,'Infos Relatório'!$B208,'Faturamento SP2'!$Z$2:$Z$557,'Infos Relatório'!C$1)</f>
        <v>0</v>
      </c>
      <c r="D208" s="14">
        <f>SUMIFS('Faturamento SP2'!$G$2:$G$557,'Faturamento SP2'!$D$2:$D$557,'Infos Relatório'!$B$164,'Faturamento SP2'!$E$2:$E$557,'Infos Relatório'!$B208,'Faturamento SP2'!$Z$2:$Z$557,'Infos Relatório'!C$1)</f>
        <v>0</v>
      </c>
      <c r="E208" s="55">
        <f>SUMIFS('Faturamento SP2'!$J$2:$J$557,'Faturamento SP2'!$D$2:$D$557,'Infos Relatório'!$B$164,'Faturamento SP2'!$E$2:$E$557,'Infos Relatório'!$B208,'Faturamento SP2'!$Z$2:$Z$557,'Infos Relatório'!C$1)</f>
        <v>0</v>
      </c>
      <c r="F208" s="15">
        <f>SUMIFS('Faturamento SP2'!$O$2:$O$557,'Faturamento SP2'!$D$2:$D$557,'Infos Relatório'!$B$164,'Faturamento SP2'!$E$2:$E$557,'Infos Relatório'!$B208,'Faturamento SP2'!$Z$2:$Z$557,'Infos Relatório'!C$1,'Faturamento SP2'!$T$2:$T$557,"Sim")+SUMIFS('Faturamento SP2'!$P$2:$P$557,'Faturamento SP2'!$D$2:$D$557,'Infos Relatório'!$B$164,'Faturamento SP2'!$E$2:$E$557,'Infos Relatório'!$B208,'Faturamento SP2'!$Z$2:$Z$557,'Infos Relatório'!C$1,'Faturamento SP2'!$T$2:$T$557,"Sim")</f>
        <v>0</v>
      </c>
      <c r="G208" s="60" t="e">
        <f t="shared" si="60"/>
        <v>#DIV/0!</v>
      </c>
      <c r="H208" s="24">
        <f>SUMIFS('Faturamento SP2'!$H$2:$H$557,'Faturamento SP2'!$D$2:$D$557,'Infos Relatório'!$B$164,'Faturamento SP2'!$E$2:$E$557,'Infos Relatório'!$B208,'Faturamento SP2'!$Z$2:$Z$557,'Infos Relatório'!C$1)</f>
        <v>0</v>
      </c>
      <c r="I208" s="23">
        <f>COUNTIFS('Faturamento SP2'!$D$2:$D$557,'Infos Relatório'!$B$164,'Faturamento SP2'!$E$2:$E$557,'Infos Relatório'!$B208,'Faturamento SP2'!$Z$2:$Z$557,'Infos Relatório'!I$1)</f>
        <v>0</v>
      </c>
      <c r="J208" s="14">
        <f>SUMIFS('Faturamento SP2'!$G$2:$G$557,'Faturamento SP2'!$D$2:$D$557,'Infos Relatório'!$B$164,'Faturamento SP2'!$E$2:$E$557,'Infos Relatório'!$B208,'Faturamento SP2'!$Z$2:$Z$557,'Infos Relatório'!I$1)</f>
        <v>0</v>
      </c>
      <c r="K208" s="55">
        <f>SUMIFS('Faturamento SP2'!$J$2:$J$557,'Faturamento SP2'!$D$2:$D$557,'Infos Relatório'!$B$164,'Faturamento SP2'!$E$2:$E$557,'Infos Relatório'!$B208,'Faturamento SP2'!$Z$2:$Z$557,'Infos Relatório'!I$1)</f>
        <v>0</v>
      </c>
      <c r="L208" s="15">
        <f>SUMIFS('Faturamento SP2'!$O$2:$O$557,'Faturamento SP2'!$D$2:$D$557,'Infos Relatório'!$B$164,'Faturamento SP2'!$E$2:$E$557,'Infos Relatório'!$B208,'Faturamento SP2'!$Z$2:$Z$557,'Infos Relatório'!I$1,'Faturamento SP2'!$T$2:$T$557,"Sim")+SUMIFS('Faturamento SP2'!$P$2:$P$557,'Faturamento SP2'!$D$2:$D$557,'Infos Relatório'!$B$164,'Faturamento SP2'!$E$2:$E$557,'Infos Relatório'!$B208,'Faturamento SP2'!$Z$2:$Z$557,'Infos Relatório'!I$1,'Faturamento SP2'!$T$2:$T$557,"Sim")</f>
        <v>0</v>
      </c>
      <c r="M208" s="27" t="e">
        <f t="shared" si="61"/>
        <v>#DIV/0!</v>
      </c>
      <c r="N208" s="24">
        <f>SUMIFS('Faturamento SP2'!$H$2:$H$557,'Faturamento SP2'!$D$2:$D$557,'Infos Relatório'!$B$164,'Faturamento SP2'!$E$2:$E$557,'Infos Relatório'!$B208,'Faturamento SP2'!$Z$2:$Z$557,'Infos Relatório'!I$1)</f>
        <v>0</v>
      </c>
      <c r="O208" s="23">
        <f>COUNTIFS('Faturamento SP2'!$D$2:$D$557,'Infos Relatório'!$B$164,'Faturamento SP2'!$E$2:$E$557,'Infos Relatório'!$B208,'Faturamento SP2'!$Z$2:$Z$557,'Infos Relatório'!O$1)</f>
        <v>0</v>
      </c>
      <c r="P208" s="14">
        <f>SUMIFS('Faturamento SP2'!$G$2:$G$557,'Faturamento SP2'!$D$2:$D$557,'Infos Relatório'!$B$164,'Faturamento SP2'!$E$2:$E$557,'Infos Relatório'!$B208,'Faturamento SP2'!$Z$2:$Z$557,'Infos Relatório'!O$1)</f>
        <v>0</v>
      </c>
      <c r="Q208" s="14">
        <f>SUMIFS('Faturamento SP2'!$J$2:$J$557,'Faturamento SP2'!$D$2:$D$557,'Infos Relatório'!$B$164,'Faturamento SP2'!$E$2:$E$557,'Infos Relatório'!$B208,'Faturamento SP2'!$Z$2:$Z$557,'Infos Relatório'!O$1)</f>
        <v>0</v>
      </c>
      <c r="R208" s="15">
        <f>SUMIFS('Faturamento SP2'!$O$2:$O$557,'Faturamento SP2'!$D$2:$D$557,'Infos Relatório'!$B$164,'Faturamento SP2'!$E$2:$E$557,'Infos Relatório'!$B208,'Faturamento SP2'!$Z$2:$Z$557,'Infos Relatório'!O$1,'Faturamento SP2'!$T$2:$T$557,"Sim")+SUMIFS('Faturamento SP2'!$P$2:$P$557,'Faturamento SP2'!$D$2:$D$557,'Infos Relatório'!$B$164,'Faturamento SP2'!$E$2:$E$557,'Infos Relatório'!$B208,'Faturamento SP2'!$Z$2:$Z$557,'Infos Relatório'!O$1,'Faturamento SP2'!$T$2:$T$557,"Sim")</f>
        <v>0</v>
      </c>
      <c r="S208" s="27" t="e">
        <f t="shared" si="62"/>
        <v>#DIV/0!</v>
      </c>
      <c r="T208" s="24">
        <f>SUMIFS('Faturamento SP2'!$H$2:$H$557,'Faturamento SP2'!$D$2:$D$557,'Infos Relatório'!$B$164,'Faturamento SP2'!$E$2:$E$557,'Infos Relatório'!$B208,'Faturamento SP2'!$Z$2:$Z$557,'Infos Relatório'!O$1)</f>
        <v>0</v>
      </c>
      <c r="U208" s="23">
        <f>COUNTIFS('Faturamento SP2'!$D$2:$D$557,'Infos Relatório'!$B$164,'Faturamento SP2'!$E$2:$E$557,'Infos Relatório'!$B208,'Faturamento SP2'!$Z$2:$Z$557,'Infos Relatório'!U$1)</f>
        <v>0</v>
      </c>
      <c r="V208" s="14">
        <f>SUMIFS('Faturamento SP2'!$G$2:$G$557,'Faturamento SP2'!$D$2:$D$557,'Infos Relatório'!$B$164,'Faturamento SP2'!$E$2:$E$557,'Infos Relatório'!$B208,'Faturamento SP2'!$Z$2:$Z$557,'Infos Relatório'!U$1)</f>
        <v>0</v>
      </c>
      <c r="W208" s="14">
        <f>SUMIFS('Faturamento SP2'!$J$2:$J$557,'Faturamento SP2'!$D$2:$D$557,'Infos Relatório'!$B$164,'Faturamento SP2'!$E$2:$E$557,'Infos Relatório'!$B208,'Faturamento SP2'!$Z$2:$Z$557,'Infos Relatório'!U$1)</f>
        <v>0</v>
      </c>
      <c r="X208" s="15">
        <f>SUMIFS('Faturamento SP2'!$O$2:$O$557,'Faturamento SP2'!$D$2:$D$557,'Infos Relatório'!$B$164,'Faturamento SP2'!$E$2:$E$557,'Infos Relatório'!$B208,'Faturamento SP2'!$Z$2:$Z$557,'Infos Relatório'!U$1,'Faturamento SP2'!$T$2:$T$557,"Sim")+SUMIFS('Faturamento SP2'!$P$2:$P$557,'Faturamento SP2'!$D$2:$D$557,'Infos Relatório'!$B$164,'Faturamento SP2'!$E$2:$E$557,'Infos Relatório'!$B208,'Faturamento SP2'!$Z$2:$Z$557,'Infos Relatório'!U$1,'Faturamento SP2'!$T$2:$T$557,"Sim")</f>
        <v>0</v>
      </c>
      <c r="Y208" s="27" t="e">
        <f t="shared" si="63"/>
        <v>#DIV/0!</v>
      </c>
      <c r="Z208" s="24">
        <f>SUMIFS('Faturamento SP2'!$H$2:$H$557,'Faturamento SP2'!$D$2:$D$557,'Infos Relatório'!$B$164,'Faturamento SP2'!$E$2:$E$557,'Infos Relatório'!$B208,'Faturamento SP2'!$Z$2:$Z$557,'Infos Relatório'!U$1)</f>
        <v>0</v>
      </c>
      <c r="AA208" s="23">
        <f>COUNTIFS('Faturamento SP2'!$D$2:$D$557,'Infos Relatório'!$B$164,'Faturamento SP2'!$E$2:$E$557,'Infos Relatório'!$B208,'Faturamento SP2'!$Z$2:$Z$557,'Infos Relatório'!AA$1)</f>
        <v>0</v>
      </c>
      <c r="AB208" s="14">
        <f>SUMIFS('Faturamento SP2'!$G$2:$G$557,'Faturamento SP2'!$D$2:$D$557,'Infos Relatório'!$B$164,'Faturamento SP2'!$E$2:$E$557,'Infos Relatório'!$B208,'Faturamento SP2'!$Z$2:$Z$557,'Infos Relatório'!AA$1)</f>
        <v>0</v>
      </c>
      <c r="AC208" s="14">
        <f>SUMIFS('Faturamento SP2'!$J$2:$J$557,'Faturamento SP2'!$D$2:$D$557,'Infos Relatório'!$B$164,'Faturamento SP2'!$E$2:$E$557,'Infos Relatório'!$B208,'Faturamento SP2'!$Z$2:$Z$557,'Infos Relatório'!AA$1)</f>
        <v>0</v>
      </c>
      <c r="AD208" s="15">
        <f>SUMIFS('Faturamento SP2'!$O$2:$O$557,'Faturamento SP2'!$D$2:$D$557,'Infos Relatório'!$B$164,'Faturamento SP2'!$E$2:$E$557,'Infos Relatório'!$B208,'Faturamento SP2'!$Z$2:$Z$557,'Infos Relatório'!AA$1,'Faturamento SP2'!$T$2:$T$557,"Sim")+SUMIFS('Faturamento SP2'!$P$2:$P$557,'Faturamento SP2'!$D$2:$D$557,'Infos Relatório'!$B$164,'Faturamento SP2'!$E$2:$E$557,'Infos Relatório'!$B208,'Faturamento SP2'!$Z$2:$Z$557,'Infos Relatório'!AA$1,'Faturamento SP2'!$T$2:$T$557,"Sim")</f>
        <v>0</v>
      </c>
      <c r="AE208" s="27" t="e">
        <f t="shared" si="64"/>
        <v>#DIV/0!</v>
      </c>
      <c r="AF208" s="24">
        <f>SUMIFS('Faturamento SP2'!$H$2:$H$557,'Faturamento SP2'!$D$2:$D$557,'Infos Relatório'!$B$164,'Faturamento SP2'!$E$2:$E$557,'Infos Relatório'!$B208,'Faturamento SP2'!$Z$2:$Z$557,'Infos Relatório'!AA$1)</f>
        <v>0</v>
      </c>
      <c r="AG208" s="23">
        <f>COUNTIFS('Faturamento SP2'!$D$2:$D$557,'Infos Relatório'!$B$164,'Faturamento SP2'!$E$2:$E$557,'Infos Relatório'!$B208,'Faturamento SP2'!$Z$2:$Z$557,'Infos Relatório'!AG$1)</f>
        <v>0</v>
      </c>
      <c r="AH208" s="14">
        <f>SUMIFS('Faturamento SP2'!$G$2:$G$557,'Faturamento SP2'!$D$2:$D$557,'Infos Relatório'!$B$164,'Faturamento SP2'!$E$2:$E$557,'Infos Relatório'!$B208,'Faturamento SP2'!$Z$2:$Z$557,'Infos Relatório'!AG$1)</f>
        <v>0</v>
      </c>
      <c r="AI208" s="14">
        <f>SUMIFS('Faturamento SP2'!$J$2:$J$557,'Faturamento SP2'!$D$2:$D$557,'Infos Relatório'!$B$164,'Faturamento SP2'!$E$2:$E$557,'Infos Relatório'!$B208,'Faturamento SP2'!$Z$2:$Z$557,'Infos Relatório'!AG$1)</f>
        <v>0</v>
      </c>
      <c r="AJ208" s="15">
        <f>SUMIFS('Faturamento SP2'!$O$2:$O$557,'Faturamento SP2'!$D$2:$D$557,'Infos Relatório'!$B$164,'Faturamento SP2'!$E$2:$E$557,'Infos Relatório'!$B208,'Faturamento SP2'!$Z$2:$Z$557,'Infos Relatório'!AG$1,'Faturamento SP2'!$T$2:$T$557,"Sim")+SUMIFS('Faturamento SP2'!$P$2:$P$557,'Faturamento SP2'!$D$2:$D$557,'Infos Relatório'!$B$164,'Faturamento SP2'!$E$2:$E$557,'Infos Relatório'!$B208,'Faturamento SP2'!$Z$2:$Z$557,'Infos Relatório'!AG$1,'Faturamento SP2'!$T$2:$T$557,"Sim")</f>
        <v>0</v>
      </c>
      <c r="AK208" s="27" t="e">
        <f t="shared" si="65"/>
        <v>#DIV/0!</v>
      </c>
      <c r="AL208" s="24">
        <f>SUMIFS('Faturamento SP2'!$H$2:$H$557,'Faturamento SP2'!$D$2:$D$557,'Infos Relatório'!$B$164,'Faturamento SP2'!$E$2:$E$557,'Infos Relatório'!$B208,'Faturamento SP2'!$Z$2:$Z$557,'Infos Relatório'!AG$1)</f>
        <v>0</v>
      </c>
      <c r="AM208" s="23">
        <f>COUNTIFS('Faturamento SP2'!$D$2:$D$557,'Infos Relatório'!$B$164,'Faturamento SP2'!$E$2:$E$557,'Infos Relatório'!$B208,'Faturamento SP2'!$Z$2:$Z$557,'Infos Relatório'!AM$1)</f>
        <v>0</v>
      </c>
      <c r="AN208" s="14">
        <f>SUMIFS('Faturamento SP2'!$G$2:$G$557,'Faturamento SP2'!$D$2:$D$557,'Infos Relatório'!$B$164,'Faturamento SP2'!$E$2:$E$557,'Infos Relatório'!$B208,'Faturamento SP2'!$Z$2:$Z$557,'Infos Relatório'!AM$1)</f>
        <v>0</v>
      </c>
      <c r="AO208" s="14">
        <f>SUMIFS('Faturamento SP2'!$J$2:$J$557,'Faturamento SP2'!$D$2:$D$557,'Infos Relatório'!$B$164,'Faturamento SP2'!$E$2:$E$557,'Infos Relatório'!$B208,'Faturamento SP2'!$Z$2:$Z$557,'Infos Relatório'!AM$1)</f>
        <v>0</v>
      </c>
      <c r="AP208" s="15">
        <f>SUMIFS('Faturamento SP2'!$O$2:$O$557,'Faturamento SP2'!$D$2:$D$557,'Infos Relatório'!$B$164,'Faturamento SP2'!$E$2:$E$557,'Infos Relatório'!$B208,'Faturamento SP2'!$Z$2:$Z$557,'Infos Relatório'!AM$1,'Faturamento SP2'!$T$2:$T$557,"Sim")+SUMIFS('Faturamento SP2'!$P$2:$P$557,'Faturamento SP2'!$D$2:$D$557,'Infos Relatório'!$B$164,'Faturamento SP2'!$E$2:$E$557,'Infos Relatório'!$B208,'Faturamento SP2'!$Z$2:$Z$557,'Infos Relatório'!AM$1,'Faturamento SP2'!$T$2:$T$557,"Sim")</f>
        <v>0</v>
      </c>
      <c r="AQ208" s="27" t="e">
        <f t="shared" si="66"/>
        <v>#DIV/0!</v>
      </c>
      <c r="AR208" s="24">
        <f>SUMIFS('Faturamento SP2'!$H$2:$H$557,'Faturamento SP2'!$D$2:$D$557,'Infos Relatório'!$B$164,'Faturamento SP2'!$E$2:$E$557,'Infos Relatório'!$B208,'Faturamento SP2'!$Z$2:$Z$557,'Infos Relatório'!AM$1)</f>
        <v>0</v>
      </c>
      <c r="AS208" s="23">
        <f>COUNTIFS('Faturamento SP2'!$D$2:$D$557,'Infos Relatório'!$B$164,'Faturamento SP2'!$E$2:$E$557,'Infos Relatório'!$B208,'Faturamento SP2'!$Z$2:$Z$557,'Infos Relatório'!AS$1)</f>
        <v>0</v>
      </c>
      <c r="AT208" s="14">
        <f>SUMIFS('Faturamento SP2'!$G$2:$G$557,'Faturamento SP2'!$D$2:$D$557,'Infos Relatório'!$B$164,'Faturamento SP2'!$E$2:$E$557,'Infos Relatório'!$B208,'Faturamento SP2'!$Z$2:$Z$557,'Infos Relatório'!AS$1)</f>
        <v>0</v>
      </c>
      <c r="AU208" s="14">
        <f>SUMIFS('Faturamento SP2'!$J$2:$J$557,'Faturamento SP2'!$D$2:$D$557,'Infos Relatório'!$B$164,'Faturamento SP2'!$E$2:$E$557,'Infos Relatório'!$B208,'Faturamento SP2'!$Z$2:$Z$557,'Infos Relatório'!AS$1)</f>
        <v>0</v>
      </c>
      <c r="AV208" s="15">
        <f>SUMIFS('Faturamento SP2'!$O$2:$O$557,'Faturamento SP2'!$D$2:$D$557,'Infos Relatório'!$B$164,'Faturamento SP2'!$E$2:$E$557,'Infos Relatório'!$B208,'Faturamento SP2'!$Z$2:$Z$557,'Infos Relatório'!AS$1,'Faturamento SP2'!$T$2:$T$557,"Sim")+SUMIFS('Faturamento SP2'!$P$2:$P$557,'Faturamento SP2'!$D$2:$D$557,'Infos Relatório'!$B$164,'Faturamento SP2'!$E$2:$E$557,'Infos Relatório'!$B208,'Faturamento SP2'!$Z$2:$Z$557,'Infos Relatório'!AS$1,'Faturamento SP2'!$T$2:$T$557,"Sim")</f>
        <v>0</v>
      </c>
      <c r="AW208" s="27" t="e">
        <f t="shared" si="67"/>
        <v>#DIV/0!</v>
      </c>
      <c r="AX208" s="24">
        <f>SUMIFS('Faturamento SP2'!$H$2:$H$557,'Faturamento SP2'!$D$2:$D$557,'Infos Relatório'!$B$164,'Faturamento SP2'!$E$2:$E$557,'Infos Relatório'!$B208,'Faturamento SP2'!$Z$2:$Z$557,'Infos Relatório'!AS$1)</f>
        <v>0</v>
      </c>
      <c r="AY208" s="23">
        <f>COUNTIFS('Faturamento SP2'!$D$2:$D$557,'Infos Relatório'!$B$164,'Faturamento SP2'!$E$2:$E$557,'Infos Relatório'!$B208,'Faturamento SP2'!$Z$2:$Z$557,'Infos Relatório'!AY$1)</f>
        <v>0</v>
      </c>
      <c r="AZ208" s="14">
        <f>SUMIFS('Faturamento SP2'!$G$2:$G$557,'Faturamento SP2'!$D$2:$D$557,'Infos Relatório'!$B$164,'Faturamento SP2'!$E$2:$E$557,'Infos Relatório'!$B208,'Faturamento SP2'!$Z$2:$Z$557,'Infos Relatório'!AY$1)</f>
        <v>0</v>
      </c>
      <c r="BA208" s="14">
        <f>SUMIFS('Faturamento SP2'!$J$2:$J$557,'Faturamento SP2'!$D$2:$D$557,'Infos Relatório'!$B$164,'Faturamento SP2'!$E$2:$E$557,'Infos Relatório'!$B208,'Faturamento SP2'!$Z$2:$Z$557,'Infos Relatório'!AY$1)</f>
        <v>0</v>
      </c>
      <c r="BB208" s="15">
        <f>SUMIFS('Faturamento SP2'!$O$2:$O$557,'Faturamento SP2'!$D$2:$D$557,'Infos Relatório'!$B$164,'Faturamento SP2'!$E$2:$E$557,'Infos Relatório'!$B208,'Faturamento SP2'!$Z$2:$Z$557,'Infos Relatório'!AY$1,'Faturamento SP2'!$T$2:$T$557,"Sim")+SUMIFS('Faturamento SP2'!$P$2:$P$557,'Faturamento SP2'!$D$2:$D$557,'Infos Relatório'!$B$164,'Faturamento SP2'!$E$2:$E$557,'Infos Relatório'!$B208,'Faturamento SP2'!$Z$2:$Z$557,'Infos Relatório'!AY$1,'Faturamento SP2'!$T$2:$T$557,"Sim")</f>
        <v>0</v>
      </c>
      <c r="BC208" s="27" t="e">
        <f t="shared" si="68"/>
        <v>#DIV/0!</v>
      </c>
      <c r="BD208" s="24">
        <f>SUMIFS('Faturamento SP2'!$H$2:$H$557,'Faturamento SP2'!$D$2:$D$557,'Infos Relatório'!$B$164,'Faturamento SP2'!$E$2:$E$557,'Infos Relatório'!$B208,'Faturamento SP2'!$Z$2:$Z$557,'Infos Relatório'!AY$1)</f>
        <v>0</v>
      </c>
      <c r="BE208" s="23">
        <f>COUNTIFS('Faturamento SP2'!$D$2:$D$557,'Infos Relatório'!$B$164,'Faturamento SP2'!$E$2:$E$557,'Infos Relatório'!$B208,'Faturamento SP2'!$Z$2:$Z$557,'Infos Relatório'!BE$1)</f>
        <v>0</v>
      </c>
      <c r="BF208" s="14">
        <f>SUMIFS('Faturamento SP2'!$G$2:$G$557,'Faturamento SP2'!$D$2:$D$557,'Infos Relatório'!$B$164,'Faturamento SP2'!$E$2:$E$557,'Infos Relatório'!$B208,'Faturamento SP2'!$Z$2:$Z$557,'Infos Relatório'!BE$1)</f>
        <v>0</v>
      </c>
      <c r="BG208" s="14">
        <f>SUMIFS('Faturamento SP2'!$J$2:$J$557,'Faturamento SP2'!$D$2:$D$557,'Infos Relatório'!$B$164,'Faturamento SP2'!$E$2:$E$557,'Infos Relatório'!$B208,'Faturamento SP2'!$Z$2:$Z$557,'Infos Relatório'!BE$1)</f>
        <v>0</v>
      </c>
      <c r="BH208" s="15">
        <f>SUMIFS('Faturamento SP2'!$O$2:$O$557,'Faturamento SP2'!$D$2:$D$557,'Infos Relatório'!$B$164,'Faturamento SP2'!$E$2:$E$557,'Infos Relatório'!$B208,'Faturamento SP2'!$Z$2:$Z$557,'Infos Relatório'!BE$1,'Faturamento SP2'!$T$2:$T$557,"Sim")+SUMIFS('Faturamento SP2'!$P$2:$P$557,'Faturamento SP2'!$D$2:$D$557,'Infos Relatório'!$B$164,'Faturamento SP2'!$E$2:$E$557,'Infos Relatório'!$B208,'Faturamento SP2'!$Z$2:$Z$557,'Infos Relatório'!BE$1,'Faturamento SP2'!$T$2:$T$557,"Sim")</f>
        <v>0</v>
      </c>
      <c r="BI208" s="27" t="e">
        <f t="shared" si="69"/>
        <v>#DIV/0!</v>
      </c>
      <c r="BJ208" s="24">
        <f>SUMIFS('Faturamento SP2'!$H$2:$H$557,'Faturamento SP2'!$D$2:$D$557,'Infos Relatório'!$B$164,'Faturamento SP2'!$E$2:$E$557,'Infos Relatório'!$B208,'Faturamento SP2'!$Z$2:$Z$557,'Infos Relatório'!BE$1)</f>
        <v>0</v>
      </c>
      <c r="BK208" s="23">
        <f>COUNTIFS('Faturamento SP2'!$D$2:$D$557,'Infos Relatório'!$B$164,'Faturamento SP2'!$E$2:$E$557,'Infos Relatório'!$B208,'Faturamento SP2'!$Z$2:$Z$557,'Infos Relatório'!BK$1)</f>
        <v>0</v>
      </c>
      <c r="BL208" s="14">
        <f>SUMIFS('Faturamento SP2'!$G$2:$G$557,'Faturamento SP2'!$D$2:$D$557,'Infos Relatório'!$B$164,'Faturamento SP2'!$E$2:$E$557,'Infos Relatório'!$B208,'Faturamento SP2'!$Z$2:$Z$557,'Infos Relatório'!BK$1)</f>
        <v>0</v>
      </c>
      <c r="BM208" s="14">
        <f>SUMIFS('Faturamento SP2'!$J$2:$J$557,'Faturamento SP2'!$D$2:$D$557,'Infos Relatório'!$B$164,'Faturamento SP2'!$E$2:$E$557,'Infos Relatório'!$B208,'Faturamento SP2'!$Z$2:$Z$557,'Infos Relatório'!BK$1)</f>
        <v>0</v>
      </c>
      <c r="BN208" s="15">
        <f>SUMIFS('Faturamento SP2'!$O$2:$O$557,'Faturamento SP2'!$D$2:$D$557,'Infos Relatório'!$B$164,'Faturamento SP2'!$E$2:$E$557,'Infos Relatório'!$B208,'Faturamento SP2'!$Z$2:$Z$557,'Infos Relatório'!BK$1,'Faturamento SP2'!$T$2:$T$557,"Sim")+SUMIFS('Faturamento SP2'!$P$2:$P$557,'Faturamento SP2'!$D$2:$D$557,'Infos Relatório'!$B$164,'Faturamento SP2'!$E$2:$E$557,'Infos Relatório'!$B208,'Faturamento SP2'!$Z$2:$Z$557,'Infos Relatório'!BK$1,'Faturamento SP2'!$T$2:$T$557,"Sim")</f>
        <v>0</v>
      </c>
      <c r="BO208" s="27" t="e">
        <f t="shared" si="70"/>
        <v>#DIV/0!</v>
      </c>
      <c r="BP208" s="24">
        <f>SUMIFS('Faturamento SP2'!$H$2:$H$557,'Faturamento SP2'!$D$2:$D$557,'Infos Relatório'!$B$164,'Faturamento SP2'!$E$2:$E$557,'Infos Relatório'!$B208,'Faturamento SP2'!$Z$2:$Z$557,'Infos Relatório'!BK$1)</f>
        <v>0</v>
      </c>
      <c r="BQ208" s="23">
        <f>COUNTIFS('Faturamento SP2'!$D$2:$D$557,'Infos Relatório'!$B$164,'Faturamento SP2'!$E$2:$E$557,'Infos Relatório'!$B208,'Faturamento SP2'!$Z$2:$Z$557,'Infos Relatório'!BQ$1)</f>
        <v>0</v>
      </c>
      <c r="BR208" s="14">
        <f>SUMIFS('Faturamento SP2'!$G$2:$G$557,'Faturamento SP2'!$D$2:$D$557,'Infos Relatório'!$B$164,'Faturamento SP2'!$E$2:$E$557,'Infos Relatório'!$B208,'Faturamento SP2'!$Z$2:$Z$557,'Infos Relatório'!BQ$1)</f>
        <v>0</v>
      </c>
      <c r="BS208" s="14">
        <f>SUMIFS('Faturamento SP2'!$J$2:$J$557,'Faturamento SP2'!$D$2:$D$557,'Infos Relatório'!$B$164,'Faturamento SP2'!$E$2:$E$557,'Infos Relatório'!$B208,'Faturamento SP2'!$Z$2:$Z$557,'Infos Relatório'!BQ$1)</f>
        <v>0</v>
      </c>
      <c r="BT208" s="15">
        <f>SUMIFS('Faturamento SP2'!$O$2:$O$557,'Faturamento SP2'!$D$2:$D$557,'Infos Relatório'!$B$164,'Faturamento SP2'!$E$2:$E$557,'Infos Relatório'!$B208,'Faturamento SP2'!$Z$2:$Z$557,'Infos Relatório'!BQ$1,'Faturamento SP2'!$T$2:$T$557,"Sim")+SUMIFS('Faturamento SP2'!$P$2:$P$557,'Faturamento SP2'!$D$2:$D$557,'Infos Relatório'!$B$164,'Faturamento SP2'!$E$2:$E$557,'Infos Relatório'!$B208,'Faturamento SP2'!$Z$2:$Z$557,'Infos Relatório'!BQ$1,'Faturamento SP2'!$T$2:$T$557,"Sim")</f>
        <v>0</v>
      </c>
      <c r="BU208" s="27" t="e">
        <f t="shared" si="71"/>
        <v>#DIV/0!</v>
      </c>
      <c r="BV208" s="24">
        <f>SUMIFS('Faturamento SP2'!$H$2:$H$557,'Faturamento SP2'!$D$2:$D$557,'Infos Relatório'!$B$164,'Faturamento SP2'!$E$2:$E$557,'Infos Relatório'!$B208,'Faturamento SP2'!$Z$2:$Z$557,'Infos Relatório'!BQ$1)</f>
        <v>0</v>
      </c>
    </row>
    <row r="209" spans="2:74">
      <c r="B209" s="17" t="s">
        <v>188</v>
      </c>
      <c r="C209" s="23">
        <f>COUNTIFS('Faturamento SP2'!$D$2:$D$557,'Infos Relatório'!$B$164,'Faturamento SP2'!$E$2:$E$557,'Infos Relatório'!$B209,'Faturamento SP2'!$Z$2:$Z$557,'Infos Relatório'!C$1)</f>
        <v>0</v>
      </c>
      <c r="D209" s="14">
        <f>SUMIFS('Faturamento SP2'!$G$2:$G$557,'Faturamento SP2'!$D$2:$D$557,'Infos Relatório'!$B$164,'Faturamento SP2'!$E$2:$E$557,'Infos Relatório'!$B209,'Faturamento SP2'!$Z$2:$Z$557,'Infos Relatório'!C$1)</f>
        <v>0</v>
      </c>
      <c r="E209" s="55">
        <f>SUMIFS('Faturamento SP2'!$J$2:$J$557,'Faturamento SP2'!$D$2:$D$557,'Infos Relatório'!$B$164,'Faturamento SP2'!$E$2:$E$557,'Infos Relatório'!$B209,'Faturamento SP2'!$Z$2:$Z$557,'Infos Relatório'!C$1)</f>
        <v>0</v>
      </c>
      <c r="F209" s="15">
        <f>SUMIFS('Faturamento SP2'!$O$2:$O$557,'Faturamento SP2'!$D$2:$D$557,'Infos Relatório'!$B$164,'Faturamento SP2'!$E$2:$E$557,'Infos Relatório'!$B209,'Faturamento SP2'!$Z$2:$Z$557,'Infos Relatório'!C$1,'Faturamento SP2'!$T$2:$T$557,"Sim")+SUMIFS('Faturamento SP2'!$P$2:$P$557,'Faturamento SP2'!$D$2:$D$557,'Infos Relatório'!$B$164,'Faturamento SP2'!$E$2:$E$557,'Infos Relatório'!$B209,'Faturamento SP2'!$Z$2:$Z$557,'Infos Relatório'!C$1,'Faturamento SP2'!$T$2:$T$557,"Sim")</f>
        <v>0</v>
      </c>
      <c r="G209" s="60" t="e">
        <f t="shared" si="60"/>
        <v>#DIV/0!</v>
      </c>
      <c r="H209" s="24">
        <f>SUMIFS('Faturamento SP2'!$H$2:$H$557,'Faturamento SP2'!$D$2:$D$557,'Infos Relatório'!$B$164,'Faturamento SP2'!$E$2:$E$557,'Infos Relatório'!$B209,'Faturamento SP2'!$Z$2:$Z$557,'Infos Relatório'!C$1)</f>
        <v>0</v>
      </c>
      <c r="I209" s="23">
        <f>COUNTIFS('Faturamento SP2'!$D$2:$D$557,'Infos Relatório'!$B$164,'Faturamento SP2'!$E$2:$E$557,'Infos Relatório'!$B209,'Faturamento SP2'!$Z$2:$Z$557,'Infos Relatório'!I$1)</f>
        <v>0</v>
      </c>
      <c r="J209" s="14">
        <f>SUMIFS('Faturamento SP2'!$G$2:$G$557,'Faturamento SP2'!$D$2:$D$557,'Infos Relatório'!$B$164,'Faturamento SP2'!$E$2:$E$557,'Infos Relatório'!$B209,'Faturamento SP2'!$Z$2:$Z$557,'Infos Relatório'!I$1)</f>
        <v>0</v>
      </c>
      <c r="K209" s="55">
        <f>SUMIFS('Faturamento SP2'!$J$2:$J$557,'Faturamento SP2'!$D$2:$D$557,'Infos Relatório'!$B$164,'Faturamento SP2'!$E$2:$E$557,'Infos Relatório'!$B209,'Faturamento SP2'!$Z$2:$Z$557,'Infos Relatório'!I$1)</f>
        <v>0</v>
      </c>
      <c r="L209" s="15">
        <f>SUMIFS('Faturamento SP2'!$O$2:$O$557,'Faturamento SP2'!$D$2:$D$557,'Infos Relatório'!$B$164,'Faturamento SP2'!$E$2:$E$557,'Infos Relatório'!$B209,'Faturamento SP2'!$Z$2:$Z$557,'Infos Relatório'!I$1,'Faturamento SP2'!$T$2:$T$557,"Sim")+SUMIFS('Faturamento SP2'!$P$2:$P$557,'Faturamento SP2'!$D$2:$D$557,'Infos Relatório'!$B$164,'Faturamento SP2'!$E$2:$E$557,'Infos Relatório'!$B209,'Faturamento SP2'!$Z$2:$Z$557,'Infos Relatório'!I$1,'Faturamento SP2'!$T$2:$T$557,"Sim")</f>
        <v>0</v>
      </c>
      <c r="M209" s="27" t="e">
        <f t="shared" si="61"/>
        <v>#DIV/0!</v>
      </c>
      <c r="N209" s="24">
        <f>SUMIFS('Faturamento SP2'!$H$2:$H$557,'Faturamento SP2'!$D$2:$D$557,'Infos Relatório'!$B$164,'Faturamento SP2'!$E$2:$E$557,'Infos Relatório'!$B209,'Faturamento SP2'!$Z$2:$Z$557,'Infos Relatório'!I$1)</f>
        <v>0</v>
      </c>
      <c r="O209" s="23">
        <f>COUNTIFS('Faturamento SP2'!$D$2:$D$557,'Infos Relatório'!$B$164,'Faturamento SP2'!$E$2:$E$557,'Infos Relatório'!$B209,'Faturamento SP2'!$Z$2:$Z$557,'Infos Relatório'!O$1)</f>
        <v>0</v>
      </c>
      <c r="P209" s="14">
        <f>SUMIFS('Faturamento SP2'!$G$2:$G$557,'Faturamento SP2'!$D$2:$D$557,'Infos Relatório'!$B$164,'Faturamento SP2'!$E$2:$E$557,'Infos Relatório'!$B209,'Faturamento SP2'!$Z$2:$Z$557,'Infos Relatório'!O$1)</f>
        <v>0</v>
      </c>
      <c r="Q209" s="14">
        <f>SUMIFS('Faturamento SP2'!$J$2:$J$557,'Faturamento SP2'!$D$2:$D$557,'Infos Relatório'!$B$164,'Faturamento SP2'!$E$2:$E$557,'Infos Relatório'!$B209,'Faturamento SP2'!$Z$2:$Z$557,'Infos Relatório'!O$1)</f>
        <v>0</v>
      </c>
      <c r="R209" s="15">
        <f>SUMIFS('Faturamento SP2'!$O$2:$O$557,'Faturamento SP2'!$D$2:$D$557,'Infos Relatório'!$B$164,'Faturamento SP2'!$E$2:$E$557,'Infos Relatório'!$B209,'Faturamento SP2'!$Z$2:$Z$557,'Infos Relatório'!O$1,'Faturamento SP2'!$T$2:$T$557,"Sim")+SUMIFS('Faturamento SP2'!$P$2:$P$557,'Faturamento SP2'!$D$2:$D$557,'Infos Relatório'!$B$164,'Faturamento SP2'!$E$2:$E$557,'Infos Relatório'!$B209,'Faturamento SP2'!$Z$2:$Z$557,'Infos Relatório'!O$1,'Faturamento SP2'!$T$2:$T$557,"Sim")</f>
        <v>0</v>
      </c>
      <c r="S209" s="27" t="e">
        <f t="shared" si="62"/>
        <v>#DIV/0!</v>
      </c>
      <c r="T209" s="24">
        <f>SUMIFS('Faturamento SP2'!$H$2:$H$557,'Faturamento SP2'!$D$2:$D$557,'Infos Relatório'!$B$164,'Faturamento SP2'!$E$2:$E$557,'Infos Relatório'!$B209,'Faturamento SP2'!$Z$2:$Z$557,'Infos Relatório'!O$1)</f>
        <v>0</v>
      </c>
      <c r="U209" s="23">
        <f>COUNTIFS('Faturamento SP2'!$D$2:$D$557,'Infos Relatório'!$B$164,'Faturamento SP2'!$E$2:$E$557,'Infos Relatório'!$B209,'Faturamento SP2'!$Z$2:$Z$557,'Infos Relatório'!U$1)</f>
        <v>0</v>
      </c>
      <c r="V209" s="14">
        <f>SUMIFS('Faturamento SP2'!$G$2:$G$557,'Faturamento SP2'!$D$2:$D$557,'Infos Relatório'!$B$164,'Faturamento SP2'!$E$2:$E$557,'Infos Relatório'!$B209,'Faturamento SP2'!$Z$2:$Z$557,'Infos Relatório'!U$1)</f>
        <v>0</v>
      </c>
      <c r="W209" s="14">
        <f>SUMIFS('Faturamento SP2'!$J$2:$J$557,'Faturamento SP2'!$D$2:$D$557,'Infos Relatório'!$B$164,'Faturamento SP2'!$E$2:$E$557,'Infos Relatório'!$B209,'Faturamento SP2'!$Z$2:$Z$557,'Infos Relatório'!U$1)</f>
        <v>0</v>
      </c>
      <c r="X209" s="15">
        <f>SUMIFS('Faturamento SP2'!$O$2:$O$557,'Faturamento SP2'!$D$2:$D$557,'Infos Relatório'!$B$164,'Faturamento SP2'!$E$2:$E$557,'Infos Relatório'!$B209,'Faturamento SP2'!$Z$2:$Z$557,'Infos Relatório'!U$1,'Faturamento SP2'!$T$2:$T$557,"Sim")+SUMIFS('Faturamento SP2'!$P$2:$P$557,'Faturamento SP2'!$D$2:$D$557,'Infos Relatório'!$B$164,'Faturamento SP2'!$E$2:$E$557,'Infos Relatório'!$B209,'Faturamento SP2'!$Z$2:$Z$557,'Infos Relatório'!U$1,'Faturamento SP2'!$T$2:$T$557,"Sim")</f>
        <v>0</v>
      </c>
      <c r="Y209" s="27" t="e">
        <f t="shared" si="63"/>
        <v>#DIV/0!</v>
      </c>
      <c r="Z209" s="24">
        <f>SUMIFS('Faturamento SP2'!$H$2:$H$557,'Faturamento SP2'!$D$2:$D$557,'Infos Relatório'!$B$164,'Faturamento SP2'!$E$2:$E$557,'Infos Relatório'!$B209,'Faturamento SP2'!$Z$2:$Z$557,'Infos Relatório'!U$1)</f>
        <v>0</v>
      </c>
      <c r="AA209" s="23">
        <f>COUNTIFS('Faturamento SP2'!$D$2:$D$557,'Infos Relatório'!$B$164,'Faturamento SP2'!$E$2:$E$557,'Infos Relatório'!$B209,'Faturamento SP2'!$Z$2:$Z$557,'Infos Relatório'!AA$1)</f>
        <v>0</v>
      </c>
      <c r="AB209" s="14">
        <f>SUMIFS('Faturamento SP2'!$G$2:$G$557,'Faturamento SP2'!$D$2:$D$557,'Infos Relatório'!$B$164,'Faturamento SP2'!$E$2:$E$557,'Infos Relatório'!$B209,'Faturamento SP2'!$Z$2:$Z$557,'Infos Relatório'!AA$1)</f>
        <v>0</v>
      </c>
      <c r="AC209" s="14">
        <f>SUMIFS('Faturamento SP2'!$J$2:$J$557,'Faturamento SP2'!$D$2:$D$557,'Infos Relatório'!$B$164,'Faturamento SP2'!$E$2:$E$557,'Infos Relatório'!$B209,'Faturamento SP2'!$Z$2:$Z$557,'Infos Relatório'!AA$1)</f>
        <v>0</v>
      </c>
      <c r="AD209" s="15">
        <f>SUMIFS('Faturamento SP2'!$O$2:$O$557,'Faturamento SP2'!$D$2:$D$557,'Infos Relatório'!$B$164,'Faturamento SP2'!$E$2:$E$557,'Infos Relatório'!$B209,'Faturamento SP2'!$Z$2:$Z$557,'Infos Relatório'!AA$1,'Faturamento SP2'!$T$2:$T$557,"Sim")+SUMIFS('Faturamento SP2'!$P$2:$P$557,'Faturamento SP2'!$D$2:$D$557,'Infos Relatório'!$B$164,'Faturamento SP2'!$E$2:$E$557,'Infos Relatório'!$B209,'Faturamento SP2'!$Z$2:$Z$557,'Infos Relatório'!AA$1,'Faturamento SP2'!$T$2:$T$557,"Sim")</f>
        <v>0</v>
      </c>
      <c r="AE209" s="27" t="e">
        <f t="shared" si="64"/>
        <v>#DIV/0!</v>
      </c>
      <c r="AF209" s="24">
        <f>SUMIFS('Faturamento SP2'!$H$2:$H$557,'Faturamento SP2'!$D$2:$D$557,'Infos Relatório'!$B$164,'Faturamento SP2'!$E$2:$E$557,'Infos Relatório'!$B209,'Faturamento SP2'!$Z$2:$Z$557,'Infos Relatório'!AA$1)</f>
        <v>0</v>
      </c>
      <c r="AG209" s="23">
        <f>COUNTIFS('Faturamento SP2'!$D$2:$D$557,'Infos Relatório'!$B$164,'Faturamento SP2'!$E$2:$E$557,'Infos Relatório'!$B209,'Faturamento SP2'!$Z$2:$Z$557,'Infos Relatório'!AG$1)</f>
        <v>0</v>
      </c>
      <c r="AH209" s="14">
        <f>SUMIFS('Faturamento SP2'!$G$2:$G$557,'Faturamento SP2'!$D$2:$D$557,'Infos Relatório'!$B$164,'Faturamento SP2'!$E$2:$E$557,'Infos Relatório'!$B209,'Faturamento SP2'!$Z$2:$Z$557,'Infos Relatório'!AG$1)</f>
        <v>0</v>
      </c>
      <c r="AI209" s="14">
        <f>SUMIFS('Faturamento SP2'!$J$2:$J$557,'Faturamento SP2'!$D$2:$D$557,'Infos Relatório'!$B$164,'Faturamento SP2'!$E$2:$E$557,'Infos Relatório'!$B209,'Faturamento SP2'!$Z$2:$Z$557,'Infos Relatório'!AG$1)</f>
        <v>0</v>
      </c>
      <c r="AJ209" s="15">
        <f>SUMIFS('Faturamento SP2'!$O$2:$O$557,'Faturamento SP2'!$D$2:$D$557,'Infos Relatório'!$B$164,'Faturamento SP2'!$E$2:$E$557,'Infos Relatório'!$B209,'Faturamento SP2'!$Z$2:$Z$557,'Infos Relatório'!AG$1,'Faturamento SP2'!$T$2:$T$557,"Sim")+SUMIFS('Faturamento SP2'!$P$2:$P$557,'Faturamento SP2'!$D$2:$D$557,'Infos Relatório'!$B$164,'Faturamento SP2'!$E$2:$E$557,'Infos Relatório'!$B209,'Faturamento SP2'!$Z$2:$Z$557,'Infos Relatório'!AG$1,'Faturamento SP2'!$T$2:$T$557,"Sim")</f>
        <v>0</v>
      </c>
      <c r="AK209" s="27" t="e">
        <f t="shared" si="65"/>
        <v>#DIV/0!</v>
      </c>
      <c r="AL209" s="24">
        <f>SUMIFS('Faturamento SP2'!$H$2:$H$557,'Faturamento SP2'!$D$2:$D$557,'Infos Relatório'!$B$164,'Faturamento SP2'!$E$2:$E$557,'Infos Relatório'!$B209,'Faturamento SP2'!$Z$2:$Z$557,'Infos Relatório'!AG$1)</f>
        <v>0</v>
      </c>
      <c r="AM209" s="23">
        <f>COUNTIFS('Faturamento SP2'!$D$2:$D$557,'Infos Relatório'!$B$164,'Faturamento SP2'!$E$2:$E$557,'Infos Relatório'!$B209,'Faturamento SP2'!$Z$2:$Z$557,'Infos Relatório'!AM$1)</f>
        <v>0</v>
      </c>
      <c r="AN209" s="14">
        <f>SUMIFS('Faturamento SP2'!$G$2:$G$557,'Faturamento SP2'!$D$2:$D$557,'Infos Relatório'!$B$164,'Faturamento SP2'!$E$2:$E$557,'Infos Relatório'!$B209,'Faturamento SP2'!$Z$2:$Z$557,'Infos Relatório'!AM$1)</f>
        <v>0</v>
      </c>
      <c r="AO209" s="14">
        <f>SUMIFS('Faturamento SP2'!$J$2:$J$557,'Faturamento SP2'!$D$2:$D$557,'Infos Relatório'!$B$164,'Faturamento SP2'!$E$2:$E$557,'Infos Relatório'!$B209,'Faturamento SP2'!$Z$2:$Z$557,'Infos Relatório'!AM$1)</f>
        <v>0</v>
      </c>
      <c r="AP209" s="15">
        <f>SUMIFS('Faturamento SP2'!$O$2:$O$557,'Faturamento SP2'!$D$2:$D$557,'Infos Relatório'!$B$164,'Faturamento SP2'!$E$2:$E$557,'Infos Relatório'!$B209,'Faturamento SP2'!$Z$2:$Z$557,'Infos Relatório'!AM$1,'Faturamento SP2'!$T$2:$T$557,"Sim")+SUMIFS('Faturamento SP2'!$P$2:$P$557,'Faturamento SP2'!$D$2:$D$557,'Infos Relatório'!$B$164,'Faturamento SP2'!$E$2:$E$557,'Infos Relatório'!$B209,'Faturamento SP2'!$Z$2:$Z$557,'Infos Relatório'!AM$1,'Faturamento SP2'!$T$2:$T$557,"Sim")</f>
        <v>0</v>
      </c>
      <c r="AQ209" s="27" t="e">
        <f t="shared" si="66"/>
        <v>#DIV/0!</v>
      </c>
      <c r="AR209" s="24">
        <f>SUMIFS('Faturamento SP2'!$H$2:$H$557,'Faturamento SP2'!$D$2:$D$557,'Infos Relatório'!$B$164,'Faturamento SP2'!$E$2:$E$557,'Infos Relatório'!$B209,'Faturamento SP2'!$Z$2:$Z$557,'Infos Relatório'!AM$1)</f>
        <v>0</v>
      </c>
      <c r="AS209" s="23">
        <f>COUNTIFS('Faturamento SP2'!$D$2:$D$557,'Infos Relatório'!$B$164,'Faturamento SP2'!$E$2:$E$557,'Infos Relatório'!$B209,'Faturamento SP2'!$Z$2:$Z$557,'Infos Relatório'!AS$1)</f>
        <v>0</v>
      </c>
      <c r="AT209" s="14">
        <f>SUMIFS('Faturamento SP2'!$G$2:$G$557,'Faturamento SP2'!$D$2:$D$557,'Infos Relatório'!$B$164,'Faturamento SP2'!$E$2:$E$557,'Infos Relatório'!$B209,'Faturamento SP2'!$Z$2:$Z$557,'Infos Relatório'!AS$1)</f>
        <v>0</v>
      </c>
      <c r="AU209" s="14">
        <f>SUMIFS('Faturamento SP2'!$J$2:$J$557,'Faturamento SP2'!$D$2:$D$557,'Infos Relatório'!$B$164,'Faturamento SP2'!$E$2:$E$557,'Infos Relatório'!$B209,'Faturamento SP2'!$Z$2:$Z$557,'Infos Relatório'!AS$1)</f>
        <v>0</v>
      </c>
      <c r="AV209" s="15">
        <f>SUMIFS('Faturamento SP2'!$O$2:$O$557,'Faturamento SP2'!$D$2:$D$557,'Infos Relatório'!$B$164,'Faturamento SP2'!$E$2:$E$557,'Infos Relatório'!$B209,'Faturamento SP2'!$Z$2:$Z$557,'Infos Relatório'!AS$1,'Faturamento SP2'!$T$2:$T$557,"Sim")+SUMIFS('Faturamento SP2'!$P$2:$P$557,'Faturamento SP2'!$D$2:$D$557,'Infos Relatório'!$B$164,'Faturamento SP2'!$E$2:$E$557,'Infos Relatório'!$B209,'Faturamento SP2'!$Z$2:$Z$557,'Infos Relatório'!AS$1,'Faturamento SP2'!$T$2:$T$557,"Sim")</f>
        <v>0</v>
      </c>
      <c r="AW209" s="27" t="e">
        <f t="shared" si="67"/>
        <v>#DIV/0!</v>
      </c>
      <c r="AX209" s="24">
        <f>SUMIFS('Faturamento SP2'!$H$2:$H$557,'Faturamento SP2'!$D$2:$D$557,'Infos Relatório'!$B$164,'Faturamento SP2'!$E$2:$E$557,'Infos Relatório'!$B209,'Faturamento SP2'!$Z$2:$Z$557,'Infos Relatório'!AS$1)</f>
        <v>0</v>
      </c>
      <c r="AY209" s="23">
        <f>COUNTIFS('Faturamento SP2'!$D$2:$D$557,'Infos Relatório'!$B$164,'Faturamento SP2'!$E$2:$E$557,'Infos Relatório'!$B209,'Faturamento SP2'!$Z$2:$Z$557,'Infos Relatório'!AY$1)</f>
        <v>0</v>
      </c>
      <c r="AZ209" s="14">
        <f>SUMIFS('Faturamento SP2'!$G$2:$G$557,'Faturamento SP2'!$D$2:$D$557,'Infos Relatório'!$B$164,'Faturamento SP2'!$E$2:$E$557,'Infos Relatório'!$B209,'Faturamento SP2'!$Z$2:$Z$557,'Infos Relatório'!AY$1)</f>
        <v>0</v>
      </c>
      <c r="BA209" s="14">
        <f>SUMIFS('Faturamento SP2'!$J$2:$J$557,'Faturamento SP2'!$D$2:$D$557,'Infos Relatório'!$B$164,'Faturamento SP2'!$E$2:$E$557,'Infos Relatório'!$B209,'Faturamento SP2'!$Z$2:$Z$557,'Infos Relatório'!AY$1)</f>
        <v>0</v>
      </c>
      <c r="BB209" s="15">
        <f>SUMIFS('Faturamento SP2'!$O$2:$O$557,'Faturamento SP2'!$D$2:$D$557,'Infos Relatório'!$B$164,'Faturamento SP2'!$E$2:$E$557,'Infos Relatório'!$B209,'Faturamento SP2'!$Z$2:$Z$557,'Infos Relatório'!AY$1,'Faturamento SP2'!$T$2:$T$557,"Sim")+SUMIFS('Faturamento SP2'!$P$2:$P$557,'Faturamento SP2'!$D$2:$D$557,'Infos Relatório'!$B$164,'Faturamento SP2'!$E$2:$E$557,'Infos Relatório'!$B209,'Faturamento SP2'!$Z$2:$Z$557,'Infos Relatório'!AY$1,'Faturamento SP2'!$T$2:$T$557,"Sim")</f>
        <v>0</v>
      </c>
      <c r="BC209" s="27" t="e">
        <f t="shared" si="68"/>
        <v>#DIV/0!</v>
      </c>
      <c r="BD209" s="24">
        <f>SUMIFS('Faturamento SP2'!$H$2:$H$557,'Faturamento SP2'!$D$2:$D$557,'Infos Relatório'!$B$164,'Faturamento SP2'!$E$2:$E$557,'Infos Relatório'!$B209,'Faturamento SP2'!$Z$2:$Z$557,'Infos Relatório'!AY$1)</f>
        <v>0</v>
      </c>
      <c r="BE209" s="23">
        <f>COUNTIFS('Faturamento SP2'!$D$2:$D$557,'Infos Relatório'!$B$164,'Faturamento SP2'!$E$2:$E$557,'Infos Relatório'!$B209,'Faturamento SP2'!$Z$2:$Z$557,'Infos Relatório'!BE$1)</f>
        <v>0</v>
      </c>
      <c r="BF209" s="14">
        <f>SUMIFS('Faturamento SP2'!$G$2:$G$557,'Faturamento SP2'!$D$2:$D$557,'Infos Relatório'!$B$164,'Faturamento SP2'!$E$2:$E$557,'Infos Relatório'!$B209,'Faturamento SP2'!$Z$2:$Z$557,'Infos Relatório'!BE$1)</f>
        <v>0</v>
      </c>
      <c r="BG209" s="14">
        <f>SUMIFS('Faturamento SP2'!$J$2:$J$557,'Faturamento SP2'!$D$2:$D$557,'Infos Relatório'!$B$164,'Faturamento SP2'!$E$2:$E$557,'Infos Relatório'!$B209,'Faturamento SP2'!$Z$2:$Z$557,'Infos Relatório'!BE$1)</f>
        <v>0</v>
      </c>
      <c r="BH209" s="15">
        <f>SUMIFS('Faturamento SP2'!$O$2:$O$557,'Faturamento SP2'!$D$2:$D$557,'Infos Relatório'!$B$164,'Faturamento SP2'!$E$2:$E$557,'Infos Relatório'!$B209,'Faturamento SP2'!$Z$2:$Z$557,'Infos Relatório'!BE$1,'Faturamento SP2'!$T$2:$T$557,"Sim")+SUMIFS('Faturamento SP2'!$P$2:$P$557,'Faturamento SP2'!$D$2:$D$557,'Infos Relatório'!$B$164,'Faturamento SP2'!$E$2:$E$557,'Infos Relatório'!$B209,'Faturamento SP2'!$Z$2:$Z$557,'Infos Relatório'!BE$1,'Faturamento SP2'!$T$2:$T$557,"Sim")</f>
        <v>0</v>
      </c>
      <c r="BI209" s="27" t="e">
        <f t="shared" si="69"/>
        <v>#DIV/0!</v>
      </c>
      <c r="BJ209" s="24">
        <f>SUMIFS('Faturamento SP2'!$H$2:$H$557,'Faturamento SP2'!$D$2:$D$557,'Infos Relatório'!$B$164,'Faturamento SP2'!$E$2:$E$557,'Infos Relatório'!$B209,'Faturamento SP2'!$Z$2:$Z$557,'Infos Relatório'!BE$1)</f>
        <v>0</v>
      </c>
      <c r="BK209" s="23">
        <f>COUNTIFS('Faturamento SP2'!$D$2:$D$557,'Infos Relatório'!$B$164,'Faturamento SP2'!$E$2:$E$557,'Infos Relatório'!$B209,'Faturamento SP2'!$Z$2:$Z$557,'Infos Relatório'!BK$1)</f>
        <v>0</v>
      </c>
      <c r="BL209" s="14">
        <f>SUMIFS('Faturamento SP2'!$G$2:$G$557,'Faturamento SP2'!$D$2:$D$557,'Infos Relatório'!$B$164,'Faturamento SP2'!$E$2:$E$557,'Infos Relatório'!$B209,'Faturamento SP2'!$Z$2:$Z$557,'Infos Relatório'!BK$1)</f>
        <v>0</v>
      </c>
      <c r="BM209" s="14">
        <f>SUMIFS('Faturamento SP2'!$J$2:$J$557,'Faturamento SP2'!$D$2:$D$557,'Infos Relatório'!$B$164,'Faturamento SP2'!$E$2:$E$557,'Infos Relatório'!$B209,'Faturamento SP2'!$Z$2:$Z$557,'Infos Relatório'!BK$1)</f>
        <v>0</v>
      </c>
      <c r="BN209" s="15">
        <f>SUMIFS('Faturamento SP2'!$O$2:$O$557,'Faturamento SP2'!$D$2:$D$557,'Infos Relatório'!$B$164,'Faturamento SP2'!$E$2:$E$557,'Infos Relatório'!$B209,'Faturamento SP2'!$Z$2:$Z$557,'Infos Relatório'!BK$1,'Faturamento SP2'!$T$2:$T$557,"Sim")+SUMIFS('Faturamento SP2'!$P$2:$P$557,'Faturamento SP2'!$D$2:$D$557,'Infos Relatório'!$B$164,'Faturamento SP2'!$E$2:$E$557,'Infos Relatório'!$B209,'Faturamento SP2'!$Z$2:$Z$557,'Infos Relatório'!BK$1,'Faturamento SP2'!$T$2:$T$557,"Sim")</f>
        <v>0</v>
      </c>
      <c r="BO209" s="27" t="e">
        <f t="shared" si="70"/>
        <v>#DIV/0!</v>
      </c>
      <c r="BP209" s="24">
        <f>SUMIFS('Faturamento SP2'!$H$2:$H$557,'Faturamento SP2'!$D$2:$D$557,'Infos Relatório'!$B$164,'Faturamento SP2'!$E$2:$E$557,'Infos Relatório'!$B209,'Faturamento SP2'!$Z$2:$Z$557,'Infos Relatório'!BK$1)</f>
        <v>0</v>
      </c>
      <c r="BQ209" s="23">
        <f>COUNTIFS('Faturamento SP2'!$D$2:$D$557,'Infos Relatório'!$B$164,'Faturamento SP2'!$E$2:$E$557,'Infos Relatório'!$B209,'Faturamento SP2'!$Z$2:$Z$557,'Infos Relatório'!BQ$1)</f>
        <v>0</v>
      </c>
      <c r="BR209" s="14">
        <f>SUMIFS('Faturamento SP2'!$G$2:$G$557,'Faturamento SP2'!$D$2:$D$557,'Infos Relatório'!$B$164,'Faturamento SP2'!$E$2:$E$557,'Infos Relatório'!$B209,'Faturamento SP2'!$Z$2:$Z$557,'Infos Relatório'!BQ$1)</f>
        <v>0</v>
      </c>
      <c r="BS209" s="14">
        <f>SUMIFS('Faturamento SP2'!$J$2:$J$557,'Faturamento SP2'!$D$2:$D$557,'Infos Relatório'!$B$164,'Faturamento SP2'!$E$2:$E$557,'Infos Relatório'!$B209,'Faturamento SP2'!$Z$2:$Z$557,'Infos Relatório'!BQ$1)</f>
        <v>0</v>
      </c>
      <c r="BT209" s="15">
        <f>SUMIFS('Faturamento SP2'!$O$2:$O$557,'Faturamento SP2'!$D$2:$D$557,'Infos Relatório'!$B$164,'Faturamento SP2'!$E$2:$E$557,'Infos Relatório'!$B209,'Faturamento SP2'!$Z$2:$Z$557,'Infos Relatório'!BQ$1,'Faturamento SP2'!$T$2:$T$557,"Sim")+SUMIFS('Faturamento SP2'!$P$2:$P$557,'Faturamento SP2'!$D$2:$D$557,'Infos Relatório'!$B$164,'Faturamento SP2'!$E$2:$E$557,'Infos Relatório'!$B209,'Faturamento SP2'!$Z$2:$Z$557,'Infos Relatório'!BQ$1,'Faturamento SP2'!$T$2:$T$557,"Sim")</f>
        <v>0</v>
      </c>
      <c r="BU209" s="27" t="e">
        <f t="shared" si="71"/>
        <v>#DIV/0!</v>
      </c>
      <c r="BV209" s="24">
        <f>SUMIFS('Faturamento SP2'!$H$2:$H$557,'Faturamento SP2'!$D$2:$D$557,'Infos Relatório'!$B$164,'Faturamento SP2'!$E$2:$E$557,'Infos Relatório'!$B209,'Faturamento SP2'!$Z$2:$Z$557,'Infos Relatório'!BQ$1)</f>
        <v>0</v>
      </c>
    </row>
    <row r="210" spans="2:74">
      <c r="B210" s="17" t="s">
        <v>278</v>
      </c>
      <c r="C210" s="23">
        <f>COUNTIFS('Faturamento SP2'!$D$2:$D$557,'Infos Relatório'!$B$164,'Faturamento SP2'!$E$2:$E$557,'Infos Relatório'!$B210,'Faturamento SP2'!$Z$2:$Z$557,'Infos Relatório'!C$1)</f>
        <v>0</v>
      </c>
      <c r="D210" s="14">
        <f>SUMIFS('Faturamento SP2'!$G$2:$G$557,'Faturamento SP2'!$D$2:$D$557,'Infos Relatório'!$B$164,'Faturamento SP2'!$E$2:$E$557,'Infos Relatório'!$B210,'Faturamento SP2'!$Z$2:$Z$557,'Infos Relatório'!C$1)</f>
        <v>0</v>
      </c>
      <c r="E210" s="55">
        <f>SUMIFS('Faturamento SP2'!$J$2:$J$557,'Faturamento SP2'!$D$2:$D$557,'Infos Relatório'!$B$164,'Faturamento SP2'!$E$2:$E$557,'Infos Relatório'!$B210,'Faturamento SP2'!$Z$2:$Z$557,'Infos Relatório'!C$1)</f>
        <v>0</v>
      </c>
      <c r="F210" s="15">
        <f>SUMIFS('Faturamento SP2'!$O$2:$O$557,'Faturamento SP2'!$D$2:$D$557,'Infos Relatório'!$B$164,'Faturamento SP2'!$E$2:$E$557,'Infos Relatório'!$B210,'Faturamento SP2'!$Z$2:$Z$557,'Infos Relatório'!C$1,'Faturamento SP2'!$T$2:$T$557,"Sim")+SUMIFS('Faturamento SP2'!$P$2:$P$557,'Faturamento SP2'!$D$2:$D$557,'Infos Relatório'!$B$164,'Faturamento SP2'!$E$2:$E$557,'Infos Relatório'!$B210,'Faturamento SP2'!$Z$2:$Z$557,'Infos Relatório'!C$1,'Faturamento SP2'!$T$2:$T$557,"Sim")</f>
        <v>0</v>
      </c>
      <c r="G210" s="60" t="e">
        <f t="shared" si="60"/>
        <v>#DIV/0!</v>
      </c>
      <c r="H210" s="24">
        <f>SUMIFS('Faturamento SP2'!$H$2:$H$557,'Faturamento SP2'!$D$2:$D$557,'Infos Relatório'!$B$164,'Faturamento SP2'!$E$2:$E$557,'Infos Relatório'!$B210,'Faturamento SP2'!$Z$2:$Z$557,'Infos Relatório'!C$1)</f>
        <v>0</v>
      </c>
      <c r="I210" s="23">
        <f>COUNTIFS('Faturamento SP2'!$D$2:$D$557,'Infos Relatório'!$B$164,'Faturamento SP2'!$E$2:$E$557,'Infos Relatório'!$B210,'Faturamento SP2'!$Z$2:$Z$557,'Infos Relatório'!I$1)</f>
        <v>0</v>
      </c>
      <c r="J210" s="14">
        <f>SUMIFS('Faturamento SP2'!$G$2:$G$557,'Faturamento SP2'!$D$2:$D$557,'Infos Relatório'!$B$164,'Faturamento SP2'!$E$2:$E$557,'Infos Relatório'!$B210,'Faturamento SP2'!$Z$2:$Z$557,'Infos Relatório'!I$1)</f>
        <v>0</v>
      </c>
      <c r="K210" s="55">
        <f>SUMIFS('Faturamento SP2'!$J$2:$J$557,'Faturamento SP2'!$D$2:$D$557,'Infos Relatório'!$B$164,'Faturamento SP2'!$E$2:$E$557,'Infos Relatório'!$B210,'Faturamento SP2'!$Z$2:$Z$557,'Infos Relatório'!I$1)</f>
        <v>0</v>
      </c>
      <c r="L210" s="15">
        <f>SUMIFS('Faturamento SP2'!$O$2:$O$557,'Faturamento SP2'!$D$2:$D$557,'Infos Relatório'!$B$164,'Faturamento SP2'!$E$2:$E$557,'Infos Relatório'!$B210,'Faturamento SP2'!$Z$2:$Z$557,'Infos Relatório'!I$1,'Faturamento SP2'!$T$2:$T$557,"Sim")+SUMIFS('Faturamento SP2'!$P$2:$P$557,'Faturamento SP2'!$D$2:$D$557,'Infos Relatório'!$B$164,'Faturamento SP2'!$E$2:$E$557,'Infos Relatório'!$B210,'Faturamento SP2'!$Z$2:$Z$557,'Infos Relatório'!I$1,'Faturamento SP2'!$T$2:$T$557,"Sim")</f>
        <v>0</v>
      </c>
      <c r="M210" s="27" t="e">
        <f t="shared" si="61"/>
        <v>#DIV/0!</v>
      </c>
      <c r="N210" s="24">
        <f>SUMIFS('Faturamento SP2'!$H$2:$H$557,'Faturamento SP2'!$D$2:$D$557,'Infos Relatório'!$B$164,'Faturamento SP2'!$E$2:$E$557,'Infos Relatório'!$B210,'Faturamento SP2'!$Z$2:$Z$557,'Infos Relatório'!I$1)</f>
        <v>0</v>
      </c>
      <c r="O210" s="23">
        <f>COUNTIFS('Faturamento SP2'!$D$2:$D$557,'Infos Relatório'!$B$164,'Faturamento SP2'!$E$2:$E$557,'Infos Relatório'!$B210,'Faturamento SP2'!$Z$2:$Z$557,'Infos Relatório'!O$1)</f>
        <v>0</v>
      </c>
      <c r="P210" s="14">
        <f>SUMIFS('Faturamento SP2'!$G$2:$G$557,'Faturamento SP2'!$D$2:$D$557,'Infos Relatório'!$B$164,'Faturamento SP2'!$E$2:$E$557,'Infos Relatório'!$B210,'Faturamento SP2'!$Z$2:$Z$557,'Infos Relatório'!O$1)</f>
        <v>0</v>
      </c>
      <c r="Q210" s="14">
        <f>SUMIFS('Faturamento SP2'!$J$2:$J$557,'Faturamento SP2'!$D$2:$D$557,'Infos Relatório'!$B$164,'Faturamento SP2'!$E$2:$E$557,'Infos Relatório'!$B210,'Faturamento SP2'!$Z$2:$Z$557,'Infos Relatório'!O$1)</f>
        <v>0</v>
      </c>
      <c r="R210" s="15">
        <f>SUMIFS('Faturamento SP2'!$O$2:$O$557,'Faturamento SP2'!$D$2:$D$557,'Infos Relatório'!$B$164,'Faturamento SP2'!$E$2:$E$557,'Infos Relatório'!$B210,'Faturamento SP2'!$Z$2:$Z$557,'Infos Relatório'!O$1,'Faturamento SP2'!$T$2:$T$557,"Sim")+SUMIFS('Faturamento SP2'!$P$2:$P$557,'Faturamento SP2'!$D$2:$D$557,'Infos Relatório'!$B$164,'Faturamento SP2'!$E$2:$E$557,'Infos Relatório'!$B210,'Faturamento SP2'!$Z$2:$Z$557,'Infos Relatório'!O$1,'Faturamento SP2'!$T$2:$T$557,"Sim")</f>
        <v>0</v>
      </c>
      <c r="S210" s="27" t="e">
        <f t="shared" si="62"/>
        <v>#DIV/0!</v>
      </c>
      <c r="T210" s="24">
        <f>SUMIFS('Faturamento SP2'!$H$2:$H$557,'Faturamento SP2'!$D$2:$D$557,'Infos Relatório'!$B$164,'Faturamento SP2'!$E$2:$E$557,'Infos Relatório'!$B210,'Faturamento SP2'!$Z$2:$Z$557,'Infos Relatório'!O$1)</f>
        <v>0</v>
      </c>
      <c r="U210" s="23">
        <f>COUNTIFS('Faturamento SP2'!$D$2:$D$557,'Infos Relatório'!$B$164,'Faturamento SP2'!$E$2:$E$557,'Infos Relatório'!$B210,'Faturamento SP2'!$Z$2:$Z$557,'Infos Relatório'!U$1)</f>
        <v>0</v>
      </c>
      <c r="V210" s="14">
        <f>SUMIFS('Faturamento SP2'!$G$2:$G$557,'Faturamento SP2'!$D$2:$D$557,'Infos Relatório'!$B$164,'Faturamento SP2'!$E$2:$E$557,'Infos Relatório'!$B210,'Faturamento SP2'!$Z$2:$Z$557,'Infos Relatório'!U$1)</f>
        <v>0</v>
      </c>
      <c r="W210" s="14">
        <f>SUMIFS('Faturamento SP2'!$J$2:$J$557,'Faturamento SP2'!$D$2:$D$557,'Infos Relatório'!$B$164,'Faturamento SP2'!$E$2:$E$557,'Infos Relatório'!$B210,'Faturamento SP2'!$Z$2:$Z$557,'Infos Relatório'!U$1)</f>
        <v>0</v>
      </c>
      <c r="X210" s="15">
        <f>SUMIFS('Faturamento SP2'!$O$2:$O$557,'Faturamento SP2'!$D$2:$D$557,'Infos Relatório'!$B$164,'Faturamento SP2'!$E$2:$E$557,'Infos Relatório'!$B210,'Faturamento SP2'!$Z$2:$Z$557,'Infos Relatório'!U$1,'Faturamento SP2'!$T$2:$T$557,"Sim")+SUMIFS('Faturamento SP2'!$P$2:$P$557,'Faturamento SP2'!$D$2:$D$557,'Infos Relatório'!$B$164,'Faturamento SP2'!$E$2:$E$557,'Infos Relatório'!$B210,'Faturamento SP2'!$Z$2:$Z$557,'Infos Relatório'!U$1,'Faturamento SP2'!$T$2:$T$557,"Sim")</f>
        <v>0</v>
      </c>
      <c r="Y210" s="27" t="e">
        <f t="shared" si="63"/>
        <v>#DIV/0!</v>
      </c>
      <c r="Z210" s="24">
        <f>SUMIFS('Faturamento SP2'!$H$2:$H$557,'Faturamento SP2'!$D$2:$D$557,'Infos Relatório'!$B$164,'Faturamento SP2'!$E$2:$E$557,'Infos Relatório'!$B210,'Faturamento SP2'!$Z$2:$Z$557,'Infos Relatório'!U$1)</f>
        <v>0</v>
      </c>
      <c r="AA210" s="23">
        <f>COUNTIFS('Faturamento SP2'!$D$2:$D$557,'Infos Relatório'!$B$164,'Faturamento SP2'!$E$2:$E$557,'Infos Relatório'!$B210,'Faturamento SP2'!$Z$2:$Z$557,'Infos Relatório'!AA$1)</f>
        <v>0</v>
      </c>
      <c r="AB210" s="14">
        <f>SUMIFS('Faturamento SP2'!$G$2:$G$557,'Faturamento SP2'!$D$2:$D$557,'Infos Relatório'!$B$164,'Faturamento SP2'!$E$2:$E$557,'Infos Relatório'!$B210,'Faturamento SP2'!$Z$2:$Z$557,'Infos Relatório'!AA$1)</f>
        <v>0</v>
      </c>
      <c r="AC210" s="14">
        <f>SUMIFS('Faturamento SP2'!$J$2:$J$557,'Faturamento SP2'!$D$2:$D$557,'Infos Relatório'!$B$164,'Faturamento SP2'!$E$2:$E$557,'Infos Relatório'!$B210,'Faturamento SP2'!$Z$2:$Z$557,'Infos Relatório'!AA$1)</f>
        <v>0</v>
      </c>
      <c r="AD210" s="15">
        <f>SUMIFS('Faturamento SP2'!$O$2:$O$557,'Faturamento SP2'!$D$2:$D$557,'Infos Relatório'!$B$164,'Faturamento SP2'!$E$2:$E$557,'Infos Relatório'!$B210,'Faturamento SP2'!$Z$2:$Z$557,'Infos Relatório'!AA$1,'Faturamento SP2'!$T$2:$T$557,"Sim")+SUMIFS('Faturamento SP2'!$P$2:$P$557,'Faturamento SP2'!$D$2:$D$557,'Infos Relatório'!$B$164,'Faturamento SP2'!$E$2:$E$557,'Infos Relatório'!$B210,'Faturamento SP2'!$Z$2:$Z$557,'Infos Relatório'!AA$1,'Faturamento SP2'!$T$2:$T$557,"Sim")</f>
        <v>0</v>
      </c>
      <c r="AE210" s="27" t="e">
        <f t="shared" si="64"/>
        <v>#DIV/0!</v>
      </c>
      <c r="AF210" s="24">
        <f>SUMIFS('Faturamento SP2'!$H$2:$H$557,'Faturamento SP2'!$D$2:$D$557,'Infos Relatório'!$B$164,'Faturamento SP2'!$E$2:$E$557,'Infos Relatório'!$B210,'Faturamento SP2'!$Z$2:$Z$557,'Infos Relatório'!AA$1)</f>
        <v>0</v>
      </c>
      <c r="AG210" s="23">
        <f>COUNTIFS('Faturamento SP2'!$D$2:$D$557,'Infos Relatório'!$B$164,'Faturamento SP2'!$E$2:$E$557,'Infos Relatório'!$B210,'Faturamento SP2'!$Z$2:$Z$557,'Infos Relatório'!AG$1)</f>
        <v>0</v>
      </c>
      <c r="AH210" s="14">
        <f>SUMIFS('Faturamento SP2'!$G$2:$G$557,'Faturamento SP2'!$D$2:$D$557,'Infos Relatório'!$B$164,'Faturamento SP2'!$E$2:$E$557,'Infos Relatório'!$B210,'Faturamento SP2'!$Z$2:$Z$557,'Infos Relatório'!AG$1)</f>
        <v>0</v>
      </c>
      <c r="AI210" s="14">
        <f>SUMIFS('Faturamento SP2'!$J$2:$J$557,'Faturamento SP2'!$D$2:$D$557,'Infos Relatório'!$B$164,'Faturamento SP2'!$E$2:$E$557,'Infos Relatório'!$B210,'Faturamento SP2'!$Z$2:$Z$557,'Infos Relatório'!AG$1)</f>
        <v>0</v>
      </c>
      <c r="AJ210" s="15">
        <f>SUMIFS('Faturamento SP2'!$O$2:$O$557,'Faturamento SP2'!$D$2:$D$557,'Infos Relatório'!$B$164,'Faturamento SP2'!$E$2:$E$557,'Infos Relatório'!$B210,'Faturamento SP2'!$Z$2:$Z$557,'Infos Relatório'!AG$1,'Faturamento SP2'!$T$2:$T$557,"Sim")+SUMIFS('Faturamento SP2'!$P$2:$P$557,'Faturamento SP2'!$D$2:$D$557,'Infos Relatório'!$B$164,'Faturamento SP2'!$E$2:$E$557,'Infos Relatório'!$B210,'Faturamento SP2'!$Z$2:$Z$557,'Infos Relatório'!AG$1,'Faturamento SP2'!$T$2:$T$557,"Sim")</f>
        <v>0</v>
      </c>
      <c r="AK210" s="27" t="e">
        <f t="shared" si="65"/>
        <v>#DIV/0!</v>
      </c>
      <c r="AL210" s="24">
        <f>SUMIFS('Faturamento SP2'!$H$2:$H$557,'Faturamento SP2'!$D$2:$D$557,'Infos Relatório'!$B$164,'Faturamento SP2'!$E$2:$E$557,'Infos Relatório'!$B210,'Faturamento SP2'!$Z$2:$Z$557,'Infos Relatório'!AG$1)</f>
        <v>0</v>
      </c>
      <c r="AM210" s="23">
        <f>COUNTIFS('Faturamento SP2'!$D$2:$D$557,'Infos Relatório'!$B$164,'Faturamento SP2'!$E$2:$E$557,'Infos Relatório'!$B210,'Faturamento SP2'!$Z$2:$Z$557,'Infos Relatório'!AM$1)</f>
        <v>0</v>
      </c>
      <c r="AN210" s="14">
        <f>SUMIFS('Faturamento SP2'!$G$2:$G$557,'Faturamento SP2'!$D$2:$D$557,'Infos Relatório'!$B$164,'Faturamento SP2'!$E$2:$E$557,'Infos Relatório'!$B210,'Faturamento SP2'!$Z$2:$Z$557,'Infos Relatório'!AM$1)</f>
        <v>0</v>
      </c>
      <c r="AO210" s="14">
        <f>SUMIFS('Faturamento SP2'!$J$2:$J$557,'Faturamento SP2'!$D$2:$D$557,'Infos Relatório'!$B$164,'Faturamento SP2'!$E$2:$E$557,'Infos Relatório'!$B210,'Faturamento SP2'!$Z$2:$Z$557,'Infos Relatório'!AM$1)</f>
        <v>0</v>
      </c>
      <c r="AP210" s="15">
        <f>SUMIFS('Faturamento SP2'!$O$2:$O$557,'Faturamento SP2'!$D$2:$D$557,'Infos Relatório'!$B$164,'Faturamento SP2'!$E$2:$E$557,'Infos Relatório'!$B210,'Faturamento SP2'!$Z$2:$Z$557,'Infos Relatório'!AM$1,'Faturamento SP2'!$T$2:$T$557,"Sim")+SUMIFS('Faturamento SP2'!$P$2:$P$557,'Faturamento SP2'!$D$2:$D$557,'Infos Relatório'!$B$164,'Faturamento SP2'!$E$2:$E$557,'Infos Relatório'!$B210,'Faturamento SP2'!$Z$2:$Z$557,'Infos Relatório'!AM$1,'Faturamento SP2'!$T$2:$T$557,"Sim")</f>
        <v>0</v>
      </c>
      <c r="AQ210" s="27" t="e">
        <f t="shared" si="66"/>
        <v>#DIV/0!</v>
      </c>
      <c r="AR210" s="24">
        <f>SUMIFS('Faturamento SP2'!$H$2:$H$557,'Faturamento SP2'!$D$2:$D$557,'Infos Relatório'!$B$164,'Faturamento SP2'!$E$2:$E$557,'Infos Relatório'!$B210,'Faturamento SP2'!$Z$2:$Z$557,'Infos Relatório'!AM$1)</f>
        <v>0</v>
      </c>
      <c r="AS210" s="23">
        <f>COUNTIFS('Faturamento SP2'!$D$2:$D$557,'Infos Relatório'!$B$164,'Faturamento SP2'!$E$2:$E$557,'Infos Relatório'!$B210,'Faturamento SP2'!$Z$2:$Z$557,'Infos Relatório'!AS$1)</f>
        <v>0</v>
      </c>
      <c r="AT210" s="14">
        <f>SUMIFS('Faturamento SP2'!$G$2:$G$557,'Faturamento SP2'!$D$2:$D$557,'Infos Relatório'!$B$164,'Faturamento SP2'!$E$2:$E$557,'Infos Relatório'!$B210,'Faturamento SP2'!$Z$2:$Z$557,'Infos Relatório'!AS$1)</f>
        <v>0</v>
      </c>
      <c r="AU210" s="14">
        <f>SUMIFS('Faturamento SP2'!$J$2:$J$557,'Faturamento SP2'!$D$2:$D$557,'Infos Relatório'!$B$164,'Faturamento SP2'!$E$2:$E$557,'Infos Relatório'!$B210,'Faturamento SP2'!$Z$2:$Z$557,'Infos Relatório'!AS$1)</f>
        <v>0</v>
      </c>
      <c r="AV210" s="15">
        <f>SUMIFS('Faturamento SP2'!$O$2:$O$557,'Faturamento SP2'!$D$2:$D$557,'Infos Relatório'!$B$164,'Faturamento SP2'!$E$2:$E$557,'Infos Relatório'!$B210,'Faturamento SP2'!$Z$2:$Z$557,'Infos Relatório'!AS$1,'Faturamento SP2'!$T$2:$T$557,"Sim")+SUMIFS('Faturamento SP2'!$P$2:$P$557,'Faturamento SP2'!$D$2:$D$557,'Infos Relatório'!$B$164,'Faturamento SP2'!$E$2:$E$557,'Infos Relatório'!$B210,'Faturamento SP2'!$Z$2:$Z$557,'Infos Relatório'!AS$1,'Faturamento SP2'!$T$2:$T$557,"Sim")</f>
        <v>0</v>
      </c>
      <c r="AW210" s="27" t="e">
        <f t="shared" si="67"/>
        <v>#DIV/0!</v>
      </c>
      <c r="AX210" s="24">
        <f>SUMIFS('Faturamento SP2'!$H$2:$H$557,'Faturamento SP2'!$D$2:$D$557,'Infos Relatório'!$B$164,'Faturamento SP2'!$E$2:$E$557,'Infos Relatório'!$B210,'Faturamento SP2'!$Z$2:$Z$557,'Infos Relatório'!AS$1)</f>
        <v>0</v>
      </c>
      <c r="AY210" s="23">
        <f>COUNTIFS('Faturamento SP2'!$D$2:$D$557,'Infos Relatório'!$B$164,'Faturamento SP2'!$E$2:$E$557,'Infos Relatório'!$B210,'Faturamento SP2'!$Z$2:$Z$557,'Infos Relatório'!AY$1)</f>
        <v>0</v>
      </c>
      <c r="AZ210" s="14">
        <f>SUMIFS('Faturamento SP2'!$G$2:$G$557,'Faturamento SP2'!$D$2:$D$557,'Infos Relatório'!$B$164,'Faturamento SP2'!$E$2:$E$557,'Infos Relatório'!$B210,'Faturamento SP2'!$Z$2:$Z$557,'Infos Relatório'!AY$1)</f>
        <v>0</v>
      </c>
      <c r="BA210" s="14">
        <f>SUMIFS('Faturamento SP2'!$J$2:$J$557,'Faturamento SP2'!$D$2:$D$557,'Infos Relatório'!$B$164,'Faturamento SP2'!$E$2:$E$557,'Infos Relatório'!$B210,'Faturamento SP2'!$Z$2:$Z$557,'Infos Relatório'!AY$1)</f>
        <v>0</v>
      </c>
      <c r="BB210" s="15">
        <f>SUMIFS('Faturamento SP2'!$O$2:$O$557,'Faturamento SP2'!$D$2:$D$557,'Infos Relatório'!$B$164,'Faturamento SP2'!$E$2:$E$557,'Infos Relatório'!$B210,'Faturamento SP2'!$Z$2:$Z$557,'Infos Relatório'!AY$1,'Faturamento SP2'!$T$2:$T$557,"Sim")+SUMIFS('Faturamento SP2'!$P$2:$P$557,'Faturamento SP2'!$D$2:$D$557,'Infos Relatório'!$B$164,'Faturamento SP2'!$E$2:$E$557,'Infos Relatório'!$B210,'Faturamento SP2'!$Z$2:$Z$557,'Infos Relatório'!AY$1,'Faturamento SP2'!$T$2:$T$557,"Sim")</f>
        <v>0</v>
      </c>
      <c r="BC210" s="27" t="e">
        <f t="shared" si="68"/>
        <v>#DIV/0!</v>
      </c>
      <c r="BD210" s="24">
        <f>SUMIFS('Faturamento SP2'!$H$2:$H$557,'Faturamento SP2'!$D$2:$D$557,'Infos Relatório'!$B$164,'Faturamento SP2'!$E$2:$E$557,'Infos Relatório'!$B210,'Faturamento SP2'!$Z$2:$Z$557,'Infos Relatório'!AY$1)</f>
        <v>0</v>
      </c>
      <c r="BE210" s="23">
        <f>COUNTIFS('Faturamento SP2'!$D$2:$D$557,'Infos Relatório'!$B$164,'Faturamento SP2'!$E$2:$E$557,'Infos Relatório'!$B210,'Faturamento SP2'!$Z$2:$Z$557,'Infos Relatório'!BE$1)</f>
        <v>0</v>
      </c>
      <c r="BF210" s="14">
        <f>SUMIFS('Faturamento SP2'!$G$2:$G$557,'Faturamento SP2'!$D$2:$D$557,'Infos Relatório'!$B$164,'Faturamento SP2'!$E$2:$E$557,'Infos Relatório'!$B210,'Faturamento SP2'!$Z$2:$Z$557,'Infos Relatório'!BE$1)</f>
        <v>0</v>
      </c>
      <c r="BG210" s="14">
        <f>SUMIFS('Faturamento SP2'!$J$2:$J$557,'Faturamento SP2'!$D$2:$D$557,'Infos Relatório'!$B$164,'Faturamento SP2'!$E$2:$E$557,'Infos Relatório'!$B210,'Faturamento SP2'!$Z$2:$Z$557,'Infos Relatório'!BE$1)</f>
        <v>0</v>
      </c>
      <c r="BH210" s="15">
        <f>SUMIFS('Faturamento SP2'!$O$2:$O$557,'Faturamento SP2'!$D$2:$D$557,'Infos Relatório'!$B$164,'Faturamento SP2'!$E$2:$E$557,'Infos Relatório'!$B210,'Faturamento SP2'!$Z$2:$Z$557,'Infos Relatório'!BE$1,'Faturamento SP2'!$T$2:$T$557,"Sim")+SUMIFS('Faturamento SP2'!$P$2:$P$557,'Faturamento SP2'!$D$2:$D$557,'Infos Relatório'!$B$164,'Faturamento SP2'!$E$2:$E$557,'Infos Relatório'!$B210,'Faturamento SP2'!$Z$2:$Z$557,'Infos Relatório'!BE$1,'Faturamento SP2'!$T$2:$T$557,"Sim")</f>
        <v>0</v>
      </c>
      <c r="BI210" s="27" t="e">
        <f t="shared" si="69"/>
        <v>#DIV/0!</v>
      </c>
      <c r="BJ210" s="24">
        <f>SUMIFS('Faturamento SP2'!$H$2:$H$557,'Faturamento SP2'!$D$2:$D$557,'Infos Relatório'!$B$164,'Faturamento SP2'!$E$2:$E$557,'Infos Relatório'!$B210,'Faturamento SP2'!$Z$2:$Z$557,'Infos Relatório'!BE$1)</f>
        <v>0</v>
      </c>
      <c r="BK210" s="23">
        <f>COUNTIFS('Faturamento SP2'!$D$2:$D$557,'Infos Relatório'!$B$164,'Faturamento SP2'!$E$2:$E$557,'Infos Relatório'!$B210,'Faturamento SP2'!$Z$2:$Z$557,'Infos Relatório'!BK$1)</f>
        <v>0</v>
      </c>
      <c r="BL210" s="14">
        <f>SUMIFS('Faturamento SP2'!$G$2:$G$557,'Faturamento SP2'!$D$2:$D$557,'Infos Relatório'!$B$164,'Faturamento SP2'!$E$2:$E$557,'Infos Relatório'!$B210,'Faturamento SP2'!$Z$2:$Z$557,'Infos Relatório'!BK$1)</f>
        <v>0</v>
      </c>
      <c r="BM210" s="14">
        <f>SUMIFS('Faturamento SP2'!$J$2:$J$557,'Faturamento SP2'!$D$2:$D$557,'Infos Relatório'!$B$164,'Faturamento SP2'!$E$2:$E$557,'Infos Relatório'!$B210,'Faturamento SP2'!$Z$2:$Z$557,'Infos Relatório'!BK$1)</f>
        <v>0</v>
      </c>
      <c r="BN210" s="15">
        <f>SUMIFS('Faturamento SP2'!$O$2:$O$557,'Faturamento SP2'!$D$2:$D$557,'Infos Relatório'!$B$164,'Faturamento SP2'!$E$2:$E$557,'Infos Relatório'!$B210,'Faturamento SP2'!$Z$2:$Z$557,'Infos Relatório'!BK$1,'Faturamento SP2'!$T$2:$T$557,"Sim")+SUMIFS('Faturamento SP2'!$P$2:$P$557,'Faturamento SP2'!$D$2:$D$557,'Infos Relatório'!$B$164,'Faturamento SP2'!$E$2:$E$557,'Infos Relatório'!$B210,'Faturamento SP2'!$Z$2:$Z$557,'Infos Relatório'!BK$1,'Faturamento SP2'!$T$2:$T$557,"Sim")</f>
        <v>0</v>
      </c>
      <c r="BO210" s="27" t="e">
        <f t="shared" si="70"/>
        <v>#DIV/0!</v>
      </c>
      <c r="BP210" s="24">
        <f>SUMIFS('Faturamento SP2'!$H$2:$H$557,'Faturamento SP2'!$D$2:$D$557,'Infos Relatório'!$B$164,'Faturamento SP2'!$E$2:$E$557,'Infos Relatório'!$B210,'Faturamento SP2'!$Z$2:$Z$557,'Infos Relatório'!BK$1)</f>
        <v>0</v>
      </c>
      <c r="BQ210" s="23">
        <f>COUNTIFS('Faturamento SP2'!$D$2:$D$557,'Infos Relatório'!$B$164,'Faturamento SP2'!$E$2:$E$557,'Infos Relatório'!$B210,'Faturamento SP2'!$Z$2:$Z$557,'Infos Relatório'!BQ$1)</f>
        <v>0</v>
      </c>
      <c r="BR210" s="14">
        <f>SUMIFS('Faturamento SP2'!$G$2:$G$557,'Faturamento SP2'!$D$2:$D$557,'Infos Relatório'!$B$164,'Faturamento SP2'!$E$2:$E$557,'Infos Relatório'!$B210,'Faturamento SP2'!$Z$2:$Z$557,'Infos Relatório'!BQ$1)</f>
        <v>0</v>
      </c>
      <c r="BS210" s="14">
        <f>SUMIFS('Faturamento SP2'!$J$2:$J$557,'Faturamento SP2'!$D$2:$D$557,'Infos Relatório'!$B$164,'Faturamento SP2'!$E$2:$E$557,'Infos Relatório'!$B210,'Faturamento SP2'!$Z$2:$Z$557,'Infos Relatório'!BQ$1)</f>
        <v>0</v>
      </c>
      <c r="BT210" s="15">
        <f>SUMIFS('Faturamento SP2'!$O$2:$O$557,'Faturamento SP2'!$D$2:$D$557,'Infos Relatório'!$B$164,'Faturamento SP2'!$E$2:$E$557,'Infos Relatório'!$B210,'Faturamento SP2'!$Z$2:$Z$557,'Infos Relatório'!BQ$1,'Faturamento SP2'!$T$2:$T$557,"Sim")+SUMIFS('Faturamento SP2'!$P$2:$P$557,'Faturamento SP2'!$D$2:$D$557,'Infos Relatório'!$B$164,'Faturamento SP2'!$E$2:$E$557,'Infos Relatório'!$B210,'Faturamento SP2'!$Z$2:$Z$557,'Infos Relatório'!BQ$1,'Faturamento SP2'!$T$2:$T$557,"Sim")</f>
        <v>0</v>
      </c>
      <c r="BU210" s="27" t="e">
        <f t="shared" si="71"/>
        <v>#DIV/0!</v>
      </c>
      <c r="BV210" s="24">
        <f>SUMIFS('Faturamento SP2'!$H$2:$H$557,'Faturamento SP2'!$D$2:$D$557,'Infos Relatório'!$B$164,'Faturamento SP2'!$E$2:$E$557,'Infos Relatório'!$B210,'Faturamento SP2'!$Z$2:$Z$557,'Infos Relatório'!BQ$1)</f>
        <v>0</v>
      </c>
    </row>
    <row r="211" spans="2:74">
      <c r="B211" s="17" t="s">
        <v>279</v>
      </c>
      <c r="C211" s="23">
        <f>COUNTIFS('Faturamento SP2'!$D$2:$D$557,'Infos Relatório'!$B$164,'Faturamento SP2'!$E$2:$E$557,'Infos Relatório'!$B211,'Faturamento SP2'!$Z$2:$Z$557,'Infos Relatório'!C$1)</f>
        <v>0</v>
      </c>
      <c r="D211" s="14">
        <f>SUMIFS('Faturamento SP2'!$G$2:$G$557,'Faturamento SP2'!$D$2:$D$557,'Infos Relatório'!$B$164,'Faturamento SP2'!$E$2:$E$557,'Infos Relatório'!$B211,'Faturamento SP2'!$Z$2:$Z$557,'Infos Relatório'!C$1)</f>
        <v>0</v>
      </c>
      <c r="E211" s="55">
        <f>SUMIFS('Faturamento SP2'!$J$2:$J$557,'Faturamento SP2'!$D$2:$D$557,'Infos Relatório'!$B$164,'Faturamento SP2'!$E$2:$E$557,'Infos Relatório'!$B211,'Faturamento SP2'!$Z$2:$Z$557,'Infos Relatório'!C$1)</f>
        <v>0</v>
      </c>
      <c r="F211" s="15">
        <f>SUMIFS('Faturamento SP2'!$O$2:$O$557,'Faturamento SP2'!$D$2:$D$557,'Infos Relatório'!$B$164,'Faturamento SP2'!$E$2:$E$557,'Infos Relatório'!$B211,'Faturamento SP2'!$Z$2:$Z$557,'Infos Relatório'!C$1,'Faturamento SP2'!$T$2:$T$557,"Sim")+SUMIFS('Faturamento SP2'!$P$2:$P$557,'Faturamento SP2'!$D$2:$D$557,'Infos Relatório'!$B$164,'Faturamento SP2'!$E$2:$E$557,'Infos Relatório'!$B211,'Faturamento SP2'!$Z$2:$Z$557,'Infos Relatório'!C$1,'Faturamento SP2'!$T$2:$T$557,"Sim")</f>
        <v>0</v>
      </c>
      <c r="G211" s="60" t="e">
        <f t="shared" si="60"/>
        <v>#DIV/0!</v>
      </c>
      <c r="H211" s="24">
        <f>SUMIFS('Faturamento SP2'!$H$2:$H$557,'Faturamento SP2'!$D$2:$D$557,'Infos Relatório'!$B$164,'Faturamento SP2'!$E$2:$E$557,'Infos Relatório'!$B211,'Faturamento SP2'!$Z$2:$Z$557,'Infos Relatório'!C$1)</f>
        <v>0</v>
      </c>
      <c r="I211" s="23">
        <f>COUNTIFS('Faturamento SP2'!$D$2:$D$557,'Infos Relatório'!$B$164,'Faturamento SP2'!$E$2:$E$557,'Infos Relatório'!$B211,'Faturamento SP2'!$Z$2:$Z$557,'Infos Relatório'!I$1)</f>
        <v>0</v>
      </c>
      <c r="J211" s="14">
        <f>SUMIFS('Faturamento SP2'!$G$2:$G$557,'Faturamento SP2'!$D$2:$D$557,'Infos Relatório'!$B$164,'Faturamento SP2'!$E$2:$E$557,'Infos Relatório'!$B211,'Faturamento SP2'!$Z$2:$Z$557,'Infos Relatório'!I$1)</f>
        <v>0</v>
      </c>
      <c r="K211" s="55">
        <f>SUMIFS('Faturamento SP2'!$J$2:$J$557,'Faturamento SP2'!$D$2:$D$557,'Infos Relatório'!$B$164,'Faturamento SP2'!$E$2:$E$557,'Infos Relatório'!$B211,'Faturamento SP2'!$Z$2:$Z$557,'Infos Relatório'!I$1)</f>
        <v>0</v>
      </c>
      <c r="L211" s="15">
        <f>SUMIFS('Faturamento SP2'!$O$2:$O$557,'Faturamento SP2'!$D$2:$D$557,'Infos Relatório'!$B$164,'Faturamento SP2'!$E$2:$E$557,'Infos Relatório'!$B211,'Faturamento SP2'!$Z$2:$Z$557,'Infos Relatório'!I$1,'Faturamento SP2'!$T$2:$T$557,"Sim")+SUMIFS('Faturamento SP2'!$P$2:$P$557,'Faturamento SP2'!$D$2:$D$557,'Infos Relatório'!$B$164,'Faturamento SP2'!$E$2:$E$557,'Infos Relatório'!$B211,'Faturamento SP2'!$Z$2:$Z$557,'Infos Relatório'!I$1,'Faturamento SP2'!$T$2:$T$557,"Sim")</f>
        <v>0</v>
      </c>
      <c r="M211" s="27" t="e">
        <f t="shared" si="61"/>
        <v>#DIV/0!</v>
      </c>
      <c r="N211" s="24">
        <f>SUMIFS('Faturamento SP2'!$H$2:$H$557,'Faturamento SP2'!$D$2:$D$557,'Infos Relatório'!$B$164,'Faturamento SP2'!$E$2:$E$557,'Infos Relatório'!$B211,'Faturamento SP2'!$Z$2:$Z$557,'Infos Relatório'!I$1)</f>
        <v>0</v>
      </c>
      <c r="O211" s="23">
        <f>COUNTIFS('Faturamento SP2'!$D$2:$D$557,'Infos Relatório'!$B$164,'Faturamento SP2'!$E$2:$E$557,'Infos Relatório'!$B211,'Faturamento SP2'!$Z$2:$Z$557,'Infos Relatório'!O$1)</f>
        <v>0</v>
      </c>
      <c r="P211" s="14">
        <f>SUMIFS('Faturamento SP2'!$G$2:$G$557,'Faturamento SP2'!$D$2:$D$557,'Infos Relatório'!$B$164,'Faturamento SP2'!$E$2:$E$557,'Infos Relatório'!$B211,'Faturamento SP2'!$Z$2:$Z$557,'Infos Relatório'!O$1)</f>
        <v>0</v>
      </c>
      <c r="Q211" s="14">
        <f>SUMIFS('Faturamento SP2'!$J$2:$J$557,'Faturamento SP2'!$D$2:$D$557,'Infos Relatório'!$B$164,'Faturamento SP2'!$E$2:$E$557,'Infos Relatório'!$B211,'Faturamento SP2'!$Z$2:$Z$557,'Infos Relatório'!O$1)</f>
        <v>0</v>
      </c>
      <c r="R211" s="15">
        <f>SUMIFS('Faturamento SP2'!$O$2:$O$557,'Faturamento SP2'!$D$2:$D$557,'Infos Relatório'!$B$164,'Faturamento SP2'!$E$2:$E$557,'Infos Relatório'!$B211,'Faturamento SP2'!$Z$2:$Z$557,'Infos Relatório'!O$1,'Faturamento SP2'!$T$2:$T$557,"Sim")+SUMIFS('Faturamento SP2'!$P$2:$P$557,'Faturamento SP2'!$D$2:$D$557,'Infos Relatório'!$B$164,'Faturamento SP2'!$E$2:$E$557,'Infos Relatório'!$B211,'Faturamento SP2'!$Z$2:$Z$557,'Infos Relatório'!O$1,'Faturamento SP2'!$T$2:$T$557,"Sim")</f>
        <v>0</v>
      </c>
      <c r="S211" s="27" t="e">
        <f t="shared" si="62"/>
        <v>#DIV/0!</v>
      </c>
      <c r="T211" s="24">
        <f>SUMIFS('Faturamento SP2'!$H$2:$H$557,'Faturamento SP2'!$D$2:$D$557,'Infos Relatório'!$B$164,'Faturamento SP2'!$E$2:$E$557,'Infos Relatório'!$B211,'Faturamento SP2'!$Z$2:$Z$557,'Infos Relatório'!O$1)</f>
        <v>0</v>
      </c>
      <c r="U211" s="23">
        <f>COUNTIFS('Faturamento SP2'!$D$2:$D$557,'Infos Relatório'!$B$164,'Faturamento SP2'!$E$2:$E$557,'Infos Relatório'!$B211,'Faturamento SP2'!$Z$2:$Z$557,'Infos Relatório'!U$1)</f>
        <v>0</v>
      </c>
      <c r="V211" s="14">
        <f>SUMIFS('Faturamento SP2'!$G$2:$G$557,'Faturamento SP2'!$D$2:$D$557,'Infos Relatório'!$B$164,'Faturamento SP2'!$E$2:$E$557,'Infos Relatório'!$B211,'Faturamento SP2'!$Z$2:$Z$557,'Infos Relatório'!U$1)</f>
        <v>0</v>
      </c>
      <c r="W211" s="14">
        <f>SUMIFS('Faturamento SP2'!$J$2:$J$557,'Faturamento SP2'!$D$2:$D$557,'Infos Relatório'!$B$164,'Faturamento SP2'!$E$2:$E$557,'Infos Relatório'!$B211,'Faturamento SP2'!$Z$2:$Z$557,'Infos Relatório'!U$1)</f>
        <v>0</v>
      </c>
      <c r="X211" s="15">
        <f>SUMIFS('Faturamento SP2'!$O$2:$O$557,'Faturamento SP2'!$D$2:$D$557,'Infos Relatório'!$B$164,'Faturamento SP2'!$E$2:$E$557,'Infos Relatório'!$B211,'Faturamento SP2'!$Z$2:$Z$557,'Infos Relatório'!U$1,'Faturamento SP2'!$T$2:$T$557,"Sim")+SUMIFS('Faturamento SP2'!$P$2:$P$557,'Faturamento SP2'!$D$2:$D$557,'Infos Relatório'!$B$164,'Faturamento SP2'!$E$2:$E$557,'Infos Relatório'!$B211,'Faturamento SP2'!$Z$2:$Z$557,'Infos Relatório'!U$1,'Faturamento SP2'!$T$2:$T$557,"Sim")</f>
        <v>0</v>
      </c>
      <c r="Y211" s="27" t="e">
        <f t="shared" si="63"/>
        <v>#DIV/0!</v>
      </c>
      <c r="Z211" s="24">
        <f>SUMIFS('Faturamento SP2'!$H$2:$H$557,'Faturamento SP2'!$D$2:$D$557,'Infos Relatório'!$B$164,'Faturamento SP2'!$E$2:$E$557,'Infos Relatório'!$B211,'Faturamento SP2'!$Z$2:$Z$557,'Infos Relatório'!U$1)</f>
        <v>0</v>
      </c>
      <c r="AA211" s="23">
        <f>COUNTIFS('Faturamento SP2'!$D$2:$D$557,'Infos Relatório'!$B$164,'Faturamento SP2'!$E$2:$E$557,'Infos Relatório'!$B211,'Faturamento SP2'!$Z$2:$Z$557,'Infos Relatório'!AA$1)</f>
        <v>0</v>
      </c>
      <c r="AB211" s="14">
        <f>SUMIFS('Faturamento SP2'!$G$2:$G$557,'Faturamento SP2'!$D$2:$D$557,'Infos Relatório'!$B$164,'Faturamento SP2'!$E$2:$E$557,'Infos Relatório'!$B211,'Faturamento SP2'!$Z$2:$Z$557,'Infos Relatório'!AA$1)</f>
        <v>0</v>
      </c>
      <c r="AC211" s="14">
        <f>SUMIFS('Faturamento SP2'!$J$2:$J$557,'Faturamento SP2'!$D$2:$D$557,'Infos Relatório'!$B$164,'Faturamento SP2'!$E$2:$E$557,'Infos Relatório'!$B211,'Faturamento SP2'!$Z$2:$Z$557,'Infos Relatório'!AA$1)</f>
        <v>0</v>
      </c>
      <c r="AD211" s="15">
        <f>SUMIFS('Faturamento SP2'!$O$2:$O$557,'Faturamento SP2'!$D$2:$D$557,'Infos Relatório'!$B$164,'Faturamento SP2'!$E$2:$E$557,'Infos Relatório'!$B211,'Faturamento SP2'!$Z$2:$Z$557,'Infos Relatório'!AA$1,'Faturamento SP2'!$T$2:$T$557,"Sim")+SUMIFS('Faturamento SP2'!$P$2:$P$557,'Faturamento SP2'!$D$2:$D$557,'Infos Relatório'!$B$164,'Faturamento SP2'!$E$2:$E$557,'Infos Relatório'!$B211,'Faturamento SP2'!$Z$2:$Z$557,'Infos Relatório'!AA$1,'Faturamento SP2'!$T$2:$T$557,"Sim")</f>
        <v>0</v>
      </c>
      <c r="AE211" s="27" t="e">
        <f t="shared" si="64"/>
        <v>#DIV/0!</v>
      </c>
      <c r="AF211" s="24">
        <f>SUMIFS('Faturamento SP2'!$H$2:$H$557,'Faturamento SP2'!$D$2:$D$557,'Infos Relatório'!$B$164,'Faturamento SP2'!$E$2:$E$557,'Infos Relatório'!$B211,'Faturamento SP2'!$Z$2:$Z$557,'Infos Relatório'!AA$1)</f>
        <v>0</v>
      </c>
      <c r="AG211" s="23">
        <f>COUNTIFS('Faturamento SP2'!$D$2:$D$557,'Infos Relatório'!$B$164,'Faturamento SP2'!$E$2:$E$557,'Infos Relatório'!$B211,'Faturamento SP2'!$Z$2:$Z$557,'Infos Relatório'!AG$1)</f>
        <v>0</v>
      </c>
      <c r="AH211" s="14">
        <f>SUMIFS('Faturamento SP2'!$G$2:$G$557,'Faturamento SP2'!$D$2:$D$557,'Infos Relatório'!$B$164,'Faturamento SP2'!$E$2:$E$557,'Infos Relatório'!$B211,'Faturamento SP2'!$Z$2:$Z$557,'Infos Relatório'!AG$1)</f>
        <v>0</v>
      </c>
      <c r="AI211" s="14">
        <f>SUMIFS('Faturamento SP2'!$J$2:$J$557,'Faturamento SP2'!$D$2:$D$557,'Infos Relatório'!$B$164,'Faturamento SP2'!$E$2:$E$557,'Infos Relatório'!$B211,'Faturamento SP2'!$Z$2:$Z$557,'Infos Relatório'!AG$1)</f>
        <v>0</v>
      </c>
      <c r="AJ211" s="15">
        <f>SUMIFS('Faturamento SP2'!$O$2:$O$557,'Faturamento SP2'!$D$2:$D$557,'Infos Relatório'!$B$164,'Faturamento SP2'!$E$2:$E$557,'Infos Relatório'!$B211,'Faturamento SP2'!$Z$2:$Z$557,'Infos Relatório'!AG$1,'Faturamento SP2'!$T$2:$T$557,"Sim")+SUMIFS('Faturamento SP2'!$P$2:$P$557,'Faturamento SP2'!$D$2:$D$557,'Infos Relatório'!$B$164,'Faturamento SP2'!$E$2:$E$557,'Infos Relatório'!$B211,'Faturamento SP2'!$Z$2:$Z$557,'Infos Relatório'!AG$1,'Faturamento SP2'!$T$2:$T$557,"Sim")</f>
        <v>0</v>
      </c>
      <c r="AK211" s="27" t="e">
        <f t="shared" si="65"/>
        <v>#DIV/0!</v>
      </c>
      <c r="AL211" s="24">
        <f>SUMIFS('Faturamento SP2'!$H$2:$H$557,'Faturamento SP2'!$D$2:$D$557,'Infos Relatório'!$B$164,'Faturamento SP2'!$E$2:$E$557,'Infos Relatório'!$B211,'Faturamento SP2'!$Z$2:$Z$557,'Infos Relatório'!AG$1)</f>
        <v>0</v>
      </c>
      <c r="AM211" s="23">
        <f>COUNTIFS('Faturamento SP2'!$D$2:$D$557,'Infos Relatório'!$B$164,'Faturamento SP2'!$E$2:$E$557,'Infos Relatório'!$B211,'Faturamento SP2'!$Z$2:$Z$557,'Infos Relatório'!AM$1)</f>
        <v>0</v>
      </c>
      <c r="AN211" s="14">
        <f>SUMIFS('Faturamento SP2'!$G$2:$G$557,'Faturamento SP2'!$D$2:$D$557,'Infos Relatório'!$B$164,'Faturamento SP2'!$E$2:$E$557,'Infos Relatório'!$B211,'Faturamento SP2'!$Z$2:$Z$557,'Infos Relatório'!AM$1)</f>
        <v>0</v>
      </c>
      <c r="AO211" s="14">
        <f>SUMIFS('Faturamento SP2'!$J$2:$J$557,'Faturamento SP2'!$D$2:$D$557,'Infos Relatório'!$B$164,'Faturamento SP2'!$E$2:$E$557,'Infos Relatório'!$B211,'Faturamento SP2'!$Z$2:$Z$557,'Infos Relatório'!AM$1)</f>
        <v>0</v>
      </c>
      <c r="AP211" s="15">
        <f>SUMIFS('Faturamento SP2'!$O$2:$O$557,'Faturamento SP2'!$D$2:$D$557,'Infos Relatório'!$B$164,'Faturamento SP2'!$E$2:$E$557,'Infos Relatório'!$B211,'Faturamento SP2'!$Z$2:$Z$557,'Infos Relatório'!AM$1,'Faturamento SP2'!$T$2:$T$557,"Sim")+SUMIFS('Faturamento SP2'!$P$2:$P$557,'Faturamento SP2'!$D$2:$D$557,'Infos Relatório'!$B$164,'Faturamento SP2'!$E$2:$E$557,'Infos Relatório'!$B211,'Faturamento SP2'!$Z$2:$Z$557,'Infos Relatório'!AM$1,'Faturamento SP2'!$T$2:$T$557,"Sim")</f>
        <v>0</v>
      </c>
      <c r="AQ211" s="27" t="e">
        <f t="shared" si="66"/>
        <v>#DIV/0!</v>
      </c>
      <c r="AR211" s="24">
        <f>SUMIFS('Faturamento SP2'!$H$2:$H$557,'Faturamento SP2'!$D$2:$D$557,'Infos Relatório'!$B$164,'Faturamento SP2'!$E$2:$E$557,'Infos Relatório'!$B211,'Faturamento SP2'!$Z$2:$Z$557,'Infos Relatório'!AM$1)</f>
        <v>0</v>
      </c>
      <c r="AS211" s="23">
        <f>COUNTIFS('Faturamento SP2'!$D$2:$D$557,'Infos Relatório'!$B$164,'Faturamento SP2'!$E$2:$E$557,'Infos Relatório'!$B211,'Faturamento SP2'!$Z$2:$Z$557,'Infos Relatório'!AS$1)</f>
        <v>0</v>
      </c>
      <c r="AT211" s="14">
        <f>SUMIFS('Faturamento SP2'!$G$2:$G$557,'Faturamento SP2'!$D$2:$D$557,'Infos Relatório'!$B$164,'Faturamento SP2'!$E$2:$E$557,'Infos Relatório'!$B211,'Faturamento SP2'!$Z$2:$Z$557,'Infos Relatório'!AS$1)</f>
        <v>0</v>
      </c>
      <c r="AU211" s="14">
        <f>SUMIFS('Faturamento SP2'!$J$2:$J$557,'Faturamento SP2'!$D$2:$D$557,'Infos Relatório'!$B$164,'Faturamento SP2'!$E$2:$E$557,'Infos Relatório'!$B211,'Faturamento SP2'!$Z$2:$Z$557,'Infos Relatório'!AS$1)</f>
        <v>0</v>
      </c>
      <c r="AV211" s="15">
        <f>SUMIFS('Faturamento SP2'!$O$2:$O$557,'Faturamento SP2'!$D$2:$D$557,'Infos Relatório'!$B$164,'Faturamento SP2'!$E$2:$E$557,'Infos Relatório'!$B211,'Faturamento SP2'!$Z$2:$Z$557,'Infos Relatório'!AS$1,'Faturamento SP2'!$T$2:$T$557,"Sim")+SUMIFS('Faturamento SP2'!$P$2:$P$557,'Faturamento SP2'!$D$2:$D$557,'Infos Relatório'!$B$164,'Faturamento SP2'!$E$2:$E$557,'Infos Relatório'!$B211,'Faturamento SP2'!$Z$2:$Z$557,'Infos Relatório'!AS$1,'Faturamento SP2'!$T$2:$T$557,"Sim")</f>
        <v>0</v>
      </c>
      <c r="AW211" s="27" t="e">
        <f t="shared" si="67"/>
        <v>#DIV/0!</v>
      </c>
      <c r="AX211" s="24">
        <f>SUMIFS('Faturamento SP2'!$H$2:$H$557,'Faturamento SP2'!$D$2:$D$557,'Infos Relatório'!$B$164,'Faturamento SP2'!$E$2:$E$557,'Infos Relatório'!$B211,'Faturamento SP2'!$Z$2:$Z$557,'Infos Relatório'!AS$1)</f>
        <v>0</v>
      </c>
      <c r="AY211" s="23">
        <f>COUNTIFS('Faturamento SP2'!$D$2:$D$557,'Infos Relatório'!$B$164,'Faturamento SP2'!$E$2:$E$557,'Infos Relatório'!$B211,'Faturamento SP2'!$Z$2:$Z$557,'Infos Relatório'!AY$1)</f>
        <v>0</v>
      </c>
      <c r="AZ211" s="14">
        <f>SUMIFS('Faturamento SP2'!$G$2:$G$557,'Faturamento SP2'!$D$2:$D$557,'Infos Relatório'!$B$164,'Faturamento SP2'!$E$2:$E$557,'Infos Relatório'!$B211,'Faturamento SP2'!$Z$2:$Z$557,'Infos Relatório'!AY$1)</f>
        <v>0</v>
      </c>
      <c r="BA211" s="14">
        <f>SUMIFS('Faturamento SP2'!$J$2:$J$557,'Faturamento SP2'!$D$2:$D$557,'Infos Relatório'!$B$164,'Faturamento SP2'!$E$2:$E$557,'Infos Relatório'!$B211,'Faturamento SP2'!$Z$2:$Z$557,'Infos Relatório'!AY$1)</f>
        <v>0</v>
      </c>
      <c r="BB211" s="15">
        <f>SUMIFS('Faturamento SP2'!$O$2:$O$557,'Faturamento SP2'!$D$2:$D$557,'Infos Relatório'!$B$164,'Faturamento SP2'!$E$2:$E$557,'Infos Relatório'!$B211,'Faturamento SP2'!$Z$2:$Z$557,'Infos Relatório'!AY$1,'Faturamento SP2'!$T$2:$T$557,"Sim")+SUMIFS('Faturamento SP2'!$P$2:$P$557,'Faturamento SP2'!$D$2:$D$557,'Infos Relatório'!$B$164,'Faturamento SP2'!$E$2:$E$557,'Infos Relatório'!$B211,'Faturamento SP2'!$Z$2:$Z$557,'Infos Relatório'!AY$1,'Faturamento SP2'!$T$2:$T$557,"Sim")</f>
        <v>0</v>
      </c>
      <c r="BC211" s="27" t="e">
        <f t="shared" si="68"/>
        <v>#DIV/0!</v>
      </c>
      <c r="BD211" s="24">
        <f>SUMIFS('Faturamento SP2'!$H$2:$H$557,'Faturamento SP2'!$D$2:$D$557,'Infos Relatório'!$B$164,'Faturamento SP2'!$E$2:$E$557,'Infos Relatório'!$B211,'Faturamento SP2'!$Z$2:$Z$557,'Infos Relatório'!AY$1)</f>
        <v>0</v>
      </c>
      <c r="BE211" s="23">
        <f>COUNTIFS('Faturamento SP2'!$D$2:$D$557,'Infos Relatório'!$B$164,'Faturamento SP2'!$E$2:$E$557,'Infos Relatório'!$B211,'Faturamento SP2'!$Z$2:$Z$557,'Infos Relatório'!BE$1)</f>
        <v>0</v>
      </c>
      <c r="BF211" s="14">
        <f>SUMIFS('Faturamento SP2'!$G$2:$G$557,'Faturamento SP2'!$D$2:$D$557,'Infos Relatório'!$B$164,'Faturamento SP2'!$E$2:$E$557,'Infos Relatório'!$B211,'Faturamento SP2'!$Z$2:$Z$557,'Infos Relatório'!BE$1)</f>
        <v>0</v>
      </c>
      <c r="BG211" s="14">
        <f>SUMIFS('Faturamento SP2'!$J$2:$J$557,'Faturamento SP2'!$D$2:$D$557,'Infos Relatório'!$B$164,'Faturamento SP2'!$E$2:$E$557,'Infos Relatório'!$B211,'Faturamento SP2'!$Z$2:$Z$557,'Infos Relatório'!BE$1)</f>
        <v>0</v>
      </c>
      <c r="BH211" s="15">
        <f>SUMIFS('Faturamento SP2'!$O$2:$O$557,'Faturamento SP2'!$D$2:$D$557,'Infos Relatório'!$B$164,'Faturamento SP2'!$E$2:$E$557,'Infos Relatório'!$B211,'Faturamento SP2'!$Z$2:$Z$557,'Infos Relatório'!BE$1,'Faturamento SP2'!$T$2:$T$557,"Sim")+SUMIFS('Faturamento SP2'!$P$2:$P$557,'Faturamento SP2'!$D$2:$D$557,'Infos Relatório'!$B$164,'Faturamento SP2'!$E$2:$E$557,'Infos Relatório'!$B211,'Faturamento SP2'!$Z$2:$Z$557,'Infos Relatório'!BE$1,'Faturamento SP2'!$T$2:$T$557,"Sim")</f>
        <v>0</v>
      </c>
      <c r="BI211" s="27" t="e">
        <f t="shared" si="69"/>
        <v>#DIV/0!</v>
      </c>
      <c r="BJ211" s="24">
        <f>SUMIFS('Faturamento SP2'!$H$2:$H$557,'Faturamento SP2'!$D$2:$D$557,'Infos Relatório'!$B$164,'Faturamento SP2'!$E$2:$E$557,'Infos Relatório'!$B211,'Faturamento SP2'!$Z$2:$Z$557,'Infos Relatório'!BE$1)</f>
        <v>0</v>
      </c>
      <c r="BK211" s="23">
        <f>COUNTIFS('Faturamento SP2'!$D$2:$D$557,'Infos Relatório'!$B$164,'Faturamento SP2'!$E$2:$E$557,'Infos Relatório'!$B211,'Faturamento SP2'!$Z$2:$Z$557,'Infos Relatório'!BK$1)</f>
        <v>0</v>
      </c>
      <c r="BL211" s="14">
        <f>SUMIFS('Faturamento SP2'!$G$2:$G$557,'Faturamento SP2'!$D$2:$D$557,'Infos Relatório'!$B$164,'Faturamento SP2'!$E$2:$E$557,'Infos Relatório'!$B211,'Faturamento SP2'!$Z$2:$Z$557,'Infos Relatório'!BK$1)</f>
        <v>0</v>
      </c>
      <c r="BM211" s="14">
        <f>SUMIFS('Faturamento SP2'!$J$2:$J$557,'Faturamento SP2'!$D$2:$D$557,'Infos Relatório'!$B$164,'Faturamento SP2'!$E$2:$E$557,'Infos Relatório'!$B211,'Faturamento SP2'!$Z$2:$Z$557,'Infos Relatório'!BK$1)</f>
        <v>0</v>
      </c>
      <c r="BN211" s="15">
        <f>SUMIFS('Faturamento SP2'!$O$2:$O$557,'Faturamento SP2'!$D$2:$D$557,'Infos Relatório'!$B$164,'Faturamento SP2'!$E$2:$E$557,'Infos Relatório'!$B211,'Faturamento SP2'!$Z$2:$Z$557,'Infos Relatório'!BK$1,'Faturamento SP2'!$T$2:$T$557,"Sim")+SUMIFS('Faturamento SP2'!$P$2:$P$557,'Faturamento SP2'!$D$2:$D$557,'Infos Relatório'!$B$164,'Faturamento SP2'!$E$2:$E$557,'Infos Relatório'!$B211,'Faturamento SP2'!$Z$2:$Z$557,'Infos Relatório'!BK$1,'Faturamento SP2'!$T$2:$T$557,"Sim")</f>
        <v>0</v>
      </c>
      <c r="BO211" s="27" t="e">
        <f t="shared" si="70"/>
        <v>#DIV/0!</v>
      </c>
      <c r="BP211" s="24">
        <f>SUMIFS('Faturamento SP2'!$H$2:$H$557,'Faturamento SP2'!$D$2:$D$557,'Infos Relatório'!$B$164,'Faturamento SP2'!$E$2:$E$557,'Infos Relatório'!$B211,'Faturamento SP2'!$Z$2:$Z$557,'Infos Relatório'!BK$1)</f>
        <v>0</v>
      </c>
      <c r="BQ211" s="23">
        <f>COUNTIFS('Faturamento SP2'!$D$2:$D$557,'Infos Relatório'!$B$164,'Faturamento SP2'!$E$2:$E$557,'Infos Relatório'!$B211,'Faturamento SP2'!$Z$2:$Z$557,'Infos Relatório'!BQ$1)</f>
        <v>0</v>
      </c>
      <c r="BR211" s="14">
        <f>SUMIFS('Faturamento SP2'!$G$2:$G$557,'Faturamento SP2'!$D$2:$D$557,'Infos Relatório'!$B$164,'Faturamento SP2'!$E$2:$E$557,'Infos Relatório'!$B211,'Faturamento SP2'!$Z$2:$Z$557,'Infos Relatório'!BQ$1)</f>
        <v>0</v>
      </c>
      <c r="BS211" s="14">
        <f>SUMIFS('Faturamento SP2'!$J$2:$J$557,'Faturamento SP2'!$D$2:$D$557,'Infos Relatório'!$B$164,'Faturamento SP2'!$E$2:$E$557,'Infos Relatório'!$B211,'Faturamento SP2'!$Z$2:$Z$557,'Infos Relatório'!BQ$1)</f>
        <v>0</v>
      </c>
      <c r="BT211" s="15">
        <f>SUMIFS('Faturamento SP2'!$O$2:$O$557,'Faturamento SP2'!$D$2:$D$557,'Infos Relatório'!$B$164,'Faturamento SP2'!$E$2:$E$557,'Infos Relatório'!$B211,'Faturamento SP2'!$Z$2:$Z$557,'Infos Relatório'!BQ$1,'Faturamento SP2'!$T$2:$T$557,"Sim")+SUMIFS('Faturamento SP2'!$P$2:$P$557,'Faturamento SP2'!$D$2:$D$557,'Infos Relatório'!$B$164,'Faturamento SP2'!$E$2:$E$557,'Infos Relatório'!$B211,'Faturamento SP2'!$Z$2:$Z$557,'Infos Relatório'!BQ$1,'Faturamento SP2'!$T$2:$T$557,"Sim")</f>
        <v>0</v>
      </c>
      <c r="BU211" s="27" t="e">
        <f t="shared" si="71"/>
        <v>#DIV/0!</v>
      </c>
      <c r="BV211" s="24">
        <f>SUMIFS('Faturamento SP2'!$H$2:$H$557,'Faturamento SP2'!$D$2:$D$557,'Infos Relatório'!$B$164,'Faturamento SP2'!$E$2:$E$557,'Infos Relatório'!$B211,'Faturamento SP2'!$Z$2:$Z$557,'Infos Relatório'!BQ$1)</f>
        <v>0</v>
      </c>
    </row>
    <row r="212" spans="2:74">
      <c r="B212" s="17" t="s">
        <v>183</v>
      </c>
      <c r="C212" s="23">
        <f>COUNTIFS('Faturamento SP2'!$D$2:$D$557,'Infos Relatório'!$B$164,'Faturamento SP2'!$E$2:$E$557,'Infos Relatório'!$B212,'Faturamento SP2'!$Z$2:$Z$557,'Infos Relatório'!C$1)</f>
        <v>0</v>
      </c>
      <c r="D212" s="14">
        <f>SUMIFS('Faturamento SP2'!$G$2:$G$557,'Faturamento SP2'!$D$2:$D$557,'Infos Relatório'!$B$164,'Faturamento SP2'!$E$2:$E$557,'Infos Relatório'!$B212,'Faturamento SP2'!$Z$2:$Z$557,'Infos Relatório'!C$1)</f>
        <v>0</v>
      </c>
      <c r="E212" s="55">
        <f>SUMIFS('Faturamento SP2'!$J$2:$J$557,'Faturamento SP2'!$D$2:$D$557,'Infos Relatório'!$B$164,'Faturamento SP2'!$E$2:$E$557,'Infos Relatório'!$B212,'Faturamento SP2'!$Z$2:$Z$557,'Infos Relatório'!C$1)</f>
        <v>0</v>
      </c>
      <c r="F212" s="15">
        <f>SUMIFS('Faturamento SP2'!$O$2:$O$557,'Faturamento SP2'!$D$2:$D$557,'Infos Relatório'!$B$164,'Faturamento SP2'!$E$2:$E$557,'Infos Relatório'!$B212,'Faturamento SP2'!$Z$2:$Z$557,'Infos Relatório'!C$1,'Faturamento SP2'!$T$2:$T$557,"Sim")+SUMIFS('Faturamento SP2'!$P$2:$P$557,'Faturamento SP2'!$D$2:$D$557,'Infos Relatório'!$B$164,'Faturamento SP2'!$E$2:$E$557,'Infos Relatório'!$B212,'Faturamento SP2'!$Z$2:$Z$557,'Infos Relatório'!C$1,'Faturamento SP2'!$T$2:$T$557,"Sim")</f>
        <v>0</v>
      </c>
      <c r="G212" s="60" t="e">
        <f t="shared" si="60"/>
        <v>#DIV/0!</v>
      </c>
      <c r="H212" s="24">
        <f>SUMIFS('Faturamento SP2'!$H$2:$H$557,'Faturamento SP2'!$D$2:$D$557,'Infos Relatório'!$B$164,'Faturamento SP2'!$E$2:$E$557,'Infos Relatório'!$B212,'Faturamento SP2'!$Z$2:$Z$557,'Infos Relatório'!C$1)</f>
        <v>0</v>
      </c>
      <c r="I212" s="23">
        <f>COUNTIFS('Faturamento SP2'!$D$2:$D$557,'Infos Relatório'!$B$164,'Faturamento SP2'!$E$2:$E$557,'Infos Relatório'!$B212,'Faturamento SP2'!$Z$2:$Z$557,'Infos Relatório'!I$1)</f>
        <v>0</v>
      </c>
      <c r="J212" s="14">
        <f>SUMIFS('Faturamento SP2'!$G$2:$G$557,'Faturamento SP2'!$D$2:$D$557,'Infos Relatório'!$B$164,'Faturamento SP2'!$E$2:$E$557,'Infos Relatório'!$B212,'Faturamento SP2'!$Z$2:$Z$557,'Infos Relatório'!I$1)</f>
        <v>0</v>
      </c>
      <c r="K212" s="55">
        <f>SUMIFS('Faturamento SP2'!$J$2:$J$557,'Faturamento SP2'!$D$2:$D$557,'Infos Relatório'!$B$164,'Faturamento SP2'!$E$2:$E$557,'Infos Relatório'!$B212,'Faturamento SP2'!$Z$2:$Z$557,'Infos Relatório'!I$1)</f>
        <v>0</v>
      </c>
      <c r="L212" s="15">
        <f>SUMIFS('Faturamento SP2'!$O$2:$O$557,'Faturamento SP2'!$D$2:$D$557,'Infos Relatório'!$B$164,'Faturamento SP2'!$E$2:$E$557,'Infos Relatório'!$B212,'Faturamento SP2'!$Z$2:$Z$557,'Infos Relatório'!I$1,'Faturamento SP2'!$T$2:$T$557,"Sim")+SUMIFS('Faturamento SP2'!$P$2:$P$557,'Faturamento SP2'!$D$2:$D$557,'Infos Relatório'!$B$164,'Faturamento SP2'!$E$2:$E$557,'Infos Relatório'!$B212,'Faturamento SP2'!$Z$2:$Z$557,'Infos Relatório'!I$1,'Faturamento SP2'!$T$2:$T$557,"Sim")</f>
        <v>0</v>
      </c>
      <c r="M212" s="27" t="e">
        <f t="shared" si="61"/>
        <v>#DIV/0!</v>
      </c>
      <c r="N212" s="24">
        <f>SUMIFS('Faturamento SP2'!$H$2:$H$557,'Faturamento SP2'!$D$2:$D$557,'Infos Relatório'!$B$164,'Faturamento SP2'!$E$2:$E$557,'Infos Relatório'!$B212,'Faturamento SP2'!$Z$2:$Z$557,'Infos Relatório'!I$1)</f>
        <v>0</v>
      </c>
      <c r="O212" s="23">
        <f>COUNTIFS('Faturamento SP2'!$D$2:$D$557,'Infos Relatório'!$B$164,'Faturamento SP2'!$E$2:$E$557,'Infos Relatório'!$B212,'Faturamento SP2'!$Z$2:$Z$557,'Infos Relatório'!O$1)</f>
        <v>0</v>
      </c>
      <c r="P212" s="14">
        <f>SUMIFS('Faturamento SP2'!$G$2:$G$557,'Faturamento SP2'!$D$2:$D$557,'Infos Relatório'!$B$164,'Faturamento SP2'!$E$2:$E$557,'Infos Relatório'!$B212,'Faturamento SP2'!$Z$2:$Z$557,'Infos Relatório'!O$1)</f>
        <v>0</v>
      </c>
      <c r="Q212" s="14">
        <f>SUMIFS('Faturamento SP2'!$J$2:$J$557,'Faturamento SP2'!$D$2:$D$557,'Infos Relatório'!$B$164,'Faturamento SP2'!$E$2:$E$557,'Infos Relatório'!$B212,'Faturamento SP2'!$Z$2:$Z$557,'Infos Relatório'!O$1)</f>
        <v>0</v>
      </c>
      <c r="R212" s="15">
        <f>SUMIFS('Faturamento SP2'!$O$2:$O$557,'Faturamento SP2'!$D$2:$D$557,'Infos Relatório'!$B$164,'Faturamento SP2'!$E$2:$E$557,'Infos Relatório'!$B212,'Faturamento SP2'!$Z$2:$Z$557,'Infos Relatório'!O$1,'Faturamento SP2'!$T$2:$T$557,"Sim")+SUMIFS('Faturamento SP2'!$P$2:$P$557,'Faturamento SP2'!$D$2:$D$557,'Infos Relatório'!$B$164,'Faturamento SP2'!$E$2:$E$557,'Infos Relatório'!$B212,'Faturamento SP2'!$Z$2:$Z$557,'Infos Relatório'!O$1,'Faturamento SP2'!$T$2:$T$557,"Sim")</f>
        <v>0</v>
      </c>
      <c r="S212" s="27" t="e">
        <f t="shared" si="62"/>
        <v>#DIV/0!</v>
      </c>
      <c r="T212" s="24">
        <f>SUMIFS('Faturamento SP2'!$H$2:$H$557,'Faturamento SP2'!$D$2:$D$557,'Infos Relatório'!$B$164,'Faturamento SP2'!$E$2:$E$557,'Infos Relatório'!$B212,'Faturamento SP2'!$Z$2:$Z$557,'Infos Relatório'!O$1)</f>
        <v>0</v>
      </c>
      <c r="U212" s="23">
        <f>COUNTIFS('Faturamento SP2'!$D$2:$D$557,'Infos Relatório'!$B$164,'Faturamento SP2'!$E$2:$E$557,'Infos Relatório'!$B212,'Faturamento SP2'!$Z$2:$Z$557,'Infos Relatório'!U$1)</f>
        <v>0</v>
      </c>
      <c r="V212" s="14">
        <f>SUMIFS('Faturamento SP2'!$G$2:$G$557,'Faturamento SP2'!$D$2:$D$557,'Infos Relatório'!$B$164,'Faturamento SP2'!$E$2:$E$557,'Infos Relatório'!$B212,'Faturamento SP2'!$Z$2:$Z$557,'Infos Relatório'!U$1)</f>
        <v>0</v>
      </c>
      <c r="W212" s="14">
        <f>SUMIFS('Faturamento SP2'!$J$2:$J$557,'Faturamento SP2'!$D$2:$D$557,'Infos Relatório'!$B$164,'Faturamento SP2'!$E$2:$E$557,'Infos Relatório'!$B212,'Faturamento SP2'!$Z$2:$Z$557,'Infos Relatório'!U$1)</f>
        <v>0</v>
      </c>
      <c r="X212" s="15">
        <f>SUMIFS('Faturamento SP2'!$O$2:$O$557,'Faturamento SP2'!$D$2:$D$557,'Infos Relatório'!$B$164,'Faturamento SP2'!$E$2:$E$557,'Infos Relatório'!$B212,'Faturamento SP2'!$Z$2:$Z$557,'Infos Relatório'!U$1,'Faturamento SP2'!$T$2:$T$557,"Sim")+SUMIFS('Faturamento SP2'!$P$2:$P$557,'Faturamento SP2'!$D$2:$D$557,'Infos Relatório'!$B$164,'Faturamento SP2'!$E$2:$E$557,'Infos Relatório'!$B212,'Faturamento SP2'!$Z$2:$Z$557,'Infos Relatório'!U$1,'Faturamento SP2'!$T$2:$T$557,"Sim")</f>
        <v>0</v>
      </c>
      <c r="Y212" s="27" t="e">
        <f t="shared" si="63"/>
        <v>#DIV/0!</v>
      </c>
      <c r="Z212" s="24">
        <f>SUMIFS('Faturamento SP2'!$H$2:$H$557,'Faturamento SP2'!$D$2:$D$557,'Infos Relatório'!$B$164,'Faturamento SP2'!$E$2:$E$557,'Infos Relatório'!$B212,'Faturamento SP2'!$Z$2:$Z$557,'Infos Relatório'!U$1)</f>
        <v>0</v>
      </c>
      <c r="AA212" s="23">
        <f>COUNTIFS('Faturamento SP2'!$D$2:$D$557,'Infos Relatório'!$B$164,'Faturamento SP2'!$E$2:$E$557,'Infos Relatório'!$B212,'Faturamento SP2'!$Z$2:$Z$557,'Infos Relatório'!AA$1)</f>
        <v>0</v>
      </c>
      <c r="AB212" s="14">
        <f>SUMIFS('Faturamento SP2'!$G$2:$G$557,'Faturamento SP2'!$D$2:$D$557,'Infos Relatório'!$B$164,'Faturamento SP2'!$E$2:$E$557,'Infos Relatório'!$B212,'Faturamento SP2'!$Z$2:$Z$557,'Infos Relatório'!AA$1)</f>
        <v>0</v>
      </c>
      <c r="AC212" s="14">
        <f>SUMIFS('Faturamento SP2'!$J$2:$J$557,'Faturamento SP2'!$D$2:$D$557,'Infos Relatório'!$B$164,'Faturamento SP2'!$E$2:$E$557,'Infos Relatório'!$B212,'Faturamento SP2'!$Z$2:$Z$557,'Infos Relatório'!AA$1)</f>
        <v>0</v>
      </c>
      <c r="AD212" s="15">
        <f>SUMIFS('Faturamento SP2'!$O$2:$O$557,'Faturamento SP2'!$D$2:$D$557,'Infos Relatório'!$B$164,'Faturamento SP2'!$E$2:$E$557,'Infos Relatório'!$B212,'Faturamento SP2'!$Z$2:$Z$557,'Infos Relatório'!AA$1,'Faturamento SP2'!$T$2:$T$557,"Sim")+SUMIFS('Faturamento SP2'!$P$2:$P$557,'Faturamento SP2'!$D$2:$D$557,'Infos Relatório'!$B$164,'Faturamento SP2'!$E$2:$E$557,'Infos Relatório'!$B212,'Faturamento SP2'!$Z$2:$Z$557,'Infos Relatório'!AA$1,'Faturamento SP2'!$T$2:$T$557,"Sim")</f>
        <v>0</v>
      </c>
      <c r="AE212" s="27" t="e">
        <f t="shared" si="64"/>
        <v>#DIV/0!</v>
      </c>
      <c r="AF212" s="24">
        <f>SUMIFS('Faturamento SP2'!$H$2:$H$557,'Faturamento SP2'!$D$2:$D$557,'Infos Relatório'!$B$164,'Faturamento SP2'!$E$2:$E$557,'Infos Relatório'!$B212,'Faturamento SP2'!$Z$2:$Z$557,'Infos Relatório'!AA$1)</f>
        <v>0</v>
      </c>
      <c r="AG212" s="23">
        <f>COUNTIFS('Faturamento SP2'!$D$2:$D$557,'Infos Relatório'!$B$164,'Faturamento SP2'!$E$2:$E$557,'Infos Relatório'!$B212,'Faturamento SP2'!$Z$2:$Z$557,'Infos Relatório'!AG$1)</f>
        <v>0</v>
      </c>
      <c r="AH212" s="14">
        <f>SUMIFS('Faturamento SP2'!$G$2:$G$557,'Faturamento SP2'!$D$2:$D$557,'Infos Relatório'!$B$164,'Faturamento SP2'!$E$2:$E$557,'Infos Relatório'!$B212,'Faturamento SP2'!$Z$2:$Z$557,'Infos Relatório'!AG$1)</f>
        <v>0</v>
      </c>
      <c r="AI212" s="14">
        <f>SUMIFS('Faturamento SP2'!$J$2:$J$557,'Faturamento SP2'!$D$2:$D$557,'Infos Relatório'!$B$164,'Faturamento SP2'!$E$2:$E$557,'Infos Relatório'!$B212,'Faturamento SP2'!$Z$2:$Z$557,'Infos Relatório'!AG$1)</f>
        <v>0</v>
      </c>
      <c r="AJ212" s="15">
        <f>SUMIFS('Faturamento SP2'!$O$2:$O$557,'Faturamento SP2'!$D$2:$D$557,'Infos Relatório'!$B$164,'Faturamento SP2'!$E$2:$E$557,'Infos Relatório'!$B212,'Faturamento SP2'!$Z$2:$Z$557,'Infos Relatório'!AG$1,'Faturamento SP2'!$T$2:$T$557,"Sim")+SUMIFS('Faturamento SP2'!$P$2:$P$557,'Faturamento SP2'!$D$2:$D$557,'Infos Relatório'!$B$164,'Faturamento SP2'!$E$2:$E$557,'Infos Relatório'!$B212,'Faturamento SP2'!$Z$2:$Z$557,'Infos Relatório'!AG$1,'Faturamento SP2'!$T$2:$T$557,"Sim")</f>
        <v>0</v>
      </c>
      <c r="AK212" s="27" t="e">
        <f t="shared" si="65"/>
        <v>#DIV/0!</v>
      </c>
      <c r="AL212" s="24">
        <f>SUMIFS('Faturamento SP2'!$H$2:$H$557,'Faturamento SP2'!$D$2:$D$557,'Infos Relatório'!$B$164,'Faturamento SP2'!$E$2:$E$557,'Infos Relatório'!$B212,'Faturamento SP2'!$Z$2:$Z$557,'Infos Relatório'!AG$1)</f>
        <v>0</v>
      </c>
      <c r="AM212" s="23">
        <f>COUNTIFS('Faturamento SP2'!$D$2:$D$557,'Infos Relatório'!$B$164,'Faturamento SP2'!$E$2:$E$557,'Infos Relatório'!$B212,'Faturamento SP2'!$Z$2:$Z$557,'Infos Relatório'!AM$1)</f>
        <v>0</v>
      </c>
      <c r="AN212" s="14">
        <f>SUMIFS('Faturamento SP2'!$G$2:$G$557,'Faturamento SP2'!$D$2:$D$557,'Infos Relatório'!$B$164,'Faturamento SP2'!$E$2:$E$557,'Infos Relatório'!$B212,'Faturamento SP2'!$Z$2:$Z$557,'Infos Relatório'!AM$1)</f>
        <v>0</v>
      </c>
      <c r="AO212" s="14">
        <f>SUMIFS('Faturamento SP2'!$J$2:$J$557,'Faturamento SP2'!$D$2:$D$557,'Infos Relatório'!$B$164,'Faturamento SP2'!$E$2:$E$557,'Infos Relatório'!$B212,'Faturamento SP2'!$Z$2:$Z$557,'Infos Relatório'!AM$1)</f>
        <v>0</v>
      </c>
      <c r="AP212" s="15">
        <f>SUMIFS('Faturamento SP2'!$O$2:$O$557,'Faturamento SP2'!$D$2:$D$557,'Infos Relatório'!$B$164,'Faturamento SP2'!$E$2:$E$557,'Infos Relatório'!$B212,'Faturamento SP2'!$Z$2:$Z$557,'Infos Relatório'!AM$1,'Faturamento SP2'!$T$2:$T$557,"Sim")+SUMIFS('Faturamento SP2'!$P$2:$P$557,'Faturamento SP2'!$D$2:$D$557,'Infos Relatório'!$B$164,'Faturamento SP2'!$E$2:$E$557,'Infos Relatório'!$B212,'Faturamento SP2'!$Z$2:$Z$557,'Infos Relatório'!AM$1,'Faturamento SP2'!$T$2:$T$557,"Sim")</f>
        <v>0</v>
      </c>
      <c r="AQ212" s="27" t="e">
        <f t="shared" si="66"/>
        <v>#DIV/0!</v>
      </c>
      <c r="AR212" s="24">
        <f>SUMIFS('Faturamento SP2'!$H$2:$H$557,'Faturamento SP2'!$D$2:$D$557,'Infos Relatório'!$B$164,'Faturamento SP2'!$E$2:$E$557,'Infos Relatório'!$B212,'Faturamento SP2'!$Z$2:$Z$557,'Infos Relatório'!AM$1)</f>
        <v>0</v>
      </c>
      <c r="AS212" s="23">
        <f>COUNTIFS('Faturamento SP2'!$D$2:$D$557,'Infos Relatório'!$B$164,'Faturamento SP2'!$E$2:$E$557,'Infos Relatório'!$B212,'Faturamento SP2'!$Z$2:$Z$557,'Infos Relatório'!AS$1)</f>
        <v>0</v>
      </c>
      <c r="AT212" s="14">
        <f>SUMIFS('Faturamento SP2'!$G$2:$G$557,'Faturamento SP2'!$D$2:$D$557,'Infos Relatório'!$B$164,'Faturamento SP2'!$E$2:$E$557,'Infos Relatório'!$B212,'Faturamento SP2'!$Z$2:$Z$557,'Infos Relatório'!AS$1)</f>
        <v>0</v>
      </c>
      <c r="AU212" s="14">
        <f>SUMIFS('Faturamento SP2'!$J$2:$J$557,'Faturamento SP2'!$D$2:$D$557,'Infos Relatório'!$B$164,'Faturamento SP2'!$E$2:$E$557,'Infos Relatório'!$B212,'Faturamento SP2'!$Z$2:$Z$557,'Infos Relatório'!AS$1)</f>
        <v>0</v>
      </c>
      <c r="AV212" s="15">
        <f>SUMIFS('Faturamento SP2'!$O$2:$O$557,'Faturamento SP2'!$D$2:$D$557,'Infos Relatório'!$B$164,'Faturamento SP2'!$E$2:$E$557,'Infos Relatório'!$B212,'Faturamento SP2'!$Z$2:$Z$557,'Infos Relatório'!AS$1,'Faturamento SP2'!$T$2:$T$557,"Sim")+SUMIFS('Faturamento SP2'!$P$2:$P$557,'Faturamento SP2'!$D$2:$D$557,'Infos Relatório'!$B$164,'Faturamento SP2'!$E$2:$E$557,'Infos Relatório'!$B212,'Faturamento SP2'!$Z$2:$Z$557,'Infos Relatório'!AS$1,'Faturamento SP2'!$T$2:$T$557,"Sim")</f>
        <v>0</v>
      </c>
      <c r="AW212" s="27" t="e">
        <f t="shared" si="67"/>
        <v>#DIV/0!</v>
      </c>
      <c r="AX212" s="24">
        <f>SUMIFS('Faturamento SP2'!$H$2:$H$557,'Faturamento SP2'!$D$2:$D$557,'Infos Relatório'!$B$164,'Faturamento SP2'!$E$2:$E$557,'Infos Relatório'!$B212,'Faturamento SP2'!$Z$2:$Z$557,'Infos Relatório'!AS$1)</f>
        <v>0</v>
      </c>
      <c r="AY212" s="23">
        <f>COUNTIFS('Faturamento SP2'!$D$2:$D$557,'Infos Relatório'!$B$164,'Faturamento SP2'!$E$2:$E$557,'Infos Relatório'!$B212,'Faturamento SP2'!$Z$2:$Z$557,'Infos Relatório'!AY$1)</f>
        <v>0</v>
      </c>
      <c r="AZ212" s="14">
        <f>SUMIFS('Faturamento SP2'!$G$2:$G$557,'Faturamento SP2'!$D$2:$D$557,'Infos Relatório'!$B$164,'Faturamento SP2'!$E$2:$E$557,'Infos Relatório'!$B212,'Faturamento SP2'!$Z$2:$Z$557,'Infos Relatório'!AY$1)</f>
        <v>0</v>
      </c>
      <c r="BA212" s="14">
        <f>SUMIFS('Faturamento SP2'!$J$2:$J$557,'Faturamento SP2'!$D$2:$D$557,'Infos Relatório'!$B$164,'Faturamento SP2'!$E$2:$E$557,'Infos Relatório'!$B212,'Faturamento SP2'!$Z$2:$Z$557,'Infos Relatório'!AY$1)</f>
        <v>0</v>
      </c>
      <c r="BB212" s="15">
        <f>SUMIFS('Faturamento SP2'!$O$2:$O$557,'Faturamento SP2'!$D$2:$D$557,'Infos Relatório'!$B$164,'Faturamento SP2'!$E$2:$E$557,'Infos Relatório'!$B212,'Faturamento SP2'!$Z$2:$Z$557,'Infos Relatório'!AY$1,'Faturamento SP2'!$T$2:$T$557,"Sim")+SUMIFS('Faturamento SP2'!$P$2:$P$557,'Faturamento SP2'!$D$2:$D$557,'Infos Relatório'!$B$164,'Faturamento SP2'!$E$2:$E$557,'Infos Relatório'!$B212,'Faturamento SP2'!$Z$2:$Z$557,'Infos Relatório'!AY$1,'Faturamento SP2'!$T$2:$T$557,"Sim")</f>
        <v>0</v>
      </c>
      <c r="BC212" s="27" t="e">
        <f t="shared" si="68"/>
        <v>#DIV/0!</v>
      </c>
      <c r="BD212" s="24">
        <f>SUMIFS('Faturamento SP2'!$H$2:$H$557,'Faturamento SP2'!$D$2:$D$557,'Infos Relatório'!$B$164,'Faturamento SP2'!$E$2:$E$557,'Infos Relatório'!$B212,'Faturamento SP2'!$Z$2:$Z$557,'Infos Relatório'!AY$1)</f>
        <v>0</v>
      </c>
      <c r="BE212" s="23">
        <f>COUNTIFS('Faturamento SP2'!$D$2:$D$557,'Infos Relatório'!$B$164,'Faturamento SP2'!$E$2:$E$557,'Infos Relatório'!$B212,'Faturamento SP2'!$Z$2:$Z$557,'Infos Relatório'!BE$1)</f>
        <v>0</v>
      </c>
      <c r="BF212" s="14">
        <f>SUMIFS('Faturamento SP2'!$G$2:$G$557,'Faturamento SP2'!$D$2:$D$557,'Infos Relatório'!$B$164,'Faturamento SP2'!$E$2:$E$557,'Infos Relatório'!$B212,'Faturamento SP2'!$Z$2:$Z$557,'Infos Relatório'!BE$1)</f>
        <v>0</v>
      </c>
      <c r="BG212" s="14">
        <f>SUMIFS('Faturamento SP2'!$J$2:$J$557,'Faturamento SP2'!$D$2:$D$557,'Infos Relatório'!$B$164,'Faturamento SP2'!$E$2:$E$557,'Infos Relatório'!$B212,'Faturamento SP2'!$Z$2:$Z$557,'Infos Relatório'!BE$1)</f>
        <v>0</v>
      </c>
      <c r="BH212" s="15">
        <f>SUMIFS('Faturamento SP2'!$O$2:$O$557,'Faturamento SP2'!$D$2:$D$557,'Infos Relatório'!$B$164,'Faturamento SP2'!$E$2:$E$557,'Infos Relatório'!$B212,'Faturamento SP2'!$Z$2:$Z$557,'Infos Relatório'!BE$1,'Faturamento SP2'!$T$2:$T$557,"Sim")+SUMIFS('Faturamento SP2'!$P$2:$P$557,'Faturamento SP2'!$D$2:$D$557,'Infos Relatório'!$B$164,'Faturamento SP2'!$E$2:$E$557,'Infos Relatório'!$B212,'Faturamento SP2'!$Z$2:$Z$557,'Infos Relatório'!BE$1,'Faturamento SP2'!$T$2:$T$557,"Sim")</f>
        <v>0</v>
      </c>
      <c r="BI212" s="27" t="e">
        <f t="shared" si="69"/>
        <v>#DIV/0!</v>
      </c>
      <c r="BJ212" s="24">
        <f>SUMIFS('Faturamento SP2'!$H$2:$H$557,'Faturamento SP2'!$D$2:$D$557,'Infos Relatório'!$B$164,'Faturamento SP2'!$E$2:$E$557,'Infos Relatório'!$B212,'Faturamento SP2'!$Z$2:$Z$557,'Infos Relatório'!BE$1)</f>
        <v>0</v>
      </c>
      <c r="BK212" s="23">
        <f>COUNTIFS('Faturamento SP2'!$D$2:$D$557,'Infos Relatório'!$B$164,'Faturamento SP2'!$E$2:$E$557,'Infos Relatório'!$B212,'Faturamento SP2'!$Z$2:$Z$557,'Infos Relatório'!BK$1)</f>
        <v>0</v>
      </c>
      <c r="BL212" s="14">
        <f>SUMIFS('Faturamento SP2'!$G$2:$G$557,'Faturamento SP2'!$D$2:$D$557,'Infos Relatório'!$B$164,'Faturamento SP2'!$E$2:$E$557,'Infos Relatório'!$B212,'Faturamento SP2'!$Z$2:$Z$557,'Infos Relatório'!BK$1)</f>
        <v>0</v>
      </c>
      <c r="BM212" s="14">
        <f>SUMIFS('Faturamento SP2'!$J$2:$J$557,'Faturamento SP2'!$D$2:$D$557,'Infos Relatório'!$B$164,'Faturamento SP2'!$E$2:$E$557,'Infos Relatório'!$B212,'Faturamento SP2'!$Z$2:$Z$557,'Infos Relatório'!BK$1)</f>
        <v>0</v>
      </c>
      <c r="BN212" s="15">
        <f>SUMIFS('Faturamento SP2'!$O$2:$O$557,'Faturamento SP2'!$D$2:$D$557,'Infos Relatório'!$B$164,'Faturamento SP2'!$E$2:$E$557,'Infos Relatório'!$B212,'Faturamento SP2'!$Z$2:$Z$557,'Infos Relatório'!BK$1,'Faturamento SP2'!$T$2:$T$557,"Sim")+SUMIFS('Faturamento SP2'!$P$2:$P$557,'Faturamento SP2'!$D$2:$D$557,'Infos Relatório'!$B$164,'Faturamento SP2'!$E$2:$E$557,'Infos Relatório'!$B212,'Faturamento SP2'!$Z$2:$Z$557,'Infos Relatório'!BK$1,'Faturamento SP2'!$T$2:$T$557,"Sim")</f>
        <v>0</v>
      </c>
      <c r="BO212" s="27" t="e">
        <f t="shared" si="70"/>
        <v>#DIV/0!</v>
      </c>
      <c r="BP212" s="24">
        <f>SUMIFS('Faturamento SP2'!$H$2:$H$557,'Faturamento SP2'!$D$2:$D$557,'Infos Relatório'!$B$164,'Faturamento SP2'!$E$2:$E$557,'Infos Relatório'!$B212,'Faturamento SP2'!$Z$2:$Z$557,'Infos Relatório'!BK$1)</f>
        <v>0</v>
      </c>
      <c r="BQ212" s="23">
        <f>COUNTIFS('Faturamento SP2'!$D$2:$D$557,'Infos Relatório'!$B$164,'Faturamento SP2'!$E$2:$E$557,'Infos Relatório'!$B212,'Faturamento SP2'!$Z$2:$Z$557,'Infos Relatório'!BQ$1)</f>
        <v>0</v>
      </c>
      <c r="BR212" s="14">
        <f>SUMIFS('Faturamento SP2'!$G$2:$G$557,'Faturamento SP2'!$D$2:$D$557,'Infos Relatório'!$B$164,'Faturamento SP2'!$E$2:$E$557,'Infos Relatório'!$B212,'Faturamento SP2'!$Z$2:$Z$557,'Infos Relatório'!BQ$1)</f>
        <v>0</v>
      </c>
      <c r="BS212" s="14">
        <f>SUMIFS('Faturamento SP2'!$J$2:$J$557,'Faturamento SP2'!$D$2:$D$557,'Infos Relatório'!$B$164,'Faturamento SP2'!$E$2:$E$557,'Infos Relatório'!$B212,'Faturamento SP2'!$Z$2:$Z$557,'Infos Relatório'!BQ$1)</f>
        <v>0</v>
      </c>
      <c r="BT212" s="15">
        <f>SUMIFS('Faturamento SP2'!$O$2:$O$557,'Faturamento SP2'!$D$2:$D$557,'Infos Relatório'!$B$164,'Faturamento SP2'!$E$2:$E$557,'Infos Relatório'!$B212,'Faturamento SP2'!$Z$2:$Z$557,'Infos Relatório'!BQ$1,'Faturamento SP2'!$T$2:$T$557,"Sim")+SUMIFS('Faturamento SP2'!$P$2:$P$557,'Faturamento SP2'!$D$2:$D$557,'Infos Relatório'!$B$164,'Faturamento SP2'!$E$2:$E$557,'Infos Relatório'!$B212,'Faturamento SP2'!$Z$2:$Z$557,'Infos Relatório'!BQ$1,'Faturamento SP2'!$T$2:$T$557,"Sim")</f>
        <v>0</v>
      </c>
      <c r="BU212" s="27" t="e">
        <f t="shared" si="71"/>
        <v>#DIV/0!</v>
      </c>
      <c r="BV212" s="24">
        <f>SUMIFS('Faturamento SP2'!$H$2:$H$557,'Faturamento SP2'!$D$2:$D$557,'Infos Relatório'!$B$164,'Faturamento SP2'!$E$2:$E$557,'Infos Relatório'!$B212,'Faturamento SP2'!$Z$2:$Z$557,'Infos Relatório'!BQ$1)</f>
        <v>0</v>
      </c>
    </row>
    <row r="213" spans="2:74">
      <c r="B213" s="17" t="s">
        <v>258</v>
      </c>
      <c r="C213" s="23">
        <f>COUNTIFS('Faturamento SP2'!$D$2:$D$557,'Infos Relatório'!$B$164,'Faturamento SP2'!$E$2:$E$557,'Infos Relatório'!$B213,'Faturamento SP2'!$Z$2:$Z$557,'Infos Relatório'!C$1)</f>
        <v>0</v>
      </c>
      <c r="D213" s="14">
        <f>SUMIFS('Faturamento SP2'!$G$2:$G$557,'Faturamento SP2'!$D$2:$D$557,'Infos Relatório'!$B$164,'Faturamento SP2'!$E$2:$E$557,'Infos Relatório'!$B213,'Faturamento SP2'!$Z$2:$Z$557,'Infos Relatório'!C$1)</f>
        <v>0</v>
      </c>
      <c r="E213" s="55">
        <f>SUMIFS('Faturamento SP2'!$J$2:$J$557,'Faturamento SP2'!$D$2:$D$557,'Infos Relatório'!$B$164,'Faturamento SP2'!$E$2:$E$557,'Infos Relatório'!$B213,'Faturamento SP2'!$Z$2:$Z$557,'Infos Relatório'!C$1)</f>
        <v>0</v>
      </c>
      <c r="F213" s="15">
        <f>SUMIFS('Faturamento SP2'!$O$2:$O$557,'Faturamento SP2'!$D$2:$D$557,'Infos Relatório'!$B$164,'Faturamento SP2'!$E$2:$E$557,'Infos Relatório'!$B213,'Faturamento SP2'!$Z$2:$Z$557,'Infos Relatório'!C$1,'Faturamento SP2'!$T$2:$T$557,"Sim")+SUMIFS('Faturamento SP2'!$P$2:$P$557,'Faturamento SP2'!$D$2:$D$557,'Infos Relatório'!$B$164,'Faturamento SP2'!$E$2:$E$557,'Infos Relatório'!$B213,'Faturamento SP2'!$Z$2:$Z$557,'Infos Relatório'!C$1,'Faturamento SP2'!$T$2:$T$557,"Sim")</f>
        <v>0</v>
      </c>
      <c r="G213" s="60" t="e">
        <f t="shared" si="60"/>
        <v>#DIV/0!</v>
      </c>
      <c r="H213" s="24">
        <f>SUMIFS('Faturamento SP2'!$H$2:$H$557,'Faturamento SP2'!$D$2:$D$557,'Infos Relatório'!$B$164,'Faturamento SP2'!$E$2:$E$557,'Infos Relatório'!$B213,'Faturamento SP2'!$Z$2:$Z$557,'Infos Relatório'!C$1)</f>
        <v>0</v>
      </c>
      <c r="I213" s="23">
        <f>COUNTIFS('Faturamento SP2'!$D$2:$D$557,'Infos Relatório'!$B$164,'Faturamento SP2'!$E$2:$E$557,'Infos Relatório'!$B213,'Faturamento SP2'!$Z$2:$Z$557,'Infos Relatório'!I$1)</f>
        <v>0</v>
      </c>
      <c r="J213" s="14">
        <f>SUMIFS('Faturamento SP2'!$G$2:$G$557,'Faturamento SP2'!$D$2:$D$557,'Infos Relatório'!$B$164,'Faturamento SP2'!$E$2:$E$557,'Infos Relatório'!$B213,'Faturamento SP2'!$Z$2:$Z$557,'Infos Relatório'!I$1)</f>
        <v>0</v>
      </c>
      <c r="K213" s="55">
        <f>SUMIFS('Faturamento SP2'!$J$2:$J$557,'Faturamento SP2'!$D$2:$D$557,'Infos Relatório'!$B$164,'Faturamento SP2'!$E$2:$E$557,'Infos Relatório'!$B213,'Faturamento SP2'!$Z$2:$Z$557,'Infos Relatório'!I$1)</f>
        <v>0</v>
      </c>
      <c r="L213" s="15">
        <f>SUMIFS('Faturamento SP2'!$O$2:$O$557,'Faturamento SP2'!$D$2:$D$557,'Infos Relatório'!$B$164,'Faturamento SP2'!$E$2:$E$557,'Infos Relatório'!$B213,'Faturamento SP2'!$Z$2:$Z$557,'Infos Relatório'!I$1,'Faturamento SP2'!$T$2:$T$557,"Sim")+SUMIFS('Faturamento SP2'!$P$2:$P$557,'Faturamento SP2'!$D$2:$D$557,'Infos Relatório'!$B$164,'Faturamento SP2'!$E$2:$E$557,'Infos Relatório'!$B213,'Faturamento SP2'!$Z$2:$Z$557,'Infos Relatório'!I$1,'Faturamento SP2'!$T$2:$T$557,"Sim")</f>
        <v>0</v>
      </c>
      <c r="M213" s="27" t="e">
        <f t="shared" si="61"/>
        <v>#DIV/0!</v>
      </c>
      <c r="N213" s="24">
        <f>SUMIFS('Faturamento SP2'!$H$2:$H$557,'Faturamento SP2'!$D$2:$D$557,'Infos Relatório'!$B$164,'Faturamento SP2'!$E$2:$E$557,'Infos Relatório'!$B213,'Faturamento SP2'!$Z$2:$Z$557,'Infos Relatório'!I$1)</f>
        <v>0</v>
      </c>
      <c r="O213" s="23">
        <f>COUNTIFS('Faturamento SP2'!$D$2:$D$557,'Infos Relatório'!$B$164,'Faturamento SP2'!$E$2:$E$557,'Infos Relatório'!$B213,'Faturamento SP2'!$Z$2:$Z$557,'Infos Relatório'!O$1)</f>
        <v>0</v>
      </c>
      <c r="P213" s="14">
        <f>SUMIFS('Faturamento SP2'!$G$2:$G$557,'Faturamento SP2'!$D$2:$D$557,'Infos Relatório'!$B$164,'Faturamento SP2'!$E$2:$E$557,'Infos Relatório'!$B213,'Faturamento SP2'!$Z$2:$Z$557,'Infos Relatório'!O$1)</f>
        <v>0</v>
      </c>
      <c r="Q213" s="14">
        <f>SUMIFS('Faturamento SP2'!$J$2:$J$557,'Faturamento SP2'!$D$2:$D$557,'Infos Relatório'!$B$164,'Faturamento SP2'!$E$2:$E$557,'Infos Relatório'!$B213,'Faturamento SP2'!$Z$2:$Z$557,'Infos Relatório'!O$1)</f>
        <v>0</v>
      </c>
      <c r="R213" s="15">
        <f>SUMIFS('Faturamento SP2'!$O$2:$O$557,'Faturamento SP2'!$D$2:$D$557,'Infos Relatório'!$B$164,'Faturamento SP2'!$E$2:$E$557,'Infos Relatório'!$B213,'Faturamento SP2'!$Z$2:$Z$557,'Infos Relatório'!O$1,'Faturamento SP2'!$T$2:$T$557,"Sim")+SUMIFS('Faturamento SP2'!$P$2:$P$557,'Faturamento SP2'!$D$2:$D$557,'Infos Relatório'!$B$164,'Faturamento SP2'!$E$2:$E$557,'Infos Relatório'!$B213,'Faturamento SP2'!$Z$2:$Z$557,'Infos Relatório'!O$1,'Faturamento SP2'!$T$2:$T$557,"Sim")</f>
        <v>0</v>
      </c>
      <c r="S213" s="27" t="e">
        <f t="shared" si="62"/>
        <v>#DIV/0!</v>
      </c>
      <c r="T213" s="24">
        <f>SUMIFS('Faturamento SP2'!$H$2:$H$557,'Faturamento SP2'!$D$2:$D$557,'Infos Relatório'!$B$164,'Faturamento SP2'!$E$2:$E$557,'Infos Relatório'!$B213,'Faturamento SP2'!$Z$2:$Z$557,'Infos Relatório'!O$1)</f>
        <v>0</v>
      </c>
      <c r="U213" s="23">
        <f>COUNTIFS('Faturamento SP2'!$D$2:$D$557,'Infos Relatório'!$B$164,'Faturamento SP2'!$E$2:$E$557,'Infos Relatório'!$B213,'Faturamento SP2'!$Z$2:$Z$557,'Infos Relatório'!U$1)</f>
        <v>0</v>
      </c>
      <c r="V213" s="14">
        <f>SUMIFS('Faturamento SP2'!$G$2:$G$557,'Faturamento SP2'!$D$2:$D$557,'Infos Relatório'!$B$164,'Faturamento SP2'!$E$2:$E$557,'Infos Relatório'!$B213,'Faturamento SP2'!$Z$2:$Z$557,'Infos Relatório'!U$1)</f>
        <v>0</v>
      </c>
      <c r="W213" s="14">
        <f>SUMIFS('Faturamento SP2'!$J$2:$J$557,'Faturamento SP2'!$D$2:$D$557,'Infos Relatório'!$B$164,'Faturamento SP2'!$E$2:$E$557,'Infos Relatório'!$B213,'Faturamento SP2'!$Z$2:$Z$557,'Infos Relatório'!U$1)</f>
        <v>0</v>
      </c>
      <c r="X213" s="15">
        <f>SUMIFS('Faturamento SP2'!$O$2:$O$557,'Faturamento SP2'!$D$2:$D$557,'Infos Relatório'!$B$164,'Faturamento SP2'!$E$2:$E$557,'Infos Relatório'!$B213,'Faturamento SP2'!$Z$2:$Z$557,'Infos Relatório'!U$1,'Faturamento SP2'!$T$2:$T$557,"Sim")+SUMIFS('Faturamento SP2'!$P$2:$P$557,'Faturamento SP2'!$D$2:$D$557,'Infos Relatório'!$B$164,'Faturamento SP2'!$E$2:$E$557,'Infos Relatório'!$B213,'Faturamento SP2'!$Z$2:$Z$557,'Infos Relatório'!U$1,'Faturamento SP2'!$T$2:$T$557,"Sim")</f>
        <v>0</v>
      </c>
      <c r="Y213" s="27" t="e">
        <f t="shared" si="63"/>
        <v>#DIV/0!</v>
      </c>
      <c r="Z213" s="24">
        <f>SUMIFS('Faturamento SP2'!$H$2:$H$557,'Faturamento SP2'!$D$2:$D$557,'Infos Relatório'!$B$164,'Faturamento SP2'!$E$2:$E$557,'Infos Relatório'!$B213,'Faturamento SP2'!$Z$2:$Z$557,'Infos Relatório'!U$1)</f>
        <v>0</v>
      </c>
      <c r="AA213" s="23">
        <f>COUNTIFS('Faturamento SP2'!$D$2:$D$557,'Infos Relatório'!$B$164,'Faturamento SP2'!$E$2:$E$557,'Infos Relatório'!$B213,'Faturamento SP2'!$Z$2:$Z$557,'Infos Relatório'!AA$1)</f>
        <v>0</v>
      </c>
      <c r="AB213" s="14">
        <f>SUMIFS('Faturamento SP2'!$G$2:$G$557,'Faturamento SP2'!$D$2:$D$557,'Infos Relatório'!$B$164,'Faturamento SP2'!$E$2:$E$557,'Infos Relatório'!$B213,'Faturamento SP2'!$Z$2:$Z$557,'Infos Relatório'!AA$1)</f>
        <v>0</v>
      </c>
      <c r="AC213" s="14">
        <f>SUMIFS('Faturamento SP2'!$J$2:$J$557,'Faturamento SP2'!$D$2:$D$557,'Infos Relatório'!$B$164,'Faturamento SP2'!$E$2:$E$557,'Infos Relatório'!$B213,'Faturamento SP2'!$Z$2:$Z$557,'Infos Relatório'!AA$1)</f>
        <v>0</v>
      </c>
      <c r="AD213" s="15">
        <f>SUMIFS('Faturamento SP2'!$O$2:$O$557,'Faturamento SP2'!$D$2:$D$557,'Infos Relatório'!$B$164,'Faturamento SP2'!$E$2:$E$557,'Infos Relatório'!$B213,'Faturamento SP2'!$Z$2:$Z$557,'Infos Relatório'!AA$1,'Faturamento SP2'!$T$2:$T$557,"Sim")+SUMIFS('Faturamento SP2'!$P$2:$P$557,'Faturamento SP2'!$D$2:$D$557,'Infos Relatório'!$B$164,'Faturamento SP2'!$E$2:$E$557,'Infos Relatório'!$B213,'Faturamento SP2'!$Z$2:$Z$557,'Infos Relatório'!AA$1,'Faturamento SP2'!$T$2:$T$557,"Sim")</f>
        <v>0</v>
      </c>
      <c r="AE213" s="27" t="e">
        <f t="shared" si="64"/>
        <v>#DIV/0!</v>
      </c>
      <c r="AF213" s="24">
        <f>SUMIFS('Faturamento SP2'!$H$2:$H$557,'Faturamento SP2'!$D$2:$D$557,'Infos Relatório'!$B$164,'Faturamento SP2'!$E$2:$E$557,'Infos Relatório'!$B213,'Faturamento SP2'!$Z$2:$Z$557,'Infos Relatório'!AA$1)</f>
        <v>0</v>
      </c>
      <c r="AG213" s="23">
        <f>COUNTIFS('Faturamento SP2'!$D$2:$D$557,'Infos Relatório'!$B$164,'Faturamento SP2'!$E$2:$E$557,'Infos Relatório'!$B213,'Faturamento SP2'!$Z$2:$Z$557,'Infos Relatório'!AG$1)</f>
        <v>0</v>
      </c>
      <c r="AH213" s="14">
        <f>SUMIFS('Faturamento SP2'!$G$2:$G$557,'Faturamento SP2'!$D$2:$D$557,'Infos Relatório'!$B$164,'Faturamento SP2'!$E$2:$E$557,'Infos Relatório'!$B213,'Faturamento SP2'!$Z$2:$Z$557,'Infos Relatório'!AG$1)</f>
        <v>0</v>
      </c>
      <c r="AI213" s="14">
        <f>SUMIFS('Faturamento SP2'!$J$2:$J$557,'Faturamento SP2'!$D$2:$D$557,'Infos Relatório'!$B$164,'Faturamento SP2'!$E$2:$E$557,'Infos Relatório'!$B213,'Faturamento SP2'!$Z$2:$Z$557,'Infos Relatório'!AG$1)</f>
        <v>0</v>
      </c>
      <c r="AJ213" s="15">
        <f>SUMIFS('Faturamento SP2'!$O$2:$O$557,'Faturamento SP2'!$D$2:$D$557,'Infos Relatório'!$B$164,'Faturamento SP2'!$E$2:$E$557,'Infos Relatório'!$B213,'Faturamento SP2'!$Z$2:$Z$557,'Infos Relatório'!AG$1,'Faturamento SP2'!$T$2:$T$557,"Sim")+SUMIFS('Faturamento SP2'!$P$2:$P$557,'Faturamento SP2'!$D$2:$D$557,'Infos Relatório'!$B$164,'Faturamento SP2'!$E$2:$E$557,'Infos Relatório'!$B213,'Faturamento SP2'!$Z$2:$Z$557,'Infos Relatório'!AG$1,'Faturamento SP2'!$T$2:$T$557,"Sim")</f>
        <v>0</v>
      </c>
      <c r="AK213" s="27" t="e">
        <f t="shared" si="65"/>
        <v>#DIV/0!</v>
      </c>
      <c r="AL213" s="24">
        <f>SUMIFS('Faturamento SP2'!$H$2:$H$557,'Faturamento SP2'!$D$2:$D$557,'Infos Relatório'!$B$164,'Faturamento SP2'!$E$2:$E$557,'Infos Relatório'!$B213,'Faturamento SP2'!$Z$2:$Z$557,'Infos Relatório'!AG$1)</f>
        <v>0</v>
      </c>
      <c r="AM213" s="23">
        <f>COUNTIFS('Faturamento SP2'!$D$2:$D$557,'Infos Relatório'!$B$164,'Faturamento SP2'!$E$2:$E$557,'Infos Relatório'!$B213,'Faturamento SP2'!$Z$2:$Z$557,'Infos Relatório'!AM$1)</f>
        <v>0</v>
      </c>
      <c r="AN213" s="14">
        <f>SUMIFS('Faturamento SP2'!$G$2:$G$557,'Faturamento SP2'!$D$2:$D$557,'Infos Relatório'!$B$164,'Faturamento SP2'!$E$2:$E$557,'Infos Relatório'!$B213,'Faturamento SP2'!$Z$2:$Z$557,'Infos Relatório'!AM$1)</f>
        <v>0</v>
      </c>
      <c r="AO213" s="14">
        <f>SUMIFS('Faturamento SP2'!$J$2:$J$557,'Faturamento SP2'!$D$2:$D$557,'Infos Relatório'!$B$164,'Faturamento SP2'!$E$2:$E$557,'Infos Relatório'!$B213,'Faturamento SP2'!$Z$2:$Z$557,'Infos Relatório'!AM$1)</f>
        <v>0</v>
      </c>
      <c r="AP213" s="15">
        <f>SUMIFS('Faturamento SP2'!$O$2:$O$557,'Faturamento SP2'!$D$2:$D$557,'Infos Relatório'!$B$164,'Faturamento SP2'!$E$2:$E$557,'Infos Relatório'!$B213,'Faturamento SP2'!$Z$2:$Z$557,'Infos Relatório'!AM$1,'Faturamento SP2'!$T$2:$T$557,"Sim")+SUMIFS('Faturamento SP2'!$P$2:$P$557,'Faturamento SP2'!$D$2:$D$557,'Infos Relatório'!$B$164,'Faturamento SP2'!$E$2:$E$557,'Infos Relatório'!$B213,'Faturamento SP2'!$Z$2:$Z$557,'Infos Relatório'!AM$1,'Faturamento SP2'!$T$2:$T$557,"Sim")</f>
        <v>0</v>
      </c>
      <c r="AQ213" s="27" t="e">
        <f t="shared" si="66"/>
        <v>#DIV/0!</v>
      </c>
      <c r="AR213" s="24">
        <f>SUMIFS('Faturamento SP2'!$H$2:$H$557,'Faturamento SP2'!$D$2:$D$557,'Infos Relatório'!$B$164,'Faturamento SP2'!$E$2:$E$557,'Infos Relatório'!$B213,'Faturamento SP2'!$Z$2:$Z$557,'Infos Relatório'!AM$1)</f>
        <v>0</v>
      </c>
      <c r="AS213" s="23">
        <f>COUNTIFS('Faturamento SP2'!$D$2:$D$557,'Infos Relatório'!$B$164,'Faturamento SP2'!$E$2:$E$557,'Infos Relatório'!$B213,'Faturamento SP2'!$Z$2:$Z$557,'Infos Relatório'!AS$1)</f>
        <v>0</v>
      </c>
      <c r="AT213" s="14">
        <f>SUMIFS('Faturamento SP2'!$G$2:$G$557,'Faturamento SP2'!$D$2:$D$557,'Infos Relatório'!$B$164,'Faturamento SP2'!$E$2:$E$557,'Infos Relatório'!$B213,'Faturamento SP2'!$Z$2:$Z$557,'Infos Relatório'!AS$1)</f>
        <v>0</v>
      </c>
      <c r="AU213" s="14">
        <f>SUMIFS('Faturamento SP2'!$J$2:$J$557,'Faturamento SP2'!$D$2:$D$557,'Infos Relatório'!$B$164,'Faturamento SP2'!$E$2:$E$557,'Infos Relatório'!$B213,'Faturamento SP2'!$Z$2:$Z$557,'Infos Relatório'!AS$1)</f>
        <v>0</v>
      </c>
      <c r="AV213" s="15">
        <f>SUMIFS('Faturamento SP2'!$O$2:$O$557,'Faturamento SP2'!$D$2:$D$557,'Infos Relatório'!$B$164,'Faturamento SP2'!$E$2:$E$557,'Infos Relatório'!$B213,'Faturamento SP2'!$Z$2:$Z$557,'Infos Relatório'!AS$1,'Faturamento SP2'!$T$2:$T$557,"Sim")+SUMIFS('Faturamento SP2'!$P$2:$P$557,'Faturamento SP2'!$D$2:$D$557,'Infos Relatório'!$B$164,'Faturamento SP2'!$E$2:$E$557,'Infos Relatório'!$B213,'Faturamento SP2'!$Z$2:$Z$557,'Infos Relatório'!AS$1,'Faturamento SP2'!$T$2:$T$557,"Sim")</f>
        <v>0</v>
      </c>
      <c r="AW213" s="27" t="e">
        <f t="shared" si="67"/>
        <v>#DIV/0!</v>
      </c>
      <c r="AX213" s="24">
        <f>SUMIFS('Faturamento SP2'!$H$2:$H$557,'Faturamento SP2'!$D$2:$D$557,'Infos Relatório'!$B$164,'Faturamento SP2'!$E$2:$E$557,'Infos Relatório'!$B213,'Faturamento SP2'!$Z$2:$Z$557,'Infos Relatório'!AS$1)</f>
        <v>0</v>
      </c>
      <c r="AY213" s="23">
        <f>COUNTIFS('Faturamento SP2'!$D$2:$D$557,'Infos Relatório'!$B$164,'Faturamento SP2'!$E$2:$E$557,'Infos Relatório'!$B213,'Faturamento SP2'!$Z$2:$Z$557,'Infos Relatório'!AY$1)</f>
        <v>0</v>
      </c>
      <c r="AZ213" s="14">
        <f>SUMIFS('Faturamento SP2'!$G$2:$G$557,'Faturamento SP2'!$D$2:$D$557,'Infos Relatório'!$B$164,'Faturamento SP2'!$E$2:$E$557,'Infos Relatório'!$B213,'Faturamento SP2'!$Z$2:$Z$557,'Infos Relatório'!AY$1)</f>
        <v>0</v>
      </c>
      <c r="BA213" s="14">
        <f>SUMIFS('Faturamento SP2'!$J$2:$J$557,'Faturamento SP2'!$D$2:$D$557,'Infos Relatório'!$B$164,'Faturamento SP2'!$E$2:$E$557,'Infos Relatório'!$B213,'Faturamento SP2'!$Z$2:$Z$557,'Infos Relatório'!AY$1)</f>
        <v>0</v>
      </c>
      <c r="BB213" s="15">
        <f>SUMIFS('Faturamento SP2'!$O$2:$O$557,'Faturamento SP2'!$D$2:$D$557,'Infos Relatório'!$B$164,'Faturamento SP2'!$E$2:$E$557,'Infos Relatório'!$B213,'Faturamento SP2'!$Z$2:$Z$557,'Infos Relatório'!AY$1,'Faturamento SP2'!$T$2:$T$557,"Sim")+SUMIFS('Faturamento SP2'!$P$2:$P$557,'Faturamento SP2'!$D$2:$D$557,'Infos Relatório'!$B$164,'Faturamento SP2'!$E$2:$E$557,'Infos Relatório'!$B213,'Faturamento SP2'!$Z$2:$Z$557,'Infos Relatório'!AY$1,'Faturamento SP2'!$T$2:$T$557,"Sim")</f>
        <v>0</v>
      </c>
      <c r="BC213" s="27" t="e">
        <f t="shared" si="68"/>
        <v>#DIV/0!</v>
      </c>
      <c r="BD213" s="24">
        <f>SUMIFS('Faturamento SP2'!$H$2:$H$557,'Faturamento SP2'!$D$2:$D$557,'Infos Relatório'!$B$164,'Faturamento SP2'!$E$2:$E$557,'Infos Relatório'!$B213,'Faturamento SP2'!$Z$2:$Z$557,'Infos Relatório'!AY$1)</f>
        <v>0</v>
      </c>
      <c r="BE213" s="23">
        <f>COUNTIFS('Faturamento SP2'!$D$2:$D$557,'Infos Relatório'!$B$164,'Faturamento SP2'!$E$2:$E$557,'Infos Relatório'!$B213,'Faturamento SP2'!$Z$2:$Z$557,'Infos Relatório'!BE$1)</f>
        <v>0</v>
      </c>
      <c r="BF213" s="14">
        <f>SUMIFS('Faturamento SP2'!$G$2:$G$557,'Faturamento SP2'!$D$2:$D$557,'Infos Relatório'!$B$164,'Faturamento SP2'!$E$2:$E$557,'Infos Relatório'!$B213,'Faturamento SP2'!$Z$2:$Z$557,'Infos Relatório'!BE$1)</f>
        <v>0</v>
      </c>
      <c r="BG213" s="14">
        <f>SUMIFS('Faturamento SP2'!$J$2:$J$557,'Faturamento SP2'!$D$2:$D$557,'Infos Relatório'!$B$164,'Faturamento SP2'!$E$2:$E$557,'Infos Relatório'!$B213,'Faturamento SP2'!$Z$2:$Z$557,'Infos Relatório'!BE$1)</f>
        <v>0</v>
      </c>
      <c r="BH213" s="15">
        <f>SUMIFS('Faturamento SP2'!$O$2:$O$557,'Faturamento SP2'!$D$2:$D$557,'Infos Relatório'!$B$164,'Faturamento SP2'!$E$2:$E$557,'Infos Relatório'!$B213,'Faturamento SP2'!$Z$2:$Z$557,'Infos Relatório'!BE$1,'Faturamento SP2'!$T$2:$T$557,"Sim")+SUMIFS('Faturamento SP2'!$P$2:$P$557,'Faturamento SP2'!$D$2:$D$557,'Infos Relatório'!$B$164,'Faturamento SP2'!$E$2:$E$557,'Infos Relatório'!$B213,'Faturamento SP2'!$Z$2:$Z$557,'Infos Relatório'!BE$1,'Faturamento SP2'!$T$2:$T$557,"Sim")</f>
        <v>0</v>
      </c>
      <c r="BI213" s="27" t="e">
        <f t="shared" si="69"/>
        <v>#DIV/0!</v>
      </c>
      <c r="BJ213" s="24">
        <f>SUMIFS('Faturamento SP2'!$H$2:$H$557,'Faturamento SP2'!$D$2:$D$557,'Infos Relatório'!$B$164,'Faturamento SP2'!$E$2:$E$557,'Infos Relatório'!$B213,'Faturamento SP2'!$Z$2:$Z$557,'Infos Relatório'!BE$1)</f>
        <v>0</v>
      </c>
      <c r="BK213" s="23">
        <f>COUNTIFS('Faturamento SP2'!$D$2:$D$557,'Infos Relatório'!$B$164,'Faturamento SP2'!$E$2:$E$557,'Infos Relatório'!$B213,'Faturamento SP2'!$Z$2:$Z$557,'Infos Relatório'!BK$1)</f>
        <v>0</v>
      </c>
      <c r="BL213" s="14">
        <f>SUMIFS('Faturamento SP2'!$G$2:$G$557,'Faturamento SP2'!$D$2:$D$557,'Infos Relatório'!$B$164,'Faturamento SP2'!$E$2:$E$557,'Infos Relatório'!$B213,'Faturamento SP2'!$Z$2:$Z$557,'Infos Relatório'!BK$1)</f>
        <v>0</v>
      </c>
      <c r="BM213" s="14">
        <f>SUMIFS('Faturamento SP2'!$J$2:$J$557,'Faturamento SP2'!$D$2:$D$557,'Infos Relatório'!$B$164,'Faturamento SP2'!$E$2:$E$557,'Infos Relatório'!$B213,'Faturamento SP2'!$Z$2:$Z$557,'Infos Relatório'!BK$1)</f>
        <v>0</v>
      </c>
      <c r="BN213" s="15">
        <f>SUMIFS('Faturamento SP2'!$O$2:$O$557,'Faturamento SP2'!$D$2:$D$557,'Infos Relatório'!$B$164,'Faturamento SP2'!$E$2:$E$557,'Infos Relatório'!$B213,'Faturamento SP2'!$Z$2:$Z$557,'Infos Relatório'!BK$1,'Faturamento SP2'!$T$2:$T$557,"Sim")+SUMIFS('Faturamento SP2'!$P$2:$P$557,'Faturamento SP2'!$D$2:$D$557,'Infos Relatório'!$B$164,'Faturamento SP2'!$E$2:$E$557,'Infos Relatório'!$B213,'Faturamento SP2'!$Z$2:$Z$557,'Infos Relatório'!BK$1,'Faturamento SP2'!$T$2:$T$557,"Sim")</f>
        <v>0</v>
      </c>
      <c r="BO213" s="27" t="e">
        <f t="shared" si="70"/>
        <v>#DIV/0!</v>
      </c>
      <c r="BP213" s="24">
        <f>SUMIFS('Faturamento SP2'!$H$2:$H$557,'Faturamento SP2'!$D$2:$D$557,'Infos Relatório'!$B$164,'Faturamento SP2'!$E$2:$E$557,'Infos Relatório'!$B213,'Faturamento SP2'!$Z$2:$Z$557,'Infos Relatório'!BK$1)</f>
        <v>0</v>
      </c>
      <c r="BQ213" s="23">
        <f>COUNTIFS('Faturamento SP2'!$D$2:$D$557,'Infos Relatório'!$B$164,'Faturamento SP2'!$E$2:$E$557,'Infos Relatório'!$B213,'Faturamento SP2'!$Z$2:$Z$557,'Infos Relatório'!BQ$1)</f>
        <v>0</v>
      </c>
      <c r="BR213" s="14">
        <f>SUMIFS('Faturamento SP2'!$G$2:$G$557,'Faturamento SP2'!$D$2:$D$557,'Infos Relatório'!$B$164,'Faturamento SP2'!$E$2:$E$557,'Infos Relatório'!$B213,'Faturamento SP2'!$Z$2:$Z$557,'Infos Relatório'!BQ$1)</f>
        <v>0</v>
      </c>
      <c r="BS213" s="14">
        <f>SUMIFS('Faturamento SP2'!$J$2:$J$557,'Faturamento SP2'!$D$2:$D$557,'Infos Relatório'!$B$164,'Faturamento SP2'!$E$2:$E$557,'Infos Relatório'!$B213,'Faturamento SP2'!$Z$2:$Z$557,'Infos Relatório'!BQ$1)</f>
        <v>0</v>
      </c>
      <c r="BT213" s="15">
        <f>SUMIFS('Faturamento SP2'!$O$2:$O$557,'Faturamento SP2'!$D$2:$D$557,'Infos Relatório'!$B$164,'Faturamento SP2'!$E$2:$E$557,'Infos Relatório'!$B213,'Faturamento SP2'!$Z$2:$Z$557,'Infos Relatório'!BQ$1,'Faturamento SP2'!$T$2:$T$557,"Sim")+SUMIFS('Faturamento SP2'!$P$2:$P$557,'Faturamento SP2'!$D$2:$D$557,'Infos Relatório'!$B$164,'Faturamento SP2'!$E$2:$E$557,'Infos Relatório'!$B213,'Faturamento SP2'!$Z$2:$Z$557,'Infos Relatório'!BQ$1,'Faturamento SP2'!$T$2:$T$557,"Sim")</f>
        <v>0</v>
      </c>
      <c r="BU213" s="27" t="e">
        <f t="shared" si="71"/>
        <v>#DIV/0!</v>
      </c>
      <c r="BV213" s="24">
        <f>SUMIFS('Faturamento SP2'!$H$2:$H$557,'Faturamento SP2'!$D$2:$D$557,'Infos Relatório'!$B$164,'Faturamento SP2'!$E$2:$E$557,'Infos Relatório'!$B213,'Faturamento SP2'!$Z$2:$Z$557,'Infos Relatório'!BQ$1)</f>
        <v>0</v>
      </c>
    </row>
    <row r="214" spans="2:74">
      <c r="B214" s="17" t="s">
        <v>280</v>
      </c>
      <c r="C214" s="23">
        <f>COUNTIFS('Faturamento SP2'!$D$2:$D$557,'Infos Relatório'!$B$164,'Faturamento SP2'!$E$2:$E$557,'Infos Relatório'!$B214,'Faturamento SP2'!$Z$2:$Z$557,'Infos Relatório'!C$1)</f>
        <v>0</v>
      </c>
      <c r="D214" s="14">
        <f>SUMIFS('Faturamento SP2'!$G$2:$G$557,'Faturamento SP2'!$D$2:$D$557,'Infos Relatório'!$B$164,'Faturamento SP2'!$E$2:$E$557,'Infos Relatório'!$B214,'Faturamento SP2'!$Z$2:$Z$557,'Infos Relatório'!C$1)</f>
        <v>0</v>
      </c>
      <c r="E214" s="55">
        <f>SUMIFS('Faturamento SP2'!$J$2:$J$557,'Faturamento SP2'!$D$2:$D$557,'Infos Relatório'!$B$164,'Faturamento SP2'!$E$2:$E$557,'Infos Relatório'!$B214,'Faturamento SP2'!$Z$2:$Z$557,'Infos Relatório'!C$1)</f>
        <v>0</v>
      </c>
      <c r="F214" s="15">
        <f>SUMIFS('Faturamento SP2'!$O$2:$O$557,'Faturamento SP2'!$D$2:$D$557,'Infos Relatório'!$B$164,'Faturamento SP2'!$E$2:$E$557,'Infos Relatório'!$B214,'Faturamento SP2'!$Z$2:$Z$557,'Infos Relatório'!C$1,'Faturamento SP2'!$T$2:$T$557,"Sim")+SUMIFS('Faturamento SP2'!$P$2:$P$557,'Faturamento SP2'!$D$2:$D$557,'Infos Relatório'!$B$164,'Faturamento SP2'!$E$2:$E$557,'Infos Relatório'!$B214,'Faturamento SP2'!$Z$2:$Z$557,'Infos Relatório'!C$1,'Faturamento SP2'!$T$2:$T$557,"Sim")</f>
        <v>0</v>
      </c>
      <c r="G214" s="60" t="e">
        <f t="shared" si="60"/>
        <v>#DIV/0!</v>
      </c>
      <c r="H214" s="24">
        <f>SUMIFS('Faturamento SP2'!$H$2:$H$557,'Faturamento SP2'!$D$2:$D$557,'Infos Relatório'!$B$164,'Faturamento SP2'!$E$2:$E$557,'Infos Relatório'!$B214,'Faturamento SP2'!$Z$2:$Z$557,'Infos Relatório'!C$1)</f>
        <v>0</v>
      </c>
      <c r="I214" s="23">
        <f>COUNTIFS('Faturamento SP2'!$D$2:$D$557,'Infos Relatório'!$B$164,'Faturamento SP2'!$E$2:$E$557,'Infos Relatório'!$B214,'Faturamento SP2'!$Z$2:$Z$557,'Infos Relatório'!I$1)</f>
        <v>0</v>
      </c>
      <c r="J214" s="14">
        <f>SUMIFS('Faturamento SP2'!$G$2:$G$557,'Faturamento SP2'!$D$2:$D$557,'Infos Relatório'!$B$164,'Faturamento SP2'!$E$2:$E$557,'Infos Relatório'!$B214,'Faturamento SP2'!$Z$2:$Z$557,'Infos Relatório'!I$1)</f>
        <v>0</v>
      </c>
      <c r="K214" s="55">
        <f>SUMIFS('Faturamento SP2'!$J$2:$J$557,'Faturamento SP2'!$D$2:$D$557,'Infos Relatório'!$B$164,'Faturamento SP2'!$E$2:$E$557,'Infos Relatório'!$B214,'Faturamento SP2'!$Z$2:$Z$557,'Infos Relatório'!I$1)</f>
        <v>0</v>
      </c>
      <c r="L214" s="15">
        <f>SUMIFS('Faturamento SP2'!$O$2:$O$557,'Faturamento SP2'!$D$2:$D$557,'Infos Relatório'!$B$164,'Faturamento SP2'!$E$2:$E$557,'Infos Relatório'!$B214,'Faturamento SP2'!$Z$2:$Z$557,'Infos Relatório'!I$1,'Faturamento SP2'!$T$2:$T$557,"Sim")+SUMIFS('Faturamento SP2'!$P$2:$P$557,'Faturamento SP2'!$D$2:$D$557,'Infos Relatório'!$B$164,'Faturamento SP2'!$E$2:$E$557,'Infos Relatório'!$B214,'Faturamento SP2'!$Z$2:$Z$557,'Infos Relatório'!I$1,'Faturamento SP2'!$T$2:$T$557,"Sim")</f>
        <v>0</v>
      </c>
      <c r="M214" s="27" t="e">
        <f t="shared" si="61"/>
        <v>#DIV/0!</v>
      </c>
      <c r="N214" s="24">
        <f>SUMIFS('Faturamento SP2'!$H$2:$H$557,'Faturamento SP2'!$D$2:$D$557,'Infos Relatório'!$B$164,'Faturamento SP2'!$E$2:$E$557,'Infos Relatório'!$B214,'Faturamento SP2'!$Z$2:$Z$557,'Infos Relatório'!I$1)</f>
        <v>0</v>
      </c>
      <c r="O214" s="23">
        <f>COUNTIFS('Faturamento SP2'!$D$2:$D$557,'Infos Relatório'!$B$164,'Faturamento SP2'!$E$2:$E$557,'Infos Relatório'!$B214,'Faturamento SP2'!$Z$2:$Z$557,'Infos Relatório'!O$1)</f>
        <v>0</v>
      </c>
      <c r="P214" s="14">
        <f>SUMIFS('Faturamento SP2'!$G$2:$G$557,'Faturamento SP2'!$D$2:$D$557,'Infos Relatório'!$B$164,'Faturamento SP2'!$E$2:$E$557,'Infos Relatório'!$B214,'Faturamento SP2'!$Z$2:$Z$557,'Infos Relatório'!O$1)</f>
        <v>0</v>
      </c>
      <c r="Q214" s="14">
        <f>SUMIFS('Faturamento SP2'!$J$2:$J$557,'Faturamento SP2'!$D$2:$D$557,'Infos Relatório'!$B$164,'Faturamento SP2'!$E$2:$E$557,'Infos Relatório'!$B214,'Faturamento SP2'!$Z$2:$Z$557,'Infos Relatório'!O$1)</f>
        <v>0</v>
      </c>
      <c r="R214" s="15">
        <f>SUMIFS('Faturamento SP2'!$O$2:$O$557,'Faturamento SP2'!$D$2:$D$557,'Infos Relatório'!$B$164,'Faturamento SP2'!$E$2:$E$557,'Infos Relatório'!$B214,'Faturamento SP2'!$Z$2:$Z$557,'Infos Relatório'!O$1,'Faturamento SP2'!$T$2:$T$557,"Sim")+SUMIFS('Faturamento SP2'!$P$2:$P$557,'Faturamento SP2'!$D$2:$D$557,'Infos Relatório'!$B$164,'Faturamento SP2'!$E$2:$E$557,'Infos Relatório'!$B214,'Faturamento SP2'!$Z$2:$Z$557,'Infos Relatório'!O$1,'Faturamento SP2'!$T$2:$T$557,"Sim")</f>
        <v>0</v>
      </c>
      <c r="S214" s="27" t="e">
        <f t="shared" si="62"/>
        <v>#DIV/0!</v>
      </c>
      <c r="T214" s="24">
        <f>SUMIFS('Faturamento SP2'!$H$2:$H$557,'Faturamento SP2'!$D$2:$D$557,'Infos Relatório'!$B$164,'Faturamento SP2'!$E$2:$E$557,'Infos Relatório'!$B214,'Faturamento SP2'!$Z$2:$Z$557,'Infos Relatório'!O$1)</f>
        <v>0</v>
      </c>
      <c r="U214" s="23">
        <f>COUNTIFS('Faturamento SP2'!$D$2:$D$557,'Infos Relatório'!$B$164,'Faturamento SP2'!$E$2:$E$557,'Infos Relatório'!$B214,'Faturamento SP2'!$Z$2:$Z$557,'Infos Relatório'!U$1)</f>
        <v>0</v>
      </c>
      <c r="V214" s="14">
        <f>SUMIFS('Faturamento SP2'!$G$2:$G$557,'Faturamento SP2'!$D$2:$D$557,'Infos Relatório'!$B$164,'Faturamento SP2'!$E$2:$E$557,'Infos Relatório'!$B214,'Faturamento SP2'!$Z$2:$Z$557,'Infos Relatório'!U$1)</f>
        <v>0</v>
      </c>
      <c r="W214" s="14">
        <f>SUMIFS('Faturamento SP2'!$J$2:$J$557,'Faturamento SP2'!$D$2:$D$557,'Infos Relatório'!$B$164,'Faturamento SP2'!$E$2:$E$557,'Infos Relatório'!$B214,'Faturamento SP2'!$Z$2:$Z$557,'Infos Relatório'!U$1)</f>
        <v>0</v>
      </c>
      <c r="X214" s="15">
        <f>SUMIFS('Faturamento SP2'!$O$2:$O$557,'Faturamento SP2'!$D$2:$D$557,'Infos Relatório'!$B$164,'Faturamento SP2'!$E$2:$E$557,'Infos Relatório'!$B214,'Faturamento SP2'!$Z$2:$Z$557,'Infos Relatório'!U$1,'Faturamento SP2'!$T$2:$T$557,"Sim")+SUMIFS('Faturamento SP2'!$P$2:$P$557,'Faturamento SP2'!$D$2:$D$557,'Infos Relatório'!$B$164,'Faturamento SP2'!$E$2:$E$557,'Infos Relatório'!$B214,'Faturamento SP2'!$Z$2:$Z$557,'Infos Relatório'!U$1,'Faturamento SP2'!$T$2:$T$557,"Sim")</f>
        <v>0</v>
      </c>
      <c r="Y214" s="27" t="e">
        <f t="shared" si="63"/>
        <v>#DIV/0!</v>
      </c>
      <c r="Z214" s="24">
        <f>SUMIFS('Faturamento SP2'!$H$2:$H$557,'Faturamento SP2'!$D$2:$D$557,'Infos Relatório'!$B$164,'Faturamento SP2'!$E$2:$E$557,'Infos Relatório'!$B214,'Faturamento SP2'!$Z$2:$Z$557,'Infos Relatório'!U$1)</f>
        <v>0</v>
      </c>
      <c r="AA214" s="23">
        <f>COUNTIFS('Faturamento SP2'!$D$2:$D$557,'Infos Relatório'!$B$164,'Faturamento SP2'!$E$2:$E$557,'Infos Relatório'!$B214,'Faturamento SP2'!$Z$2:$Z$557,'Infos Relatório'!AA$1)</f>
        <v>0</v>
      </c>
      <c r="AB214" s="14">
        <f>SUMIFS('Faturamento SP2'!$G$2:$G$557,'Faturamento SP2'!$D$2:$D$557,'Infos Relatório'!$B$164,'Faturamento SP2'!$E$2:$E$557,'Infos Relatório'!$B214,'Faturamento SP2'!$Z$2:$Z$557,'Infos Relatório'!AA$1)</f>
        <v>0</v>
      </c>
      <c r="AC214" s="14">
        <f>SUMIFS('Faturamento SP2'!$J$2:$J$557,'Faturamento SP2'!$D$2:$D$557,'Infos Relatório'!$B$164,'Faturamento SP2'!$E$2:$E$557,'Infos Relatório'!$B214,'Faturamento SP2'!$Z$2:$Z$557,'Infos Relatório'!AA$1)</f>
        <v>0</v>
      </c>
      <c r="AD214" s="15">
        <f>SUMIFS('Faturamento SP2'!$O$2:$O$557,'Faturamento SP2'!$D$2:$D$557,'Infos Relatório'!$B$164,'Faturamento SP2'!$E$2:$E$557,'Infos Relatório'!$B214,'Faturamento SP2'!$Z$2:$Z$557,'Infos Relatório'!AA$1,'Faturamento SP2'!$T$2:$T$557,"Sim")+SUMIFS('Faturamento SP2'!$P$2:$P$557,'Faturamento SP2'!$D$2:$D$557,'Infos Relatório'!$B$164,'Faturamento SP2'!$E$2:$E$557,'Infos Relatório'!$B214,'Faturamento SP2'!$Z$2:$Z$557,'Infos Relatório'!AA$1,'Faturamento SP2'!$T$2:$T$557,"Sim")</f>
        <v>0</v>
      </c>
      <c r="AE214" s="27" t="e">
        <f t="shared" si="64"/>
        <v>#DIV/0!</v>
      </c>
      <c r="AF214" s="24">
        <f>SUMIFS('Faturamento SP2'!$H$2:$H$557,'Faturamento SP2'!$D$2:$D$557,'Infos Relatório'!$B$164,'Faturamento SP2'!$E$2:$E$557,'Infos Relatório'!$B214,'Faturamento SP2'!$Z$2:$Z$557,'Infos Relatório'!AA$1)</f>
        <v>0</v>
      </c>
      <c r="AG214" s="23">
        <f>COUNTIFS('Faturamento SP2'!$D$2:$D$557,'Infos Relatório'!$B$164,'Faturamento SP2'!$E$2:$E$557,'Infos Relatório'!$B214,'Faturamento SP2'!$Z$2:$Z$557,'Infos Relatório'!AG$1)</f>
        <v>0</v>
      </c>
      <c r="AH214" s="14">
        <f>SUMIFS('Faturamento SP2'!$G$2:$G$557,'Faturamento SP2'!$D$2:$D$557,'Infos Relatório'!$B$164,'Faturamento SP2'!$E$2:$E$557,'Infos Relatório'!$B214,'Faturamento SP2'!$Z$2:$Z$557,'Infos Relatório'!AG$1)</f>
        <v>0</v>
      </c>
      <c r="AI214" s="14">
        <f>SUMIFS('Faturamento SP2'!$J$2:$J$557,'Faturamento SP2'!$D$2:$D$557,'Infos Relatório'!$B$164,'Faturamento SP2'!$E$2:$E$557,'Infos Relatório'!$B214,'Faturamento SP2'!$Z$2:$Z$557,'Infos Relatório'!AG$1)</f>
        <v>0</v>
      </c>
      <c r="AJ214" s="15">
        <f>SUMIFS('Faturamento SP2'!$O$2:$O$557,'Faturamento SP2'!$D$2:$D$557,'Infos Relatório'!$B$164,'Faturamento SP2'!$E$2:$E$557,'Infos Relatório'!$B214,'Faturamento SP2'!$Z$2:$Z$557,'Infos Relatório'!AG$1,'Faturamento SP2'!$T$2:$T$557,"Sim")+SUMIFS('Faturamento SP2'!$P$2:$P$557,'Faturamento SP2'!$D$2:$D$557,'Infos Relatório'!$B$164,'Faturamento SP2'!$E$2:$E$557,'Infos Relatório'!$B214,'Faturamento SP2'!$Z$2:$Z$557,'Infos Relatório'!AG$1,'Faturamento SP2'!$T$2:$T$557,"Sim")</f>
        <v>0</v>
      </c>
      <c r="AK214" s="27" t="e">
        <f t="shared" si="65"/>
        <v>#DIV/0!</v>
      </c>
      <c r="AL214" s="24">
        <f>SUMIFS('Faturamento SP2'!$H$2:$H$557,'Faturamento SP2'!$D$2:$D$557,'Infos Relatório'!$B$164,'Faturamento SP2'!$E$2:$E$557,'Infos Relatório'!$B214,'Faturamento SP2'!$Z$2:$Z$557,'Infos Relatório'!AG$1)</f>
        <v>0</v>
      </c>
      <c r="AM214" s="23">
        <f>COUNTIFS('Faturamento SP2'!$D$2:$D$557,'Infos Relatório'!$B$164,'Faturamento SP2'!$E$2:$E$557,'Infos Relatório'!$B214,'Faturamento SP2'!$Z$2:$Z$557,'Infos Relatório'!AM$1)</f>
        <v>0</v>
      </c>
      <c r="AN214" s="14">
        <f>SUMIFS('Faturamento SP2'!$G$2:$G$557,'Faturamento SP2'!$D$2:$D$557,'Infos Relatório'!$B$164,'Faturamento SP2'!$E$2:$E$557,'Infos Relatório'!$B214,'Faturamento SP2'!$Z$2:$Z$557,'Infos Relatório'!AM$1)</f>
        <v>0</v>
      </c>
      <c r="AO214" s="14">
        <f>SUMIFS('Faturamento SP2'!$J$2:$J$557,'Faturamento SP2'!$D$2:$D$557,'Infos Relatório'!$B$164,'Faturamento SP2'!$E$2:$E$557,'Infos Relatório'!$B214,'Faturamento SP2'!$Z$2:$Z$557,'Infos Relatório'!AM$1)</f>
        <v>0</v>
      </c>
      <c r="AP214" s="15">
        <f>SUMIFS('Faturamento SP2'!$O$2:$O$557,'Faturamento SP2'!$D$2:$D$557,'Infos Relatório'!$B$164,'Faturamento SP2'!$E$2:$E$557,'Infos Relatório'!$B214,'Faturamento SP2'!$Z$2:$Z$557,'Infos Relatório'!AM$1,'Faturamento SP2'!$T$2:$T$557,"Sim")+SUMIFS('Faturamento SP2'!$P$2:$P$557,'Faturamento SP2'!$D$2:$D$557,'Infos Relatório'!$B$164,'Faturamento SP2'!$E$2:$E$557,'Infos Relatório'!$B214,'Faturamento SP2'!$Z$2:$Z$557,'Infos Relatório'!AM$1,'Faturamento SP2'!$T$2:$T$557,"Sim")</f>
        <v>0</v>
      </c>
      <c r="AQ214" s="27" t="e">
        <f t="shared" si="66"/>
        <v>#DIV/0!</v>
      </c>
      <c r="AR214" s="24">
        <f>SUMIFS('Faturamento SP2'!$H$2:$H$557,'Faturamento SP2'!$D$2:$D$557,'Infos Relatório'!$B$164,'Faturamento SP2'!$E$2:$E$557,'Infos Relatório'!$B214,'Faturamento SP2'!$Z$2:$Z$557,'Infos Relatório'!AM$1)</f>
        <v>0</v>
      </c>
      <c r="AS214" s="23">
        <f>COUNTIFS('Faturamento SP2'!$D$2:$D$557,'Infos Relatório'!$B$164,'Faturamento SP2'!$E$2:$E$557,'Infos Relatório'!$B214,'Faturamento SP2'!$Z$2:$Z$557,'Infos Relatório'!AS$1)</f>
        <v>0</v>
      </c>
      <c r="AT214" s="14">
        <f>SUMIFS('Faturamento SP2'!$G$2:$G$557,'Faturamento SP2'!$D$2:$D$557,'Infos Relatório'!$B$164,'Faturamento SP2'!$E$2:$E$557,'Infos Relatório'!$B214,'Faturamento SP2'!$Z$2:$Z$557,'Infos Relatório'!AS$1)</f>
        <v>0</v>
      </c>
      <c r="AU214" s="14">
        <f>SUMIFS('Faturamento SP2'!$J$2:$J$557,'Faturamento SP2'!$D$2:$D$557,'Infos Relatório'!$B$164,'Faturamento SP2'!$E$2:$E$557,'Infos Relatório'!$B214,'Faturamento SP2'!$Z$2:$Z$557,'Infos Relatório'!AS$1)</f>
        <v>0</v>
      </c>
      <c r="AV214" s="15">
        <f>SUMIFS('Faturamento SP2'!$O$2:$O$557,'Faturamento SP2'!$D$2:$D$557,'Infos Relatório'!$B$164,'Faturamento SP2'!$E$2:$E$557,'Infos Relatório'!$B214,'Faturamento SP2'!$Z$2:$Z$557,'Infos Relatório'!AS$1,'Faturamento SP2'!$T$2:$T$557,"Sim")+SUMIFS('Faturamento SP2'!$P$2:$P$557,'Faturamento SP2'!$D$2:$D$557,'Infos Relatório'!$B$164,'Faturamento SP2'!$E$2:$E$557,'Infos Relatório'!$B214,'Faturamento SP2'!$Z$2:$Z$557,'Infos Relatório'!AS$1,'Faturamento SP2'!$T$2:$T$557,"Sim")</f>
        <v>0</v>
      </c>
      <c r="AW214" s="27" t="e">
        <f t="shared" si="67"/>
        <v>#DIV/0!</v>
      </c>
      <c r="AX214" s="24">
        <f>SUMIFS('Faturamento SP2'!$H$2:$H$557,'Faturamento SP2'!$D$2:$D$557,'Infos Relatório'!$B$164,'Faturamento SP2'!$E$2:$E$557,'Infos Relatório'!$B214,'Faturamento SP2'!$Z$2:$Z$557,'Infos Relatório'!AS$1)</f>
        <v>0</v>
      </c>
      <c r="AY214" s="23">
        <f>COUNTIFS('Faturamento SP2'!$D$2:$D$557,'Infos Relatório'!$B$164,'Faturamento SP2'!$E$2:$E$557,'Infos Relatório'!$B214,'Faturamento SP2'!$Z$2:$Z$557,'Infos Relatório'!AY$1)</f>
        <v>0</v>
      </c>
      <c r="AZ214" s="14">
        <f>SUMIFS('Faturamento SP2'!$G$2:$G$557,'Faturamento SP2'!$D$2:$D$557,'Infos Relatório'!$B$164,'Faturamento SP2'!$E$2:$E$557,'Infos Relatório'!$B214,'Faturamento SP2'!$Z$2:$Z$557,'Infos Relatório'!AY$1)</f>
        <v>0</v>
      </c>
      <c r="BA214" s="14">
        <f>SUMIFS('Faturamento SP2'!$J$2:$J$557,'Faturamento SP2'!$D$2:$D$557,'Infos Relatório'!$B$164,'Faturamento SP2'!$E$2:$E$557,'Infos Relatório'!$B214,'Faturamento SP2'!$Z$2:$Z$557,'Infos Relatório'!AY$1)</f>
        <v>0</v>
      </c>
      <c r="BB214" s="15">
        <f>SUMIFS('Faturamento SP2'!$O$2:$O$557,'Faturamento SP2'!$D$2:$D$557,'Infos Relatório'!$B$164,'Faturamento SP2'!$E$2:$E$557,'Infos Relatório'!$B214,'Faturamento SP2'!$Z$2:$Z$557,'Infos Relatório'!AY$1,'Faturamento SP2'!$T$2:$T$557,"Sim")+SUMIFS('Faturamento SP2'!$P$2:$P$557,'Faturamento SP2'!$D$2:$D$557,'Infos Relatório'!$B$164,'Faturamento SP2'!$E$2:$E$557,'Infos Relatório'!$B214,'Faturamento SP2'!$Z$2:$Z$557,'Infos Relatório'!AY$1,'Faturamento SP2'!$T$2:$T$557,"Sim")</f>
        <v>0</v>
      </c>
      <c r="BC214" s="27" t="e">
        <f t="shared" si="68"/>
        <v>#DIV/0!</v>
      </c>
      <c r="BD214" s="24">
        <f>SUMIFS('Faturamento SP2'!$H$2:$H$557,'Faturamento SP2'!$D$2:$D$557,'Infos Relatório'!$B$164,'Faturamento SP2'!$E$2:$E$557,'Infos Relatório'!$B214,'Faturamento SP2'!$Z$2:$Z$557,'Infos Relatório'!AY$1)</f>
        <v>0</v>
      </c>
      <c r="BE214" s="23">
        <f>COUNTIFS('Faturamento SP2'!$D$2:$D$557,'Infos Relatório'!$B$164,'Faturamento SP2'!$E$2:$E$557,'Infos Relatório'!$B214,'Faturamento SP2'!$Z$2:$Z$557,'Infos Relatório'!BE$1)</f>
        <v>0</v>
      </c>
      <c r="BF214" s="14">
        <f>SUMIFS('Faturamento SP2'!$G$2:$G$557,'Faturamento SP2'!$D$2:$D$557,'Infos Relatório'!$B$164,'Faturamento SP2'!$E$2:$E$557,'Infos Relatório'!$B214,'Faturamento SP2'!$Z$2:$Z$557,'Infos Relatório'!BE$1)</f>
        <v>0</v>
      </c>
      <c r="BG214" s="14">
        <f>SUMIFS('Faturamento SP2'!$J$2:$J$557,'Faturamento SP2'!$D$2:$D$557,'Infos Relatório'!$B$164,'Faturamento SP2'!$E$2:$E$557,'Infos Relatório'!$B214,'Faturamento SP2'!$Z$2:$Z$557,'Infos Relatório'!BE$1)</f>
        <v>0</v>
      </c>
      <c r="BH214" s="15">
        <f>SUMIFS('Faturamento SP2'!$O$2:$O$557,'Faturamento SP2'!$D$2:$D$557,'Infos Relatório'!$B$164,'Faturamento SP2'!$E$2:$E$557,'Infos Relatório'!$B214,'Faturamento SP2'!$Z$2:$Z$557,'Infos Relatório'!BE$1,'Faturamento SP2'!$T$2:$T$557,"Sim")+SUMIFS('Faturamento SP2'!$P$2:$P$557,'Faturamento SP2'!$D$2:$D$557,'Infos Relatório'!$B$164,'Faturamento SP2'!$E$2:$E$557,'Infos Relatório'!$B214,'Faturamento SP2'!$Z$2:$Z$557,'Infos Relatório'!BE$1,'Faturamento SP2'!$T$2:$T$557,"Sim")</f>
        <v>0</v>
      </c>
      <c r="BI214" s="27" t="e">
        <f t="shared" si="69"/>
        <v>#DIV/0!</v>
      </c>
      <c r="BJ214" s="24">
        <f>SUMIFS('Faturamento SP2'!$H$2:$H$557,'Faturamento SP2'!$D$2:$D$557,'Infos Relatório'!$B$164,'Faturamento SP2'!$E$2:$E$557,'Infos Relatório'!$B214,'Faturamento SP2'!$Z$2:$Z$557,'Infos Relatório'!BE$1)</f>
        <v>0</v>
      </c>
      <c r="BK214" s="23">
        <f>COUNTIFS('Faturamento SP2'!$D$2:$D$557,'Infos Relatório'!$B$164,'Faturamento SP2'!$E$2:$E$557,'Infos Relatório'!$B214,'Faturamento SP2'!$Z$2:$Z$557,'Infos Relatório'!BK$1)</f>
        <v>0</v>
      </c>
      <c r="BL214" s="14">
        <f>SUMIFS('Faturamento SP2'!$G$2:$G$557,'Faturamento SP2'!$D$2:$D$557,'Infos Relatório'!$B$164,'Faturamento SP2'!$E$2:$E$557,'Infos Relatório'!$B214,'Faturamento SP2'!$Z$2:$Z$557,'Infos Relatório'!BK$1)</f>
        <v>0</v>
      </c>
      <c r="BM214" s="14">
        <f>SUMIFS('Faturamento SP2'!$J$2:$J$557,'Faturamento SP2'!$D$2:$D$557,'Infos Relatório'!$B$164,'Faturamento SP2'!$E$2:$E$557,'Infos Relatório'!$B214,'Faturamento SP2'!$Z$2:$Z$557,'Infos Relatório'!BK$1)</f>
        <v>0</v>
      </c>
      <c r="BN214" s="15">
        <f>SUMIFS('Faturamento SP2'!$O$2:$O$557,'Faturamento SP2'!$D$2:$D$557,'Infos Relatório'!$B$164,'Faturamento SP2'!$E$2:$E$557,'Infos Relatório'!$B214,'Faturamento SP2'!$Z$2:$Z$557,'Infos Relatório'!BK$1,'Faturamento SP2'!$T$2:$T$557,"Sim")+SUMIFS('Faturamento SP2'!$P$2:$P$557,'Faturamento SP2'!$D$2:$D$557,'Infos Relatório'!$B$164,'Faturamento SP2'!$E$2:$E$557,'Infos Relatório'!$B214,'Faturamento SP2'!$Z$2:$Z$557,'Infos Relatório'!BK$1,'Faturamento SP2'!$T$2:$T$557,"Sim")</f>
        <v>0</v>
      </c>
      <c r="BO214" s="27" t="e">
        <f t="shared" si="70"/>
        <v>#DIV/0!</v>
      </c>
      <c r="BP214" s="24">
        <f>SUMIFS('Faturamento SP2'!$H$2:$H$557,'Faturamento SP2'!$D$2:$D$557,'Infos Relatório'!$B$164,'Faturamento SP2'!$E$2:$E$557,'Infos Relatório'!$B214,'Faturamento SP2'!$Z$2:$Z$557,'Infos Relatório'!BK$1)</f>
        <v>0</v>
      </c>
      <c r="BQ214" s="23">
        <f>COUNTIFS('Faturamento SP2'!$D$2:$D$557,'Infos Relatório'!$B$164,'Faturamento SP2'!$E$2:$E$557,'Infos Relatório'!$B214,'Faturamento SP2'!$Z$2:$Z$557,'Infos Relatório'!BQ$1)</f>
        <v>0</v>
      </c>
      <c r="BR214" s="14">
        <f>SUMIFS('Faturamento SP2'!$G$2:$G$557,'Faturamento SP2'!$D$2:$D$557,'Infos Relatório'!$B$164,'Faturamento SP2'!$E$2:$E$557,'Infos Relatório'!$B214,'Faturamento SP2'!$Z$2:$Z$557,'Infos Relatório'!BQ$1)</f>
        <v>0</v>
      </c>
      <c r="BS214" s="14">
        <f>SUMIFS('Faturamento SP2'!$J$2:$J$557,'Faturamento SP2'!$D$2:$D$557,'Infos Relatório'!$B$164,'Faturamento SP2'!$E$2:$E$557,'Infos Relatório'!$B214,'Faturamento SP2'!$Z$2:$Z$557,'Infos Relatório'!BQ$1)</f>
        <v>0</v>
      </c>
      <c r="BT214" s="15">
        <f>SUMIFS('Faturamento SP2'!$O$2:$O$557,'Faturamento SP2'!$D$2:$D$557,'Infos Relatório'!$B$164,'Faturamento SP2'!$E$2:$E$557,'Infos Relatório'!$B214,'Faturamento SP2'!$Z$2:$Z$557,'Infos Relatório'!BQ$1,'Faturamento SP2'!$T$2:$T$557,"Sim")+SUMIFS('Faturamento SP2'!$P$2:$P$557,'Faturamento SP2'!$D$2:$D$557,'Infos Relatório'!$B$164,'Faturamento SP2'!$E$2:$E$557,'Infos Relatório'!$B214,'Faturamento SP2'!$Z$2:$Z$557,'Infos Relatório'!BQ$1,'Faturamento SP2'!$T$2:$T$557,"Sim")</f>
        <v>0</v>
      </c>
      <c r="BU214" s="27" t="e">
        <f t="shared" si="71"/>
        <v>#DIV/0!</v>
      </c>
      <c r="BV214" s="24">
        <f>SUMIFS('Faturamento SP2'!$H$2:$H$557,'Faturamento SP2'!$D$2:$D$557,'Infos Relatório'!$B$164,'Faturamento SP2'!$E$2:$E$557,'Infos Relatório'!$B214,'Faturamento SP2'!$Z$2:$Z$557,'Infos Relatório'!BQ$1)</f>
        <v>0</v>
      </c>
    </row>
    <row r="215" spans="2:74">
      <c r="B215" s="17" t="s">
        <v>282</v>
      </c>
      <c r="C215" s="23">
        <f>COUNTIFS('Faturamento SP2'!$D$2:$D$557,'Infos Relatório'!$B$164,'Faturamento SP2'!$E$2:$E$557,'Infos Relatório'!$B215,'Faturamento SP2'!$Z$2:$Z$557,'Infos Relatório'!C$1)</f>
        <v>0</v>
      </c>
      <c r="D215" s="14">
        <f>SUMIFS('Faturamento SP2'!$G$2:$G$557,'Faturamento SP2'!$D$2:$D$557,'Infos Relatório'!$B$164,'Faturamento SP2'!$E$2:$E$557,'Infos Relatório'!$B215,'Faturamento SP2'!$Z$2:$Z$557,'Infos Relatório'!C$1)</f>
        <v>0</v>
      </c>
      <c r="E215" s="55">
        <f>SUMIFS('Faturamento SP2'!$J$2:$J$557,'Faturamento SP2'!$D$2:$D$557,'Infos Relatório'!$B$164,'Faturamento SP2'!$E$2:$E$557,'Infos Relatório'!$B215,'Faturamento SP2'!$Z$2:$Z$557,'Infos Relatório'!C$1)</f>
        <v>0</v>
      </c>
      <c r="F215" s="15">
        <f>SUMIFS('Faturamento SP2'!$O$2:$O$557,'Faturamento SP2'!$D$2:$D$557,'Infos Relatório'!$B$164,'Faturamento SP2'!$E$2:$E$557,'Infos Relatório'!$B215,'Faturamento SP2'!$Z$2:$Z$557,'Infos Relatório'!C$1,'Faturamento SP2'!$T$2:$T$557,"Sim")+SUMIFS('Faturamento SP2'!$P$2:$P$557,'Faturamento SP2'!$D$2:$D$557,'Infos Relatório'!$B$164,'Faturamento SP2'!$E$2:$E$557,'Infos Relatório'!$B215,'Faturamento SP2'!$Z$2:$Z$557,'Infos Relatório'!C$1,'Faturamento SP2'!$T$2:$T$557,"Sim")</f>
        <v>0</v>
      </c>
      <c r="G215" s="60" t="e">
        <f t="shared" si="60"/>
        <v>#DIV/0!</v>
      </c>
      <c r="H215" s="24">
        <f>SUMIFS('Faturamento SP2'!$H$2:$H$557,'Faturamento SP2'!$D$2:$D$557,'Infos Relatório'!$B$164,'Faturamento SP2'!$E$2:$E$557,'Infos Relatório'!$B215,'Faturamento SP2'!$Z$2:$Z$557,'Infos Relatório'!C$1)</f>
        <v>0</v>
      </c>
      <c r="I215" s="23">
        <f>COUNTIFS('Faturamento SP2'!$D$2:$D$557,'Infos Relatório'!$B$164,'Faturamento SP2'!$E$2:$E$557,'Infos Relatório'!$B215,'Faturamento SP2'!$Z$2:$Z$557,'Infos Relatório'!I$1)</f>
        <v>0</v>
      </c>
      <c r="J215" s="14">
        <f>SUMIFS('Faturamento SP2'!$G$2:$G$557,'Faturamento SP2'!$D$2:$D$557,'Infos Relatório'!$B$164,'Faturamento SP2'!$E$2:$E$557,'Infos Relatório'!$B215,'Faturamento SP2'!$Z$2:$Z$557,'Infos Relatório'!I$1)</f>
        <v>0</v>
      </c>
      <c r="K215" s="55">
        <f>SUMIFS('Faturamento SP2'!$J$2:$J$557,'Faturamento SP2'!$D$2:$D$557,'Infos Relatório'!$B$164,'Faturamento SP2'!$E$2:$E$557,'Infos Relatório'!$B215,'Faturamento SP2'!$Z$2:$Z$557,'Infos Relatório'!I$1)</f>
        <v>0</v>
      </c>
      <c r="L215" s="15">
        <f>SUMIFS('Faturamento SP2'!$O$2:$O$557,'Faturamento SP2'!$D$2:$D$557,'Infos Relatório'!$B$164,'Faturamento SP2'!$E$2:$E$557,'Infos Relatório'!$B215,'Faturamento SP2'!$Z$2:$Z$557,'Infos Relatório'!I$1,'Faturamento SP2'!$T$2:$T$557,"Sim")+SUMIFS('Faturamento SP2'!$P$2:$P$557,'Faturamento SP2'!$D$2:$D$557,'Infos Relatório'!$B$164,'Faturamento SP2'!$E$2:$E$557,'Infos Relatório'!$B215,'Faturamento SP2'!$Z$2:$Z$557,'Infos Relatório'!I$1,'Faturamento SP2'!$T$2:$T$557,"Sim")</f>
        <v>0</v>
      </c>
      <c r="M215" s="27" t="e">
        <f t="shared" si="61"/>
        <v>#DIV/0!</v>
      </c>
      <c r="N215" s="24">
        <f>SUMIFS('Faturamento SP2'!$H$2:$H$557,'Faturamento SP2'!$D$2:$D$557,'Infos Relatório'!$B$164,'Faturamento SP2'!$E$2:$E$557,'Infos Relatório'!$B215,'Faturamento SP2'!$Z$2:$Z$557,'Infos Relatório'!I$1)</f>
        <v>0</v>
      </c>
      <c r="O215" s="23">
        <f>COUNTIFS('Faturamento SP2'!$D$2:$D$557,'Infos Relatório'!$B$164,'Faturamento SP2'!$E$2:$E$557,'Infos Relatório'!$B215,'Faturamento SP2'!$Z$2:$Z$557,'Infos Relatório'!O$1)</f>
        <v>0</v>
      </c>
      <c r="P215" s="14">
        <f>SUMIFS('Faturamento SP2'!$G$2:$G$557,'Faturamento SP2'!$D$2:$D$557,'Infos Relatório'!$B$164,'Faturamento SP2'!$E$2:$E$557,'Infos Relatório'!$B215,'Faturamento SP2'!$Z$2:$Z$557,'Infos Relatório'!O$1)</f>
        <v>0</v>
      </c>
      <c r="Q215" s="14">
        <f>SUMIFS('Faturamento SP2'!$J$2:$J$557,'Faturamento SP2'!$D$2:$D$557,'Infos Relatório'!$B$164,'Faturamento SP2'!$E$2:$E$557,'Infos Relatório'!$B215,'Faturamento SP2'!$Z$2:$Z$557,'Infos Relatório'!O$1)</f>
        <v>0</v>
      </c>
      <c r="R215" s="15">
        <f>SUMIFS('Faturamento SP2'!$O$2:$O$557,'Faturamento SP2'!$D$2:$D$557,'Infos Relatório'!$B$164,'Faturamento SP2'!$E$2:$E$557,'Infos Relatório'!$B215,'Faturamento SP2'!$Z$2:$Z$557,'Infos Relatório'!O$1,'Faturamento SP2'!$T$2:$T$557,"Sim")+SUMIFS('Faturamento SP2'!$P$2:$P$557,'Faturamento SP2'!$D$2:$D$557,'Infos Relatório'!$B$164,'Faturamento SP2'!$E$2:$E$557,'Infos Relatório'!$B215,'Faturamento SP2'!$Z$2:$Z$557,'Infos Relatório'!O$1,'Faturamento SP2'!$T$2:$T$557,"Sim")</f>
        <v>0</v>
      </c>
      <c r="S215" s="27" t="e">
        <f t="shared" si="62"/>
        <v>#DIV/0!</v>
      </c>
      <c r="T215" s="24">
        <f>SUMIFS('Faturamento SP2'!$H$2:$H$557,'Faturamento SP2'!$D$2:$D$557,'Infos Relatório'!$B$164,'Faturamento SP2'!$E$2:$E$557,'Infos Relatório'!$B215,'Faturamento SP2'!$Z$2:$Z$557,'Infos Relatório'!O$1)</f>
        <v>0</v>
      </c>
      <c r="U215" s="23">
        <f>COUNTIFS('Faturamento SP2'!$D$2:$D$557,'Infos Relatório'!$B$164,'Faturamento SP2'!$E$2:$E$557,'Infos Relatório'!$B215,'Faturamento SP2'!$Z$2:$Z$557,'Infos Relatório'!U$1)</f>
        <v>0</v>
      </c>
      <c r="V215" s="14">
        <f>SUMIFS('Faturamento SP2'!$G$2:$G$557,'Faturamento SP2'!$D$2:$D$557,'Infos Relatório'!$B$164,'Faturamento SP2'!$E$2:$E$557,'Infos Relatório'!$B215,'Faturamento SP2'!$Z$2:$Z$557,'Infos Relatório'!U$1)</f>
        <v>0</v>
      </c>
      <c r="W215" s="14">
        <f>SUMIFS('Faturamento SP2'!$J$2:$J$557,'Faturamento SP2'!$D$2:$D$557,'Infos Relatório'!$B$164,'Faturamento SP2'!$E$2:$E$557,'Infos Relatório'!$B215,'Faturamento SP2'!$Z$2:$Z$557,'Infos Relatório'!U$1)</f>
        <v>0</v>
      </c>
      <c r="X215" s="15">
        <f>SUMIFS('Faturamento SP2'!$O$2:$O$557,'Faturamento SP2'!$D$2:$D$557,'Infos Relatório'!$B$164,'Faturamento SP2'!$E$2:$E$557,'Infos Relatório'!$B215,'Faturamento SP2'!$Z$2:$Z$557,'Infos Relatório'!U$1,'Faturamento SP2'!$T$2:$T$557,"Sim")+SUMIFS('Faturamento SP2'!$P$2:$P$557,'Faturamento SP2'!$D$2:$D$557,'Infos Relatório'!$B$164,'Faturamento SP2'!$E$2:$E$557,'Infos Relatório'!$B215,'Faturamento SP2'!$Z$2:$Z$557,'Infos Relatório'!U$1,'Faturamento SP2'!$T$2:$T$557,"Sim")</f>
        <v>0</v>
      </c>
      <c r="Y215" s="27" t="e">
        <f t="shared" si="63"/>
        <v>#DIV/0!</v>
      </c>
      <c r="Z215" s="24">
        <f>SUMIFS('Faturamento SP2'!$H$2:$H$557,'Faturamento SP2'!$D$2:$D$557,'Infos Relatório'!$B$164,'Faturamento SP2'!$E$2:$E$557,'Infos Relatório'!$B215,'Faturamento SP2'!$Z$2:$Z$557,'Infos Relatório'!U$1)</f>
        <v>0</v>
      </c>
      <c r="AA215" s="23">
        <f>COUNTIFS('Faturamento SP2'!$D$2:$D$557,'Infos Relatório'!$B$164,'Faturamento SP2'!$E$2:$E$557,'Infos Relatório'!$B215,'Faturamento SP2'!$Z$2:$Z$557,'Infos Relatório'!AA$1)</f>
        <v>0</v>
      </c>
      <c r="AB215" s="14">
        <f>SUMIFS('Faturamento SP2'!$G$2:$G$557,'Faturamento SP2'!$D$2:$D$557,'Infos Relatório'!$B$164,'Faturamento SP2'!$E$2:$E$557,'Infos Relatório'!$B215,'Faturamento SP2'!$Z$2:$Z$557,'Infos Relatório'!AA$1)</f>
        <v>0</v>
      </c>
      <c r="AC215" s="14">
        <f>SUMIFS('Faturamento SP2'!$J$2:$J$557,'Faturamento SP2'!$D$2:$D$557,'Infos Relatório'!$B$164,'Faturamento SP2'!$E$2:$E$557,'Infos Relatório'!$B215,'Faturamento SP2'!$Z$2:$Z$557,'Infos Relatório'!AA$1)</f>
        <v>0</v>
      </c>
      <c r="AD215" s="15">
        <f>SUMIFS('Faturamento SP2'!$O$2:$O$557,'Faturamento SP2'!$D$2:$D$557,'Infos Relatório'!$B$164,'Faturamento SP2'!$E$2:$E$557,'Infos Relatório'!$B215,'Faturamento SP2'!$Z$2:$Z$557,'Infos Relatório'!AA$1,'Faturamento SP2'!$T$2:$T$557,"Sim")+SUMIFS('Faturamento SP2'!$P$2:$P$557,'Faturamento SP2'!$D$2:$D$557,'Infos Relatório'!$B$164,'Faturamento SP2'!$E$2:$E$557,'Infos Relatório'!$B215,'Faturamento SP2'!$Z$2:$Z$557,'Infos Relatório'!AA$1,'Faturamento SP2'!$T$2:$T$557,"Sim")</f>
        <v>0</v>
      </c>
      <c r="AE215" s="27" t="e">
        <f t="shared" si="64"/>
        <v>#DIV/0!</v>
      </c>
      <c r="AF215" s="24">
        <f>SUMIFS('Faturamento SP2'!$H$2:$H$557,'Faturamento SP2'!$D$2:$D$557,'Infos Relatório'!$B$164,'Faturamento SP2'!$E$2:$E$557,'Infos Relatório'!$B215,'Faturamento SP2'!$Z$2:$Z$557,'Infos Relatório'!AA$1)</f>
        <v>0</v>
      </c>
      <c r="AG215" s="23">
        <f>COUNTIFS('Faturamento SP2'!$D$2:$D$557,'Infos Relatório'!$B$164,'Faturamento SP2'!$E$2:$E$557,'Infos Relatório'!$B215,'Faturamento SP2'!$Z$2:$Z$557,'Infos Relatório'!AG$1)</f>
        <v>0</v>
      </c>
      <c r="AH215" s="14">
        <f>SUMIFS('Faturamento SP2'!$G$2:$G$557,'Faturamento SP2'!$D$2:$D$557,'Infos Relatório'!$B$164,'Faturamento SP2'!$E$2:$E$557,'Infos Relatório'!$B215,'Faturamento SP2'!$Z$2:$Z$557,'Infos Relatório'!AG$1)</f>
        <v>0</v>
      </c>
      <c r="AI215" s="14">
        <f>SUMIFS('Faturamento SP2'!$J$2:$J$557,'Faturamento SP2'!$D$2:$D$557,'Infos Relatório'!$B$164,'Faturamento SP2'!$E$2:$E$557,'Infos Relatório'!$B215,'Faturamento SP2'!$Z$2:$Z$557,'Infos Relatório'!AG$1)</f>
        <v>0</v>
      </c>
      <c r="AJ215" s="15">
        <f>SUMIFS('Faturamento SP2'!$O$2:$O$557,'Faturamento SP2'!$D$2:$D$557,'Infos Relatório'!$B$164,'Faturamento SP2'!$E$2:$E$557,'Infos Relatório'!$B215,'Faturamento SP2'!$Z$2:$Z$557,'Infos Relatório'!AG$1,'Faturamento SP2'!$T$2:$T$557,"Sim")+SUMIFS('Faturamento SP2'!$P$2:$P$557,'Faturamento SP2'!$D$2:$D$557,'Infos Relatório'!$B$164,'Faturamento SP2'!$E$2:$E$557,'Infos Relatório'!$B215,'Faturamento SP2'!$Z$2:$Z$557,'Infos Relatório'!AG$1,'Faturamento SP2'!$T$2:$T$557,"Sim")</f>
        <v>0</v>
      </c>
      <c r="AK215" s="27" t="e">
        <f t="shared" si="65"/>
        <v>#DIV/0!</v>
      </c>
      <c r="AL215" s="24">
        <f>SUMIFS('Faturamento SP2'!$H$2:$H$557,'Faturamento SP2'!$D$2:$D$557,'Infos Relatório'!$B$164,'Faturamento SP2'!$E$2:$E$557,'Infos Relatório'!$B215,'Faturamento SP2'!$Z$2:$Z$557,'Infos Relatório'!AG$1)</f>
        <v>0</v>
      </c>
      <c r="AM215" s="23">
        <f>COUNTIFS('Faturamento SP2'!$D$2:$D$557,'Infos Relatório'!$B$164,'Faturamento SP2'!$E$2:$E$557,'Infos Relatório'!$B215,'Faturamento SP2'!$Z$2:$Z$557,'Infos Relatório'!AM$1)</f>
        <v>0</v>
      </c>
      <c r="AN215" s="14">
        <f>SUMIFS('Faturamento SP2'!$G$2:$G$557,'Faturamento SP2'!$D$2:$D$557,'Infos Relatório'!$B$164,'Faturamento SP2'!$E$2:$E$557,'Infos Relatório'!$B215,'Faturamento SP2'!$Z$2:$Z$557,'Infos Relatório'!AM$1)</f>
        <v>0</v>
      </c>
      <c r="AO215" s="14">
        <f>SUMIFS('Faturamento SP2'!$J$2:$J$557,'Faturamento SP2'!$D$2:$D$557,'Infos Relatório'!$B$164,'Faturamento SP2'!$E$2:$E$557,'Infos Relatório'!$B215,'Faturamento SP2'!$Z$2:$Z$557,'Infos Relatório'!AM$1)</f>
        <v>0</v>
      </c>
      <c r="AP215" s="15">
        <f>SUMIFS('Faturamento SP2'!$O$2:$O$557,'Faturamento SP2'!$D$2:$D$557,'Infos Relatório'!$B$164,'Faturamento SP2'!$E$2:$E$557,'Infos Relatório'!$B215,'Faturamento SP2'!$Z$2:$Z$557,'Infos Relatório'!AM$1,'Faturamento SP2'!$T$2:$T$557,"Sim")+SUMIFS('Faturamento SP2'!$P$2:$P$557,'Faturamento SP2'!$D$2:$D$557,'Infos Relatório'!$B$164,'Faturamento SP2'!$E$2:$E$557,'Infos Relatório'!$B215,'Faturamento SP2'!$Z$2:$Z$557,'Infos Relatório'!AM$1,'Faturamento SP2'!$T$2:$T$557,"Sim")</f>
        <v>0</v>
      </c>
      <c r="AQ215" s="27" t="e">
        <f t="shared" si="66"/>
        <v>#DIV/0!</v>
      </c>
      <c r="AR215" s="24">
        <f>SUMIFS('Faturamento SP2'!$H$2:$H$557,'Faturamento SP2'!$D$2:$D$557,'Infos Relatório'!$B$164,'Faturamento SP2'!$E$2:$E$557,'Infos Relatório'!$B215,'Faturamento SP2'!$Z$2:$Z$557,'Infos Relatório'!AM$1)</f>
        <v>0</v>
      </c>
      <c r="AS215" s="23">
        <f>COUNTIFS('Faturamento SP2'!$D$2:$D$557,'Infos Relatório'!$B$164,'Faturamento SP2'!$E$2:$E$557,'Infos Relatório'!$B215,'Faturamento SP2'!$Z$2:$Z$557,'Infos Relatório'!AS$1)</f>
        <v>0</v>
      </c>
      <c r="AT215" s="14">
        <f>SUMIFS('Faturamento SP2'!$G$2:$G$557,'Faturamento SP2'!$D$2:$D$557,'Infos Relatório'!$B$164,'Faturamento SP2'!$E$2:$E$557,'Infos Relatório'!$B215,'Faturamento SP2'!$Z$2:$Z$557,'Infos Relatório'!AS$1)</f>
        <v>0</v>
      </c>
      <c r="AU215" s="14">
        <f>SUMIFS('Faturamento SP2'!$J$2:$J$557,'Faturamento SP2'!$D$2:$D$557,'Infos Relatório'!$B$164,'Faturamento SP2'!$E$2:$E$557,'Infos Relatório'!$B215,'Faturamento SP2'!$Z$2:$Z$557,'Infos Relatório'!AS$1)</f>
        <v>0</v>
      </c>
      <c r="AV215" s="15">
        <f>SUMIFS('Faturamento SP2'!$O$2:$O$557,'Faturamento SP2'!$D$2:$D$557,'Infos Relatório'!$B$164,'Faturamento SP2'!$E$2:$E$557,'Infos Relatório'!$B215,'Faturamento SP2'!$Z$2:$Z$557,'Infos Relatório'!AS$1,'Faturamento SP2'!$T$2:$T$557,"Sim")+SUMIFS('Faturamento SP2'!$P$2:$P$557,'Faturamento SP2'!$D$2:$D$557,'Infos Relatório'!$B$164,'Faturamento SP2'!$E$2:$E$557,'Infos Relatório'!$B215,'Faturamento SP2'!$Z$2:$Z$557,'Infos Relatório'!AS$1,'Faturamento SP2'!$T$2:$T$557,"Sim")</f>
        <v>0</v>
      </c>
      <c r="AW215" s="27" t="e">
        <f t="shared" si="67"/>
        <v>#DIV/0!</v>
      </c>
      <c r="AX215" s="24">
        <f>SUMIFS('Faturamento SP2'!$H$2:$H$557,'Faturamento SP2'!$D$2:$D$557,'Infos Relatório'!$B$164,'Faturamento SP2'!$E$2:$E$557,'Infos Relatório'!$B215,'Faturamento SP2'!$Z$2:$Z$557,'Infos Relatório'!AS$1)</f>
        <v>0</v>
      </c>
      <c r="AY215" s="23">
        <f>COUNTIFS('Faturamento SP2'!$D$2:$D$557,'Infos Relatório'!$B$164,'Faturamento SP2'!$E$2:$E$557,'Infos Relatório'!$B215,'Faturamento SP2'!$Z$2:$Z$557,'Infos Relatório'!AY$1)</f>
        <v>0</v>
      </c>
      <c r="AZ215" s="14">
        <f>SUMIFS('Faturamento SP2'!$G$2:$G$557,'Faturamento SP2'!$D$2:$D$557,'Infos Relatório'!$B$164,'Faturamento SP2'!$E$2:$E$557,'Infos Relatório'!$B215,'Faturamento SP2'!$Z$2:$Z$557,'Infos Relatório'!AY$1)</f>
        <v>0</v>
      </c>
      <c r="BA215" s="14">
        <f>SUMIFS('Faturamento SP2'!$J$2:$J$557,'Faturamento SP2'!$D$2:$D$557,'Infos Relatório'!$B$164,'Faturamento SP2'!$E$2:$E$557,'Infos Relatório'!$B215,'Faturamento SP2'!$Z$2:$Z$557,'Infos Relatório'!AY$1)</f>
        <v>0</v>
      </c>
      <c r="BB215" s="15">
        <f>SUMIFS('Faturamento SP2'!$O$2:$O$557,'Faturamento SP2'!$D$2:$D$557,'Infos Relatório'!$B$164,'Faturamento SP2'!$E$2:$E$557,'Infos Relatório'!$B215,'Faturamento SP2'!$Z$2:$Z$557,'Infos Relatório'!AY$1,'Faturamento SP2'!$T$2:$T$557,"Sim")+SUMIFS('Faturamento SP2'!$P$2:$P$557,'Faturamento SP2'!$D$2:$D$557,'Infos Relatório'!$B$164,'Faturamento SP2'!$E$2:$E$557,'Infos Relatório'!$B215,'Faturamento SP2'!$Z$2:$Z$557,'Infos Relatório'!AY$1,'Faturamento SP2'!$T$2:$T$557,"Sim")</f>
        <v>0</v>
      </c>
      <c r="BC215" s="27" t="e">
        <f t="shared" si="68"/>
        <v>#DIV/0!</v>
      </c>
      <c r="BD215" s="24">
        <f>SUMIFS('Faturamento SP2'!$H$2:$H$557,'Faturamento SP2'!$D$2:$D$557,'Infos Relatório'!$B$164,'Faturamento SP2'!$E$2:$E$557,'Infos Relatório'!$B215,'Faturamento SP2'!$Z$2:$Z$557,'Infos Relatório'!AY$1)</f>
        <v>0</v>
      </c>
      <c r="BE215" s="23">
        <f>COUNTIFS('Faturamento SP2'!$D$2:$D$557,'Infos Relatório'!$B$164,'Faturamento SP2'!$E$2:$E$557,'Infos Relatório'!$B215,'Faturamento SP2'!$Z$2:$Z$557,'Infos Relatório'!BE$1)</f>
        <v>0</v>
      </c>
      <c r="BF215" s="14">
        <f>SUMIFS('Faturamento SP2'!$G$2:$G$557,'Faturamento SP2'!$D$2:$D$557,'Infos Relatório'!$B$164,'Faturamento SP2'!$E$2:$E$557,'Infos Relatório'!$B215,'Faturamento SP2'!$Z$2:$Z$557,'Infos Relatório'!BE$1)</f>
        <v>0</v>
      </c>
      <c r="BG215" s="14">
        <f>SUMIFS('Faturamento SP2'!$J$2:$J$557,'Faturamento SP2'!$D$2:$D$557,'Infos Relatório'!$B$164,'Faturamento SP2'!$E$2:$E$557,'Infos Relatório'!$B215,'Faturamento SP2'!$Z$2:$Z$557,'Infos Relatório'!BE$1)</f>
        <v>0</v>
      </c>
      <c r="BH215" s="15">
        <f>SUMIFS('Faturamento SP2'!$O$2:$O$557,'Faturamento SP2'!$D$2:$D$557,'Infos Relatório'!$B$164,'Faturamento SP2'!$E$2:$E$557,'Infos Relatório'!$B215,'Faturamento SP2'!$Z$2:$Z$557,'Infos Relatório'!BE$1,'Faturamento SP2'!$T$2:$T$557,"Sim")+SUMIFS('Faturamento SP2'!$P$2:$P$557,'Faturamento SP2'!$D$2:$D$557,'Infos Relatório'!$B$164,'Faturamento SP2'!$E$2:$E$557,'Infos Relatório'!$B215,'Faturamento SP2'!$Z$2:$Z$557,'Infos Relatório'!BE$1,'Faturamento SP2'!$T$2:$T$557,"Sim")</f>
        <v>0</v>
      </c>
      <c r="BI215" s="27" t="e">
        <f t="shared" si="69"/>
        <v>#DIV/0!</v>
      </c>
      <c r="BJ215" s="24">
        <f>SUMIFS('Faturamento SP2'!$H$2:$H$557,'Faturamento SP2'!$D$2:$D$557,'Infos Relatório'!$B$164,'Faturamento SP2'!$E$2:$E$557,'Infos Relatório'!$B215,'Faturamento SP2'!$Z$2:$Z$557,'Infos Relatório'!BE$1)</f>
        <v>0</v>
      </c>
      <c r="BK215" s="23">
        <f>COUNTIFS('Faturamento SP2'!$D$2:$D$557,'Infos Relatório'!$B$164,'Faturamento SP2'!$E$2:$E$557,'Infos Relatório'!$B215,'Faturamento SP2'!$Z$2:$Z$557,'Infos Relatório'!BK$1)</f>
        <v>0</v>
      </c>
      <c r="BL215" s="14">
        <f>SUMIFS('Faturamento SP2'!$G$2:$G$557,'Faturamento SP2'!$D$2:$D$557,'Infos Relatório'!$B$164,'Faturamento SP2'!$E$2:$E$557,'Infos Relatório'!$B215,'Faturamento SP2'!$Z$2:$Z$557,'Infos Relatório'!BK$1)</f>
        <v>0</v>
      </c>
      <c r="BM215" s="14">
        <f>SUMIFS('Faturamento SP2'!$J$2:$J$557,'Faturamento SP2'!$D$2:$D$557,'Infos Relatório'!$B$164,'Faturamento SP2'!$E$2:$E$557,'Infos Relatório'!$B215,'Faturamento SP2'!$Z$2:$Z$557,'Infos Relatório'!BK$1)</f>
        <v>0</v>
      </c>
      <c r="BN215" s="15">
        <f>SUMIFS('Faturamento SP2'!$O$2:$O$557,'Faturamento SP2'!$D$2:$D$557,'Infos Relatório'!$B$164,'Faturamento SP2'!$E$2:$E$557,'Infos Relatório'!$B215,'Faturamento SP2'!$Z$2:$Z$557,'Infos Relatório'!BK$1,'Faturamento SP2'!$T$2:$T$557,"Sim")+SUMIFS('Faturamento SP2'!$P$2:$P$557,'Faturamento SP2'!$D$2:$D$557,'Infos Relatório'!$B$164,'Faturamento SP2'!$E$2:$E$557,'Infos Relatório'!$B215,'Faturamento SP2'!$Z$2:$Z$557,'Infos Relatório'!BK$1,'Faturamento SP2'!$T$2:$T$557,"Sim")</f>
        <v>0</v>
      </c>
      <c r="BO215" s="27" t="e">
        <f t="shared" si="70"/>
        <v>#DIV/0!</v>
      </c>
      <c r="BP215" s="24">
        <f>SUMIFS('Faturamento SP2'!$H$2:$H$557,'Faturamento SP2'!$D$2:$D$557,'Infos Relatório'!$B$164,'Faturamento SP2'!$E$2:$E$557,'Infos Relatório'!$B215,'Faturamento SP2'!$Z$2:$Z$557,'Infos Relatório'!BK$1)</f>
        <v>0</v>
      </c>
      <c r="BQ215" s="23">
        <f>COUNTIFS('Faturamento SP2'!$D$2:$D$557,'Infos Relatório'!$B$164,'Faturamento SP2'!$E$2:$E$557,'Infos Relatório'!$B215,'Faturamento SP2'!$Z$2:$Z$557,'Infos Relatório'!BQ$1)</f>
        <v>0</v>
      </c>
      <c r="BR215" s="14">
        <f>SUMIFS('Faturamento SP2'!$G$2:$G$557,'Faturamento SP2'!$D$2:$D$557,'Infos Relatório'!$B$164,'Faturamento SP2'!$E$2:$E$557,'Infos Relatório'!$B215,'Faturamento SP2'!$Z$2:$Z$557,'Infos Relatório'!BQ$1)</f>
        <v>0</v>
      </c>
      <c r="BS215" s="14">
        <f>SUMIFS('Faturamento SP2'!$J$2:$J$557,'Faturamento SP2'!$D$2:$D$557,'Infos Relatório'!$B$164,'Faturamento SP2'!$E$2:$E$557,'Infos Relatório'!$B215,'Faturamento SP2'!$Z$2:$Z$557,'Infos Relatório'!BQ$1)</f>
        <v>0</v>
      </c>
      <c r="BT215" s="15">
        <f>SUMIFS('Faturamento SP2'!$O$2:$O$557,'Faturamento SP2'!$D$2:$D$557,'Infos Relatório'!$B$164,'Faturamento SP2'!$E$2:$E$557,'Infos Relatório'!$B215,'Faturamento SP2'!$Z$2:$Z$557,'Infos Relatório'!BQ$1,'Faturamento SP2'!$T$2:$T$557,"Sim")+SUMIFS('Faturamento SP2'!$P$2:$P$557,'Faturamento SP2'!$D$2:$D$557,'Infos Relatório'!$B$164,'Faturamento SP2'!$E$2:$E$557,'Infos Relatório'!$B215,'Faturamento SP2'!$Z$2:$Z$557,'Infos Relatório'!BQ$1,'Faturamento SP2'!$T$2:$T$557,"Sim")</f>
        <v>0</v>
      </c>
      <c r="BU215" s="27" t="e">
        <f t="shared" si="71"/>
        <v>#DIV/0!</v>
      </c>
      <c r="BV215" s="24">
        <f>SUMIFS('Faturamento SP2'!$H$2:$H$557,'Faturamento SP2'!$D$2:$D$557,'Infos Relatório'!$B$164,'Faturamento SP2'!$E$2:$E$557,'Infos Relatório'!$B215,'Faturamento SP2'!$Z$2:$Z$557,'Infos Relatório'!BQ$1)</f>
        <v>0</v>
      </c>
    </row>
    <row r="216" spans="2:74">
      <c r="B216" s="17" t="s">
        <v>283</v>
      </c>
      <c r="C216" s="23">
        <f>COUNTIFS('Faturamento SP2'!$D$2:$D$557,'Infos Relatório'!$B$164,'Faturamento SP2'!$E$2:$E$557,'Infos Relatório'!$B216,'Faturamento SP2'!$Z$2:$Z$557,'Infos Relatório'!C$1)</f>
        <v>0</v>
      </c>
      <c r="D216" s="14">
        <f>SUMIFS('Faturamento SP2'!$G$2:$G$557,'Faturamento SP2'!$D$2:$D$557,'Infos Relatório'!$B$164,'Faturamento SP2'!$E$2:$E$557,'Infos Relatório'!$B216,'Faturamento SP2'!$Z$2:$Z$557,'Infos Relatório'!C$1)</f>
        <v>0</v>
      </c>
      <c r="E216" s="55">
        <f>SUMIFS('Faturamento SP2'!$J$2:$J$557,'Faturamento SP2'!$D$2:$D$557,'Infos Relatório'!$B$164,'Faturamento SP2'!$E$2:$E$557,'Infos Relatório'!$B216,'Faturamento SP2'!$Z$2:$Z$557,'Infos Relatório'!C$1)</f>
        <v>0</v>
      </c>
      <c r="F216" s="15">
        <f>SUMIFS('Faturamento SP2'!$O$2:$O$557,'Faturamento SP2'!$D$2:$D$557,'Infos Relatório'!$B$164,'Faturamento SP2'!$E$2:$E$557,'Infos Relatório'!$B216,'Faturamento SP2'!$Z$2:$Z$557,'Infos Relatório'!C$1,'Faturamento SP2'!$T$2:$T$557,"Sim")+SUMIFS('Faturamento SP2'!$P$2:$P$557,'Faturamento SP2'!$D$2:$D$557,'Infos Relatório'!$B$164,'Faturamento SP2'!$E$2:$E$557,'Infos Relatório'!$B216,'Faturamento SP2'!$Z$2:$Z$557,'Infos Relatório'!C$1,'Faturamento SP2'!$T$2:$T$557,"Sim")</f>
        <v>0</v>
      </c>
      <c r="G216" s="60" t="e">
        <f t="shared" si="60"/>
        <v>#DIV/0!</v>
      </c>
      <c r="H216" s="24">
        <f>SUMIFS('Faturamento SP2'!$H$2:$H$557,'Faturamento SP2'!$D$2:$D$557,'Infos Relatório'!$B$164,'Faturamento SP2'!$E$2:$E$557,'Infos Relatório'!$B216,'Faturamento SP2'!$Z$2:$Z$557,'Infos Relatório'!C$1)</f>
        <v>0</v>
      </c>
      <c r="I216" s="23">
        <f>COUNTIFS('Faturamento SP2'!$D$2:$D$557,'Infos Relatório'!$B$164,'Faturamento SP2'!$E$2:$E$557,'Infos Relatório'!$B216,'Faturamento SP2'!$Z$2:$Z$557,'Infos Relatório'!I$1)</f>
        <v>0</v>
      </c>
      <c r="J216" s="14">
        <f>SUMIFS('Faturamento SP2'!$G$2:$G$557,'Faturamento SP2'!$D$2:$D$557,'Infos Relatório'!$B$164,'Faturamento SP2'!$E$2:$E$557,'Infos Relatório'!$B216,'Faturamento SP2'!$Z$2:$Z$557,'Infos Relatório'!I$1)</f>
        <v>0</v>
      </c>
      <c r="K216" s="55">
        <f>SUMIFS('Faturamento SP2'!$J$2:$J$557,'Faturamento SP2'!$D$2:$D$557,'Infos Relatório'!$B$164,'Faturamento SP2'!$E$2:$E$557,'Infos Relatório'!$B216,'Faturamento SP2'!$Z$2:$Z$557,'Infos Relatório'!I$1)</f>
        <v>0</v>
      </c>
      <c r="L216" s="15">
        <f>SUMIFS('Faturamento SP2'!$O$2:$O$557,'Faturamento SP2'!$D$2:$D$557,'Infos Relatório'!$B$164,'Faturamento SP2'!$E$2:$E$557,'Infos Relatório'!$B216,'Faturamento SP2'!$Z$2:$Z$557,'Infos Relatório'!I$1,'Faturamento SP2'!$T$2:$T$557,"Sim")+SUMIFS('Faturamento SP2'!$P$2:$P$557,'Faturamento SP2'!$D$2:$D$557,'Infos Relatório'!$B$164,'Faturamento SP2'!$E$2:$E$557,'Infos Relatório'!$B216,'Faturamento SP2'!$Z$2:$Z$557,'Infos Relatório'!I$1,'Faturamento SP2'!$T$2:$T$557,"Sim")</f>
        <v>0</v>
      </c>
      <c r="M216" s="27" t="e">
        <f t="shared" si="61"/>
        <v>#DIV/0!</v>
      </c>
      <c r="N216" s="24">
        <f>SUMIFS('Faturamento SP2'!$H$2:$H$557,'Faturamento SP2'!$D$2:$D$557,'Infos Relatório'!$B$164,'Faturamento SP2'!$E$2:$E$557,'Infos Relatório'!$B216,'Faturamento SP2'!$Z$2:$Z$557,'Infos Relatório'!I$1)</f>
        <v>0</v>
      </c>
      <c r="O216" s="23">
        <f>COUNTIFS('Faturamento SP2'!$D$2:$D$557,'Infos Relatório'!$B$164,'Faturamento SP2'!$E$2:$E$557,'Infos Relatório'!$B216,'Faturamento SP2'!$Z$2:$Z$557,'Infos Relatório'!O$1)</f>
        <v>0</v>
      </c>
      <c r="P216" s="14">
        <f>SUMIFS('Faturamento SP2'!$G$2:$G$557,'Faturamento SP2'!$D$2:$D$557,'Infos Relatório'!$B$164,'Faturamento SP2'!$E$2:$E$557,'Infos Relatório'!$B216,'Faturamento SP2'!$Z$2:$Z$557,'Infos Relatório'!O$1)</f>
        <v>0</v>
      </c>
      <c r="Q216" s="14">
        <f>SUMIFS('Faturamento SP2'!$J$2:$J$557,'Faturamento SP2'!$D$2:$D$557,'Infos Relatório'!$B$164,'Faturamento SP2'!$E$2:$E$557,'Infos Relatório'!$B216,'Faturamento SP2'!$Z$2:$Z$557,'Infos Relatório'!O$1)</f>
        <v>0</v>
      </c>
      <c r="R216" s="15">
        <f>SUMIFS('Faturamento SP2'!$O$2:$O$557,'Faturamento SP2'!$D$2:$D$557,'Infos Relatório'!$B$164,'Faturamento SP2'!$E$2:$E$557,'Infos Relatório'!$B216,'Faturamento SP2'!$Z$2:$Z$557,'Infos Relatório'!O$1,'Faturamento SP2'!$T$2:$T$557,"Sim")+SUMIFS('Faturamento SP2'!$P$2:$P$557,'Faturamento SP2'!$D$2:$D$557,'Infos Relatório'!$B$164,'Faturamento SP2'!$E$2:$E$557,'Infos Relatório'!$B216,'Faturamento SP2'!$Z$2:$Z$557,'Infos Relatório'!O$1,'Faturamento SP2'!$T$2:$T$557,"Sim")</f>
        <v>0</v>
      </c>
      <c r="S216" s="27" t="e">
        <f t="shared" si="62"/>
        <v>#DIV/0!</v>
      </c>
      <c r="T216" s="24">
        <f>SUMIFS('Faturamento SP2'!$H$2:$H$557,'Faturamento SP2'!$D$2:$D$557,'Infos Relatório'!$B$164,'Faturamento SP2'!$E$2:$E$557,'Infos Relatório'!$B216,'Faturamento SP2'!$Z$2:$Z$557,'Infos Relatório'!O$1)</f>
        <v>0</v>
      </c>
      <c r="U216" s="23">
        <f>COUNTIFS('Faturamento SP2'!$D$2:$D$557,'Infos Relatório'!$B$164,'Faturamento SP2'!$E$2:$E$557,'Infos Relatório'!$B216,'Faturamento SP2'!$Z$2:$Z$557,'Infos Relatório'!U$1)</f>
        <v>0</v>
      </c>
      <c r="V216" s="14">
        <f>SUMIFS('Faturamento SP2'!$G$2:$G$557,'Faturamento SP2'!$D$2:$D$557,'Infos Relatório'!$B$164,'Faturamento SP2'!$E$2:$E$557,'Infos Relatório'!$B216,'Faturamento SP2'!$Z$2:$Z$557,'Infos Relatório'!U$1)</f>
        <v>0</v>
      </c>
      <c r="W216" s="14">
        <f>SUMIFS('Faturamento SP2'!$J$2:$J$557,'Faturamento SP2'!$D$2:$D$557,'Infos Relatório'!$B$164,'Faturamento SP2'!$E$2:$E$557,'Infos Relatório'!$B216,'Faturamento SP2'!$Z$2:$Z$557,'Infos Relatório'!U$1)</f>
        <v>0</v>
      </c>
      <c r="X216" s="15">
        <f>SUMIFS('Faturamento SP2'!$O$2:$O$557,'Faturamento SP2'!$D$2:$D$557,'Infos Relatório'!$B$164,'Faturamento SP2'!$E$2:$E$557,'Infos Relatório'!$B216,'Faturamento SP2'!$Z$2:$Z$557,'Infos Relatório'!U$1,'Faturamento SP2'!$T$2:$T$557,"Sim")+SUMIFS('Faturamento SP2'!$P$2:$P$557,'Faturamento SP2'!$D$2:$D$557,'Infos Relatório'!$B$164,'Faturamento SP2'!$E$2:$E$557,'Infos Relatório'!$B216,'Faturamento SP2'!$Z$2:$Z$557,'Infos Relatório'!U$1,'Faturamento SP2'!$T$2:$T$557,"Sim")</f>
        <v>0</v>
      </c>
      <c r="Y216" s="27" t="e">
        <f t="shared" si="63"/>
        <v>#DIV/0!</v>
      </c>
      <c r="Z216" s="24">
        <f>SUMIFS('Faturamento SP2'!$H$2:$H$557,'Faturamento SP2'!$D$2:$D$557,'Infos Relatório'!$B$164,'Faturamento SP2'!$E$2:$E$557,'Infos Relatório'!$B216,'Faturamento SP2'!$Z$2:$Z$557,'Infos Relatório'!U$1)</f>
        <v>0</v>
      </c>
      <c r="AA216" s="23">
        <f>COUNTIFS('Faturamento SP2'!$D$2:$D$557,'Infos Relatório'!$B$164,'Faturamento SP2'!$E$2:$E$557,'Infos Relatório'!$B216,'Faturamento SP2'!$Z$2:$Z$557,'Infos Relatório'!AA$1)</f>
        <v>0</v>
      </c>
      <c r="AB216" s="14">
        <f>SUMIFS('Faturamento SP2'!$G$2:$G$557,'Faturamento SP2'!$D$2:$D$557,'Infos Relatório'!$B$164,'Faturamento SP2'!$E$2:$E$557,'Infos Relatório'!$B216,'Faturamento SP2'!$Z$2:$Z$557,'Infos Relatório'!AA$1)</f>
        <v>0</v>
      </c>
      <c r="AC216" s="14">
        <f>SUMIFS('Faturamento SP2'!$J$2:$J$557,'Faturamento SP2'!$D$2:$D$557,'Infos Relatório'!$B$164,'Faturamento SP2'!$E$2:$E$557,'Infos Relatório'!$B216,'Faturamento SP2'!$Z$2:$Z$557,'Infos Relatório'!AA$1)</f>
        <v>0</v>
      </c>
      <c r="AD216" s="15">
        <f>SUMIFS('Faturamento SP2'!$O$2:$O$557,'Faturamento SP2'!$D$2:$D$557,'Infos Relatório'!$B$164,'Faturamento SP2'!$E$2:$E$557,'Infos Relatório'!$B216,'Faturamento SP2'!$Z$2:$Z$557,'Infos Relatório'!AA$1,'Faturamento SP2'!$T$2:$T$557,"Sim")+SUMIFS('Faturamento SP2'!$P$2:$P$557,'Faturamento SP2'!$D$2:$D$557,'Infos Relatório'!$B$164,'Faturamento SP2'!$E$2:$E$557,'Infos Relatório'!$B216,'Faturamento SP2'!$Z$2:$Z$557,'Infos Relatório'!AA$1,'Faturamento SP2'!$T$2:$T$557,"Sim")</f>
        <v>0</v>
      </c>
      <c r="AE216" s="27" t="e">
        <f t="shared" si="64"/>
        <v>#DIV/0!</v>
      </c>
      <c r="AF216" s="24">
        <f>SUMIFS('Faturamento SP2'!$H$2:$H$557,'Faturamento SP2'!$D$2:$D$557,'Infos Relatório'!$B$164,'Faturamento SP2'!$E$2:$E$557,'Infos Relatório'!$B216,'Faturamento SP2'!$Z$2:$Z$557,'Infos Relatório'!AA$1)</f>
        <v>0</v>
      </c>
      <c r="AG216" s="23">
        <f>COUNTIFS('Faturamento SP2'!$D$2:$D$557,'Infos Relatório'!$B$164,'Faturamento SP2'!$E$2:$E$557,'Infos Relatório'!$B216,'Faturamento SP2'!$Z$2:$Z$557,'Infos Relatório'!AG$1)</f>
        <v>0</v>
      </c>
      <c r="AH216" s="14">
        <f>SUMIFS('Faturamento SP2'!$G$2:$G$557,'Faturamento SP2'!$D$2:$D$557,'Infos Relatório'!$B$164,'Faturamento SP2'!$E$2:$E$557,'Infos Relatório'!$B216,'Faturamento SP2'!$Z$2:$Z$557,'Infos Relatório'!AG$1)</f>
        <v>0</v>
      </c>
      <c r="AI216" s="14">
        <f>SUMIFS('Faturamento SP2'!$J$2:$J$557,'Faturamento SP2'!$D$2:$D$557,'Infos Relatório'!$B$164,'Faturamento SP2'!$E$2:$E$557,'Infos Relatório'!$B216,'Faturamento SP2'!$Z$2:$Z$557,'Infos Relatório'!AG$1)</f>
        <v>0</v>
      </c>
      <c r="AJ216" s="15">
        <f>SUMIFS('Faturamento SP2'!$O$2:$O$557,'Faturamento SP2'!$D$2:$D$557,'Infos Relatório'!$B$164,'Faturamento SP2'!$E$2:$E$557,'Infos Relatório'!$B216,'Faturamento SP2'!$Z$2:$Z$557,'Infos Relatório'!AG$1,'Faturamento SP2'!$T$2:$T$557,"Sim")+SUMIFS('Faturamento SP2'!$P$2:$P$557,'Faturamento SP2'!$D$2:$D$557,'Infos Relatório'!$B$164,'Faturamento SP2'!$E$2:$E$557,'Infos Relatório'!$B216,'Faturamento SP2'!$Z$2:$Z$557,'Infos Relatório'!AG$1,'Faturamento SP2'!$T$2:$T$557,"Sim")</f>
        <v>0</v>
      </c>
      <c r="AK216" s="27" t="e">
        <f t="shared" si="65"/>
        <v>#DIV/0!</v>
      </c>
      <c r="AL216" s="24">
        <f>SUMIFS('Faturamento SP2'!$H$2:$H$557,'Faturamento SP2'!$D$2:$D$557,'Infos Relatório'!$B$164,'Faturamento SP2'!$E$2:$E$557,'Infos Relatório'!$B216,'Faturamento SP2'!$Z$2:$Z$557,'Infos Relatório'!AG$1)</f>
        <v>0</v>
      </c>
      <c r="AM216" s="23">
        <f>COUNTIFS('Faturamento SP2'!$D$2:$D$557,'Infos Relatório'!$B$164,'Faturamento SP2'!$E$2:$E$557,'Infos Relatório'!$B216,'Faturamento SP2'!$Z$2:$Z$557,'Infos Relatório'!AM$1)</f>
        <v>0</v>
      </c>
      <c r="AN216" s="14">
        <f>SUMIFS('Faturamento SP2'!$G$2:$G$557,'Faturamento SP2'!$D$2:$D$557,'Infos Relatório'!$B$164,'Faturamento SP2'!$E$2:$E$557,'Infos Relatório'!$B216,'Faturamento SP2'!$Z$2:$Z$557,'Infos Relatório'!AM$1)</f>
        <v>0</v>
      </c>
      <c r="AO216" s="14">
        <f>SUMIFS('Faturamento SP2'!$J$2:$J$557,'Faturamento SP2'!$D$2:$D$557,'Infos Relatório'!$B$164,'Faturamento SP2'!$E$2:$E$557,'Infos Relatório'!$B216,'Faturamento SP2'!$Z$2:$Z$557,'Infos Relatório'!AM$1)</f>
        <v>0</v>
      </c>
      <c r="AP216" s="15">
        <f>SUMIFS('Faturamento SP2'!$O$2:$O$557,'Faturamento SP2'!$D$2:$D$557,'Infos Relatório'!$B$164,'Faturamento SP2'!$E$2:$E$557,'Infos Relatório'!$B216,'Faturamento SP2'!$Z$2:$Z$557,'Infos Relatório'!AM$1,'Faturamento SP2'!$T$2:$T$557,"Sim")+SUMIFS('Faturamento SP2'!$P$2:$P$557,'Faturamento SP2'!$D$2:$D$557,'Infos Relatório'!$B$164,'Faturamento SP2'!$E$2:$E$557,'Infos Relatório'!$B216,'Faturamento SP2'!$Z$2:$Z$557,'Infos Relatório'!AM$1,'Faturamento SP2'!$T$2:$T$557,"Sim")</f>
        <v>0</v>
      </c>
      <c r="AQ216" s="27" t="e">
        <f t="shared" si="66"/>
        <v>#DIV/0!</v>
      </c>
      <c r="AR216" s="24">
        <f>SUMIFS('Faturamento SP2'!$H$2:$H$557,'Faturamento SP2'!$D$2:$D$557,'Infos Relatório'!$B$164,'Faturamento SP2'!$E$2:$E$557,'Infos Relatório'!$B216,'Faturamento SP2'!$Z$2:$Z$557,'Infos Relatório'!AM$1)</f>
        <v>0</v>
      </c>
      <c r="AS216" s="23">
        <f>COUNTIFS('Faturamento SP2'!$D$2:$D$557,'Infos Relatório'!$B$164,'Faturamento SP2'!$E$2:$E$557,'Infos Relatório'!$B216,'Faturamento SP2'!$Z$2:$Z$557,'Infos Relatório'!AS$1)</f>
        <v>0</v>
      </c>
      <c r="AT216" s="14">
        <f>SUMIFS('Faturamento SP2'!$G$2:$G$557,'Faturamento SP2'!$D$2:$D$557,'Infos Relatório'!$B$164,'Faturamento SP2'!$E$2:$E$557,'Infos Relatório'!$B216,'Faturamento SP2'!$Z$2:$Z$557,'Infos Relatório'!AS$1)</f>
        <v>0</v>
      </c>
      <c r="AU216" s="14">
        <f>SUMIFS('Faturamento SP2'!$J$2:$J$557,'Faturamento SP2'!$D$2:$D$557,'Infos Relatório'!$B$164,'Faturamento SP2'!$E$2:$E$557,'Infos Relatório'!$B216,'Faturamento SP2'!$Z$2:$Z$557,'Infos Relatório'!AS$1)</f>
        <v>0</v>
      </c>
      <c r="AV216" s="15">
        <f>SUMIFS('Faturamento SP2'!$O$2:$O$557,'Faturamento SP2'!$D$2:$D$557,'Infos Relatório'!$B$164,'Faturamento SP2'!$E$2:$E$557,'Infos Relatório'!$B216,'Faturamento SP2'!$Z$2:$Z$557,'Infos Relatório'!AS$1,'Faturamento SP2'!$T$2:$T$557,"Sim")+SUMIFS('Faturamento SP2'!$P$2:$P$557,'Faturamento SP2'!$D$2:$D$557,'Infos Relatório'!$B$164,'Faturamento SP2'!$E$2:$E$557,'Infos Relatório'!$B216,'Faturamento SP2'!$Z$2:$Z$557,'Infos Relatório'!AS$1,'Faturamento SP2'!$T$2:$T$557,"Sim")</f>
        <v>0</v>
      </c>
      <c r="AW216" s="27" t="e">
        <f t="shared" si="67"/>
        <v>#DIV/0!</v>
      </c>
      <c r="AX216" s="24">
        <f>SUMIFS('Faturamento SP2'!$H$2:$H$557,'Faturamento SP2'!$D$2:$D$557,'Infos Relatório'!$B$164,'Faturamento SP2'!$E$2:$E$557,'Infos Relatório'!$B216,'Faturamento SP2'!$Z$2:$Z$557,'Infos Relatório'!AS$1)</f>
        <v>0</v>
      </c>
      <c r="AY216" s="23">
        <f>COUNTIFS('Faturamento SP2'!$D$2:$D$557,'Infos Relatório'!$B$164,'Faturamento SP2'!$E$2:$E$557,'Infos Relatório'!$B216,'Faturamento SP2'!$Z$2:$Z$557,'Infos Relatório'!AY$1)</f>
        <v>0</v>
      </c>
      <c r="AZ216" s="14">
        <f>SUMIFS('Faturamento SP2'!$G$2:$G$557,'Faturamento SP2'!$D$2:$D$557,'Infos Relatório'!$B$164,'Faturamento SP2'!$E$2:$E$557,'Infos Relatório'!$B216,'Faturamento SP2'!$Z$2:$Z$557,'Infos Relatório'!AY$1)</f>
        <v>0</v>
      </c>
      <c r="BA216" s="14">
        <f>SUMIFS('Faturamento SP2'!$J$2:$J$557,'Faturamento SP2'!$D$2:$D$557,'Infos Relatório'!$B$164,'Faturamento SP2'!$E$2:$E$557,'Infos Relatório'!$B216,'Faturamento SP2'!$Z$2:$Z$557,'Infos Relatório'!AY$1)</f>
        <v>0</v>
      </c>
      <c r="BB216" s="15">
        <f>SUMIFS('Faturamento SP2'!$O$2:$O$557,'Faturamento SP2'!$D$2:$D$557,'Infos Relatório'!$B$164,'Faturamento SP2'!$E$2:$E$557,'Infos Relatório'!$B216,'Faturamento SP2'!$Z$2:$Z$557,'Infos Relatório'!AY$1,'Faturamento SP2'!$T$2:$T$557,"Sim")+SUMIFS('Faturamento SP2'!$P$2:$P$557,'Faturamento SP2'!$D$2:$D$557,'Infos Relatório'!$B$164,'Faturamento SP2'!$E$2:$E$557,'Infos Relatório'!$B216,'Faturamento SP2'!$Z$2:$Z$557,'Infos Relatório'!AY$1,'Faturamento SP2'!$T$2:$T$557,"Sim")</f>
        <v>0</v>
      </c>
      <c r="BC216" s="27" t="e">
        <f t="shared" si="68"/>
        <v>#DIV/0!</v>
      </c>
      <c r="BD216" s="24">
        <f>SUMIFS('Faturamento SP2'!$H$2:$H$557,'Faturamento SP2'!$D$2:$D$557,'Infos Relatório'!$B$164,'Faturamento SP2'!$E$2:$E$557,'Infos Relatório'!$B216,'Faturamento SP2'!$Z$2:$Z$557,'Infos Relatório'!AY$1)</f>
        <v>0</v>
      </c>
      <c r="BE216" s="23">
        <f>COUNTIFS('Faturamento SP2'!$D$2:$D$557,'Infos Relatório'!$B$164,'Faturamento SP2'!$E$2:$E$557,'Infos Relatório'!$B216,'Faturamento SP2'!$Z$2:$Z$557,'Infos Relatório'!BE$1)</f>
        <v>0</v>
      </c>
      <c r="BF216" s="14">
        <f>SUMIFS('Faturamento SP2'!$G$2:$G$557,'Faturamento SP2'!$D$2:$D$557,'Infos Relatório'!$B$164,'Faturamento SP2'!$E$2:$E$557,'Infos Relatório'!$B216,'Faturamento SP2'!$Z$2:$Z$557,'Infos Relatório'!BE$1)</f>
        <v>0</v>
      </c>
      <c r="BG216" s="14">
        <f>SUMIFS('Faturamento SP2'!$J$2:$J$557,'Faturamento SP2'!$D$2:$D$557,'Infos Relatório'!$B$164,'Faturamento SP2'!$E$2:$E$557,'Infos Relatório'!$B216,'Faturamento SP2'!$Z$2:$Z$557,'Infos Relatório'!BE$1)</f>
        <v>0</v>
      </c>
      <c r="BH216" s="15">
        <f>SUMIFS('Faturamento SP2'!$O$2:$O$557,'Faturamento SP2'!$D$2:$D$557,'Infos Relatório'!$B$164,'Faturamento SP2'!$E$2:$E$557,'Infos Relatório'!$B216,'Faturamento SP2'!$Z$2:$Z$557,'Infos Relatório'!BE$1,'Faturamento SP2'!$T$2:$T$557,"Sim")+SUMIFS('Faturamento SP2'!$P$2:$P$557,'Faturamento SP2'!$D$2:$D$557,'Infos Relatório'!$B$164,'Faturamento SP2'!$E$2:$E$557,'Infos Relatório'!$B216,'Faturamento SP2'!$Z$2:$Z$557,'Infos Relatório'!BE$1,'Faturamento SP2'!$T$2:$T$557,"Sim")</f>
        <v>0</v>
      </c>
      <c r="BI216" s="27" t="e">
        <f t="shared" si="69"/>
        <v>#DIV/0!</v>
      </c>
      <c r="BJ216" s="24">
        <f>SUMIFS('Faturamento SP2'!$H$2:$H$557,'Faturamento SP2'!$D$2:$D$557,'Infos Relatório'!$B$164,'Faturamento SP2'!$E$2:$E$557,'Infos Relatório'!$B216,'Faturamento SP2'!$Z$2:$Z$557,'Infos Relatório'!BE$1)</f>
        <v>0</v>
      </c>
      <c r="BK216" s="23">
        <f>COUNTIFS('Faturamento SP2'!$D$2:$D$557,'Infos Relatório'!$B$164,'Faturamento SP2'!$E$2:$E$557,'Infos Relatório'!$B216,'Faturamento SP2'!$Z$2:$Z$557,'Infos Relatório'!BK$1)</f>
        <v>0</v>
      </c>
      <c r="BL216" s="14">
        <f>SUMIFS('Faturamento SP2'!$G$2:$G$557,'Faturamento SP2'!$D$2:$D$557,'Infos Relatório'!$B$164,'Faturamento SP2'!$E$2:$E$557,'Infos Relatório'!$B216,'Faturamento SP2'!$Z$2:$Z$557,'Infos Relatório'!BK$1)</f>
        <v>0</v>
      </c>
      <c r="BM216" s="14">
        <f>SUMIFS('Faturamento SP2'!$J$2:$J$557,'Faturamento SP2'!$D$2:$D$557,'Infos Relatório'!$B$164,'Faturamento SP2'!$E$2:$E$557,'Infos Relatório'!$B216,'Faturamento SP2'!$Z$2:$Z$557,'Infos Relatório'!BK$1)</f>
        <v>0</v>
      </c>
      <c r="BN216" s="15">
        <f>SUMIFS('Faturamento SP2'!$O$2:$O$557,'Faturamento SP2'!$D$2:$D$557,'Infos Relatório'!$B$164,'Faturamento SP2'!$E$2:$E$557,'Infos Relatório'!$B216,'Faturamento SP2'!$Z$2:$Z$557,'Infos Relatório'!BK$1,'Faturamento SP2'!$T$2:$T$557,"Sim")+SUMIFS('Faturamento SP2'!$P$2:$P$557,'Faturamento SP2'!$D$2:$D$557,'Infos Relatório'!$B$164,'Faturamento SP2'!$E$2:$E$557,'Infos Relatório'!$B216,'Faturamento SP2'!$Z$2:$Z$557,'Infos Relatório'!BK$1,'Faturamento SP2'!$T$2:$T$557,"Sim")</f>
        <v>0</v>
      </c>
      <c r="BO216" s="27" t="e">
        <f t="shared" si="70"/>
        <v>#DIV/0!</v>
      </c>
      <c r="BP216" s="24">
        <f>SUMIFS('Faturamento SP2'!$H$2:$H$557,'Faturamento SP2'!$D$2:$D$557,'Infos Relatório'!$B$164,'Faturamento SP2'!$E$2:$E$557,'Infos Relatório'!$B216,'Faturamento SP2'!$Z$2:$Z$557,'Infos Relatório'!BK$1)</f>
        <v>0</v>
      </c>
      <c r="BQ216" s="23">
        <f>COUNTIFS('Faturamento SP2'!$D$2:$D$557,'Infos Relatório'!$B$164,'Faturamento SP2'!$E$2:$E$557,'Infos Relatório'!$B216,'Faturamento SP2'!$Z$2:$Z$557,'Infos Relatório'!BQ$1)</f>
        <v>0</v>
      </c>
      <c r="BR216" s="14">
        <f>SUMIFS('Faturamento SP2'!$G$2:$G$557,'Faturamento SP2'!$D$2:$D$557,'Infos Relatório'!$B$164,'Faturamento SP2'!$E$2:$E$557,'Infos Relatório'!$B216,'Faturamento SP2'!$Z$2:$Z$557,'Infos Relatório'!BQ$1)</f>
        <v>0</v>
      </c>
      <c r="BS216" s="14">
        <f>SUMIFS('Faturamento SP2'!$J$2:$J$557,'Faturamento SP2'!$D$2:$D$557,'Infos Relatório'!$B$164,'Faturamento SP2'!$E$2:$E$557,'Infos Relatório'!$B216,'Faturamento SP2'!$Z$2:$Z$557,'Infos Relatório'!BQ$1)</f>
        <v>0</v>
      </c>
      <c r="BT216" s="15">
        <f>SUMIFS('Faturamento SP2'!$O$2:$O$557,'Faturamento SP2'!$D$2:$D$557,'Infos Relatório'!$B$164,'Faturamento SP2'!$E$2:$E$557,'Infos Relatório'!$B216,'Faturamento SP2'!$Z$2:$Z$557,'Infos Relatório'!BQ$1,'Faturamento SP2'!$T$2:$T$557,"Sim")+SUMIFS('Faturamento SP2'!$P$2:$P$557,'Faturamento SP2'!$D$2:$D$557,'Infos Relatório'!$B$164,'Faturamento SP2'!$E$2:$E$557,'Infos Relatório'!$B216,'Faturamento SP2'!$Z$2:$Z$557,'Infos Relatório'!BQ$1,'Faturamento SP2'!$T$2:$T$557,"Sim")</f>
        <v>0</v>
      </c>
      <c r="BU216" s="27" t="e">
        <f t="shared" si="71"/>
        <v>#DIV/0!</v>
      </c>
      <c r="BV216" s="24">
        <f>SUMIFS('Faturamento SP2'!$H$2:$H$557,'Faturamento SP2'!$D$2:$D$557,'Infos Relatório'!$B$164,'Faturamento SP2'!$E$2:$E$557,'Infos Relatório'!$B216,'Faturamento SP2'!$Z$2:$Z$557,'Infos Relatório'!BQ$1)</f>
        <v>0</v>
      </c>
    </row>
    <row r="217" spans="2:74">
      <c r="B217" s="17" t="s">
        <v>284</v>
      </c>
      <c r="C217" s="23">
        <f>COUNTIFS('Faturamento SP2'!$D$2:$D$557,'Infos Relatório'!$B$164,'Faturamento SP2'!$E$2:$E$557,'Infos Relatório'!$B217,'Faturamento SP2'!$Z$2:$Z$557,'Infos Relatório'!C$1)</f>
        <v>0</v>
      </c>
      <c r="D217" s="14">
        <f>SUMIFS('Faturamento SP2'!$G$2:$G$557,'Faturamento SP2'!$D$2:$D$557,'Infos Relatório'!$B$164,'Faturamento SP2'!$E$2:$E$557,'Infos Relatório'!$B217,'Faturamento SP2'!$Z$2:$Z$557,'Infos Relatório'!C$1)</f>
        <v>0</v>
      </c>
      <c r="E217" s="55">
        <f>SUMIFS('Faturamento SP2'!$J$2:$J$557,'Faturamento SP2'!$D$2:$D$557,'Infos Relatório'!$B$164,'Faturamento SP2'!$E$2:$E$557,'Infos Relatório'!$B217,'Faturamento SP2'!$Z$2:$Z$557,'Infos Relatório'!C$1)</f>
        <v>0</v>
      </c>
      <c r="F217" s="15">
        <f>SUMIFS('Faturamento SP2'!$O$2:$O$557,'Faturamento SP2'!$D$2:$D$557,'Infos Relatório'!$B$164,'Faturamento SP2'!$E$2:$E$557,'Infos Relatório'!$B217,'Faturamento SP2'!$Z$2:$Z$557,'Infos Relatório'!C$1,'Faturamento SP2'!$T$2:$T$557,"Sim")+SUMIFS('Faturamento SP2'!$P$2:$P$557,'Faturamento SP2'!$D$2:$D$557,'Infos Relatório'!$B$164,'Faturamento SP2'!$E$2:$E$557,'Infos Relatório'!$B217,'Faturamento SP2'!$Z$2:$Z$557,'Infos Relatório'!C$1,'Faturamento SP2'!$T$2:$T$557,"Sim")</f>
        <v>0</v>
      </c>
      <c r="G217" s="60" t="e">
        <f t="shared" si="60"/>
        <v>#DIV/0!</v>
      </c>
      <c r="H217" s="24">
        <f>SUMIFS('Faturamento SP2'!$H$2:$H$557,'Faturamento SP2'!$D$2:$D$557,'Infos Relatório'!$B$164,'Faturamento SP2'!$E$2:$E$557,'Infos Relatório'!$B217,'Faturamento SP2'!$Z$2:$Z$557,'Infos Relatório'!C$1)</f>
        <v>0</v>
      </c>
      <c r="I217" s="23">
        <f>COUNTIFS('Faturamento SP2'!$D$2:$D$557,'Infos Relatório'!$B$164,'Faturamento SP2'!$E$2:$E$557,'Infos Relatório'!$B217,'Faturamento SP2'!$Z$2:$Z$557,'Infos Relatório'!I$1)</f>
        <v>0</v>
      </c>
      <c r="J217" s="14">
        <f>SUMIFS('Faturamento SP2'!$G$2:$G$557,'Faturamento SP2'!$D$2:$D$557,'Infos Relatório'!$B$164,'Faturamento SP2'!$E$2:$E$557,'Infos Relatório'!$B217,'Faturamento SP2'!$Z$2:$Z$557,'Infos Relatório'!I$1)</f>
        <v>0</v>
      </c>
      <c r="K217" s="55">
        <f>SUMIFS('Faturamento SP2'!$J$2:$J$557,'Faturamento SP2'!$D$2:$D$557,'Infos Relatório'!$B$164,'Faturamento SP2'!$E$2:$E$557,'Infos Relatório'!$B217,'Faturamento SP2'!$Z$2:$Z$557,'Infos Relatório'!I$1)</f>
        <v>0</v>
      </c>
      <c r="L217" s="15">
        <f>SUMIFS('Faturamento SP2'!$O$2:$O$557,'Faturamento SP2'!$D$2:$D$557,'Infos Relatório'!$B$164,'Faturamento SP2'!$E$2:$E$557,'Infos Relatório'!$B217,'Faturamento SP2'!$Z$2:$Z$557,'Infos Relatório'!I$1,'Faturamento SP2'!$T$2:$T$557,"Sim")+SUMIFS('Faturamento SP2'!$P$2:$P$557,'Faturamento SP2'!$D$2:$D$557,'Infos Relatório'!$B$164,'Faturamento SP2'!$E$2:$E$557,'Infos Relatório'!$B217,'Faturamento SP2'!$Z$2:$Z$557,'Infos Relatório'!I$1,'Faturamento SP2'!$T$2:$T$557,"Sim")</f>
        <v>0</v>
      </c>
      <c r="M217" s="27" t="e">
        <f t="shared" si="61"/>
        <v>#DIV/0!</v>
      </c>
      <c r="N217" s="24">
        <f>SUMIFS('Faturamento SP2'!$H$2:$H$557,'Faturamento SP2'!$D$2:$D$557,'Infos Relatório'!$B$164,'Faturamento SP2'!$E$2:$E$557,'Infos Relatório'!$B217,'Faturamento SP2'!$Z$2:$Z$557,'Infos Relatório'!I$1)</f>
        <v>0</v>
      </c>
      <c r="O217" s="23">
        <f>COUNTIFS('Faturamento SP2'!$D$2:$D$557,'Infos Relatório'!$B$164,'Faturamento SP2'!$E$2:$E$557,'Infos Relatório'!$B217,'Faturamento SP2'!$Z$2:$Z$557,'Infos Relatório'!O$1)</f>
        <v>0</v>
      </c>
      <c r="P217" s="14">
        <f>SUMIFS('Faturamento SP2'!$G$2:$G$557,'Faturamento SP2'!$D$2:$D$557,'Infos Relatório'!$B$164,'Faturamento SP2'!$E$2:$E$557,'Infos Relatório'!$B217,'Faturamento SP2'!$Z$2:$Z$557,'Infos Relatório'!O$1)</f>
        <v>0</v>
      </c>
      <c r="Q217" s="14">
        <f>SUMIFS('Faturamento SP2'!$J$2:$J$557,'Faturamento SP2'!$D$2:$D$557,'Infos Relatório'!$B$164,'Faturamento SP2'!$E$2:$E$557,'Infos Relatório'!$B217,'Faturamento SP2'!$Z$2:$Z$557,'Infos Relatório'!O$1)</f>
        <v>0</v>
      </c>
      <c r="R217" s="15">
        <f>SUMIFS('Faturamento SP2'!$O$2:$O$557,'Faturamento SP2'!$D$2:$D$557,'Infos Relatório'!$B$164,'Faturamento SP2'!$E$2:$E$557,'Infos Relatório'!$B217,'Faturamento SP2'!$Z$2:$Z$557,'Infos Relatório'!O$1,'Faturamento SP2'!$T$2:$T$557,"Sim")+SUMIFS('Faturamento SP2'!$P$2:$P$557,'Faturamento SP2'!$D$2:$D$557,'Infos Relatório'!$B$164,'Faturamento SP2'!$E$2:$E$557,'Infos Relatório'!$B217,'Faturamento SP2'!$Z$2:$Z$557,'Infos Relatório'!O$1,'Faturamento SP2'!$T$2:$T$557,"Sim")</f>
        <v>0</v>
      </c>
      <c r="S217" s="27" t="e">
        <f t="shared" si="62"/>
        <v>#DIV/0!</v>
      </c>
      <c r="T217" s="24">
        <f>SUMIFS('Faturamento SP2'!$H$2:$H$557,'Faturamento SP2'!$D$2:$D$557,'Infos Relatório'!$B$164,'Faturamento SP2'!$E$2:$E$557,'Infos Relatório'!$B217,'Faturamento SP2'!$Z$2:$Z$557,'Infos Relatório'!O$1)</f>
        <v>0</v>
      </c>
      <c r="U217" s="23">
        <f>COUNTIFS('Faturamento SP2'!$D$2:$D$557,'Infos Relatório'!$B$164,'Faturamento SP2'!$E$2:$E$557,'Infos Relatório'!$B217,'Faturamento SP2'!$Z$2:$Z$557,'Infos Relatório'!U$1)</f>
        <v>0</v>
      </c>
      <c r="V217" s="14">
        <f>SUMIFS('Faturamento SP2'!$G$2:$G$557,'Faturamento SP2'!$D$2:$D$557,'Infos Relatório'!$B$164,'Faturamento SP2'!$E$2:$E$557,'Infos Relatório'!$B217,'Faturamento SP2'!$Z$2:$Z$557,'Infos Relatório'!U$1)</f>
        <v>0</v>
      </c>
      <c r="W217" s="14">
        <f>SUMIFS('Faturamento SP2'!$J$2:$J$557,'Faturamento SP2'!$D$2:$D$557,'Infos Relatório'!$B$164,'Faturamento SP2'!$E$2:$E$557,'Infos Relatório'!$B217,'Faturamento SP2'!$Z$2:$Z$557,'Infos Relatório'!U$1)</f>
        <v>0</v>
      </c>
      <c r="X217" s="15">
        <f>SUMIFS('Faturamento SP2'!$O$2:$O$557,'Faturamento SP2'!$D$2:$D$557,'Infos Relatório'!$B$164,'Faturamento SP2'!$E$2:$E$557,'Infos Relatório'!$B217,'Faturamento SP2'!$Z$2:$Z$557,'Infos Relatório'!U$1,'Faturamento SP2'!$T$2:$T$557,"Sim")+SUMIFS('Faturamento SP2'!$P$2:$P$557,'Faturamento SP2'!$D$2:$D$557,'Infos Relatório'!$B$164,'Faturamento SP2'!$E$2:$E$557,'Infos Relatório'!$B217,'Faturamento SP2'!$Z$2:$Z$557,'Infos Relatório'!U$1,'Faturamento SP2'!$T$2:$T$557,"Sim")</f>
        <v>0</v>
      </c>
      <c r="Y217" s="27" t="e">
        <f t="shared" si="63"/>
        <v>#DIV/0!</v>
      </c>
      <c r="Z217" s="24">
        <f>SUMIFS('Faturamento SP2'!$H$2:$H$557,'Faturamento SP2'!$D$2:$D$557,'Infos Relatório'!$B$164,'Faturamento SP2'!$E$2:$E$557,'Infos Relatório'!$B217,'Faturamento SP2'!$Z$2:$Z$557,'Infos Relatório'!U$1)</f>
        <v>0</v>
      </c>
      <c r="AA217" s="23">
        <f>COUNTIFS('Faturamento SP2'!$D$2:$D$557,'Infos Relatório'!$B$164,'Faturamento SP2'!$E$2:$E$557,'Infos Relatório'!$B217,'Faturamento SP2'!$Z$2:$Z$557,'Infos Relatório'!AA$1)</f>
        <v>0</v>
      </c>
      <c r="AB217" s="14">
        <f>SUMIFS('Faturamento SP2'!$G$2:$G$557,'Faturamento SP2'!$D$2:$D$557,'Infos Relatório'!$B$164,'Faturamento SP2'!$E$2:$E$557,'Infos Relatório'!$B217,'Faturamento SP2'!$Z$2:$Z$557,'Infos Relatório'!AA$1)</f>
        <v>0</v>
      </c>
      <c r="AC217" s="14">
        <f>SUMIFS('Faturamento SP2'!$J$2:$J$557,'Faturamento SP2'!$D$2:$D$557,'Infos Relatório'!$B$164,'Faturamento SP2'!$E$2:$E$557,'Infos Relatório'!$B217,'Faturamento SP2'!$Z$2:$Z$557,'Infos Relatório'!AA$1)</f>
        <v>0</v>
      </c>
      <c r="AD217" s="15">
        <f>SUMIFS('Faturamento SP2'!$O$2:$O$557,'Faturamento SP2'!$D$2:$D$557,'Infos Relatório'!$B$164,'Faturamento SP2'!$E$2:$E$557,'Infos Relatório'!$B217,'Faturamento SP2'!$Z$2:$Z$557,'Infos Relatório'!AA$1,'Faturamento SP2'!$T$2:$T$557,"Sim")+SUMIFS('Faturamento SP2'!$P$2:$P$557,'Faturamento SP2'!$D$2:$D$557,'Infos Relatório'!$B$164,'Faturamento SP2'!$E$2:$E$557,'Infos Relatório'!$B217,'Faturamento SP2'!$Z$2:$Z$557,'Infos Relatório'!AA$1,'Faturamento SP2'!$T$2:$T$557,"Sim")</f>
        <v>0</v>
      </c>
      <c r="AE217" s="27" t="e">
        <f t="shared" si="64"/>
        <v>#DIV/0!</v>
      </c>
      <c r="AF217" s="24">
        <f>SUMIFS('Faturamento SP2'!$H$2:$H$557,'Faturamento SP2'!$D$2:$D$557,'Infos Relatório'!$B$164,'Faturamento SP2'!$E$2:$E$557,'Infos Relatório'!$B217,'Faturamento SP2'!$Z$2:$Z$557,'Infos Relatório'!AA$1)</f>
        <v>0</v>
      </c>
      <c r="AG217" s="23">
        <f>COUNTIFS('Faturamento SP2'!$D$2:$D$557,'Infos Relatório'!$B$164,'Faturamento SP2'!$E$2:$E$557,'Infos Relatório'!$B217,'Faturamento SP2'!$Z$2:$Z$557,'Infos Relatório'!AG$1)</f>
        <v>0</v>
      </c>
      <c r="AH217" s="14">
        <f>SUMIFS('Faturamento SP2'!$G$2:$G$557,'Faturamento SP2'!$D$2:$D$557,'Infos Relatório'!$B$164,'Faturamento SP2'!$E$2:$E$557,'Infos Relatório'!$B217,'Faturamento SP2'!$Z$2:$Z$557,'Infos Relatório'!AG$1)</f>
        <v>0</v>
      </c>
      <c r="AI217" s="14">
        <f>SUMIFS('Faturamento SP2'!$J$2:$J$557,'Faturamento SP2'!$D$2:$D$557,'Infos Relatório'!$B$164,'Faturamento SP2'!$E$2:$E$557,'Infos Relatório'!$B217,'Faturamento SP2'!$Z$2:$Z$557,'Infos Relatório'!AG$1)</f>
        <v>0</v>
      </c>
      <c r="AJ217" s="15">
        <f>SUMIFS('Faturamento SP2'!$O$2:$O$557,'Faturamento SP2'!$D$2:$D$557,'Infos Relatório'!$B$164,'Faturamento SP2'!$E$2:$E$557,'Infos Relatório'!$B217,'Faturamento SP2'!$Z$2:$Z$557,'Infos Relatório'!AG$1,'Faturamento SP2'!$T$2:$T$557,"Sim")+SUMIFS('Faturamento SP2'!$P$2:$P$557,'Faturamento SP2'!$D$2:$D$557,'Infos Relatório'!$B$164,'Faturamento SP2'!$E$2:$E$557,'Infos Relatório'!$B217,'Faturamento SP2'!$Z$2:$Z$557,'Infos Relatório'!AG$1,'Faturamento SP2'!$T$2:$T$557,"Sim")</f>
        <v>0</v>
      </c>
      <c r="AK217" s="27" t="e">
        <f t="shared" si="65"/>
        <v>#DIV/0!</v>
      </c>
      <c r="AL217" s="24">
        <f>SUMIFS('Faturamento SP2'!$H$2:$H$557,'Faturamento SP2'!$D$2:$D$557,'Infos Relatório'!$B$164,'Faturamento SP2'!$E$2:$E$557,'Infos Relatório'!$B217,'Faturamento SP2'!$Z$2:$Z$557,'Infos Relatório'!AG$1)</f>
        <v>0</v>
      </c>
      <c r="AM217" s="23">
        <f>COUNTIFS('Faturamento SP2'!$D$2:$D$557,'Infos Relatório'!$B$164,'Faturamento SP2'!$E$2:$E$557,'Infos Relatório'!$B217,'Faturamento SP2'!$Z$2:$Z$557,'Infos Relatório'!AM$1)</f>
        <v>0</v>
      </c>
      <c r="AN217" s="14">
        <f>SUMIFS('Faturamento SP2'!$G$2:$G$557,'Faturamento SP2'!$D$2:$D$557,'Infos Relatório'!$B$164,'Faturamento SP2'!$E$2:$E$557,'Infos Relatório'!$B217,'Faturamento SP2'!$Z$2:$Z$557,'Infos Relatório'!AM$1)</f>
        <v>0</v>
      </c>
      <c r="AO217" s="14">
        <f>SUMIFS('Faturamento SP2'!$J$2:$J$557,'Faturamento SP2'!$D$2:$D$557,'Infos Relatório'!$B$164,'Faturamento SP2'!$E$2:$E$557,'Infos Relatório'!$B217,'Faturamento SP2'!$Z$2:$Z$557,'Infos Relatório'!AM$1)</f>
        <v>0</v>
      </c>
      <c r="AP217" s="15">
        <f>SUMIFS('Faturamento SP2'!$O$2:$O$557,'Faturamento SP2'!$D$2:$D$557,'Infos Relatório'!$B$164,'Faturamento SP2'!$E$2:$E$557,'Infos Relatório'!$B217,'Faturamento SP2'!$Z$2:$Z$557,'Infos Relatório'!AM$1,'Faturamento SP2'!$T$2:$T$557,"Sim")+SUMIFS('Faturamento SP2'!$P$2:$P$557,'Faturamento SP2'!$D$2:$D$557,'Infos Relatório'!$B$164,'Faturamento SP2'!$E$2:$E$557,'Infos Relatório'!$B217,'Faturamento SP2'!$Z$2:$Z$557,'Infos Relatório'!AM$1,'Faturamento SP2'!$T$2:$T$557,"Sim")</f>
        <v>0</v>
      </c>
      <c r="AQ217" s="27" t="e">
        <f t="shared" si="66"/>
        <v>#DIV/0!</v>
      </c>
      <c r="AR217" s="24">
        <f>SUMIFS('Faturamento SP2'!$H$2:$H$557,'Faturamento SP2'!$D$2:$D$557,'Infos Relatório'!$B$164,'Faturamento SP2'!$E$2:$E$557,'Infos Relatório'!$B217,'Faturamento SP2'!$Z$2:$Z$557,'Infos Relatório'!AM$1)</f>
        <v>0</v>
      </c>
      <c r="AS217" s="23">
        <f>COUNTIFS('Faturamento SP2'!$D$2:$D$557,'Infos Relatório'!$B$164,'Faturamento SP2'!$E$2:$E$557,'Infos Relatório'!$B217,'Faturamento SP2'!$Z$2:$Z$557,'Infos Relatório'!AS$1)</f>
        <v>0</v>
      </c>
      <c r="AT217" s="14">
        <f>SUMIFS('Faturamento SP2'!$G$2:$G$557,'Faturamento SP2'!$D$2:$D$557,'Infos Relatório'!$B$164,'Faturamento SP2'!$E$2:$E$557,'Infos Relatório'!$B217,'Faturamento SP2'!$Z$2:$Z$557,'Infos Relatório'!AS$1)</f>
        <v>0</v>
      </c>
      <c r="AU217" s="14">
        <f>SUMIFS('Faturamento SP2'!$J$2:$J$557,'Faturamento SP2'!$D$2:$D$557,'Infos Relatório'!$B$164,'Faturamento SP2'!$E$2:$E$557,'Infos Relatório'!$B217,'Faturamento SP2'!$Z$2:$Z$557,'Infos Relatório'!AS$1)</f>
        <v>0</v>
      </c>
      <c r="AV217" s="15">
        <f>SUMIFS('Faturamento SP2'!$O$2:$O$557,'Faturamento SP2'!$D$2:$D$557,'Infos Relatório'!$B$164,'Faturamento SP2'!$E$2:$E$557,'Infos Relatório'!$B217,'Faturamento SP2'!$Z$2:$Z$557,'Infos Relatório'!AS$1,'Faturamento SP2'!$T$2:$T$557,"Sim")+SUMIFS('Faturamento SP2'!$P$2:$P$557,'Faturamento SP2'!$D$2:$D$557,'Infos Relatório'!$B$164,'Faturamento SP2'!$E$2:$E$557,'Infos Relatório'!$B217,'Faturamento SP2'!$Z$2:$Z$557,'Infos Relatório'!AS$1,'Faturamento SP2'!$T$2:$T$557,"Sim")</f>
        <v>0</v>
      </c>
      <c r="AW217" s="27" t="e">
        <f t="shared" si="67"/>
        <v>#DIV/0!</v>
      </c>
      <c r="AX217" s="24">
        <f>SUMIFS('Faturamento SP2'!$H$2:$H$557,'Faturamento SP2'!$D$2:$D$557,'Infos Relatório'!$B$164,'Faturamento SP2'!$E$2:$E$557,'Infos Relatório'!$B217,'Faturamento SP2'!$Z$2:$Z$557,'Infos Relatório'!AS$1)</f>
        <v>0</v>
      </c>
      <c r="AY217" s="23">
        <f>COUNTIFS('Faturamento SP2'!$D$2:$D$557,'Infos Relatório'!$B$164,'Faturamento SP2'!$E$2:$E$557,'Infos Relatório'!$B217,'Faturamento SP2'!$Z$2:$Z$557,'Infos Relatório'!AY$1)</f>
        <v>0</v>
      </c>
      <c r="AZ217" s="14">
        <f>SUMIFS('Faturamento SP2'!$G$2:$G$557,'Faturamento SP2'!$D$2:$D$557,'Infos Relatório'!$B$164,'Faturamento SP2'!$E$2:$E$557,'Infos Relatório'!$B217,'Faturamento SP2'!$Z$2:$Z$557,'Infos Relatório'!AY$1)</f>
        <v>0</v>
      </c>
      <c r="BA217" s="14">
        <f>SUMIFS('Faturamento SP2'!$J$2:$J$557,'Faturamento SP2'!$D$2:$D$557,'Infos Relatório'!$B$164,'Faturamento SP2'!$E$2:$E$557,'Infos Relatório'!$B217,'Faturamento SP2'!$Z$2:$Z$557,'Infos Relatório'!AY$1)</f>
        <v>0</v>
      </c>
      <c r="BB217" s="15">
        <f>SUMIFS('Faturamento SP2'!$O$2:$O$557,'Faturamento SP2'!$D$2:$D$557,'Infos Relatório'!$B$164,'Faturamento SP2'!$E$2:$E$557,'Infos Relatório'!$B217,'Faturamento SP2'!$Z$2:$Z$557,'Infos Relatório'!AY$1,'Faturamento SP2'!$T$2:$T$557,"Sim")+SUMIFS('Faturamento SP2'!$P$2:$P$557,'Faturamento SP2'!$D$2:$D$557,'Infos Relatório'!$B$164,'Faturamento SP2'!$E$2:$E$557,'Infos Relatório'!$B217,'Faturamento SP2'!$Z$2:$Z$557,'Infos Relatório'!AY$1,'Faturamento SP2'!$T$2:$T$557,"Sim")</f>
        <v>0</v>
      </c>
      <c r="BC217" s="27" t="e">
        <f t="shared" si="68"/>
        <v>#DIV/0!</v>
      </c>
      <c r="BD217" s="24">
        <f>SUMIFS('Faturamento SP2'!$H$2:$H$557,'Faturamento SP2'!$D$2:$D$557,'Infos Relatório'!$B$164,'Faturamento SP2'!$E$2:$E$557,'Infos Relatório'!$B217,'Faturamento SP2'!$Z$2:$Z$557,'Infos Relatório'!AY$1)</f>
        <v>0</v>
      </c>
      <c r="BE217" s="23">
        <f>COUNTIFS('Faturamento SP2'!$D$2:$D$557,'Infos Relatório'!$B$164,'Faturamento SP2'!$E$2:$E$557,'Infos Relatório'!$B217,'Faturamento SP2'!$Z$2:$Z$557,'Infos Relatório'!BE$1)</f>
        <v>0</v>
      </c>
      <c r="BF217" s="14">
        <f>SUMIFS('Faturamento SP2'!$G$2:$G$557,'Faturamento SP2'!$D$2:$D$557,'Infos Relatório'!$B$164,'Faturamento SP2'!$E$2:$E$557,'Infos Relatório'!$B217,'Faturamento SP2'!$Z$2:$Z$557,'Infos Relatório'!BE$1)</f>
        <v>0</v>
      </c>
      <c r="BG217" s="14">
        <f>SUMIFS('Faturamento SP2'!$J$2:$J$557,'Faturamento SP2'!$D$2:$D$557,'Infos Relatório'!$B$164,'Faturamento SP2'!$E$2:$E$557,'Infos Relatório'!$B217,'Faturamento SP2'!$Z$2:$Z$557,'Infos Relatório'!BE$1)</f>
        <v>0</v>
      </c>
      <c r="BH217" s="15">
        <f>SUMIFS('Faturamento SP2'!$O$2:$O$557,'Faturamento SP2'!$D$2:$D$557,'Infos Relatório'!$B$164,'Faturamento SP2'!$E$2:$E$557,'Infos Relatório'!$B217,'Faturamento SP2'!$Z$2:$Z$557,'Infos Relatório'!BE$1,'Faturamento SP2'!$T$2:$T$557,"Sim")+SUMIFS('Faturamento SP2'!$P$2:$P$557,'Faturamento SP2'!$D$2:$D$557,'Infos Relatório'!$B$164,'Faturamento SP2'!$E$2:$E$557,'Infos Relatório'!$B217,'Faturamento SP2'!$Z$2:$Z$557,'Infos Relatório'!BE$1,'Faturamento SP2'!$T$2:$T$557,"Sim")</f>
        <v>0</v>
      </c>
      <c r="BI217" s="27" t="e">
        <f t="shared" si="69"/>
        <v>#DIV/0!</v>
      </c>
      <c r="BJ217" s="24">
        <f>SUMIFS('Faturamento SP2'!$H$2:$H$557,'Faturamento SP2'!$D$2:$D$557,'Infos Relatório'!$B$164,'Faturamento SP2'!$E$2:$E$557,'Infos Relatório'!$B217,'Faturamento SP2'!$Z$2:$Z$557,'Infos Relatório'!BE$1)</f>
        <v>0</v>
      </c>
      <c r="BK217" s="23">
        <f>COUNTIFS('Faturamento SP2'!$D$2:$D$557,'Infos Relatório'!$B$164,'Faturamento SP2'!$E$2:$E$557,'Infos Relatório'!$B217,'Faturamento SP2'!$Z$2:$Z$557,'Infos Relatório'!BK$1)</f>
        <v>0</v>
      </c>
      <c r="BL217" s="14">
        <f>SUMIFS('Faturamento SP2'!$G$2:$G$557,'Faturamento SP2'!$D$2:$D$557,'Infos Relatório'!$B$164,'Faturamento SP2'!$E$2:$E$557,'Infos Relatório'!$B217,'Faturamento SP2'!$Z$2:$Z$557,'Infos Relatório'!BK$1)</f>
        <v>0</v>
      </c>
      <c r="BM217" s="14">
        <f>SUMIFS('Faturamento SP2'!$J$2:$J$557,'Faturamento SP2'!$D$2:$D$557,'Infos Relatório'!$B$164,'Faturamento SP2'!$E$2:$E$557,'Infos Relatório'!$B217,'Faturamento SP2'!$Z$2:$Z$557,'Infos Relatório'!BK$1)</f>
        <v>0</v>
      </c>
      <c r="BN217" s="15">
        <f>SUMIFS('Faturamento SP2'!$O$2:$O$557,'Faturamento SP2'!$D$2:$D$557,'Infos Relatório'!$B$164,'Faturamento SP2'!$E$2:$E$557,'Infos Relatório'!$B217,'Faturamento SP2'!$Z$2:$Z$557,'Infos Relatório'!BK$1,'Faturamento SP2'!$T$2:$T$557,"Sim")+SUMIFS('Faturamento SP2'!$P$2:$P$557,'Faturamento SP2'!$D$2:$D$557,'Infos Relatório'!$B$164,'Faturamento SP2'!$E$2:$E$557,'Infos Relatório'!$B217,'Faturamento SP2'!$Z$2:$Z$557,'Infos Relatório'!BK$1,'Faturamento SP2'!$T$2:$T$557,"Sim")</f>
        <v>0</v>
      </c>
      <c r="BO217" s="27" t="e">
        <f t="shared" si="70"/>
        <v>#DIV/0!</v>
      </c>
      <c r="BP217" s="24">
        <f>SUMIFS('Faturamento SP2'!$H$2:$H$557,'Faturamento SP2'!$D$2:$D$557,'Infos Relatório'!$B$164,'Faturamento SP2'!$E$2:$E$557,'Infos Relatório'!$B217,'Faturamento SP2'!$Z$2:$Z$557,'Infos Relatório'!BK$1)</f>
        <v>0</v>
      </c>
      <c r="BQ217" s="23">
        <f>COUNTIFS('Faturamento SP2'!$D$2:$D$557,'Infos Relatório'!$B$164,'Faturamento SP2'!$E$2:$E$557,'Infos Relatório'!$B217,'Faturamento SP2'!$Z$2:$Z$557,'Infos Relatório'!BQ$1)</f>
        <v>0</v>
      </c>
      <c r="BR217" s="14">
        <f>SUMIFS('Faturamento SP2'!$G$2:$G$557,'Faturamento SP2'!$D$2:$D$557,'Infos Relatório'!$B$164,'Faturamento SP2'!$E$2:$E$557,'Infos Relatório'!$B217,'Faturamento SP2'!$Z$2:$Z$557,'Infos Relatório'!BQ$1)</f>
        <v>0</v>
      </c>
      <c r="BS217" s="14">
        <f>SUMIFS('Faturamento SP2'!$J$2:$J$557,'Faturamento SP2'!$D$2:$D$557,'Infos Relatório'!$B$164,'Faturamento SP2'!$E$2:$E$557,'Infos Relatório'!$B217,'Faturamento SP2'!$Z$2:$Z$557,'Infos Relatório'!BQ$1)</f>
        <v>0</v>
      </c>
      <c r="BT217" s="15">
        <f>SUMIFS('Faturamento SP2'!$O$2:$O$557,'Faturamento SP2'!$D$2:$D$557,'Infos Relatório'!$B$164,'Faturamento SP2'!$E$2:$E$557,'Infos Relatório'!$B217,'Faturamento SP2'!$Z$2:$Z$557,'Infos Relatório'!BQ$1,'Faturamento SP2'!$T$2:$T$557,"Sim")+SUMIFS('Faturamento SP2'!$P$2:$P$557,'Faturamento SP2'!$D$2:$D$557,'Infos Relatório'!$B$164,'Faturamento SP2'!$E$2:$E$557,'Infos Relatório'!$B217,'Faturamento SP2'!$Z$2:$Z$557,'Infos Relatório'!BQ$1,'Faturamento SP2'!$T$2:$T$557,"Sim")</f>
        <v>0</v>
      </c>
      <c r="BU217" s="27" t="e">
        <f t="shared" si="71"/>
        <v>#DIV/0!</v>
      </c>
      <c r="BV217" s="24">
        <f>SUMIFS('Faturamento SP2'!$H$2:$H$557,'Faturamento SP2'!$D$2:$D$557,'Infos Relatório'!$B$164,'Faturamento SP2'!$E$2:$E$557,'Infos Relatório'!$B217,'Faturamento SP2'!$Z$2:$Z$557,'Infos Relatório'!BQ$1)</f>
        <v>0</v>
      </c>
    </row>
    <row r="218" spans="2:74">
      <c r="B218" s="17" t="s">
        <v>285</v>
      </c>
      <c r="C218" s="23">
        <f>COUNTIFS('Faturamento SP2'!$D$2:$D$557,'Infos Relatório'!$B$164,'Faturamento SP2'!$E$2:$E$557,'Infos Relatório'!$B218,'Faturamento SP2'!$Z$2:$Z$557,'Infos Relatório'!C$1)</f>
        <v>0</v>
      </c>
      <c r="D218" s="14">
        <f>SUMIFS('Faturamento SP2'!$G$2:$G$557,'Faturamento SP2'!$D$2:$D$557,'Infos Relatório'!$B$164,'Faturamento SP2'!$E$2:$E$557,'Infos Relatório'!$B218,'Faturamento SP2'!$Z$2:$Z$557,'Infos Relatório'!C$1)</f>
        <v>0</v>
      </c>
      <c r="E218" s="55">
        <f>SUMIFS('Faturamento SP2'!$J$2:$J$557,'Faturamento SP2'!$D$2:$D$557,'Infos Relatório'!$B$164,'Faturamento SP2'!$E$2:$E$557,'Infos Relatório'!$B218,'Faturamento SP2'!$Z$2:$Z$557,'Infos Relatório'!C$1)</f>
        <v>0</v>
      </c>
      <c r="F218" s="15">
        <f>SUMIFS('Faturamento SP2'!$O$2:$O$557,'Faturamento SP2'!$D$2:$D$557,'Infos Relatório'!$B$164,'Faturamento SP2'!$E$2:$E$557,'Infos Relatório'!$B218,'Faturamento SP2'!$Z$2:$Z$557,'Infos Relatório'!C$1,'Faturamento SP2'!$T$2:$T$557,"Sim")+SUMIFS('Faturamento SP2'!$P$2:$P$557,'Faturamento SP2'!$D$2:$D$557,'Infos Relatório'!$B$164,'Faturamento SP2'!$E$2:$E$557,'Infos Relatório'!$B218,'Faturamento SP2'!$Z$2:$Z$557,'Infos Relatório'!C$1,'Faturamento SP2'!$T$2:$T$557,"Sim")</f>
        <v>0</v>
      </c>
      <c r="G218" s="60" t="e">
        <f t="shared" si="60"/>
        <v>#DIV/0!</v>
      </c>
      <c r="H218" s="24">
        <f>SUMIFS('Faturamento SP2'!$H$2:$H$557,'Faturamento SP2'!$D$2:$D$557,'Infos Relatório'!$B$164,'Faturamento SP2'!$E$2:$E$557,'Infos Relatório'!$B218,'Faturamento SP2'!$Z$2:$Z$557,'Infos Relatório'!C$1)</f>
        <v>0</v>
      </c>
      <c r="I218" s="23">
        <f>COUNTIFS('Faturamento SP2'!$D$2:$D$557,'Infos Relatório'!$B$164,'Faturamento SP2'!$E$2:$E$557,'Infos Relatório'!$B218,'Faturamento SP2'!$Z$2:$Z$557,'Infos Relatório'!I$1)</f>
        <v>0</v>
      </c>
      <c r="J218" s="14">
        <f>SUMIFS('Faturamento SP2'!$G$2:$G$557,'Faturamento SP2'!$D$2:$D$557,'Infos Relatório'!$B$164,'Faturamento SP2'!$E$2:$E$557,'Infos Relatório'!$B218,'Faturamento SP2'!$Z$2:$Z$557,'Infos Relatório'!I$1)</f>
        <v>0</v>
      </c>
      <c r="K218" s="55">
        <f>SUMIFS('Faturamento SP2'!$J$2:$J$557,'Faturamento SP2'!$D$2:$D$557,'Infos Relatório'!$B$164,'Faturamento SP2'!$E$2:$E$557,'Infos Relatório'!$B218,'Faturamento SP2'!$Z$2:$Z$557,'Infos Relatório'!I$1)</f>
        <v>0</v>
      </c>
      <c r="L218" s="15">
        <f>SUMIFS('Faturamento SP2'!$O$2:$O$557,'Faturamento SP2'!$D$2:$D$557,'Infos Relatório'!$B$164,'Faturamento SP2'!$E$2:$E$557,'Infos Relatório'!$B218,'Faturamento SP2'!$Z$2:$Z$557,'Infos Relatório'!I$1,'Faturamento SP2'!$T$2:$T$557,"Sim")+SUMIFS('Faturamento SP2'!$P$2:$P$557,'Faturamento SP2'!$D$2:$D$557,'Infos Relatório'!$B$164,'Faturamento SP2'!$E$2:$E$557,'Infos Relatório'!$B218,'Faturamento SP2'!$Z$2:$Z$557,'Infos Relatório'!I$1,'Faturamento SP2'!$T$2:$T$557,"Sim")</f>
        <v>0</v>
      </c>
      <c r="M218" s="27" t="e">
        <f t="shared" si="61"/>
        <v>#DIV/0!</v>
      </c>
      <c r="N218" s="24">
        <f>SUMIFS('Faturamento SP2'!$H$2:$H$557,'Faturamento SP2'!$D$2:$D$557,'Infos Relatório'!$B$164,'Faturamento SP2'!$E$2:$E$557,'Infos Relatório'!$B218,'Faturamento SP2'!$Z$2:$Z$557,'Infos Relatório'!I$1)</f>
        <v>0</v>
      </c>
      <c r="O218" s="23">
        <f>COUNTIFS('Faturamento SP2'!$D$2:$D$557,'Infos Relatório'!$B$164,'Faturamento SP2'!$E$2:$E$557,'Infos Relatório'!$B218,'Faturamento SP2'!$Z$2:$Z$557,'Infos Relatório'!O$1)</f>
        <v>0</v>
      </c>
      <c r="P218" s="14">
        <f>SUMIFS('Faturamento SP2'!$G$2:$G$557,'Faturamento SP2'!$D$2:$D$557,'Infos Relatório'!$B$164,'Faturamento SP2'!$E$2:$E$557,'Infos Relatório'!$B218,'Faturamento SP2'!$Z$2:$Z$557,'Infos Relatório'!O$1)</f>
        <v>0</v>
      </c>
      <c r="Q218" s="14">
        <f>SUMIFS('Faturamento SP2'!$J$2:$J$557,'Faturamento SP2'!$D$2:$D$557,'Infos Relatório'!$B$164,'Faturamento SP2'!$E$2:$E$557,'Infos Relatório'!$B218,'Faturamento SP2'!$Z$2:$Z$557,'Infos Relatório'!O$1)</f>
        <v>0</v>
      </c>
      <c r="R218" s="15">
        <f>SUMIFS('Faturamento SP2'!$O$2:$O$557,'Faturamento SP2'!$D$2:$D$557,'Infos Relatório'!$B$164,'Faturamento SP2'!$E$2:$E$557,'Infos Relatório'!$B218,'Faturamento SP2'!$Z$2:$Z$557,'Infos Relatório'!O$1,'Faturamento SP2'!$T$2:$T$557,"Sim")+SUMIFS('Faturamento SP2'!$P$2:$P$557,'Faturamento SP2'!$D$2:$D$557,'Infos Relatório'!$B$164,'Faturamento SP2'!$E$2:$E$557,'Infos Relatório'!$B218,'Faturamento SP2'!$Z$2:$Z$557,'Infos Relatório'!O$1,'Faturamento SP2'!$T$2:$T$557,"Sim")</f>
        <v>0</v>
      </c>
      <c r="S218" s="27" t="e">
        <f t="shared" si="62"/>
        <v>#DIV/0!</v>
      </c>
      <c r="T218" s="24">
        <f>SUMIFS('Faturamento SP2'!$H$2:$H$557,'Faturamento SP2'!$D$2:$D$557,'Infos Relatório'!$B$164,'Faturamento SP2'!$E$2:$E$557,'Infos Relatório'!$B218,'Faturamento SP2'!$Z$2:$Z$557,'Infos Relatório'!O$1)</f>
        <v>0</v>
      </c>
      <c r="U218" s="23">
        <f>COUNTIFS('Faturamento SP2'!$D$2:$D$557,'Infos Relatório'!$B$164,'Faturamento SP2'!$E$2:$E$557,'Infos Relatório'!$B218,'Faturamento SP2'!$Z$2:$Z$557,'Infos Relatório'!U$1)</f>
        <v>0</v>
      </c>
      <c r="V218" s="14">
        <f>SUMIFS('Faturamento SP2'!$G$2:$G$557,'Faturamento SP2'!$D$2:$D$557,'Infos Relatório'!$B$164,'Faturamento SP2'!$E$2:$E$557,'Infos Relatório'!$B218,'Faturamento SP2'!$Z$2:$Z$557,'Infos Relatório'!U$1)</f>
        <v>0</v>
      </c>
      <c r="W218" s="14">
        <f>SUMIFS('Faturamento SP2'!$J$2:$J$557,'Faturamento SP2'!$D$2:$D$557,'Infos Relatório'!$B$164,'Faturamento SP2'!$E$2:$E$557,'Infos Relatório'!$B218,'Faturamento SP2'!$Z$2:$Z$557,'Infos Relatório'!U$1)</f>
        <v>0</v>
      </c>
      <c r="X218" s="15">
        <f>SUMIFS('Faturamento SP2'!$O$2:$O$557,'Faturamento SP2'!$D$2:$D$557,'Infos Relatório'!$B$164,'Faturamento SP2'!$E$2:$E$557,'Infos Relatório'!$B218,'Faturamento SP2'!$Z$2:$Z$557,'Infos Relatório'!U$1,'Faturamento SP2'!$T$2:$T$557,"Sim")+SUMIFS('Faturamento SP2'!$P$2:$P$557,'Faturamento SP2'!$D$2:$D$557,'Infos Relatório'!$B$164,'Faturamento SP2'!$E$2:$E$557,'Infos Relatório'!$B218,'Faturamento SP2'!$Z$2:$Z$557,'Infos Relatório'!U$1,'Faturamento SP2'!$T$2:$T$557,"Sim")</f>
        <v>0</v>
      </c>
      <c r="Y218" s="27" t="e">
        <f t="shared" si="63"/>
        <v>#DIV/0!</v>
      </c>
      <c r="Z218" s="24">
        <f>SUMIFS('Faturamento SP2'!$H$2:$H$557,'Faturamento SP2'!$D$2:$D$557,'Infos Relatório'!$B$164,'Faturamento SP2'!$E$2:$E$557,'Infos Relatório'!$B218,'Faturamento SP2'!$Z$2:$Z$557,'Infos Relatório'!U$1)</f>
        <v>0</v>
      </c>
      <c r="AA218" s="23">
        <f>COUNTIFS('Faturamento SP2'!$D$2:$D$557,'Infos Relatório'!$B$164,'Faturamento SP2'!$E$2:$E$557,'Infos Relatório'!$B218,'Faturamento SP2'!$Z$2:$Z$557,'Infos Relatório'!AA$1)</f>
        <v>0</v>
      </c>
      <c r="AB218" s="14">
        <f>SUMIFS('Faturamento SP2'!$G$2:$G$557,'Faturamento SP2'!$D$2:$D$557,'Infos Relatório'!$B$164,'Faturamento SP2'!$E$2:$E$557,'Infos Relatório'!$B218,'Faturamento SP2'!$Z$2:$Z$557,'Infos Relatório'!AA$1)</f>
        <v>0</v>
      </c>
      <c r="AC218" s="14">
        <f>SUMIFS('Faturamento SP2'!$J$2:$J$557,'Faturamento SP2'!$D$2:$D$557,'Infos Relatório'!$B$164,'Faturamento SP2'!$E$2:$E$557,'Infos Relatório'!$B218,'Faturamento SP2'!$Z$2:$Z$557,'Infos Relatório'!AA$1)</f>
        <v>0</v>
      </c>
      <c r="AD218" s="15">
        <f>SUMIFS('Faturamento SP2'!$O$2:$O$557,'Faturamento SP2'!$D$2:$D$557,'Infos Relatório'!$B$164,'Faturamento SP2'!$E$2:$E$557,'Infos Relatório'!$B218,'Faturamento SP2'!$Z$2:$Z$557,'Infos Relatório'!AA$1,'Faturamento SP2'!$T$2:$T$557,"Sim")+SUMIFS('Faturamento SP2'!$P$2:$P$557,'Faturamento SP2'!$D$2:$D$557,'Infos Relatório'!$B$164,'Faturamento SP2'!$E$2:$E$557,'Infos Relatório'!$B218,'Faturamento SP2'!$Z$2:$Z$557,'Infos Relatório'!AA$1,'Faturamento SP2'!$T$2:$T$557,"Sim")</f>
        <v>0</v>
      </c>
      <c r="AE218" s="27" t="e">
        <f t="shared" si="64"/>
        <v>#DIV/0!</v>
      </c>
      <c r="AF218" s="24">
        <f>SUMIFS('Faturamento SP2'!$H$2:$H$557,'Faturamento SP2'!$D$2:$D$557,'Infos Relatório'!$B$164,'Faturamento SP2'!$E$2:$E$557,'Infos Relatório'!$B218,'Faturamento SP2'!$Z$2:$Z$557,'Infos Relatório'!AA$1)</f>
        <v>0</v>
      </c>
      <c r="AG218" s="23">
        <f>COUNTIFS('Faturamento SP2'!$D$2:$D$557,'Infos Relatório'!$B$164,'Faturamento SP2'!$E$2:$E$557,'Infos Relatório'!$B218,'Faturamento SP2'!$Z$2:$Z$557,'Infos Relatório'!AG$1)</f>
        <v>0</v>
      </c>
      <c r="AH218" s="14">
        <f>SUMIFS('Faturamento SP2'!$G$2:$G$557,'Faturamento SP2'!$D$2:$D$557,'Infos Relatório'!$B$164,'Faturamento SP2'!$E$2:$E$557,'Infos Relatório'!$B218,'Faturamento SP2'!$Z$2:$Z$557,'Infos Relatório'!AG$1)</f>
        <v>0</v>
      </c>
      <c r="AI218" s="14">
        <f>SUMIFS('Faturamento SP2'!$J$2:$J$557,'Faturamento SP2'!$D$2:$D$557,'Infos Relatório'!$B$164,'Faturamento SP2'!$E$2:$E$557,'Infos Relatório'!$B218,'Faturamento SP2'!$Z$2:$Z$557,'Infos Relatório'!AG$1)</f>
        <v>0</v>
      </c>
      <c r="AJ218" s="15">
        <f>SUMIFS('Faturamento SP2'!$O$2:$O$557,'Faturamento SP2'!$D$2:$D$557,'Infos Relatório'!$B$164,'Faturamento SP2'!$E$2:$E$557,'Infos Relatório'!$B218,'Faturamento SP2'!$Z$2:$Z$557,'Infos Relatório'!AG$1,'Faturamento SP2'!$T$2:$T$557,"Sim")+SUMIFS('Faturamento SP2'!$P$2:$P$557,'Faturamento SP2'!$D$2:$D$557,'Infos Relatório'!$B$164,'Faturamento SP2'!$E$2:$E$557,'Infos Relatório'!$B218,'Faturamento SP2'!$Z$2:$Z$557,'Infos Relatório'!AG$1,'Faturamento SP2'!$T$2:$T$557,"Sim")</f>
        <v>0</v>
      </c>
      <c r="AK218" s="27" t="e">
        <f t="shared" si="65"/>
        <v>#DIV/0!</v>
      </c>
      <c r="AL218" s="24">
        <f>SUMIFS('Faturamento SP2'!$H$2:$H$557,'Faturamento SP2'!$D$2:$D$557,'Infos Relatório'!$B$164,'Faturamento SP2'!$E$2:$E$557,'Infos Relatório'!$B218,'Faturamento SP2'!$Z$2:$Z$557,'Infos Relatório'!AG$1)</f>
        <v>0</v>
      </c>
      <c r="AM218" s="23">
        <f>COUNTIFS('Faturamento SP2'!$D$2:$D$557,'Infos Relatório'!$B$164,'Faturamento SP2'!$E$2:$E$557,'Infos Relatório'!$B218,'Faturamento SP2'!$Z$2:$Z$557,'Infos Relatório'!AM$1)</f>
        <v>0</v>
      </c>
      <c r="AN218" s="14">
        <f>SUMIFS('Faturamento SP2'!$G$2:$G$557,'Faturamento SP2'!$D$2:$D$557,'Infos Relatório'!$B$164,'Faturamento SP2'!$E$2:$E$557,'Infos Relatório'!$B218,'Faturamento SP2'!$Z$2:$Z$557,'Infos Relatório'!AM$1)</f>
        <v>0</v>
      </c>
      <c r="AO218" s="14">
        <f>SUMIFS('Faturamento SP2'!$J$2:$J$557,'Faturamento SP2'!$D$2:$D$557,'Infos Relatório'!$B$164,'Faturamento SP2'!$E$2:$E$557,'Infos Relatório'!$B218,'Faturamento SP2'!$Z$2:$Z$557,'Infos Relatório'!AM$1)</f>
        <v>0</v>
      </c>
      <c r="AP218" s="15">
        <f>SUMIFS('Faturamento SP2'!$O$2:$O$557,'Faturamento SP2'!$D$2:$D$557,'Infos Relatório'!$B$164,'Faturamento SP2'!$E$2:$E$557,'Infos Relatório'!$B218,'Faturamento SP2'!$Z$2:$Z$557,'Infos Relatório'!AM$1,'Faturamento SP2'!$T$2:$T$557,"Sim")+SUMIFS('Faturamento SP2'!$P$2:$P$557,'Faturamento SP2'!$D$2:$D$557,'Infos Relatório'!$B$164,'Faturamento SP2'!$E$2:$E$557,'Infos Relatório'!$B218,'Faturamento SP2'!$Z$2:$Z$557,'Infos Relatório'!AM$1,'Faturamento SP2'!$T$2:$T$557,"Sim")</f>
        <v>0</v>
      </c>
      <c r="AQ218" s="27" t="e">
        <f t="shared" si="66"/>
        <v>#DIV/0!</v>
      </c>
      <c r="AR218" s="24">
        <f>SUMIFS('Faturamento SP2'!$H$2:$H$557,'Faturamento SP2'!$D$2:$D$557,'Infos Relatório'!$B$164,'Faturamento SP2'!$E$2:$E$557,'Infos Relatório'!$B218,'Faturamento SP2'!$Z$2:$Z$557,'Infos Relatório'!AM$1)</f>
        <v>0</v>
      </c>
      <c r="AS218" s="23">
        <f>COUNTIFS('Faturamento SP2'!$D$2:$D$557,'Infos Relatório'!$B$164,'Faturamento SP2'!$E$2:$E$557,'Infos Relatório'!$B218,'Faturamento SP2'!$Z$2:$Z$557,'Infos Relatório'!AS$1)</f>
        <v>0</v>
      </c>
      <c r="AT218" s="14">
        <f>SUMIFS('Faturamento SP2'!$G$2:$G$557,'Faturamento SP2'!$D$2:$D$557,'Infos Relatório'!$B$164,'Faturamento SP2'!$E$2:$E$557,'Infos Relatório'!$B218,'Faturamento SP2'!$Z$2:$Z$557,'Infos Relatório'!AS$1)</f>
        <v>0</v>
      </c>
      <c r="AU218" s="14">
        <f>SUMIFS('Faturamento SP2'!$J$2:$J$557,'Faturamento SP2'!$D$2:$D$557,'Infos Relatório'!$B$164,'Faturamento SP2'!$E$2:$E$557,'Infos Relatório'!$B218,'Faturamento SP2'!$Z$2:$Z$557,'Infos Relatório'!AS$1)</f>
        <v>0</v>
      </c>
      <c r="AV218" s="15">
        <f>SUMIFS('Faturamento SP2'!$O$2:$O$557,'Faturamento SP2'!$D$2:$D$557,'Infos Relatório'!$B$164,'Faturamento SP2'!$E$2:$E$557,'Infos Relatório'!$B218,'Faturamento SP2'!$Z$2:$Z$557,'Infos Relatório'!AS$1,'Faturamento SP2'!$T$2:$T$557,"Sim")+SUMIFS('Faturamento SP2'!$P$2:$P$557,'Faturamento SP2'!$D$2:$D$557,'Infos Relatório'!$B$164,'Faturamento SP2'!$E$2:$E$557,'Infos Relatório'!$B218,'Faturamento SP2'!$Z$2:$Z$557,'Infos Relatório'!AS$1,'Faturamento SP2'!$T$2:$T$557,"Sim")</f>
        <v>0</v>
      </c>
      <c r="AW218" s="27" t="e">
        <f t="shared" si="67"/>
        <v>#DIV/0!</v>
      </c>
      <c r="AX218" s="24">
        <f>SUMIFS('Faturamento SP2'!$H$2:$H$557,'Faturamento SP2'!$D$2:$D$557,'Infos Relatório'!$B$164,'Faturamento SP2'!$E$2:$E$557,'Infos Relatório'!$B218,'Faturamento SP2'!$Z$2:$Z$557,'Infos Relatório'!AS$1)</f>
        <v>0</v>
      </c>
      <c r="AY218" s="23">
        <f>COUNTIFS('Faturamento SP2'!$D$2:$D$557,'Infos Relatório'!$B$164,'Faturamento SP2'!$E$2:$E$557,'Infos Relatório'!$B218,'Faturamento SP2'!$Z$2:$Z$557,'Infos Relatório'!AY$1)</f>
        <v>0</v>
      </c>
      <c r="AZ218" s="14">
        <f>SUMIFS('Faturamento SP2'!$G$2:$G$557,'Faturamento SP2'!$D$2:$D$557,'Infos Relatório'!$B$164,'Faturamento SP2'!$E$2:$E$557,'Infos Relatório'!$B218,'Faturamento SP2'!$Z$2:$Z$557,'Infos Relatório'!AY$1)</f>
        <v>0</v>
      </c>
      <c r="BA218" s="14">
        <f>SUMIFS('Faturamento SP2'!$J$2:$J$557,'Faturamento SP2'!$D$2:$D$557,'Infos Relatório'!$B$164,'Faturamento SP2'!$E$2:$E$557,'Infos Relatório'!$B218,'Faturamento SP2'!$Z$2:$Z$557,'Infos Relatório'!AY$1)</f>
        <v>0</v>
      </c>
      <c r="BB218" s="15">
        <f>SUMIFS('Faturamento SP2'!$O$2:$O$557,'Faturamento SP2'!$D$2:$D$557,'Infos Relatório'!$B$164,'Faturamento SP2'!$E$2:$E$557,'Infos Relatório'!$B218,'Faturamento SP2'!$Z$2:$Z$557,'Infos Relatório'!AY$1,'Faturamento SP2'!$T$2:$T$557,"Sim")+SUMIFS('Faturamento SP2'!$P$2:$P$557,'Faturamento SP2'!$D$2:$D$557,'Infos Relatório'!$B$164,'Faturamento SP2'!$E$2:$E$557,'Infos Relatório'!$B218,'Faturamento SP2'!$Z$2:$Z$557,'Infos Relatório'!AY$1,'Faturamento SP2'!$T$2:$T$557,"Sim")</f>
        <v>0</v>
      </c>
      <c r="BC218" s="27" t="e">
        <f t="shared" si="68"/>
        <v>#DIV/0!</v>
      </c>
      <c r="BD218" s="24">
        <f>SUMIFS('Faturamento SP2'!$H$2:$H$557,'Faturamento SP2'!$D$2:$D$557,'Infos Relatório'!$B$164,'Faturamento SP2'!$E$2:$E$557,'Infos Relatório'!$B218,'Faturamento SP2'!$Z$2:$Z$557,'Infos Relatório'!AY$1)</f>
        <v>0</v>
      </c>
      <c r="BE218" s="23">
        <f>COUNTIFS('Faturamento SP2'!$D$2:$D$557,'Infos Relatório'!$B$164,'Faturamento SP2'!$E$2:$E$557,'Infos Relatório'!$B218,'Faturamento SP2'!$Z$2:$Z$557,'Infos Relatório'!BE$1)</f>
        <v>0</v>
      </c>
      <c r="BF218" s="14">
        <f>SUMIFS('Faturamento SP2'!$G$2:$G$557,'Faturamento SP2'!$D$2:$D$557,'Infos Relatório'!$B$164,'Faturamento SP2'!$E$2:$E$557,'Infos Relatório'!$B218,'Faturamento SP2'!$Z$2:$Z$557,'Infos Relatório'!BE$1)</f>
        <v>0</v>
      </c>
      <c r="BG218" s="14">
        <f>SUMIFS('Faturamento SP2'!$J$2:$J$557,'Faturamento SP2'!$D$2:$D$557,'Infos Relatório'!$B$164,'Faturamento SP2'!$E$2:$E$557,'Infos Relatório'!$B218,'Faturamento SP2'!$Z$2:$Z$557,'Infos Relatório'!BE$1)</f>
        <v>0</v>
      </c>
      <c r="BH218" s="15">
        <f>SUMIFS('Faturamento SP2'!$O$2:$O$557,'Faturamento SP2'!$D$2:$D$557,'Infos Relatório'!$B$164,'Faturamento SP2'!$E$2:$E$557,'Infos Relatório'!$B218,'Faturamento SP2'!$Z$2:$Z$557,'Infos Relatório'!BE$1,'Faturamento SP2'!$T$2:$T$557,"Sim")+SUMIFS('Faturamento SP2'!$P$2:$P$557,'Faturamento SP2'!$D$2:$D$557,'Infos Relatório'!$B$164,'Faturamento SP2'!$E$2:$E$557,'Infos Relatório'!$B218,'Faturamento SP2'!$Z$2:$Z$557,'Infos Relatório'!BE$1,'Faturamento SP2'!$T$2:$T$557,"Sim")</f>
        <v>0</v>
      </c>
      <c r="BI218" s="27" t="e">
        <f t="shared" si="69"/>
        <v>#DIV/0!</v>
      </c>
      <c r="BJ218" s="24">
        <f>SUMIFS('Faturamento SP2'!$H$2:$H$557,'Faturamento SP2'!$D$2:$D$557,'Infos Relatório'!$B$164,'Faturamento SP2'!$E$2:$E$557,'Infos Relatório'!$B218,'Faturamento SP2'!$Z$2:$Z$557,'Infos Relatório'!BE$1)</f>
        <v>0</v>
      </c>
      <c r="BK218" s="23">
        <f>COUNTIFS('Faturamento SP2'!$D$2:$D$557,'Infos Relatório'!$B$164,'Faturamento SP2'!$E$2:$E$557,'Infos Relatório'!$B218,'Faturamento SP2'!$Z$2:$Z$557,'Infos Relatório'!BK$1)</f>
        <v>0</v>
      </c>
      <c r="BL218" s="14">
        <f>SUMIFS('Faturamento SP2'!$G$2:$G$557,'Faturamento SP2'!$D$2:$D$557,'Infos Relatório'!$B$164,'Faturamento SP2'!$E$2:$E$557,'Infos Relatório'!$B218,'Faturamento SP2'!$Z$2:$Z$557,'Infos Relatório'!BK$1)</f>
        <v>0</v>
      </c>
      <c r="BM218" s="14">
        <f>SUMIFS('Faturamento SP2'!$J$2:$J$557,'Faturamento SP2'!$D$2:$D$557,'Infos Relatório'!$B$164,'Faturamento SP2'!$E$2:$E$557,'Infos Relatório'!$B218,'Faturamento SP2'!$Z$2:$Z$557,'Infos Relatório'!BK$1)</f>
        <v>0</v>
      </c>
      <c r="BN218" s="15">
        <f>SUMIFS('Faturamento SP2'!$O$2:$O$557,'Faturamento SP2'!$D$2:$D$557,'Infos Relatório'!$B$164,'Faturamento SP2'!$E$2:$E$557,'Infos Relatório'!$B218,'Faturamento SP2'!$Z$2:$Z$557,'Infos Relatório'!BK$1,'Faturamento SP2'!$T$2:$T$557,"Sim")+SUMIFS('Faturamento SP2'!$P$2:$P$557,'Faturamento SP2'!$D$2:$D$557,'Infos Relatório'!$B$164,'Faturamento SP2'!$E$2:$E$557,'Infos Relatório'!$B218,'Faturamento SP2'!$Z$2:$Z$557,'Infos Relatório'!BK$1,'Faturamento SP2'!$T$2:$T$557,"Sim")</f>
        <v>0</v>
      </c>
      <c r="BO218" s="27" t="e">
        <f t="shared" si="70"/>
        <v>#DIV/0!</v>
      </c>
      <c r="BP218" s="24">
        <f>SUMIFS('Faturamento SP2'!$H$2:$H$557,'Faturamento SP2'!$D$2:$D$557,'Infos Relatório'!$B$164,'Faturamento SP2'!$E$2:$E$557,'Infos Relatório'!$B218,'Faturamento SP2'!$Z$2:$Z$557,'Infos Relatório'!BK$1)</f>
        <v>0</v>
      </c>
      <c r="BQ218" s="23">
        <f>COUNTIFS('Faturamento SP2'!$D$2:$D$557,'Infos Relatório'!$B$164,'Faturamento SP2'!$E$2:$E$557,'Infos Relatório'!$B218,'Faturamento SP2'!$Z$2:$Z$557,'Infos Relatório'!BQ$1)</f>
        <v>0</v>
      </c>
      <c r="BR218" s="14">
        <f>SUMIFS('Faturamento SP2'!$G$2:$G$557,'Faturamento SP2'!$D$2:$D$557,'Infos Relatório'!$B$164,'Faturamento SP2'!$E$2:$E$557,'Infos Relatório'!$B218,'Faturamento SP2'!$Z$2:$Z$557,'Infos Relatório'!BQ$1)</f>
        <v>0</v>
      </c>
      <c r="BS218" s="14">
        <f>SUMIFS('Faturamento SP2'!$J$2:$J$557,'Faturamento SP2'!$D$2:$D$557,'Infos Relatório'!$B$164,'Faturamento SP2'!$E$2:$E$557,'Infos Relatório'!$B218,'Faturamento SP2'!$Z$2:$Z$557,'Infos Relatório'!BQ$1)</f>
        <v>0</v>
      </c>
      <c r="BT218" s="15">
        <f>SUMIFS('Faturamento SP2'!$O$2:$O$557,'Faturamento SP2'!$D$2:$D$557,'Infos Relatório'!$B$164,'Faturamento SP2'!$E$2:$E$557,'Infos Relatório'!$B218,'Faturamento SP2'!$Z$2:$Z$557,'Infos Relatório'!BQ$1,'Faturamento SP2'!$T$2:$T$557,"Sim")+SUMIFS('Faturamento SP2'!$P$2:$P$557,'Faturamento SP2'!$D$2:$D$557,'Infos Relatório'!$B$164,'Faturamento SP2'!$E$2:$E$557,'Infos Relatório'!$B218,'Faturamento SP2'!$Z$2:$Z$557,'Infos Relatório'!BQ$1,'Faturamento SP2'!$T$2:$T$557,"Sim")</f>
        <v>0</v>
      </c>
      <c r="BU218" s="27" t="e">
        <f t="shared" si="71"/>
        <v>#DIV/0!</v>
      </c>
      <c r="BV218" s="24">
        <f>SUMIFS('Faturamento SP2'!$H$2:$H$557,'Faturamento SP2'!$D$2:$D$557,'Infos Relatório'!$B$164,'Faturamento SP2'!$E$2:$E$557,'Infos Relatório'!$B218,'Faturamento SP2'!$Z$2:$Z$557,'Infos Relatório'!BQ$1)</f>
        <v>0</v>
      </c>
    </row>
    <row r="219" spans="2:74">
      <c r="B219" s="17" t="s">
        <v>286</v>
      </c>
      <c r="C219" s="23">
        <f>COUNTIFS('Faturamento SP2'!$D$2:$D$557,'Infos Relatório'!$B$164,'Faturamento SP2'!$E$2:$E$557,'Infos Relatório'!$B219,'Faturamento SP2'!$Z$2:$Z$557,'Infos Relatório'!C$1)</f>
        <v>0</v>
      </c>
      <c r="D219" s="14">
        <f>SUMIFS('Faturamento SP2'!$G$2:$G$557,'Faturamento SP2'!$D$2:$D$557,'Infos Relatório'!$B$164,'Faturamento SP2'!$E$2:$E$557,'Infos Relatório'!$B219,'Faturamento SP2'!$Z$2:$Z$557,'Infos Relatório'!C$1)</f>
        <v>0</v>
      </c>
      <c r="E219" s="55">
        <f>SUMIFS('Faturamento SP2'!$J$2:$J$557,'Faturamento SP2'!$D$2:$D$557,'Infos Relatório'!$B$164,'Faturamento SP2'!$E$2:$E$557,'Infos Relatório'!$B219,'Faturamento SP2'!$Z$2:$Z$557,'Infos Relatório'!C$1)</f>
        <v>0</v>
      </c>
      <c r="F219" s="15">
        <f>SUMIFS('Faturamento SP2'!$O$2:$O$557,'Faturamento SP2'!$D$2:$D$557,'Infos Relatório'!$B$164,'Faturamento SP2'!$E$2:$E$557,'Infos Relatório'!$B219,'Faturamento SP2'!$Z$2:$Z$557,'Infos Relatório'!C$1,'Faturamento SP2'!$T$2:$T$557,"Sim")+SUMIFS('Faturamento SP2'!$P$2:$P$557,'Faturamento SP2'!$D$2:$D$557,'Infos Relatório'!$B$164,'Faturamento SP2'!$E$2:$E$557,'Infos Relatório'!$B219,'Faturamento SP2'!$Z$2:$Z$557,'Infos Relatório'!C$1,'Faturamento SP2'!$T$2:$T$557,"Sim")</f>
        <v>0</v>
      </c>
      <c r="G219" s="60" t="e">
        <f t="shared" si="60"/>
        <v>#DIV/0!</v>
      </c>
      <c r="H219" s="24">
        <f>SUMIFS('Faturamento SP2'!$H$2:$H$557,'Faturamento SP2'!$D$2:$D$557,'Infos Relatório'!$B$164,'Faturamento SP2'!$E$2:$E$557,'Infos Relatório'!$B219,'Faturamento SP2'!$Z$2:$Z$557,'Infos Relatório'!C$1)</f>
        <v>0</v>
      </c>
      <c r="I219" s="23">
        <f>COUNTIFS('Faturamento SP2'!$D$2:$D$557,'Infos Relatório'!$B$164,'Faturamento SP2'!$E$2:$E$557,'Infos Relatório'!$B219,'Faturamento SP2'!$Z$2:$Z$557,'Infos Relatório'!I$1)</f>
        <v>0</v>
      </c>
      <c r="J219" s="14">
        <f>SUMIFS('Faturamento SP2'!$G$2:$G$557,'Faturamento SP2'!$D$2:$D$557,'Infos Relatório'!$B$164,'Faturamento SP2'!$E$2:$E$557,'Infos Relatório'!$B219,'Faturamento SP2'!$Z$2:$Z$557,'Infos Relatório'!I$1)</f>
        <v>0</v>
      </c>
      <c r="K219" s="55">
        <f>SUMIFS('Faturamento SP2'!$J$2:$J$557,'Faturamento SP2'!$D$2:$D$557,'Infos Relatório'!$B$164,'Faturamento SP2'!$E$2:$E$557,'Infos Relatório'!$B219,'Faturamento SP2'!$Z$2:$Z$557,'Infos Relatório'!I$1)</f>
        <v>0</v>
      </c>
      <c r="L219" s="15">
        <f>SUMIFS('Faturamento SP2'!$O$2:$O$557,'Faturamento SP2'!$D$2:$D$557,'Infos Relatório'!$B$164,'Faturamento SP2'!$E$2:$E$557,'Infos Relatório'!$B219,'Faturamento SP2'!$Z$2:$Z$557,'Infos Relatório'!I$1,'Faturamento SP2'!$T$2:$T$557,"Sim")+SUMIFS('Faturamento SP2'!$P$2:$P$557,'Faturamento SP2'!$D$2:$D$557,'Infos Relatório'!$B$164,'Faturamento SP2'!$E$2:$E$557,'Infos Relatório'!$B219,'Faturamento SP2'!$Z$2:$Z$557,'Infos Relatório'!I$1,'Faturamento SP2'!$T$2:$T$557,"Sim")</f>
        <v>0</v>
      </c>
      <c r="M219" s="27" t="e">
        <f t="shared" si="61"/>
        <v>#DIV/0!</v>
      </c>
      <c r="N219" s="24">
        <f>SUMIFS('Faturamento SP2'!$H$2:$H$557,'Faturamento SP2'!$D$2:$D$557,'Infos Relatório'!$B$164,'Faturamento SP2'!$E$2:$E$557,'Infos Relatório'!$B219,'Faturamento SP2'!$Z$2:$Z$557,'Infos Relatório'!I$1)</f>
        <v>0</v>
      </c>
      <c r="O219" s="23">
        <f>COUNTIFS('Faturamento SP2'!$D$2:$D$557,'Infos Relatório'!$B$164,'Faturamento SP2'!$E$2:$E$557,'Infos Relatório'!$B219,'Faturamento SP2'!$Z$2:$Z$557,'Infos Relatório'!O$1)</f>
        <v>0</v>
      </c>
      <c r="P219" s="14">
        <f>SUMIFS('Faturamento SP2'!$G$2:$G$557,'Faturamento SP2'!$D$2:$D$557,'Infos Relatório'!$B$164,'Faturamento SP2'!$E$2:$E$557,'Infos Relatório'!$B219,'Faturamento SP2'!$Z$2:$Z$557,'Infos Relatório'!O$1)</f>
        <v>0</v>
      </c>
      <c r="Q219" s="14">
        <f>SUMIFS('Faturamento SP2'!$J$2:$J$557,'Faturamento SP2'!$D$2:$D$557,'Infos Relatório'!$B$164,'Faturamento SP2'!$E$2:$E$557,'Infos Relatório'!$B219,'Faturamento SP2'!$Z$2:$Z$557,'Infos Relatório'!O$1)</f>
        <v>0</v>
      </c>
      <c r="R219" s="15">
        <f>SUMIFS('Faturamento SP2'!$O$2:$O$557,'Faturamento SP2'!$D$2:$D$557,'Infos Relatório'!$B$164,'Faturamento SP2'!$E$2:$E$557,'Infos Relatório'!$B219,'Faturamento SP2'!$Z$2:$Z$557,'Infos Relatório'!O$1,'Faturamento SP2'!$T$2:$T$557,"Sim")+SUMIFS('Faturamento SP2'!$P$2:$P$557,'Faturamento SP2'!$D$2:$D$557,'Infos Relatório'!$B$164,'Faturamento SP2'!$E$2:$E$557,'Infos Relatório'!$B219,'Faturamento SP2'!$Z$2:$Z$557,'Infos Relatório'!O$1,'Faturamento SP2'!$T$2:$T$557,"Sim")</f>
        <v>0</v>
      </c>
      <c r="S219" s="27" t="e">
        <f t="shared" si="62"/>
        <v>#DIV/0!</v>
      </c>
      <c r="T219" s="24">
        <f>SUMIFS('Faturamento SP2'!$H$2:$H$557,'Faturamento SP2'!$D$2:$D$557,'Infos Relatório'!$B$164,'Faturamento SP2'!$E$2:$E$557,'Infos Relatório'!$B219,'Faturamento SP2'!$Z$2:$Z$557,'Infos Relatório'!O$1)</f>
        <v>0</v>
      </c>
      <c r="U219" s="23">
        <f>COUNTIFS('Faturamento SP2'!$D$2:$D$557,'Infos Relatório'!$B$164,'Faturamento SP2'!$E$2:$E$557,'Infos Relatório'!$B219,'Faturamento SP2'!$Z$2:$Z$557,'Infos Relatório'!U$1)</f>
        <v>0</v>
      </c>
      <c r="V219" s="14">
        <f>SUMIFS('Faturamento SP2'!$G$2:$G$557,'Faturamento SP2'!$D$2:$D$557,'Infos Relatório'!$B$164,'Faturamento SP2'!$E$2:$E$557,'Infos Relatório'!$B219,'Faturamento SP2'!$Z$2:$Z$557,'Infos Relatório'!U$1)</f>
        <v>0</v>
      </c>
      <c r="W219" s="14">
        <f>SUMIFS('Faturamento SP2'!$J$2:$J$557,'Faturamento SP2'!$D$2:$D$557,'Infos Relatório'!$B$164,'Faturamento SP2'!$E$2:$E$557,'Infos Relatório'!$B219,'Faturamento SP2'!$Z$2:$Z$557,'Infos Relatório'!U$1)</f>
        <v>0</v>
      </c>
      <c r="X219" s="15">
        <f>SUMIFS('Faturamento SP2'!$O$2:$O$557,'Faturamento SP2'!$D$2:$D$557,'Infos Relatório'!$B$164,'Faturamento SP2'!$E$2:$E$557,'Infos Relatório'!$B219,'Faturamento SP2'!$Z$2:$Z$557,'Infos Relatório'!U$1,'Faturamento SP2'!$T$2:$T$557,"Sim")+SUMIFS('Faturamento SP2'!$P$2:$P$557,'Faturamento SP2'!$D$2:$D$557,'Infos Relatório'!$B$164,'Faturamento SP2'!$E$2:$E$557,'Infos Relatório'!$B219,'Faturamento SP2'!$Z$2:$Z$557,'Infos Relatório'!U$1,'Faturamento SP2'!$T$2:$T$557,"Sim")</f>
        <v>0</v>
      </c>
      <c r="Y219" s="27" t="e">
        <f t="shared" si="63"/>
        <v>#DIV/0!</v>
      </c>
      <c r="Z219" s="24">
        <f>SUMIFS('Faturamento SP2'!$H$2:$H$557,'Faturamento SP2'!$D$2:$D$557,'Infos Relatório'!$B$164,'Faturamento SP2'!$E$2:$E$557,'Infos Relatório'!$B219,'Faturamento SP2'!$Z$2:$Z$557,'Infos Relatório'!U$1)</f>
        <v>0</v>
      </c>
      <c r="AA219" s="23">
        <f>COUNTIFS('Faturamento SP2'!$D$2:$D$557,'Infos Relatório'!$B$164,'Faturamento SP2'!$E$2:$E$557,'Infos Relatório'!$B219,'Faturamento SP2'!$Z$2:$Z$557,'Infos Relatório'!AA$1)</f>
        <v>0</v>
      </c>
      <c r="AB219" s="14">
        <f>SUMIFS('Faturamento SP2'!$G$2:$G$557,'Faturamento SP2'!$D$2:$D$557,'Infos Relatório'!$B$164,'Faturamento SP2'!$E$2:$E$557,'Infos Relatório'!$B219,'Faturamento SP2'!$Z$2:$Z$557,'Infos Relatório'!AA$1)</f>
        <v>0</v>
      </c>
      <c r="AC219" s="14">
        <f>SUMIFS('Faturamento SP2'!$J$2:$J$557,'Faturamento SP2'!$D$2:$D$557,'Infos Relatório'!$B$164,'Faturamento SP2'!$E$2:$E$557,'Infos Relatório'!$B219,'Faturamento SP2'!$Z$2:$Z$557,'Infos Relatório'!AA$1)</f>
        <v>0</v>
      </c>
      <c r="AD219" s="15">
        <f>SUMIFS('Faturamento SP2'!$O$2:$O$557,'Faturamento SP2'!$D$2:$D$557,'Infos Relatório'!$B$164,'Faturamento SP2'!$E$2:$E$557,'Infos Relatório'!$B219,'Faturamento SP2'!$Z$2:$Z$557,'Infos Relatório'!AA$1,'Faturamento SP2'!$T$2:$T$557,"Sim")+SUMIFS('Faturamento SP2'!$P$2:$P$557,'Faturamento SP2'!$D$2:$D$557,'Infos Relatório'!$B$164,'Faturamento SP2'!$E$2:$E$557,'Infos Relatório'!$B219,'Faturamento SP2'!$Z$2:$Z$557,'Infos Relatório'!AA$1,'Faturamento SP2'!$T$2:$T$557,"Sim")</f>
        <v>0</v>
      </c>
      <c r="AE219" s="27" t="e">
        <f t="shared" si="64"/>
        <v>#DIV/0!</v>
      </c>
      <c r="AF219" s="24">
        <f>SUMIFS('Faturamento SP2'!$H$2:$H$557,'Faturamento SP2'!$D$2:$D$557,'Infos Relatório'!$B$164,'Faturamento SP2'!$E$2:$E$557,'Infos Relatório'!$B219,'Faturamento SP2'!$Z$2:$Z$557,'Infos Relatório'!AA$1)</f>
        <v>0</v>
      </c>
      <c r="AG219" s="23">
        <f>COUNTIFS('Faturamento SP2'!$D$2:$D$557,'Infos Relatório'!$B$164,'Faturamento SP2'!$E$2:$E$557,'Infos Relatório'!$B219,'Faturamento SP2'!$Z$2:$Z$557,'Infos Relatório'!AG$1)</f>
        <v>0</v>
      </c>
      <c r="AH219" s="14">
        <f>SUMIFS('Faturamento SP2'!$G$2:$G$557,'Faturamento SP2'!$D$2:$D$557,'Infos Relatório'!$B$164,'Faturamento SP2'!$E$2:$E$557,'Infos Relatório'!$B219,'Faturamento SP2'!$Z$2:$Z$557,'Infos Relatório'!AG$1)</f>
        <v>0</v>
      </c>
      <c r="AI219" s="14">
        <f>SUMIFS('Faturamento SP2'!$J$2:$J$557,'Faturamento SP2'!$D$2:$D$557,'Infos Relatório'!$B$164,'Faturamento SP2'!$E$2:$E$557,'Infos Relatório'!$B219,'Faturamento SP2'!$Z$2:$Z$557,'Infos Relatório'!AG$1)</f>
        <v>0</v>
      </c>
      <c r="AJ219" s="15">
        <f>SUMIFS('Faturamento SP2'!$O$2:$O$557,'Faturamento SP2'!$D$2:$D$557,'Infos Relatório'!$B$164,'Faturamento SP2'!$E$2:$E$557,'Infos Relatório'!$B219,'Faturamento SP2'!$Z$2:$Z$557,'Infos Relatório'!AG$1,'Faturamento SP2'!$T$2:$T$557,"Sim")+SUMIFS('Faturamento SP2'!$P$2:$P$557,'Faturamento SP2'!$D$2:$D$557,'Infos Relatório'!$B$164,'Faturamento SP2'!$E$2:$E$557,'Infos Relatório'!$B219,'Faturamento SP2'!$Z$2:$Z$557,'Infos Relatório'!AG$1,'Faturamento SP2'!$T$2:$T$557,"Sim")</f>
        <v>0</v>
      </c>
      <c r="AK219" s="27" t="e">
        <f t="shared" si="65"/>
        <v>#DIV/0!</v>
      </c>
      <c r="AL219" s="24">
        <f>SUMIFS('Faturamento SP2'!$H$2:$H$557,'Faturamento SP2'!$D$2:$D$557,'Infos Relatório'!$B$164,'Faturamento SP2'!$E$2:$E$557,'Infos Relatório'!$B219,'Faturamento SP2'!$Z$2:$Z$557,'Infos Relatório'!AG$1)</f>
        <v>0</v>
      </c>
      <c r="AM219" s="23">
        <f>COUNTIFS('Faturamento SP2'!$D$2:$D$557,'Infos Relatório'!$B$164,'Faturamento SP2'!$E$2:$E$557,'Infos Relatório'!$B219,'Faturamento SP2'!$Z$2:$Z$557,'Infos Relatório'!AM$1)</f>
        <v>0</v>
      </c>
      <c r="AN219" s="14">
        <f>SUMIFS('Faturamento SP2'!$G$2:$G$557,'Faturamento SP2'!$D$2:$D$557,'Infos Relatório'!$B$164,'Faturamento SP2'!$E$2:$E$557,'Infos Relatório'!$B219,'Faturamento SP2'!$Z$2:$Z$557,'Infos Relatório'!AM$1)</f>
        <v>0</v>
      </c>
      <c r="AO219" s="14">
        <f>SUMIFS('Faturamento SP2'!$J$2:$J$557,'Faturamento SP2'!$D$2:$D$557,'Infos Relatório'!$B$164,'Faturamento SP2'!$E$2:$E$557,'Infos Relatório'!$B219,'Faturamento SP2'!$Z$2:$Z$557,'Infos Relatório'!AM$1)</f>
        <v>0</v>
      </c>
      <c r="AP219" s="15">
        <f>SUMIFS('Faturamento SP2'!$O$2:$O$557,'Faturamento SP2'!$D$2:$D$557,'Infos Relatório'!$B$164,'Faturamento SP2'!$E$2:$E$557,'Infos Relatório'!$B219,'Faturamento SP2'!$Z$2:$Z$557,'Infos Relatório'!AM$1,'Faturamento SP2'!$T$2:$T$557,"Sim")+SUMIFS('Faturamento SP2'!$P$2:$P$557,'Faturamento SP2'!$D$2:$D$557,'Infos Relatório'!$B$164,'Faturamento SP2'!$E$2:$E$557,'Infos Relatório'!$B219,'Faturamento SP2'!$Z$2:$Z$557,'Infos Relatório'!AM$1,'Faturamento SP2'!$T$2:$T$557,"Sim")</f>
        <v>0</v>
      </c>
      <c r="AQ219" s="27" t="e">
        <f t="shared" si="66"/>
        <v>#DIV/0!</v>
      </c>
      <c r="AR219" s="24">
        <f>SUMIFS('Faturamento SP2'!$H$2:$H$557,'Faturamento SP2'!$D$2:$D$557,'Infos Relatório'!$B$164,'Faturamento SP2'!$E$2:$E$557,'Infos Relatório'!$B219,'Faturamento SP2'!$Z$2:$Z$557,'Infos Relatório'!AM$1)</f>
        <v>0</v>
      </c>
      <c r="AS219" s="23">
        <f>COUNTIFS('Faturamento SP2'!$D$2:$D$557,'Infos Relatório'!$B$164,'Faturamento SP2'!$E$2:$E$557,'Infos Relatório'!$B219,'Faturamento SP2'!$Z$2:$Z$557,'Infos Relatório'!AS$1)</f>
        <v>0</v>
      </c>
      <c r="AT219" s="14">
        <f>SUMIFS('Faturamento SP2'!$G$2:$G$557,'Faturamento SP2'!$D$2:$D$557,'Infos Relatório'!$B$164,'Faturamento SP2'!$E$2:$E$557,'Infos Relatório'!$B219,'Faturamento SP2'!$Z$2:$Z$557,'Infos Relatório'!AS$1)</f>
        <v>0</v>
      </c>
      <c r="AU219" s="14">
        <f>SUMIFS('Faturamento SP2'!$J$2:$J$557,'Faturamento SP2'!$D$2:$D$557,'Infos Relatório'!$B$164,'Faturamento SP2'!$E$2:$E$557,'Infos Relatório'!$B219,'Faturamento SP2'!$Z$2:$Z$557,'Infos Relatório'!AS$1)</f>
        <v>0</v>
      </c>
      <c r="AV219" s="15">
        <f>SUMIFS('Faturamento SP2'!$O$2:$O$557,'Faturamento SP2'!$D$2:$D$557,'Infos Relatório'!$B$164,'Faturamento SP2'!$E$2:$E$557,'Infos Relatório'!$B219,'Faturamento SP2'!$Z$2:$Z$557,'Infos Relatório'!AS$1,'Faturamento SP2'!$T$2:$T$557,"Sim")+SUMIFS('Faturamento SP2'!$P$2:$P$557,'Faturamento SP2'!$D$2:$D$557,'Infos Relatório'!$B$164,'Faturamento SP2'!$E$2:$E$557,'Infos Relatório'!$B219,'Faturamento SP2'!$Z$2:$Z$557,'Infos Relatório'!AS$1,'Faturamento SP2'!$T$2:$T$557,"Sim")</f>
        <v>0</v>
      </c>
      <c r="AW219" s="27" t="e">
        <f t="shared" si="67"/>
        <v>#DIV/0!</v>
      </c>
      <c r="AX219" s="24">
        <f>SUMIFS('Faturamento SP2'!$H$2:$H$557,'Faturamento SP2'!$D$2:$D$557,'Infos Relatório'!$B$164,'Faturamento SP2'!$E$2:$E$557,'Infos Relatório'!$B219,'Faturamento SP2'!$Z$2:$Z$557,'Infos Relatório'!AS$1)</f>
        <v>0</v>
      </c>
      <c r="AY219" s="23">
        <f>COUNTIFS('Faturamento SP2'!$D$2:$D$557,'Infos Relatório'!$B$164,'Faturamento SP2'!$E$2:$E$557,'Infos Relatório'!$B219,'Faturamento SP2'!$Z$2:$Z$557,'Infos Relatório'!AY$1)</f>
        <v>0</v>
      </c>
      <c r="AZ219" s="14">
        <f>SUMIFS('Faturamento SP2'!$G$2:$G$557,'Faturamento SP2'!$D$2:$D$557,'Infos Relatório'!$B$164,'Faturamento SP2'!$E$2:$E$557,'Infos Relatório'!$B219,'Faturamento SP2'!$Z$2:$Z$557,'Infos Relatório'!AY$1)</f>
        <v>0</v>
      </c>
      <c r="BA219" s="14">
        <f>SUMIFS('Faturamento SP2'!$J$2:$J$557,'Faturamento SP2'!$D$2:$D$557,'Infos Relatório'!$B$164,'Faturamento SP2'!$E$2:$E$557,'Infos Relatório'!$B219,'Faturamento SP2'!$Z$2:$Z$557,'Infos Relatório'!AY$1)</f>
        <v>0</v>
      </c>
      <c r="BB219" s="15">
        <f>SUMIFS('Faturamento SP2'!$O$2:$O$557,'Faturamento SP2'!$D$2:$D$557,'Infos Relatório'!$B$164,'Faturamento SP2'!$E$2:$E$557,'Infos Relatório'!$B219,'Faturamento SP2'!$Z$2:$Z$557,'Infos Relatório'!AY$1,'Faturamento SP2'!$T$2:$T$557,"Sim")+SUMIFS('Faturamento SP2'!$P$2:$P$557,'Faturamento SP2'!$D$2:$D$557,'Infos Relatório'!$B$164,'Faturamento SP2'!$E$2:$E$557,'Infos Relatório'!$B219,'Faturamento SP2'!$Z$2:$Z$557,'Infos Relatório'!AY$1,'Faturamento SP2'!$T$2:$T$557,"Sim")</f>
        <v>0</v>
      </c>
      <c r="BC219" s="27" t="e">
        <f t="shared" si="68"/>
        <v>#DIV/0!</v>
      </c>
      <c r="BD219" s="24">
        <f>SUMIFS('Faturamento SP2'!$H$2:$H$557,'Faturamento SP2'!$D$2:$D$557,'Infos Relatório'!$B$164,'Faturamento SP2'!$E$2:$E$557,'Infos Relatório'!$B219,'Faturamento SP2'!$Z$2:$Z$557,'Infos Relatório'!AY$1)</f>
        <v>0</v>
      </c>
      <c r="BE219" s="23">
        <f>COUNTIFS('Faturamento SP2'!$D$2:$D$557,'Infos Relatório'!$B$164,'Faturamento SP2'!$E$2:$E$557,'Infos Relatório'!$B219,'Faturamento SP2'!$Z$2:$Z$557,'Infos Relatório'!BE$1)</f>
        <v>0</v>
      </c>
      <c r="BF219" s="14">
        <f>SUMIFS('Faturamento SP2'!$G$2:$G$557,'Faturamento SP2'!$D$2:$D$557,'Infos Relatório'!$B$164,'Faturamento SP2'!$E$2:$E$557,'Infos Relatório'!$B219,'Faturamento SP2'!$Z$2:$Z$557,'Infos Relatório'!BE$1)</f>
        <v>0</v>
      </c>
      <c r="BG219" s="14">
        <f>SUMIFS('Faturamento SP2'!$J$2:$J$557,'Faturamento SP2'!$D$2:$D$557,'Infos Relatório'!$B$164,'Faturamento SP2'!$E$2:$E$557,'Infos Relatório'!$B219,'Faturamento SP2'!$Z$2:$Z$557,'Infos Relatório'!BE$1)</f>
        <v>0</v>
      </c>
      <c r="BH219" s="15">
        <f>SUMIFS('Faturamento SP2'!$O$2:$O$557,'Faturamento SP2'!$D$2:$D$557,'Infos Relatório'!$B$164,'Faturamento SP2'!$E$2:$E$557,'Infos Relatório'!$B219,'Faturamento SP2'!$Z$2:$Z$557,'Infos Relatório'!BE$1,'Faturamento SP2'!$T$2:$T$557,"Sim")+SUMIFS('Faturamento SP2'!$P$2:$P$557,'Faturamento SP2'!$D$2:$D$557,'Infos Relatório'!$B$164,'Faturamento SP2'!$E$2:$E$557,'Infos Relatório'!$B219,'Faturamento SP2'!$Z$2:$Z$557,'Infos Relatório'!BE$1,'Faturamento SP2'!$T$2:$T$557,"Sim")</f>
        <v>0</v>
      </c>
      <c r="BI219" s="27" t="e">
        <f t="shared" si="69"/>
        <v>#DIV/0!</v>
      </c>
      <c r="BJ219" s="24">
        <f>SUMIFS('Faturamento SP2'!$H$2:$H$557,'Faturamento SP2'!$D$2:$D$557,'Infos Relatório'!$B$164,'Faturamento SP2'!$E$2:$E$557,'Infos Relatório'!$B219,'Faturamento SP2'!$Z$2:$Z$557,'Infos Relatório'!BE$1)</f>
        <v>0</v>
      </c>
      <c r="BK219" s="23">
        <f>COUNTIFS('Faturamento SP2'!$D$2:$D$557,'Infos Relatório'!$B$164,'Faturamento SP2'!$E$2:$E$557,'Infos Relatório'!$B219,'Faturamento SP2'!$Z$2:$Z$557,'Infos Relatório'!BK$1)</f>
        <v>0</v>
      </c>
      <c r="BL219" s="14">
        <f>SUMIFS('Faturamento SP2'!$G$2:$G$557,'Faturamento SP2'!$D$2:$D$557,'Infos Relatório'!$B$164,'Faturamento SP2'!$E$2:$E$557,'Infos Relatório'!$B219,'Faturamento SP2'!$Z$2:$Z$557,'Infos Relatório'!BK$1)</f>
        <v>0</v>
      </c>
      <c r="BM219" s="14">
        <f>SUMIFS('Faturamento SP2'!$J$2:$J$557,'Faturamento SP2'!$D$2:$D$557,'Infos Relatório'!$B$164,'Faturamento SP2'!$E$2:$E$557,'Infos Relatório'!$B219,'Faturamento SP2'!$Z$2:$Z$557,'Infos Relatório'!BK$1)</f>
        <v>0</v>
      </c>
      <c r="BN219" s="15">
        <f>SUMIFS('Faturamento SP2'!$O$2:$O$557,'Faturamento SP2'!$D$2:$D$557,'Infos Relatório'!$B$164,'Faturamento SP2'!$E$2:$E$557,'Infos Relatório'!$B219,'Faturamento SP2'!$Z$2:$Z$557,'Infos Relatório'!BK$1,'Faturamento SP2'!$T$2:$T$557,"Sim")+SUMIFS('Faturamento SP2'!$P$2:$P$557,'Faturamento SP2'!$D$2:$D$557,'Infos Relatório'!$B$164,'Faturamento SP2'!$E$2:$E$557,'Infos Relatório'!$B219,'Faturamento SP2'!$Z$2:$Z$557,'Infos Relatório'!BK$1,'Faturamento SP2'!$T$2:$T$557,"Sim")</f>
        <v>0</v>
      </c>
      <c r="BO219" s="27" t="e">
        <f t="shared" si="70"/>
        <v>#DIV/0!</v>
      </c>
      <c r="BP219" s="24">
        <f>SUMIFS('Faturamento SP2'!$H$2:$H$557,'Faturamento SP2'!$D$2:$D$557,'Infos Relatório'!$B$164,'Faturamento SP2'!$E$2:$E$557,'Infos Relatório'!$B219,'Faturamento SP2'!$Z$2:$Z$557,'Infos Relatório'!BK$1)</f>
        <v>0</v>
      </c>
      <c r="BQ219" s="23">
        <f>COUNTIFS('Faturamento SP2'!$D$2:$D$557,'Infos Relatório'!$B$164,'Faturamento SP2'!$E$2:$E$557,'Infos Relatório'!$B219,'Faturamento SP2'!$Z$2:$Z$557,'Infos Relatório'!BQ$1)</f>
        <v>0</v>
      </c>
      <c r="BR219" s="14">
        <f>SUMIFS('Faturamento SP2'!$G$2:$G$557,'Faturamento SP2'!$D$2:$D$557,'Infos Relatório'!$B$164,'Faturamento SP2'!$E$2:$E$557,'Infos Relatório'!$B219,'Faturamento SP2'!$Z$2:$Z$557,'Infos Relatório'!BQ$1)</f>
        <v>0</v>
      </c>
      <c r="BS219" s="14">
        <f>SUMIFS('Faturamento SP2'!$J$2:$J$557,'Faturamento SP2'!$D$2:$D$557,'Infos Relatório'!$B$164,'Faturamento SP2'!$E$2:$E$557,'Infos Relatório'!$B219,'Faturamento SP2'!$Z$2:$Z$557,'Infos Relatório'!BQ$1)</f>
        <v>0</v>
      </c>
      <c r="BT219" s="15">
        <f>SUMIFS('Faturamento SP2'!$O$2:$O$557,'Faturamento SP2'!$D$2:$D$557,'Infos Relatório'!$B$164,'Faturamento SP2'!$E$2:$E$557,'Infos Relatório'!$B219,'Faturamento SP2'!$Z$2:$Z$557,'Infos Relatório'!BQ$1,'Faturamento SP2'!$T$2:$T$557,"Sim")+SUMIFS('Faturamento SP2'!$P$2:$P$557,'Faturamento SP2'!$D$2:$D$557,'Infos Relatório'!$B$164,'Faturamento SP2'!$E$2:$E$557,'Infos Relatório'!$B219,'Faturamento SP2'!$Z$2:$Z$557,'Infos Relatório'!BQ$1,'Faturamento SP2'!$T$2:$T$557,"Sim")</f>
        <v>0</v>
      </c>
      <c r="BU219" s="27" t="e">
        <f t="shared" si="71"/>
        <v>#DIV/0!</v>
      </c>
      <c r="BV219" s="24">
        <f>SUMIFS('Faturamento SP2'!$H$2:$H$557,'Faturamento SP2'!$D$2:$D$557,'Infos Relatório'!$B$164,'Faturamento SP2'!$E$2:$E$557,'Infos Relatório'!$B219,'Faturamento SP2'!$Z$2:$Z$557,'Infos Relatório'!BQ$1)</f>
        <v>0</v>
      </c>
    </row>
    <row r="220" spans="2:74">
      <c r="B220" s="17" t="s">
        <v>210</v>
      </c>
      <c r="C220" s="23">
        <f>COUNTIFS('Faturamento SP2'!$D$2:$D$557,'Infos Relatório'!$B$164,'Faturamento SP2'!$E$2:$E$557,'Infos Relatório'!$B220,'Faturamento SP2'!$Z$2:$Z$557,'Infos Relatório'!C$1)</f>
        <v>0</v>
      </c>
      <c r="D220" s="14">
        <f>SUMIFS('Faturamento SP2'!$G$2:$G$557,'Faturamento SP2'!$D$2:$D$557,'Infos Relatório'!$B$164,'Faturamento SP2'!$E$2:$E$557,'Infos Relatório'!$B220,'Faturamento SP2'!$Z$2:$Z$557,'Infos Relatório'!C$1)</f>
        <v>0</v>
      </c>
      <c r="E220" s="55">
        <f>SUMIFS('Faturamento SP2'!$J$2:$J$557,'Faturamento SP2'!$D$2:$D$557,'Infos Relatório'!$B$164,'Faturamento SP2'!$E$2:$E$557,'Infos Relatório'!$B220,'Faturamento SP2'!$Z$2:$Z$557,'Infos Relatório'!C$1)</f>
        <v>0</v>
      </c>
      <c r="F220" s="15">
        <f>SUMIFS('Faturamento SP2'!$O$2:$O$557,'Faturamento SP2'!$D$2:$D$557,'Infos Relatório'!$B$164,'Faturamento SP2'!$E$2:$E$557,'Infos Relatório'!$B220,'Faturamento SP2'!$Z$2:$Z$557,'Infos Relatório'!C$1,'Faturamento SP2'!$T$2:$T$557,"Sim")+SUMIFS('Faturamento SP2'!$P$2:$P$557,'Faturamento SP2'!$D$2:$D$557,'Infos Relatório'!$B$164,'Faturamento SP2'!$E$2:$E$557,'Infos Relatório'!$B220,'Faturamento SP2'!$Z$2:$Z$557,'Infos Relatório'!C$1,'Faturamento SP2'!$T$2:$T$557,"Sim")</f>
        <v>0</v>
      </c>
      <c r="G220" s="60" t="e">
        <f t="shared" si="60"/>
        <v>#DIV/0!</v>
      </c>
      <c r="H220" s="24">
        <f>SUMIFS('Faturamento SP2'!$H$2:$H$557,'Faturamento SP2'!$D$2:$D$557,'Infos Relatório'!$B$164,'Faturamento SP2'!$E$2:$E$557,'Infos Relatório'!$B220,'Faturamento SP2'!$Z$2:$Z$557,'Infos Relatório'!C$1)</f>
        <v>0</v>
      </c>
      <c r="I220" s="23">
        <f>COUNTIFS('Faturamento SP2'!$D$2:$D$557,'Infos Relatório'!$B$164,'Faturamento SP2'!$E$2:$E$557,'Infos Relatório'!$B220,'Faturamento SP2'!$Z$2:$Z$557,'Infos Relatório'!I$1)</f>
        <v>0</v>
      </c>
      <c r="J220" s="14">
        <f>SUMIFS('Faturamento SP2'!$G$2:$G$557,'Faturamento SP2'!$D$2:$D$557,'Infos Relatório'!$B$164,'Faturamento SP2'!$E$2:$E$557,'Infos Relatório'!$B220,'Faturamento SP2'!$Z$2:$Z$557,'Infos Relatório'!I$1)</f>
        <v>0</v>
      </c>
      <c r="K220" s="55">
        <f>SUMIFS('Faturamento SP2'!$J$2:$J$557,'Faturamento SP2'!$D$2:$D$557,'Infos Relatório'!$B$164,'Faturamento SP2'!$E$2:$E$557,'Infos Relatório'!$B220,'Faturamento SP2'!$Z$2:$Z$557,'Infos Relatório'!I$1)</f>
        <v>0</v>
      </c>
      <c r="L220" s="15">
        <f>SUMIFS('Faturamento SP2'!$O$2:$O$557,'Faturamento SP2'!$D$2:$D$557,'Infos Relatório'!$B$164,'Faturamento SP2'!$E$2:$E$557,'Infos Relatório'!$B220,'Faturamento SP2'!$Z$2:$Z$557,'Infos Relatório'!I$1,'Faturamento SP2'!$T$2:$T$557,"Sim")+SUMIFS('Faturamento SP2'!$P$2:$P$557,'Faturamento SP2'!$D$2:$D$557,'Infos Relatório'!$B$164,'Faturamento SP2'!$E$2:$E$557,'Infos Relatório'!$B220,'Faturamento SP2'!$Z$2:$Z$557,'Infos Relatório'!I$1,'Faturamento SP2'!$T$2:$T$557,"Sim")</f>
        <v>0</v>
      </c>
      <c r="M220" s="27" t="e">
        <f t="shared" si="61"/>
        <v>#DIV/0!</v>
      </c>
      <c r="N220" s="24">
        <f>SUMIFS('Faturamento SP2'!$H$2:$H$557,'Faturamento SP2'!$D$2:$D$557,'Infos Relatório'!$B$164,'Faturamento SP2'!$E$2:$E$557,'Infos Relatório'!$B220,'Faturamento SP2'!$Z$2:$Z$557,'Infos Relatório'!I$1)</f>
        <v>0</v>
      </c>
      <c r="O220" s="23">
        <f>COUNTIFS('Faturamento SP2'!$D$2:$D$557,'Infos Relatório'!$B$164,'Faturamento SP2'!$E$2:$E$557,'Infos Relatório'!$B220,'Faturamento SP2'!$Z$2:$Z$557,'Infos Relatório'!O$1)</f>
        <v>0</v>
      </c>
      <c r="P220" s="14">
        <f>SUMIFS('Faturamento SP2'!$G$2:$G$557,'Faturamento SP2'!$D$2:$D$557,'Infos Relatório'!$B$164,'Faturamento SP2'!$E$2:$E$557,'Infos Relatório'!$B220,'Faturamento SP2'!$Z$2:$Z$557,'Infos Relatório'!O$1)</f>
        <v>0</v>
      </c>
      <c r="Q220" s="14">
        <f>SUMIFS('Faturamento SP2'!$J$2:$J$557,'Faturamento SP2'!$D$2:$D$557,'Infos Relatório'!$B$164,'Faturamento SP2'!$E$2:$E$557,'Infos Relatório'!$B220,'Faturamento SP2'!$Z$2:$Z$557,'Infos Relatório'!O$1)</f>
        <v>0</v>
      </c>
      <c r="R220" s="15">
        <f>SUMIFS('Faturamento SP2'!$O$2:$O$557,'Faturamento SP2'!$D$2:$D$557,'Infos Relatório'!$B$164,'Faturamento SP2'!$E$2:$E$557,'Infos Relatório'!$B220,'Faturamento SP2'!$Z$2:$Z$557,'Infos Relatório'!O$1,'Faturamento SP2'!$T$2:$T$557,"Sim")+SUMIFS('Faturamento SP2'!$P$2:$P$557,'Faturamento SP2'!$D$2:$D$557,'Infos Relatório'!$B$164,'Faturamento SP2'!$E$2:$E$557,'Infos Relatório'!$B220,'Faturamento SP2'!$Z$2:$Z$557,'Infos Relatório'!O$1,'Faturamento SP2'!$T$2:$T$557,"Sim")</f>
        <v>0</v>
      </c>
      <c r="S220" s="27" t="e">
        <f t="shared" si="62"/>
        <v>#DIV/0!</v>
      </c>
      <c r="T220" s="24">
        <f>SUMIFS('Faturamento SP2'!$H$2:$H$557,'Faturamento SP2'!$D$2:$D$557,'Infos Relatório'!$B$164,'Faturamento SP2'!$E$2:$E$557,'Infos Relatório'!$B220,'Faturamento SP2'!$Z$2:$Z$557,'Infos Relatório'!O$1)</f>
        <v>0</v>
      </c>
      <c r="U220" s="23">
        <f>COUNTIFS('Faturamento SP2'!$D$2:$D$557,'Infos Relatório'!$B$164,'Faturamento SP2'!$E$2:$E$557,'Infos Relatório'!$B220,'Faturamento SP2'!$Z$2:$Z$557,'Infos Relatório'!U$1)</f>
        <v>0</v>
      </c>
      <c r="V220" s="14">
        <f>SUMIFS('Faturamento SP2'!$G$2:$G$557,'Faturamento SP2'!$D$2:$D$557,'Infos Relatório'!$B$164,'Faturamento SP2'!$E$2:$E$557,'Infos Relatório'!$B220,'Faturamento SP2'!$Z$2:$Z$557,'Infos Relatório'!U$1)</f>
        <v>0</v>
      </c>
      <c r="W220" s="14">
        <f>SUMIFS('Faturamento SP2'!$J$2:$J$557,'Faturamento SP2'!$D$2:$D$557,'Infos Relatório'!$B$164,'Faturamento SP2'!$E$2:$E$557,'Infos Relatório'!$B220,'Faturamento SP2'!$Z$2:$Z$557,'Infos Relatório'!U$1)</f>
        <v>0</v>
      </c>
      <c r="X220" s="15">
        <f>SUMIFS('Faturamento SP2'!$O$2:$O$557,'Faturamento SP2'!$D$2:$D$557,'Infos Relatório'!$B$164,'Faturamento SP2'!$E$2:$E$557,'Infos Relatório'!$B220,'Faturamento SP2'!$Z$2:$Z$557,'Infos Relatório'!U$1,'Faturamento SP2'!$T$2:$T$557,"Sim")+SUMIFS('Faturamento SP2'!$P$2:$P$557,'Faturamento SP2'!$D$2:$D$557,'Infos Relatório'!$B$164,'Faturamento SP2'!$E$2:$E$557,'Infos Relatório'!$B220,'Faturamento SP2'!$Z$2:$Z$557,'Infos Relatório'!U$1,'Faturamento SP2'!$T$2:$T$557,"Sim")</f>
        <v>0</v>
      </c>
      <c r="Y220" s="27" t="e">
        <f t="shared" si="63"/>
        <v>#DIV/0!</v>
      </c>
      <c r="Z220" s="24">
        <f>SUMIFS('Faturamento SP2'!$H$2:$H$557,'Faturamento SP2'!$D$2:$D$557,'Infos Relatório'!$B$164,'Faturamento SP2'!$E$2:$E$557,'Infos Relatório'!$B220,'Faturamento SP2'!$Z$2:$Z$557,'Infos Relatório'!U$1)</f>
        <v>0</v>
      </c>
      <c r="AA220" s="23">
        <f>COUNTIFS('Faturamento SP2'!$D$2:$D$557,'Infos Relatório'!$B$164,'Faturamento SP2'!$E$2:$E$557,'Infos Relatório'!$B220,'Faturamento SP2'!$Z$2:$Z$557,'Infos Relatório'!AA$1)</f>
        <v>0</v>
      </c>
      <c r="AB220" s="14">
        <f>SUMIFS('Faturamento SP2'!$G$2:$G$557,'Faturamento SP2'!$D$2:$D$557,'Infos Relatório'!$B$164,'Faturamento SP2'!$E$2:$E$557,'Infos Relatório'!$B220,'Faturamento SP2'!$Z$2:$Z$557,'Infos Relatório'!AA$1)</f>
        <v>0</v>
      </c>
      <c r="AC220" s="14">
        <f>SUMIFS('Faturamento SP2'!$J$2:$J$557,'Faturamento SP2'!$D$2:$D$557,'Infos Relatório'!$B$164,'Faturamento SP2'!$E$2:$E$557,'Infos Relatório'!$B220,'Faturamento SP2'!$Z$2:$Z$557,'Infos Relatório'!AA$1)</f>
        <v>0</v>
      </c>
      <c r="AD220" s="15">
        <f>SUMIFS('Faturamento SP2'!$O$2:$O$557,'Faturamento SP2'!$D$2:$D$557,'Infos Relatório'!$B$164,'Faturamento SP2'!$E$2:$E$557,'Infos Relatório'!$B220,'Faturamento SP2'!$Z$2:$Z$557,'Infos Relatório'!AA$1,'Faturamento SP2'!$T$2:$T$557,"Sim")+SUMIFS('Faturamento SP2'!$P$2:$P$557,'Faturamento SP2'!$D$2:$D$557,'Infos Relatório'!$B$164,'Faturamento SP2'!$E$2:$E$557,'Infos Relatório'!$B220,'Faturamento SP2'!$Z$2:$Z$557,'Infos Relatório'!AA$1,'Faturamento SP2'!$T$2:$T$557,"Sim")</f>
        <v>0</v>
      </c>
      <c r="AE220" s="27" t="e">
        <f t="shared" si="64"/>
        <v>#DIV/0!</v>
      </c>
      <c r="AF220" s="24">
        <f>SUMIFS('Faturamento SP2'!$H$2:$H$557,'Faturamento SP2'!$D$2:$D$557,'Infos Relatório'!$B$164,'Faturamento SP2'!$E$2:$E$557,'Infos Relatório'!$B220,'Faturamento SP2'!$Z$2:$Z$557,'Infos Relatório'!AA$1)</f>
        <v>0</v>
      </c>
      <c r="AG220" s="23">
        <f>COUNTIFS('Faturamento SP2'!$D$2:$D$557,'Infos Relatório'!$B$164,'Faturamento SP2'!$E$2:$E$557,'Infos Relatório'!$B220,'Faturamento SP2'!$Z$2:$Z$557,'Infos Relatório'!AG$1)</f>
        <v>0</v>
      </c>
      <c r="AH220" s="14">
        <f>SUMIFS('Faturamento SP2'!$G$2:$G$557,'Faturamento SP2'!$D$2:$D$557,'Infos Relatório'!$B$164,'Faturamento SP2'!$E$2:$E$557,'Infos Relatório'!$B220,'Faturamento SP2'!$Z$2:$Z$557,'Infos Relatório'!AG$1)</f>
        <v>0</v>
      </c>
      <c r="AI220" s="14">
        <f>SUMIFS('Faturamento SP2'!$J$2:$J$557,'Faturamento SP2'!$D$2:$D$557,'Infos Relatório'!$B$164,'Faturamento SP2'!$E$2:$E$557,'Infos Relatório'!$B220,'Faturamento SP2'!$Z$2:$Z$557,'Infos Relatório'!AG$1)</f>
        <v>0</v>
      </c>
      <c r="AJ220" s="15">
        <f>SUMIFS('Faturamento SP2'!$O$2:$O$557,'Faturamento SP2'!$D$2:$D$557,'Infos Relatório'!$B$164,'Faturamento SP2'!$E$2:$E$557,'Infos Relatório'!$B220,'Faturamento SP2'!$Z$2:$Z$557,'Infos Relatório'!AG$1,'Faturamento SP2'!$T$2:$T$557,"Sim")+SUMIFS('Faturamento SP2'!$P$2:$P$557,'Faturamento SP2'!$D$2:$D$557,'Infos Relatório'!$B$164,'Faturamento SP2'!$E$2:$E$557,'Infos Relatório'!$B220,'Faturamento SP2'!$Z$2:$Z$557,'Infos Relatório'!AG$1,'Faturamento SP2'!$T$2:$T$557,"Sim")</f>
        <v>0</v>
      </c>
      <c r="AK220" s="27" t="e">
        <f t="shared" si="65"/>
        <v>#DIV/0!</v>
      </c>
      <c r="AL220" s="24">
        <f>SUMIFS('Faturamento SP2'!$H$2:$H$557,'Faturamento SP2'!$D$2:$D$557,'Infos Relatório'!$B$164,'Faturamento SP2'!$E$2:$E$557,'Infos Relatório'!$B220,'Faturamento SP2'!$Z$2:$Z$557,'Infos Relatório'!AG$1)</f>
        <v>0</v>
      </c>
      <c r="AM220" s="23">
        <f>COUNTIFS('Faturamento SP2'!$D$2:$D$557,'Infos Relatório'!$B$164,'Faturamento SP2'!$E$2:$E$557,'Infos Relatório'!$B220,'Faturamento SP2'!$Z$2:$Z$557,'Infos Relatório'!AM$1)</f>
        <v>0</v>
      </c>
      <c r="AN220" s="14">
        <f>SUMIFS('Faturamento SP2'!$G$2:$G$557,'Faturamento SP2'!$D$2:$D$557,'Infos Relatório'!$B$164,'Faturamento SP2'!$E$2:$E$557,'Infos Relatório'!$B220,'Faturamento SP2'!$Z$2:$Z$557,'Infos Relatório'!AM$1)</f>
        <v>0</v>
      </c>
      <c r="AO220" s="14">
        <f>SUMIFS('Faturamento SP2'!$J$2:$J$557,'Faturamento SP2'!$D$2:$D$557,'Infos Relatório'!$B$164,'Faturamento SP2'!$E$2:$E$557,'Infos Relatório'!$B220,'Faturamento SP2'!$Z$2:$Z$557,'Infos Relatório'!AM$1)</f>
        <v>0</v>
      </c>
      <c r="AP220" s="15">
        <f>SUMIFS('Faturamento SP2'!$O$2:$O$557,'Faturamento SP2'!$D$2:$D$557,'Infos Relatório'!$B$164,'Faturamento SP2'!$E$2:$E$557,'Infos Relatório'!$B220,'Faturamento SP2'!$Z$2:$Z$557,'Infos Relatório'!AM$1,'Faturamento SP2'!$T$2:$T$557,"Sim")+SUMIFS('Faturamento SP2'!$P$2:$P$557,'Faturamento SP2'!$D$2:$D$557,'Infos Relatório'!$B$164,'Faturamento SP2'!$E$2:$E$557,'Infos Relatório'!$B220,'Faturamento SP2'!$Z$2:$Z$557,'Infos Relatório'!AM$1,'Faturamento SP2'!$T$2:$T$557,"Sim")</f>
        <v>0</v>
      </c>
      <c r="AQ220" s="27" t="e">
        <f t="shared" si="66"/>
        <v>#DIV/0!</v>
      </c>
      <c r="AR220" s="24">
        <f>SUMIFS('Faturamento SP2'!$H$2:$H$557,'Faturamento SP2'!$D$2:$D$557,'Infos Relatório'!$B$164,'Faturamento SP2'!$E$2:$E$557,'Infos Relatório'!$B220,'Faturamento SP2'!$Z$2:$Z$557,'Infos Relatório'!AM$1)</f>
        <v>0</v>
      </c>
      <c r="AS220" s="23">
        <f>COUNTIFS('Faturamento SP2'!$D$2:$D$557,'Infos Relatório'!$B$164,'Faturamento SP2'!$E$2:$E$557,'Infos Relatório'!$B220,'Faturamento SP2'!$Z$2:$Z$557,'Infos Relatório'!AS$1)</f>
        <v>0</v>
      </c>
      <c r="AT220" s="14">
        <f>SUMIFS('Faturamento SP2'!$G$2:$G$557,'Faturamento SP2'!$D$2:$D$557,'Infos Relatório'!$B$164,'Faturamento SP2'!$E$2:$E$557,'Infos Relatório'!$B220,'Faturamento SP2'!$Z$2:$Z$557,'Infos Relatório'!AS$1)</f>
        <v>0</v>
      </c>
      <c r="AU220" s="14">
        <f>SUMIFS('Faturamento SP2'!$J$2:$J$557,'Faturamento SP2'!$D$2:$D$557,'Infos Relatório'!$B$164,'Faturamento SP2'!$E$2:$E$557,'Infos Relatório'!$B220,'Faturamento SP2'!$Z$2:$Z$557,'Infos Relatório'!AS$1)</f>
        <v>0</v>
      </c>
      <c r="AV220" s="15">
        <f>SUMIFS('Faturamento SP2'!$O$2:$O$557,'Faturamento SP2'!$D$2:$D$557,'Infos Relatório'!$B$164,'Faturamento SP2'!$E$2:$E$557,'Infos Relatório'!$B220,'Faturamento SP2'!$Z$2:$Z$557,'Infos Relatório'!AS$1,'Faturamento SP2'!$T$2:$T$557,"Sim")+SUMIFS('Faturamento SP2'!$P$2:$P$557,'Faturamento SP2'!$D$2:$D$557,'Infos Relatório'!$B$164,'Faturamento SP2'!$E$2:$E$557,'Infos Relatório'!$B220,'Faturamento SP2'!$Z$2:$Z$557,'Infos Relatório'!AS$1,'Faturamento SP2'!$T$2:$T$557,"Sim")</f>
        <v>0</v>
      </c>
      <c r="AW220" s="27" t="e">
        <f t="shared" si="67"/>
        <v>#DIV/0!</v>
      </c>
      <c r="AX220" s="24">
        <f>SUMIFS('Faturamento SP2'!$H$2:$H$557,'Faturamento SP2'!$D$2:$D$557,'Infos Relatório'!$B$164,'Faturamento SP2'!$E$2:$E$557,'Infos Relatório'!$B220,'Faturamento SP2'!$Z$2:$Z$557,'Infos Relatório'!AS$1)</f>
        <v>0</v>
      </c>
      <c r="AY220" s="23">
        <f>COUNTIFS('Faturamento SP2'!$D$2:$D$557,'Infos Relatório'!$B$164,'Faturamento SP2'!$E$2:$E$557,'Infos Relatório'!$B220,'Faturamento SP2'!$Z$2:$Z$557,'Infos Relatório'!AY$1)</f>
        <v>0</v>
      </c>
      <c r="AZ220" s="14">
        <f>SUMIFS('Faturamento SP2'!$G$2:$G$557,'Faturamento SP2'!$D$2:$D$557,'Infos Relatório'!$B$164,'Faturamento SP2'!$E$2:$E$557,'Infos Relatório'!$B220,'Faturamento SP2'!$Z$2:$Z$557,'Infos Relatório'!AY$1)</f>
        <v>0</v>
      </c>
      <c r="BA220" s="14">
        <f>SUMIFS('Faturamento SP2'!$J$2:$J$557,'Faturamento SP2'!$D$2:$D$557,'Infos Relatório'!$B$164,'Faturamento SP2'!$E$2:$E$557,'Infos Relatório'!$B220,'Faturamento SP2'!$Z$2:$Z$557,'Infos Relatório'!AY$1)</f>
        <v>0</v>
      </c>
      <c r="BB220" s="15">
        <f>SUMIFS('Faturamento SP2'!$O$2:$O$557,'Faturamento SP2'!$D$2:$D$557,'Infos Relatório'!$B$164,'Faturamento SP2'!$E$2:$E$557,'Infos Relatório'!$B220,'Faturamento SP2'!$Z$2:$Z$557,'Infos Relatório'!AY$1,'Faturamento SP2'!$T$2:$T$557,"Sim")+SUMIFS('Faturamento SP2'!$P$2:$P$557,'Faturamento SP2'!$D$2:$D$557,'Infos Relatório'!$B$164,'Faturamento SP2'!$E$2:$E$557,'Infos Relatório'!$B220,'Faturamento SP2'!$Z$2:$Z$557,'Infos Relatório'!AY$1,'Faturamento SP2'!$T$2:$T$557,"Sim")</f>
        <v>0</v>
      </c>
      <c r="BC220" s="27" t="e">
        <f t="shared" si="68"/>
        <v>#DIV/0!</v>
      </c>
      <c r="BD220" s="24">
        <f>SUMIFS('Faturamento SP2'!$H$2:$H$557,'Faturamento SP2'!$D$2:$D$557,'Infos Relatório'!$B$164,'Faturamento SP2'!$E$2:$E$557,'Infos Relatório'!$B220,'Faturamento SP2'!$Z$2:$Z$557,'Infos Relatório'!AY$1)</f>
        <v>0</v>
      </c>
      <c r="BE220" s="23">
        <f>COUNTIFS('Faturamento SP2'!$D$2:$D$557,'Infos Relatório'!$B$164,'Faturamento SP2'!$E$2:$E$557,'Infos Relatório'!$B220,'Faturamento SP2'!$Z$2:$Z$557,'Infos Relatório'!BE$1)</f>
        <v>0</v>
      </c>
      <c r="BF220" s="14">
        <f>SUMIFS('Faturamento SP2'!$G$2:$G$557,'Faturamento SP2'!$D$2:$D$557,'Infos Relatório'!$B$164,'Faturamento SP2'!$E$2:$E$557,'Infos Relatório'!$B220,'Faturamento SP2'!$Z$2:$Z$557,'Infos Relatório'!BE$1)</f>
        <v>0</v>
      </c>
      <c r="BG220" s="14">
        <f>SUMIFS('Faturamento SP2'!$J$2:$J$557,'Faturamento SP2'!$D$2:$D$557,'Infos Relatório'!$B$164,'Faturamento SP2'!$E$2:$E$557,'Infos Relatório'!$B220,'Faturamento SP2'!$Z$2:$Z$557,'Infos Relatório'!BE$1)</f>
        <v>0</v>
      </c>
      <c r="BH220" s="15">
        <f>SUMIFS('Faturamento SP2'!$O$2:$O$557,'Faturamento SP2'!$D$2:$D$557,'Infos Relatório'!$B$164,'Faturamento SP2'!$E$2:$E$557,'Infos Relatório'!$B220,'Faturamento SP2'!$Z$2:$Z$557,'Infos Relatório'!BE$1,'Faturamento SP2'!$T$2:$T$557,"Sim")+SUMIFS('Faturamento SP2'!$P$2:$P$557,'Faturamento SP2'!$D$2:$D$557,'Infos Relatório'!$B$164,'Faturamento SP2'!$E$2:$E$557,'Infos Relatório'!$B220,'Faturamento SP2'!$Z$2:$Z$557,'Infos Relatório'!BE$1,'Faturamento SP2'!$T$2:$T$557,"Sim")</f>
        <v>0</v>
      </c>
      <c r="BI220" s="27" t="e">
        <f t="shared" si="69"/>
        <v>#DIV/0!</v>
      </c>
      <c r="BJ220" s="24">
        <f>SUMIFS('Faturamento SP2'!$H$2:$H$557,'Faturamento SP2'!$D$2:$D$557,'Infos Relatório'!$B$164,'Faturamento SP2'!$E$2:$E$557,'Infos Relatório'!$B220,'Faturamento SP2'!$Z$2:$Z$557,'Infos Relatório'!BE$1)</f>
        <v>0</v>
      </c>
      <c r="BK220" s="23">
        <f>COUNTIFS('Faturamento SP2'!$D$2:$D$557,'Infos Relatório'!$B$164,'Faturamento SP2'!$E$2:$E$557,'Infos Relatório'!$B220,'Faturamento SP2'!$Z$2:$Z$557,'Infos Relatório'!BK$1)</f>
        <v>0</v>
      </c>
      <c r="BL220" s="14">
        <f>SUMIFS('Faturamento SP2'!$G$2:$G$557,'Faturamento SP2'!$D$2:$D$557,'Infos Relatório'!$B$164,'Faturamento SP2'!$E$2:$E$557,'Infos Relatório'!$B220,'Faturamento SP2'!$Z$2:$Z$557,'Infos Relatório'!BK$1)</f>
        <v>0</v>
      </c>
      <c r="BM220" s="14">
        <f>SUMIFS('Faturamento SP2'!$J$2:$J$557,'Faturamento SP2'!$D$2:$D$557,'Infos Relatório'!$B$164,'Faturamento SP2'!$E$2:$E$557,'Infos Relatório'!$B220,'Faturamento SP2'!$Z$2:$Z$557,'Infos Relatório'!BK$1)</f>
        <v>0</v>
      </c>
      <c r="BN220" s="15">
        <f>SUMIFS('Faturamento SP2'!$O$2:$O$557,'Faturamento SP2'!$D$2:$D$557,'Infos Relatório'!$B$164,'Faturamento SP2'!$E$2:$E$557,'Infos Relatório'!$B220,'Faturamento SP2'!$Z$2:$Z$557,'Infos Relatório'!BK$1,'Faturamento SP2'!$T$2:$T$557,"Sim")+SUMIFS('Faturamento SP2'!$P$2:$P$557,'Faturamento SP2'!$D$2:$D$557,'Infos Relatório'!$B$164,'Faturamento SP2'!$E$2:$E$557,'Infos Relatório'!$B220,'Faturamento SP2'!$Z$2:$Z$557,'Infos Relatório'!BK$1,'Faturamento SP2'!$T$2:$T$557,"Sim")</f>
        <v>0</v>
      </c>
      <c r="BO220" s="27" t="e">
        <f t="shared" si="70"/>
        <v>#DIV/0!</v>
      </c>
      <c r="BP220" s="24">
        <f>SUMIFS('Faturamento SP2'!$H$2:$H$557,'Faturamento SP2'!$D$2:$D$557,'Infos Relatório'!$B$164,'Faturamento SP2'!$E$2:$E$557,'Infos Relatório'!$B220,'Faturamento SP2'!$Z$2:$Z$557,'Infos Relatório'!BK$1)</f>
        <v>0</v>
      </c>
      <c r="BQ220" s="23">
        <f>COUNTIFS('Faturamento SP2'!$D$2:$D$557,'Infos Relatório'!$B$164,'Faturamento SP2'!$E$2:$E$557,'Infos Relatório'!$B220,'Faturamento SP2'!$Z$2:$Z$557,'Infos Relatório'!BQ$1)</f>
        <v>0</v>
      </c>
      <c r="BR220" s="14">
        <f>SUMIFS('Faturamento SP2'!$G$2:$G$557,'Faturamento SP2'!$D$2:$D$557,'Infos Relatório'!$B$164,'Faturamento SP2'!$E$2:$E$557,'Infos Relatório'!$B220,'Faturamento SP2'!$Z$2:$Z$557,'Infos Relatório'!BQ$1)</f>
        <v>0</v>
      </c>
      <c r="BS220" s="14">
        <f>SUMIFS('Faturamento SP2'!$J$2:$J$557,'Faturamento SP2'!$D$2:$D$557,'Infos Relatório'!$B$164,'Faturamento SP2'!$E$2:$E$557,'Infos Relatório'!$B220,'Faturamento SP2'!$Z$2:$Z$557,'Infos Relatório'!BQ$1)</f>
        <v>0</v>
      </c>
      <c r="BT220" s="15">
        <f>SUMIFS('Faturamento SP2'!$O$2:$O$557,'Faturamento SP2'!$D$2:$D$557,'Infos Relatório'!$B$164,'Faturamento SP2'!$E$2:$E$557,'Infos Relatório'!$B220,'Faturamento SP2'!$Z$2:$Z$557,'Infos Relatório'!BQ$1,'Faturamento SP2'!$T$2:$T$557,"Sim")+SUMIFS('Faturamento SP2'!$P$2:$P$557,'Faturamento SP2'!$D$2:$D$557,'Infos Relatório'!$B$164,'Faturamento SP2'!$E$2:$E$557,'Infos Relatório'!$B220,'Faturamento SP2'!$Z$2:$Z$557,'Infos Relatório'!BQ$1,'Faturamento SP2'!$T$2:$T$557,"Sim")</f>
        <v>0</v>
      </c>
      <c r="BU220" s="27" t="e">
        <f t="shared" si="71"/>
        <v>#DIV/0!</v>
      </c>
      <c r="BV220" s="24">
        <f>SUMIFS('Faturamento SP2'!$H$2:$H$557,'Faturamento SP2'!$D$2:$D$557,'Infos Relatório'!$B$164,'Faturamento SP2'!$E$2:$E$557,'Infos Relatório'!$B220,'Faturamento SP2'!$Z$2:$Z$557,'Infos Relatório'!BQ$1)</f>
        <v>0</v>
      </c>
    </row>
    <row r="221" spans="2:74">
      <c r="B221" s="17" t="s">
        <v>780</v>
      </c>
      <c r="C221" s="23">
        <f>COUNTIFS('Faturamento SP2'!$D$2:$D$557,'Infos Relatório'!$B$164,'Faturamento SP2'!$E$2:$E$557,'Infos Relatório'!$B221,'Faturamento SP2'!$Z$2:$Z$557,'Infos Relatório'!C$1)</f>
        <v>0</v>
      </c>
      <c r="D221" s="14">
        <f>SUMIFS('Faturamento SP2'!$G$2:$G$557,'Faturamento SP2'!$D$2:$D$557,'Infos Relatório'!$B$164,'Faturamento SP2'!$E$2:$E$557,'Infos Relatório'!$B221,'Faturamento SP2'!$Z$2:$Z$557,'Infos Relatório'!C$1)</f>
        <v>0</v>
      </c>
      <c r="E221" s="55">
        <f>SUMIFS('Faturamento SP2'!$J$2:$J$557,'Faturamento SP2'!$D$2:$D$557,'Infos Relatório'!$B$164,'Faturamento SP2'!$E$2:$E$557,'Infos Relatório'!$B221,'Faturamento SP2'!$Z$2:$Z$557,'Infos Relatório'!C$1)</f>
        <v>0</v>
      </c>
      <c r="F221" s="15">
        <f>SUMIFS('Faturamento SP2'!$O$2:$O$557,'Faturamento SP2'!$D$2:$D$557,'Infos Relatório'!$B$164,'Faturamento SP2'!$E$2:$E$557,'Infos Relatório'!$B221,'Faturamento SP2'!$Z$2:$Z$557,'Infos Relatório'!C$1,'Faturamento SP2'!$T$2:$T$557,"Sim")+SUMIFS('Faturamento SP2'!$P$2:$P$557,'Faturamento SP2'!$D$2:$D$557,'Infos Relatório'!$B$164,'Faturamento SP2'!$E$2:$E$557,'Infos Relatório'!$B221,'Faturamento SP2'!$Z$2:$Z$557,'Infos Relatório'!C$1,'Faturamento SP2'!$T$2:$T$557,"Sim")</f>
        <v>0</v>
      </c>
      <c r="G221" s="60" t="e">
        <f t="shared" si="60"/>
        <v>#DIV/0!</v>
      </c>
      <c r="H221" s="24">
        <f>SUMIFS('Faturamento SP2'!$H$2:$H$557,'Faturamento SP2'!$D$2:$D$557,'Infos Relatório'!$B$164,'Faturamento SP2'!$E$2:$E$557,'Infos Relatório'!$B221,'Faturamento SP2'!$Z$2:$Z$557,'Infos Relatório'!C$1)</f>
        <v>0</v>
      </c>
      <c r="I221" s="23">
        <f>COUNTIFS('Faturamento SP2'!$D$2:$D$557,'Infos Relatório'!$B$164,'Faturamento SP2'!$E$2:$E$557,'Infos Relatório'!$B221,'Faturamento SP2'!$Z$2:$Z$557,'Infos Relatório'!I$1)</f>
        <v>0</v>
      </c>
      <c r="J221" s="14">
        <f>SUMIFS('Faturamento SP2'!$G$2:$G$557,'Faturamento SP2'!$D$2:$D$557,'Infos Relatório'!$B$164,'Faturamento SP2'!$E$2:$E$557,'Infos Relatório'!$B221,'Faturamento SP2'!$Z$2:$Z$557,'Infos Relatório'!I$1)</f>
        <v>0</v>
      </c>
      <c r="K221" s="55">
        <f>SUMIFS('Faturamento SP2'!$J$2:$J$557,'Faturamento SP2'!$D$2:$D$557,'Infos Relatório'!$B$164,'Faturamento SP2'!$E$2:$E$557,'Infos Relatório'!$B221,'Faturamento SP2'!$Z$2:$Z$557,'Infos Relatório'!I$1)</f>
        <v>0</v>
      </c>
      <c r="L221" s="15">
        <f>SUMIFS('Faturamento SP2'!$O$2:$O$557,'Faturamento SP2'!$D$2:$D$557,'Infos Relatório'!$B$164,'Faturamento SP2'!$E$2:$E$557,'Infos Relatório'!$B221,'Faturamento SP2'!$Z$2:$Z$557,'Infos Relatório'!I$1,'Faturamento SP2'!$T$2:$T$557,"Sim")+SUMIFS('Faturamento SP2'!$P$2:$P$557,'Faturamento SP2'!$D$2:$D$557,'Infos Relatório'!$B$164,'Faturamento SP2'!$E$2:$E$557,'Infos Relatório'!$B221,'Faturamento SP2'!$Z$2:$Z$557,'Infos Relatório'!I$1,'Faturamento SP2'!$T$2:$T$557,"Sim")</f>
        <v>0</v>
      </c>
      <c r="M221" s="27" t="e">
        <f t="shared" si="61"/>
        <v>#DIV/0!</v>
      </c>
      <c r="N221" s="24">
        <f>SUMIFS('Faturamento SP2'!$H$2:$H$557,'Faturamento SP2'!$D$2:$D$557,'Infos Relatório'!$B$164,'Faturamento SP2'!$E$2:$E$557,'Infos Relatório'!$B221,'Faturamento SP2'!$Z$2:$Z$557,'Infos Relatório'!I$1)</f>
        <v>0</v>
      </c>
      <c r="O221" s="23">
        <f>COUNTIFS('Faturamento SP2'!$D$2:$D$557,'Infos Relatório'!$B$164,'Faturamento SP2'!$E$2:$E$557,'Infos Relatório'!$B221,'Faturamento SP2'!$Z$2:$Z$557,'Infos Relatório'!O$1)</f>
        <v>0</v>
      </c>
      <c r="P221" s="14">
        <f>SUMIFS('Faturamento SP2'!$G$2:$G$557,'Faturamento SP2'!$D$2:$D$557,'Infos Relatório'!$B$164,'Faturamento SP2'!$E$2:$E$557,'Infos Relatório'!$B221,'Faturamento SP2'!$Z$2:$Z$557,'Infos Relatório'!O$1)</f>
        <v>0</v>
      </c>
      <c r="Q221" s="14">
        <f>SUMIFS('Faturamento SP2'!$J$2:$J$557,'Faturamento SP2'!$D$2:$D$557,'Infos Relatório'!$B$164,'Faturamento SP2'!$E$2:$E$557,'Infos Relatório'!$B221,'Faturamento SP2'!$Z$2:$Z$557,'Infos Relatório'!O$1)</f>
        <v>0</v>
      </c>
      <c r="R221" s="15">
        <f>SUMIFS('Faturamento SP2'!$O$2:$O$557,'Faturamento SP2'!$D$2:$D$557,'Infos Relatório'!$B$164,'Faturamento SP2'!$E$2:$E$557,'Infos Relatório'!$B221,'Faturamento SP2'!$Z$2:$Z$557,'Infos Relatório'!O$1,'Faturamento SP2'!$T$2:$T$557,"Sim")+SUMIFS('Faturamento SP2'!$P$2:$P$557,'Faturamento SP2'!$D$2:$D$557,'Infos Relatório'!$B$164,'Faturamento SP2'!$E$2:$E$557,'Infos Relatório'!$B221,'Faturamento SP2'!$Z$2:$Z$557,'Infos Relatório'!O$1,'Faturamento SP2'!$T$2:$T$557,"Sim")</f>
        <v>0</v>
      </c>
      <c r="S221" s="27" t="e">
        <f t="shared" si="62"/>
        <v>#DIV/0!</v>
      </c>
      <c r="T221" s="24">
        <f>SUMIFS('Faturamento SP2'!$H$2:$H$557,'Faturamento SP2'!$D$2:$D$557,'Infos Relatório'!$B$164,'Faturamento SP2'!$E$2:$E$557,'Infos Relatório'!$B221,'Faturamento SP2'!$Z$2:$Z$557,'Infos Relatório'!O$1)</f>
        <v>0</v>
      </c>
      <c r="U221" s="23">
        <f>COUNTIFS('Faturamento SP2'!$D$2:$D$557,'Infos Relatório'!$B$164,'Faturamento SP2'!$E$2:$E$557,'Infos Relatório'!$B221,'Faturamento SP2'!$Z$2:$Z$557,'Infos Relatório'!U$1)</f>
        <v>0</v>
      </c>
      <c r="V221" s="14">
        <f>SUMIFS('Faturamento SP2'!$G$2:$G$557,'Faturamento SP2'!$D$2:$D$557,'Infos Relatório'!$B$164,'Faturamento SP2'!$E$2:$E$557,'Infos Relatório'!$B221,'Faturamento SP2'!$Z$2:$Z$557,'Infos Relatório'!U$1)</f>
        <v>0</v>
      </c>
      <c r="W221" s="14">
        <f>SUMIFS('Faturamento SP2'!$J$2:$J$557,'Faturamento SP2'!$D$2:$D$557,'Infos Relatório'!$B$164,'Faturamento SP2'!$E$2:$E$557,'Infos Relatório'!$B221,'Faturamento SP2'!$Z$2:$Z$557,'Infos Relatório'!U$1)</f>
        <v>0</v>
      </c>
      <c r="X221" s="15">
        <f>SUMIFS('Faturamento SP2'!$O$2:$O$557,'Faturamento SP2'!$D$2:$D$557,'Infos Relatório'!$B$164,'Faturamento SP2'!$E$2:$E$557,'Infos Relatório'!$B221,'Faturamento SP2'!$Z$2:$Z$557,'Infos Relatório'!U$1,'Faturamento SP2'!$T$2:$T$557,"Sim")+SUMIFS('Faturamento SP2'!$P$2:$P$557,'Faturamento SP2'!$D$2:$D$557,'Infos Relatório'!$B$164,'Faturamento SP2'!$E$2:$E$557,'Infos Relatório'!$B221,'Faturamento SP2'!$Z$2:$Z$557,'Infos Relatório'!U$1,'Faturamento SP2'!$T$2:$T$557,"Sim")</f>
        <v>0</v>
      </c>
      <c r="Y221" s="27" t="e">
        <f t="shared" si="63"/>
        <v>#DIV/0!</v>
      </c>
      <c r="Z221" s="24">
        <f>SUMIFS('Faturamento SP2'!$H$2:$H$557,'Faturamento SP2'!$D$2:$D$557,'Infos Relatório'!$B$164,'Faturamento SP2'!$E$2:$E$557,'Infos Relatório'!$B221,'Faturamento SP2'!$Z$2:$Z$557,'Infos Relatório'!U$1)</f>
        <v>0</v>
      </c>
      <c r="AA221" s="23">
        <f>COUNTIFS('Faturamento SP2'!$D$2:$D$557,'Infos Relatório'!$B$164,'Faturamento SP2'!$E$2:$E$557,'Infos Relatório'!$B221,'Faturamento SP2'!$Z$2:$Z$557,'Infos Relatório'!AA$1)</f>
        <v>0</v>
      </c>
      <c r="AB221" s="14">
        <f>SUMIFS('Faturamento SP2'!$G$2:$G$557,'Faturamento SP2'!$D$2:$D$557,'Infos Relatório'!$B$164,'Faturamento SP2'!$E$2:$E$557,'Infos Relatório'!$B221,'Faturamento SP2'!$Z$2:$Z$557,'Infos Relatório'!AA$1)</f>
        <v>0</v>
      </c>
      <c r="AC221" s="14">
        <f>SUMIFS('Faturamento SP2'!$J$2:$J$557,'Faturamento SP2'!$D$2:$D$557,'Infos Relatório'!$B$164,'Faturamento SP2'!$E$2:$E$557,'Infos Relatório'!$B221,'Faturamento SP2'!$Z$2:$Z$557,'Infos Relatório'!AA$1)</f>
        <v>0</v>
      </c>
      <c r="AD221" s="15">
        <f>SUMIFS('Faturamento SP2'!$O$2:$O$557,'Faturamento SP2'!$D$2:$D$557,'Infos Relatório'!$B$164,'Faturamento SP2'!$E$2:$E$557,'Infos Relatório'!$B221,'Faturamento SP2'!$Z$2:$Z$557,'Infos Relatório'!AA$1,'Faturamento SP2'!$T$2:$T$557,"Sim")+SUMIFS('Faturamento SP2'!$P$2:$P$557,'Faturamento SP2'!$D$2:$D$557,'Infos Relatório'!$B$164,'Faturamento SP2'!$E$2:$E$557,'Infos Relatório'!$B221,'Faturamento SP2'!$Z$2:$Z$557,'Infos Relatório'!AA$1,'Faturamento SP2'!$T$2:$T$557,"Sim")</f>
        <v>0</v>
      </c>
      <c r="AE221" s="27" t="e">
        <f t="shared" si="64"/>
        <v>#DIV/0!</v>
      </c>
      <c r="AF221" s="24">
        <f>SUMIFS('Faturamento SP2'!$H$2:$H$557,'Faturamento SP2'!$D$2:$D$557,'Infos Relatório'!$B$164,'Faturamento SP2'!$E$2:$E$557,'Infos Relatório'!$B221,'Faturamento SP2'!$Z$2:$Z$557,'Infos Relatório'!AA$1)</f>
        <v>0</v>
      </c>
      <c r="AG221" s="23">
        <f>COUNTIFS('Faturamento SP2'!$D$2:$D$557,'Infos Relatório'!$B$164,'Faturamento SP2'!$E$2:$E$557,'Infos Relatório'!$B221,'Faturamento SP2'!$Z$2:$Z$557,'Infos Relatório'!AG$1)</f>
        <v>0</v>
      </c>
      <c r="AH221" s="14">
        <f>SUMIFS('Faturamento SP2'!$G$2:$G$557,'Faturamento SP2'!$D$2:$D$557,'Infos Relatório'!$B$164,'Faturamento SP2'!$E$2:$E$557,'Infos Relatório'!$B221,'Faturamento SP2'!$Z$2:$Z$557,'Infos Relatório'!AG$1)</f>
        <v>0</v>
      </c>
      <c r="AI221" s="14">
        <f>SUMIFS('Faturamento SP2'!$J$2:$J$557,'Faturamento SP2'!$D$2:$D$557,'Infos Relatório'!$B$164,'Faturamento SP2'!$E$2:$E$557,'Infos Relatório'!$B221,'Faturamento SP2'!$Z$2:$Z$557,'Infos Relatório'!AG$1)</f>
        <v>0</v>
      </c>
      <c r="AJ221" s="15">
        <f>SUMIFS('Faturamento SP2'!$O$2:$O$557,'Faturamento SP2'!$D$2:$D$557,'Infos Relatório'!$B$164,'Faturamento SP2'!$E$2:$E$557,'Infos Relatório'!$B221,'Faturamento SP2'!$Z$2:$Z$557,'Infos Relatório'!AG$1,'Faturamento SP2'!$T$2:$T$557,"Sim")+SUMIFS('Faturamento SP2'!$P$2:$P$557,'Faturamento SP2'!$D$2:$D$557,'Infos Relatório'!$B$164,'Faturamento SP2'!$E$2:$E$557,'Infos Relatório'!$B221,'Faturamento SP2'!$Z$2:$Z$557,'Infos Relatório'!AG$1,'Faturamento SP2'!$T$2:$T$557,"Sim")</f>
        <v>0</v>
      </c>
      <c r="AK221" s="27" t="e">
        <f t="shared" si="65"/>
        <v>#DIV/0!</v>
      </c>
      <c r="AL221" s="24">
        <f>SUMIFS('Faturamento SP2'!$H$2:$H$557,'Faturamento SP2'!$D$2:$D$557,'Infos Relatório'!$B$164,'Faturamento SP2'!$E$2:$E$557,'Infos Relatório'!$B221,'Faturamento SP2'!$Z$2:$Z$557,'Infos Relatório'!AG$1)</f>
        <v>0</v>
      </c>
      <c r="AM221" s="23">
        <f>COUNTIFS('Faturamento SP2'!$D$2:$D$557,'Infos Relatório'!$B$164,'Faturamento SP2'!$E$2:$E$557,'Infos Relatório'!$B221,'Faturamento SP2'!$Z$2:$Z$557,'Infos Relatório'!AM$1)</f>
        <v>0</v>
      </c>
      <c r="AN221" s="14">
        <f>SUMIFS('Faturamento SP2'!$G$2:$G$557,'Faturamento SP2'!$D$2:$D$557,'Infos Relatório'!$B$164,'Faturamento SP2'!$E$2:$E$557,'Infos Relatório'!$B221,'Faturamento SP2'!$Z$2:$Z$557,'Infos Relatório'!AM$1)</f>
        <v>0</v>
      </c>
      <c r="AO221" s="14">
        <f>SUMIFS('Faturamento SP2'!$J$2:$J$557,'Faturamento SP2'!$D$2:$D$557,'Infos Relatório'!$B$164,'Faturamento SP2'!$E$2:$E$557,'Infos Relatório'!$B221,'Faturamento SP2'!$Z$2:$Z$557,'Infos Relatório'!AM$1)</f>
        <v>0</v>
      </c>
      <c r="AP221" s="15">
        <f>SUMIFS('Faturamento SP2'!$O$2:$O$557,'Faturamento SP2'!$D$2:$D$557,'Infos Relatório'!$B$164,'Faturamento SP2'!$E$2:$E$557,'Infos Relatório'!$B221,'Faturamento SP2'!$Z$2:$Z$557,'Infos Relatório'!AM$1,'Faturamento SP2'!$T$2:$T$557,"Sim")+SUMIFS('Faturamento SP2'!$P$2:$P$557,'Faturamento SP2'!$D$2:$D$557,'Infos Relatório'!$B$164,'Faturamento SP2'!$E$2:$E$557,'Infos Relatório'!$B221,'Faturamento SP2'!$Z$2:$Z$557,'Infos Relatório'!AM$1,'Faturamento SP2'!$T$2:$T$557,"Sim")</f>
        <v>0</v>
      </c>
      <c r="AQ221" s="27" t="e">
        <f t="shared" si="66"/>
        <v>#DIV/0!</v>
      </c>
      <c r="AR221" s="24">
        <f>SUMIFS('Faturamento SP2'!$H$2:$H$557,'Faturamento SP2'!$D$2:$D$557,'Infos Relatório'!$B$164,'Faturamento SP2'!$E$2:$E$557,'Infos Relatório'!$B221,'Faturamento SP2'!$Z$2:$Z$557,'Infos Relatório'!AM$1)</f>
        <v>0</v>
      </c>
      <c r="AS221" s="23">
        <f>COUNTIFS('Faturamento SP2'!$D$2:$D$557,'Infos Relatório'!$B$164,'Faturamento SP2'!$E$2:$E$557,'Infos Relatório'!$B221,'Faturamento SP2'!$Z$2:$Z$557,'Infos Relatório'!AS$1)</f>
        <v>0</v>
      </c>
      <c r="AT221" s="14">
        <f>SUMIFS('Faturamento SP2'!$G$2:$G$557,'Faturamento SP2'!$D$2:$D$557,'Infos Relatório'!$B$164,'Faturamento SP2'!$E$2:$E$557,'Infos Relatório'!$B221,'Faturamento SP2'!$Z$2:$Z$557,'Infos Relatório'!AS$1)</f>
        <v>0</v>
      </c>
      <c r="AU221" s="14">
        <f>SUMIFS('Faturamento SP2'!$J$2:$J$557,'Faturamento SP2'!$D$2:$D$557,'Infos Relatório'!$B$164,'Faturamento SP2'!$E$2:$E$557,'Infos Relatório'!$B221,'Faturamento SP2'!$Z$2:$Z$557,'Infos Relatório'!AS$1)</f>
        <v>0</v>
      </c>
      <c r="AV221" s="15">
        <f>SUMIFS('Faturamento SP2'!$O$2:$O$557,'Faturamento SP2'!$D$2:$D$557,'Infos Relatório'!$B$164,'Faturamento SP2'!$E$2:$E$557,'Infos Relatório'!$B221,'Faturamento SP2'!$Z$2:$Z$557,'Infos Relatório'!AS$1,'Faturamento SP2'!$T$2:$T$557,"Sim")+SUMIFS('Faturamento SP2'!$P$2:$P$557,'Faturamento SP2'!$D$2:$D$557,'Infos Relatório'!$B$164,'Faturamento SP2'!$E$2:$E$557,'Infos Relatório'!$B221,'Faturamento SP2'!$Z$2:$Z$557,'Infos Relatório'!AS$1,'Faturamento SP2'!$T$2:$T$557,"Sim")</f>
        <v>0</v>
      </c>
      <c r="AW221" s="27" t="e">
        <f t="shared" si="67"/>
        <v>#DIV/0!</v>
      </c>
      <c r="AX221" s="24">
        <f>SUMIFS('Faturamento SP2'!$H$2:$H$557,'Faturamento SP2'!$D$2:$D$557,'Infos Relatório'!$B$164,'Faturamento SP2'!$E$2:$E$557,'Infos Relatório'!$B221,'Faturamento SP2'!$Z$2:$Z$557,'Infos Relatório'!AS$1)</f>
        <v>0</v>
      </c>
      <c r="AY221" s="23">
        <f>COUNTIFS('Faturamento SP2'!$D$2:$D$557,'Infos Relatório'!$B$164,'Faturamento SP2'!$E$2:$E$557,'Infos Relatório'!$B221,'Faturamento SP2'!$Z$2:$Z$557,'Infos Relatório'!AY$1)</f>
        <v>0</v>
      </c>
      <c r="AZ221" s="14">
        <f>SUMIFS('Faturamento SP2'!$G$2:$G$557,'Faturamento SP2'!$D$2:$D$557,'Infos Relatório'!$B$164,'Faturamento SP2'!$E$2:$E$557,'Infos Relatório'!$B221,'Faturamento SP2'!$Z$2:$Z$557,'Infos Relatório'!AY$1)</f>
        <v>0</v>
      </c>
      <c r="BA221" s="14">
        <f>SUMIFS('Faturamento SP2'!$J$2:$J$557,'Faturamento SP2'!$D$2:$D$557,'Infos Relatório'!$B$164,'Faturamento SP2'!$E$2:$E$557,'Infos Relatório'!$B221,'Faturamento SP2'!$Z$2:$Z$557,'Infos Relatório'!AY$1)</f>
        <v>0</v>
      </c>
      <c r="BB221" s="15">
        <f>SUMIFS('Faturamento SP2'!$O$2:$O$557,'Faturamento SP2'!$D$2:$D$557,'Infos Relatório'!$B$164,'Faturamento SP2'!$E$2:$E$557,'Infos Relatório'!$B221,'Faturamento SP2'!$Z$2:$Z$557,'Infos Relatório'!AY$1,'Faturamento SP2'!$T$2:$T$557,"Sim")+SUMIFS('Faturamento SP2'!$P$2:$P$557,'Faturamento SP2'!$D$2:$D$557,'Infos Relatório'!$B$164,'Faturamento SP2'!$E$2:$E$557,'Infos Relatório'!$B221,'Faturamento SP2'!$Z$2:$Z$557,'Infos Relatório'!AY$1,'Faturamento SP2'!$T$2:$T$557,"Sim")</f>
        <v>0</v>
      </c>
      <c r="BC221" s="27" t="e">
        <f t="shared" si="68"/>
        <v>#DIV/0!</v>
      </c>
      <c r="BD221" s="24">
        <f>SUMIFS('Faturamento SP2'!$H$2:$H$557,'Faturamento SP2'!$D$2:$D$557,'Infos Relatório'!$B$164,'Faturamento SP2'!$E$2:$E$557,'Infos Relatório'!$B221,'Faturamento SP2'!$Z$2:$Z$557,'Infos Relatório'!AY$1)</f>
        <v>0</v>
      </c>
      <c r="BE221" s="23">
        <f>COUNTIFS('Faturamento SP2'!$D$2:$D$557,'Infos Relatório'!$B$164,'Faturamento SP2'!$E$2:$E$557,'Infos Relatório'!$B221,'Faturamento SP2'!$Z$2:$Z$557,'Infos Relatório'!BE$1)</f>
        <v>0</v>
      </c>
      <c r="BF221" s="14">
        <f>SUMIFS('Faturamento SP2'!$G$2:$G$557,'Faturamento SP2'!$D$2:$D$557,'Infos Relatório'!$B$164,'Faturamento SP2'!$E$2:$E$557,'Infos Relatório'!$B221,'Faturamento SP2'!$Z$2:$Z$557,'Infos Relatório'!BE$1)</f>
        <v>0</v>
      </c>
      <c r="BG221" s="14">
        <f>SUMIFS('Faturamento SP2'!$J$2:$J$557,'Faturamento SP2'!$D$2:$D$557,'Infos Relatório'!$B$164,'Faturamento SP2'!$E$2:$E$557,'Infos Relatório'!$B221,'Faturamento SP2'!$Z$2:$Z$557,'Infos Relatório'!BE$1)</f>
        <v>0</v>
      </c>
      <c r="BH221" s="15">
        <f>SUMIFS('Faturamento SP2'!$O$2:$O$557,'Faturamento SP2'!$D$2:$D$557,'Infos Relatório'!$B$164,'Faturamento SP2'!$E$2:$E$557,'Infos Relatório'!$B221,'Faturamento SP2'!$Z$2:$Z$557,'Infos Relatório'!BE$1,'Faturamento SP2'!$T$2:$T$557,"Sim")+SUMIFS('Faturamento SP2'!$P$2:$P$557,'Faturamento SP2'!$D$2:$D$557,'Infos Relatório'!$B$164,'Faturamento SP2'!$E$2:$E$557,'Infos Relatório'!$B221,'Faturamento SP2'!$Z$2:$Z$557,'Infos Relatório'!BE$1,'Faturamento SP2'!$T$2:$T$557,"Sim")</f>
        <v>0</v>
      </c>
      <c r="BI221" s="27" t="e">
        <f t="shared" si="69"/>
        <v>#DIV/0!</v>
      </c>
      <c r="BJ221" s="24">
        <f>SUMIFS('Faturamento SP2'!$H$2:$H$557,'Faturamento SP2'!$D$2:$D$557,'Infos Relatório'!$B$164,'Faturamento SP2'!$E$2:$E$557,'Infos Relatório'!$B221,'Faturamento SP2'!$Z$2:$Z$557,'Infos Relatório'!BE$1)</f>
        <v>0</v>
      </c>
      <c r="BK221" s="23">
        <f>COUNTIFS('Faturamento SP2'!$D$2:$D$557,'Infos Relatório'!$B$164,'Faturamento SP2'!$E$2:$E$557,'Infos Relatório'!$B221,'Faturamento SP2'!$Z$2:$Z$557,'Infos Relatório'!BK$1)</f>
        <v>0</v>
      </c>
      <c r="BL221" s="14">
        <f>SUMIFS('Faturamento SP2'!$G$2:$G$557,'Faturamento SP2'!$D$2:$D$557,'Infos Relatório'!$B$164,'Faturamento SP2'!$E$2:$E$557,'Infos Relatório'!$B221,'Faturamento SP2'!$Z$2:$Z$557,'Infos Relatório'!BK$1)</f>
        <v>0</v>
      </c>
      <c r="BM221" s="14">
        <f>SUMIFS('Faturamento SP2'!$J$2:$J$557,'Faturamento SP2'!$D$2:$D$557,'Infos Relatório'!$B$164,'Faturamento SP2'!$E$2:$E$557,'Infos Relatório'!$B221,'Faturamento SP2'!$Z$2:$Z$557,'Infos Relatório'!BK$1)</f>
        <v>0</v>
      </c>
      <c r="BN221" s="15">
        <f>SUMIFS('Faturamento SP2'!$O$2:$O$557,'Faturamento SP2'!$D$2:$D$557,'Infos Relatório'!$B$164,'Faturamento SP2'!$E$2:$E$557,'Infos Relatório'!$B221,'Faturamento SP2'!$Z$2:$Z$557,'Infos Relatório'!BK$1,'Faturamento SP2'!$T$2:$T$557,"Sim")+SUMIFS('Faturamento SP2'!$P$2:$P$557,'Faturamento SP2'!$D$2:$D$557,'Infos Relatório'!$B$164,'Faturamento SP2'!$E$2:$E$557,'Infos Relatório'!$B221,'Faturamento SP2'!$Z$2:$Z$557,'Infos Relatório'!BK$1,'Faturamento SP2'!$T$2:$T$557,"Sim")</f>
        <v>0</v>
      </c>
      <c r="BO221" s="27" t="e">
        <f t="shared" si="70"/>
        <v>#DIV/0!</v>
      </c>
      <c r="BP221" s="24">
        <f>SUMIFS('Faturamento SP2'!$H$2:$H$557,'Faturamento SP2'!$D$2:$D$557,'Infos Relatório'!$B$164,'Faturamento SP2'!$E$2:$E$557,'Infos Relatório'!$B221,'Faturamento SP2'!$Z$2:$Z$557,'Infos Relatório'!BK$1)</f>
        <v>0</v>
      </c>
      <c r="BQ221" s="23">
        <f>COUNTIFS('Faturamento SP2'!$D$2:$D$557,'Infos Relatório'!$B$164,'Faturamento SP2'!$E$2:$E$557,'Infos Relatório'!$B221,'Faturamento SP2'!$Z$2:$Z$557,'Infos Relatório'!BQ$1)</f>
        <v>0</v>
      </c>
      <c r="BR221" s="14">
        <f>SUMIFS('Faturamento SP2'!$G$2:$G$557,'Faturamento SP2'!$D$2:$D$557,'Infos Relatório'!$B$164,'Faturamento SP2'!$E$2:$E$557,'Infos Relatório'!$B221,'Faturamento SP2'!$Z$2:$Z$557,'Infos Relatório'!BQ$1)</f>
        <v>0</v>
      </c>
      <c r="BS221" s="14">
        <f>SUMIFS('Faturamento SP2'!$J$2:$J$557,'Faturamento SP2'!$D$2:$D$557,'Infos Relatório'!$B$164,'Faturamento SP2'!$E$2:$E$557,'Infos Relatório'!$B221,'Faturamento SP2'!$Z$2:$Z$557,'Infos Relatório'!BQ$1)</f>
        <v>0</v>
      </c>
      <c r="BT221" s="15">
        <f>SUMIFS('Faturamento SP2'!$O$2:$O$557,'Faturamento SP2'!$D$2:$D$557,'Infos Relatório'!$B$164,'Faturamento SP2'!$E$2:$E$557,'Infos Relatório'!$B221,'Faturamento SP2'!$Z$2:$Z$557,'Infos Relatório'!BQ$1,'Faturamento SP2'!$T$2:$T$557,"Sim")+SUMIFS('Faturamento SP2'!$P$2:$P$557,'Faturamento SP2'!$D$2:$D$557,'Infos Relatório'!$B$164,'Faturamento SP2'!$E$2:$E$557,'Infos Relatório'!$B221,'Faturamento SP2'!$Z$2:$Z$557,'Infos Relatório'!BQ$1,'Faturamento SP2'!$T$2:$T$557,"Sim")</f>
        <v>0</v>
      </c>
      <c r="BU221" s="27" t="e">
        <f t="shared" si="71"/>
        <v>#DIV/0!</v>
      </c>
      <c r="BV221" s="24">
        <f>SUMIFS('Faturamento SP2'!$H$2:$H$557,'Faturamento SP2'!$D$2:$D$557,'Infos Relatório'!$B$164,'Faturamento SP2'!$E$2:$E$557,'Infos Relatório'!$B221,'Faturamento SP2'!$Z$2:$Z$557,'Infos Relatório'!BQ$1)</f>
        <v>0</v>
      </c>
    </row>
    <row r="222" spans="2:74">
      <c r="B222" s="17" t="s">
        <v>781</v>
      </c>
      <c r="C222" s="23">
        <f>COUNTIFS('Faturamento SP2'!$D$2:$D$557,'Infos Relatório'!$B$164,'Faturamento SP2'!$E$2:$E$557,'Infos Relatório'!$B222,'Faturamento SP2'!$Z$2:$Z$557,'Infos Relatório'!C$1)</f>
        <v>0</v>
      </c>
      <c r="D222" s="14">
        <f>SUMIFS('Faturamento SP2'!$G$2:$G$557,'Faturamento SP2'!$D$2:$D$557,'Infos Relatório'!$B$164,'Faturamento SP2'!$E$2:$E$557,'Infos Relatório'!$B222,'Faturamento SP2'!$Z$2:$Z$557,'Infos Relatório'!C$1)</f>
        <v>0</v>
      </c>
      <c r="E222" s="55">
        <f>SUMIFS('Faturamento SP2'!$J$2:$J$557,'Faturamento SP2'!$D$2:$D$557,'Infos Relatório'!$B$164,'Faturamento SP2'!$E$2:$E$557,'Infos Relatório'!$B222,'Faturamento SP2'!$Z$2:$Z$557,'Infos Relatório'!C$1)</f>
        <v>0</v>
      </c>
      <c r="F222" s="15">
        <f>SUMIFS('Faturamento SP2'!$O$2:$O$557,'Faturamento SP2'!$D$2:$D$557,'Infos Relatório'!$B$164,'Faturamento SP2'!$E$2:$E$557,'Infos Relatório'!$B222,'Faturamento SP2'!$Z$2:$Z$557,'Infos Relatório'!C$1,'Faturamento SP2'!$T$2:$T$557,"Sim")+SUMIFS('Faturamento SP2'!$P$2:$P$557,'Faturamento SP2'!$D$2:$D$557,'Infos Relatório'!$B$164,'Faturamento SP2'!$E$2:$E$557,'Infos Relatório'!$B222,'Faturamento SP2'!$Z$2:$Z$557,'Infos Relatório'!C$1,'Faturamento SP2'!$T$2:$T$557,"Sim")</f>
        <v>0</v>
      </c>
      <c r="G222" s="60" t="e">
        <f t="shared" si="60"/>
        <v>#DIV/0!</v>
      </c>
      <c r="H222" s="24">
        <f>SUMIFS('Faturamento SP2'!$H$2:$H$557,'Faturamento SP2'!$D$2:$D$557,'Infos Relatório'!$B$164,'Faturamento SP2'!$E$2:$E$557,'Infos Relatório'!$B222,'Faturamento SP2'!$Z$2:$Z$557,'Infos Relatório'!C$1)</f>
        <v>0</v>
      </c>
      <c r="I222" s="23">
        <f>COUNTIFS('Faturamento SP2'!$D$2:$D$557,'Infos Relatório'!$B$164,'Faturamento SP2'!$E$2:$E$557,'Infos Relatório'!$B222,'Faturamento SP2'!$Z$2:$Z$557,'Infos Relatório'!I$1)</f>
        <v>0</v>
      </c>
      <c r="J222" s="14">
        <f>SUMIFS('Faturamento SP2'!$G$2:$G$557,'Faturamento SP2'!$D$2:$D$557,'Infos Relatório'!$B$164,'Faturamento SP2'!$E$2:$E$557,'Infos Relatório'!$B222,'Faturamento SP2'!$Z$2:$Z$557,'Infos Relatório'!I$1)</f>
        <v>0</v>
      </c>
      <c r="K222" s="55">
        <f>SUMIFS('Faturamento SP2'!$J$2:$J$557,'Faturamento SP2'!$D$2:$D$557,'Infos Relatório'!$B$164,'Faturamento SP2'!$E$2:$E$557,'Infos Relatório'!$B222,'Faturamento SP2'!$Z$2:$Z$557,'Infos Relatório'!I$1)</f>
        <v>0</v>
      </c>
      <c r="L222" s="15">
        <f>SUMIFS('Faturamento SP2'!$O$2:$O$557,'Faturamento SP2'!$D$2:$D$557,'Infos Relatório'!$B$164,'Faturamento SP2'!$E$2:$E$557,'Infos Relatório'!$B222,'Faturamento SP2'!$Z$2:$Z$557,'Infos Relatório'!I$1,'Faturamento SP2'!$T$2:$T$557,"Sim")+SUMIFS('Faturamento SP2'!$P$2:$P$557,'Faturamento SP2'!$D$2:$D$557,'Infos Relatório'!$B$164,'Faturamento SP2'!$E$2:$E$557,'Infos Relatório'!$B222,'Faturamento SP2'!$Z$2:$Z$557,'Infos Relatório'!I$1,'Faturamento SP2'!$T$2:$T$557,"Sim")</f>
        <v>0</v>
      </c>
      <c r="M222" s="27" t="e">
        <f t="shared" si="61"/>
        <v>#DIV/0!</v>
      </c>
      <c r="N222" s="24">
        <f>SUMIFS('Faturamento SP2'!$H$2:$H$557,'Faturamento SP2'!$D$2:$D$557,'Infos Relatório'!$B$164,'Faturamento SP2'!$E$2:$E$557,'Infos Relatório'!$B222,'Faturamento SP2'!$Z$2:$Z$557,'Infos Relatório'!I$1)</f>
        <v>0</v>
      </c>
      <c r="O222" s="23">
        <f>COUNTIFS('Faturamento SP2'!$D$2:$D$557,'Infos Relatório'!$B$164,'Faturamento SP2'!$E$2:$E$557,'Infos Relatório'!$B222,'Faturamento SP2'!$Z$2:$Z$557,'Infos Relatório'!O$1)</f>
        <v>0</v>
      </c>
      <c r="P222" s="14">
        <f>SUMIFS('Faturamento SP2'!$G$2:$G$557,'Faturamento SP2'!$D$2:$D$557,'Infos Relatório'!$B$164,'Faturamento SP2'!$E$2:$E$557,'Infos Relatório'!$B222,'Faturamento SP2'!$Z$2:$Z$557,'Infos Relatório'!O$1)</f>
        <v>0</v>
      </c>
      <c r="Q222" s="14">
        <f>SUMIFS('Faturamento SP2'!$J$2:$J$557,'Faturamento SP2'!$D$2:$D$557,'Infos Relatório'!$B$164,'Faturamento SP2'!$E$2:$E$557,'Infos Relatório'!$B222,'Faturamento SP2'!$Z$2:$Z$557,'Infos Relatório'!O$1)</f>
        <v>0</v>
      </c>
      <c r="R222" s="15">
        <f>SUMIFS('Faturamento SP2'!$O$2:$O$557,'Faturamento SP2'!$D$2:$D$557,'Infos Relatório'!$B$164,'Faturamento SP2'!$E$2:$E$557,'Infos Relatório'!$B222,'Faturamento SP2'!$Z$2:$Z$557,'Infos Relatório'!O$1,'Faturamento SP2'!$T$2:$T$557,"Sim")+SUMIFS('Faturamento SP2'!$P$2:$P$557,'Faturamento SP2'!$D$2:$D$557,'Infos Relatório'!$B$164,'Faturamento SP2'!$E$2:$E$557,'Infos Relatório'!$B222,'Faturamento SP2'!$Z$2:$Z$557,'Infos Relatório'!O$1,'Faturamento SP2'!$T$2:$T$557,"Sim")</f>
        <v>0</v>
      </c>
      <c r="S222" s="27" t="e">
        <f t="shared" si="62"/>
        <v>#DIV/0!</v>
      </c>
      <c r="T222" s="24">
        <f>SUMIFS('Faturamento SP2'!$H$2:$H$557,'Faturamento SP2'!$D$2:$D$557,'Infos Relatório'!$B$164,'Faturamento SP2'!$E$2:$E$557,'Infos Relatório'!$B222,'Faturamento SP2'!$Z$2:$Z$557,'Infos Relatório'!O$1)</f>
        <v>0</v>
      </c>
      <c r="U222" s="23">
        <f>COUNTIFS('Faturamento SP2'!$D$2:$D$557,'Infos Relatório'!$B$164,'Faturamento SP2'!$E$2:$E$557,'Infos Relatório'!$B222,'Faturamento SP2'!$Z$2:$Z$557,'Infos Relatório'!U$1)</f>
        <v>0</v>
      </c>
      <c r="V222" s="14">
        <f>SUMIFS('Faturamento SP2'!$G$2:$G$557,'Faturamento SP2'!$D$2:$D$557,'Infos Relatório'!$B$164,'Faturamento SP2'!$E$2:$E$557,'Infos Relatório'!$B222,'Faturamento SP2'!$Z$2:$Z$557,'Infos Relatório'!U$1)</f>
        <v>0</v>
      </c>
      <c r="W222" s="14">
        <f>SUMIFS('Faturamento SP2'!$J$2:$J$557,'Faturamento SP2'!$D$2:$D$557,'Infos Relatório'!$B$164,'Faturamento SP2'!$E$2:$E$557,'Infos Relatório'!$B222,'Faturamento SP2'!$Z$2:$Z$557,'Infos Relatório'!U$1)</f>
        <v>0</v>
      </c>
      <c r="X222" s="15">
        <f>SUMIFS('Faturamento SP2'!$O$2:$O$557,'Faturamento SP2'!$D$2:$D$557,'Infos Relatório'!$B$164,'Faturamento SP2'!$E$2:$E$557,'Infos Relatório'!$B222,'Faturamento SP2'!$Z$2:$Z$557,'Infos Relatório'!U$1,'Faturamento SP2'!$T$2:$T$557,"Sim")+SUMIFS('Faturamento SP2'!$P$2:$P$557,'Faturamento SP2'!$D$2:$D$557,'Infos Relatório'!$B$164,'Faturamento SP2'!$E$2:$E$557,'Infos Relatório'!$B222,'Faturamento SP2'!$Z$2:$Z$557,'Infos Relatório'!U$1,'Faturamento SP2'!$T$2:$T$557,"Sim")</f>
        <v>0</v>
      </c>
      <c r="Y222" s="27" t="e">
        <f t="shared" si="63"/>
        <v>#DIV/0!</v>
      </c>
      <c r="Z222" s="24">
        <f>SUMIFS('Faturamento SP2'!$H$2:$H$557,'Faturamento SP2'!$D$2:$D$557,'Infos Relatório'!$B$164,'Faturamento SP2'!$E$2:$E$557,'Infos Relatório'!$B222,'Faturamento SP2'!$Z$2:$Z$557,'Infos Relatório'!U$1)</f>
        <v>0</v>
      </c>
      <c r="AA222" s="23">
        <f>COUNTIFS('Faturamento SP2'!$D$2:$D$557,'Infos Relatório'!$B$164,'Faturamento SP2'!$E$2:$E$557,'Infos Relatório'!$B222,'Faturamento SP2'!$Z$2:$Z$557,'Infos Relatório'!AA$1)</f>
        <v>0</v>
      </c>
      <c r="AB222" s="14">
        <f>SUMIFS('Faturamento SP2'!$G$2:$G$557,'Faturamento SP2'!$D$2:$D$557,'Infos Relatório'!$B$164,'Faturamento SP2'!$E$2:$E$557,'Infos Relatório'!$B222,'Faturamento SP2'!$Z$2:$Z$557,'Infos Relatório'!AA$1)</f>
        <v>0</v>
      </c>
      <c r="AC222" s="14">
        <f>SUMIFS('Faturamento SP2'!$J$2:$J$557,'Faturamento SP2'!$D$2:$D$557,'Infos Relatório'!$B$164,'Faturamento SP2'!$E$2:$E$557,'Infos Relatório'!$B222,'Faturamento SP2'!$Z$2:$Z$557,'Infos Relatório'!AA$1)</f>
        <v>0</v>
      </c>
      <c r="AD222" s="15">
        <f>SUMIFS('Faturamento SP2'!$O$2:$O$557,'Faturamento SP2'!$D$2:$D$557,'Infos Relatório'!$B$164,'Faturamento SP2'!$E$2:$E$557,'Infos Relatório'!$B222,'Faturamento SP2'!$Z$2:$Z$557,'Infos Relatório'!AA$1,'Faturamento SP2'!$T$2:$T$557,"Sim")+SUMIFS('Faturamento SP2'!$P$2:$P$557,'Faturamento SP2'!$D$2:$D$557,'Infos Relatório'!$B$164,'Faturamento SP2'!$E$2:$E$557,'Infos Relatório'!$B222,'Faturamento SP2'!$Z$2:$Z$557,'Infos Relatório'!AA$1,'Faturamento SP2'!$T$2:$T$557,"Sim")</f>
        <v>0</v>
      </c>
      <c r="AE222" s="27" t="e">
        <f t="shared" si="64"/>
        <v>#DIV/0!</v>
      </c>
      <c r="AF222" s="24">
        <f>SUMIFS('Faturamento SP2'!$H$2:$H$557,'Faturamento SP2'!$D$2:$D$557,'Infos Relatório'!$B$164,'Faturamento SP2'!$E$2:$E$557,'Infos Relatório'!$B222,'Faturamento SP2'!$Z$2:$Z$557,'Infos Relatório'!AA$1)</f>
        <v>0</v>
      </c>
      <c r="AG222" s="23">
        <f>COUNTIFS('Faturamento SP2'!$D$2:$D$557,'Infos Relatório'!$B$164,'Faturamento SP2'!$E$2:$E$557,'Infos Relatório'!$B222,'Faturamento SP2'!$Z$2:$Z$557,'Infos Relatório'!AG$1)</f>
        <v>0</v>
      </c>
      <c r="AH222" s="14">
        <f>SUMIFS('Faturamento SP2'!$G$2:$G$557,'Faturamento SP2'!$D$2:$D$557,'Infos Relatório'!$B$164,'Faturamento SP2'!$E$2:$E$557,'Infos Relatório'!$B222,'Faturamento SP2'!$Z$2:$Z$557,'Infos Relatório'!AG$1)</f>
        <v>0</v>
      </c>
      <c r="AI222" s="14">
        <f>SUMIFS('Faturamento SP2'!$J$2:$J$557,'Faturamento SP2'!$D$2:$D$557,'Infos Relatório'!$B$164,'Faturamento SP2'!$E$2:$E$557,'Infos Relatório'!$B222,'Faturamento SP2'!$Z$2:$Z$557,'Infos Relatório'!AG$1)</f>
        <v>0</v>
      </c>
      <c r="AJ222" s="15">
        <f>SUMIFS('Faturamento SP2'!$O$2:$O$557,'Faturamento SP2'!$D$2:$D$557,'Infos Relatório'!$B$164,'Faturamento SP2'!$E$2:$E$557,'Infos Relatório'!$B222,'Faturamento SP2'!$Z$2:$Z$557,'Infos Relatório'!AG$1,'Faturamento SP2'!$T$2:$T$557,"Sim")+SUMIFS('Faturamento SP2'!$P$2:$P$557,'Faturamento SP2'!$D$2:$D$557,'Infos Relatório'!$B$164,'Faturamento SP2'!$E$2:$E$557,'Infos Relatório'!$B222,'Faturamento SP2'!$Z$2:$Z$557,'Infos Relatório'!AG$1,'Faturamento SP2'!$T$2:$T$557,"Sim")</f>
        <v>0</v>
      </c>
      <c r="AK222" s="27" t="e">
        <f t="shared" si="65"/>
        <v>#DIV/0!</v>
      </c>
      <c r="AL222" s="24">
        <f>SUMIFS('Faturamento SP2'!$H$2:$H$557,'Faturamento SP2'!$D$2:$D$557,'Infos Relatório'!$B$164,'Faturamento SP2'!$E$2:$E$557,'Infos Relatório'!$B222,'Faturamento SP2'!$Z$2:$Z$557,'Infos Relatório'!AG$1)</f>
        <v>0</v>
      </c>
      <c r="AM222" s="23">
        <f>COUNTIFS('Faturamento SP2'!$D$2:$D$557,'Infos Relatório'!$B$164,'Faturamento SP2'!$E$2:$E$557,'Infos Relatório'!$B222,'Faturamento SP2'!$Z$2:$Z$557,'Infos Relatório'!AM$1)</f>
        <v>0</v>
      </c>
      <c r="AN222" s="14">
        <f>SUMIFS('Faturamento SP2'!$G$2:$G$557,'Faturamento SP2'!$D$2:$D$557,'Infos Relatório'!$B$164,'Faturamento SP2'!$E$2:$E$557,'Infos Relatório'!$B222,'Faturamento SP2'!$Z$2:$Z$557,'Infos Relatório'!AM$1)</f>
        <v>0</v>
      </c>
      <c r="AO222" s="14">
        <f>SUMIFS('Faturamento SP2'!$J$2:$J$557,'Faturamento SP2'!$D$2:$D$557,'Infos Relatório'!$B$164,'Faturamento SP2'!$E$2:$E$557,'Infos Relatório'!$B222,'Faturamento SP2'!$Z$2:$Z$557,'Infos Relatório'!AM$1)</f>
        <v>0</v>
      </c>
      <c r="AP222" s="15">
        <f>SUMIFS('Faturamento SP2'!$O$2:$O$557,'Faturamento SP2'!$D$2:$D$557,'Infos Relatório'!$B$164,'Faturamento SP2'!$E$2:$E$557,'Infos Relatório'!$B222,'Faturamento SP2'!$Z$2:$Z$557,'Infos Relatório'!AM$1,'Faturamento SP2'!$T$2:$T$557,"Sim")+SUMIFS('Faturamento SP2'!$P$2:$P$557,'Faturamento SP2'!$D$2:$D$557,'Infos Relatório'!$B$164,'Faturamento SP2'!$E$2:$E$557,'Infos Relatório'!$B222,'Faturamento SP2'!$Z$2:$Z$557,'Infos Relatório'!AM$1,'Faturamento SP2'!$T$2:$T$557,"Sim")</f>
        <v>0</v>
      </c>
      <c r="AQ222" s="27" t="e">
        <f t="shared" si="66"/>
        <v>#DIV/0!</v>
      </c>
      <c r="AR222" s="24">
        <f>SUMIFS('Faturamento SP2'!$H$2:$H$557,'Faturamento SP2'!$D$2:$D$557,'Infos Relatório'!$B$164,'Faturamento SP2'!$E$2:$E$557,'Infos Relatório'!$B222,'Faturamento SP2'!$Z$2:$Z$557,'Infos Relatório'!AM$1)</f>
        <v>0</v>
      </c>
      <c r="AS222" s="23">
        <f>COUNTIFS('Faturamento SP2'!$D$2:$D$557,'Infos Relatório'!$B$164,'Faturamento SP2'!$E$2:$E$557,'Infos Relatório'!$B222,'Faturamento SP2'!$Z$2:$Z$557,'Infos Relatório'!AS$1)</f>
        <v>0</v>
      </c>
      <c r="AT222" s="14">
        <f>SUMIFS('Faturamento SP2'!$G$2:$G$557,'Faturamento SP2'!$D$2:$D$557,'Infos Relatório'!$B$164,'Faturamento SP2'!$E$2:$E$557,'Infos Relatório'!$B222,'Faturamento SP2'!$Z$2:$Z$557,'Infos Relatório'!AS$1)</f>
        <v>0</v>
      </c>
      <c r="AU222" s="14">
        <f>SUMIFS('Faturamento SP2'!$J$2:$J$557,'Faturamento SP2'!$D$2:$D$557,'Infos Relatório'!$B$164,'Faturamento SP2'!$E$2:$E$557,'Infos Relatório'!$B222,'Faturamento SP2'!$Z$2:$Z$557,'Infos Relatório'!AS$1)</f>
        <v>0</v>
      </c>
      <c r="AV222" s="15">
        <f>SUMIFS('Faturamento SP2'!$O$2:$O$557,'Faturamento SP2'!$D$2:$D$557,'Infos Relatório'!$B$164,'Faturamento SP2'!$E$2:$E$557,'Infos Relatório'!$B222,'Faturamento SP2'!$Z$2:$Z$557,'Infos Relatório'!AS$1,'Faturamento SP2'!$T$2:$T$557,"Sim")+SUMIFS('Faturamento SP2'!$P$2:$P$557,'Faturamento SP2'!$D$2:$D$557,'Infos Relatório'!$B$164,'Faturamento SP2'!$E$2:$E$557,'Infos Relatório'!$B222,'Faturamento SP2'!$Z$2:$Z$557,'Infos Relatório'!AS$1,'Faturamento SP2'!$T$2:$T$557,"Sim")</f>
        <v>0</v>
      </c>
      <c r="AW222" s="27" t="e">
        <f t="shared" si="67"/>
        <v>#DIV/0!</v>
      </c>
      <c r="AX222" s="24">
        <f>SUMIFS('Faturamento SP2'!$H$2:$H$557,'Faturamento SP2'!$D$2:$D$557,'Infos Relatório'!$B$164,'Faturamento SP2'!$E$2:$E$557,'Infos Relatório'!$B222,'Faturamento SP2'!$Z$2:$Z$557,'Infos Relatório'!AS$1)</f>
        <v>0</v>
      </c>
      <c r="AY222" s="23">
        <f>COUNTIFS('Faturamento SP2'!$D$2:$D$557,'Infos Relatório'!$B$164,'Faturamento SP2'!$E$2:$E$557,'Infos Relatório'!$B222,'Faturamento SP2'!$Z$2:$Z$557,'Infos Relatório'!AY$1)</f>
        <v>0</v>
      </c>
      <c r="AZ222" s="14">
        <f>SUMIFS('Faturamento SP2'!$G$2:$G$557,'Faturamento SP2'!$D$2:$D$557,'Infos Relatório'!$B$164,'Faturamento SP2'!$E$2:$E$557,'Infos Relatório'!$B222,'Faturamento SP2'!$Z$2:$Z$557,'Infos Relatório'!AY$1)</f>
        <v>0</v>
      </c>
      <c r="BA222" s="14">
        <f>SUMIFS('Faturamento SP2'!$J$2:$J$557,'Faturamento SP2'!$D$2:$D$557,'Infos Relatório'!$B$164,'Faturamento SP2'!$E$2:$E$557,'Infos Relatório'!$B222,'Faturamento SP2'!$Z$2:$Z$557,'Infos Relatório'!AY$1)</f>
        <v>0</v>
      </c>
      <c r="BB222" s="15">
        <f>SUMIFS('Faturamento SP2'!$O$2:$O$557,'Faturamento SP2'!$D$2:$D$557,'Infos Relatório'!$B$164,'Faturamento SP2'!$E$2:$E$557,'Infos Relatório'!$B222,'Faturamento SP2'!$Z$2:$Z$557,'Infos Relatório'!AY$1,'Faturamento SP2'!$T$2:$T$557,"Sim")+SUMIFS('Faturamento SP2'!$P$2:$P$557,'Faturamento SP2'!$D$2:$D$557,'Infos Relatório'!$B$164,'Faturamento SP2'!$E$2:$E$557,'Infos Relatório'!$B222,'Faturamento SP2'!$Z$2:$Z$557,'Infos Relatório'!AY$1,'Faturamento SP2'!$T$2:$T$557,"Sim")</f>
        <v>0</v>
      </c>
      <c r="BC222" s="27" t="e">
        <f t="shared" si="68"/>
        <v>#DIV/0!</v>
      </c>
      <c r="BD222" s="24">
        <f>SUMIFS('Faturamento SP2'!$H$2:$H$557,'Faturamento SP2'!$D$2:$D$557,'Infos Relatório'!$B$164,'Faturamento SP2'!$E$2:$E$557,'Infos Relatório'!$B222,'Faturamento SP2'!$Z$2:$Z$557,'Infos Relatório'!AY$1)</f>
        <v>0</v>
      </c>
      <c r="BE222" s="23">
        <f>COUNTIFS('Faturamento SP2'!$D$2:$D$557,'Infos Relatório'!$B$164,'Faturamento SP2'!$E$2:$E$557,'Infos Relatório'!$B222,'Faturamento SP2'!$Z$2:$Z$557,'Infos Relatório'!BE$1)</f>
        <v>0</v>
      </c>
      <c r="BF222" s="14">
        <f>SUMIFS('Faturamento SP2'!$G$2:$G$557,'Faturamento SP2'!$D$2:$D$557,'Infos Relatório'!$B$164,'Faturamento SP2'!$E$2:$E$557,'Infos Relatório'!$B222,'Faturamento SP2'!$Z$2:$Z$557,'Infos Relatório'!BE$1)</f>
        <v>0</v>
      </c>
      <c r="BG222" s="14">
        <f>SUMIFS('Faturamento SP2'!$J$2:$J$557,'Faturamento SP2'!$D$2:$D$557,'Infos Relatório'!$B$164,'Faturamento SP2'!$E$2:$E$557,'Infos Relatório'!$B222,'Faturamento SP2'!$Z$2:$Z$557,'Infos Relatório'!BE$1)</f>
        <v>0</v>
      </c>
      <c r="BH222" s="15">
        <f>SUMIFS('Faturamento SP2'!$O$2:$O$557,'Faturamento SP2'!$D$2:$D$557,'Infos Relatório'!$B$164,'Faturamento SP2'!$E$2:$E$557,'Infos Relatório'!$B222,'Faturamento SP2'!$Z$2:$Z$557,'Infos Relatório'!BE$1,'Faturamento SP2'!$T$2:$T$557,"Sim")+SUMIFS('Faturamento SP2'!$P$2:$P$557,'Faturamento SP2'!$D$2:$D$557,'Infos Relatório'!$B$164,'Faturamento SP2'!$E$2:$E$557,'Infos Relatório'!$B222,'Faturamento SP2'!$Z$2:$Z$557,'Infos Relatório'!BE$1,'Faturamento SP2'!$T$2:$T$557,"Sim")</f>
        <v>0</v>
      </c>
      <c r="BI222" s="27" t="e">
        <f t="shared" si="69"/>
        <v>#DIV/0!</v>
      </c>
      <c r="BJ222" s="24">
        <f>SUMIFS('Faturamento SP2'!$H$2:$H$557,'Faturamento SP2'!$D$2:$D$557,'Infos Relatório'!$B$164,'Faturamento SP2'!$E$2:$E$557,'Infos Relatório'!$B222,'Faturamento SP2'!$Z$2:$Z$557,'Infos Relatório'!BE$1)</f>
        <v>0</v>
      </c>
      <c r="BK222" s="23">
        <f>COUNTIFS('Faturamento SP2'!$D$2:$D$557,'Infos Relatório'!$B$164,'Faturamento SP2'!$E$2:$E$557,'Infos Relatório'!$B222,'Faturamento SP2'!$Z$2:$Z$557,'Infos Relatório'!BK$1)</f>
        <v>0</v>
      </c>
      <c r="BL222" s="14">
        <f>SUMIFS('Faturamento SP2'!$G$2:$G$557,'Faturamento SP2'!$D$2:$D$557,'Infos Relatório'!$B$164,'Faturamento SP2'!$E$2:$E$557,'Infos Relatório'!$B222,'Faturamento SP2'!$Z$2:$Z$557,'Infos Relatório'!BK$1)</f>
        <v>0</v>
      </c>
      <c r="BM222" s="14">
        <f>SUMIFS('Faturamento SP2'!$J$2:$J$557,'Faturamento SP2'!$D$2:$D$557,'Infos Relatório'!$B$164,'Faturamento SP2'!$E$2:$E$557,'Infos Relatório'!$B222,'Faturamento SP2'!$Z$2:$Z$557,'Infos Relatório'!BK$1)</f>
        <v>0</v>
      </c>
      <c r="BN222" s="15">
        <f>SUMIFS('Faturamento SP2'!$O$2:$O$557,'Faturamento SP2'!$D$2:$D$557,'Infos Relatório'!$B$164,'Faturamento SP2'!$E$2:$E$557,'Infos Relatório'!$B222,'Faturamento SP2'!$Z$2:$Z$557,'Infos Relatório'!BK$1,'Faturamento SP2'!$T$2:$T$557,"Sim")+SUMIFS('Faturamento SP2'!$P$2:$P$557,'Faturamento SP2'!$D$2:$D$557,'Infos Relatório'!$B$164,'Faturamento SP2'!$E$2:$E$557,'Infos Relatório'!$B222,'Faturamento SP2'!$Z$2:$Z$557,'Infos Relatório'!BK$1,'Faturamento SP2'!$T$2:$T$557,"Sim")</f>
        <v>0</v>
      </c>
      <c r="BO222" s="27" t="e">
        <f t="shared" si="70"/>
        <v>#DIV/0!</v>
      </c>
      <c r="BP222" s="24">
        <f>SUMIFS('Faturamento SP2'!$H$2:$H$557,'Faturamento SP2'!$D$2:$D$557,'Infos Relatório'!$B$164,'Faturamento SP2'!$E$2:$E$557,'Infos Relatório'!$B222,'Faturamento SP2'!$Z$2:$Z$557,'Infos Relatório'!BK$1)</f>
        <v>0</v>
      </c>
      <c r="BQ222" s="23">
        <f>COUNTIFS('Faturamento SP2'!$D$2:$D$557,'Infos Relatório'!$B$164,'Faturamento SP2'!$E$2:$E$557,'Infos Relatório'!$B222,'Faturamento SP2'!$Z$2:$Z$557,'Infos Relatório'!BQ$1)</f>
        <v>0</v>
      </c>
      <c r="BR222" s="14">
        <f>SUMIFS('Faturamento SP2'!$G$2:$G$557,'Faturamento SP2'!$D$2:$D$557,'Infos Relatório'!$B$164,'Faturamento SP2'!$E$2:$E$557,'Infos Relatório'!$B222,'Faturamento SP2'!$Z$2:$Z$557,'Infos Relatório'!BQ$1)</f>
        <v>0</v>
      </c>
      <c r="BS222" s="14">
        <f>SUMIFS('Faturamento SP2'!$J$2:$J$557,'Faturamento SP2'!$D$2:$D$557,'Infos Relatório'!$B$164,'Faturamento SP2'!$E$2:$E$557,'Infos Relatório'!$B222,'Faturamento SP2'!$Z$2:$Z$557,'Infos Relatório'!BQ$1)</f>
        <v>0</v>
      </c>
      <c r="BT222" s="15">
        <f>SUMIFS('Faturamento SP2'!$O$2:$O$557,'Faturamento SP2'!$D$2:$D$557,'Infos Relatório'!$B$164,'Faturamento SP2'!$E$2:$E$557,'Infos Relatório'!$B222,'Faturamento SP2'!$Z$2:$Z$557,'Infos Relatório'!BQ$1,'Faturamento SP2'!$T$2:$T$557,"Sim")+SUMIFS('Faturamento SP2'!$P$2:$P$557,'Faturamento SP2'!$D$2:$D$557,'Infos Relatório'!$B$164,'Faturamento SP2'!$E$2:$E$557,'Infos Relatório'!$B222,'Faturamento SP2'!$Z$2:$Z$557,'Infos Relatório'!BQ$1,'Faturamento SP2'!$T$2:$T$557,"Sim")</f>
        <v>0</v>
      </c>
      <c r="BU222" s="27" t="e">
        <f t="shared" si="71"/>
        <v>#DIV/0!</v>
      </c>
      <c r="BV222" s="24">
        <f>SUMIFS('Faturamento SP2'!$H$2:$H$557,'Faturamento SP2'!$D$2:$D$557,'Infos Relatório'!$B$164,'Faturamento SP2'!$E$2:$E$557,'Infos Relatório'!$B222,'Faturamento SP2'!$Z$2:$Z$557,'Infos Relatório'!BQ$1)</f>
        <v>0</v>
      </c>
    </row>
    <row r="223" spans="2:74">
      <c r="B223" s="17" t="s">
        <v>181</v>
      </c>
      <c r="C223" s="23">
        <f>COUNTIFS('Faturamento SP2'!$D$2:$D$557,'Infos Relatório'!$B$164,'Faturamento SP2'!$E$2:$E$557,'Infos Relatório'!$B223,'Faturamento SP2'!$Z$2:$Z$557,'Infos Relatório'!C$1)</f>
        <v>0</v>
      </c>
      <c r="D223" s="14">
        <f>SUMIFS('Faturamento SP2'!$G$2:$G$557,'Faturamento SP2'!$D$2:$D$557,'Infos Relatório'!$B$164,'Faturamento SP2'!$E$2:$E$557,'Infos Relatório'!$B223,'Faturamento SP2'!$Z$2:$Z$557,'Infos Relatório'!C$1)</f>
        <v>0</v>
      </c>
      <c r="E223" s="55">
        <f>SUMIFS('Faturamento SP2'!$J$2:$J$557,'Faturamento SP2'!$D$2:$D$557,'Infos Relatório'!$B$164,'Faturamento SP2'!$E$2:$E$557,'Infos Relatório'!$B223,'Faturamento SP2'!$Z$2:$Z$557,'Infos Relatório'!C$1)</f>
        <v>0</v>
      </c>
      <c r="F223" s="15">
        <f>SUMIFS('Faturamento SP2'!$O$2:$O$557,'Faturamento SP2'!$D$2:$D$557,'Infos Relatório'!$B$164,'Faturamento SP2'!$E$2:$E$557,'Infos Relatório'!$B223,'Faturamento SP2'!$Z$2:$Z$557,'Infos Relatório'!C$1,'Faturamento SP2'!$T$2:$T$557,"Sim")+SUMIFS('Faturamento SP2'!$P$2:$P$557,'Faturamento SP2'!$D$2:$D$557,'Infos Relatório'!$B$164,'Faturamento SP2'!$E$2:$E$557,'Infos Relatório'!$B223,'Faturamento SP2'!$Z$2:$Z$557,'Infos Relatório'!C$1,'Faturamento SP2'!$T$2:$T$557,"Sim")</f>
        <v>0</v>
      </c>
      <c r="G223" s="60" t="e">
        <f t="shared" si="60"/>
        <v>#DIV/0!</v>
      </c>
      <c r="H223" s="24">
        <f>SUMIFS('Faturamento SP2'!$H$2:$H$557,'Faturamento SP2'!$D$2:$D$557,'Infos Relatório'!$B$164,'Faturamento SP2'!$E$2:$E$557,'Infos Relatório'!$B223,'Faturamento SP2'!$Z$2:$Z$557,'Infos Relatório'!C$1)</f>
        <v>0</v>
      </c>
      <c r="I223" s="23">
        <f>COUNTIFS('Faturamento SP2'!$D$2:$D$557,'Infos Relatório'!$B$164,'Faturamento SP2'!$E$2:$E$557,'Infos Relatório'!$B223,'Faturamento SP2'!$Z$2:$Z$557,'Infos Relatório'!I$1)</f>
        <v>0</v>
      </c>
      <c r="J223" s="14">
        <f>SUMIFS('Faturamento SP2'!$G$2:$G$557,'Faturamento SP2'!$D$2:$D$557,'Infos Relatório'!$B$164,'Faturamento SP2'!$E$2:$E$557,'Infos Relatório'!$B223,'Faturamento SP2'!$Z$2:$Z$557,'Infos Relatório'!I$1)</f>
        <v>0</v>
      </c>
      <c r="K223" s="55">
        <f>SUMIFS('Faturamento SP2'!$J$2:$J$557,'Faturamento SP2'!$D$2:$D$557,'Infos Relatório'!$B$164,'Faturamento SP2'!$E$2:$E$557,'Infos Relatório'!$B223,'Faturamento SP2'!$Z$2:$Z$557,'Infos Relatório'!I$1)</f>
        <v>0</v>
      </c>
      <c r="L223" s="15">
        <f>SUMIFS('Faturamento SP2'!$O$2:$O$557,'Faturamento SP2'!$D$2:$D$557,'Infos Relatório'!$B$164,'Faturamento SP2'!$E$2:$E$557,'Infos Relatório'!$B223,'Faturamento SP2'!$Z$2:$Z$557,'Infos Relatório'!I$1,'Faturamento SP2'!$T$2:$T$557,"Sim")+SUMIFS('Faturamento SP2'!$P$2:$P$557,'Faturamento SP2'!$D$2:$D$557,'Infos Relatório'!$B$164,'Faturamento SP2'!$E$2:$E$557,'Infos Relatório'!$B223,'Faturamento SP2'!$Z$2:$Z$557,'Infos Relatório'!I$1,'Faturamento SP2'!$T$2:$T$557,"Sim")</f>
        <v>0</v>
      </c>
      <c r="M223" s="27" t="e">
        <f t="shared" si="61"/>
        <v>#DIV/0!</v>
      </c>
      <c r="N223" s="24">
        <f>SUMIFS('Faturamento SP2'!$H$2:$H$557,'Faturamento SP2'!$D$2:$D$557,'Infos Relatório'!$B$164,'Faturamento SP2'!$E$2:$E$557,'Infos Relatório'!$B223,'Faturamento SP2'!$Z$2:$Z$557,'Infos Relatório'!I$1)</f>
        <v>0</v>
      </c>
      <c r="O223" s="23">
        <f>COUNTIFS('Faturamento SP2'!$D$2:$D$557,'Infos Relatório'!$B$164,'Faturamento SP2'!$E$2:$E$557,'Infos Relatório'!$B223,'Faturamento SP2'!$Z$2:$Z$557,'Infos Relatório'!O$1)</f>
        <v>0</v>
      </c>
      <c r="P223" s="14">
        <f>SUMIFS('Faturamento SP2'!$G$2:$G$557,'Faturamento SP2'!$D$2:$D$557,'Infos Relatório'!$B$164,'Faturamento SP2'!$E$2:$E$557,'Infos Relatório'!$B223,'Faturamento SP2'!$Z$2:$Z$557,'Infos Relatório'!O$1)</f>
        <v>0</v>
      </c>
      <c r="Q223" s="14">
        <f>SUMIFS('Faturamento SP2'!$J$2:$J$557,'Faturamento SP2'!$D$2:$D$557,'Infos Relatório'!$B$164,'Faturamento SP2'!$E$2:$E$557,'Infos Relatório'!$B223,'Faturamento SP2'!$Z$2:$Z$557,'Infos Relatório'!O$1)</f>
        <v>0</v>
      </c>
      <c r="R223" s="15">
        <f>SUMIFS('Faturamento SP2'!$O$2:$O$557,'Faturamento SP2'!$D$2:$D$557,'Infos Relatório'!$B$164,'Faturamento SP2'!$E$2:$E$557,'Infos Relatório'!$B223,'Faturamento SP2'!$Z$2:$Z$557,'Infos Relatório'!O$1,'Faturamento SP2'!$T$2:$T$557,"Sim")+SUMIFS('Faturamento SP2'!$P$2:$P$557,'Faturamento SP2'!$D$2:$D$557,'Infos Relatório'!$B$164,'Faturamento SP2'!$E$2:$E$557,'Infos Relatório'!$B223,'Faturamento SP2'!$Z$2:$Z$557,'Infos Relatório'!O$1,'Faturamento SP2'!$T$2:$T$557,"Sim")</f>
        <v>0</v>
      </c>
      <c r="S223" s="27" t="e">
        <f t="shared" si="62"/>
        <v>#DIV/0!</v>
      </c>
      <c r="T223" s="24">
        <f>SUMIFS('Faturamento SP2'!$H$2:$H$557,'Faturamento SP2'!$D$2:$D$557,'Infos Relatório'!$B$164,'Faturamento SP2'!$E$2:$E$557,'Infos Relatório'!$B223,'Faturamento SP2'!$Z$2:$Z$557,'Infos Relatório'!O$1)</f>
        <v>0</v>
      </c>
      <c r="U223" s="23">
        <f>COUNTIFS('Faturamento SP2'!$D$2:$D$557,'Infos Relatório'!$B$164,'Faturamento SP2'!$E$2:$E$557,'Infos Relatório'!$B223,'Faturamento SP2'!$Z$2:$Z$557,'Infos Relatório'!U$1)</f>
        <v>0</v>
      </c>
      <c r="V223" s="14">
        <f>SUMIFS('Faturamento SP2'!$G$2:$G$557,'Faturamento SP2'!$D$2:$D$557,'Infos Relatório'!$B$164,'Faturamento SP2'!$E$2:$E$557,'Infos Relatório'!$B223,'Faturamento SP2'!$Z$2:$Z$557,'Infos Relatório'!U$1)</f>
        <v>0</v>
      </c>
      <c r="W223" s="14">
        <f>SUMIFS('Faturamento SP2'!$J$2:$J$557,'Faturamento SP2'!$D$2:$D$557,'Infos Relatório'!$B$164,'Faturamento SP2'!$E$2:$E$557,'Infos Relatório'!$B223,'Faturamento SP2'!$Z$2:$Z$557,'Infos Relatório'!U$1)</f>
        <v>0</v>
      </c>
      <c r="X223" s="15">
        <f>SUMIFS('Faturamento SP2'!$O$2:$O$557,'Faturamento SP2'!$D$2:$D$557,'Infos Relatório'!$B$164,'Faturamento SP2'!$E$2:$E$557,'Infos Relatório'!$B223,'Faturamento SP2'!$Z$2:$Z$557,'Infos Relatório'!U$1,'Faturamento SP2'!$T$2:$T$557,"Sim")+SUMIFS('Faturamento SP2'!$P$2:$P$557,'Faturamento SP2'!$D$2:$D$557,'Infos Relatório'!$B$164,'Faturamento SP2'!$E$2:$E$557,'Infos Relatório'!$B223,'Faturamento SP2'!$Z$2:$Z$557,'Infos Relatório'!U$1,'Faturamento SP2'!$T$2:$T$557,"Sim")</f>
        <v>0</v>
      </c>
      <c r="Y223" s="27" t="e">
        <f t="shared" si="63"/>
        <v>#DIV/0!</v>
      </c>
      <c r="Z223" s="24">
        <f>SUMIFS('Faturamento SP2'!$H$2:$H$557,'Faturamento SP2'!$D$2:$D$557,'Infos Relatório'!$B$164,'Faturamento SP2'!$E$2:$E$557,'Infos Relatório'!$B223,'Faturamento SP2'!$Z$2:$Z$557,'Infos Relatório'!U$1)</f>
        <v>0</v>
      </c>
      <c r="AA223" s="23">
        <f>COUNTIFS('Faturamento SP2'!$D$2:$D$557,'Infos Relatório'!$B$164,'Faturamento SP2'!$E$2:$E$557,'Infos Relatório'!$B223,'Faturamento SP2'!$Z$2:$Z$557,'Infos Relatório'!AA$1)</f>
        <v>0</v>
      </c>
      <c r="AB223" s="14">
        <f>SUMIFS('Faturamento SP2'!$G$2:$G$557,'Faturamento SP2'!$D$2:$D$557,'Infos Relatório'!$B$164,'Faturamento SP2'!$E$2:$E$557,'Infos Relatório'!$B223,'Faturamento SP2'!$Z$2:$Z$557,'Infos Relatório'!AA$1)</f>
        <v>0</v>
      </c>
      <c r="AC223" s="14">
        <f>SUMIFS('Faturamento SP2'!$J$2:$J$557,'Faturamento SP2'!$D$2:$D$557,'Infos Relatório'!$B$164,'Faturamento SP2'!$E$2:$E$557,'Infos Relatório'!$B223,'Faturamento SP2'!$Z$2:$Z$557,'Infos Relatório'!AA$1)</f>
        <v>0</v>
      </c>
      <c r="AD223" s="15">
        <f>SUMIFS('Faturamento SP2'!$O$2:$O$557,'Faturamento SP2'!$D$2:$D$557,'Infos Relatório'!$B$164,'Faturamento SP2'!$E$2:$E$557,'Infos Relatório'!$B223,'Faturamento SP2'!$Z$2:$Z$557,'Infos Relatório'!AA$1,'Faturamento SP2'!$T$2:$T$557,"Sim")+SUMIFS('Faturamento SP2'!$P$2:$P$557,'Faturamento SP2'!$D$2:$D$557,'Infos Relatório'!$B$164,'Faturamento SP2'!$E$2:$E$557,'Infos Relatório'!$B223,'Faturamento SP2'!$Z$2:$Z$557,'Infos Relatório'!AA$1,'Faturamento SP2'!$T$2:$T$557,"Sim")</f>
        <v>0</v>
      </c>
      <c r="AE223" s="27" t="e">
        <f t="shared" si="64"/>
        <v>#DIV/0!</v>
      </c>
      <c r="AF223" s="24">
        <f>SUMIFS('Faturamento SP2'!$H$2:$H$557,'Faturamento SP2'!$D$2:$D$557,'Infos Relatório'!$B$164,'Faturamento SP2'!$E$2:$E$557,'Infos Relatório'!$B223,'Faturamento SP2'!$Z$2:$Z$557,'Infos Relatório'!AA$1)</f>
        <v>0</v>
      </c>
      <c r="AG223" s="23">
        <f>COUNTIFS('Faturamento SP2'!$D$2:$D$557,'Infos Relatório'!$B$164,'Faturamento SP2'!$E$2:$E$557,'Infos Relatório'!$B223,'Faturamento SP2'!$Z$2:$Z$557,'Infos Relatório'!AG$1)</f>
        <v>0</v>
      </c>
      <c r="AH223" s="14">
        <f>SUMIFS('Faturamento SP2'!$G$2:$G$557,'Faturamento SP2'!$D$2:$D$557,'Infos Relatório'!$B$164,'Faturamento SP2'!$E$2:$E$557,'Infos Relatório'!$B223,'Faturamento SP2'!$Z$2:$Z$557,'Infos Relatório'!AG$1)</f>
        <v>0</v>
      </c>
      <c r="AI223" s="14">
        <f>SUMIFS('Faturamento SP2'!$J$2:$J$557,'Faturamento SP2'!$D$2:$D$557,'Infos Relatório'!$B$164,'Faturamento SP2'!$E$2:$E$557,'Infos Relatório'!$B223,'Faturamento SP2'!$Z$2:$Z$557,'Infos Relatório'!AG$1)</f>
        <v>0</v>
      </c>
      <c r="AJ223" s="15">
        <f>SUMIFS('Faturamento SP2'!$O$2:$O$557,'Faturamento SP2'!$D$2:$D$557,'Infos Relatório'!$B$164,'Faturamento SP2'!$E$2:$E$557,'Infos Relatório'!$B223,'Faturamento SP2'!$Z$2:$Z$557,'Infos Relatório'!AG$1,'Faturamento SP2'!$T$2:$T$557,"Sim")+SUMIFS('Faturamento SP2'!$P$2:$P$557,'Faturamento SP2'!$D$2:$D$557,'Infos Relatório'!$B$164,'Faturamento SP2'!$E$2:$E$557,'Infos Relatório'!$B223,'Faturamento SP2'!$Z$2:$Z$557,'Infos Relatório'!AG$1,'Faturamento SP2'!$T$2:$T$557,"Sim")</f>
        <v>0</v>
      </c>
      <c r="AK223" s="27" t="e">
        <f t="shared" si="65"/>
        <v>#DIV/0!</v>
      </c>
      <c r="AL223" s="24">
        <f>SUMIFS('Faturamento SP2'!$H$2:$H$557,'Faturamento SP2'!$D$2:$D$557,'Infos Relatório'!$B$164,'Faturamento SP2'!$E$2:$E$557,'Infos Relatório'!$B223,'Faturamento SP2'!$Z$2:$Z$557,'Infos Relatório'!AG$1)</f>
        <v>0</v>
      </c>
      <c r="AM223" s="23">
        <f>COUNTIFS('Faturamento SP2'!$D$2:$D$557,'Infos Relatório'!$B$164,'Faturamento SP2'!$E$2:$E$557,'Infos Relatório'!$B223,'Faturamento SP2'!$Z$2:$Z$557,'Infos Relatório'!AM$1)</f>
        <v>0</v>
      </c>
      <c r="AN223" s="14">
        <f>SUMIFS('Faturamento SP2'!$G$2:$G$557,'Faturamento SP2'!$D$2:$D$557,'Infos Relatório'!$B$164,'Faturamento SP2'!$E$2:$E$557,'Infos Relatório'!$B223,'Faturamento SP2'!$Z$2:$Z$557,'Infos Relatório'!AM$1)</f>
        <v>0</v>
      </c>
      <c r="AO223" s="14">
        <f>SUMIFS('Faturamento SP2'!$J$2:$J$557,'Faturamento SP2'!$D$2:$D$557,'Infos Relatório'!$B$164,'Faturamento SP2'!$E$2:$E$557,'Infos Relatório'!$B223,'Faturamento SP2'!$Z$2:$Z$557,'Infos Relatório'!AM$1)</f>
        <v>0</v>
      </c>
      <c r="AP223" s="15">
        <f>SUMIFS('Faturamento SP2'!$O$2:$O$557,'Faturamento SP2'!$D$2:$D$557,'Infos Relatório'!$B$164,'Faturamento SP2'!$E$2:$E$557,'Infos Relatório'!$B223,'Faturamento SP2'!$Z$2:$Z$557,'Infos Relatório'!AM$1,'Faturamento SP2'!$T$2:$T$557,"Sim")+SUMIFS('Faturamento SP2'!$P$2:$P$557,'Faturamento SP2'!$D$2:$D$557,'Infos Relatório'!$B$164,'Faturamento SP2'!$E$2:$E$557,'Infos Relatório'!$B223,'Faturamento SP2'!$Z$2:$Z$557,'Infos Relatório'!AM$1,'Faturamento SP2'!$T$2:$T$557,"Sim")</f>
        <v>0</v>
      </c>
      <c r="AQ223" s="27" t="e">
        <f t="shared" si="66"/>
        <v>#DIV/0!</v>
      </c>
      <c r="AR223" s="24">
        <f>SUMIFS('Faturamento SP2'!$H$2:$H$557,'Faturamento SP2'!$D$2:$D$557,'Infos Relatório'!$B$164,'Faturamento SP2'!$E$2:$E$557,'Infos Relatório'!$B223,'Faturamento SP2'!$Z$2:$Z$557,'Infos Relatório'!AM$1)</f>
        <v>0</v>
      </c>
      <c r="AS223" s="23">
        <f>COUNTIFS('Faturamento SP2'!$D$2:$D$557,'Infos Relatório'!$B$164,'Faturamento SP2'!$E$2:$E$557,'Infos Relatório'!$B223,'Faturamento SP2'!$Z$2:$Z$557,'Infos Relatório'!AS$1)</f>
        <v>0</v>
      </c>
      <c r="AT223" s="14">
        <f>SUMIFS('Faturamento SP2'!$G$2:$G$557,'Faturamento SP2'!$D$2:$D$557,'Infos Relatório'!$B$164,'Faturamento SP2'!$E$2:$E$557,'Infos Relatório'!$B223,'Faturamento SP2'!$Z$2:$Z$557,'Infos Relatório'!AS$1)</f>
        <v>0</v>
      </c>
      <c r="AU223" s="14">
        <f>SUMIFS('Faturamento SP2'!$J$2:$J$557,'Faturamento SP2'!$D$2:$D$557,'Infos Relatório'!$B$164,'Faturamento SP2'!$E$2:$E$557,'Infos Relatório'!$B223,'Faturamento SP2'!$Z$2:$Z$557,'Infos Relatório'!AS$1)</f>
        <v>0</v>
      </c>
      <c r="AV223" s="15">
        <f>SUMIFS('Faturamento SP2'!$O$2:$O$557,'Faturamento SP2'!$D$2:$D$557,'Infos Relatório'!$B$164,'Faturamento SP2'!$E$2:$E$557,'Infos Relatório'!$B223,'Faturamento SP2'!$Z$2:$Z$557,'Infos Relatório'!AS$1,'Faturamento SP2'!$T$2:$T$557,"Sim")+SUMIFS('Faturamento SP2'!$P$2:$P$557,'Faturamento SP2'!$D$2:$D$557,'Infos Relatório'!$B$164,'Faturamento SP2'!$E$2:$E$557,'Infos Relatório'!$B223,'Faturamento SP2'!$Z$2:$Z$557,'Infos Relatório'!AS$1,'Faturamento SP2'!$T$2:$T$557,"Sim")</f>
        <v>0</v>
      </c>
      <c r="AW223" s="27" t="e">
        <f t="shared" si="67"/>
        <v>#DIV/0!</v>
      </c>
      <c r="AX223" s="24">
        <f>SUMIFS('Faturamento SP2'!$H$2:$H$557,'Faturamento SP2'!$D$2:$D$557,'Infos Relatório'!$B$164,'Faturamento SP2'!$E$2:$E$557,'Infos Relatório'!$B223,'Faturamento SP2'!$Z$2:$Z$557,'Infos Relatório'!AS$1)</f>
        <v>0</v>
      </c>
      <c r="AY223" s="23">
        <f>COUNTIFS('Faturamento SP2'!$D$2:$D$557,'Infos Relatório'!$B$164,'Faturamento SP2'!$E$2:$E$557,'Infos Relatório'!$B223,'Faturamento SP2'!$Z$2:$Z$557,'Infos Relatório'!AY$1)</f>
        <v>0</v>
      </c>
      <c r="AZ223" s="14">
        <f>SUMIFS('Faturamento SP2'!$G$2:$G$557,'Faturamento SP2'!$D$2:$D$557,'Infos Relatório'!$B$164,'Faturamento SP2'!$E$2:$E$557,'Infos Relatório'!$B223,'Faturamento SP2'!$Z$2:$Z$557,'Infos Relatório'!AY$1)</f>
        <v>0</v>
      </c>
      <c r="BA223" s="14">
        <f>SUMIFS('Faturamento SP2'!$J$2:$J$557,'Faturamento SP2'!$D$2:$D$557,'Infos Relatório'!$B$164,'Faturamento SP2'!$E$2:$E$557,'Infos Relatório'!$B223,'Faturamento SP2'!$Z$2:$Z$557,'Infos Relatório'!AY$1)</f>
        <v>0</v>
      </c>
      <c r="BB223" s="15">
        <f>SUMIFS('Faturamento SP2'!$O$2:$O$557,'Faturamento SP2'!$D$2:$D$557,'Infos Relatório'!$B$164,'Faturamento SP2'!$E$2:$E$557,'Infos Relatório'!$B223,'Faturamento SP2'!$Z$2:$Z$557,'Infos Relatório'!AY$1,'Faturamento SP2'!$T$2:$T$557,"Sim")+SUMIFS('Faturamento SP2'!$P$2:$P$557,'Faturamento SP2'!$D$2:$D$557,'Infos Relatório'!$B$164,'Faturamento SP2'!$E$2:$E$557,'Infos Relatório'!$B223,'Faturamento SP2'!$Z$2:$Z$557,'Infos Relatório'!AY$1,'Faturamento SP2'!$T$2:$T$557,"Sim")</f>
        <v>0</v>
      </c>
      <c r="BC223" s="27" t="e">
        <f t="shared" si="68"/>
        <v>#DIV/0!</v>
      </c>
      <c r="BD223" s="24">
        <f>SUMIFS('Faturamento SP2'!$H$2:$H$557,'Faturamento SP2'!$D$2:$D$557,'Infos Relatório'!$B$164,'Faturamento SP2'!$E$2:$E$557,'Infos Relatório'!$B223,'Faturamento SP2'!$Z$2:$Z$557,'Infos Relatório'!AY$1)</f>
        <v>0</v>
      </c>
      <c r="BE223" s="23">
        <f>COUNTIFS('Faturamento SP2'!$D$2:$D$557,'Infos Relatório'!$B$164,'Faturamento SP2'!$E$2:$E$557,'Infos Relatório'!$B223,'Faturamento SP2'!$Z$2:$Z$557,'Infos Relatório'!BE$1)</f>
        <v>0</v>
      </c>
      <c r="BF223" s="14">
        <f>SUMIFS('Faturamento SP2'!$G$2:$G$557,'Faturamento SP2'!$D$2:$D$557,'Infos Relatório'!$B$164,'Faturamento SP2'!$E$2:$E$557,'Infos Relatório'!$B223,'Faturamento SP2'!$Z$2:$Z$557,'Infos Relatório'!BE$1)</f>
        <v>0</v>
      </c>
      <c r="BG223" s="14">
        <f>SUMIFS('Faturamento SP2'!$J$2:$J$557,'Faturamento SP2'!$D$2:$D$557,'Infos Relatório'!$B$164,'Faturamento SP2'!$E$2:$E$557,'Infos Relatório'!$B223,'Faturamento SP2'!$Z$2:$Z$557,'Infos Relatório'!BE$1)</f>
        <v>0</v>
      </c>
      <c r="BH223" s="15">
        <f>SUMIFS('Faturamento SP2'!$O$2:$O$557,'Faturamento SP2'!$D$2:$D$557,'Infos Relatório'!$B$164,'Faturamento SP2'!$E$2:$E$557,'Infos Relatório'!$B223,'Faturamento SP2'!$Z$2:$Z$557,'Infos Relatório'!BE$1,'Faturamento SP2'!$T$2:$T$557,"Sim")+SUMIFS('Faturamento SP2'!$P$2:$P$557,'Faturamento SP2'!$D$2:$D$557,'Infos Relatório'!$B$164,'Faturamento SP2'!$E$2:$E$557,'Infos Relatório'!$B223,'Faturamento SP2'!$Z$2:$Z$557,'Infos Relatório'!BE$1,'Faturamento SP2'!$T$2:$T$557,"Sim")</f>
        <v>0</v>
      </c>
      <c r="BI223" s="27" t="e">
        <f t="shared" si="69"/>
        <v>#DIV/0!</v>
      </c>
      <c r="BJ223" s="24">
        <f>SUMIFS('Faturamento SP2'!$H$2:$H$557,'Faturamento SP2'!$D$2:$D$557,'Infos Relatório'!$B$164,'Faturamento SP2'!$E$2:$E$557,'Infos Relatório'!$B223,'Faturamento SP2'!$Z$2:$Z$557,'Infos Relatório'!BE$1)</f>
        <v>0</v>
      </c>
      <c r="BK223" s="23">
        <f>COUNTIFS('Faturamento SP2'!$D$2:$D$557,'Infos Relatório'!$B$164,'Faturamento SP2'!$E$2:$E$557,'Infos Relatório'!$B223,'Faturamento SP2'!$Z$2:$Z$557,'Infos Relatório'!BK$1)</f>
        <v>0</v>
      </c>
      <c r="BL223" s="14">
        <f>SUMIFS('Faturamento SP2'!$G$2:$G$557,'Faturamento SP2'!$D$2:$D$557,'Infos Relatório'!$B$164,'Faturamento SP2'!$E$2:$E$557,'Infos Relatório'!$B223,'Faturamento SP2'!$Z$2:$Z$557,'Infos Relatório'!BK$1)</f>
        <v>0</v>
      </c>
      <c r="BM223" s="14">
        <f>SUMIFS('Faturamento SP2'!$J$2:$J$557,'Faturamento SP2'!$D$2:$D$557,'Infos Relatório'!$B$164,'Faturamento SP2'!$E$2:$E$557,'Infos Relatório'!$B223,'Faturamento SP2'!$Z$2:$Z$557,'Infos Relatório'!BK$1)</f>
        <v>0</v>
      </c>
      <c r="BN223" s="15">
        <f>SUMIFS('Faturamento SP2'!$O$2:$O$557,'Faturamento SP2'!$D$2:$D$557,'Infos Relatório'!$B$164,'Faturamento SP2'!$E$2:$E$557,'Infos Relatório'!$B223,'Faturamento SP2'!$Z$2:$Z$557,'Infos Relatório'!BK$1,'Faturamento SP2'!$T$2:$T$557,"Sim")+SUMIFS('Faturamento SP2'!$P$2:$P$557,'Faturamento SP2'!$D$2:$D$557,'Infos Relatório'!$B$164,'Faturamento SP2'!$E$2:$E$557,'Infos Relatório'!$B223,'Faturamento SP2'!$Z$2:$Z$557,'Infos Relatório'!BK$1,'Faturamento SP2'!$T$2:$T$557,"Sim")</f>
        <v>0</v>
      </c>
      <c r="BO223" s="27" t="e">
        <f t="shared" si="70"/>
        <v>#DIV/0!</v>
      </c>
      <c r="BP223" s="24">
        <f>SUMIFS('Faturamento SP2'!$H$2:$H$557,'Faturamento SP2'!$D$2:$D$557,'Infos Relatório'!$B$164,'Faturamento SP2'!$E$2:$E$557,'Infos Relatório'!$B223,'Faturamento SP2'!$Z$2:$Z$557,'Infos Relatório'!BK$1)</f>
        <v>0</v>
      </c>
      <c r="BQ223" s="23">
        <f>COUNTIFS('Faturamento SP2'!$D$2:$D$557,'Infos Relatório'!$B$164,'Faturamento SP2'!$E$2:$E$557,'Infos Relatório'!$B223,'Faturamento SP2'!$Z$2:$Z$557,'Infos Relatório'!BQ$1)</f>
        <v>0</v>
      </c>
      <c r="BR223" s="14">
        <f>SUMIFS('Faturamento SP2'!$G$2:$G$557,'Faturamento SP2'!$D$2:$D$557,'Infos Relatório'!$B$164,'Faturamento SP2'!$E$2:$E$557,'Infos Relatório'!$B223,'Faturamento SP2'!$Z$2:$Z$557,'Infos Relatório'!BQ$1)</f>
        <v>0</v>
      </c>
      <c r="BS223" s="14">
        <f>SUMIFS('Faturamento SP2'!$J$2:$J$557,'Faturamento SP2'!$D$2:$D$557,'Infos Relatório'!$B$164,'Faturamento SP2'!$E$2:$E$557,'Infos Relatório'!$B223,'Faturamento SP2'!$Z$2:$Z$557,'Infos Relatório'!BQ$1)</f>
        <v>0</v>
      </c>
      <c r="BT223" s="15">
        <f>SUMIFS('Faturamento SP2'!$O$2:$O$557,'Faturamento SP2'!$D$2:$D$557,'Infos Relatório'!$B$164,'Faturamento SP2'!$E$2:$E$557,'Infos Relatório'!$B223,'Faturamento SP2'!$Z$2:$Z$557,'Infos Relatório'!BQ$1,'Faturamento SP2'!$T$2:$T$557,"Sim")+SUMIFS('Faturamento SP2'!$P$2:$P$557,'Faturamento SP2'!$D$2:$D$557,'Infos Relatório'!$B$164,'Faturamento SP2'!$E$2:$E$557,'Infos Relatório'!$B223,'Faturamento SP2'!$Z$2:$Z$557,'Infos Relatório'!BQ$1,'Faturamento SP2'!$T$2:$T$557,"Sim")</f>
        <v>0</v>
      </c>
      <c r="BU223" s="27" t="e">
        <f t="shared" si="71"/>
        <v>#DIV/0!</v>
      </c>
      <c r="BV223" s="24">
        <f>SUMIFS('Faturamento SP2'!$H$2:$H$557,'Faturamento SP2'!$D$2:$D$557,'Infos Relatório'!$B$164,'Faturamento SP2'!$E$2:$E$557,'Infos Relatório'!$B223,'Faturamento SP2'!$Z$2:$Z$557,'Infos Relatório'!BQ$1)</f>
        <v>0</v>
      </c>
    </row>
    <row r="224" spans="2:74">
      <c r="B224" s="17" t="s">
        <v>287</v>
      </c>
      <c r="C224" s="23">
        <f>COUNTIFS('Faturamento SP2'!$D$2:$D$557,'Infos Relatório'!$B$164,'Faturamento SP2'!$E$2:$E$557,'Infos Relatório'!$B224,'Faturamento SP2'!$Z$2:$Z$557,'Infos Relatório'!C$1)</f>
        <v>0</v>
      </c>
      <c r="D224" s="14">
        <f>SUMIFS('Faturamento SP2'!$G$2:$G$557,'Faturamento SP2'!$D$2:$D$557,'Infos Relatório'!$B$164,'Faturamento SP2'!$E$2:$E$557,'Infos Relatório'!$B224,'Faturamento SP2'!$Z$2:$Z$557,'Infos Relatório'!C$1)</f>
        <v>0</v>
      </c>
      <c r="E224" s="55">
        <f>SUMIFS('Faturamento SP2'!$J$2:$J$557,'Faturamento SP2'!$D$2:$D$557,'Infos Relatório'!$B$164,'Faturamento SP2'!$E$2:$E$557,'Infos Relatório'!$B224,'Faturamento SP2'!$Z$2:$Z$557,'Infos Relatório'!C$1)</f>
        <v>0</v>
      </c>
      <c r="F224" s="15">
        <f>SUMIFS('Faturamento SP2'!$O$2:$O$557,'Faturamento SP2'!$D$2:$D$557,'Infos Relatório'!$B$164,'Faturamento SP2'!$E$2:$E$557,'Infos Relatório'!$B224,'Faturamento SP2'!$Z$2:$Z$557,'Infos Relatório'!C$1,'Faturamento SP2'!$T$2:$T$557,"Sim")+SUMIFS('Faturamento SP2'!$P$2:$P$557,'Faturamento SP2'!$D$2:$D$557,'Infos Relatório'!$B$164,'Faturamento SP2'!$E$2:$E$557,'Infos Relatório'!$B224,'Faturamento SP2'!$Z$2:$Z$557,'Infos Relatório'!C$1,'Faturamento SP2'!$T$2:$T$557,"Sim")</f>
        <v>0</v>
      </c>
      <c r="G224" s="60" t="e">
        <f t="shared" si="60"/>
        <v>#DIV/0!</v>
      </c>
      <c r="H224" s="24">
        <f>SUMIFS('Faturamento SP2'!$H$2:$H$557,'Faturamento SP2'!$D$2:$D$557,'Infos Relatório'!$B$164,'Faturamento SP2'!$E$2:$E$557,'Infos Relatório'!$B224,'Faturamento SP2'!$Z$2:$Z$557,'Infos Relatório'!C$1)</f>
        <v>0</v>
      </c>
      <c r="I224" s="23">
        <f>COUNTIFS('Faturamento SP2'!$D$2:$D$557,'Infos Relatório'!$B$164,'Faturamento SP2'!$E$2:$E$557,'Infos Relatório'!$B224,'Faturamento SP2'!$Z$2:$Z$557,'Infos Relatório'!I$1)</f>
        <v>0</v>
      </c>
      <c r="J224" s="14">
        <f>SUMIFS('Faturamento SP2'!$G$2:$G$557,'Faturamento SP2'!$D$2:$D$557,'Infos Relatório'!$B$164,'Faturamento SP2'!$E$2:$E$557,'Infos Relatório'!$B224,'Faturamento SP2'!$Z$2:$Z$557,'Infos Relatório'!I$1)</f>
        <v>0</v>
      </c>
      <c r="K224" s="55">
        <f>SUMIFS('Faturamento SP2'!$J$2:$J$557,'Faturamento SP2'!$D$2:$D$557,'Infos Relatório'!$B$164,'Faturamento SP2'!$E$2:$E$557,'Infos Relatório'!$B224,'Faturamento SP2'!$Z$2:$Z$557,'Infos Relatório'!I$1)</f>
        <v>0</v>
      </c>
      <c r="L224" s="15">
        <f>SUMIFS('Faturamento SP2'!$O$2:$O$557,'Faturamento SP2'!$D$2:$D$557,'Infos Relatório'!$B$164,'Faturamento SP2'!$E$2:$E$557,'Infos Relatório'!$B224,'Faturamento SP2'!$Z$2:$Z$557,'Infos Relatório'!I$1,'Faturamento SP2'!$T$2:$T$557,"Sim")+SUMIFS('Faturamento SP2'!$P$2:$P$557,'Faturamento SP2'!$D$2:$D$557,'Infos Relatório'!$B$164,'Faturamento SP2'!$E$2:$E$557,'Infos Relatório'!$B224,'Faturamento SP2'!$Z$2:$Z$557,'Infos Relatório'!I$1,'Faturamento SP2'!$T$2:$T$557,"Sim")</f>
        <v>0</v>
      </c>
      <c r="M224" s="27" t="e">
        <f t="shared" si="61"/>
        <v>#DIV/0!</v>
      </c>
      <c r="N224" s="24">
        <f>SUMIFS('Faturamento SP2'!$H$2:$H$557,'Faturamento SP2'!$D$2:$D$557,'Infos Relatório'!$B$164,'Faturamento SP2'!$E$2:$E$557,'Infos Relatório'!$B224,'Faturamento SP2'!$Z$2:$Z$557,'Infos Relatório'!I$1)</f>
        <v>0</v>
      </c>
      <c r="O224" s="23">
        <f>COUNTIFS('Faturamento SP2'!$D$2:$D$557,'Infos Relatório'!$B$164,'Faturamento SP2'!$E$2:$E$557,'Infos Relatório'!$B224,'Faturamento SP2'!$Z$2:$Z$557,'Infos Relatório'!O$1)</f>
        <v>0</v>
      </c>
      <c r="P224" s="14">
        <f>SUMIFS('Faturamento SP2'!$G$2:$G$557,'Faturamento SP2'!$D$2:$D$557,'Infos Relatório'!$B$164,'Faturamento SP2'!$E$2:$E$557,'Infos Relatório'!$B224,'Faturamento SP2'!$Z$2:$Z$557,'Infos Relatório'!O$1)</f>
        <v>0</v>
      </c>
      <c r="Q224" s="14">
        <f>SUMIFS('Faturamento SP2'!$J$2:$J$557,'Faturamento SP2'!$D$2:$D$557,'Infos Relatório'!$B$164,'Faturamento SP2'!$E$2:$E$557,'Infos Relatório'!$B224,'Faturamento SP2'!$Z$2:$Z$557,'Infos Relatório'!O$1)</f>
        <v>0</v>
      </c>
      <c r="R224" s="15">
        <f>SUMIFS('Faturamento SP2'!$O$2:$O$557,'Faturamento SP2'!$D$2:$D$557,'Infos Relatório'!$B$164,'Faturamento SP2'!$E$2:$E$557,'Infos Relatório'!$B224,'Faturamento SP2'!$Z$2:$Z$557,'Infos Relatório'!O$1,'Faturamento SP2'!$T$2:$T$557,"Sim")+SUMIFS('Faturamento SP2'!$P$2:$P$557,'Faturamento SP2'!$D$2:$D$557,'Infos Relatório'!$B$164,'Faturamento SP2'!$E$2:$E$557,'Infos Relatório'!$B224,'Faturamento SP2'!$Z$2:$Z$557,'Infos Relatório'!O$1,'Faturamento SP2'!$T$2:$T$557,"Sim")</f>
        <v>0</v>
      </c>
      <c r="S224" s="27" t="e">
        <f t="shared" si="62"/>
        <v>#DIV/0!</v>
      </c>
      <c r="T224" s="24">
        <f>SUMIFS('Faturamento SP2'!$H$2:$H$557,'Faturamento SP2'!$D$2:$D$557,'Infos Relatório'!$B$164,'Faturamento SP2'!$E$2:$E$557,'Infos Relatório'!$B224,'Faturamento SP2'!$Z$2:$Z$557,'Infos Relatório'!O$1)</f>
        <v>0</v>
      </c>
      <c r="U224" s="23">
        <f>COUNTIFS('Faturamento SP2'!$D$2:$D$557,'Infos Relatório'!$B$164,'Faturamento SP2'!$E$2:$E$557,'Infos Relatório'!$B224,'Faturamento SP2'!$Z$2:$Z$557,'Infos Relatório'!U$1)</f>
        <v>0</v>
      </c>
      <c r="V224" s="14">
        <f>SUMIFS('Faturamento SP2'!$G$2:$G$557,'Faturamento SP2'!$D$2:$D$557,'Infos Relatório'!$B$164,'Faturamento SP2'!$E$2:$E$557,'Infos Relatório'!$B224,'Faturamento SP2'!$Z$2:$Z$557,'Infos Relatório'!U$1)</f>
        <v>0</v>
      </c>
      <c r="W224" s="14">
        <f>SUMIFS('Faturamento SP2'!$J$2:$J$557,'Faturamento SP2'!$D$2:$D$557,'Infos Relatório'!$B$164,'Faturamento SP2'!$E$2:$E$557,'Infos Relatório'!$B224,'Faturamento SP2'!$Z$2:$Z$557,'Infos Relatório'!U$1)</f>
        <v>0</v>
      </c>
      <c r="X224" s="15">
        <f>SUMIFS('Faturamento SP2'!$O$2:$O$557,'Faturamento SP2'!$D$2:$D$557,'Infos Relatório'!$B$164,'Faturamento SP2'!$E$2:$E$557,'Infos Relatório'!$B224,'Faturamento SP2'!$Z$2:$Z$557,'Infos Relatório'!U$1,'Faturamento SP2'!$T$2:$T$557,"Sim")+SUMIFS('Faturamento SP2'!$P$2:$P$557,'Faturamento SP2'!$D$2:$D$557,'Infos Relatório'!$B$164,'Faturamento SP2'!$E$2:$E$557,'Infos Relatório'!$B224,'Faturamento SP2'!$Z$2:$Z$557,'Infos Relatório'!U$1,'Faturamento SP2'!$T$2:$T$557,"Sim")</f>
        <v>0</v>
      </c>
      <c r="Y224" s="27" t="e">
        <f t="shared" si="63"/>
        <v>#DIV/0!</v>
      </c>
      <c r="Z224" s="24">
        <f>SUMIFS('Faturamento SP2'!$H$2:$H$557,'Faturamento SP2'!$D$2:$D$557,'Infos Relatório'!$B$164,'Faturamento SP2'!$E$2:$E$557,'Infos Relatório'!$B224,'Faturamento SP2'!$Z$2:$Z$557,'Infos Relatório'!U$1)</f>
        <v>0</v>
      </c>
      <c r="AA224" s="23">
        <f>COUNTIFS('Faturamento SP2'!$D$2:$D$557,'Infos Relatório'!$B$164,'Faturamento SP2'!$E$2:$E$557,'Infos Relatório'!$B224,'Faturamento SP2'!$Z$2:$Z$557,'Infos Relatório'!AA$1)</f>
        <v>0</v>
      </c>
      <c r="AB224" s="14">
        <f>SUMIFS('Faturamento SP2'!$G$2:$G$557,'Faturamento SP2'!$D$2:$D$557,'Infos Relatório'!$B$164,'Faturamento SP2'!$E$2:$E$557,'Infos Relatório'!$B224,'Faturamento SP2'!$Z$2:$Z$557,'Infos Relatório'!AA$1)</f>
        <v>0</v>
      </c>
      <c r="AC224" s="14">
        <f>SUMIFS('Faturamento SP2'!$J$2:$J$557,'Faturamento SP2'!$D$2:$D$557,'Infos Relatório'!$B$164,'Faturamento SP2'!$E$2:$E$557,'Infos Relatório'!$B224,'Faturamento SP2'!$Z$2:$Z$557,'Infos Relatório'!AA$1)</f>
        <v>0</v>
      </c>
      <c r="AD224" s="15">
        <f>SUMIFS('Faturamento SP2'!$O$2:$O$557,'Faturamento SP2'!$D$2:$D$557,'Infos Relatório'!$B$164,'Faturamento SP2'!$E$2:$E$557,'Infos Relatório'!$B224,'Faturamento SP2'!$Z$2:$Z$557,'Infos Relatório'!AA$1,'Faturamento SP2'!$T$2:$T$557,"Sim")+SUMIFS('Faturamento SP2'!$P$2:$P$557,'Faturamento SP2'!$D$2:$D$557,'Infos Relatório'!$B$164,'Faturamento SP2'!$E$2:$E$557,'Infos Relatório'!$B224,'Faturamento SP2'!$Z$2:$Z$557,'Infos Relatório'!AA$1,'Faturamento SP2'!$T$2:$T$557,"Sim")</f>
        <v>0</v>
      </c>
      <c r="AE224" s="27" t="e">
        <f t="shared" si="64"/>
        <v>#DIV/0!</v>
      </c>
      <c r="AF224" s="24">
        <f>SUMIFS('Faturamento SP2'!$H$2:$H$557,'Faturamento SP2'!$D$2:$D$557,'Infos Relatório'!$B$164,'Faturamento SP2'!$E$2:$E$557,'Infos Relatório'!$B224,'Faturamento SP2'!$Z$2:$Z$557,'Infos Relatório'!AA$1)</f>
        <v>0</v>
      </c>
      <c r="AG224" s="23">
        <f>COUNTIFS('Faturamento SP2'!$D$2:$D$557,'Infos Relatório'!$B$164,'Faturamento SP2'!$E$2:$E$557,'Infos Relatório'!$B224,'Faturamento SP2'!$Z$2:$Z$557,'Infos Relatório'!AG$1)</f>
        <v>0</v>
      </c>
      <c r="AH224" s="14">
        <f>SUMIFS('Faturamento SP2'!$G$2:$G$557,'Faturamento SP2'!$D$2:$D$557,'Infos Relatório'!$B$164,'Faturamento SP2'!$E$2:$E$557,'Infos Relatório'!$B224,'Faturamento SP2'!$Z$2:$Z$557,'Infos Relatório'!AG$1)</f>
        <v>0</v>
      </c>
      <c r="AI224" s="14">
        <f>SUMIFS('Faturamento SP2'!$J$2:$J$557,'Faturamento SP2'!$D$2:$D$557,'Infos Relatório'!$B$164,'Faturamento SP2'!$E$2:$E$557,'Infos Relatório'!$B224,'Faturamento SP2'!$Z$2:$Z$557,'Infos Relatório'!AG$1)</f>
        <v>0</v>
      </c>
      <c r="AJ224" s="15">
        <f>SUMIFS('Faturamento SP2'!$O$2:$O$557,'Faturamento SP2'!$D$2:$D$557,'Infos Relatório'!$B$164,'Faturamento SP2'!$E$2:$E$557,'Infos Relatório'!$B224,'Faturamento SP2'!$Z$2:$Z$557,'Infos Relatório'!AG$1,'Faturamento SP2'!$T$2:$T$557,"Sim")+SUMIFS('Faturamento SP2'!$P$2:$P$557,'Faturamento SP2'!$D$2:$D$557,'Infos Relatório'!$B$164,'Faturamento SP2'!$E$2:$E$557,'Infos Relatório'!$B224,'Faturamento SP2'!$Z$2:$Z$557,'Infos Relatório'!AG$1,'Faturamento SP2'!$T$2:$T$557,"Sim")</f>
        <v>0</v>
      </c>
      <c r="AK224" s="27" t="e">
        <f t="shared" si="65"/>
        <v>#DIV/0!</v>
      </c>
      <c r="AL224" s="24">
        <f>SUMIFS('Faturamento SP2'!$H$2:$H$557,'Faturamento SP2'!$D$2:$D$557,'Infos Relatório'!$B$164,'Faturamento SP2'!$E$2:$E$557,'Infos Relatório'!$B224,'Faturamento SP2'!$Z$2:$Z$557,'Infos Relatório'!AG$1)</f>
        <v>0</v>
      </c>
      <c r="AM224" s="23">
        <f>COUNTIFS('Faturamento SP2'!$D$2:$D$557,'Infos Relatório'!$B$164,'Faturamento SP2'!$E$2:$E$557,'Infos Relatório'!$B224,'Faturamento SP2'!$Z$2:$Z$557,'Infos Relatório'!AM$1)</f>
        <v>0</v>
      </c>
      <c r="AN224" s="14">
        <f>SUMIFS('Faturamento SP2'!$G$2:$G$557,'Faturamento SP2'!$D$2:$D$557,'Infos Relatório'!$B$164,'Faturamento SP2'!$E$2:$E$557,'Infos Relatório'!$B224,'Faturamento SP2'!$Z$2:$Z$557,'Infos Relatório'!AM$1)</f>
        <v>0</v>
      </c>
      <c r="AO224" s="14">
        <f>SUMIFS('Faturamento SP2'!$J$2:$J$557,'Faturamento SP2'!$D$2:$D$557,'Infos Relatório'!$B$164,'Faturamento SP2'!$E$2:$E$557,'Infos Relatório'!$B224,'Faturamento SP2'!$Z$2:$Z$557,'Infos Relatório'!AM$1)</f>
        <v>0</v>
      </c>
      <c r="AP224" s="15">
        <f>SUMIFS('Faturamento SP2'!$O$2:$O$557,'Faturamento SP2'!$D$2:$D$557,'Infos Relatório'!$B$164,'Faturamento SP2'!$E$2:$E$557,'Infos Relatório'!$B224,'Faturamento SP2'!$Z$2:$Z$557,'Infos Relatório'!AM$1,'Faturamento SP2'!$T$2:$T$557,"Sim")+SUMIFS('Faturamento SP2'!$P$2:$P$557,'Faturamento SP2'!$D$2:$D$557,'Infos Relatório'!$B$164,'Faturamento SP2'!$E$2:$E$557,'Infos Relatório'!$B224,'Faturamento SP2'!$Z$2:$Z$557,'Infos Relatório'!AM$1,'Faturamento SP2'!$T$2:$T$557,"Sim")</f>
        <v>0</v>
      </c>
      <c r="AQ224" s="27" t="e">
        <f t="shared" si="66"/>
        <v>#DIV/0!</v>
      </c>
      <c r="AR224" s="24">
        <f>SUMIFS('Faturamento SP2'!$H$2:$H$557,'Faturamento SP2'!$D$2:$D$557,'Infos Relatório'!$B$164,'Faturamento SP2'!$E$2:$E$557,'Infos Relatório'!$B224,'Faturamento SP2'!$Z$2:$Z$557,'Infos Relatório'!AM$1)</f>
        <v>0</v>
      </c>
      <c r="AS224" s="23">
        <f>COUNTIFS('Faturamento SP2'!$D$2:$D$557,'Infos Relatório'!$B$164,'Faturamento SP2'!$E$2:$E$557,'Infos Relatório'!$B224,'Faturamento SP2'!$Z$2:$Z$557,'Infos Relatório'!AS$1)</f>
        <v>0</v>
      </c>
      <c r="AT224" s="14">
        <f>SUMIFS('Faturamento SP2'!$G$2:$G$557,'Faturamento SP2'!$D$2:$D$557,'Infos Relatório'!$B$164,'Faturamento SP2'!$E$2:$E$557,'Infos Relatório'!$B224,'Faturamento SP2'!$Z$2:$Z$557,'Infos Relatório'!AS$1)</f>
        <v>0</v>
      </c>
      <c r="AU224" s="14">
        <f>SUMIFS('Faturamento SP2'!$J$2:$J$557,'Faturamento SP2'!$D$2:$D$557,'Infos Relatório'!$B$164,'Faturamento SP2'!$E$2:$E$557,'Infos Relatório'!$B224,'Faturamento SP2'!$Z$2:$Z$557,'Infos Relatório'!AS$1)</f>
        <v>0</v>
      </c>
      <c r="AV224" s="15">
        <f>SUMIFS('Faturamento SP2'!$O$2:$O$557,'Faturamento SP2'!$D$2:$D$557,'Infos Relatório'!$B$164,'Faturamento SP2'!$E$2:$E$557,'Infos Relatório'!$B224,'Faturamento SP2'!$Z$2:$Z$557,'Infos Relatório'!AS$1,'Faturamento SP2'!$T$2:$T$557,"Sim")+SUMIFS('Faturamento SP2'!$P$2:$P$557,'Faturamento SP2'!$D$2:$D$557,'Infos Relatório'!$B$164,'Faturamento SP2'!$E$2:$E$557,'Infos Relatório'!$B224,'Faturamento SP2'!$Z$2:$Z$557,'Infos Relatório'!AS$1,'Faturamento SP2'!$T$2:$T$557,"Sim")</f>
        <v>0</v>
      </c>
      <c r="AW224" s="27" t="e">
        <f t="shared" si="67"/>
        <v>#DIV/0!</v>
      </c>
      <c r="AX224" s="24">
        <f>SUMIFS('Faturamento SP2'!$H$2:$H$557,'Faturamento SP2'!$D$2:$D$557,'Infos Relatório'!$B$164,'Faturamento SP2'!$E$2:$E$557,'Infos Relatório'!$B224,'Faturamento SP2'!$Z$2:$Z$557,'Infos Relatório'!AS$1)</f>
        <v>0</v>
      </c>
      <c r="AY224" s="23">
        <f>COUNTIFS('Faturamento SP2'!$D$2:$D$557,'Infos Relatório'!$B$164,'Faturamento SP2'!$E$2:$E$557,'Infos Relatório'!$B224,'Faturamento SP2'!$Z$2:$Z$557,'Infos Relatório'!AY$1)</f>
        <v>0</v>
      </c>
      <c r="AZ224" s="14">
        <f>SUMIFS('Faturamento SP2'!$G$2:$G$557,'Faturamento SP2'!$D$2:$D$557,'Infos Relatório'!$B$164,'Faturamento SP2'!$E$2:$E$557,'Infos Relatório'!$B224,'Faturamento SP2'!$Z$2:$Z$557,'Infos Relatório'!AY$1)</f>
        <v>0</v>
      </c>
      <c r="BA224" s="14">
        <f>SUMIFS('Faturamento SP2'!$J$2:$J$557,'Faturamento SP2'!$D$2:$D$557,'Infos Relatório'!$B$164,'Faturamento SP2'!$E$2:$E$557,'Infos Relatório'!$B224,'Faturamento SP2'!$Z$2:$Z$557,'Infos Relatório'!AY$1)</f>
        <v>0</v>
      </c>
      <c r="BB224" s="15">
        <f>SUMIFS('Faturamento SP2'!$O$2:$O$557,'Faturamento SP2'!$D$2:$D$557,'Infos Relatório'!$B$164,'Faturamento SP2'!$E$2:$E$557,'Infos Relatório'!$B224,'Faturamento SP2'!$Z$2:$Z$557,'Infos Relatório'!AY$1,'Faturamento SP2'!$T$2:$T$557,"Sim")+SUMIFS('Faturamento SP2'!$P$2:$P$557,'Faturamento SP2'!$D$2:$D$557,'Infos Relatório'!$B$164,'Faturamento SP2'!$E$2:$E$557,'Infos Relatório'!$B224,'Faturamento SP2'!$Z$2:$Z$557,'Infos Relatório'!AY$1,'Faturamento SP2'!$T$2:$T$557,"Sim")</f>
        <v>0</v>
      </c>
      <c r="BC224" s="27" t="e">
        <f t="shared" si="68"/>
        <v>#DIV/0!</v>
      </c>
      <c r="BD224" s="24">
        <f>SUMIFS('Faturamento SP2'!$H$2:$H$557,'Faturamento SP2'!$D$2:$D$557,'Infos Relatório'!$B$164,'Faturamento SP2'!$E$2:$E$557,'Infos Relatório'!$B224,'Faturamento SP2'!$Z$2:$Z$557,'Infos Relatório'!AY$1)</f>
        <v>0</v>
      </c>
      <c r="BE224" s="23">
        <f>COUNTIFS('Faturamento SP2'!$D$2:$D$557,'Infos Relatório'!$B$164,'Faturamento SP2'!$E$2:$E$557,'Infos Relatório'!$B224,'Faturamento SP2'!$Z$2:$Z$557,'Infos Relatório'!BE$1)</f>
        <v>0</v>
      </c>
      <c r="BF224" s="14">
        <f>SUMIFS('Faturamento SP2'!$G$2:$G$557,'Faturamento SP2'!$D$2:$D$557,'Infos Relatório'!$B$164,'Faturamento SP2'!$E$2:$E$557,'Infos Relatório'!$B224,'Faturamento SP2'!$Z$2:$Z$557,'Infos Relatório'!BE$1)</f>
        <v>0</v>
      </c>
      <c r="BG224" s="14">
        <f>SUMIFS('Faturamento SP2'!$J$2:$J$557,'Faturamento SP2'!$D$2:$D$557,'Infos Relatório'!$B$164,'Faturamento SP2'!$E$2:$E$557,'Infos Relatório'!$B224,'Faturamento SP2'!$Z$2:$Z$557,'Infos Relatório'!BE$1)</f>
        <v>0</v>
      </c>
      <c r="BH224" s="15">
        <f>SUMIFS('Faturamento SP2'!$O$2:$O$557,'Faturamento SP2'!$D$2:$D$557,'Infos Relatório'!$B$164,'Faturamento SP2'!$E$2:$E$557,'Infos Relatório'!$B224,'Faturamento SP2'!$Z$2:$Z$557,'Infos Relatório'!BE$1,'Faturamento SP2'!$T$2:$T$557,"Sim")+SUMIFS('Faturamento SP2'!$P$2:$P$557,'Faturamento SP2'!$D$2:$D$557,'Infos Relatório'!$B$164,'Faturamento SP2'!$E$2:$E$557,'Infos Relatório'!$B224,'Faturamento SP2'!$Z$2:$Z$557,'Infos Relatório'!BE$1,'Faturamento SP2'!$T$2:$T$557,"Sim")</f>
        <v>0</v>
      </c>
      <c r="BI224" s="27" t="e">
        <f t="shared" si="69"/>
        <v>#DIV/0!</v>
      </c>
      <c r="BJ224" s="24">
        <f>SUMIFS('Faturamento SP2'!$H$2:$H$557,'Faturamento SP2'!$D$2:$D$557,'Infos Relatório'!$B$164,'Faturamento SP2'!$E$2:$E$557,'Infos Relatório'!$B224,'Faturamento SP2'!$Z$2:$Z$557,'Infos Relatório'!BE$1)</f>
        <v>0</v>
      </c>
      <c r="BK224" s="23">
        <f>COUNTIFS('Faturamento SP2'!$D$2:$D$557,'Infos Relatório'!$B$164,'Faturamento SP2'!$E$2:$E$557,'Infos Relatório'!$B224,'Faturamento SP2'!$Z$2:$Z$557,'Infos Relatório'!BK$1)</f>
        <v>0</v>
      </c>
      <c r="BL224" s="14">
        <f>SUMIFS('Faturamento SP2'!$G$2:$G$557,'Faturamento SP2'!$D$2:$D$557,'Infos Relatório'!$B$164,'Faturamento SP2'!$E$2:$E$557,'Infos Relatório'!$B224,'Faturamento SP2'!$Z$2:$Z$557,'Infos Relatório'!BK$1)</f>
        <v>0</v>
      </c>
      <c r="BM224" s="14">
        <f>SUMIFS('Faturamento SP2'!$J$2:$J$557,'Faturamento SP2'!$D$2:$D$557,'Infos Relatório'!$B$164,'Faturamento SP2'!$E$2:$E$557,'Infos Relatório'!$B224,'Faturamento SP2'!$Z$2:$Z$557,'Infos Relatório'!BK$1)</f>
        <v>0</v>
      </c>
      <c r="BN224" s="15">
        <f>SUMIFS('Faturamento SP2'!$O$2:$O$557,'Faturamento SP2'!$D$2:$D$557,'Infos Relatório'!$B$164,'Faturamento SP2'!$E$2:$E$557,'Infos Relatório'!$B224,'Faturamento SP2'!$Z$2:$Z$557,'Infos Relatório'!BK$1,'Faturamento SP2'!$T$2:$T$557,"Sim")+SUMIFS('Faturamento SP2'!$P$2:$P$557,'Faturamento SP2'!$D$2:$D$557,'Infos Relatório'!$B$164,'Faturamento SP2'!$E$2:$E$557,'Infos Relatório'!$B224,'Faturamento SP2'!$Z$2:$Z$557,'Infos Relatório'!BK$1,'Faturamento SP2'!$T$2:$T$557,"Sim")</f>
        <v>0</v>
      </c>
      <c r="BO224" s="27" t="e">
        <f t="shared" si="70"/>
        <v>#DIV/0!</v>
      </c>
      <c r="BP224" s="24">
        <f>SUMIFS('Faturamento SP2'!$H$2:$H$557,'Faturamento SP2'!$D$2:$D$557,'Infos Relatório'!$B$164,'Faturamento SP2'!$E$2:$E$557,'Infos Relatório'!$B224,'Faturamento SP2'!$Z$2:$Z$557,'Infos Relatório'!BK$1)</f>
        <v>0</v>
      </c>
      <c r="BQ224" s="23">
        <f>COUNTIFS('Faturamento SP2'!$D$2:$D$557,'Infos Relatório'!$B$164,'Faturamento SP2'!$E$2:$E$557,'Infos Relatório'!$B224,'Faturamento SP2'!$Z$2:$Z$557,'Infos Relatório'!BQ$1)</f>
        <v>0</v>
      </c>
      <c r="BR224" s="14">
        <f>SUMIFS('Faturamento SP2'!$G$2:$G$557,'Faturamento SP2'!$D$2:$D$557,'Infos Relatório'!$B$164,'Faturamento SP2'!$E$2:$E$557,'Infos Relatório'!$B224,'Faturamento SP2'!$Z$2:$Z$557,'Infos Relatório'!BQ$1)</f>
        <v>0</v>
      </c>
      <c r="BS224" s="14">
        <f>SUMIFS('Faturamento SP2'!$J$2:$J$557,'Faturamento SP2'!$D$2:$D$557,'Infos Relatório'!$B$164,'Faturamento SP2'!$E$2:$E$557,'Infos Relatório'!$B224,'Faturamento SP2'!$Z$2:$Z$557,'Infos Relatório'!BQ$1)</f>
        <v>0</v>
      </c>
      <c r="BT224" s="15">
        <f>SUMIFS('Faturamento SP2'!$O$2:$O$557,'Faturamento SP2'!$D$2:$D$557,'Infos Relatório'!$B$164,'Faturamento SP2'!$E$2:$E$557,'Infos Relatório'!$B224,'Faturamento SP2'!$Z$2:$Z$557,'Infos Relatório'!BQ$1,'Faturamento SP2'!$T$2:$T$557,"Sim")+SUMIFS('Faturamento SP2'!$P$2:$P$557,'Faturamento SP2'!$D$2:$D$557,'Infos Relatório'!$B$164,'Faturamento SP2'!$E$2:$E$557,'Infos Relatório'!$B224,'Faturamento SP2'!$Z$2:$Z$557,'Infos Relatório'!BQ$1,'Faturamento SP2'!$T$2:$T$557,"Sim")</f>
        <v>0</v>
      </c>
      <c r="BU224" s="27" t="e">
        <f t="shared" si="71"/>
        <v>#DIV/0!</v>
      </c>
      <c r="BV224" s="24">
        <f>SUMIFS('Faturamento SP2'!$H$2:$H$557,'Faturamento SP2'!$D$2:$D$557,'Infos Relatório'!$B$164,'Faturamento SP2'!$E$2:$E$557,'Infos Relatório'!$B224,'Faturamento SP2'!$Z$2:$Z$557,'Infos Relatório'!BQ$1)</f>
        <v>0</v>
      </c>
    </row>
    <row r="225" spans="2:74">
      <c r="B225" s="17" t="s">
        <v>182</v>
      </c>
      <c r="C225" s="23">
        <f>COUNTIFS('Faturamento SP2'!$D$2:$D$557,'Infos Relatório'!$B$164,'Faturamento SP2'!$E$2:$E$557,'Infos Relatório'!$B225,'Faturamento SP2'!$Z$2:$Z$557,'Infos Relatório'!C$1)</f>
        <v>0</v>
      </c>
      <c r="D225" s="14">
        <f>SUMIFS('Faturamento SP2'!$G$2:$G$557,'Faturamento SP2'!$D$2:$D$557,'Infos Relatório'!$B$164,'Faturamento SP2'!$E$2:$E$557,'Infos Relatório'!$B225,'Faturamento SP2'!$Z$2:$Z$557,'Infos Relatório'!C$1)</f>
        <v>0</v>
      </c>
      <c r="E225" s="55">
        <f>SUMIFS('Faturamento SP2'!$J$2:$J$557,'Faturamento SP2'!$D$2:$D$557,'Infos Relatório'!$B$164,'Faturamento SP2'!$E$2:$E$557,'Infos Relatório'!$B225,'Faturamento SP2'!$Z$2:$Z$557,'Infos Relatório'!C$1)</f>
        <v>0</v>
      </c>
      <c r="F225" s="15">
        <f>SUMIFS('Faturamento SP2'!$O$2:$O$557,'Faturamento SP2'!$D$2:$D$557,'Infos Relatório'!$B$164,'Faturamento SP2'!$E$2:$E$557,'Infos Relatório'!$B225,'Faturamento SP2'!$Z$2:$Z$557,'Infos Relatório'!C$1,'Faturamento SP2'!$T$2:$T$557,"Sim")+SUMIFS('Faturamento SP2'!$P$2:$P$557,'Faturamento SP2'!$D$2:$D$557,'Infos Relatório'!$B$164,'Faturamento SP2'!$E$2:$E$557,'Infos Relatório'!$B225,'Faturamento SP2'!$Z$2:$Z$557,'Infos Relatório'!C$1,'Faturamento SP2'!$T$2:$T$557,"Sim")</f>
        <v>0</v>
      </c>
      <c r="G225" s="60" t="e">
        <f t="shared" si="60"/>
        <v>#DIV/0!</v>
      </c>
      <c r="H225" s="24">
        <f>SUMIFS('Faturamento SP2'!$H$2:$H$557,'Faturamento SP2'!$D$2:$D$557,'Infos Relatório'!$B$164,'Faturamento SP2'!$E$2:$E$557,'Infos Relatório'!$B225,'Faturamento SP2'!$Z$2:$Z$557,'Infos Relatório'!C$1)</f>
        <v>0</v>
      </c>
      <c r="I225" s="23">
        <f>COUNTIFS('Faturamento SP2'!$D$2:$D$557,'Infos Relatório'!$B$164,'Faturamento SP2'!$E$2:$E$557,'Infos Relatório'!$B225,'Faturamento SP2'!$Z$2:$Z$557,'Infos Relatório'!I$1)</f>
        <v>0</v>
      </c>
      <c r="J225" s="14">
        <f>SUMIFS('Faturamento SP2'!$G$2:$G$557,'Faturamento SP2'!$D$2:$D$557,'Infos Relatório'!$B$164,'Faturamento SP2'!$E$2:$E$557,'Infos Relatório'!$B225,'Faturamento SP2'!$Z$2:$Z$557,'Infos Relatório'!I$1)</f>
        <v>0</v>
      </c>
      <c r="K225" s="55">
        <f>SUMIFS('Faturamento SP2'!$J$2:$J$557,'Faturamento SP2'!$D$2:$D$557,'Infos Relatório'!$B$164,'Faturamento SP2'!$E$2:$E$557,'Infos Relatório'!$B225,'Faturamento SP2'!$Z$2:$Z$557,'Infos Relatório'!I$1)</f>
        <v>0</v>
      </c>
      <c r="L225" s="15">
        <f>SUMIFS('Faturamento SP2'!$O$2:$O$557,'Faturamento SP2'!$D$2:$D$557,'Infos Relatório'!$B$164,'Faturamento SP2'!$E$2:$E$557,'Infos Relatório'!$B225,'Faturamento SP2'!$Z$2:$Z$557,'Infos Relatório'!I$1,'Faturamento SP2'!$T$2:$T$557,"Sim")+SUMIFS('Faturamento SP2'!$P$2:$P$557,'Faturamento SP2'!$D$2:$D$557,'Infos Relatório'!$B$164,'Faturamento SP2'!$E$2:$E$557,'Infos Relatório'!$B225,'Faturamento SP2'!$Z$2:$Z$557,'Infos Relatório'!I$1,'Faturamento SP2'!$T$2:$T$557,"Sim")</f>
        <v>0</v>
      </c>
      <c r="M225" s="27" t="e">
        <f t="shared" si="61"/>
        <v>#DIV/0!</v>
      </c>
      <c r="N225" s="24">
        <f>SUMIFS('Faturamento SP2'!$H$2:$H$557,'Faturamento SP2'!$D$2:$D$557,'Infos Relatório'!$B$164,'Faturamento SP2'!$E$2:$E$557,'Infos Relatório'!$B225,'Faturamento SP2'!$Z$2:$Z$557,'Infos Relatório'!I$1)</f>
        <v>0</v>
      </c>
      <c r="O225" s="23">
        <f>COUNTIFS('Faturamento SP2'!$D$2:$D$557,'Infos Relatório'!$B$164,'Faturamento SP2'!$E$2:$E$557,'Infos Relatório'!$B225,'Faturamento SP2'!$Z$2:$Z$557,'Infos Relatório'!O$1)</f>
        <v>0</v>
      </c>
      <c r="P225" s="14">
        <f>SUMIFS('Faturamento SP2'!$G$2:$G$557,'Faturamento SP2'!$D$2:$D$557,'Infos Relatório'!$B$164,'Faturamento SP2'!$E$2:$E$557,'Infos Relatório'!$B225,'Faturamento SP2'!$Z$2:$Z$557,'Infos Relatório'!O$1)</f>
        <v>0</v>
      </c>
      <c r="Q225" s="14">
        <f>SUMIFS('Faturamento SP2'!$J$2:$J$557,'Faturamento SP2'!$D$2:$D$557,'Infos Relatório'!$B$164,'Faturamento SP2'!$E$2:$E$557,'Infos Relatório'!$B225,'Faturamento SP2'!$Z$2:$Z$557,'Infos Relatório'!O$1)</f>
        <v>0</v>
      </c>
      <c r="R225" s="15">
        <f>SUMIFS('Faturamento SP2'!$O$2:$O$557,'Faturamento SP2'!$D$2:$D$557,'Infos Relatório'!$B$164,'Faturamento SP2'!$E$2:$E$557,'Infos Relatório'!$B225,'Faturamento SP2'!$Z$2:$Z$557,'Infos Relatório'!O$1,'Faturamento SP2'!$T$2:$T$557,"Sim")+SUMIFS('Faturamento SP2'!$P$2:$P$557,'Faturamento SP2'!$D$2:$D$557,'Infos Relatório'!$B$164,'Faturamento SP2'!$E$2:$E$557,'Infos Relatório'!$B225,'Faturamento SP2'!$Z$2:$Z$557,'Infos Relatório'!O$1,'Faturamento SP2'!$T$2:$T$557,"Sim")</f>
        <v>0</v>
      </c>
      <c r="S225" s="27" t="e">
        <f t="shared" si="62"/>
        <v>#DIV/0!</v>
      </c>
      <c r="T225" s="24">
        <f>SUMIFS('Faturamento SP2'!$H$2:$H$557,'Faturamento SP2'!$D$2:$D$557,'Infos Relatório'!$B$164,'Faturamento SP2'!$E$2:$E$557,'Infos Relatório'!$B225,'Faturamento SP2'!$Z$2:$Z$557,'Infos Relatório'!O$1)</f>
        <v>0</v>
      </c>
      <c r="U225" s="23">
        <f>COUNTIFS('Faturamento SP2'!$D$2:$D$557,'Infos Relatório'!$B$164,'Faturamento SP2'!$E$2:$E$557,'Infos Relatório'!$B225,'Faturamento SP2'!$Z$2:$Z$557,'Infos Relatório'!U$1)</f>
        <v>0</v>
      </c>
      <c r="V225" s="14">
        <f>SUMIFS('Faturamento SP2'!$G$2:$G$557,'Faturamento SP2'!$D$2:$D$557,'Infos Relatório'!$B$164,'Faturamento SP2'!$E$2:$E$557,'Infos Relatório'!$B225,'Faturamento SP2'!$Z$2:$Z$557,'Infos Relatório'!U$1)</f>
        <v>0</v>
      </c>
      <c r="W225" s="14">
        <f>SUMIFS('Faturamento SP2'!$J$2:$J$557,'Faturamento SP2'!$D$2:$D$557,'Infos Relatório'!$B$164,'Faturamento SP2'!$E$2:$E$557,'Infos Relatório'!$B225,'Faturamento SP2'!$Z$2:$Z$557,'Infos Relatório'!U$1)</f>
        <v>0</v>
      </c>
      <c r="X225" s="15">
        <f>SUMIFS('Faturamento SP2'!$O$2:$O$557,'Faturamento SP2'!$D$2:$D$557,'Infos Relatório'!$B$164,'Faturamento SP2'!$E$2:$E$557,'Infos Relatório'!$B225,'Faturamento SP2'!$Z$2:$Z$557,'Infos Relatório'!U$1,'Faturamento SP2'!$T$2:$T$557,"Sim")+SUMIFS('Faturamento SP2'!$P$2:$P$557,'Faturamento SP2'!$D$2:$D$557,'Infos Relatório'!$B$164,'Faturamento SP2'!$E$2:$E$557,'Infos Relatório'!$B225,'Faturamento SP2'!$Z$2:$Z$557,'Infos Relatório'!U$1,'Faturamento SP2'!$T$2:$T$557,"Sim")</f>
        <v>0</v>
      </c>
      <c r="Y225" s="27" t="e">
        <f t="shared" si="63"/>
        <v>#DIV/0!</v>
      </c>
      <c r="Z225" s="24">
        <f>SUMIFS('Faturamento SP2'!$H$2:$H$557,'Faturamento SP2'!$D$2:$D$557,'Infos Relatório'!$B$164,'Faturamento SP2'!$E$2:$E$557,'Infos Relatório'!$B225,'Faturamento SP2'!$Z$2:$Z$557,'Infos Relatório'!U$1)</f>
        <v>0</v>
      </c>
      <c r="AA225" s="23">
        <f>COUNTIFS('Faturamento SP2'!$D$2:$D$557,'Infos Relatório'!$B$164,'Faturamento SP2'!$E$2:$E$557,'Infos Relatório'!$B225,'Faturamento SP2'!$Z$2:$Z$557,'Infos Relatório'!AA$1)</f>
        <v>0</v>
      </c>
      <c r="AB225" s="14">
        <f>SUMIFS('Faturamento SP2'!$G$2:$G$557,'Faturamento SP2'!$D$2:$D$557,'Infos Relatório'!$B$164,'Faturamento SP2'!$E$2:$E$557,'Infos Relatório'!$B225,'Faturamento SP2'!$Z$2:$Z$557,'Infos Relatório'!AA$1)</f>
        <v>0</v>
      </c>
      <c r="AC225" s="14">
        <f>SUMIFS('Faturamento SP2'!$J$2:$J$557,'Faturamento SP2'!$D$2:$D$557,'Infos Relatório'!$B$164,'Faturamento SP2'!$E$2:$E$557,'Infos Relatório'!$B225,'Faturamento SP2'!$Z$2:$Z$557,'Infos Relatório'!AA$1)</f>
        <v>0</v>
      </c>
      <c r="AD225" s="15">
        <f>SUMIFS('Faturamento SP2'!$O$2:$O$557,'Faturamento SP2'!$D$2:$D$557,'Infos Relatório'!$B$164,'Faturamento SP2'!$E$2:$E$557,'Infos Relatório'!$B225,'Faturamento SP2'!$Z$2:$Z$557,'Infos Relatório'!AA$1,'Faturamento SP2'!$T$2:$T$557,"Sim")+SUMIFS('Faturamento SP2'!$P$2:$P$557,'Faturamento SP2'!$D$2:$D$557,'Infos Relatório'!$B$164,'Faturamento SP2'!$E$2:$E$557,'Infos Relatório'!$B225,'Faturamento SP2'!$Z$2:$Z$557,'Infos Relatório'!AA$1,'Faturamento SP2'!$T$2:$T$557,"Sim")</f>
        <v>0</v>
      </c>
      <c r="AE225" s="27" t="e">
        <f t="shared" si="64"/>
        <v>#DIV/0!</v>
      </c>
      <c r="AF225" s="24">
        <f>SUMIFS('Faturamento SP2'!$H$2:$H$557,'Faturamento SP2'!$D$2:$D$557,'Infos Relatório'!$B$164,'Faturamento SP2'!$E$2:$E$557,'Infos Relatório'!$B225,'Faturamento SP2'!$Z$2:$Z$557,'Infos Relatório'!AA$1)</f>
        <v>0</v>
      </c>
      <c r="AG225" s="23">
        <f>COUNTIFS('Faturamento SP2'!$D$2:$D$557,'Infos Relatório'!$B$164,'Faturamento SP2'!$E$2:$E$557,'Infos Relatório'!$B225,'Faturamento SP2'!$Z$2:$Z$557,'Infos Relatório'!AG$1)</f>
        <v>0</v>
      </c>
      <c r="AH225" s="14">
        <f>SUMIFS('Faturamento SP2'!$G$2:$G$557,'Faturamento SP2'!$D$2:$D$557,'Infos Relatório'!$B$164,'Faturamento SP2'!$E$2:$E$557,'Infos Relatório'!$B225,'Faturamento SP2'!$Z$2:$Z$557,'Infos Relatório'!AG$1)</f>
        <v>0</v>
      </c>
      <c r="AI225" s="14">
        <f>SUMIFS('Faturamento SP2'!$J$2:$J$557,'Faturamento SP2'!$D$2:$D$557,'Infos Relatório'!$B$164,'Faturamento SP2'!$E$2:$E$557,'Infos Relatório'!$B225,'Faturamento SP2'!$Z$2:$Z$557,'Infos Relatório'!AG$1)</f>
        <v>0</v>
      </c>
      <c r="AJ225" s="15">
        <f>SUMIFS('Faturamento SP2'!$O$2:$O$557,'Faturamento SP2'!$D$2:$D$557,'Infos Relatório'!$B$164,'Faturamento SP2'!$E$2:$E$557,'Infos Relatório'!$B225,'Faturamento SP2'!$Z$2:$Z$557,'Infos Relatório'!AG$1,'Faturamento SP2'!$T$2:$T$557,"Sim")+SUMIFS('Faturamento SP2'!$P$2:$P$557,'Faturamento SP2'!$D$2:$D$557,'Infos Relatório'!$B$164,'Faturamento SP2'!$E$2:$E$557,'Infos Relatório'!$B225,'Faturamento SP2'!$Z$2:$Z$557,'Infos Relatório'!AG$1,'Faturamento SP2'!$T$2:$T$557,"Sim")</f>
        <v>0</v>
      </c>
      <c r="AK225" s="27" t="e">
        <f t="shared" si="65"/>
        <v>#DIV/0!</v>
      </c>
      <c r="AL225" s="24">
        <f>SUMIFS('Faturamento SP2'!$H$2:$H$557,'Faturamento SP2'!$D$2:$D$557,'Infos Relatório'!$B$164,'Faturamento SP2'!$E$2:$E$557,'Infos Relatório'!$B225,'Faturamento SP2'!$Z$2:$Z$557,'Infos Relatório'!AG$1)</f>
        <v>0</v>
      </c>
      <c r="AM225" s="23">
        <f>COUNTIFS('Faturamento SP2'!$D$2:$D$557,'Infos Relatório'!$B$164,'Faturamento SP2'!$E$2:$E$557,'Infos Relatório'!$B225,'Faturamento SP2'!$Z$2:$Z$557,'Infos Relatório'!AM$1)</f>
        <v>0</v>
      </c>
      <c r="AN225" s="14">
        <f>SUMIFS('Faturamento SP2'!$G$2:$G$557,'Faturamento SP2'!$D$2:$D$557,'Infos Relatório'!$B$164,'Faturamento SP2'!$E$2:$E$557,'Infos Relatório'!$B225,'Faturamento SP2'!$Z$2:$Z$557,'Infos Relatório'!AM$1)</f>
        <v>0</v>
      </c>
      <c r="AO225" s="14">
        <f>SUMIFS('Faturamento SP2'!$J$2:$J$557,'Faturamento SP2'!$D$2:$D$557,'Infos Relatório'!$B$164,'Faturamento SP2'!$E$2:$E$557,'Infos Relatório'!$B225,'Faturamento SP2'!$Z$2:$Z$557,'Infos Relatório'!AM$1)</f>
        <v>0</v>
      </c>
      <c r="AP225" s="15">
        <f>SUMIFS('Faturamento SP2'!$O$2:$O$557,'Faturamento SP2'!$D$2:$D$557,'Infos Relatório'!$B$164,'Faturamento SP2'!$E$2:$E$557,'Infos Relatório'!$B225,'Faturamento SP2'!$Z$2:$Z$557,'Infos Relatório'!AM$1,'Faturamento SP2'!$T$2:$T$557,"Sim")+SUMIFS('Faturamento SP2'!$P$2:$P$557,'Faturamento SP2'!$D$2:$D$557,'Infos Relatório'!$B$164,'Faturamento SP2'!$E$2:$E$557,'Infos Relatório'!$B225,'Faturamento SP2'!$Z$2:$Z$557,'Infos Relatório'!AM$1,'Faturamento SP2'!$T$2:$T$557,"Sim")</f>
        <v>0</v>
      </c>
      <c r="AQ225" s="27" t="e">
        <f t="shared" si="66"/>
        <v>#DIV/0!</v>
      </c>
      <c r="AR225" s="24">
        <f>SUMIFS('Faturamento SP2'!$H$2:$H$557,'Faturamento SP2'!$D$2:$D$557,'Infos Relatório'!$B$164,'Faturamento SP2'!$E$2:$E$557,'Infos Relatório'!$B225,'Faturamento SP2'!$Z$2:$Z$557,'Infos Relatório'!AM$1)</f>
        <v>0</v>
      </c>
      <c r="AS225" s="23">
        <f>COUNTIFS('Faturamento SP2'!$D$2:$D$557,'Infos Relatório'!$B$164,'Faturamento SP2'!$E$2:$E$557,'Infos Relatório'!$B225,'Faturamento SP2'!$Z$2:$Z$557,'Infos Relatório'!AS$1)</f>
        <v>0</v>
      </c>
      <c r="AT225" s="14">
        <f>SUMIFS('Faturamento SP2'!$G$2:$G$557,'Faturamento SP2'!$D$2:$D$557,'Infos Relatório'!$B$164,'Faturamento SP2'!$E$2:$E$557,'Infos Relatório'!$B225,'Faturamento SP2'!$Z$2:$Z$557,'Infos Relatório'!AS$1)</f>
        <v>0</v>
      </c>
      <c r="AU225" s="14">
        <f>SUMIFS('Faturamento SP2'!$J$2:$J$557,'Faturamento SP2'!$D$2:$D$557,'Infos Relatório'!$B$164,'Faturamento SP2'!$E$2:$E$557,'Infos Relatório'!$B225,'Faturamento SP2'!$Z$2:$Z$557,'Infos Relatório'!AS$1)</f>
        <v>0</v>
      </c>
      <c r="AV225" s="15">
        <f>SUMIFS('Faturamento SP2'!$O$2:$O$557,'Faturamento SP2'!$D$2:$D$557,'Infos Relatório'!$B$164,'Faturamento SP2'!$E$2:$E$557,'Infos Relatório'!$B225,'Faturamento SP2'!$Z$2:$Z$557,'Infos Relatório'!AS$1,'Faturamento SP2'!$T$2:$T$557,"Sim")+SUMIFS('Faturamento SP2'!$P$2:$P$557,'Faturamento SP2'!$D$2:$D$557,'Infos Relatório'!$B$164,'Faturamento SP2'!$E$2:$E$557,'Infos Relatório'!$B225,'Faturamento SP2'!$Z$2:$Z$557,'Infos Relatório'!AS$1,'Faturamento SP2'!$T$2:$T$557,"Sim")</f>
        <v>0</v>
      </c>
      <c r="AW225" s="27" t="e">
        <f t="shared" si="67"/>
        <v>#DIV/0!</v>
      </c>
      <c r="AX225" s="24">
        <f>SUMIFS('Faturamento SP2'!$H$2:$H$557,'Faturamento SP2'!$D$2:$D$557,'Infos Relatório'!$B$164,'Faturamento SP2'!$E$2:$E$557,'Infos Relatório'!$B225,'Faturamento SP2'!$Z$2:$Z$557,'Infos Relatório'!AS$1)</f>
        <v>0</v>
      </c>
      <c r="AY225" s="23">
        <f>COUNTIFS('Faturamento SP2'!$D$2:$D$557,'Infos Relatório'!$B$164,'Faturamento SP2'!$E$2:$E$557,'Infos Relatório'!$B225,'Faturamento SP2'!$Z$2:$Z$557,'Infos Relatório'!AY$1)</f>
        <v>0</v>
      </c>
      <c r="AZ225" s="14">
        <f>SUMIFS('Faturamento SP2'!$G$2:$G$557,'Faturamento SP2'!$D$2:$D$557,'Infos Relatório'!$B$164,'Faturamento SP2'!$E$2:$E$557,'Infos Relatório'!$B225,'Faturamento SP2'!$Z$2:$Z$557,'Infos Relatório'!AY$1)</f>
        <v>0</v>
      </c>
      <c r="BA225" s="14">
        <f>SUMIFS('Faturamento SP2'!$J$2:$J$557,'Faturamento SP2'!$D$2:$D$557,'Infos Relatório'!$B$164,'Faturamento SP2'!$E$2:$E$557,'Infos Relatório'!$B225,'Faturamento SP2'!$Z$2:$Z$557,'Infos Relatório'!AY$1)</f>
        <v>0</v>
      </c>
      <c r="BB225" s="15">
        <f>SUMIFS('Faturamento SP2'!$O$2:$O$557,'Faturamento SP2'!$D$2:$D$557,'Infos Relatório'!$B$164,'Faturamento SP2'!$E$2:$E$557,'Infos Relatório'!$B225,'Faturamento SP2'!$Z$2:$Z$557,'Infos Relatório'!AY$1,'Faturamento SP2'!$T$2:$T$557,"Sim")+SUMIFS('Faturamento SP2'!$P$2:$P$557,'Faturamento SP2'!$D$2:$D$557,'Infos Relatório'!$B$164,'Faturamento SP2'!$E$2:$E$557,'Infos Relatório'!$B225,'Faturamento SP2'!$Z$2:$Z$557,'Infos Relatório'!AY$1,'Faturamento SP2'!$T$2:$T$557,"Sim")</f>
        <v>0</v>
      </c>
      <c r="BC225" s="27" t="e">
        <f t="shared" si="68"/>
        <v>#DIV/0!</v>
      </c>
      <c r="BD225" s="24">
        <f>SUMIFS('Faturamento SP2'!$H$2:$H$557,'Faturamento SP2'!$D$2:$D$557,'Infos Relatório'!$B$164,'Faturamento SP2'!$E$2:$E$557,'Infos Relatório'!$B225,'Faturamento SP2'!$Z$2:$Z$557,'Infos Relatório'!AY$1)</f>
        <v>0</v>
      </c>
      <c r="BE225" s="23">
        <f>COUNTIFS('Faturamento SP2'!$D$2:$D$557,'Infos Relatório'!$B$164,'Faturamento SP2'!$E$2:$E$557,'Infos Relatório'!$B225,'Faturamento SP2'!$Z$2:$Z$557,'Infos Relatório'!BE$1)</f>
        <v>0</v>
      </c>
      <c r="BF225" s="14">
        <f>SUMIFS('Faturamento SP2'!$G$2:$G$557,'Faturamento SP2'!$D$2:$D$557,'Infos Relatório'!$B$164,'Faturamento SP2'!$E$2:$E$557,'Infos Relatório'!$B225,'Faturamento SP2'!$Z$2:$Z$557,'Infos Relatório'!BE$1)</f>
        <v>0</v>
      </c>
      <c r="BG225" s="14">
        <f>SUMIFS('Faturamento SP2'!$J$2:$J$557,'Faturamento SP2'!$D$2:$D$557,'Infos Relatório'!$B$164,'Faturamento SP2'!$E$2:$E$557,'Infos Relatório'!$B225,'Faturamento SP2'!$Z$2:$Z$557,'Infos Relatório'!BE$1)</f>
        <v>0</v>
      </c>
      <c r="BH225" s="15">
        <f>SUMIFS('Faturamento SP2'!$O$2:$O$557,'Faturamento SP2'!$D$2:$D$557,'Infos Relatório'!$B$164,'Faturamento SP2'!$E$2:$E$557,'Infos Relatório'!$B225,'Faturamento SP2'!$Z$2:$Z$557,'Infos Relatório'!BE$1,'Faturamento SP2'!$T$2:$T$557,"Sim")+SUMIFS('Faturamento SP2'!$P$2:$P$557,'Faturamento SP2'!$D$2:$D$557,'Infos Relatório'!$B$164,'Faturamento SP2'!$E$2:$E$557,'Infos Relatório'!$B225,'Faturamento SP2'!$Z$2:$Z$557,'Infos Relatório'!BE$1,'Faturamento SP2'!$T$2:$T$557,"Sim")</f>
        <v>0</v>
      </c>
      <c r="BI225" s="27" t="e">
        <f t="shared" si="69"/>
        <v>#DIV/0!</v>
      </c>
      <c r="BJ225" s="24">
        <f>SUMIFS('Faturamento SP2'!$H$2:$H$557,'Faturamento SP2'!$D$2:$D$557,'Infos Relatório'!$B$164,'Faturamento SP2'!$E$2:$E$557,'Infos Relatório'!$B225,'Faturamento SP2'!$Z$2:$Z$557,'Infos Relatório'!BE$1)</f>
        <v>0</v>
      </c>
      <c r="BK225" s="23">
        <f>COUNTIFS('Faturamento SP2'!$D$2:$D$557,'Infos Relatório'!$B$164,'Faturamento SP2'!$E$2:$E$557,'Infos Relatório'!$B225,'Faturamento SP2'!$Z$2:$Z$557,'Infos Relatório'!BK$1)</f>
        <v>0</v>
      </c>
      <c r="BL225" s="14">
        <f>SUMIFS('Faturamento SP2'!$G$2:$G$557,'Faturamento SP2'!$D$2:$D$557,'Infos Relatório'!$B$164,'Faturamento SP2'!$E$2:$E$557,'Infos Relatório'!$B225,'Faturamento SP2'!$Z$2:$Z$557,'Infos Relatório'!BK$1)</f>
        <v>0</v>
      </c>
      <c r="BM225" s="14">
        <f>SUMIFS('Faturamento SP2'!$J$2:$J$557,'Faturamento SP2'!$D$2:$D$557,'Infos Relatório'!$B$164,'Faturamento SP2'!$E$2:$E$557,'Infos Relatório'!$B225,'Faturamento SP2'!$Z$2:$Z$557,'Infos Relatório'!BK$1)</f>
        <v>0</v>
      </c>
      <c r="BN225" s="15">
        <f>SUMIFS('Faturamento SP2'!$O$2:$O$557,'Faturamento SP2'!$D$2:$D$557,'Infos Relatório'!$B$164,'Faturamento SP2'!$E$2:$E$557,'Infos Relatório'!$B225,'Faturamento SP2'!$Z$2:$Z$557,'Infos Relatório'!BK$1,'Faturamento SP2'!$T$2:$T$557,"Sim")+SUMIFS('Faturamento SP2'!$P$2:$P$557,'Faturamento SP2'!$D$2:$D$557,'Infos Relatório'!$B$164,'Faturamento SP2'!$E$2:$E$557,'Infos Relatório'!$B225,'Faturamento SP2'!$Z$2:$Z$557,'Infos Relatório'!BK$1,'Faturamento SP2'!$T$2:$T$557,"Sim")</f>
        <v>0</v>
      </c>
      <c r="BO225" s="27" t="e">
        <f t="shared" si="70"/>
        <v>#DIV/0!</v>
      </c>
      <c r="BP225" s="24">
        <f>SUMIFS('Faturamento SP2'!$H$2:$H$557,'Faturamento SP2'!$D$2:$D$557,'Infos Relatório'!$B$164,'Faturamento SP2'!$E$2:$E$557,'Infos Relatório'!$B225,'Faturamento SP2'!$Z$2:$Z$557,'Infos Relatório'!BK$1)</f>
        <v>0</v>
      </c>
      <c r="BQ225" s="23">
        <f>COUNTIFS('Faturamento SP2'!$D$2:$D$557,'Infos Relatório'!$B$164,'Faturamento SP2'!$E$2:$E$557,'Infos Relatório'!$B225,'Faturamento SP2'!$Z$2:$Z$557,'Infos Relatório'!BQ$1)</f>
        <v>0</v>
      </c>
      <c r="BR225" s="14">
        <f>SUMIFS('Faturamento SP2'!$G$2:$G$557,'Faturamento SP2'!$D$2:$D$557,'Infos Relatório'!$B$164,'Faturamento SP2'!$E$2:$E$557,'Infos Relatório'!$B225,'Faturamento SP2'!$Z$2:$Z$557,'Infos Relatório'!BQ$1)</f>
        <v>0</v>
      </c>
      <c r="BS225" s="14">
        <f>SUMIFS('Faturamento SP2'!$J$2:$J$557,'Faturamento SP2'!$D$2:$D$557,'Infos Relatório'!$B$164,'Faturamento SP2'!$E$2:$E$557,'Infos Relatório'!$B225,'Faturamento SP2'!$Z$2:$Z$557,'Infos Relatório'!BQ$1)</f>
        <v>0</v>
      </c>
      <c r="BT225" s="15">
        <f>SUMIFS('Faturamento SP2'!$O$2:$O$557,'Faturamento SP2'!$D$2:$D$557,'Infos Relatório'!$B$164,'Faturamento SP2'!$E$2:$E$557,'Infos Relatório'!$B225,'Faturamento SP2'!$Z$2:$Z$557,'Infos Relatório'!BQ$1,'Faturamento SP2'!$T$2:$T$557,"Sim")+SUMIFS('Faturamento SP2'!$P$2:$P$557,'Faturamento SP2'!$D$2:$D$557,'Infos Relatório'!$B$164,'Faturamento SP2'!$E$2:$E$557,'Infos Relatório'!$B225,'Faturamento SP2'!$Z$2:$Z$557,'Infos Relatório'!BQ$1,'Faturamento SP2'!$T$2:$T$557,"Sim")</f>
        <v>0</v>
      </c>
      <c r="BU225" s="27" t="e">
        <f t="shared" si="71"/>
        <v>#DIV/0!</v>
      </c>
      <c r="BV225" s="24">
        <f>SUMIFS('Faturamento SP2'!$H$2:$H$557,'Faturamento SP2'!$D$2:$D$557,'Infos Relatório'!$B$164,'Faturamento SP2'!$E$2:$E$557,'Infos Relatório'!$B225,'Faturamento SP2'!$Z$2:$Z$557,'Infos Relatório'!BQ$1)</f>
        <v>0</v>
      </c>
    </row>
    <row r="226" spans="2:74">
      <c r="B226" s="17" t="s">
        <v>782</v>
      </c>
      <c r="C226" s="23">
        <f>COUNTIFS('Faturamento SP2'!$D$2:$D$557,'Infos Relatório'!$B$164,'Faturamento SP2'!$E$2:$E$557,'Infos Relatório'!$B226,'Faturamento SP2'!$Z$2:$Z$557,'Infos Relatório'!C$1)</f>
        <v>0</v>
      </c>
      <c r="D226" s="14">
        <f>SUMIFS('Faturamento SP2'!$G$2:$G$557,'Faturamento SP2'!$D$2:$D$557,'Infos Relatório'!$B$164,'Faturamento SP2'!$E$2:$E$557,'Infos Relatório'!$B226,'Faturamento SP2'!$Z$2:$Z$557,'Infos Relatório'!C$1)</f>
        <v>0</v>
      </c>
      <c r="E226" s="55">
        <f>SUMIFS('Faturamento SP2'!$J$2:$J$557,'Faturamento SP2'!$D$2:$D$557,'Infos Relatório'!$B$164,'Faturamento SP2'!$E$2:$E$557,'Infos Relatório'!$B226,'Faturamento SP2'!$Z$2:$Z$557,'Infos Relatório'!C$1)</f>
        <v>0</v>
      </c>
      <c r="F226" s="15">
        <f>SUMIFS('Faturamento SP2'!$O$2:$O$557,'Faturamento SP2'!$D$2:$D$557,'Infos Relatório'!$B$164,'Faturamento SP2'!$E$2:$E$557,'Infos Relatório'!$B226,'Faturamento SP2'!$Z$2:$Z$557,'Infos Relatório'!C$1,'Faturamento SP2'!$T$2:$T$557,"Sim")+SUMIFS('Faturamento SP2'!$P$2:$P$557,'Faturamento SP2'!$D$2:$D$557,'Infos Relatório'!$B$164,'Faturamento SP2'!$E$2:$E$557,'Infos Relatório'!$B226,'Faturamento SP2'!$Z$2:$Z$557,'Infos Relatório'!C$1,'Faturamento SP2'!$T$2:$T$557,"Sim")</f>
        <v>0</v>
      </c>
      <c r="G226" s="60" t="e">
        <f t="shared" si="60"/>
        <v>#DIV/0!</v>
      </c>
      <c r="H226" s="24">
        <f>SUMIFS('Faturamento SP2'!$H$2:$H$557,'Faturamento SP2'!$D$2:$D$557,'Infos Relatório'!$B$164,'Faturamento SP2'!$E$2:$E$557,'Infos Relatório'!$B226,'Faturamento SP2'!$Z$2:$Z$557,'Infos Relatório'!C$1)</f>
        <v>0</v>
      </c>
      <c r="I226" s="23">
        <f>COUNTIFS('Faturamento SP2'!$D$2:$D$557,'Infos Relatório'!$B$164,'Faturamento SP2'!$E$2:$E$557,'Infos Relatório'!$B226,'Faturamento SP2'!$Z$2:$Z$557,'Infos Relatório'!I$1)</f>
        <v>0</v>
      </c>
      <c r="J226" s="14">
        <f>SUMIFS('Faturamento SP2'!$G$2:$G$557,'Faturamento SP2'!$D$2:$D$557,'Infos Relatório'!$B$164,'Faturamento SP2'!$E$2:$E$557,'Infos Relatório'!$B226,'Faturamento SP2'!$Z$2:$Z$557,'Infos Relatório'!I$1)</f>
        <v>0</v>
      </c>
      <c r="K226" s="55">
        <f>SUMIFS('Faturamento SP2'!$J$2:$J$557,'Faturamento SP2'!$D$2:$D$557,'Infos Relatório'!$B$164,'Faturamento SP2'!$E$2:$E$557,'Infos Relatório'!$B226,'Faturamento SP2'!$Z$2:$Z$557,'Infos Relatório'!I$1)</f>
        <v>0</v>
      </c>
      <c r="L226" s="15">
        <f>SUMIFS('Faturamento SP2'!$O$2:$O$557,'Faturamento SP2'!$D$2:$D$557,'Infos Relatório'!$B$164,'Faturamento SP2'!$E$2:$E$557,'Infos Relatório'!$B226,'Faturamento SP2'!$Z$2:$Z$557,'Infos Relatório'!I$1,'Faturamento SP2'!$T$2:$T$557,"Sim")+SUMIFS('Faturamento SP2'!$P$2:$P$557,'Faturamento SP2'!$D$2:$D$557,'Infos Relatório'!$B$164,'Faturamento SP2'!$E$2:$E$557,'Infos Relatório'!$B226,'Faturamento SP2'!$Z$2:$Z$557,'Infos Relatório'!I$1,'Faturamento SP2'!$T$2:$T$557,"Sim")</f>
        <v>0</v>
      </c>
      <c r="M226" s="27" t="e">
        <f t="shared" si="61"/>
        <v>#DIV/0!</v>
      </c>
      <c r="N226" s="24">
        <f>SUMIFS('Faturamento SP2'!$H$2:$H$557,'Faturamento SP2'!$D$2:$D$557,'Infos Relatório'!$B$164,'Faturamento SP2'!$E$2:$E$557,'Infos Relatório'!$B226,'Faturamento SP2'!$Z$2:$Z$557,'Infos Relatório'!I$1)</f>
        <v>0</v>
      </c>
      <c r="O226" s="23">
        <f>COUNTIFS('Faturamento SP2'!$D$2:$D$557,'Infos Relatório'!$B$164,'Faturamento SP2'!$E$2:$E$557,'Infos Relatório'!$B226,'Faturamento SP2'!$Z$2:$Z$557,'Infos Relatório'!O$1)</f>
        <v>0</v>
      </c>
      <c r="P226" s="14">
        <f>SUMIFS('Faturamento SP2'!$G$2:$G$557,'Faturamento SP2'!$D$2:$D$557,'Infos Relatório'!$B$164,'Faturamento SP2'!$E$2:$E$557,'Infos Relatório'!$B226,'Faturamento SP2'!$Z$2:$Z$557,'Infos Relatório'!O$1)</f>
        <v>0</v>
      </c>
      <c r="Q226" s="14">
        <f>SUMIFS('Faturamento SP2'!$J$2:$J$557,'Faturamento SP2'!$D$2:$D$557,'Infos Relatório'!$B$164,'Faturamento SP2'!$E$2:$E$557,'Infos Relatório'!$B226,'Faturamento SP2'!$Z$2:$Z$557,'Infos Relatório'!O$1)</f>
        <v>0</v>
      </c>
      <c r="R226" s="15">
        <f>SUMIFS('Faturamento SP2'!$O$2:$O$557,'Faturamento SP2'!$D$2:$D$557,'Infos Relatório'!$B$164,'Faturamento SP2'!$E$2:$E$557,'Infos Relatório'!$B226,'Faturamento SP2'!$Z$2:$Z$557,'Infos Relatório'!O$1,'Faturamento SP2'!$T$2:$T$557,"Sim")+SUMIFS('Faturamento SP2'!$P$2:$P$557,'Faturamento SP2'!$D$2:$D$557,'Infos Relatório'!$B$164,'Faturamento SP2'!$E$2:$E$557,'Infos Relatório'!$B226,'Faturamento SP2'!$Z$2:$Z$557,'Infos Relatório'!O$1,'Faturamento SP2'!$T$2:$T$557,"Sim")</f>
        <v>0</v>
      </c>
      <c r="S226" s="27" t="e">
        <f t="shared" si="62"/>
        <v>#DIV/0!</v>
      </c>
      <c r="T226" s="24">
        <f>SUMIFS('Faturamento SP2'!$H$2:$H$557,'Faturamento SP2'!$D$2:$D$557,'Infos Relatório'!$B$164,'Faturamento SP2'!$E$2:$E$557,'Infos Relatório'!$B226,'Faturamento SP2'!$Z$2:$Z$557,'Infos Relatório'!O$1)</f>
        <v>0</v>
      </c>
      <c r="U226" s="23">
        <f>COUNTIFS('Faturamento SP2'!$D$2:$D$557,'Infos Relatório'!$B$164,'Faturamento SP2'!$E$2:$E$557,'Infos Relatório'!$B226,'Faturamento SP2'!$Z$2:$Z$557,'Infos Relatório'!U$1)</f>
        <v>0</v>
      </c>
      <c r="V226" s="14">
        <f>SUMIFS('Faturamento SP2'!$G$2:$G$557,'Faturamento SP2'!$D$2:$D$557,'Infos Relatório'!$B$164,'Faturamento SP2'!$E$2:$E$557,'Infos Relatório'!$B226,'Faturamento SP2'!$Z$2:$Z$557,'Infos Relatório'!U$1)</f>
        <v>0</v>
      </c>
      <c r="W226" s="14">
        <f>SUMIFS('Faturamento SP2'!$J$2:$J$557,'Faturamento SP2'!$D$2:$D$557,'Infos Relatório'!$B$164,'Faturamento SP2'!$E$2:$E$557,'Infos Relatório'!$B226,'Faturamento SP2'!$Z$2:$Z$557,'Infos Relatório'!U$1)</f>
        <v>0</v>
      </c>
      <c r="X226" s="15">
        <f>SUMIFS('Faturamento SP2'!$O$2:$O$557,'Faturamento SP2'!$D$2:$D$557,'Infos Relatório'!$B$164,'Faturamento SP2'!$E$2:$E$557,'Infos Relatório'!$B226,'Faturamento SP2'!$Z$2:$Z$557,'Infos Relatório'!U$1,'Faturamento SP2'!$T$2:$T$557,"Sim")+SUMIFS('Faturamento SP2'!$P$2:$P$557,'Faturamento SP2'!$D$2:$D$557,'Infos Relatório'!$B$164,'Faturamento SP2'!$E$2:$E$557,'Infos Relatório'!$B226,'Faturamento SP2'!$Z$2:$Z$557,'Infos Relatório'!U$1,'Faturamento SP2'!$T$2:$T$557,"Sim")</f>
        <v>0</v>
      </c>
      <c r="Y226" s="27" t="e">
        <f t="shared" si="63"/>
        <v>#DIV/0!</v>
      </c>
      <c r="Z226" s="24">
        <f>SUMIFS('Faturamento SP2'!$H$2:$H$557,'Faturamento SP2'!$D$2:$D$557,'Infos Relatório'!$B$164,'Faturamento SP2'!$E$2:$E$557,'Infos Relatório'!$B226,'Faturamento SP2'!$Z$2:$Z$557,'Infos Relatório'!U$1)</f>
        <v>0</v>
      </c>
      <c r="AA226" s="23">
        <f>COUNTIFS('Faturamento SP2'!$D$2:$D$557,'Infos Relatório'!$B$164,'Faturamento SP2'!$E$2:$E$557,'Infos Relatório'!$B226,'Faturamento SP2'!$Z$2:$Z$557,'Infos Relatório'!AA$1)</f>
        <v>0</v>
      </c>
      <c r="AB226" s="14">
        <f>SUMIFS('Faturamento SP2'!$G$2:$G$557,'Faturamento SP2'!$D$2:$D$557,'Infos Relatório'!$B$164,'Faturamento SP2'!$E$2:$E$557,'Infos Relatório'!$B226,'Faturamento SP2'!$Z$2:$Z$557,'Infos Relatório'!AA$1)</f>
        <v>0</v>
      </c>
      <c r="AC226" s="14">
        <f>SUMIFS('Faturamento SP2'!$J$2:$J$557,'Faturamento SP2'!$D$2:$D$557,'Infos Relatório'!$B$164,'Faturamento SP2'!$E$2:$E$557,'Infos Relatório'!$B226,'Faturamento SP2'!$Z$2:$Z$557,'Infos Relatório'!AA$1)</f>
        <v>0</v>
      </c>
      <c r="AD226" s="15">
        <f>SUMIFS('Faturamento SP2'!$O$2:$O$557,'Faturamento SP2'!$D$2:$D$557,'Infos Relatório'!$B$164,'Faturamento SP2'!$E$2:$E$557,'Infos Relatório'!$B226,'Faturamento SP2'!$Z$2:$Z$557,'Infos Relatório'!AA$1,'Faturamento SP2'!$T$2:$T$557,"Sim")+SUMIFS('Faturamento SP2'!$P$2:$P$557,'Faturamento SP2'!$D$2:$D$557,'Infos Relatório'!$B$164,'Faturamento SP2'!$E$2:$E$557,'Infos Relatório'!$B226,'Faturamento SP2'!$Z$2:$Z$557,'Infos Relatório'!AA$1,'Faturamento SP2'!$T$2:$T$557,"Sim")</f>
        <v>0</v>
      </c>
      <c r="AE226" s="27" t="e">
        <f t="shared" si="64"/>
        <v>#DIV/0!</v>
      </c>
      <c r="AF226" s="24">
        <f>SUMIFS('Faturamento SP2'!$H$2:$H$557,'Faturamento SP2'!$D$2:$D$557,'Infos Relatório'!$B$164,'Faturamento SP2'!$E$2:$E$557,'Infos Relatório'!$B226,'Faturamento SP2'!$Z$2:$Z$557,'Infos Relatório'!AA$1)</f>
        <v>0</v>
      </c>
      <c r="AG226" s="23">
        <f>COUNTIFS('Faturamento SP2'!$D$2:$D$557,'Infos Relatório'!$B$164,'Faturamento SP2'!$E$2:$E$557,'Infos Relatório'!$B226,'Faturamento SP2'!$Z$2:$Z$557,'Infos Relatório'!AG$1)</f>
        <v>0</v>
      </c>
      <c r="AH226" s="14">
        <f>SUMIFS('Faturamento SP2'!$G$2:$G$557,'Faturamento SP2'!$D$2:$D$557,'Infos Relatório'!$B$164,'Faturamento SP2'!$E$2:$E$557,'Infos Relatório'!$B226,'Faturamento SP2'!$Z$2:$Z$557,'Infos Relatório'!AG$1)</f>
        <v>0</v>
      </c>
      <c r="AI226" s="14">
        <f>SUMIFS('Faturamento SP2'!$J$2:$J$557,'Faturamento SP2'!$D$2:$D$557,'Infos Relatório'!$B$164,'Faturamento SP2'!$E$2:$E$557,'Infos Relatório'!$B226,'Faturamento SP2'!$Z$2:$Z$557,'Infos Relatório'!AG$1)</f>
        <v>0</v>
      </c>
      <c r="AJ226" s="15">
        <f>SUMIFS('Faturamento SP2'!$O$2:$O$557,'Faturamento SP2'!$D$2:$D$557,'Infos Relatório'!$B$164,'Faturamento SP2'!$E$2:$E$557,'Infos Relatório'!$B226,'Faturamento SP2'!$Z$2:$Z$557,'Infos Relatório'!AG$1,'Faturamento SP2'!$T$2:$T$557,"Sim")+SUMIFS('Faturamento SP2'!$P$2:$P$557,'Faturamento SP2'!$D$2:$D$557,'Infos Relatório'!$B$164,'Faturamento SP2'!$E$2:$E$557,'Infos Relatório'!$B226,'Faturamento SP2'!$Z$2:$Z$557,'Infos Relatório'!AG$1,'Faturamento SP2'!$T$2:$T$557,"Sim")</f>
        <v>0</v>
      </c>
      <c r="AK226" s="27" t="e">
        <f t="shared" si="65"/>
        <v>#DIV/0!</v>
      </c>
      <c r="AL226" s="24">
        <f>SUMIFS('Faturamento SP2'!$H$2:$H$557,'Faturamento SP2'!$D$2:$D$557,'Infos Relatório'!$B$164,'Faturamento SP2'!$E$2:$E$557,'Infos Relatório'!$B226,'Faturamento SP2'!$Z$2:$Z$557,'Infos Relatório'!AG$1)</f>
        <v>0</v>
      </c>
      <c r="AM226" s="23">
        <f>COUNTIFS('Faturamento SP2'!$D$2:$D$557,'Infos Relatório'!$B$164,'Faturamento SP2'!$E$2:$E$557,'Infos Relatório'!$B226,'Faturamento SP2'!$Z$2:$Z$557,'Infos Relatório'!AM$1)</f>
        <v>0</v>
      </c>
      <c r="AN226" s="14">
        <f>SUMIFS('Faturamento SP2'!$G$2:$G$557,'Faturamento SP2'!$D$2:$D$557,'Infos Relatório'!$B$164,'Faturamento SP2'!$E$2:$E$557,'Infos Relatório'!$B226,'Faturamento SP2'!$Z$2:$Z$557,'Infos Relatório'!AM$1)</f>
        <v>0</v>
      </c>
      <c r="AO226" s="14">
        <f>SUMIFS('Faturamento SP2'!$J$2:$J$557,'Faturamento SP2'!$D$2:$D$557,'Infos Relatório'!$B$164,'Faturamento SP2'!$E$2:$E$557,'Infos Relatório'!$B226,'Faturamento SP2'!$Z$2:$Z$557,'Infos Relatório'!AM$1)</f>
        <v>0</v>
      </c>
      <c r="AP226" s="15">
        <f>SUMIFS('Faturamento SP2'!$O$2:$O$557,'Faturamento SP2'!$D$2:$D$557,'Infos Relatório'!$B$164,'Faturamento SP2'!$E$2:$E$557,'Infos Relatório'!$B226,'Faturamento SP2'!$Z$2:$Z$557,'Infos Relatório'!AM$1,'Faturamento SP2'!$T$2:$T$557,"Sim")+SUMIFS('Faturamento SP2'!$P$2:$P$557,'Faturamento SP2'!$D$2:$D$557,'Infos Relatório'!$B$164,'Faturamento SP2'!$E$2:$E$557,'Infos Relatório'!$B226,'Faturamento SP2'!$Z$2:$Z$557,'Infos Relatório'!AM$1,'Faturamento SP2'!$T$2:$T$557,"Sim")</f>
        <v>0</v>
      </c>
      <c r="AQ226" s="27" t="e">
        <f t="shared" si="66"/>
        <v>#DIV/0!</v>
      </c>
      <c r="AR226" s="24">
        <f>SUMIFS('Faturamento SP2'!$H$2:$H$557,'Faturamento SP2'!$D$2:$D$557,'Infos Relatório'!$B$164,'Faturamento SP2'!$E$2:$E$557,'Infos Relatório'!$B226,'Faturamento SP2'!$Z$2:$Z$557,'Infos Relatório'!AM$1)</f>
        <v>0</v>
      </c>
      <c r="AS226" s="23">
        <f>COUNTIFS('Faturamento SP2'!$D$2:$D$557,'Infos Relatório'!$B$164,'Faturamento SP2'!$E$2:$E$557,'Infos Relatório'!$B226,'Faturamento SP2'!$Z$2:$Z$557,'Infos Relatório'!AS$1)</f>
        <v>0</v>
      </c>
      <c r="AT226" s="14">
        <f>SUMIFS('Faturamento SP2'!$G$2:$G$557,'Faturamento SP2'!$D$2:$D$557,'Infos Relatório'!$B$164,'Faturamento SP2'!$E$2:$E$557,'Infos Relatório'!$B226,'Faturamento SP2'!$Z$2:$Z$557,'Infos Relatório'!AS$1)</f>
        <v>0</v>
      </c>
      <c r="AU226" s="14">
        <f>SUMIFS('Faturamento SP2'!$J$2:$J$557,'Faturamento SP2'!$D$2:$D$557,'Infos Relatório'!$B$164,'Faturamento SP2'!$E$2:$E$557,'Infos Relatório'!$B226,'Faturamento SP2'!$Z$2:$Z$557,'Infos Relatório'!AS$1)</f>
        <v>0</v>
      </c>
      <c r="AV226" s="15">
        <f>SUMIFS('Faturamento SP2'!$O$2:$O$557,'Faturamento SP2'!$D$2:$D$557,'Infos Relatório'!$B$164,'Faturamento SP2'!$E$2:$E$557,'Infos Relatório'!$B226,'Faturamento SP2'!$Z$2:$Z$557,'Infos Relatório'!AS$1,'Faturamento SP2'!$T$2:$T$557,"Sim")+SUMIFS('Faturamento SP2'!$P$2:$P$557,'Faturamento SP2'!$D$2:$D$557,'Infos Relatório'!$B$164,'Faturamento SP2'!$E$2:$E$557,'Infos Relatório'!$B226,'Faturamento SP2'!$Z$2:$Z$557,'Infos Relatório'!AS$1,'Faturamento SP2'!$T$2:$T$557,"Sim")</f>
        <v>0</v>
      </c>
      <c r="AW226" s="27" t="e">
        <f t="shared" si="67"/>
        <v>#DIV/0!</v>
      </c>
      <c r="AX226" s="24">
        <f>SUMIFS('Faturamento SP2'!$H$2:$H$557,'Faturamento SP2'!$D$2:$D$557,'Infos Relatório'!$B$164,'Faturamento SP2'!$E$2:$E$557,'Infos Relatório'!$B226,'Faturamento SP2'!$Z$2:$Z$557,'Infos Relatório'!AS$1)</f>
        <v>0</v>
      </c>
      <c r="AY226" s="23">
        <f>COUNTIFS('Faturamento SP2'!$D$2:$D$557,'Infos Relatório'!$B$164,'Faturamento SP2'!$E$2:$E$557,'Infos Relatório'!$B226,'Faturamento SP2'!$Z$2:$Z$557,'Infos Relatório'!AY$1)</f>
        <v>0</v>
      </c>
      <c r="AZ226" s="14">
        <f>SUMIFS('Faturamento SP2'!$G$2:$G$557,'Faturamento SP2'!$D$2:$D$557,'Infos Relatório'!$B$164,'Faturamento SP2'!$E$2:$E$557,'Infos Relatório'!$B226,'Faturamento SP2'!$Z$2:$Z$557,'Infos Relatório'!AY$1)</f>
        <v>0</v>
      </c>
      <c r="BA226" s="14">
        <f>SUMIFS('Faturamento SP2'!$J$2:$J$557,'Faturamento SP2'!$D$2:$D$557,'Infos Relatório'!$B$164,'Faturamento SP2'!$E$2:$E$557,'Infos Relatório'!$B226,'Faturamento SP2'!$Z$2:$Z$557,'Infos Relatório'!AY$1)</f>
        <v>0</v>
      </c>
      <c r="BB226" s="15">
        <f>SUMIFS('Faturamento SP2'!$O$2:$O$557,'Faturamento SP2'!$D$2:$D$557,'Infos Relatório'!$B$164,'Faturamento SP2'!$E$2:$E$557,'Infos Relatório'!$B226,'Faturamento SP2'!$Z$2:$Z$557,'Infos Relatório'!AY$1,'Faturamento SP2'!$T$2:$T$557,"Sim")+SUMIFS('Faturamento SP2'!$P$2:$P$557,'Faturamento SP2'!$D$2:$D$557,'Infos Relatório'!$B$164,'Faturamento SP2'!$E$2:$E$557,'Infos Relatório'!$B226,'Faturamento SP2'!$Z$2:$Z$557,'Infos Relatório'!AY$1,'Faturamento SP2'!$T$2:$T$557,"Sim")</f>
        <v>0</v>
      </c>
      <c r="BC226" s="27" t="e">
        <f t="shared" si="68"/>
        <v>#DIV/0!</v>
      </c>
      <c r="BD226" s="24">
        <f>SUMIFS('Faturamento SP2'!$H$2:$H$557,'Faturamento SP2'!$D$2:$D$557,'Infos Relatório'!$B$164,'Faturamento SP2'!$E$2:$E$557,'Infos Relatório'!$B226,'Faturamento SP2'!$Z$2:$Z$557,'Infos Relatório'!AY$1)</f>
        <v>0</v>
      </c>
      <c r="BE226" s="23">
        <f>COUNTIFS('Faturamento SP2'!$D$2:$D$557,'Infos Relatório'!$B$164,'Faturamento SP2'!$E$2:$E$557,'Infos Relatório'!$B226,'Faturamento SP2'!$Z$2:$Z$557,'Infos Relatório'!BE$1)</f>
        <v>0</v>
      </c>
      <c r="BF226" s="14">
        <f>SUMIFS('Faturamento SP2'!$G$2:$G$557,'Faturamento SP2'!$D$2:$D$557,'Infos Relatório'!$B$164,'Faturamento SP2'!$E$2:$E$557,'Infos Relatório'!$B226,'Faturamento SP2'!$Z$2:$Z$557,'Infos Relatório'!BE$1)</f>
        <v>0</v>
      </c>
      <c r="BG226" s="14">
        <f>SUMIFS('Faturamento SP2'!$J$2:$J$557,'Faturamento SP2'!$D$2:$D$557,'Infos Relatório'!$B$164,'Faturamento SP2'!$E$2:$E$557,'Infos Relatório'!$B226,'Faturamento SP2'!$Z$2:$Z$557,'Infos Relatório'!BE$1)</f>
        <v>0</v>
      </c>
      <c r="BH226" s="15">
        <f>SUMIFS('Faturamento SP2'!$O$2:$O$557,'Faturamento SP2'!$D$2:$D$557,'Infos Relatório'!$B$164,'Faturamento SP2'!$E$2:$E$557,'Infos Relatório'!$B226,'Faturamento SP2'!$Z$2:$Z$557,'Infos Relatório'!BE$1,'Faturamento SP2'!$T$2:$T$557,"Sim")+SUMIFS('Faturamento SP2'!$P$2:$P$557,'Faturamento SP2'!$D$2:$D$557,'Infos Relatório'!$B$164,'Faturamento SP2'!$E$2:$E$557,'Infos Relatório'!$B226,'Faturamento SP2'!$Z$2:$Z$557,'Infos Relatório'!BE$1,'Faturamento SP2'!$T$2:$T$557,"Sim")</f>
        <v>0</v>
      </c>
      <c r="BI226" s="27" t="e">
        <f t="shared" si="69"/>
        <v>#DIV/0!</v>
      </c>
      <c r="BJ226" s="24">
        <f>SUMIFS('Faturamento SP2'!$H$2:$H$557,'Faturamento SP2'!$D$2:$D$557,'Infos Relatório'!$B$164,'Faturamento SP2'!$E$2:$E$557,'Infos Relatório'!$B226,'Faturamento SP2'!$Z$2:$Z$557,'Infos Relatório'!BE$1)</f>
        <v>0</v>
      </c>
      <c r="BK226" s="23">
        <f>COUNTIFS('Faturamento SP2'!$D$2:$D$557,'Infos Relatório'!$B$164,'Faturamento SP2'!$E$2:$E$557,'Infos Relatório'!$B226,'Faturamento SP2'!$Z$2:$Z$557,'Infos Relatório'!BK$1)</f>
        <v>0</v>
      </c>
      <c r="BL226" s="14">
        <f>SUMIFS('Faturamento SP2'!$G$2:$G$557,'Faturamento SP2'!$D$2:$D$557,'Infos Relatório'!$B$164,'Faturamento SP2'!$E$2:$E$557,'Infos Relatório'!$B226,'Faturamento SP2'!$Z$2:$Z$557,'Infos Relatório'!BK$1)</f>
        <v>0</v>
      </c>
      <c r="BM226" s="14">
        <f>SUMIFS('Faturamento SP2'!$J$2:$J$557,'Faturamento SP2'!$D$2:$D$557,'Infos Relatório'!$B$164,'Faturamento SP2'!$E$2:$E$557,'Infos Relatório'!$B226,'Faturamento SP2'!$Z$2:$Z$557,'Infos Relatório'!BK$1)</f>
        <v>0</v>
      </c>
      <c r="BN226" s="15">
        <f>SUMIFS('Faturamento SP2'!$O$2:$O$557,'Faturamento SP2'!$D$2:$D$557,'Infos Relatório'!$B$164,'Faturamento SP2'!$E$2:$E$557,'Infos Relatório'!$B226,'Faturamento SP2'!$Z$2:$Z$557,'Infos Relatório'!BK$1,'Faturamento SP2'!$T$2:$T$557,"Sim")+SUMIFS('Faturamento SP2'!$P$2:$P$557,'Faturamento SP2'!$D$2:$D$557,'Infos Relatório'!$B$164,'Faturamento SP2'!$E$2:$E$557,'Infos Relatório'!$B226,'Faturamento SP2'!$Z$2:$Z$557,'Infos Relatório'!BK$1,'Faturamento SP2'!$T$2:$T$557,"Sim")</f>
        <v>0</v>
      </c>
      <c r="BO226" s="27" t="e">
        <f t="shared" si="70"/>
        <v>#DIV/0!</v>
      </c>
      <c r="BP226" s="24">
        <f>SUMIFS('Faturamento SP2'!$H$2:$H$557,'Faturamento SP2'!$D$2:$D$557,'Infos Relatório'!$B$164,'Faturamento SP2'!$E$2:$E$557,'Infos Relatório'!$B226,'Faturamento SP2'!$Z$2:$Z$557,'Infos Relatório'!BK$1)</f>
        <v>0</v>
      </c>
      <c r="BQ226" s="23">
        <f>COUNTIFS('Faturamento SP2'!$D$2:$D$557,'Infos Relatório'!$B$164,'Faturamento SP2'!$E$2:$E$557,'Infos Relatório'!$B226,'Faturamento SP2'!$Z$2:$Z$557,'Infos Relatório'!BQ$1)</f>
        <v>0</v>
      </c>
      <c r="BR226" s="14">
        <f>SUMIFS('Faturamento SP2'!$G$2:$G$557,'Faturamento SP2'!$D$2:$D$557,'Infos Relatório'!$B$164,'Faturamento SP2'!$E$2:$E$557,'Infos Relatório'!$B226,'Faturamento SP2'!$Z$2:$Z$557,'Infos Relatório'!BQ$1)</f>
        <v>0</v>
      </c>
      <c r="BS226" s="14">
        <f>SUMIFS('Faturamento SP2'!$J$2:$J$557,'Faturamento SP2'!$D$2:$D$557,'Infos Relatório'!$B$164,'Faturamento SP2'!$E$2:$E$557,'Infos Relatório'!$B226,'Faturamento SP2'!$Z$2:$Z$557,'Infos Relatório'!BQ$1)</f>
        <v>0</v>
      </c>
      <c r="BT226" s="15">
        <f>SUMIFS('Faturamento SP2'!$O$2:$O$557,'Faturamento SP2'!$D$2:$D$557,'Infos Relatório'!$B$164,'Faturamento SP2'!$E$2:$E$557,'Infos Relatório'!$B226,'Faturamento SP2'!$Z$2:$Z$557,'Infos Relatório'!BQ$1,'Faturamento SP2'!$T$2:$T$557,"Sim")+SUMIFS('Faturamento SP2'!$P$2:$P$557,'Faturamento SP2'!$D$2:$D$557,'Infos Relatório'!$B$164,'Faturamento SP2'!$E$2:$E$557,'Infos Relatório'!$B226,'Faturamento SP2'!$Z$2:$Z$557,'Infos Relatório'!BQ$1,'Faturamento SP2'!$T$2:$T$557,"Sim")</f>
        <v>0</v>
      </c>
      <c r="BU226" s="27" t="e">
        <f t="shared" si="71"/>
        <v>#DIV/0!</v>
      </c>
      <c r="BV226" s="24">
        <f>SUMIFS('Faturamento SP2'!$H$2:$H$557,'Faturamento SP2'!$D$2:$D$557,'Infos Relatório'!$B$164,'Faturamento SP2'!$E$2:$E$557,'Infos Relatório'!$B226,'Faturamento SP2'!$Z$2:$Z$557,'Infos Relatório'!BQ$1)</f>
        <v>0</v>
      </c>
    </row>
    <row r="227" spans="2:74">
      <c r="B227" s="17" t="s">
        <v>288</v>
      </c>
      <c r="C227" s="23">
        <f>COUNTIFS('Faturamento SP2'!$D$2:$D$557,'Infos Relatório'!$B$164,'Faturamento SP2'!$E$2:$E$557,'Infos Relatório'!$B227,'Faturamento SP2'!$Z$2:$Z$557,'Infos Relatório'!C$1)</f>
        <v>0</v>
      </c>
      <c r="D227" s="14">
        <f>SUMIFS('Faturamento SP2'!$G$2:$G$557,'Faturamento SP2'!$D$2:$D$557,'Infos Relatório'!$B$164,'Faturamento SP2'!$E$2:$E$557,'Infos Relatório'!$B227,'Faturamento SP2'!$Z$2:$Z$557,'Infos Relatório'!C$1)</f>
        <v>0</v>
      </c>
      <c r="E227" s="55">
        <f>SUMIFS('Faturamento SP2'!$J$2:$J$557,'Faturamento SP2'!$D$2:$D$557,'Infos Relatório'!$B$164,'Faturamento SP2'!$E$2:$E$557,'Infos Relatório'!$B227,'Faturamento SP2'!$Z$2:$Z$557,'Infos Relatório'!C$1)</f>
        <v>0</v>
      </c>
      <c r="F227" s="15">
        <f>SUMIFS('Faturamento SP2'!$O$2:$O$557,'Faturamento SP2'!$D$2:$D$557,'Infos Relatório'!$B$164,'Faturamento SP2'!$E$2:$E$557,'Infos Relatório'!$B227,'Faturamento SP2'!$Z$2:$Z$557,'Infos Relatório'!C$1,'Faturamento SP2'!$T$2:$T$557,"Sim")+SUMIFS('Faturamento SP2'!$P$2:$P$557,'Faturamento SP2'!$D$2:$D$557,'Infos Relatório'!$B$164,'Faturamento SP2'!$E$2:$E$557,'Infos Relatório'!$B227,'Faturamento SP2'!$Z$2:$Z$557,'Infos Relatório'!C$1,'Faturamento SP2'!$T$2:$T$557,"Sim")</f>
        <v>0</v>
      </c>
      <c r="G227" s="60" t="e">
        <f t="shared" si="60"/>
        <v>#DIV/0!</v>
      </c>
      <c r="H227" s="24">
        <f>SUMIFS('Faturamento SP2'!$H$2:$H$557,'Faturamento SP2'!$D$2:$D$557,'Infos Relatório'!$B$164,'Faturamento SP2'!$E$2:$E$557,'Infos Relatório'!$B227,'Faturamento SP2'!$Z$2:$Z$557,'Infos Relatório'!C$1)</f>
        <v>0</v>
      </c>
      <c r="I227" s="23">
        <f>COUNTIFS('Faturamento SP2'!$D$2:$D$557,'Infos Relatório'!$B$164,'Faturamento SP2'!$E$2:$E$557,'Infos Relatório'!$B227,'Faturamento SP2'!$Z$2:$Z$557,'Infos Relatório'!I$1)</f>
        <v>0</v>
      </c>
      <c r="J227" s="14">
        <f>SUMIFS('Faturamento SP2'!$G$2:$G$557,'Faturamento SP2'!$D$2:$D$557,'Infos Relatório'!$B$164,'Faturamento SP2'!$E$2:$E$557,'Infos Relatório'!$B227,'Faturamento SP2'!$Z$2:$Z$557,'Infos Relatório'!I$1)</f>
        <v>0</v>
      </c>
      <c r="K227" s="55">
        <f>SUMIFS('Faturamento SP2'!$J$2:$J$557,'Faturamento SP2'!$D$2:$D$557,'Infos Relatório'!$B$164,'Faturamento SP2'!$E$2:$E$557,'Infos Relatório'!$B227,'Faturamento SP2'!$Z$2:$Z$557,'Infos Relatório'!I$1)</f>
        <v>0</v>
      </c>
      <c r="L227" s="15">
        <f>SUMIFS('Faturamento SP2'!$O$2:$O$557,'Faturamento SP2'!$D$2:$D$557,'Infos Relatório'!$B$164,'Faturamento SP2'!$E$2:$E$557,'Infos Relatório'!$B227,'Faturamento SP2'!$Z$2:$Z$557,'Infos Relatório'!I$1,'Faturamento SP2'!$T$2:$T$557,"Sim")+SUMIFS('Faturamento SP2'!$P$2:$P$557,'Faturamento SP2'!$D$2:$D$557,'Infos Relatório'!$B$164,'Faturamento SP2'!$E$2:$E$557,'Infos Relatório'!$B227,'Faturamento SP2'!$Z$2:$Z$557,'Infos Relatório'!I$1,'Faturamento SP2'!$T$2:$T$557,"Sim")</f>
        <v>0</v>
      </c>
      <c r="M227" s="27" t="e">
        <f t="shared" si="61"/>
        <v>#DIV/0!</v>
      </c>
      <c r="N227" s="24">
        <f>SUMIFS('Faturamento SP2'!$H$2:$H$557,'Faturamento SP2'!$D$2:$D$557,'Infos Relatório'!$B$164,'Faturamento SP2'!$E$2:$E$557,'Infos Relatório'!$B227,'Faturamento SP2'!$Z$2:$Z$557,'Infos Relatório'!I$1)</f>
        <v>0</v>
      </c>
      <c r="O227" s="23">
        <f>COUNTIFS('Faturamento SP2'!$D$2:$D$557,'Infos Relatório'!$B$164,'Faturamento SP2'!$E$2:$E$557,'Infos Relatório'!$B227,'Faturamento SP2'!$Z$2:$Z$557,'Infos Relatório'!O$1)</f>
        <v>0</v>
      </c>
      <c r="P227" s="14">
        <f>SUMIFS('Faturamento SP2'!$G$2:$G$557,'Faturamento SP2'!$D$2:$D$557,'Infos Relatório'!$B$164,'Faturamento SP2'!$E$2:$E$557,'Infos Relatório'!$B227,'Faturamento SP2'!$Z$2:$Z$557,'Infos Relatório'!O$1)</f>
        <v>0</v>
      </c>
      <c r="Q227" s="14">
        <f>SUMIFS('Faturamento SP2'!$J$2:$J$557,'Faturamento SP2'!$D$2:$D$557,'Infos Relatório'!$B$164,'Faturamento SP2'!$E$2:$E$557,'Infos Relatório'!$B227,'Faturamento SP2'!$Z$2:$Z$557,'Infos Relatório'!O$1)</f>
        <v>0</v>
      </c>
      <c r="R227" s="15">
        <f>SUMIFS('Faturamento SP2'!$O$2:$O$557,'Faturamento SP2'!$D$2:$D$557,'Infos Relatório'!$B$164,'Faturamento SP2'!$E$2:$E$557,'Infos Relatório'!$B227,'Faturamento SP2'!$Z$2:$Z$557,'Infos Relatório'!O$1,'Faturamento SP2'!$T$2:$T$557,"Sim")+SUMIFS('Faturamento SP2'!$P$2:$P$557,'Faturamento SP2'!$D$2:$D$557,'Infos Relatório'!$B$164,'Faturamento SP2'!$E$2:$E$557,'Infos Relatório'!$B227,'Faturamento SP2'!$Z$2:$Z$557,'Infos Relatório'!O$1,'Faturamento SP2'!$T$2:$T$557,"Sim")</f>
        <v>0</v>
      </c>
      <c r="S227" s="27" t="e">
        <f t="shared" si="62"/>
        <v>#DIV/0!</v>
      </c>
      <c r="T227" s="24">
        <f>SUMIFS('Faturamento SP2'!$H$2:$H$557,'Faturamento SP2'!$D$2:$D$557,'Infos Relatório'!$B$164,'Faturamento SP2'!$E$2:$E$557,'Infos Relatório'!$B227,'Faturamento SP2'!$Z$2:$Z$557,'Infos Relatório'!O$1)</f>
        <v>0</v>
      </c>
      <c r="U227" s="23">
        <f>COUNTIFS('Faturamento SP2'!$D$2:$D$557,'Infos Relatório'!$B$164,'Faturamento SP2'!$E$2:$E$557,'Infos Relatório'!$B227,'Faturamento SP2'!$Z$2:$Z$557,'Infos Relatório'!U$1)</f>
        <v>0</v>
      </c>
      <c r="V227" s="14">
        <f>SUMIFS('Faturamento SP2'!$G$2:$G$557,'Faturamento SP2'!$D$2:$D$557,'Infos Relatório'!$B$164,'Faturamento SP2'!$E$2:$E$557,'Infos Relatório'!$B227,'Faturamento SP2'!$Z$2:$Z$557,'Infos Relatório'!U$1)</f>
        <v>0</v>
      </c>
      <c r="W227" s="14">
        <f>SUMIFS('Faturamento SP2'!$J$2:$J$557,'Faturamento SP2'!$D$2:$D$557,'Infos Relatório'!$B$164,'Faturamento SP2'!$E$2:$E$557,'Infos Relatório'!$B227,'Faturamento SP2'!$Z$2:$Z$557,'Infos Relatório'!U$1)</f>
        <v>0</v>
      </c>
      <c r="X227" s="15">
        <f>SUMIFS('Faturamento SP2'!$O$2:$O$557,'Faturamento SP2'!$D$2:$D$557,'Infos Relatório'!$B$164,'Faturamento SP2'!$E$2:$E$557,'Infos Relatório'!$B227,'Faturamento SP2'!$Z$2:$Z$557,'Infos Relatório'!U$1,'Faturamento SP2'!$T$2:$T$557,"Sim")+SUMIFS('Faturamento SP2'!$P$2:$P$557,'Faturamento SP2'!$D$2:$D$557,'Infos Relatório'!$B$164,'Faturamento SP2'!$E$2:$E$557,'Infos Relatório'!$B227,'Faturamento SP2'!$Z$2:$Z$557,'Infos Relatório'!U$1,'Faturamento SP2'!$T$2:$T$557,"Sim")</f>
        <v>0</v>
      </c>
      <c r="Y227" s="27" t="e">
        <f t="shared" si="63"/>
        <v>#DIV/0!</v>
      </c>
      <c r="Z227" s="24">
        <f>SUMIFS('Faturamento SP2'!$H$2:$H$557,'Faturamento SP2'!$D$2:$D$557,'Infos Relatório'!$B$164,'Faturamento SP2'!$E$2:$E$557,'Infos Relatório'!$B227,'Faturamento SP2'!$Z$2:$Z$557,'Infos Relatório'!U$1)</f>
        <v>0</v>
      </c>
      <c r="AA227" s="23">
        <f>COUNTIFS('Faturamento SP2'!$D$2:$D$557,'Infos Relatório'!$B$164,'Faturamento SP2'!$E$2:$E$557,'Infos Relatório'!$B227,'Faturamento SP2'!$Z$2:$Z$557,'Infos Relatório'!AA$1)</f>
        <v>0</v>
      </c>
      <c r="AB227" s="14">
        <f>SUMIFS('Faturamento SP2'!$G$2:$G$557,'Faturamento SP2'!$D$2:$D$557,'Infos Relatório'!$B$164,'Faturamento SP2'!$E$2:$E$557,'Infos Relatório'!$B227,'Faturamento SP2'!$Z$2:$Z$557,'Infos Relatório'!AA$1)</f>
        <v>0</v>
      </c>
      <c r="AC227" s="14">
        <f>SUMIFS('Faturamento SP2'!$J$2:$J$557,'Faturamento SP2'!$D$2:$D$557,'Infos Relatório'!$B$164,'Faturamento SP2'!$E$2:$E$557,'Infos Relatório'!$B227,'Faturamento SP2'!$Z$2:$Z$557,'Infos Relatório'!AA$1)</f>
        <v>0</v>
      </c>
      <c r="AD227" s="15">
        <f>SUMIFS('Faturamento SP2'!$O$2:$O$557,'Faturamento SP2'!$D$2:$D$557,'Infos Relatório'!$B$164,'Faturamento SP2'!$E$2:$E$557,'Infos Relatório'!$B227,'Faturamento SP2'!$Z$2:$Z$557,'Infos Relatório'!AA$1,'Faturamento SP2'!$T$2:$T$557,"Sim")+SUMIFS('Faturamento SP2'!$P$2:$P$557,'Faturamento SP2'!$D$2:$D$557,'Infos Relatório'!$B$164,'Faturamento SP2'!$E$2:$E$557,'Infos Relatório'!$B227,'Faturamento SP2'!$Z$2:$Z$557,'Infos Relatório'!AA$1,'Faturamento SP2'!$T$2:$T$557,"Sim")</f>
        <v>0</v>
      </c>
      <c r="AE227" s="27" t="e">
        <f t="shared" si="64"/>
        <v>#DIV/0!</v>
      </c>
      <c r="AF227" s="24">
        <f>SUMIFS('Faturamento SP2'!$H$2:$H$557,'Faturamento SP2'!$D$2:$D$557,'Infos Relatório'!$B$164,'Faturamento SP2'!$E$2:$E$557,'Infos Relatório'!$B227,'Faturamento SP2'!$Z$2:$Z$557,'Infos Relatório'!AA$1)</f>
        <v>0</v>
      </c>
      <c r="AG227" s="23">
        <f>COUNTIFS('Faturamento SP2'!$D$2:$D$557,'Infos Relatório'!$B$164,'Faturamento SP2'!$E$2:$E$557,'Infos Relatório'!$B227,'Faturamento SP2'!$Z$2:$Z$557,'Infos Relatório'!AG$1)</f>
        <v>0</v>
      </c>
      <c r="AH227" s="14">
        <f>SUMIFS('Faturamento SP2'!$G$2:$G$557,'Faturamento SP2'!$D$2:$D$557,'Infos Relatório'!$B$164,'Faturamento SP2'!$E$2:$E$557,'Infos Relatório'!$B227,'Faturamento SP2'!$Z$2:$Z$557,'Infos Relatório'!AG$1)</f>
        <v>0</v>
      </c>
      <c r="AI227" s="14">
        <f>SUMIFS('Faturamento SP2'!$J$2:$J$557,'Faturamento SP2'!$D$2:$D$557,'Infos Relatório'!$B$164,'Faturamento SP2'!$E$2:$E$557,'Infos Relatório'!$B227,'Faturamento SP2'!$Z$2:$Z$557,'Infos Relatório'!AG$1)</f>
        <v>0</v>
      </c>
      <c r="AJ227" s="15">
        <f>SUMIFS('Faturamento SP2'!$O$2:$O$557,'Faturamento SP2'!$D$2:$D$557,'Infos Relatório'!$B$164,'Faturamento SP2'!$E$2:$E$557,'Infos Relatório'!$B227,'Faturamento SP2'!$Z$2:$Z$557,'Infos Relatório'!AG$1,'Faturamento SP2'!$T$2:$T$557,"Sim")+SUMIFS('Faturamento SP2'!$P$2:$P$557,'Faturamento SP2'!$D$2:$D$557,'Infos Relatório'!$B$164,'Faturamento SP2'!$E$2:$E$557,'Infos Relatório'!$B227,'Faturamento SP2'!$Z$2:$Z$557,'Infos Relatório'!AG$1,'Faturamento SP2'!$T$2:$T$557,"Sim")</f>
        <v>0</v>
      </c>
      <c r="AK227" s="27" t="e">
        <f t="shared" si="65"/>
        <v>#DIV/0!</v>
      </c>
      <c r="AL227" s="24">
        <f>SUMIFS('Faturamento SP2'!$H$2:$H$557,'Faturamento SP2'!$D$2:$D$557,'Infos Relatório'!$B$164,'Faturamento SP2'!$E$2:$E$557,'Infos Relatório'!$B227,'Faturamento SP2'!$Z$2:$Z$557,'Infos Relatório'!AG$1)</f>
        <v>0</v>
      </c>
      <c r="AM227" s="23">
        <f>COUNTIFS('Faturamento SP2'!$D$2:$D$557,'Infos Relatório'!$B$164,'Faturamento SP2'!$E$2:$E$557,'Infos Relatório'!$B227,'Faturamento SP2'!$Z$2:$Z$557,'Infos Relatório'!AM$1)</f>
        <v>0</v>
      </c>
      <c r="AN227" s="14">
        <f>SUMIFS('Faturamento SP2'!$G$2:$G$557,'Faturamento SP2'!$D$2:$D$557,'Infos Relatório'!$B$164,'Faturamento SP2'!$E$2:$E$557,'Infos Relatório'!$B227,'Faturamento SP2'!$Z$2:$Z$557,'Infos Relatório'!AM$1)</f>
        <v>0</v>
      </c>
      <c r="AO227" s="14">
        <f>SUMIFS('Faturamento SP2'!$J$2:$J$557,'Faturamento SP2'!$D$2:$D$557,'Infos Relatório'!$B$164,'Faturamento SP2'!$E$2:$E$557,'Infos Relatório'!$B227,'Faturamento SP2'!$Z$2:$Z$557,'Infos Relatório'!AM$1)</f>
        <v>0</v>
      </c>
      <c r="AP227" s="15">
        <f>SUMIFS('Faturamento SP2'!$O$2:$O$557,'Faturamento SP2'!$D$2:$D$557,'Infos Relatório'!$B$164,'Faturamento SP2'!$E$2:$E$557,'Infos Relatório'!$B227,'Faturamento SP2'!$Z$2:$Z$557,'Infos Relatório'!AM$1,'Faturamento SP2'!$T$2:$T$557,"Sim")+SUMIFS('Faturamento SP2'!$P$2:$P$557,'Faturamento SP2'!$D$2:$D$557,'Infos Relatório'!$B$164,'Faturamento SP2'!$E$2:$E$557,'Infos Relatório'!$B227,'Faturamento SP2'!$Z$2:$Z$557,'Infos Relatório'!AM$1,'Faturamento SP2'!$T$2:$T$557,"Sim")</f>
        <v>0</v>
      </c>
      <c r="AQ227" s="27" t="e">
        <f t="shared" si="66"/>
        <v>#DIV/0!</v>
      </c>
      <c r="AR227" s="24">
        <f>SUMIFS('Faturamento SP2'!$H$2:$H$557,'Faturamento SP2'!$D$2:$D$557,'Infos Relatório'!$B$164,'Faturamento SP2'!$E$2:$E$557,'Infos Relatório'!$B227,'Faturamento SP2'!$Z$2:$Z$557,'Infos Relatório'!AM$1)</f>
        <v>0</v>
      </c>
      <c r="AS227" s="23">
        <f>COUNTIFS('Faturamento SP2'!$D$2:$D$557,'Infos Relatório'!$B$164,'Faturamento SP2'!$E$2:$E$557,'Infos Relatório'!$B227,'Faturamento SP2'!$Z$2:$Z$557,'Infos Relatório'!AS$1)</f>
        <v>0</v>
      </c>
      <c r="AT227" s="14">
        <f>SUMIFS('Faturamento SP2'!$G$2:$G$557,'Faturamento SP2'!$D$2:$D$557,'Infos Relatório'!$B$164,'Faturamento SP2'!$E$2:$E$557,'Infos Relatório'!$B227,'Faturamento SP2'!$Z$2:$Z$557,'Infos Relatório'!AS$1)</f>
        <v>0</v>
      </c>
      <c r="AU227" s="14">
        <f>SUMIFS('Faturamento SP2'!$J$2:$J$557,'Faturamento SP2'!$D$2:$D$557,'Infos Relatório'!$B$164,'Faturamento SP2'!$E$2:$E$557,'Infos Relatório'!$B227,'Faturamento SP2'!$Z$2:$Z$557,'Infos Relatório'!AS$1)</f>
        <v>0</v>
      </c>
      <c r="AV227" s="15">
        <f>SUMIFS('Faturamento SP2'!$O$2:$O$557,'Faturamento SP2'!$D$2:$D$557,'Infos Relatório'!$B$164,'Faturamento SP2'!$E$2:$E$557,'Infos Relatório'!$B227,'Faturamento SP2'!$Z$2:$Z$557,'Infos Relatório'!AS$1,'Faturamento SP2'!$T$2:$T$557,"Sim")+SUMIFS('Faturamento SP2'!$P$2:$P$557,'Faturamento SP2'!$D$2:$D$557,'Infos Relatório'!$B$164,'Faturamento SP2'!$E$2:$E$557,'Infos Relatório'!$B227,'Faturamento SP2'!$Z$2:$Z$557,'Infos Relatório'!AS$1,'Faturamento SP2'!$T$2:$T$557,"Sim")</f>
        <v>0</v>
      </c>
      <c r="AW227" s="27" t="e">
        <f t="shared" si="67"/>
        <v>#DIV/0!</v>
      </c>
      <c r="AX227" s="24">
        <f>SUMIFS('Faturamento SP2'!$H$2:$H$557,'Faturamento SP2'!$D$2:$D$557,'Infos Relatório'!$B$164,'Faturamento SP2'!$E$2:$E$557,'Infos Relatório'!$B227,'Faturamento SP2'!$Z$2:$Z$557,'Infos Relatório'!AS$1)</f>
        <v>0</v>
      </c>
      <c r="AY227" s="23">
        <f>COUNTIFS('Faturamento SP2'!$D$2:$D$557,'Infos Relatório'!$B$164,'Faturamento SP2'!$E$2:$E$557,'Infos Relatório'!$B227,'Faturamento SP2'!$Z$2:$Z$557,'Infos Relatório'!AY$1)</f>
        <v>0</v>
      </c>
      <c r="AZ227" s="14">
        <f>SUMIFS('Faturamento SP2'!$G$2:$G$557,'Faturamento SP2'!$D$2:$D$557,'Infos Relatório'!$B$164,'Faturamento SP2'!$E$2:$E$557,'Infos Relatório'!$B227,'Faturamento SP2'!$Z$2:$Z$557,'Infos Relatório'!AY$1)</f>
        <v>0</v>
      </c>
      <c r="BA227" s="14">
        <f>SUMIFS('Faturamento SP2'!$J$2:$J$557,'Faturamento SP2'!$D$2:$D$557,'Infos Relatório'!$B$164,'Faturamento SP2'!$E$2:$E$557,'Infos Relatório'!$B227,'Faturamento SP2'!$Z$2:$Z$557,'Infos Relatório'!AY$1)</f>
        <v>0</v>
      </c>
      <c r="BB227" s="15">
        <f>SUMIFS('Faturamento SP2'!$O$2:$O$557,'Faturamento SP2'!$D$2:$D$557,'Infos Relatório'!$B$164,'Faturamento SP2'!$E$2:$E$557,'Infos Relatório'!$B227,'Faturamento SP2'!$Z$2:$Z$557,'Infos Relatório'!AY$1,'Faturamento SP2'!$T$2:$T$557,"Sim")+SUMIFS('Faturamento SP2'!$P$2:$P$557,'Faturamento SP2'!$D$2:$D$557,'Infos Relatório'!$B$164,'Faturamento SP2'!$E$2:$E$557,'Infos Relatório'!$B227,'Faturamento SP2'!$Z$2:$Z$557,'Infos Relatório'!AY$1,'Faturamento SP2'!$T$2:$T$557,"Sim")</f>
        <v>0</v>
      </c>
      <c r="BC227" s="27" t="e">
        <f t="shared" si="68"/>
        <v>#DIV/0!</v>
      </c>
      <c r="BD227" s="24">
        <f>SUMIFS('Faturamento SP2'!$H$2:$H$557,'Faturamento SP2'!$D$2:$D$557,'Infos Relatório'!$B$164,'Faturamento SP2'!$E$2:$E$557,'Infos Relatório'!$B227,'Faturamento SP2'!$Z$2:$Z$557,'Infos Relatório'!AY$1)</f>
        <v>0</v>
      </c>
      <c r="BE227" s="23">
        <f>COUNTIFS('Faturamento SP2'!$D$2:$D$557,'Infos Relatório'!$B$164,'Faturamento SP2'!$E$2:$E$557,'Infos Relatório'!$B227,'Faturamento SP2'!$Z$2:$Z$557,'Infos Relatório'!BE$1)</f>
        <v>0</v>
      </c>
      <c r="BF227" s="14">
        <f>SUMIFS('Faturamento SP2'!$G$2:$G$557,'Faturamento SP2'!$D$2:$D$557,'Infos Relatório'!$B$164,'Faturamento SP2'!$E$2:$E$557,'Infos Relatório'!$B227,'Faturamento SP2'!$Z$2:$Z$557,'Infos Relatório'!BE$1)</f>
        <v>0</v>
      </c>
      <c r="BG227" s="14">
        <f>SUMIFS('Faturamento SP2'!$J$2:$J$557,'Faturamento SP2'!$D$2:$D$557,'Infos Relatório'!$B$164,'Faturamento SP2'!$E$2:$E$557,'Infos Relatório'!$B227,'Faturamento SP2'!$Z$2:$Z$557,'Infos Relatório'!BE$1)</f>
        <v>0</v>
      </c>
      <c r="BH227" s="15">
        <f>SUMIFS('Faturamento SP2'!$O$2:$O$557,'Faturamento SP2'!$D$2:$D$557,'Infos Relatório'!$B$164,'Faturamento SP2'!$E$2:$E$557,'Infos Relatório'!$B227,'Faturamento SP2'!$Z$2:$Z$557,'Infos Relatório'!BE$1,'Faturamento SP2'!$T$2:$T$557,"Sim")+SUMIFS('Faturamento SP2'!$P$2:$P$557,'Faturamento SP2'!$D$2:$D$557,'Infos Relatório'!$B$164,'Faturamento SP2'!$E$2:$E$557,'Infos Relatório'!$B227,'Faturamento SP2'!$Z$2:$Z$557,'Infos Relatório'!BE$1,'Faturamento SP2'!$T$2:$T$557,"Sim")</f>
        <v>0</v>
      </c>
      <c r="BI227" s="27" t="e">
        <f t="shared" si="69"/>
        <v>#DIV/0!</v>
      </c>
      <c r="BJ227" s="24">
        <f>SUMIFS('Faturamento SP2'!$H$2:$H$557,'Faturamento SP2'!$D$2:$D$557,'Infos Relatório'!$B$164,'Faturamento SP2'!$E$2:$E$557,'Infos Relatório'!$B227,'Faturamento SP2'!$Z$2:$Z$557,'Infos Relatório'!BE$1)</f>
        <v>0</v>
      </c>
      <c r="BK227" s="23">
        <f>COUNTIFS('Faturamento SP2'!$D$2:$D$557,'Infos Relatório'!$B$164,'Faturamento SP2'!$E$2:$E$557,'Infos Relatório'!$B227,'Faturamento SP2'!$Z$2:$Z$557,'Infos Relatório'!BK$1)</f>
        <v>0</v>
      </c>
      <c r="BL227" s="14">
        <f>SUMIFS('Faturamento SP2'!$G$2:$G$557,'Faturamento SP2'!$D$2:$D$557,'Infos Relatório'!$B$164,'Faturamento SP2'!$E$2:$E$557,'Infos Relatório'!$B227,'Faturamento SP2'!$Z$2:$Z$557,'Infos Relatório'!BK$1)</f>
        <v>0</v>
      </c>
      <c r="BM227" s="14">
        <f>SUMIFS('Faturamento SP2'!$J$2:$J$557,'Faturamento SP2'!$D$2:$D$557,'Infos Relatório'!$B$164,'Faturamento SP2'!$E$2:$E$557,'Infos Relatório'!$B227,'Faturamento SP2'!$Z$2:$Z$557,'Infos Relatório'!BK$1)</f>
        <v>0</v>
      </c>
      <c r="BN227" s="15">
        <f>SUMIFS('Faturamento SP2'!$O$2:$O$557,'Faturamento SP2'!$D$2:$D$557,'Infos Relatório'!$B$164,'Faturamento SP2'!$E$2:$E$557,'Infos Relatório'!$B227,'Faturamento SP2'!$Z$2:$Z$557,'Infos Relatório'!BK$1,'Faturamento SP2'!$T$2:$T$557,"Sim")+SUMIFS('Faturamento SP2'!$P$2:$P$557,'Faturamento SP2'!$D$2:$D$557,'Infos Relatório'!$B$164,'Faturamento SP2'!$E$2:$E$557,'Infos Relatório'!$B227,'Faturamento SP2'!$Z$2:$Z$557,'Infos Relatório'!BK$1,'Faturamento SP2'!$T$2:$T$557,"Sim")</f>
        <v>0</v>
      </c>
      <c r="BO227" s="27" t="e">
        <f t="shared" si="70"/>
        <v>#DIV/0!</v>
      </c>
      <c r="BP227" s="24">
        <f>SUMIFS('Faturamento SP2'!$H$2:$H$557,'Faturamento SP2'!$D$2:$D$557,'Infos Relatório'!$B$164,'Faturamento SP2'!$E$2:$E$557,'Infos Relatório'!$B227,'Faturamento SP2'!$Z$2:$Z$557,'Infos Relatório'!BK$1)</f>
        <v>0</v>
      </c>
      <c r="BQ227" s="23">
        <f>COUNTIFS('Faturamento SP2'!$D$2:$D$557,'Infos Relatório'!$B$164,'Faturamento SP2'!$E$2:$E$557,'Infos Relatório'!$B227,'Faturamento SP2'!$Z$2:$Z$557,'Infos Relatório'!BQ$1)</f>
        <v>0</v>
      </c>
      <c r="BR227" s="14">
        <f>SUMIFS('Faturamento SP2'!$G$2:$G$557,'Faturamento SP2'!$D$2:$D$557,'Infos Relatório'!$B$164,'Faturamento SP2'!$E$2:$E$557,'Infos Relatório'!$B227,'Faturamento SP2'!$Z$2:$Z$557,'Infos Relatório'!BQ$1)</f>
        <v>0</v>
      </c>
      <c r="BS227" s="14">
        <f>SUMIFS('Faturamento SP2'!$J$2:$J$557,'Faturamento SP2'!$D$2:$D$557,'Infos Relatório'!$B$164,'Faturamento SP2'!$E$2:$E$557,'Infos Relatório'!$B227,'Faturamento SP2'!$Z$2:$Z$557,'Infos Relatório'!BQ$1)</f>
        <v>0</v>
      </c>
      <c r="BT227" s="15">
        <f>SUMIFS('Faturamento SP2'!$O$2:$O$557,'Faturamento SP2'!$D$2:$D$557,'Infos Relatório'!$B$164,'Faturamento SP2'!$E$2:$E$557,'Infos Relatório'!$B227,'Faturamento SP2'!$Z$2:$Z$557,'Infos Relatório'!BQ$1,'Faturamento SP2'!$T$2:$T$557,"Sim")+SUMIFS('Faturamento SP2'!$P$2:$P$557,'Faturamento SP2'!$D$2:$D$557,'Infos Relatório'!$B$164,'Faturamento SP2'!$E$2:$E$557,'Infos Relatório'!$B227,'Faturamento SP2'!$Z$2:$Z$557,'Infos Relatório'!BQ$1,'Faturamento SP2'!$T$2:$T$557,"Sim")</f>
        <v>0</v>
      </c>
      <c r="BU227" s="27" t="e">
        <f t="shared" si="71"/>
        <v>#DIV/0!</v>
      </c>
      <c r="BV227" s="24">
        <f>SUMIFS('Faturamento SP2'!$H$2:$H$557,'Faturamento SP2'!$D$2:$D$557,'Infos Relatório'!$B$164,'Faturamento SP2'!$E$2:$E$557,'Infos Relatório'!$B227,'Faturamento SP2'!$Z$2:$Z$557,'Infos Relatório'!BQ$1)</f>
        <v>0</v>
      </c>
    </row>
    <row r="228" spans="2:74">
      <c r="B228" s="17" t="s">
        <v>290</v>
      </c>
      <c r="C228" s="23">
        <f>COUNTIFS('Faturamento SP2'!$D$2:$D$557,'Infos Relatório'!$B$164,'Faturamento SP2'!$E$2:$E$557,'Infos Relatório'!$B228,'Faturamento SP2'!$Z$2:$Z$557,'Infos Relatório'!C$1)</f>
        <v>0</v>
      </c>
      <c r="D228" s="14">
        <f>SUMIFS('Faturamento SP2'!$G$2:$G$557,'Faturamento SP2'!$D$2:$D$557,'Infos Relatório'!$B$164,'Faturamento SP2'!$E$2:$E$557,'Infos Relatório'!$B228,'Faturamento SP2'!$Z$2:$Z$557,'Infos Relatório'!C$1)</f>
        <v>0</v>
      </c>
      <c r="E228" s="55">
        <f>SUMIFS('Faturamento SP2'!$J$2:$J$557,'Faturamento SP2'!$D$2:$D$557,'Infos Relatório'!$B$164,'Faturamento SP2'!$E$2:$E$557,'Infos Relatório'!$B228,'Faturamento SP2'!$Z$2:$Z$557,'Infos Relatório'!C$1)</f>
        <v>0</v>
      </c>
      <c r="F228" s="15">
        <f>SUMIFS('Faturamento SP2'!$O$2:$O$557,'Faturamento SP2'!$D$2:$D$557,'Infos Relatório'!$B$164,'Faturamento SP2'!$E$2:$E$557,'Infos Relatório'!$B228,'Faturamento SP2'!$Z$2:$Z$557,'Infos Relatório'!C$1,'Faturamento SP2'!$T$2:$T$557,"Sim")+SUMIFS('Faturamento SP2'!$P$2:$P$557,'Faturamento SP2'!$D$2:$D$557,'Infos Relatório'!$B$164,'Faturamento SP2'!$E$2:$E$557,'Infos Relatório'!$B228,'Faturamento SP2'!$Z$2:$Z$557,'Infos Relatório'!C$1,'Faturamento SP2'!$T$2:$T$557,"Sim")</f>
        <v>0</v>
      </c>
      <c r="G228" s="60" t="e">
        <f t="shared" si="60"/>
        <v>#DIV/0!</v>
      </c>
      <c r="H228" s="24">
        <f>SUMIFS('Faturamento SP2'!$H$2:$H$557,'Faturamento SP2'!$D$2:$D$557,'Infos Relatório'!$B$164,'Faturamento SP2'!$E$2:$E$557,'Infos Relatório'!$B228,'Faturamento SP2'!$Z$2:$Z$557,'Infos Relatório'!C$1)</f>
        <v>0</v>
      </c>
      <c r="I228" s="23">
        <f>COUNTIFS('Faturamento SP2'!$D$2:$D$557,'Infos Relatório'!$B$164,'Faturamento SP2'!$E$2:$E$557,'Infos Relatório'!$B228,'Faturamento SP2'!$Z$2:$Z$557,'Infos Relatório'!I$1)</f>
        <v>0</v>
      </c>
      <c r="J228" s="14">
        <f>SUMIFS('Faturamento SP2'!$G$2:$G$557,'Faturamento SP2'!$D$2:$D$557,'Infos Relatório'!$B$164,'Faturamento SP2'!$E$2:$E$557,'Infos Relatório'!$B228,'Faturamento SP2'!$Z$2:$Z$557,'Infos Relatório'!I$1)</f>
        <v>0</v>
      </c>
      <c r="K228" s="55">
        <f>SUMIFS('Faturamento SP2'!$J$2:$J$557,'Faturamento SP2'!$D$2:$D$557,'Infos Relatório'!$B$164,'Faturamento SP2'!$E$2:$E$557,'Infos Relatório'!$B228,'Faturamento SP2'!$Z$2:$Z$557,'Infos Relatório'!I$1)</f>
        <v>0</v>
      </c>
      <c r="L228" s="15">
        <f>SUMIFS('Faturamento SP2'!$O$2:$O$557,'Faturamento SP2'!$D$2:$D$557,'Infos Relatório'!$B$164,'Faturamento SP2'!$E$2:$E$557,'Infos Relatório'!$B228,'Faturamento SP2'!$Z$2:$Z$557,'Infos Relatório'!I$1,'Faturamento SP2'!$T$2:$T$557,"Sim")+SUMIFS('Faturamento SP2'!$P$2:$P$557,'Faturamento SP2'!$D$2:$D$557,'Infos Relatório'!$B$164,'Faturamento SP2'!$E$2:$E$557,'Infos Relatório'!$B228,'Faturamento SP2'!$Z$2:$Z$557,'Infos Relatório'!I$1,'Faturamento SP2'!$T$2:$T$557,"Sim")</f>
        <v>0</v>
      </c>
      <c r="M228" s="27" t="e">
        <f t="shared" si="61"/>
        <v>#DIV/0!</v>
      </c>
      <c r="N228" s="24">
        <f>SUMIFS('Faturamento SP2'!$H$2:$H$557,'Faturamento SP2'!$D$2:$D$557,'Infos Relatório'!$B$164,'Faturamento SP2'!$E$2:$E$557,'Infos Relatório'!$B228,'Faturamento SP2'!$Z$2:$Z$557,'Infos Relatório'!I$1)</f>
        <v>0</v>
      </c>
      <c r="O228" s="23">
        <f>COUNTIFS('Faturamento SP2'!$D$2:$D$557,'Infos Relatório'!$B$164,'Faturamento SP2'!$E$2:$E$557,'Infos Relatório'!$B228,'Faturamento SP2'!$Z$2:$Z$557,'Infos Relatório'!O$1)</f>
        <v>0</v>
      </c>
      <c r="P228" s="14">
        <f>SUMIFS('Faturamento SP2'!$G$2:$G$557,'Faturamento SP2'!$D$2:$D$557,'Infos Relatório'!$B$164,'Faturamento SP2'!$E$2:$E$557,'Infos Relatório'!$B228,'Faturamento SP2'!$Z$2:$Z$557,'Infos Relatório'!O$1)</f>
        <v>0</v>
      </c>
      <c r="Q228" s="14">
        <f>SUMIFS('Faturamento SP2'!$J$2:$J$557,'Faturamento SP2'!$D$2:$D$557,'Infos Relatório'!$B$164,'Faturamento SP2'!$E$2:$E$557,'Infos Relatório'!$B228,'Faturamento SP2'!$Z$2:$Z$557,'Infos Relatório'!O$1)</f>
        <v>0</v>
      </c>
      <c r="R228" s="15">
        <f>SUMIFS('Faturamento SP2'!$O$2:$O$557,'Faturamento SP2'!$D$2:$D$557,'Infos Relatório'!$B$164,'Faturamento SP2'!$E$2:$E$557,'Infos Relatório'!$B228,'Faturamento SP2'!$Z$2:$Z$557,'Infos Relatório'!O$1,'Faturamento SP2'!$T$2:$T$557,"Sim")+SUMIFS('Faturamento SP2'!$P$2:$P$557,'Faturamento SP2'!$D$2:$D$557,'Infos Relatório'!$B$164,'Faturamento SP2'!$E$2:$E$557,'Infos Relatório'!$B228,'Faturamento SP2'!$Z$2:$Z$557,'Infos Relatório'!O$1,'Faturamento SP2'!$T$2:$T$557,"Sim")</f>
        <v>0</v>
      </c>
      <c r="S228" s="27" t="e">
        <f t="shared" si="62"/>
        <v>#DIV/0!</v>
      </c>
      <c r="T228" s="24">
        <f>SUMIFS('Faturamento SP2'!$H$2:$H$557,'Faturamento SP2'!$D$2:$D$557,'Infos Relatório'!$B$164,'Faturamento SP2'!$E$2:$E$557,'Infos Relatório'!$B228,'Faturamento SP2'!$Z$2:$Z$557,'Infos Relatório'!O$1)</f>
        <v>0</v>
      </c>
      <c r="U228" s="23">
        <f>COUNTIFS('Faturamento SP2'!$D$2:$D$557,'Infos Relatório'!$B$164,'Faturamento SP2'!$E$2:$E$557,'Infos Relatório'!$B228,'Faturamento SP2'!$Z$2:$Z$557,'Infos Relatório'!U$1)</f>
        <v>0</v>
      </c>
      <c r="V228" s="14">
        <f>SUMIFS('Faturamento SP2'!$G$2:$G$557,'Faturamento SP2'!$D$2:$D$557,'Infos Relatório'!$B$164,'Faturamento SP2'!$E$2:$E$557,'Infos Relatório'!$B228,'Faturamento SP2'!$Z$2:$Z$557,'Infos Relatório'!U$1)</f>
        <v>0</v>
      </c>
      <c r="W228" s="14">
        <f>SUMIFS('Faturamento SP2'!$J$2:$J$557,'Faturamento SP2'!$D$2:$D$557,'Infos Relatório'!$B$164,'Faturamento SP2'!$E$2:$E$557,'Infos Relatório'!$B228,'Faturamento SP2'!$Z$2:$Z$557,'Infos Relatório'!U$1)</f>
        <v>0</v>
      </c>
      <c r="X228" s="15">
        <f>SUMIFS('Faturamento SP2'!$O$2:$O$557,'Faturamento SP2'!$D$2:$D$557,'Infos Relatório'!$B$164,'Faturamento SP2'!$E$2:$E$557,'Infos Relatório'!$B228,'Faturamento SP2'!$Z$2:$Z$557,'Infos Relatório'!U$1,'Faturamento SP2'!$T$2:$T$557,"Sim")+SUMIFS('Faturamento SP2'!$P$2:$P$557,'Faturamento SP2'!$D$2:$D$557,'Infos Relatório'!$B$164,'Faturamento SP2'!$E$2:$E$557,'Infos Relatório'!$B228,'Faturamento SP2'!$Z$2:$Z$557,'Infos Relatório'!U$1,'Faturamento SP2'!$T$2:$T$557,"Sim")</f>
        <v>0</v>
      </c>
      <c r="Y228" s="27" t="e">
        <f t="shared" si="63"/>
        <v>#DIV/0!</v>
      </c>
      <c r="Z228" s="24">
        <f>SUMIFS('Faturamento SP2'!$H$2:$H$557,'Faturamento SP2'!$D$2:$D$557,'Infos Relatório'!$B$164,'Faturamento SP2'!$E$2:$E$557,'Infos Relatório'!$B228,'Faturamento SP2'!$Z$2:$Z$557,'Infos Relatório'!U$1)</f>
        <v>0</v>
      </c>
      <c r="AA228" s="23">
        <f>COUNTIFS('Faturamento SP2'!$D$2:$D$557,'Infos Relatório'!$B$164,'Faturamento SP2'!$E$2:$E$557,'Infos Relatório'!$B228,'Faturamento SP2'!$Z$2:$Z$557,'Infos Relatório'!AA$1)</f>
        <v>0</v>
      </c>
      <c r="AB228" s="14">
        <f>SUMIFS('Faturamento SP2'!$G$2:$G$557,'Faturamento SP2'!$D$2:$D$557,'Infos Relatório'!$B$164,'Faturamento SP2'!$E$2:$E$557,'Infos Relatório'!$B228,'Faturamento SP2'!$Z$2:$Z$557,'Infos Relatório'!AA$1)</f>
        <v>0</v>
      </c>
      <c r="AC228" s="14">
        <f>SUMIFS('Faturamento SP2'!$J$2:$J$557,'Faturamento SP2'!$D$2:$D$557,'Infos Relatório'!$B$164,'Faturamento SP2'!$E$2:$E$557,'Infos Relatório'!$B228,'Faturamento SP2'!$Z$2:$Z$557,'Infos Relatório'!AA$1)</f>
        <v>0</v>
      </c>
      <c r="AD228" s="15">
        <f>SUMIFS('Faturamento SP2'!$O$2:$O$557,'Faturamento SP2'!$D$2:$D$557,'Infos Relatório'!$B$164,'Faturamento SP2'!$E$2:$E$557,'Infos Relatório'!$B228,'Faturamento SP2'!$Z$2:$Z$557,'Infos Relatório'!AA$1,'Faturamento SP2'!$T$2:$T$557,"Sim")+SUMIFS('Faturamento SP2'!$P$2:$P$557,'Faturamento SP2'!$D$2:$D$557,'Infos Relatório'!$B$164,'Faturamento SP2'!$E$2:$E$557,'Infos Relatório'!$B228,'Faturamento SP2'!$Z$2:$Z$557,'Infos Relatório'!AA$1,'Faturamento SP2'!$T$2:$T$557,"Sim")</f>
        <v>0</v>
      </c>
      <c r="AE228" s="27" t="e">
        <f t="shared" si="64"/>
        <v>#DIV/0!</v>
      </c>
      <c r="AF228" s="24">
        <f>SUMIFS('Faturamento SP2'!$H$2:$H$557,'Faturamento SP2'!$D$2:$D$557,'Infos Relatório'!$B$164,'Faturamento SP2'!$E$2:$E$557,'Infos Relatório'!$B228,'Faturamento SP2'!$Z$2:$Z$557,'Infos Relatório'!AA$1)</f>
        <v>0</v>
      </c>
      <c r="AG228" s="23">
        <f>COUNTIFS('Faturamento SP2'!$D$2:$D$557,'Infos Relatório'!$B$164,'Faturamento SP2'!$E$2:$E$557,'Infos Relatório'!$B228,'Faturamento SP2'!$Z$2:$Z$557,'Infos Relatório'!AG$1)</f>
        <v>0</v>
      </c>
      <c r="AH228" s="14">
        <f>SUMIFS('Faturamento SP2'!$G$2:$G$557,'Faturamento SP2'!$D$2:$D$557,'Infos Relatório'!$B$164,'Faturamento SP2'!$E$2:$E$557,'Infos Relatório'!$B228,'Faturamento SP2'!$Z$2:$Z$557,'Infos Relatório'!AG$1)</f>
        <v>0</v>
      </c>
      <c r="AI228" s="14">
        <f>SUMIFS('Faturamento SP2'!$J$2:$J$557,'Faturamento SP2'!$D$2:$D$557,'Infos Relatório'!$B$164,'Faturamento SP2'!$E$2:$E$557,'Infos Relatório'!$B228,'Faturamento SP2'!$Z$2:$Z$557,'Infos Relatório'!AG$1)</f>
        <v>0</v>
      </c>
      <c r="AJ228" s="15">
        <f>SUMIFS('Faturamento SP2'!$O$2:$O$557,'Faturamento SP2'!$D$2:$D$557,'Infos Relatório'!$B$164,'Faturamento SP2'!$E$2:$E$557,'Infos Relatório'!$B228,'Faturamento SP2'!$Z$2:$Z$557,'Infos Relatório'!AG$1,'Faturamento SP2'!$T$2:$T$557,"Sim")+SUMIFS('Faturamento SP2'!$P$2:$P$557,'Faturamento SP2'!$D$2:$D$557,'Infos Relatório'!$B$164,'Faturamento SP2'!$E$2:$E$557,'Infos Relatório'!$B228,'Faturamento SP2'!$Z$2:$Z$557,'Infos Relatório'!AG$1,'Faturamento SP2'!$T$2:$T$557,"Sim")</f>
        <v>0</v>
      </c>
      <c r="AK228" s="27" t="e">
        <f t="shared" si="65"/>
        <v>#DIV/0!</v>
      </c>
      <c r="AL228" s="24">
        <f>SUMIFS('Faturamento SP2'!$H$2:$H$557,'Faturamento SP2'!$D$2:$D$557,'Infos Relatório'!$B$164,'Faturamento SP2'!$E$2:$E$557,'Infos Relatório'!$B228,'Faturamento SP2'!$Z$2:$Z$557,'Infos Relatório'!AG$1)</f>
        <v>0</v>
      </c>
      <c r="AM228" s="23">
        <f>COUNTIFS('Faturamento SP2'!$D$2:$D$557,'Infos Relatório'!$B$164,'Faturamento SP2'!$E$2:$E$557,'Infos Relatório'!$B228,'Faturamento SP2'!$Z$2:$Z$557,'Infos Relatório'!AM$1)</f>
        <v>0</v>
      </c>
      <c r="AN228" s="14">
        <f>SUMIFS('Faturamento SP2'!$G$2:$G$557,'Faturamento SP2'!$D$2:$D$557,'Infos Relatório'!$B$164,'Faturamento SP2'!$E$2:$E$557,'Infos Relatório'!$B228,'Faturamento SP2'!$Z$2:$Z$557,'Infos Relatório'!AM$1)</f>
        <v>0</v>
      </c>
      <c r="AO228" s="14">
        <f>SUMIFS('Faturamento SP2'!$J$2:$J$557,'Faturamento SP2'!$D$2:$D$557,'Infos Relatório'!$B$164,'Faturamento SP2'!$E$2:$E$557,'Infos Relatório'!$B228,'Faturamento SP2'!$Z$2:$Z$557,'Infos Relatório'!AM$1)</f>
        <v>0</v>
      </c>
      <c r="AP228" s="15">
        <f>SUMIFS('Faturamento SP2'!$O$2:$O$557,'Faturamento SP2'!$D$2:$D$557,'Infos Relatório'!$B$164,'Faturamento SP2'!$E$2:$E$557,'Infos Relatório'!$B228,'Faturamento SP2'!$Z$2:$Z$557,'Infos Relatório'!AM$1,'Faturamento SP2'!$T$2:$T$557,"Sim")+SUMIFS('Faturamento SP2'!$P$2:$P$557,'Faturamento SP2'!$D$2:$D$557,'Infos Relatório'!$B$164,'Faturamento SP2'!$E$2:$E$557,'Infos Relatório'!$B228,'Faturamento SP2'!$Z$2:$Z$557,'Infos Relatório'!AM$1,'Faturamento SP2'!$T$2:$T$557,"Sim")</f>
        <v>0</v>
      </c>
      <c r="AQ228" s="27" t="e">
        <f t="shared" si="66"/>
        <v>#DIV/0!</v>
      </c>
      <c r="AR228" s="24">
        <f>SUMIFS('Faturamento SP2'!$H$2:$H$557,'Faturamento SP2'!$D$2:$D$557,'Infos Relatório'!$B$164,'Faturamento SP2'!$E$2:$E$557,'Infos Relatório'!$B228,'Faturamento SP2'!$Z$2:$Z$557,'Infos Relatório'!AM$1)</f>
        <v>0</v>
      </c>
      <c r="AS228" s="23">
        <f>COUNTIFS('Faturamento SP2'!$D$2:$D$557,'Infos Relatório'!$B$164,'Faturamento SP2'!$E$2:$E$557,'Infos Relatório'!$B228,'Faturamento SP2'!$Z$2:$Z$557,'Infos Relatório'!AS$1)</f>
        <v>0</v>
      </c>
      <c r="AT228" s="14">
        <f>SUMIFS('Faturamento SP2'!$G$2:$G$557,'Faturamento SP2'!$D$2:$D$557,'Infos Relatório'!$B$164,'Faturamento SP2'!$E$2:$E$557,'Infos Relatório'!$B228,'Faturamento SP2'!$Z$2:$Z$557,'Infos Relatório'!AS$1)</f>
        <v>0</v>
      </c>
      <c r="AU228" s="14">
        <f>SUMIFS('Faturamento SP2'!$J$2:$J$557,'Faturamento SP2'!$D$2:$D$557,'Infos Relatório'!$B$164,'Faturamento SP2'!$E$2:$E$557,'Infos Relatório'!$B228,'Faturamento SP2'!$Z$2:$Z$557,'Infos Relatório'!AS$1)</f>
        <v>0</v>
      </c>
      <c r="AV228" s="15">
        <f>SUMIFS('Faturamento SP2'!$O$2:$O$557,'Faturamento SP2'!$D$2:$D$557,'Infos Relatório'!$B$164,'Faturamento SP2'!$E$2:$E$557,'Infos Relatório'!$B228,'Faturamento SP2'!$Z$2:$Z$557,'Infos Relatório'!AS$1,'Faturamento SP2'!$T$2:$T$557,"Sim")+SUMIFS('Faturamento SP2'!$P$2:$P$557,'Faturamento SP2'!$D$2:$D$557,'Infos Relatório'!$B$164,'Faturamento SP2'!$E$2:$E$557,'Infos Relatório'!$B228,'Faturamento SP2'!$Z$2:$Z$557,'Infos Relatório'!AS$1,'Faturamento SP2'!$T$2:$T$557,"Sim")</f>
        <v>0</v>
      </c>
      <c r="AW228" s="27" t="e">
        <f t="shared" si="67"/>
        <v>#DIV/0!</v>
      </c>
      <c r="AX228" s="24">
        <f>SUMIFS('Faturamento SP2'!$H$2:$H$557,'Faturamento SP2'!$D$2:$D$557,'Infos Relatório'!$B$164,'Faturamento SP2'!$E$2:$E$557,'Infos Relatório'!$B228,'Faturamento SP2'!$Z$2:$Z$557,'Infos Relatório'!AS$1)</f>
        <v>0</v>
      </c>
      <c r="AY228" s="23">
        <f>COUNTIFS('Faturamento SP2'!$D$2:$D$557,'Infos Relatório'!$B$164,'Faturamento SP2'!$E$2:$E$557,'Infos Relatório'!$B228,'Faturamento SP2'!$Z$2:$Z$557,'Infos Relatório'!AY$1)</f>
        <v>0</v>
      </c>
      <c r="AZ228" s="14">
        <f>SUMIFS('Faturamento SP2'!$G$2:$G$557,'Faturamento SP2'!$D$2:$D$557,'Infos Relatório'!$B$164,'Faturamento SP2'!$E$2:$E$557,'Infos Relatório'!$B228,'Faturamento SP2'!$Z$2:$Z$557,'Infos Relatório'!AY$1)</f>
        <v>0</v>
      </c>
      <c r="BA228" s="14">
        <f>SUMIFS('Faturamento SP2'!$J$2:$J$557,'Faturamento SP2'!$D$2:$D$557,'Infos Relatório'!$B$164,'Faturamento SP2'!$E$2:$E$557,'Infos Relatório'!$B228,'Faturamento SP2'!$Z$2:$Z$557,'Infos Relatório'!AY$1)</f>
        <v>0</v>
      </c>
      <c r="BB228" s="15">
        <f>SUMIFS('Faturamento SP2'!$O$2:$O$557,'Faturamento SP2'!$D$2:$D$557,'Infos Relatório'!$B$164,'Faturamento SP2'!$E$2:$E$557,'Infos Relatório'!$B228,'Faturamento SP2'!$Z$2:$Z$557,'Infos Relatório'!AY$1,'Faturamento SP2'!$T$2:$T$557,"Sim")+SUMIFS('Faturamento SP2'!$P$2:$P$557,'Faturamento SP2'!$D$2:$D$557,'Infos Relatório'!$B$164,'Faturamento SP2'!$E$2:$E$557,'Infos Relatório'!$B228,'Faturamento SP2'!$Z$2:$Z$557,'Infos Relatório'!AY$1,'Faturamento SP2'!$T$2:$T$557,"Sim")</f>
        <v>0</v>
      </c>
      <c r="BC228" s="27" t="e">
        <f t="shared" si="68"/>
        <v>#DIV/0!</v>
      </c>
      <c r="BD228" s="24">
        <f>SUMIFS('Faturamento SP2'!$H$2:$H$557,'Faturamento SP2'!$D$2:$D$557,'Infos Relatório'!$B$164,'Faturamento SP2'!$E$2:$E$557,'Infos Relatório'!$B228,'Faturamento SP2'!$Z$2:$Z$557,'Infos Relatório'!AY$1)</f>
        <v>0</v>
      </c>
      <c r="BE228" s="23">
        <f>COUNTIFS('Faturamento SP2'!$D$2:$D$557,'Infos Relatório'!$B$164,'Faturamento SP2'!$E$2:$E$557,'Infos Relatório'!$B228,'Faturamento SP2'!$Z$2:$Z$557,'Infos Relatório'!BE$1)</f>
        <v>0</v>
      </c>
      <c r="BF228" s="14">
        <f>SUMIFS('Faturamento SP2'!$G$2:$G$557,'Faturamento SP2'!$D$2:$D$557,'Infos Relatório'!$B$164,'Faturamento SP2'!$E$2:$E$557,'Infos Relatório'!$B228,'Faturamento SP2'!$Z$2:$Z$557,'Infos Relatório'!BE$1)</f>
        <v>0</v>
      </c>
      <c r="BG228" s="14">
        <f>SUMIFS('Faturamento SP2'!$J$2:$J$557,'Faturamento SP2'!$D$2:$D$557,'Infos Relatório'!$B$164,'Faturamento SP2'!$E$2:$E$557,'Infos Relatório'!$B228,'Faturamento SP2'!$Z$2:$Z$557,'Infos Relatório'!BE$1)</f>
        <v>0</v>
      </c>
      <c r="BH228" s="15">
        <f>SUMIFS('Faturamento SP2'!$O$2:$O$557,'Faturamento SP2'!$D$2:$D$557,'Infos Relatório'!$B$164,'Faturamento SP2'!$E$2:$E$557,'Infos Relatório'!$B228,'Faturamento SP2'!$Z$2:$Z$557,'Infos Relatório'!BE$1,'Faturamento SP2'!$T$2:$T$557,"Sim")+SUMIFS('Faturamento SP2'!$P$2:$P$557,'Faturamento SP2'!$D$2:$D$557,'Infos Relatório'!$B$164,'Faturamento SP2'!$E$2:$E$557,'Infos Relatório'!$B228,'Faturamento SP2'!$Z$2:$Z$557,'Infos Relatório'!BE$1,'Faturamento SP2'!$T$2:$T$557,"Sim")</f>
        <v>0</v>
      </c>
      <c r="BI228" s="27" t="e">
        <f t="shared" si="69"/>
        <v>#DIV/0!</v>
      </c>
      <c r="BJ228" s="24">
        <f>SUMIFS('Faturamento SP2'!$H$2:$H$557,'Faturamento SP2'!$D$2:$D$557,'Infos Relatório'!$B$164,'Faturamento SP2'!$E$2:$E$557,'Infos Relatório'!$B228,'Faturamento SP2'!$Z$2:$Z$557,'Infos Relatório'!BE$1)</f>
        <v>0</v>
      </c>
      <c r="BK228" s="23">
        <f>COUNTIFS('Faturamento SP2'!$D$2:$D$557,'Infos Relatório'!$B$164,'Faturamento SP2'!$E$2:$E$557,'Infos Relatório'!$B228,'Faturamento SP2'!$Z$2:$Z$557,'Infos Relatório'!BK$1)</f>
        <v>0</v>
      </c>
      <c r="BL228" s="14">
        <f>SUMIFS('Faturamento SP2'!$G$2:$G$557,'Faturamento SP2'!$D$2:$D$557,'Infos Relatório'!$B$164,'Faturamento SP2'!$E$2:$E$557,'Infos Relatório'!$B228,'Faturamento SP2'!$Z$2:$Z$557,'Infos Relatório'!BK$1)</f>
        <v>0</v>
      </c>
      <c r="BM228" s="14">
        <f>SUMIFS('Faturamento SP2'!$J$2:$J$557,'Faturamento SP2'!$D$2:$D$557,'Infos Relatório'!$B$164,'Faturamento SP2'!$E$2:$E$557,'Infos Relatório'!$B228,'Faturamento SP2'!$Z$2:$Z$557,'Infos Relatório'!BK$1)</f>
        <v>0</v>
      </c>
      <c r="BN228" s="15">
        <f>SUMIFS('Faturamento SP2'!$O$2:$O$557,'Faturamento SP2'!$D$2:$D$557,'Infos Relatório'!$B$164,'Faturamento SP2'!$E$2:$E$557,'Infos Relatório'!$B228,'Faturamento SP2'!$Z$2:$Z$557,'Infos Relatório'!BK$1,'Faturamento SP2'!$T$2:$T$557,"Sim")+SUMIFS('Faturamento SP2'!$P$2:$P$557,'Faturamento SP2'!$D$2:$D$557,'Infos Relatório'!$B$164,'Faturamento SP2'!$E$2:$E$557,'Infos Relatório'!$B228,'Faturamento SP2'!$Z$2:$Z$557,'Infos Relatório'!BK$1,'Faturamento SP2'!$T$2:$T$557,"Sim")</f>
        <v>0</v>
      </c>
      <c r="BO228" s="27" t="e">
        <f t="shared" si="70"/>
        <v>#DIV/0!</v>
      </c>
      <c r="BP228" s="24">
        <f>SUMIFS('Faturamento SP2'!$H$2:$H$557,'Faturamento SP2'!$D$2:$D$557,'Infos Relatório'!$B$164,'Faturamento SP2'!$E$2:$E$557,'Infos Relatório'!$B228,'Faturamento SP2'!$Z$2:$Z$557,'Infos Relatório'!BK$1)</f>
        <v>0</v>
      </c>
      <c r="BQ228" s="23">
        <f>COUNTIFS('Faturamento SP2'!$D$2:$D$557,'Infos Relatório'!$B$164,'Faturamento SP2'!$E$2:$E$557,'Infos Relatório'!$B228,'Faturamento SP2'!$Z$2:$Z$557,'Infos Relatório'!BQ$1)</f>
        <v>0</v>
      </c>
      <c r="BR228" s="14">
        <f>SUMIFS('Faturamento SP2'!$G$2:$G$557,'Faturamento SP2'!$D$2:$D$557,'Infos Relatório'!$B$164,'Faturamento SP2'!$E$2:$E$557,'Infos Relatório'!$B228,'Faturamento SP2'!$Z$2:$Z$557,'Infos Relatório'!BQ$1)</f>
        <v>0</v>
      </c>
      <c r="BS228" s="14">
        <f>SUMIFS('Faturamento SP2'!$J$2:$J$557,'Faturamento SP2'!$D$2:$D$557,'Infos Relatório'!$B$164,'Faturamento SP2'!$E$2:$E$557,'Infos Relatório'!$B228,'Faturamento SP2'!$Z$2:$Z$557,'Infos Relatório'!BQ$1)</f>
        <v>0</v>
      </c>
      <c r="BT228" s="15">
        <f>SUMIFS('Faturamento SP2'!$O$2:$O$557,'Faturamento SP2'!$D$2:$D$557,'Infos Relatório'!$B$164,'Faturamento SP2'!$E$2:$E$557,'Infos Relatório'!$B228,'Faturamento SP2'!$Z$2:$Z$557,'Infos Relatório'!BQ$1,'Faturamento SP2'!$T$2:$T$557,"Sim")+SUMIFS('Faturamento SP2'!$P$2:$P$557,'Faturamento SP2'!$D$2:$D$557,'Infos Relatório'!$B$164,'Faturamento SP2'!$E$2:$E$557,'Infos Relatório'!$B228,'Faturamento SP2'!$Z$2:$Z$557,'Infos Relatório'!BQ$1,'Faturamento SP2'!$T$2:$T$557,"Sim")</f>
        <v>0</v>
      </c>
      <c r="BU228" s="27" t="e">
        <f t="shared" si="71"/>
        <v>#DIV/0!</v>
      </c>
      <c r="BV228" s="24">
        <f>SUMIFS('Faturamento SP2'!$H$2:$H$557,'Faturamento SP2'!$D$2:$D$557,'Infos Relatório'!$B$164,'Faturamento SP2'!$E$2:$E$557,'Infos Relatório'!$B228,'Faturamento SP2'!$Z$2:$Z$557,'Infos Relatório'!BQ$1)</f>
        <v>0</v>
      </c>
    </row>
    <row r="229" spans="2:74">
      <c r="B229" s="17" t="s">
        <v>783</v>
      </c>
      <c r="C229" s="23">
        <f>COUNTIFS('Faturamento SP2'!$D$2:$D$557,'Infos Relatório'!$B$164,'Faturamento SP2'!$E$2:$E$557,'Infos Relatório'!$B229,'Faturamento SP2'!$Z$2:$Z$557,'Infos Relatório'!C$1)</f>
        <v>0</v>
      </c>
      <c r="D229" s="14">
        <f>SUMIFS('Faturamento SP2'!$G$2:$G$557,'Faturamento SP2'!$D$2:$D$557,'Infos Relatório'!$B$164,'Faturamento SP2'!$E$2:$E$557,'Infos Relatório'!$B229,'Faturamento SP2'!$Z$2:$Z$557,'Infos Relatório'!C$1)</f>
        <v>0</v>
      </c>
      <c r="E229" s="55">
        <f>SUMIFS('Faturamento SP2'!$J$2:$J$557,'Faturamento SP2'!$D$2:$D$557,'Infos Relatório'!$B$164,'Faturamento SP2'!$E$2:$E$557,'Infos Relatório'!$B229,'Faturamento SP2'!$Z$2:$Z$557,'Infos Relatório'!C$1)</f>
        <v>0</v>
      </c>
      <c r="F229" s="15">
        <f>SUMIFS('Faturamento SP2'!$O$2:$O$557,'Faturamento SP2'!$D$2:$D$557,'Infos Relatório'!$B$164,'Faturamento SP2'!$E$2:$E$557,'Infos Relatório'!$B229,'Faturamento SP2'!$Z$2:$Z$557,'Infos Relatório'!C$1,'Faturamento SP2'!$T$2:$T$557,"Sim")+SUMIFS('Faturamento SP2'!$P$2:$P$557,'Faturamento SP2'!$D$2:$D$557,'Infos Relatório'!$B$164,'Faturamento SP2'!$E$2:$E$557,'Infos Relatório'!$B229,'Faturamento SP2'!$Z$2:$Z$557,'Infos Relatório'!C$1,'Faturamento SP2'!$T$2:$T$557,"Sim")</f>
        <v>0</v>
      </c>
      <c r="G229" s="60" t="e">
        <f t="shared" si="60"/>
        <v>#DIV/0!</v>
      </c>
      <c r="H229" s="24">
        <f>SUMIFS('Faturamento SP2'!$H$2:$H$557,'Faturamento SP2'!$D$2:$D$557,'Infos Relatório'!$B$164,'Faturamento SP2'!$E$2:$E$557,'Infos Relatório'!$B229,'Faturamento SP2'!$Z$2:$Z$557,'Infos Relatório'!C$1)</f>
        <v>0</v>
      </c>
      <c r="I229" s="23">
        <f>COUNTIFS('Faturamento SP2'!$D$2:$D$557,'Infos Relatório'!$B$164,'Faturamento SP2'!$E$2:$E$557,'Infos Relatório'!$B229,'Faturamento SP2'!$Z$2:$Z$557,'Infos Relatório'!I$1)</f>
        <v>0</v>
      </c>
      <c r="J229" s="14">
        <f>SUMIFS('Faturamento SP2'!$G$2:$G$557,'Faturamento SP2'!$D$2:$D$557,'Infos Relatório'!$B$164,'Faturamento SP2'!$E$2:$E$557,'Infos Relatório'!$B229,'Faturamento SP2'!$Z$2:$Z$557,'Infos Relatório'!I$1)</f>
        <v>0</v>
      </c>
      <c r="K229" s="55">
        <f>SUMIFS('Faturamento SP2'!$J$2:$J$557,'Faturamento SP2'!$D$2:$D$557,'Infos Relatório'!$B$164,'Faturamento SP2'!$E$2:$E$557,'Infos Relatório'!$B229,'Faturamento SP2'!$Z$2:$Z$557,'Infos Relatório'!I$1)</f>
        <v>0</v>
      </c>
      <c r="L229" s="15">
        <f>SUMIFS('Faturamento SP2'!$O$2:$O$557,'Faturamento SP2'!$D$2:$D$557,'Infos Relatório'!$B$164,'Faturamento SP2'!$E$2:$E$557,'Infos Relatório'!$B229,'Faturamento SP2'!$Z$2:$Z$557,'Infos Relatório'!I$1,'Faturamento SP2'!$T$2:$T$557,"Sim")+SUMIFS('Faturamento SP2'!$P$2:$P$557,'Faturamento SP2'!$D$2:$D$557,'Infos Relatório'!$B$164,'Faturamento SP2'!$E$2:$E$557,'Infos Relatório'!$B229,'Faturamento SP2'!$Z$2:$Z$557,'Infos Relatório'!I$1,'Faturamento SP2'!$T$2:$T$557,"Sim")</f>
        <v>0</v>
      </c>
      <c r="M229" s="27" t="e">
        <f t="shared" si="61"/>
        <v>#DIV/0!</v>
      </c>
      <c r="N229" s="24">
        <f>SUMIFS('Faturamento SP2'!$H$2:$H$557,'Faturamento SP2'!$D$2:$D$557,'Infos Relatório'!$B$164,'Faturamento SP2'!$E$2:$E$557,'Infos Relatório'!$B229,'Faturamento SP2'!$Z$2:$Z$557,'Infos Relatório'!I$1)</f>
        <v>0</v>
      </c>
      <c r="O229" s="23">
        <f>COUNTIFS('Faturamento SP2'!$D$2:$D$557,'Infos Relatório'!$B$164,'Faturamento SP2'!$E$2:$E$557,'Infos Relatório'!$B229,'Faturamento SP2'!$Z$2:$Z$557,'Infos Relatório'!O$1)</f>
        <v>0</v>
      </c>
      <c r="P229" s="14">
        <f>SUMIFS('Faturamento SP2'!$G$2:$G$557,'Faturamento SP2'!$D$2:$D$557,'Infos Relatório'!$B$164,'Faturamento SP2'!$E$2:$E$557,'Infos Relatório'!$B229,'Faturamento SP2'!$Z$2:$Z$557,'Infos Relatório'!O$1)</f>
        <v>0</v>
      </c>
      <c r="Q229" s="14">
        <f>SUMIFS('Faturamento SP2'!$J$2:$J$557,'Faturamento SP2'!$D$2:$D$557,'Infos Relatório'!$B$164,'Faturamento SP2'!$E$2:$E$557,'Infos Relatório'!$B229,'Faturamento SP2'!$Z$2:$Z$557,'Infos Relatório'!O$1)</f>
        <v>0</v>
      </c>
      <c r="R229" s="15">
        <f>SUMIFS('Faturamento SP2'!$O$2:$O$557,'Faturamento SP2'!$D$2:$D$557,'Infos Relatório'!$B$164,'Faturamento SP2'!$E$2:$E$557,'Infos Relatório'!$B229,'Faturamento SP2'!$Z$2:$Z$557,'Infos Relatório'!O$1,'Faturamento SP2'!$T$2:$T$557,"Sim")+SUMIFS('Faturamento SP2'!$P$2:$P$557,'Faturamento SP2'!$D$2:$D$557,'Infos Relatório'!$B$164,'Faturamento SP2'!$E$2:$E$557,'Infos Relatório'!$B229,'Faturamento SP2'!$Z$2:$Z$557,'Infos Relatório'!O$1,'Faturamento SP2'!$T$2:$T$557,"Sim")</f>
        <v>0</v>
      </c>
      <c r="S229" s="27" t="e">
        <f t="shared" si="62"/>
        <v>#DIV/0!</v>
      </c>
      <c r="T229" s="24">
        <f>SUMIFS('Faturamento SP2'!$H$2:$H$557,'Faturamento SP2'!$D$2:$D$557,'Infos Relatório'!$B$164,'Faturamento SP2'!$E$2:$E$557,'Infos Relatório'!$B229,'Faturamento SP2'!$Z$2:$Z$557,'Infos Relatório'!O$1)</f>
        <v>0</v>
      </c>
      <c r="U229" s="23">
        <f>COUNTIFS('Faturamento SP2'!$D$2:$D$557,'Infos Relatório'!$B$164,'Faturamento SP2'!$E$2:$E$557,'Infos Relatório'!$B229,'Faturamento SP2'!$Z$2:$Z$557,'Infos Relatório'!U$1)</f>
        <v>0</v>
      </c>
      <c r="V229" s="14">
        <f>SUMIFS('Faturamento SP2'!$G$2:$G$557,'Faturamento SP2'!$D$2:$D$557,'Infos Relatório'!$B$164,'Faturamento SP2'!$E$2:$E$557,'Infos Relatório'!$B229,'Faturamento SP2'!$Z$2:$Z$557,'Infos Relatório'!U$1)</f>
        <v>0</v>
      </c>
      <c r="W229" s="14">
        <f>SUMIFS('Faturamento SP2'!$J$2:$J$557,'Faturamento SP2'!$D$2:$D$557,'Infos Relatório'!$B$164,'Faturamento SP2'!$E$2:$E$557,'Infos Relatório'!$B229,'Faturamento SP2'!$Z$2:$Z$557,'Infos Relatório'!U$1)</f>
        <v>0</v>
      </c>
      <c r="X229" s="15">
        <f>SUMIFS('Faturamento SP2'!$O$2:$O$557,'Faturamento SP2'!$D$2:$D$557,'Infos Relatório'!$B$164,'Faturamento SP2'!$E$2:$E$557,'Infos Relatório'!$B229,'Faturamento SP2'!$Z$2:$Z$557,'Infos Relatório'!U$1,'Faturamento SP2'!$T$2:$T$557,"Sim")+SUMIFS('Faturamento SP2'!$P$2:$P$557,'Faturamento SP2'!$D$2:$D$557,'Infos Relatório'!$B$164,'Faturamento SP2'!$E$2:$E$557,'Infos Relatório'!$B229,'Faturamento SP2'!$Z$2:$Z$557,'Infos Relatório'!U$1,'Faturamento SP2'!$T$2:$T$557,"Sim")</f>
        <v>0</v>
      </c>
      <c r="Y229" s="27" t="e">
        <f t="shared" si="63"/>
        <v>#DIV/0!</v>
      </c>
      <c r="Z229" s="24">
        <f>SUMIFS('Faturamento SP2'!$H$2:$H$557,'Faturamento SP2'!$D$2:$D$557,'Infos Relatório'!$B$164,'Faturamento SP2'!$E$2:$E$557,'Infos Relatório'!$B229,'Faturamento SP2'!$Z$2:$Z$557,'Infos Relatório'!U$1)</f>
        <v>0</v>
      </c>
      <c r="AA229" s="23">
        <f>COUNTIFS('Faturamento SP2'!$D$2:$D$557,'Infos Relatório'!$B$164,'Faturamento SP2'!$E$2:$E$557,'Infos Relatório'!$B229,'Faturamento SP2'!$Z$2:$Z$557,'Infos Relatório'!AA$1)</f>
        <v>0</v>
      </c>
      <c r="AB229" s="14">
        <f>SUMIFS('Faturamento SP2'!$G$2:$G$557,'Faturamento SP2'!$D$2:$D$557,'Infos Relatório'!$B$164,'Faturamento SP2'!$E$2:$E$557,'Infos Relatório'!$B229,'Faturamento SP2'!$Z$2:$Z$557,'Infos Relatório'!AA$1)</f>
        <v>0</v>
      </c>
      <c r="AC229" s="14">
        <f>SUMIFS('Faturamento SP2'!$J$2:$J$557,'Faturamento SP2'!$D$2:$D$557,'Infos Relatório'!$B$164,'Faturamento SP2'!$E$2:$E$557,'Infos Relatório'!$B229,'Faturamento SP2'!$Z$2:$Z$557,'Infos Relatório'!AA$1)</f>
        <v>0</v>
      </c>
      <c r="AD229" s="15">
        <f>SUMIFS('Faturamento SP2'!$O$2:$O$557,'Faturamento SP2'!$D$2:$D$557,'Infos Relatório'!$B$164,'Faturamento SP2'!$E$2:$E$557,'Infos Relatório'!$B229,'Faturamento SP2'!$Z$2:$Z$557,'Infos Relatório'!AA$1,'Faturamento SP2'!$T$2:$T$557,"Sim")+SUMIFS('Faturamento SP2'!$P$2:$P$557,'Faturamento SP2'!$D$2:$D$557,'Infos Relatório'!$B$164,'Faturamento SP2'!$E$2:$E$557,'Infos Relatório'!$B229,'Faturamento SP2'!$Z$2:$Z$557,'Infos Relatório'!AA$1,'Faturamento SP2'!$T$2:$T$557,"Sim")</f>
        <v>0</v>
      </c>
      <c r="AE229" s="27" t="e">
        <f t="shared" si="64"/>
        <v>#DIV/0!</v>
      </c>
      <c r="AF229" s="24">
        <f>SUMIFS('Faturamento SP2'!$H$2:$H$557,'Faturamento SP2'!$D$2:$D$557,'Infos Relatório'!$B$164,'Faturamento SP2'!$E$2:$E$557,'Infos Relatório'!$B229,'Faturamento SP2'!$Z$2:$Z$557,'Infos Relatório'!AA$1)</f>
        <v>0</v>
      </c>
      <c r="AG229" s="23">
        <f>COUNTIFS('Faturamento SP2'!$D$2:$D$557,'Infos Relatório'!$B$164,'Faturamento SP2'!$E$2:$E$557,'Infos Relatório'!$B229,'Faturamento SP2'!$Z$2:$Z$557,'Infos Relatório'!AG$1)</f>
        <v>0</v>
      </c>
      <c r="AH229" s="14">
        <f>SUMIFS('Faturamento SP2'!$G$2:$G$557,'Faturamento SP2'!$D$2:$D$557,'Infos Relatório'!$B$164,'Faturamento SP2'!$E$2:$E$557,'Infos Relatório'!$B229,'Faturamento SP2'!$Z$2:$Z$557,'Infos Relatório'!AG$1)</f>
        <v>0</v>
      </c>
      <c r="AI229" s="14">
        <f>SUMIFS('Faturamento SP2'!$J$2:$J$557,'Faturamento SP2'!$D$2:$D$557,'Infos Relatório'!$B$164,'Faturamento SP2'!$E$2:$E$557,'Infos Relatório'!$B229,'Faturamento SP2'!$Z$2:$Z$557,'Infos Relatório'!AG$1)</f>
        <v>0</v>
      </c>
      <c r="AJ229" s="15">
        <f>SUMIFS('Faturamento SP2'!$O$2:$O$557,'Faturamento SP2'!$D$2:$D$557,'Infos Relatório'!$B$164,'Faturamento SP2'!$E$2:$E$557,'Infos Relatório'!$B229,'Faturamento SP2'!$Z$2:$Z$557,'Infos Relatório'!AG$1,'Faturamento SP2'!$T$2:$T$557,"Sim")+SUMIFS('Faturamento SP2'!$P$2:$P$557,'Faturamento SP2'!$D$2:$D$557,'Infos Relatório'!$B$164,'Faturamento SP2'!$E$2:$E$557,'Infos Relatório'!$B229,'Faturamento SP2'!$Z$2:$Z$557,'Infos Relatório'!AG$1,'Faturamento SP2'!$T$2:$T$557,"Sim")</f>
        <v>0</v>
      </c>
      <c r="AK229" s="27" t="e">
        <f t="shared" si="65"/>
        <v>#DIV/0!</v>
      </c>
      <c r="AL229" s="24">
        <f>SUMIFS('Faturamento SP2'!$H$2:$H$557,'Faturamento SP2'!$D$2:$D$557,'Infos Relatório'!$B$164,'Faturamento SP2'!$E$2:$E$557,'Infos Relatório'!$B229,'Faturamento SP2'!$Z$2:$Z$557,'Infos Relatório'!AG$1)</f>
        <v>0</v>
      </c>
      <c r="AM229" s="23">
        <f>COUNTIFS('Faturamento SP2'!$D$2:$D$557,'Infos Relatório'!$B$164,'Faturamento SP2'!$E$2:$E$557,'Infos Relatório'!$B229,'Faturamento SP2'!$Z$2:$Z$557,'Infos Relatório'!AM$1)</f>
        <v>0</v>
      </c>
      <c r="AN229" s="14">
        <f>SUMIFS('Faturamento SP2'!$G$2:$G$557,'Faturamento SP2'!$D$2:$D$557,'Infos Relatório'!$B$164,'Faturamento SP2'!$E$2:$E$557,'Infos Relatório'!$B229,'Faturamento SP2'!$Z$2:$Z$557,'Infos Relatório'!AM$1)</f>
        <v>0</v>
      </c>
      <c r="AO229" s="14">
        <f>SUMIFS('Faturamento SP2'!$J$2:$J$557,'Faturamento SP2'!$D$2:$D$557,'Infos Relatório'!$B$164,'Faturamento SP2'!$E$2:$E$557,'Infos Relatório'!$B229,'Faturamento SP2'!$Z$2:$Z$557,'Infos Relatório'!AM$1)</f>
        <v>0</v>
      </c>
      <c r="AP229" s="15">
        <f>SUMIFS('Faturamento SP2'!$O$2:$O$557,'Faturamento SP2'!$D$2:$D$557,'Infos Relatório'!$B$164,'Faturamento SP2'!$E$2:$E$557,'Infos Relatório'!$B229,'Faturamento SP2'!$Z$2:$Z$557,'Infos Relatório'!AM$1,'Faturamento SP2'!$T$2:$T$557,"Sim")+SUMIFS('Faturamento SP2'!$P$2:$P$557,'Faturamento SP2'!$D$2:$D$557,'Infos Relatório'!$B$164,'Faturamento SP2'!$E$2:$E$557,'Infos Relatório'!$B229,'Faturamento SP2'!$Z$2:$Z$557,'Infos Relatório'!AM$1,'Faturamento SP2'!$T$2:$T$557,"Sim")</f>
        <v>0</v>
      </c>
      <c r="AQ229" s="27" t="e">
        <f t="shared" si="66"/>
        <v>#DIV/0!</v>
      </c>
      <c r="AR229" s="24">
        <f>SUMIFS('Faturamento SP2'!$H$2:$H$557,'Faturamento SP2'!$D$2:$D$557,'Infos Relatório'!$B$164,'Faturamento SP2'!$E$2:$E$557,'Infos Relatório'!$B229,'Faturamento SP2'!$Z$2:$Z$557,'Infos Relatório'!AM$1)</f>
        <v>0</v>
      </c>
      <c r="AS229" s="23">
        <f>COUNTIFS('Faturamento SP2'!$D$2:$D$557,'Infos Relatório'!$B$164,'Faturamento SP2'!$E$2:$E$557,'Infos Relatório'!$B229,'Faturamento SP2'!$Z$2:$Z$557,'Infos Relatório'!AS$1)</f>
        <v>0</v>
      </c>
      <c r="AT229" s="14">
        <f>SUMIFS('Faturamento SP2'!$G$2:$G$557,'Faturamento SP2'!$D$2:$D$557,'Infos Relatório'!$B$164,'Faturamento SP2'!$E$2:$E$557,'Infos Relatório'!$B229,'Faturamento SP2'!$Z$2:$Z$557,'Infos Relatório'!AS$1)</f>
        <v>0</v>
      </c>
      <c r="AU229" s="14">
        <f>SUMIFS('Faturamento SP2'!$J$2:$J$557,'Faturamento SP2'!$D$2:$D$557,'Infos Relatório'!$B$164,'Faturamento SP2'!$E$2:$E$557,'Infos Relatório'!$B229,'Faturamento SP2'!$Z$2:$Z$557,'Infos Relatório'!AS$1)</f>
        <v>0</v>
      </c>
      <c r="AV229" s="15">
        <f>SUMIFS('Faturamento SP2'!$O$2:$O$557,'Faturamento SP2'!$D$2:$D$557,'Infos Relatório'!$B$164,'Faturamento SP2'!$E$2:$E$557,'Infos Relatório'!$B229,'Faturamento SP2'!$Z$2:$Z$557,'Infos Relatório'!AS$1,'Faturamento SP2'!$T$2:$T$557,"Sim")+SUMIFS('Faturamento SP2'!$P$2:$P$557,'Faturamento SP2'!$D$2:$D$557,'Infos Relatório'!$B$164,'Faturamento SP2'!$E$2:$E$557,'Infos Relatório'!$B229,'Faturamento SP2'!$Z$2:$Z$557,'Infos Relatório'!AS$1,'Faturamento SP2'!$T$2:$T$557,"Sim")</f>
        <v>0</v>
      </c>
      <c r="AW229" s="27" t="e">
        <f t="shared" si="67"/>
        <v>#DIV/0!</v>
      </c>
      <c r="AX229" s="24">
        <f>SUMIFS('Faturamento SP2'!$H$2:$H$557,'Faturamento SP2'!$D$2:$D$557,'Infos Relatório'!$B$164,'Faturamento SP2'!$E$2:$E$557,'Infos Relatório'!$B229,'Faturamento SP2'!$Z$2:$Z$557,'Infos Relatório'!AS$1)</f>
        <v>0</v>
      </c>
      <c r="AY229" s="23">
        <f>COUNTIFS('Faturamento SP2'!$D$2:$D$557,'Infos Relatório'!$B$164,'Faturamento SP2'!$E$2:$E$557,'Infos Relatório'!$B229,'Faturamento SP2'!$Z$2:$Z$557,'Infos Relatório'!AY$1)</f>
        <v>0</v>
      </c>
      <c r="AZ229" s="14">
        <f>SUMIFS('Faturamento SP2'!$G$2:$G$557,'Faturamento SP2'!$D$2:$D$557,'Infos Relatório'!$B$164,'Faturamento SP2'!$E$2:$E$557,'Infos Relatório'!$B229,'Faturamento SP2'!$Z$2:$Z$557,'Infos Relatório'!AY$1)</f>
        <v>0</v>
      </c>
      <c r="BA229" s="14">
        <f>SUMIFS('Faturamento SP2'!$J$2:$J$557,'Faturamento SP2'!$D$2:$D$557,'Infos Relatório'!$B$164,'Faturamento SP2'!$E$2:$E$557,'Infos Relatório'!$B229,'Faturamento SP2'!$Z$2:$Z$557,'Infos Relatório'!AY$1)</f>
        <v>0</v>
      </c>
      <c r="BB229" s="15">
        <f>SUMIFS('Faturamento SP2'!$O$2:$O$557,'Faturamento SP2'!$D$2:$D$557,'Infos Relatório'!$B$164,'Faturamento SP2'!$E$2:$E$557,'Infos Relatório'!$B229,'Faturamento SP2'!$Z$2:$Z$557,'Infos Relatório'!AY$1,'Faturamento SP2'!$T$2:$T$557,"Sim")+SUMIFS('Faturamento SP2'!$P$2:$P$557,'Faturamento SP2'!$D$2:$D$557,'Infos Relatório'!$B$164,'Faturamento SP2'!$E$2:$E$557,'Infos Relatório'!$B229,'Faturamento SP2'!$Z$2:$Z$557,'Infos Relatório'!AY$1,'Faturamento SP2'!$T$2:$T$557,"Sim")</f>
        <v>0</v>
      </c>
      <c r="BC229" s="27" t="e">
        <f t="shared" si="68"/>
        <v>#DIV/0!</v>
      </c>
      <c r="BD229" s="24">
        <f>SUMIFS('Faturamento SP2'!$H$2:$H$557,'Faturamento SP2'!$D$2:$D$557,'Infos Relatório'!$B$164,'Faturamento SP2'!$E$2:$E$557,'Infos Relatório'!$B229,'Faturamento SP2'!$Z$2:$Z$557,'Infos Relatório'!AY$1)</f>
        <v>0</v>
      </c>
      <c r="BE229" s="23">
        <f>COUNTIFS('Faturamento SP2'!$D$2:$D$557,'Infos Relatório'!$B$164,'Faturamento SP2'!$E$2:$E$557,'Infos Relatório'!$B229,'Faturamento SP2'!$Z$2:$Z$557,'Infos Relatório'!BE$1)</f>
        <v>0</v>
      </c>
      <c r="BF229" s="14">
        <f>SUMIFS('Faturamento SP2'!$G$2:$G$557,'Faturamento SP2'!$D$2:$D$557,'Infos Relatório'!$B$164,'Faturamento SP2'!$E$2:$E$557,'Infos Relatório'!$B229,'Faturamento SP2'!$Z$2:$Z$557,'Infos Relatório'!BE$1)</f>
        <v>0</v>
      </c>
      <c r="BG229" s="14">
        <f>SUMIFS('Faturamento SP2'!$J$2:$J$557,'Faturamento SP2'!$D$2:$D$557,'Infos Relatório'!$B$164,'Faturamento SP2'!$E$2:$E$557,'Infos Relatório'!$B229,'Faturamento SP2'!$Z$2:$Z$557,'Infos Relatório'!BE$1)</f>
        <v>0</v>
      </c>
      <c r="BH229" s="15">
        <f>SUMIFS('Faturamento SP2'!$O$2:$O$557,'Faturamento SP2'!$D$2:$D$557,'Infos Relatório'!$B$164,'Faturamento SP2'!$E$2:$E$557,'Infos Relatório'!$B229,'Faturamento SP2'!$Z$2:$Z$557,'Infos Relatório'!BE$1,'Faturamento SP2'!$T$2:$T$557,"Sim")+SUMIFS('Faturamento SP2'!$P$2:$P$557,'Faturamento SP2'!$D$2:$D$557,'Infos Relatório'!$B$164,'Faturamento SP2'!$E$2:$E$557,'Infos Relatório'!$B229,'Faturamento SP2'!$Z$2:$Z$557,'Infos Relatório'!BE$1,'Faturamento SP2'!$T$2:$T$557,"Sim")</f>
        <v>0</v>
      </c>
      <c r="BI229" s="27" t="e">
        <f t="shared" si="69"/>
        <v>#DIV/0!</v>
      </c>
      <c r="BJ229" s="24">
        <f>SUMIFS('Faturamento SP2'!$H$2:$H$557,'Faturamento SP2'!$D$2:$D$557,'Infos Relatório'!$B$164,'Faturamento SP2'!$E$2:$E$557,'Infos Relatório'!$B229,'Faturamento SP2'!$Z$2:$Z$557,'Infos Relatório'!BE$1)</f>
        <v>0</v>
      </c>
      <c r="BK229" s="23">
        <f>COUNTIFS('Faturamento SP2'!$D$2:$D$557,'Infos Relatório'!$B$164,'Faturamento SP2'!$E$2:$E$557,'Infos Relatório'!$B229,'Faturamento SP2'!$Z$2:$Z$557,'Infos Relatório'!BK$1)</f>
        <v>0</v>
      </c>
      <c r="BL229" s="14">
        <f>SUMIFS('Faturamento SP2'!$G$2:$G$557,'Faturamento SP2'!$D$2:$D$557,'Infos Relatório'!$B$164,'Faturamento SP2'!$E$2:$E$557,'Infos Relatório'!$B229,'Faturamento SP2'!$Z$2:$Z$557,'Infos Relatório'!BK$1)</f>
        <v>0</v>
      </c>
      <c r="BM229" s="14">
        <f>SUMIFS('Faturamento SP2'!$J$2:$J$557,'Faturamento SP2'!$D$2:$D$557,'Infos Relatório'!$B$164,'Faturamento SP2'!$E$2:$E$557,'Infos Relatório'!$B229,'Faturamento SP2'!$Z$2:$Z$557,'Infos Relatório'!BK$1)</f>
        <v>0</v>
      </c>
      <c r="BN229" s="15">
        <f>SUMIFS('Faturamento SP2'!$O$2:$O$557,'Faturamento SP2'!$D$2:$D$557,'Infos Relatório'!$B$164,'Faturamento SP2'!$E$2:$E$557,'Infos Relatório'!$B229,'Faturamento SP2'!$Z$2:$Z$557,'Infos Relatório'!BK$1,'Faturamento SP2'!$T$2:$T$557,"Sim")+SUMIFS('Faturamento SP2'!$P$2:$P$557,'Faturamento SP2'!$D$2:$D$557,'Infos Relatório'!$B$164,'Faturamento SP2'!$E$2:$E$557,'Infos Relatório'!$B229,'Faturamento SP2'!$Z$2:$Z$557,'Infos Relatório'!BK$1,'Faturamento SP2'!$T$2:$T$557,"Sim")</f>
        <v>0</v>
      </c>
      <c r="BO229" s="27" t="e">
        <f t="shared" si="70"/>
        <v>#DIV/0!</v>
      </c>
      <c r="BP229" s="24">
        <f>SUMIFS('Faturamento SP2'!$H$2:$H$557,'Faturamento SP2'!$D$2:$D$557,'Infos Relatório'!$B$164,'Faturamento SP2'!$E$2:$E$557,'Infos Relatório'!$B229,'Faturamento SP2'!$Z$2:$Z$557,'Infos Relatório'!BK$1)</f>
        <v>0</v>
      </c>
      <c r="BQ229" s="23">
        <f>COUNTIFS('Faturamento SP2'!$D$2:$D$557,'Infos Relatório'!$B$164,'Faturamento SP2'!$E$2:$E$557,'Infos Relatório'!$B229,'Faturamento SP2'!$Z$2:$Z$557,'Infos Relatório'!BQ$1)</f>
        <v>0</v>
      </c>
      <c r="BR229" s="14">
        <f>SUMIFS('Faturamento SP2'!$G$2:$G$557,'Faturamento SP2'!$D$2:$D$557,'Infos Relatório'!$B$164,'Faturamento SP2'!$E$2:$E$557,'Infos Relatório'!$B229,'Faturamento SP2'!$Z$2:$Z$557,'Infos Relatório'!BQ$1)</f>
        <v>0</v>
      </c>
      <c r="BS229" s="14">
        <f>SUMIFS('Faturamento SP2'!$J$2:$J$557,'Faturamento SP2'!$D$2:$D$557,'Infos Relatório'!$B$164,'Faturamento SP2'!$E$2:$E$557,'Infos Relatório'!$B229,'Faturamento SP2'!$Z$2:$Z$557,'Infos Relatório'!BQ$1)</f>
        <v>0</v>
      </c>
      <c r="BT229" s="15">
        <f>SUMIFS('Faturamento SP2'!$O$2:$O$557,'Faturamento SP2'!$D$2:$D$557,'Infos Relatório'!$B$164,'Faturamento SP2'!$E$2:$E$557,'Infos Relatório'!$B229,'Faturamento SP2'!$Z$2:$Z$557,'Infos Relatório'!BQ$1,'Faturamento SP2'!$T$2:$T$557,"Sim")+SUMIFS('Faturamento SP2'!$P$2:$P$557,'Faturamento SP2'!$D$2:$D$557,'Infos Relatório'!$B$164,'Faturamento SP2'!$E$2:$E$557,'Infos Relatório'!$B229,'Faturamento SP2'!$Z$2:$Z$557,'Infos Relatório'!BQ$1,'Faturamento SP2'!$T$2:$T$557,"Sim")</f>
        <v>0</v>
      </c>
      <c r="BU229" s="27" t="e">
        <f t="shared" si="71"/>
        <v>#DIV/0!</v>
      </c>
      <c r="BV229" s="24">
        <f>SUMIFS('Faturamento SP2'!$H$2:$H$557,'Faturamento SP2'!$D$2:$D$557,'Infos Relatório'!$B$164,'Faturamento SP2'!$E$2:$E$557,'Infos Relatório'!$B229,'Faturamento SP2'!$Z$2:$Z$557,'Infos Relatório'!BQ$1)</f>
        <v>0</v>
      </c>
    </row>
    <row r="230" spans="2:74">
      <c r="B230" s="17" t="s">
        <v>292</v>
      </c>
      <c r="C230" s="23">
        <f>COUNTIFS('Faturamento SP2'!$D$2:$D$557,'Infos Relatório'!$B$164,'Faturamento SP2'!$E$2:$E$557,'Infos Relatório'!$B230,'Faturamento SP2'!$Z$2:$Z$557,'Infos Relatório'!C$1)</f>
        <v>0</v>
      </c>
      <c r="D230" s="14">
        <f>SUMIFS('Faturamento SP2'!$G$2:$G$557,'Faturamento SP2'!$D$2:$D$557,'Infos Relatório'!$B$164,'Faturamento SP2'!$E$2:$E$557,'Infos Relatório'!$B230,'Faturamento SP2'!$Z$2:$Z$557,'Infos Relatório'!C$1)</f>
        <v>0</v>
      </c>
      <c r="E230" s="55">
        <f>SUMIFS('Faturamento SP2'!$J$2:$J$557,'Faturamento SP2'!$D$2:$D$557,'Infos Relatório'!$B$164,'Faturamento SP2'!$E$2:$E$557,'Infos Relatório'!$B230,'Faturamento SP2'!$Z$2:$Z$557,'Infos Relatório'!C$1)</f>
        <v>0</v>
      </c>
      <c r="F230" s="15">
        <f>SUMIFS('Faturamento SP2'!$O$2:$O$557,'Faturamento SP2'!$D$2:$D$557,'Infos Relatório'!$B$164,'Faturamento SP2'!$E$2:$E$557,'Infos Relatório'!$B230,'Faturamento SP2'!$Z$2:$Z$557,'Infos Relatório'!C$1,'Faturamento SP2'!$T$2:$T$557,"Sim")+SUMIFS('Faturamento SP2'!$P$2:$P$557,'Faturamento SP2'!$D$2:$D$557,'Infos Relatório'!$B$164,'Faturamento SP2'!$E$2:$E$557,'Infos Relatório'!$B230,'Faturamento SP2'!$Z$2:$Z$557,'Infos Relatório'!C$1,'Faturamento SP2'!$T$2:$T$557,"Sim")</f>
        <v>0</v>
      </c>
      <c r="G230" s="60" t="e">
        <f t="shared" si="60"/>
        <v>#DIV/0!</v>
      </c>
      <c r="H230" s="24">
        <f>SUMIFS('Faturamento SP2'!$H$2:$H$557,'Faturamento SP2'!$D$2:$D$557,'Infos Relatório'!$B$164,'Faturamento SP2'!$E$2:$E$557,'Infos Relatório'!$B230,'Faturamento SP2'!$Z$2:$Z$557,'Infos Relatório'!C$1)</f>
        <v>0</v>
      </c>
      <c r="I230" s="23">
        <f>COUNTIFS('Faturamento SP2'!$D$2:$D$557,'Infos Relatório'!$B$164,'Faturamento SP2'!$E$2:$E$557,'Infos Relatório'!$B230,'Faturamento SP2'!$Z$2:$Z$557,'Infos Relatório'!I$1)</f>
        <v>0</v>
      </c>
      <c r="J230" s="14">
        <f>SUMIFS('Faturamento SP2'!$G$2:$G$557,'Faturamento SP2'!$D$2:$D$557,'Infos Relatório'!$B$164,'Faturamento SP2'!$E$2:$E$557,'Infos Relatório'!$B230,'Faturamento SP2'!$Z$2:$Z$557,'Infos Relatório'!I$1)</f>
        <v>0</v>
      </c>
      <c r="K230" s="55">
        <f>SUMIFS('Faturamento SP2'!$J$2:$J$557,'Faturamento SP2'!$D$2:$D$557,'Infos Relatório'!$B$164,'Faturamento SP2'!$E$2:$E$557,'Infos Relatório'!$B230,'Faturamento SP2'!$Z$2:$Z$557,'Infos Relatório'!I$1)</f>
        <v>0</v>
      </c>
      <c r="L230" s="15">
        <f>SUMIFS('Faturamento SP2'!$O$2:$O$557,'Faturamento SP2'!$D$2:$D$557,'Infos Relatório'!$B$164,'Faturamento SP2'!$E$2:$E$557,'Infos Relatório'!$B230,'Faturamento SP2'!$Z$2:$Z$557,'Infos Relatório'!I$1,'Faturamento SP2'!$T$2:$T$557,"Sim")+SUMIFS('Faturamento SP2'!$P$2:$P$557,'Faturamento SP2'!$D$2:$D$557,'Infos Relatório'!$B$164,'Faturamento SP2'!$E$2:$E$557,'Infos Relatório'!$B230,'Faturamento SP2'!$Z$2:$Z$557,'Infos Relatório'!I$1,'Faturamento SP2'!$T$2:$T$557,"Sim")</f>
        <v>0</v>
      </c>
      <c r="M230" s="27" t="e">
        <f t="shared" si="61"/>
        <v>#DIV/0!</v>
      </c>
      <c r="N230" s="24">
        <f>SUMIFS('Faturamento SP2'!$H$2:$H$557,'Faturamento SP2'!$D$2:$D$557,'Infos Relatório'!$B$164,'Faturamento SP2'!$E$2:$E$557,'Infos Relatório'!$B230,'Faturamento SP2'!$Z$2:$Z$557,'Infos Relatório'!I$1)</f>
        <v>0</v>
      </c>
      <c r="O230" s="23">
        <f>COUNTIFS('Faturamento SP2'!$D$2:$D$557,'Infos Relatório'!$B$164,'Faturamento SP2'!$E$2:$E$557,'Infos Relatório'!$B230,'Faturamento SP2'!$Z$2:$Z$557,'Infos Relatório'!O$1)</f>
        <v>0</v>
      </c>
      <c r="P230" s="14">
        <f>SUMIFS('Faturamento SP2'!$G$2:$G$557,'Faturamento SP2'!$D$2:$D$557,'Infos Relatório'!$B$164,'Faturamento SP2'!$E$2:$E$557,'Infos Relatório'!$B230,'Faturamento SP2'!$Z$2:$Z$557,'Infos Relatório'!O$1)</f>
        <v>0</v>
      </c>
      <c r="Q230" s="14">
        <f>SUMIFS('Faturamento SP2'!$J$2:$J$557,'Faturamento SP2'!$D$2:$D$557,'Infos Relatório'!$B$164,'Faturamento SP2'!$E$2:$E$557,'Infos Relatório'!$B230,'Faturamento SP2'!$Z$2:$Z$557,'Infos Relatório'!O$1)</f>
        <v>0</v>
      </c>
      <c r="R230" s="15">
        <f>SUMIFS('Faturamento SP2'!$O$2:$O$557,'Faturamento SP2'!$D$2:$D$557,'Infos Relatório'!$B$164,'Faturamento SP2'!$E$2:$E$557,'Infos Relatório'!$B230,'Faturamento SP2'!$Z$2:$Z$557,'Infos Relatório'!O$1,'Faturamento SP2'!$T$2:$T$557,"Sim")+SUMIFS('Faturamento SP2'!$P$2:$P$557,'Faturamento SP2'!$D$2:$D$557,'Infos Relatório'!$B$164,'Faturamento SP2'!$E$2:$E$557,'Infos Relatório'!$B230,'Faturamento SP2'!$Z$2:$Z$557,'Infos Relatório'!O$1,'Faturamento SP2'!$T$2:$T$557,"Sim")</f>
        <v>0</v>
      </c>
      <c r="S230" s="27" t="e">
        <f t="shared" si="62"/>
        <v>#DIV/0!</v>
      </c>
      <c r="T230" s="24">
        <f>SUMIFS('Faturamento SP2'!$H$2:$H$557,'Faturamento SP2'!$D$2:$D$557,'Infos Relatório'!$B$164,'Faturamento SP2'!$E$2:$E$557,'Infos Relatório'!$B230,'Faturamento SP2'!$Z$2:$Z$557,'Infos Relatório'!O$1)</f>
        <v>0</v>
      </c>
      <c r="U230" s="23">
        <f>COUNTIFS('Faturamento SP2'!$D$2:$D$557,'Infos Relatório'!$B$164,'Faturamento SP2'!$E$2:$E$557,'Infos Relatório'!$B230,'Faturamento SP2'!$Z$2:$Z$557,'Infos Relatório'!U$1)</f>
        <v>0</v>
      </c>
      <c r="V230" s="14">
        <f>SUMIFS('Faturamento SP2'!$G$2:$G$557,'Faturamento SP2'!$D$2:$D$557,'Infos Relatório'!$B$164,'Faturamento SP2'!$E$2:$E$557,'Infos Relatório'!$B230,'Faturamento SP2'!$Z$2:$Z$557,'Infos Relatório'!U$1)</f>
        <v>0</v>
      </c>
      <c r="W230" s="14">
        <f>SUMIFS('Faturamento SP2'!$J$2:$J$557,'Faturamento SP2'!$D$2:$D$557,'Infos Relatório'!$B$164,'Faturamento SP2'!$E$2:$E$557,'Infos Relatório'!$B230,'Faturamento SP2'!$Z$2:$Z$557,'Infos Relatório'!U$1)</f>
        <v>0</v>
      </c>
      <c r="X230" s="15">
        <f>SUMIFS('Faturamento SP2'!$O$2:$O$557,'Faturamento SP2'!$D$2:$D$557,'Infos Relatório'!$B$164,'Faturamento SP2'!$E$2:$E$557,'Infos Relatório'!$B230,'Faturamento SP2'!$Z$2:$Z$557,'Infos Relatório'!U$1,'Faturamento SP2'!$T$2:$T$557,"Sim")+SUMIFS('Faturamento SP2'!$P$2:$P$557,'Faturamento SP2'!$D$2:$D$557,'Infos Relatório'!$B$164,'Faturamento SP2'!$E$2:$E$557,'Infos Relatório'!$B230,'Faturamento SP2'!$Z$2:$Z$557,'Infos Relatório'!U$1,'Faturamento SP2'!$T$2:$T$557,"Sim")</f>
        <v>0</v>
      </c>
      <c r="Y230" s="27" t="e">
        <f t="shared" si="63"/>
        <v>#DIV/0!</v>
      </c>
      <c r="Z230" s="24">
        <f>SUMIFS('Faturamento SP2'!$H$2:$H$557,'Faturamento SP2'!$D$2:$D$557,'Infos Relatório'!$B$164,'Faturamento SP2'!$E$2:$E$557,'Infos Relatório'!$B230,'Faturamento SP2'!$Z$2:$Z$557,'Infos Relatório'!U$1)</f>
        <v>0</v>
      </c>
      <c r="AA230" s="23">
        <f>COUNTIFS('Faturamento SP2'!$D$2:$D$557,'Infos Relatório'!$B$164,'Faturamento SP2'!$E$2:$E$557,'Infos Relatório'!$B230,'Faturamento SP2'!$Z$2:$Z$557,'Infos Relatório'!AA$1)</f>
        <v>0</v>
      </c>
      <c r="AB230" s="14">
        <f>SUMIFS('Faturamento SP2'!$G$2:$G$557,'Faturamento SP2'!$D$2:$D$557,'Infos Relatório'!$B$164,'Faturamento SP2'!$E$2:$E$557,'Infos Relatório'!$B230,'Faturamento SP2'!$Z$2:$Z$557,'Infos Relatório'!AA$1)</f>
        <v>0</v>
      </c>
      <c r="AC230" s="14">
        <f>SUMIFS('Faturamento SP2'!$J$2:$J$557,'Faturamento SP2'!$D$2:$D$557,'Infos Relatório'!$B$164,'Faturamento SP2'!$E$2:$E$557,'Infos Relatório'!$B230,'Faturamento SP2'!$Z$2:$Z$557,'Infos Relatório'!AA$1)</f>
        <v>0</v>
      </c>
      <c r="AD230" s="15">
        <f>SUMIFS('Faturamento SP2'!$O$2:$O$557,'Faturamento SP2'!$D$2:$D$557,'Infos Relatório'!$B$164,'Faturamento SP2'!$E$2:$E$557,'Infos Relatório'!$B230,'Faturamento SP2'!$Z$2:$Z$557,'Infos Relatório'!AA$1,'Faturamento SP2'!$T$2:$T$557,"Sim")+SUMIFS('Faturamento SP2'!$P$2:$P$557,'Faturamento SP2'!$D$2:$D$557,'Infos Relatório'!$B$164,'Faturamento SP2'!$E$2:$E$557,'Infos Relatório'!$B230,'Faturamento SP2'!$Z$2:$Z$557,'Infos Relatório'!AA$1,'Faturamento SP2'!$T$2:$T$557,"Sim")</f>
        <v>0</v>
      </c>
      <c r="AE230" s="27" t="e">
        <f t="shared" si="64"/>
        <v>#DIV/0!</v>
      </c>
      <c r="AF230" s="24">
        <f>SUMIFS('Faturamento SP2'!$H$2:$H$557,'Faturamento SP2'!$D$2:$D$557,'Infos Relatório'!$B$164,'Faturamento SP2'!$E$2:$E$557,'Infos Relatório'!$B230,'Faturamento SP2'!$Z$2:$Z$557,'Infos Relatório'!AA$1)</f>
        <v>0</v>
      </c>
      <c r="AG230" s="23">
        <f>COUNTIFS('Faturamento SP2'!$D$2:$D$557,'Infos Relatório'!$B$164,'Faturamento SP2'!$E$2:$E$557,'Infos Relatório'!$B230,'Faturamento SP2'!$Z$2:$Z$557,'Infos Relatório'!AG$1)</f>
        <v>0</v>
      </c>
      <c r="AH230" s="14">
        <f>SUMIFS('Faturamento SP2'!$G$2:$G$557,'Faturamento SP2'!$D$2:$D$557,'Infos Relatório'!$B$164,'Faturamento SP2'!$E$2:$E$557,'Infos Relatório'!$B230,'Faturamento SP2'!$Z$2:$Z$557,'Infos Relatório'!AG$1)</f>
        <v>0</v>
      </c>
      <c r="AI230" s="14">
        <f>SUMIFS('Faturamento SP2'!$J$2:$J$557,'Faturamento SP2'!$D$2:$D$557,'Infos Relatório'!$B$164,'Faturamento SP2'!$E$2:$E$557,'Infos Relatório'!$B230,'Faturamento SP2'!$Z$2:$Z$557,'Infos Relatório'!AG$1)</f>
        <v>0</v>
      </c>
      <c r="AJ230" s="15">
        <f>SUMIFS('Faturamento SP2'!$O$2:$O$557,'Faturamento SP2'!$D$2:$D$557,'Infos Relatório'!$B$164,'Faturamento SP2'!$E$2:$E$557,'Infos Relatório'!$B230,'Faturamento SP2'!$Z$2:$Z$557,'Infos Relatório'!AG$1,'Faturamento SP2'!$T$2:$T$557,"Sim")+SUMIFS('Faturamento SP2'!$P$2:$P$557,'Faturamento SP2'!$D$2:$D$557,'Infos Relatório'!$B$164,'Faturamento SP2'!$E$2:$E$557,'Infos Relatório'!$B230,'Faturamento SP2'!$Z$2:$Z$557,'Infos Relatório'!AG$1,'Faturamento SP2'!$T$2:$T$557,"Sim")</f>
        <v>0</v>
      </c>
      <c r="AK230" s="27" t="e">
        <f t="shared" si="65"/>
        <v>#DIV/0!</v>
      </c>
      <c r="AL230" s="24">
        <f>SUMIFS('Faturamento SP2'!$H$2:$H$557,'Faturamento SP2'!$D$2:$D$557,'Infos Relatório'!$B$164,'Faturamento SP2'!$E$2:$E$557,'Infos Relatório'!$B230,'Faturamento SP2'!$Z$2:$Z$557,'Infos Relatório'!AG$1)</f>
        <v>0</v>
      </c>
      <c r="AM230" s="23">
        <f>COUNTIFS('Faturamento SP2'!$D$2:$D$557,'Infos Relatório'!$B$164,'Faturamento SP2'!$E$2:$E$557,'Infos Relatório'!$B230,'Faturamento SP2'!$Z$2:$Z$557,'Infos Relatório'!AM$1)</f>
        <v>0</v>
      </c>
      <c r="AN230" s="14">
        <f>SUMIFS('Faturamento SP2'!$G$2:$G$557,'Faturamento SP2'!$D$2:$D$557,'Infos Relatório'!$B$164,'Faturamento SP2'!$E$2:$E$557,'Infos Relatório'!$B230,'Faturamento SP2'!$Z$2:$Z$557,'Infos Relatório'!AM$1)</f>
        <v>0</v>
      </c>
      <c r="AO230" s="14">
        <f>SUMIFS('Faturamento SP2'!$J$2:$J$557,'Faturamento SP2'!$D$2:$D$557,'Infos Relatório'!$B$164,'Faturamento SP2'!$E$2:$E$557,'Infos Relatório'!$B230,'Faturamento SP2'!$Z$2:$Z$557,'Infos Relatório'!AM$1)</f>
        <v>0</v>
      </c>
      <c r="AP230" s="15">
        <f>SUMIFS('Faturamento SP2'!$O$2:$O$557,'Faturamento SP2'!$D$2:$D$557,'Infos Relatório'!$B$164,'Faturamento SP2'!$E$2:$E$557,'Infos Relatório'!$B230,'Faturamento SP2'!$Z$2:$Z$557,'Infos Relatório'!AM$1,'Faturamento SP2'!$T$2:$T$557,"Sim")+SUMIFS('Faturamento SP2'!$P$2:$P$557,'Faturamento SP2'!$D$2:$D$557,'Infos Relatório'!$B$164,'Faturamento SP2'!$E$2:$E$557,'Infos Relatório'!$B230,'Faturamento SP2'!$Z$2:$Z$557,'Infos Relatório'!AM$1,'Faturamento SP2'!$T$2:$T$557,"Sim")</f>
        <v>0</v>
      </c>
      <c r="AQ230" s="27" t="e">
        <f t="shared" si="66"/>
        <v>#DIV/0!</v>
      </c>
      <c r="AR230" s="24">
        <f>SUMIFS('Faturamento SP2'!$H$2:$H$557,'Faturamento SP2'!$D$2:$D$557,'Infos Relatório'!$B$164,'Faturamento SP2'!$E$2:$E$557,'Infos Relatório'!$B230,'Faturamento SP2'!$Z$2:$Z$557,'Infos Relatório'!AM$1)</f>
        <v>0</v>
      </c>
      <c r="AS230" s="23">
        <f>COUNTIFS('Faturamento SP2'!$D$2:$D$557,'Infos Relatório'!$B$164,'Faturamento SP2'!$E$2:$E$557,'Infos Relatório'!$B230,'Faturamento SP2'!$Z$2:$Z$557,'Infos Relatório'!AS$1)</f>
        <v>0</v>
      </c>
      <c r="AT230" s="14">
        <f>SUMIFS('Faturamento SP2'!$G$2:$G$557,'Faturamento SP2'!$D$2:$D$557,'Infos Relatório'!$B$164,'Faturamento SP2'!$E$2:$E$557,'Infos Relatório'!$B230,'Faturamento SP2'!$Z$2:$Z$557,'Infos Relatório'!AS$1)</f>
        <v>0</v>
      </c>
      <c r="AU230" s="14">
        <f>SUMIFS('Faturamento SP2'!$J$2:$J$557,'Faturamento SP2'!$D$2:$D$557,'Infos Relatório'!$B$164,'Faturamento SP2'!$E$2:$E$557,'Infos Relatório'!$B230,'Faturamento SP2'!$Z$2:$Z$557,'Infos Relatório'!AS$1)</f>
        <v>0</v>
      </c>
      <c r="AV230" s="15">
        <f>SUMIFS('Faturamento SP2'!$O$2:$O$557,'Faturamento SP2'!$D$2:$D$557,'Infos Relatório'!$B$164,'Faturamento SP2'!$E$2:$E$557,'Infos Relatório'!$B230,'Faturamento SP2'!$Z$2:$Z$557,'Infos Relatório'!AS$1,'Faturamento SP2'!$T$2:$T$557,"Sim")+SUMIFS('Faturamento SP2'!$P$2:$P$557,'Faturamento SP2'!$D$2:$D$557,'Infos Relatório'!$B$164,'Faturamento SP2'!$E$2:$E$557,'Infos Relatório'!$B230,'Faturamento SP2'!$Z$2:$Z$557,'Infos Relatório'!AS$1,'Faturamento SP2'!$T$2:$T$557,"Sim")</f>
        <v>0</v>
      </c>
      <c r="AW230" s="27" t="e">
        <f t="shared" si="67"/>
        <v>#DIV/0!</v>
      </c>
      <c r="AX230" s="24">
        <f>SUMIFS('Faturamento SP2'!$H$2:$H$557,'Faturamento SP2'!$D$2:$D$557,'Infos Relatório'!$B$164,'Faturamento SP2'!$E$2:$E$557,'Infos Relatório'!$B230,'Faturamento SP2'!$Z$2:$Z$557,'Infos Relatório'!AS$1)</f>
        <v>0</v>
      </c>
      <c r="AY230" s="23">
        <f>COUNTIFS('Faturamento SP2'!$D$2:$D$557,'Infos Relatório'!$B$164,'Faturamento SP2'!$E$2:$E$557,'Infos Relatório'!$B230,'Faturamento SP2'!$Z$2:$Z$557,'Infos Relatório'!AY$1)</f>
        <v>0</v>
      </c>
      <c r="AZ230" s="14">
        <f>SUMIFS('Faturamento SP2'!$G$2:$G$557,'Faturamento SP2'!$D$2:$D$557,'Infos Relatório'!$B$164,'Faturamento SP2'!$E$2:$E$557,'Infos Relatório'!$B230,'Faturamento SP2'!$Z$2:$Z$557,'Infos Relatório'!AY$1)</f>
        <v>0</v>
      </c>
      <c r="BA230" s="14">
        <f>SUMIFS('Faturamento SP2'!$J$2:$J$557,'Faturamento SP2'!$D$2:$D$557,'Infos Relatório'!$B$164,'Faturamento SP2'!$E$2:$E$557,'Infos Relatório'!$B230,'Faturamento SP2'!$Z$2:$Z$557,'Infos Relatório'!AY$1)</f>
        <v>0</v>
      </c>
      <c r="BB230" s="15">
        <f>SUMIFS('Faturamento SP2'!$O$2:$O$557,'Faturamento SP2'!$D$2:$D$557,'Infos Relatório'!$B$164,'Faturamento SP2'!$E$2:$E$557,'Infos Relatório'!$B230,'Faturamento SP2'!$Z$2:$Z$557,'Infos Relatório'!AY$1,'Faturamento SP2'!$T$2:$T$557,"Sim")+SUMIFS('Faturamento SP2'!$P$2:$P$557,'Faturamento SP2'!$D$2:$D$557,'Infos Relatório'!$B$164,'Faturamento SP2'!$E$2:$E$557,'Infos Relatório'!$B230,'Faturamento SP2'!$Z$2:$Z$557,'Infos Relatório'!AY$1,'Faturamento SP2'!$T$2:$T$557,"Sim")</f>
        <v>0</v>
      </c>
      <c r="BC230" s="27" t="e">
        <f t="shared" si="68"/>
        <v>#DIV/0!</v>
      </c>
      <c r="BD230" s="24">
        <f>SUMIFS('Faturamento SP2'!$H$2:$H$557,'Faturamento SP2'!$D$2:$D$557,'Infos Relatório'!$B$164,'Faturamento SP2'!$E$2:$E$557,'Infos Relatório'!$B230,'Faturamento SP2'!$Z$2:$Z$557,'Infos Relatório'!AY$1)</f>
        <v>0</v>
      </c>
      <c r="BE230" s="23">
        <f>COUNTIFS('Faturamento SP2'!$D$2:$D$557,'Infos Relatório'!$B$164,'Faturamento SP2'!$E$2:$E$557,'Infos Relatório'!$B230,'Faturamento SP2'!$Z$2:$Z$557,'Infos Relatório'!BE$1)</f>
        <v>0</v>
      </c>
      <c r="BF230" s="14">
        <f>SUMIFS('Faturamento SP2'!$G$2:$G$557,'Faturamento SP2'!$D$2:$D$557,'Infos Relatório'!$B$164,'Faturamento SP2'!$E$2:$E$557,'Infos Relatório'!$B230,'Faturamento SP2'!$Z$2:$Z$557,'Infos Relatório'!BE$1)</f>
        <v>0</v>
      </c>
      <c r="BG230" s="14">
        <f>SUMIFS('Faturamento SP2'!$J$2:$J$557,'Faturamento SP2'!$D$2:$D$557,'Infos Relatório'!$B$164,'Faturamento SP2'!$E$2:$E$557,'Infos Relatório'!$B230,'Faturamento SP2'!$Z$2:$Z$557,'Infos Relatório'!BE$1)</f>
        <v>0</v>
      </c>
      <c r="BH230" s="15">
        <f>SUMIFS('Faturamento SP2'!$O$2:$O$557,'Faturamento SP2'!$D$2:$D$557,'Infos Relatório'!$B$164,'Faturamento SP2'!$E$2:$E$557,'Infos Relatório'!$B230,'Faturamento SP2'!$Z$2:$Z$557,'Infos Relatório'!BE$1,'Faturamento SP2'!$T$2:$T$557,"Sim")+SUMIFS('Faturamento SP2'!$P$2:$P$557,'Faturamento SP2'!$D$2:$D$557,'Infos Relatório'!$B$164,'Faturamento SP2'!$E$2:$E$557,'Infos Relatório'!$B230,'Faturamento SP2'!$Z$2:$Z$557,'Infos Relatório'!BE$1,'Faturamento SP2'!$T$2:$T$557,"Sim")</f>
        <v>0</v>
      </c>
      <c r="BI230" s="27" t="e">
        <f t="shared" si="69"/>
        <v>#DIV/0!</v>
      </c>
      <c r="BJ230" s="24">
        <f>SUMIFS('Faturamento SP2'!$H$2:$H$557,'Faturamento SP2'!$D$2:$D$557,'Infos Relatório'!$B$164,'Faturamento SP2'!$E$2:$E$557,'Infos Relatório'!$B230,'Faturamento SP2'!$Z$2:$Z$557,'Infos Relatório'!BE$1)</f>
        <v>0</v>
      </c>
      <c r="BK230" s="23">
        <f>COUNTIFS('Faturamento SP2'!$D$2:$D$557,'Infos Relatório'!$B$164,'Faturamento SP2'!$E$2:$E$557,'Infos Relatório'!$B230,'Faturamento SP2'!$Z$2:$Z$557,'Infos Relatório'!BK$1)</f>
        <v>0</v>
      </c>
      <c r="BL230" s="14">
        <f>SUMIFS('Faturamento SP2'!$G$2:$G$557,'Faturamento SP2'!$D$2:$D$557,'Infos Relatório'!$B$164,'Faturamento SP2'!$E$2:$E$557,'Infos Relatório'!$B230,'Faturamento SP2'!$Z$2:$Z$557,'Infos Relatório'!BK$1)</f>
        <v>0</v>
      </c>
      <c r="BM230" s="14">
        <f>SUMIFS('Faturamento SP2'!$J$2:$J$557,'Faturamento SP2'!$D$2:$D$557,'Infos Relatório'!$B$164,'Faturamento SP2'!$E$2:$E$557,'Infos Relatório'!$B230,'Faturamento SP2'!$Z$2:$Z$557,'Infos Relatório'!BK$1)</f>
        <v>0</v>
      </c>
      <c r="BN230" s="15">
        <f>SUMIFS('Faturamento SP2'!$O$2:$O$557,'Faturamento SP2'!$D$2:$D$557,'Infos Relatório'!$B$164,'Faturamento SP2'!$E$2:$E$557,'Infos Relatório'!$B230,'Faturamento SP2'!$Z$2:$Z$557,'Infos Relatório'!BK$1,'Faturamento SP2'!$T$2:$T$557,"Sim")+SUMIFS('Faturamento SP2'!$P$2:$P$557,'Faturamento SP2'!$D$2:$D$557,'Infos Relatório'!$B$164,'Faturamento SP2'!$E$2:$E$557,'Infos Relatório'!$B230,'Faturamento SP2'!$Z$2:$Z$557,'Infos Relatório'!BK$1,'Faturamento SP2'!$T$2:$T$557,"Sim")</f>
        <v>0</v>
      </c>
      <c r="BO230" s="27" t="e">
        <f t="shared" si="70"/>
        <v>#DIV/0!</v>
      </c>
      <c r="BP230" s="24">
        <f>SUMIFS('Faturamento SP2'!$H$2:$H$557,'Faturamento SP2'!$D$2:$D$557,'Infos Relatório'!$B$164,'Faturamento SP2'!$E$2:$E$557,'Infos Relatório'!$B230,'Faturamento SP2'!$Z$2:$Z$557,'Infos Relatório'!BK$1)</f>
        <v>0</v>
      </c>
      <c r="BQ230" s="23">
        <f>COUNTIFS('Faturamento SP2'!$D$2:$D$557,'Infos Relatório'!$B$164,'Faturamento SP2'!$E$2:$E$557,'Infos Relatório'!$B230,'Faturamento SP2'!$Z$2:$Z$557,'Infos Relatório'!BQ$1)</f>
        <v>0</v>
      </c>
      <c r="BR230" s="14">
        <f>SUMIFS('Faturamento SP2'!$G$2:$G$557,'Faturamento SP2'!$D$2:$D$557,'Infos Relatório'!$B$164,'Faturamento SP2'!$E$2:$E$557,'Infos Relatório'!$B230,'Faturamento SP2'!$Z$2:$Z$557,'Infos Relatório'!BQ$1)</f>
        <v>0</v>
      </c>
      <c r="BS230" s="14">
        <f>SUMIFS('Faturamento SP2'!$J$2:$J$557,'Faturamento SP2'!$D$2:$D$557,'Infos Relatório'!$B$164,'Faturamento SP2'!$E$2:$E$557,'Infos Relatório'!$B230,'Faturamento SP2'!$Z$2:$Z$557,'Infos Relatório'!BQ$1)</f>
        <v>0</v>
      </c>
      <c r="BT230" s="15">
        <f>SUMIFS('Faturamento SP2'!$O$2:$O$557,'Faturamento SP2'!$D$2:$D$557,'Infos Relatório'!$B$164,'Faturamento SP2'!$E$2:$E$557,'Infos Relatório'!$B230,'Faturamento SP2'!$Z$2:$Z$557,'Infos Relatório'!BQ$1,'Faturamento SP2'!$T$2:$T$557,"Sim")+SUMIFS('Faturamento SP2'!$P$2:$P$557,'Faturamento SP2'!$D$2:$D$557,'Infos Relatório'!$B$164,'Faturamento SP2'!$E$2:$E$557,'Infos Relatório'!$B230,'Faturamento SP2'!$Z$2:$Z$557,'Infos Relatório'!BQ$1,'Faturamento SP2'!$T$2:$T$557,"Sim")</f>
        <v>0</v>
      </c>
      <c r="BU230" s="27" t="e">
        <f t="shared" si="71"/>
        <v>#DIV/0!</v>
      </c>
      <c r="BV230" s="24">
        <f>SUMIFS('Faturamento SP2'!$H$2:$H$557,'Faturamento SP2'!$D$2:$D$557,'Infos Relatório'!$B$164,'Faturamento SP2'!$E$2:$E$557,'Infos Relatório'!$B230,'Faturamento SP2'!$Z$2:$Z$557,'Infos Relatório'!BQ$1)</f>
        <v>0</v>
      </c>
    </row>
    <row r="231" spans="2:74">
      <c r="B231" s="17" t="s">
        <v>784</v>
      </c>
      <c r="C231" s="23">
        <f>COUNTIFS('Faturamento SP2'!$D$2:$D$557,'Infos Relatório'!$B$164,'Faturamento SP2'!$E$2:$E$557,'Infos Relatório'!$B231,'Faturamento SP2'!$Z$2:$Z$557,'Infos Relatório'!C$1)</f>
        <v>0</v>
      </c>
      <c r="D231" s="14">
        <f>SUMIFS('Faturamento SP2'!$G$2:$G$557,'Faturamento SP2'!$D$2:$D$557,'Infos Relatório'!$B$164,'Faturamento SP2'!$E$2:$E$557,'Infos Relatório'!$B231,'Faturamento SP2'!$Z$2:$Z$557,'Infos Relatório'!C$1)</f>
        <v>0</v>
      </c>
      <c r="E231" s="55">
        <f>SUMIFS('Faturamento SP2'!$J$2:$J$557,'Faturamento SP2'!$D$2:$D$557,'Infos Relatório'!$B$164,'Faturamento SP2'!$E$2:$E$557,'Infos Relatório'!$B231,'Faturamento SP2'!$Z$2:$Z$557,'Infos Relatório'!C$1)</f>
        <v>0</v>
      </c>
      <c r="F231" s="15">
        <f>SUMIFS('Faturamento SP2'!$O$2:$O$557,'Faturamento SP2'!$D$2:$D$557,'Infos Relatório'!$B$164,'Faturamento SP2'!$E$2:$E$557,'Infos Relatório'!$B231,'Faturamento SP2'!$Z$2:$Z$557,'Infos Relatório'!C$1,'Faturamento SP2'!$T$2:$T$557,"Sim")+SUMIFS('Faturamento SP2'!$P$2:$P$557,'Faturamento SP2'!$D$2:$D$557,'Infos Relatório'!$B$164,'Faturamento SP2'!$E$2:$E$557,'Infos Relatório'!$B231,'Faturamento SP2'!$Z$2:$Z$557,'Infos Relatório'!C$1,'Faturamento SP2'!$T$2:$T$557,"Sim")</f>
        <v>0</v>
      </c>
      <c r="G231" s="60" t="e">
        <f t="shared" ref="G231:G241" si="72">F231/E231</f>
        <v>#DIV/0!</v>
      </c>
      <c r="H231" s="24">
        <f>SUMIFS('Faturamento SP2'!$H$2:$H$557,'Faturamento SP2'!$D$2:$D$557,'Infos Relatório'!$B$164,'Faturamento SP2'!$E$2:$E$557,'Infos Relatório'!$B231,'Faturamento SP2'!$Z$2:$Z$557,'Infos Relatório'!C$1)</f>
        <v>0</v>
      </c>
      <c r="I231" s="23">
        <f>COUNTIFS('Faturamento SP2'!$D$2:$D$557,'Infos Relatório'!$B$164,'Faturamento SP2'!$E$2:$E$557,'Infos Relatório'!$B231,'Faturamento SP2'!$Z$2:$Z$557,'Infos Relatório'!I$1)</f>
        <v>0</v>
      </c>
      <c r="J231" s="14">
        <f>SUMIFS('Faturamento SP2'!$G$2:$G$557,'Faturamento SP2'!$D$2:$D$557,'Infos Relatório'!$B$164,'Faturamento SP2'!$E$2:$E$557,'Infos Relatório'!$B231,'Faturamento SP2'!$Z$2:$Z$557,'Infos Relatório'!I$1)</f>
        <v>0</v>
      </c>
      <c r="K231" s="55">
        <f>SUMIFS('Faturamento SP2'!$J$2:$J$557,'Faturamento SP2'!$D$2:$D$557,'Infos Relatório'!$B$164,'Faturamento SP2'!$E$2:$E$557,'Infos Relatório'!$B231,'Faturamento SP2'!$Z$2:$Z$557,'Infos Relatório'!I$1)</f>
        <v>0</v>
      </c>
      <c r="L231" s="15">
        <f>SUMIFS('Faturamento SP2'!$O$2:$O$557,'Faturamento SP2'!$D$2:$D$557,'Infos Relatório'!$B$164,'Faturamento SP2'!$E$2:$E$557,'Infos Relatório'!$B231,'Faturamento SP2'!$Z$2:$Z$557,'Infos Relatório'!I$1,'Faturamento SP2'!$T$2:$T$557,"Sim")+SUMIFS('Faturamento SP2'!$P$2:$P$557,'Faturamento SP2'!$D$2:$D$557,'Infos Relatório'!$B$164,'Faturamento SP2'!$E$2:$E$557,'Infos Relatório'!$B231,'Faturamento SP2'!$Z$2:$Z$557,'Infos Relatório'!I$1,'Faturamento SP2'!$T$2:$T$557,"Sim")</f>
        <v>0</v>
      </c>
      <c r="M231" s="27" t="e">
        <f t="shared" ref="M231:M241" si="73">L231/K231</f>
        <v>#DIV/0!</v>
      </c>
      <c r="N231" s="24">
        <f>SUMIFS('Faturamento SP2'!$H$2:$H$557,'Faturamento SP2'!$D$2:$D$557,'Infos Relatório'!$B$164,'Faturamento SP2'!$E$2:$E$557,'Infos Relatório'!$B231,'Faturamento SP2'!$Z$2:$Z$557,'Infos Relatório'!I$1)</f>
        <v>0</v>
      </c>
      <c r="O231" s="23">
        <f>COUNTIFS('Faturamento SP2'!$D$2:$D$557,'Infos Relatório'!$B$164,'Faturamento SP2'!$E$2:$E$557,'Infos Relatório'!$B231,'Faturamento SP2'!$Z$2:$Z$557,'Infos Relatório'!O$1)</f>
        <v>0</v>
      </c>
      <c r="P231" s="14">
        <f>SUMIFS('Faturamento SP2'!$G$2:$G$557,'Faturamento SP2'!$D$2:$D$557,'Infos Relatório'!$B$164,'Faturamento SP2'!$E$2:$E$557,'Infos Relatório'!$B231,'Faturamento SP2'!$Z$2:$Z$557,'Infos Relatório'!O$1)</f>
        <v>0</v>
      </c>
      <c r="Q231" s="14">
        <f>SUMIFS('Faturamento SP2'!$J$2:$J$557,'Faturamento SP2'!$D$2:$D$557,'Infos Relatório'!$B$164,'Faturamento SP2'!$E$2:$E$557,'Infos Relatório'!$B231,'Faturamento SP2'!$Z$2:$Z$557,'Infos Relatório'!O$1)</f>
        <v>0</v>
      </c>
      <c r="R231" s="15">
        <f>SUMIFS('Faturamento SP2'!$O$2:$O$557,'Faturamento SP2'!$D$2:$D$557,'Infos Relatório'!$B$164,'Faturamento SP2'!$E$2:$E$557,'Infos Relatório'!$B231,'Faturamento SP2'!$Z$2:$Z$557,'Infos Relatório'!O$1,'Faturamento SP2'!$T$2:$T$557,"Sim")+SUMIFS('Faturamento SP2'!$P$2:$P$557,'Faturamento SP2'!$D$2:$D$557,'Infos Relatório'!$B$164,'Faturamento SP2'!$E$2:$E$557,'Infos Relatório'!$B231,'Faturamento SP2'!$Z$2:$Z$557,'Infos Relatório'!O$1,'Faturamento SP2'!$T$2:$T$557,"Sim")</f>
        <v>0</v>
      </c>
      <c r="S231" s="27" t="e">
        <f t="shared" ref="S231:S241" si="74">R231/Q231</f>
        <v>#DIV/0!</v>
      </c>
      <c r="T231" s="24">
        <f>SUMIFS('Faturamento SP2'!$H$2:$H$557,'Faturamento SP2'!$D$2:$D$557,'Infos Relatório'!$B$164,'Faturamento SP2'!$E$2:$E$557,'Infos Relatório'!$B231,'Faturamento SP2'!$Z$2:$Z$557,'Infos Relatório'!O$1)</f>
        <v>0</v>
      </c>
      <c r="U231" s="23">
        <f>COUNTIFS('Faturamento SP2'!$D$2:$D$557,'Infos Relatório'!$B$164,'Faturamento SP2'!$E$2:$E$557,'Infos Relatório'!$B231,'Faturamento SP2'!$Z$2:$Z$557,'Infos Relatório'!U$1)</f>
        <v>0</v>
      </c>
      <c r="V231" s="14">
        <f>SUMIFS('Faturamento SP2'!$G$2:$G$557,'Faturamento SP2'!$D$2:$D$557,'Infos Relatório'!$B$164,'Faturamento SP2'!$E$2:$E$557,'Infos Relatório'!$B231,'Faturamento SP2'!$Z$2:$Z$557,'Infos Relatório'!U$1)</f>
        <v>0</v>
      </c>
      <c r="W231" s="14">
        <f>SUMIFS('Faturamento SP2'!$J$2:$J$557,'Faturamento SP2'!$D$2:$D$557,'Infos Relatório'!$B$164,'Faturamento SP2'!$E$2:$E$557,'Infos Relatório'!$B231,'Faturamento SP2'!$Z$2:$Z$557,'Infos Relatório'!U$1)</f>
        <v>0</v>
      </c>
      <c r="X231" s="15">
        <f>SUMIFS('Faturamento SP2'!$O$2:$O$557,'Faturamento SP2'!$D$2:$D$557,'Infos Relatório'!$B$164,'Faturamento SP2'!$E$2:$E$557,'Infos Relatório'!$B231,'Faturamento SP2'!$Z$2:$Z$557,'Infos Relatório'!U$1,'Faturamento SP2'!$T$2:$T$557,"Sim")+SUMIFS('Faturamento SP2'!$P$2:$P$557,'Faturamento SP2'!$D$2:$D$557,'Infos Relatório'!$B$164,'Faturamento SP2'!$E$2:$E$557,'Infos Relatório'!$B231,'Faturamento SP2'!$Z$2:$Z$557,'Infos Relatório'!U$1,'Faturamento SP2'!$T$2:$T$557,"Sim")</f>
        <v>0</v>
      </c>
      <c r="Y231" s="27" t="e">
        <f t="shared" ref="Y231:Y241" si="75">X231/W231</f>
        <v>#DIV/0!</v>
      </c>
      <c r="Z231" s="24">
        <f>SUMIFS('Faturamento SP2'!$H$2:$H$557,'Faturamento SP2'!$D$2:$D$557,'Infos Relatório'!$B$164,'Faturamento SP2'!$E$2:$E$557,'Infos Relatório'!$B231,'Faturamento SP2'!$Z$2:$Z$557,'Infos Relatório'!U$1)</f>
        <v>0</v>
      </c>
      <c r="AA231" s="23">
        <f>COUNTIFS('Faturamento SP2'!$D$2:$D$557,'Infos Relatório'!$B$164,'Faturamento SP2'!$E$2:$E$557,'Infos Relatório'!$B231,'Faturamento SP2'!$Z$2:$Z$557,'Infos Relatório'!AA$1)</f>
        <v>0</v>
      </c>
      <c r="AB231" s="14">
        <f>SUMIFS('Faturamento SP2'!$G$2:$G$557,'Faturamento SP2'!$D$2:$D$557,'Infos Relatório'!$B$164,'Faturamento SP2'!$E$2:$E$557,'Infos Relatório'!$B231,'Faturamento SP2'!$Z$2:$Z$557,'Infos Relatório'!AA$1)</f>
        <v>0</v>
      </c>
      <c r="AC231" s="14">
        <f>SUMIFS('Faturamento SP2'!$J$2:$J$557,'Faturamento SP2'!$D$2:$D$557,'Infos Relatório'!$B$164,'Faturamento SP2'!$E$2:$E$557,'Infos Relatório'!$B231,'Faturamento SP2'!$Z$2:$Z$557,'Infos Relatório'!AA$1)</f>
        <v>0</v>
      </c>
      <c r="AD231" s="15">
        <f>SUMIFS('Faturamento SP2'!$O$2:$O$557,'Faturamento SP2'!$D$2:$D$557,'Infos Relatório'!$B$164,'Faturamento SP2'!$E$2:$E$557,'Infos Relatório'!$B231,'Faturamento SP2'!$Z$2:$Z$557,'Infos Relatório'!AA$1,'Faturamento SP2'!$T$2:$T$557,"Sim")+SUMIFS('Faturamento SP2'!$P$2:$P$557,'Faturamento SP2'!$D$2:$D$557,'Infos Relatório'!$B$164,'Faturamento SP2'!$E$2:$E$557,'Infos Relatório'!$B231,'Faturamento SP2'!$Z$2:$Z$557,'Infos Relatório'!AA$1,'Faturamento SP2'!$T$2:$T$557,"Sim")</f>
        <v>0</v>
      </c>
      <c r="AE231" s="27" t="e">
        <f t="shared" ref="AE231:AE241" si="76">AD231/AC231</f>
        <v>#DIV/0!</v>
      </c>
      <c r="AF231" s="24">
        <f>SUMIFS('Faturamento SP2'!$H$2:$H$557,'Faturamento SP2'!$D$2:$D$557,'Infos Relatório'!$B$164,'Faturamento SP2'!$E$2:$E$557,'Infos Relatório'!$B231,'Faturamento SP2'!$Z$2:$Z$557,'Infos Relatório'!AA$1)</f>
        <v>0</v>
      </c>
      <c r="AG231" s="23">
        <f>COUNTIFS('Faturamento SP2'!$D$2:$D$557,'Infos Relatório'!$B$164,'Faturamento SP2'!$E$2:$E$557,'Infos Relatório'!$B231,'Faturamento SP2'!$Z$2:$Z$557,'Infos Relatório'!AG$1)</f>
        <v>0</v>
      </c>
      <c r="AH231" s="14">
        <f>SUMIFS('Faturamento SP2'!$G$2:$G$557,'Faturamento SP2'!$D$2:$D$557,'Infos Relatório'!$B$164,'Faturamento SP2'!$E$2:$E$557,'Infos Relatório'!$B231,'Faturamento SP2'!$Z$2:$Z$557,'Infos Relatório'!AG$1)</f>
        <v>0</v>
      </c>
      <c r="AI231" s="14">
        <f>SUMIFS('Faturamento SP2'!$J$2:$J$557,'Faturamento SP2'!$D$2:$D$557,'Infos Relatório'!$B$164,'Faturamento SP2'!$E$2:$E$557,'Infos Relatório'!$B231,'Faturamento SP2'!$Z$2:$Z$557,'Infos Relatório'!AG$1)</f>
        <v>0</v>
      </c>
      <c r="AJ231" s="15">
        <f>SUMIFS('Faturamento SP2'!$O$2:$O$557,'Faturamento SP2'!$D$2:$D$557,'Infos Relatório'!$B$164,'Faturamento SP2'!$E$2:$E$557,'Infos Relatório'!$B231,'Faturamento SP2'!$Z$2:$Z$557,'Infos Relatório'!AG$1,'Faturamento SP2'!$T$2:$T$557,"Sim")+SUMIFS('Faturamento SP2'!$P$2:$P$557,'Faturamento SP2'!$D$2:$D$557,'Infos Relatório'!$B$164,'Faturamento SP2'!$E$2:$E$557,'Infos Relatório'!$B231,'Faturamento SP2'!$Z$2:$Z$557,'Infos Relatório'!AG$1,'Faturamento SP2'!$T$2:$T$557,"Sim")</f>
        <v>0</v>
      </c>
      <c r="AK231" s="27" t="e">
        <f t="shared" ref="AK231:AK241" si="77">AJ231/AI231</f>
        <v>#DIV/0!</v>
      </c>
      <c r="AL231" s="24">
        <f>SUMIFS('Faturamento SP2'!$H$2:$H$557,'Faturamento SP2'!$D$2:$D$557,'Infos Relatório'!$B$164,'Faturamento SP2'!$E$2:$E$557,'Infos Relatório'!$B231,'Faturamento SP2'!$Z$2:$Z$557,'Infos Relatório'!AG$1)</f>
        <v>0</v>
      </c>
      <c r="AM231" s="23">
        <f>COUNTIFS('Faturamento SP2'!$D$2:$D$557,'Infos Relatório'!$B$164,'Faturamento SP2'!$E$2:$E$557,'Infos Relatório'!$B231,'Faturamento SP2'!$Z$2:$Z$557,'Infos Relatório'!AM$1)</f>
        <v>0</v>
      </c>
      <c r="AN231" s="14">
        <f>SUMIFS('Faturamento SP2'!$G$2:$G$557,'Faturamento SP2'!$D$2:$D$557,'Infos Relatório'!$B$164,'Faturamento SP2'!$E$2:$E$557,'Infos Relatório'!$B231,'Faturamento SP2'!$Z$2:$Z$557,'Infos Relatório'!AM$1)</f>
        <v>0</v>
      </c>
      <c r="AO231" s="14">
        <f>SUMIFS('Faturamento SP2'!$J$2:$J$557,'Faturamento SP2'!$D$2:$D$557,'Infos Relatório'!$B$164,'Faturamento SP2'!$E$2:$E$557,'Infos Relatório'!$B231,'Faturamento SP2'!$Z$2:$Z$557,'Infos Relatório'!AM$1)</f>
        <v>0</v>
      </c>
      <c r="AP231" s="15">
        <f>SUMIFS('Faturamento SP2'!$O$2:$O$557,'Faturamento SP2'!$D$2:$D$557,'Infos Relatório'!$B$164,'Faturamento SP2'!$E$2:$E$557,'Infos Relatório'!$B231,'Faturamento SP2'!$Z$2:$Z$557,'Infos Relatório'!AM$1,'Faturamento SP2'!$T$2:$T$557,"Sim")+SUMIFS('Faturamento SP2'!$P$2:$P$557,'Faturamento SP2'!$D$2:$D$557,'Infos Relatório'!$B$164,'Faturamento SP2'!$E$2:$E$557,'Infos Relatório'!$B231,'Faturamento SP2'!$Z$2:$Z$557,'Infos Relatório'!AM$1,'Faturamento SP2'!$T$2:$T$557,"Sim")</f>
        <v>0</v>
      </c>
      <c r="AQ231" s="27" t="e">
        <f t="shared" ref="AQ231:AQ241" si="78">AP231/AO231</f>
        <v>#DIV/0!</v>
      </c>
      <c r="AR231" s="24">
        <f>SUMIFS('Faturamento SP2'!$H$2:$H$557,'Faturamento SP2'!$D$2:$D$557,'Infos Relatório'!$B$164,'Faturamento SP2'!$E$2:$E$557,'Infos Relatório'!$B231,'Faturamento SP2'!$Z$2:$Z$557,'Infos Relatório'!AM$1)</f>
        <v>0</v>
      </c>
      <c r="AS231" s="23">
        <f>COUNTIFS('Faturamento SP2'!$D$2:$D$557,'Infos Relatório'!$B$164,'Faturamento SP2'!$E$2:$E$557,'Infos Relatório'!$B231,'Faturamento SP2'!$Z$2:$Z$557,'Infos Relatório'!AS$1)</f>
        <v>0</v>
      </c>
      <c r="AT231" s="14">
        <f>SUMIFS('Faturamento SP2'!$G$2:$G$557,'Faturamento SP2'!$D$2:$D$557,'Infos Relatório'!$B$164,'Faturamento SP2'!$E$2:$E$557,'Infos Relatório'!$B231,'Faturamento SP2'!$Z$2:$Z$557,'Infos Relatório'!AS$1)</f>
        <v>0</v>
      </c>
      <c r="AU231" s="14">
        <f>SUMIFS('Faturamento SP2'!$J$2:$J$557,'Faturamento SP2'!$D$2:$D$557,'Infos Relatório'!$B$164,'Faturamento SP2'!$E$2:$E$557,'Infos Relatório'!$B231,'Faturamento SP2'!$Z$2:$Z$557,'Infos Relatório'!AS$1)</f>
        <v>0</v>
      </c>
      <c r="AV231" s="15">
        <f>SUMIFS('Faturamento SP2'!$O$2:$O$557,'Faturamento SP2'!$D$2:$D$557,'Infos Relatório'!$B$164,'Faturamento SP2'!$E$2:$E$557,'Infos Relatório'!$B231,'Faturamento SP2'!$Z$2:$Z$557,'Infos Relatório'!AS$1,'Faturamento SP2'!$T$2:$T$557,"Sim")+SUMIFS('Faturamento SP2'!$P$2:$P$557,'Faturamento SP2'!$D$2:$D$557,'Infos Relatório'!$B$164,'Faturamento SP2'!$E$2:$E$557,'Infos Relatório'!$B231,'Faturamento SP2'!$Z$2:$Z$557,'Infos Relatório'!AS$1,'Faturamento SP2'!$T$2:$T$557,"Sim")</f>
        <v>0</v>
      </c>
      <c r="AW231" s="27" t="e">
        <f t="shared" ref="AW231:AW241" si="79">AV231/AU231</f>
        <v>#DIV/0!</v>
      </c>
      <c r="AX231" s="24">
        <f>SUMIFS('Faturamento SP2'!$H$2:$H$557,'Faturamento SP2'!$D$2:$D$557,'Infos Relatório'!$B$164,'Faturamento SP2'!$E$2:$E$557,'Infos Relatório'!$B231,'Faturamento SP2'!$Z$2:$Z$557,'Infos Relatório'!AS$1)</f>
        <v>0</v>
      </c>
      <c r="AY231" s="23">
        <f>COUNTIFS('Faturamento SP2'!$D$2:$D$557,'Infos Relatório'!$B$164,'Faturamento SP2'!$E$2:$E$557,'Infos Relatório'!$B231,'Faturamento SP2'!$Z$2:$Z$557,'Infos Relatório'!AY$1)</f>
        <v>0</v>
      </c>
      <c r="AZ231" s="14">
        <f>SUMIFS('Faturamento SP2'!$G$2:$G$557,'Faturamento SP2'!$D$2:$D$557,'Infos Relatório'!$B$164,'Faturamento SP2'!$E$2:$E$557,'Infos Relatório'!$B231,'Faturamento SP2'!$Z$2:$Z$557,'Infos Relatório'!AY$1)</f>
        <v>0</v>
      </c>
      <c r="BA231" s="14">
        <f>SUMIFS('Faturamento SP2'!$J$2:$J$557,'Faturamento SP2'!$D$2:$D$557,'Infos Relatório'!$B$164,'Faturamento SP2'!$E$2:$E$557,'Infos Relatório'!$B231,'Faturamento SP2'!$Z$2:$Z$557,'Infos Relatório'!AY$1)</f>
        <v>0</v>
      </c>
      <c r="BB231" s="15">
        <f>SUMIFS('Faturamento SP2'!$O$2:$O$557,'Faturamento SP2'!$D$2:$D$557,'Infos Relatório'!$B$164,'Faturamento SP2'!$E$2:$E$557,'Infos Relatório'!$B231,'Faturamento SP2'!$Z$2:$Z$557,'Infos Relatório'!AY$1,'Faturamento SP2'!$T$2:$T$557,"Sim")+SUMIFS('Faturamento SP2'!$P$2:$P$557,'Faturamento SP2'!$D$2:$D$557,'Infos Relatório'!$B$164,'Faturamento SP2'!$E$2:$E$557,'Infos Relatório'!$B231,'Faturamento SP2'!$Z$2:$Z$557,'Infos Relatório'!AY$1,'Faturamento SP2'!$T$2:$T$557,"Sim")</f>
        <v>0</v>
      </c>
      <c r="BC231" s="27" t="e">
        <f t="shared" ref="BC231:BC241" si="80">BB231/BA231</f>
        <v>#DIV/0!</v>
      </c>
      <c r="BD231" s="24">
        <f>SUMIFS('Faturamento SP2'!$H$2:$H$557,'Faturamento SP2'!$D$2:$D$557,'Infos Relatório'!$B$164,'Faturamento SP2'!$E$2:$E$557,'Infos Relatório'!$B231,'Faturamento SP2'!$Z$2:$Z$557,'Infos Relatório'!AY$1)</f>
        <v>0</v>
      </c>
      <c r="BE231" s="23">
        <f>COUNTIFS('Faturamento SP2'!$D$2:$D$557,'Infos Relatório'!$B$164,'Faturamento SP2'!$E$2:$E$557,'Infos Relatório'!$B231,'Faturamento SP2'!$Z$2:$Z$557,'Infos Relatório'!BE$1)</f>
        <v>0</v>
      </c>
      <c r="BF231" s="14">
        <f>SUMIFS('Faturamento SP2'!$G$2:$G$557,'Faturamento SP2'!$D$2:$D$557,'Infos Relatório'!$B$164,'Faturamento SP2'!$E$2:$E$557,'Infos Relatório'!$B231,'Faturamento SP2'!$Z$2:$Z$557,'Infos Relatório'!BE$1)</f>
        <v>0</v>
      </c>
      <c r="BG231" s="14">
        <f>SUMIFS('Faturamento SP2'!$J$2:$J$557,'Faturamento SP2'!$D$2:$D$557,'Infos Relatório'!$B$164,'Faturamento SP2'!$E$2:$E$557,'Infos Relatório'!$B231,'Faturamento SP2'!$Z$2:$Z$557,'Infos Relatório'!BE$1)</f>
        <v>0</v>
      </c>
      <c r="BH231" s="15">
        <f>SUMIFS('Faturamento SP2'!$O$2:$O$557,'Faturamento SP2'!$D$2:$D$557,'Infos Relatório'!$B$164,'Faturamento SP2'!$E$2:$E$557,'Infos Relatório'!$B231,'Faturamento SP2'!$Z$2:$Z$557,'Infos Relatório'!BE$1,'Faturamento SP2'!$T$2:$T$557,"Sim")+SUMIFS('Faturamento SP2'!$P$2:$P$557,'Faturamento SP2'!$D$2:$D$557,'Infos Relatório'!$B$164,'Faturamento SP2'!$E$2:$E$557,'Infos Relatório'!$B231,'Faturamento SP2'!$Z$2:$Z$557,'Infos Relatório'!BE$1,'Faturamento SP2'!$T$2:$T$557,"Sim")</f>
        <v>0</v>
      </c>
      <c r="BI231" s="27" t="e">
        <f t="shared" ref="BI231:BI241" si="81">BH231/BG231</f>
        <v>#DIV/0!</v>
      </c>
      <c r="BJ231" s="24">
        <f>SUMIFS('Faturamento SP2'!$H$2:$H$557,'Faturamento SP2'!$D$2:$D$557,'Infos Relatório'!$B$164,'Faturamento SP2'!$E$2:$E$557,'Infos Relatório'!$B231,'Faturamento SP2'!$Z$2:$Z$557,'Infos Relatório'!BE$1)</f>
        <v>0</v>
      </c>
      <c r="BK231" s="23">
        <f>COUNTIFS('Faturamento SP2'!$D$2:$D$557,'Infos Relatório'!$B$164,'Faturamento SP2'!$E$2:$E$557,'Infos Relatório'!$B231,'Faturamento SP2'!$Z$2:$Z$557,'Infos Relatório'!BK$1)</f>
        <v>0</v>
      </c>
      <c r="BL231" s="14">
        <f>SUMIFS('Faturamento SP2'!$G$2:$G$557,'Faturamento SP2'!$D$2:$D$557,'Infos Relatório'!$B$164,'Faturamento SP2'!$E$2:$E$557,'Infos Relatório'!$B231,'Faturamento SP2'!$Z$2:$Z$557,'Infos Relatório'!BK$1)</f>
        <v>0</v>
      </c>
      <c r="BM231" s="14">
        <f>SUMIFS('Faturamento SP2'!$J$2:$J$557,'Faturamento SP2'!$D$2:$D$557,'Infos Relatório'!$B$164,'Faturamento SP2'!$E$2:$E$557,'Infos Relatório'!$B231,'Faturamento SP2'!$Z$2:$Z$557,'Infos Relatório'!BK$1)</f>
        <v>0</v>
      </c>
      <c r="BN231" s="15">
        <f>SUMIFS('Faturamento SP2'!$O$2:$O$557,'Faturamento SP2'!$D$2:$D$557,'Infos Relatório'!$B$164,'Faturamento SP2'!$E$2:$E$557,'Infos Relatório'!$B231,'Faturamento SP2'!$Z$2:$Z$557,'Infos Relatório'!BK$1,'Faturamento SP2'!$T$2:$T$557,"Sim")+SUMIFS('Faturamento SP2'!$P$2:$P$557,'Faturamento SP2'!$D$2:$D$557,'Infos Relatório'!$B$164,'Faturamento SP2'!$E$2:$E$557,'Infos Relatório'!$B231,'Faturamento SP2'!$Z$2:$Z$557,'Infos Relatório'!BK$1,'Faturamento SP2'!$T$2:$T$557,"Sim")</f>
        <v>0</v>
      </c>
      <c r="BO231" s="27" t="e">
        <f t="shared" ref="BO231:BO241" si="82">BN231/BM231</f>
        <v>#DIV/0!</v>
      </c>
      <c r="BP231" s="24">
        <f>SUMIFS('Faturamento SP2'!$H$2:$H$557,'Faturamento SP2'!$D$2:$D$557,'Infos Relatório'!$B$164,'Faturamento SP2'!$E$2:$E$557,'Infos Relatório'!$B231,'Faturamento SP2'!$Z$2:$Z$557,'Infos Relatório'!BK$1)</f>
        <v>0</v>
      </c>
      <c r="BQ231" s="23">
        <f>COUNTIFS('Faturamento SP2'!$D$2:$D$557,'Infos Relatório'!$B$164,'Faturamento SP2'!$E$2:$E$557,'Infos Relatório'!$B231,'Faturamento SP2'!$Z$2:$Z$557,'Infos Relatório'!BQ$1)</f>
        <v>0</v>
      </c>
      <c r="BR231" s="14">
        <f>SUMIFS('Faturamento SP2'!$G$2:$G$557,'Faturamento SP2'!$D$2:$D$557,'Infos Relatório'!$B$164,'Faturamento SP2'!$E$2:$E$557,'Infos Relatório'!$B231,'Faturamento SP2'!$Z$2:$Z$557,'Infos Relatório'!BQ$1)</f>
        <v>0</v>
      </c>
      <c r="BS231" s="14">
        <f>SUMIFS('Faturamento SP2'!$J$2:$J$557,'Faturamento SP2'!$D$2:$D$557,'Infos Relatório'!$B$164,'Faturamento SP2'!$E$2:$E$557,'Infos Relatório'!$B231,'Faturamento SP2'!$Z$2:$Z$557,'Infos Relatório'!BQ$1)</f>
        <v>0</v>
      </c>
      <c r="BT231" s="15">
        <f>SUMIFS('Faturamento SP2'!$O$2:$O$557,'Faturamento SP2'!$D$2:$D$557,'Infos Relatório'!$B$164,'Faturamento SP2'!$E$2:$E$557,'Infos Relatório'!$B231,'Faturamento SP2'!$Z$2:$Z$557,'Infos Relatório'!BQ$1,'Faturamento SP2'!$T$2:$T$557,"Sim")+SUMIFS('Faturamento SP2'!$P$2:$P$557,'Faturamento SP2'!$D$2:$D$557,'Infos Relatório'!$B$164,'Faturamento SP2'!$E$2:$E$557,'Infos Relatório'!$B231,'Faturamento SP2'!$Z$2:$Z$557,'Infos Relatório'!BQ$1,'Faturamento SP2'!$T$2:$T$557,"Sim")</f>
        <v>0</v>
      </c>
      <c r="BU231" s="27" t="e">
        <f t="shared" ref="BU231:BU241" si="83">BT231/BS231</f>
        <v>#DIV/0!</v>
      </c>
      <c r="BV231" s="24">
        <f>SUMIFS('Faturamento SP2'!$H$2:$H$557,'Faturamento SP2'!$D$2:$D$557,'Infos Relatório'!$B$164,'Faturamento SP2'!$E$2:$E$557,'Infos Relatório'!$B231,'Faturamento SP2'!$Z$2:$Z$557,'Infos Relatório'!BQ$1)</f>
        <v>0</v>
      </c>
    </row>
    <row r="232" spans="2:74">
      <c r="B232" s="17" t="s">
        <v>184</v>
      </c>
      <c r="C232" s="23">
        <f>COUNTIFS('Faturamento SP2'!$D$2:$D$557,'Infos Relatório'!$B$164,'Faturamento SP2'!$E$2:$E$557,'Infos Relatório'!$B232,'Faturamento SP2'!$Z$2:$Z$557,'Infos Relatório'!C$1)</f>
        <v>0</v>
      </c>
      <c r="D232" s="14">
        <f>SUMIFS('Faturamento SP2'!$G$2:$G$557,'Faturamento SP2'!$D$2:$D$557,'Infos Relatório'!$B$164,'Faturamento SP2'!$E$2:$E$557,'Infos Relatório'!$B232,'Faturamento SP2'!$Z$2:$Z$557,'Infos Relatório'!C$1)</f>
        <v>0</v>
      </c>
      <c r="E232" s="55">
        <f>SUMIFS('Faturamento SP2'!$J$2:$J$557,'Faturamento SP2'!$D$2:$D$557,'Infos Relatório'!$B$164,'Faturamento SP2'!$E$2:$E$557,'Infos Relatório'!$B232,'Faturamento SP2'!$Z$2:$Z$557,'Infos Relatório'!C$1)</f>
        <v>0</v>
      </c>
      <c r="F232" s="15">
        <f>SUMIFS('Faturamento SP2'!$O$2:$O$557,'Faturamento SP2'!$D$2:$D$557,'Infos Relatório'!$B$164,'Faturamento SP2'!$E$2:$E$557,'Infos Relatório'!$B232,'Faturamento SP2'!$Z$2:$Z$557,'Infos Relatório'!C$1,'Faturamento SP2'!$T$2:$T$557,"Sim")+SUMIFS('Faturamento SP2'!$P$2:$P$557,'Faturamento SP2'!$D$2:$D$557,'Infos Relatório'!$B$164,'Faturamento SP2'!$E$2:$E$557,'Infos Relatório'!$B232,'Faturamento SP2'!$Z$2:$Z$557,'Infos Relatório'!C$1,'Faturamento SP2'!$T$2:$T$557,"Sim")</f>
        <v>0</v>
      </c>
      <c r="G232" s="60" t="e">
        <f t="shared" si="72"/>
        <v>#DIV/0!</v>
      </c>
      <c r="H232" s="24">
        <f>SUMIFS('Faturamento SP2'!$H$2:$H$557,'Faturamento SP2'!$D$2:$D$557,'Infos Relatório'!$B$164,'Faturamento SP2'!$E$2:$E$557,'Infos Relatório'!$B232,'Faturamento SP2'!$Z$2:$Z$557,'Infos Relatório'!C$1)</f>
        <v>0</v>
      </c>
      <c r="I232" s="23">
        <f>COUNTIFS('Faturamento SP2'!$D$2:$D$557,'Infos Relatório'!$B$164,'Faturamento SP2'!$E$2:$E$557,'Infos Relatório'!$B232,'Faturamento SP2'!$Z$2:$Z$557,'Infos Relatório'!I$1)</f>
        <v>0</v>
      </c>
      <c r="J232" s="14">
        <f>SUMIFS('Faturamento SP2'!$G$2:$G$557,'Faturamento SP2'!$D$2:$D$557,'Infos Relatório'!$B$164,'Faturamento SP2'!$E$2:$E$557,'Infos Relatório'!$B232,'Faturamento SP2'!$Z$2:$Z$557,'Infos Relatório'!I$1)</f>
        <v>0</v>
      </c>
      <c r="K232" s="55">
        <f>SUMIFS('Faturamento SP2'!$J$2:$J$557,'Faturamento SP2'!$D$2:$D$557,'Infos Relatório'!$B$164,'Faturamento SP2'!$E$2:$E$557,'Infos Relatório'!$B232,'Faturamento SP2'!$Z$2:$Z$557,'Infos Relatório'!I$1)</f>
        <v>0</v>
      </c>
      <c r="L232" s="15">
        <f>SUMIFS('Faturamento SP2'!$O$2:$O$557,'Faturamento SP2'!$D$2:$D$557,'Infos Relatório'!$B$164,'Faturamento SP2'!$E$2:$E$557,'Infos Relatório'!$B232,'Faturamento SP2'!$Z$2:$Z$557,'Infos Relatório'!I$1,'Faturamento SP2'!$T$2:$T$557,"Sim")+SUMIFS('Faturamento SP2'!$P$2:$P$557,'Faturamento SP2'!$D$2:$D$557,'Infos Relatório'!$B$164,'Faturamento SP2'!$E$2:$E$557,'Infos Relatório'!$B232,'Faturamento SP2'!$Z$2:$Z$557,'Infos Relatório'!I$1,'Faturamento SP2'!$T$2:$T$557,"Sim")</f>
        <v>0</v>
      </c>
      <c r="M232" s="27" t="e">
        <f t="shared" si="73"/>
        <v>#DIV/0!</v>
      </c>
      <c r="N232" s="24">
        <f>SUMIFS('Faturamento SP2'!$H$2:$H$557,'Faturamento SP2'!$D$2:$D$557,'Infos Relatório'!$B$164,'Faturamento SP2'!$E$2:$E$557,'Infos Relatório'!$B232,'Faturamento SP2'!$Z$2:$Z$557,'Infos Relatório'!I$1)</f>
        <v>0</v>
      </c>
      <c r="O232" s="23">
        <f>COUNTIFS('Faturamento SP2'!$D$2:$D$557,'Infos Relatório'!$B$164,'Faturamento SP2'!$E$2:$E$557,'Infos Relatório'!$B232,'Faturamento SP2'!$Z$2:$Z$557,'Infos Relatório'!O$1)</f>
        <v>0</v>
      </c>
      <c r="P232" s="14">
        <f>SUMIFS('Faturamento SP2'!$G$2:$G$557,'Faturamento SP2'!$D$2:$D$557,'Infos Relatório'!$B$164,'Faturamento SP2'!$E$2:$E$557,'Infos Relatório'!$B232,'Faturamento SP2'!$Z$2:$Z$557,'Infos Relatório'!O$1)</f>
        <v>0</v>
      </c>
      <c r="Q232" s="14">
        <f>SUMIFS('Faturamento SP2'!$J$2:$J$557,'Faturamento SP2'!$D$2:$D$557,'Infos Relatório'!$B$164,'Faturamento SP2'!$E$2:$E$557,'Infos Relatório'!$B232,'Faturamento SP2'!$Z$2:$Z$557,'Infos Relatório'!O$1)</f>
        <v>0</v>
      </c>
      <c r="R232" s="15">
        <f>SUMIFS('Faturamento SP2'!$O$2:$O$557,'Faturamento SP2'!$D$2:$D$557,'Infos Relatório'!$B$164,'Faturamento SP2'!$E$2:$E$557,'Infos Relatório'!$B232,'Faturamento SP2'!$Z$2:$Z$557,'Infos Relatório'!O$1,'Faturamento SP2'!$T$2:$T$557,"Sim")+SUMIFS('Faturamento SP2'!$P$2:$P$557,'Faturamento SP2'!$D$2:$D$557,'Infos Relatório'!$B$164,'Faturamento SP2'!$E$2:$E$557,'Infos Relatório'!$B232,'Faturamento SP2'!$Z$2:$Z$557,'Infos Relatório'!O$1,'Faturamento SP2'!$T$2:$T$557,"Sim")</f>
        <v>0</v>
      </c>
      <c r="S232" s="27" t="e">
        <f t="shared" si="74"/>
        <v>#DIV/0!</v>
      </c>
      <c r="T232" s="24">
        <f>SUMIFS('Faturamento SP2'!$H$2:$H$557,'Faturamento SP2'!$D$2:$D$557,'Infos Relatório'!$B$164,'Faturamento SP2'!$E$2:$E$557,'Infos Relatório'!$B232,'Faturamento SP2'!$Z$2:$Z$557,'Infos Relatório'!O$1)</f>
        <v>0</v>
      </c>
      <c r="U232" s="23">
        <f>COUNTIFS('Faturamento SP2'!$D$2:$D$557,'Infos Relatório'!$B$164,'Faturamento SP2'!$E$2:$E$557,'Infos Relatório'!$B232,'Faturamento SP2'!$Z$2:$Z$557,'Infos Relatório'!U$1)</f>
        <v>0</v>
      </c>
      <c r="V232" s="14">
        <f>SUMIFS('Faturamento SP2'!$G$2:$G$557,'Faturamento SP2'!$D$2:$D$557,'Infos Relatório'!$B$164,'Faturamento SP2'!$E$2:$E$557,'Infos Relatório'!$B232,'Faturamento SP2'!$Z$2:$Z$557,'Infos Relatório'!U$1)</f>
        <v>0</v>
      </c>
      <c r="W232" s="14">
        <f>SUMIFS('Faturamento SP2'!$J$2:$J$557,'Faturamento SP2'!$D$2:$D$557,'Infos Relatório'!$B$164,'Faturamento SP2'!$E$2:$E$557,'Infos Relatório'!$B232,'Faturamento SP2'!$Z$2:$Z$557,'Infos Relatório'!U$1)</f>
        <v>0</v>
      </c>
      <c r="X232" s="15">
        <f>SUMIFS('Faturamento SP2'!$O$2:$O$557,'Faturamento SP2'!$D$2:$D$557,'Infos Relatório'!$B$164,'Faturamento SP2'!$E$2:$E$557,'Infos Relatório'!$B232,'Faturamento SP2'!$Z$2:$Z$557,'Infos Relatório'!U$1,'Faturamento SP2'!$T$2:$T$557,"Sim")+SUMIFS('Faturamento SP2'!$P$2:$P$557,'Faturamento SP2'!$D$2:$D$557,'Infos Relatório'!$B$164,'Faturamento SP2'!$E$2:$E$557,'Infos Relatório'!$B232,'Faturamento SP2'!$Z$2:$Z$557,'Infos Relatório'!U$1,'Faturamento SP2'!$T$2:$T$557,"Sim")</f>
        <v>0</v>
      </c>
      <c r="Y232" s="27" t="e">
        <f t="shared" si="75"/>
        <v>#DIV/0!</v>
      </c>
      <c r="Z232" s="24">
        <f>SUMIFS('Faturamento SP2'!$H$2:$H$557,'Faturamento SP2'!$D$2:$D$557,'Infos Relatório'!$B$164,'Faturamento SP2'!$E$2:$E$557,'Infos Relatório'!$B232,'Faturamento SP2'!$Z$2:$Z$557,'Infos Relatório'!U$1)</f>
        <v>0</v>
      </c>
      <c r="AA232" s="23">
        <f>COUNTIFS('Faturamento SP2'!$D$2:$D$557,'Infos Relatório'!$B$164,'Faturamento SP2'!$E$2:$E$557,'Infos Relatório'!$B232,'Faturamento SP2'!$Z$2:$Z$557,'Infos Relatório'!AA$1)</f>
        <v>0</v>
      </c>
      <c r="AB232" s="14">
        <f>SUMIFS('Faturamento SP2'!$G$2:$G$557,'Faturamento SP2'!$D$2:$D$557,'Infos Relatório'!$B$164,'Faturamento SP2'!$E$2:$E$557,'Infos Relatório'!$B232,'Faturamento SP2'!$Z$2:$Z$557,'Infos Relatório'!AA$1)</f>
        <v>0</v>
      </c>
      <c r="AC232" s="14">
        <f>SUMIFS('Faturamento SP2'!$J$2:$J$557,'Faturamento SP2'!$D$2:$D$557,'Infos Relatório'!$B$164,'Faturamento SP2'!$E$2:$E$557,'Infos Relatório'!$B232,'Faturamento SP2'!$Z$2:$Z$557,'Infos Relatório'!AA$1)</f>
        <v>0</v>
      </c>
      <c r="AD232" s="15">
        <f>SUMIFS('Faturamento SP2'!$O$2:$O$557,'Faturamento SP2'!$D$2:$D$557,'Infos Relatório'!$B$164,'Faturamento SP2'!$E$2:$E$557,'Infos Relatório'!$B232,'Faturamento SP2'!$Z$2:$Z$557,'Infos Relatório'!AA$1,'Faturamento SP2'!$T$2:$T$557,"Sim")+SUMIFS('Faturamento SP2'!$P$2:$P$557,'Faturamento SP2'!$D$2:$D$557,'Infos Relatório'!$B$164,'Faturamento SP2'!$E$2:$E$557,'Infos Relatório'!$B232,'Faturamento SP2'!$Z$2:$Z$557,'Infos Relatório'!AA$1,'Faturamento SP2'!$T$2:$T$557,"Sim")</f>
        <v>0</v>
      </c>
      <c r="AE232" s="27" t="e">
        <f t="shared" si="76"/>
        <v>#DIV/0!</v>
      </c>
      <c r="AF232" s="24">
        <f>SUMIFS('Faturamento SP2'!$H$2:$H$557,'Faturamento SP2'!$D$2:$D$557,'Infos Relatório'!$B$164,'Faturamento SP2'!$E$2:$E$557,'Infos Relatório'!$B232,'Faturamento SP2'!$Z$2:$Z$557,'Infos Relatório'!AA$1)</f>
        <v>0</v>
      </c>
      <c r="AG232" s="23">
        <f>COUNTIFS('Faturamento SP2'!$D$2:$D$557,'Infos Relatório'!$B$164,'Faturamento SP2'!$E$2:$E$557,'Infos Relatório'!$B232,'Faturamento SP2'!$Z$2:$Z$557,'Infos Relatório'!AG$1)</f>
        <v>0</v>
      </c>
      <c r="AH232" s="14">
        <f>SUMIFS('Faturamento SP2'!$G$2:$G$557,'Faturamento SP2'!$D$2:$D$557,'Infos Relatório'!$B$164,'Faturamento SP2'!$E$2:$E$557,'Infos Relatório'!$B232,'Faturamento SP2'!$Z$2:$Z$557,'Infos Relatório'!AG$1)</f>
        <v>0</v>
      </c>
      <c r="AI232" s="14">
        <f>SUMIFS('Faturamento SP2'!$J$2:$J$557,'Faturamento SP2'!$D$2:$D$557,'Infos Relatório'!$B$164,'Faturamento SP2'!$E$2:$E$557,'Infos Relatório'!$B232,'Faturamento SP2'!$Z$2:$Z$557,'Infos Relatório'!AG$1)</f>
        <v>0</v>
      </c>
      <c r="AJ232" s="15">
        <f>SUMIFS('Faturamento SP2'!$O$2:$O$557,'Faturamento SP2'!$D$2:$D$557,'Infos Relatório'!$B$164,'Faturamento SP2'!$E$2:$E$557,'Infos Relatório'!$B232,'Faturamento SP2'!$Z$2:$Z$557,'Infos Relatório'!AG$1,'Faturamento SP2'!$T$2:$T$557,"Sim")+SUMIFS('Faturamento SP2'!$P$2:$P$557,'Faturamento SP2'!$D$2:$D$557,'Infos Relatório'!$B$164,'Faturamento SP2'!$E$2:$E$557,'Infos Relatório'!$B232,'Faturamento SP2'!$Z$2:$Z$557,'Infos Relatório'!AG$1,'Faturamento SP2'!$T$2:$T$557,"Sim")</f>
        <v>0</v>
      </c>
      <c r="AK232" s="27" t="e">
        <f t="shared" si="77"/>
        <v>#DIV/0!</v>
      </c>
      <c r="AL232" s="24">
        <f>SUMIFS('Faturamento SP2'!$H$2:$H$557,'Faturamento SP2'!$D$2:$D$557,'Infos Relatório'!$B$164,'Faturamento SP2'!$E$2:$E$557,'Infos Relatório'!$B232,'Faturamento SP2'!$Z$2:$Z$557,'Infos Relatório'!AG$1)</f>
        <v>0</v>
      </c>
      <c r="AM232" s="23">
        <f>COUNTIFS('Faturamento SP2'!$D$2:$D$557,'Infos Relatório'!$B$164,'Faturamento SP2'!$E$2:$E$557,'Infos Relatório'!$B232,'Faturamento SP2'!$Z$2:$Z$557,'Infos Relatório'!AM$1)</f>
        <v>0</v>
      </c>
      <c r="AN232" s="14">
        <f>SUMIFS('Faturamento SP2'!$G$2:$G$557,'Faturamento SP2'!$D$2:$D$557,'Infos Relatório'!$B$164,'Faturamento SP2'!$E$2:$E$557,'Infos Relatório'!$B232,'Faturamento SP2'!$Z$2:$Z$557,'Infos Relatório'!AM$1)</f>
        <v>0</v>
      </c>
      <c r="AO232" s="14">
        <f>SUMIFS('Faturamento SP2'!$J$2:$J$557,'Faturamento SP2'!$D$2:$D$557,'Infos Relatório'!$B$164,'Faturamento SP2'!$E$2:$E$557,'Infos Relatório'!$B232,'Faturamento SP2'!$Z$2:$Z$557,'Infos Relatório'!AM$1)</f>
        <v>0</v>
      </c>
      <c r="AP232" s="15">
        <f>SUMIFS('Faturamento SP2'!$O$2:$O$557,'Faturamento SP2'!$D$2:$D$557,'Infos Relatório'!$B$164,'Faturamento SP2'!$E$2:$E$557,'Infos Relatório'!$B232,'Faturamento SP2'!$Z$2:$Z$557,'Infos Relatório'!AM$1,'Faturamento SP2'!$T$2:$T$557,"Sim")+SUMIFS('Faturamento SP2'!$P$2:$P$557,'Faturamento SP2'!$D$2:$D$557,'Infos Relatório'!$B$164,'Faturamento SP2'!$E$2:$E$557,'Infos Relatório'!$B232,'Faturamento SP2'!$Z$2:$Z$557,'Infos Relatório'!AM$1,'Faturamento SP2'!$T$2:$T$557,"Sim")</f>
        <v>0</v>
      </c>
      <c r="AQ232" s="27" t="e">
        <f t="shared" si="78"/>
        <v>#DIV/0!</v>
      </c>
      <c r="AR232" s="24">
        <f>SUMIFS('Faturamento SP2'!$H$2:$H$557,'Faturamento SP2'!$D$2:$D$557,'Infos Relatório'!$B$164,'Faturamento SP2'!$E$2:$E$557,'Infos Relatório'!$B232,'Faturamento SP2'!$Z$2:$Z$557,'Infos Relatório'!AM$1)</f>
        <v>0</v>
      </c>
      <c r="AS232" s="23">
        <f>COUNTIFS('Faturamento SP2'!$D$2:$D$557,'Infos Relatório'!$B$164,'Faturamento SP2'!$E$2:$E$557,'Infos Relatório'!$B232,'Faturamento SP2'!$Z$2:$Z$557,'Infos Relatório'!AS$1)</f>
        <v>0</v>
      </c>
      <c r="AT232" s="14">
        <f>SUMIFS('Faturamento SP2'!$G$2:$G$557,'Faturamento SP2'!$D$2:$D$557,'Infos Relatório'!$B$164,'Faturamento SP2'!$E$2:$E$557,'Infos Relatório'!$B232,'Faturamento SP2'!$Z$2:$Z$557,'Infos Relatório'!AS$1)</f>
        <v>0</v>
      </c>
      <c r="AU232" s="14">
        <f>SUMIFS('Faturamento SP2'!$J$2:$J$557,'Faturamento SP2'!$D$2:$D$557,'Infos Relatório'!$B$164,'Faturamento SP2'!$E$2:$E$557,'Infos Relatório'!$B232,'Faturamento SP2'!$Z$2:$Z$557,'Infos Relatório'!AS$1)</f>
        <v>0</v>
      </c>
      <c r="AV232" s="15">
        <f>SUMIFS('Faturamento SP2'!$O$2:$O$557,'Faturamento SP2'!$D$2:$D$557,'Infos Relatório'!$B$164,'Faturamento SP2'!$E$2:$E$557,'Infos Relatório'!$B232,'Faturamento SP2'!$Z$2:$Z$557,'Infos Relatório'!AS$1,'Faturamento SP2'!$T$2:$T$557,"Sim")+SUMIFS('Faturamento SP2'!$P$2:$P$557,'Faturamento SP2'!$D$2:$D$557,'Infos Relatório'!$B$164,'Faturamento SP2'!$E$2:$E$557,'Infos Relatório'!$B232,'Faturamento SP2'!$Z$2:$Z$557,'Infos Relatório'!AS$1,'Faturamento SP2'!$T$2:$T$557,"Sim")</f>
        <v>0</v>
      </c>
      <c r="AW232" s="27" t="e">
        <f t="shared" si="79"/>
        <v>#DIV/0!</v>
      </c>
      <c r="AX232" s="24">
        <f>SUMIFS('Faturamento SP2'!$H$2:$H$557,'Faturamento SP2'!$D$2:$D$557,'Infos Relatório'!$B$164,'Faturamento SP2'!$E$2:$E$557,'Infos Relatório'!$B232,'Faturamento SP2'!$Z$2:$Z$557,'Infos Relatório'!AS$1)</f>
        <v>0</v>
      </c>
      <c r="AY232" s="23">
        <f>COUNTIFS('Faturamento SP2'!$D$2:$D$557,'Infos Relatório'!$B$164,'Faturamento SP2'!$E$2:$E$557,'Infos Relatório'!$B232,'Faturamento SP2'!$Z$2:$Z$557,'Infos Relatório'!AY$1)</f>
        <v>0</v>
      </c>
      <c r="AZ232" s="14">
        <f>SUMIFS('Faturamento SP2'!$G$2:$G$557,'Faturamento SP2'!$D$2:$D$557,'Infos Relatório'!$B$164,'Faturamento SP2'!$E$2:$E$557,'Infos Relatório'!$B232,'Faturamento SP2'!$Z$2:$Z$557,'Infos Relatório'!AY$1)</f>
        <v>0</v>
      </c>
      <c r="BA232" s="14">
        <f>SUMIFS('Faturamento SP2'!$J$2:$J$557,'Faturamento SP2'!$D$2:$D$557,'Infos Relatório'!$B$164,'Faturamento SP2'!$E$2:$E$557,'Infos Relatório'!$B232,'Faturamento SP2'!$Z$2:$Z$557,'Infos Relatório'!AY$1)</f>
        <v>0</v>
      </c>
      <c r="BB232" s="15">
        <f>SUMIFS('Faturamento SP2'!$O$2:$O$557,'Faturamento SP2'!$D$2:$D$557,'Infos Relatório'!$B$164,'Faturamento SP2'!$E$2:$E$557,'Infos Relatório'!$B232,'Faturamento SP2'!$Z$2:$Z$557,'Infos Relatório'!AY$1,'Faturamento SP2'!$T$2:$T$557,"Sim")+SUMIFS('Faturamento SP2'!$P$2:$P$557,'Faturamento SP2'!$D$2:$D$557,'Infos Relatório'!$B$164,'Faturamento SP2'!$E$2:$E$557,'Infos Relatório'!$B232,'Faturamento SP2'!$Z$2:$Z$557,'Infos Relatório'!AY$1,'Faturamento SP2'!$T$2:$T$557,"Sim")</f>
        <v>0</v>
      </c>
      <c r="BC232" s="27" t="e">
        <f t="shared" si="80"/>
        <v>#DIV/0!</v>
      </c>
      <c r="BD232" s="24">
        <f>SUMIFS('Faturamento SP2'!$H$2:$H$557,'Faturamento SP2'!$D$2:$D$557,'Infos Relatório'!$B$164,'Faturamento SP2'!$E$2:$E$557,'Infos Relatório'!$B232,'Faturamento SP2'!$Z$2:$Z$557,'Infos Relatório'!AY$1)</f>
        <v>0</v>
      </c>
      <c r="BE232" s="23">
        <f>COUNTIFS('Faturamento SP2'!$D$2:$D$557,'Infos Relatório'!$B$164,'Faturamento SP2'!$E$2:$E$557,'Infos Relatório'!$B232,'Faturamento SP2'!$Z$2:$Z$557,'Infos Relatório'!BE$1)</f>
        <v>0</v>
      </c>
      <c r="BF232" s="14">
        <f>SUMIFS('Faturamento SP2'!$G$2:$G$557,'Faturamento SP2'!$D$2:$D$557,'Infos Relatório'!$B$164,'Faturamento SP2'!$E$2:$E$557,'Infos Relatório'!$B232,'Faturamento SP2'!$Z$2:$Z$557,'Infos Relatório'!BE$1)</f>
        <v>0</v>
      </c>
      <c r="BG232" s="14">
        <f>SUMIFS('Faturamento SP2'!$J$2:$J$557,'Faturamento SP2'!$D$2:$D$557,'Infos Relatório'!$B$164,'Faturamento SP2'!$E$2:$E$557,'Infos Relatório'!$B232,'Faturamento SP2'!$Z$2:$Z$557,'Infos Relatório'!BE$1)</f>
        <v>0</v>
      </c>
      <c r="BH232" s="15">
        <f>SUMIFS('Faturamento SP2'!$O$2:$O$557,'Faturamento SP2'!$D$2:$D$557,'Infos Relatório'!$B$164,'Faturamento SP2'!$E$2:$E$557,'Infos Relatório'!$B232,'Faturamento SP2'!$Z$2:$Z$557,'Infos Relatório'!BE$1,'Faturamento SP2'!$T$2:$T$557,"Sim")+SUMIFS('Faturamento SP2'!$P$2:$P$557,'Faturamento SP2'!$D$2:$D$557,'Infos Relatório'!$B$164,'Faturamento SP2'!$E$2:$E$557,'Infos Relatório'!$B232,'Faturamento SP2'!$Z$2:$Z$557,'Infos Relatório'!BE$1,'Faturamento SP2'!$T$2:$T$557,"Sim")</f>
        <v>0</v>
      </c>
      <c r="BI232" s="27" t="e">
        <f t="shared" si="81"/>
        <v>#DIV/0!</v>
      </c>
      <c r="BJ232" s="24">
        <f>SUMIFS('Faturamento SP2'!$H$2:$H$557,'Faturamento SP2'!$D$2:$D$557,'Infos Relatório'!$B$164,'Faturamento SP2'!$E$2:$E$557,'Infos Relatório'!$B232,'Faturamento SP2'!$Z$2:$Z$557,'Infos Relatório'!BE$1)</f>
        <v>0</v>
      </c>
      <c r="BK232" s="23">
        <f>COUNTIFS('Faturamento SP2'!$D$2:$D$557,'Infos Relatório'!$B$164,'Faturamento SP2'!$E$2:$E$557,'Infos Relatório'!$B232,'Faturamento SP2'!$Z$2:$Z$557,'Infos Relatório'!BK$1)</f>
        <v>0</v>
      </c>
      <c r="BL232" s="14">
        <f>SUMIFS('Faturamento SP2'!$G$2:$G$557,'Faturamento SP2'!$D$2:$D$557,'Infos Relatório'!$B$164,'Faturamento SP2'!$E$2:$E$557,'Infos Relatório'!$B232,'Faturamento SP2'!$Z$2:$Z$557,'Infos Relatório'!BK$1)</f>
        <v>0</v>
      </c>
      <c r="BM232" s="14">
        <f>SUMIFS('Faturamento SP2'!$J$2:$J$557,'Faturamento SP2'!$D$2:$D$557,'Infos Relatório'!$B$164,'Faturamento SP2'!$E$2:$E$557,'Infos Relatório'!$B232,'Faturamento SP2'!$Z$2:$Z$557,'Infos Relatório'!BK$1)</f>
        <v>0</v>
      </c>
      <c r="BN232" s="15">
        <f>SUMIFS('Faturamento SP2'!$O$2:$O$557,'Faturamento SP2'!$D$2:$D$557,'Infos Relatório'!$B$164,'Faturamento SP2'!$E$2:$E$557,'Infos Relatório'!$B232,'Faturamento SP2'!$Z$2:$Z$557,'Infos Relatório'!BK$1,'Faturamento SP2'!$T$2:$T$557,"Sim")+SUMIFS('Faturamento SP2'!$P$2:$P$557,'Faturamento SP2'!$D$2:$D$557,'Infos Relatório'!$B$164,'Faturamento SP2'!$E$2:$E$557,'Infos Relatório'!$B232,'Faturamento SP2'!$Z$2:$Z$557,'Infos Relatório'!BK$1,'Faturamento SP2'!$T$2:$T$557,"Sim")</f>
        <v>0</v>
      </c>
      <c r="BO232" s="27" t="e">
        <f t="shared" si="82"/>
        <v>#DIV/0!</v>
      </c>
      <c r="BP232" s="24">
        <f>SUMIFS('Faturamento SP2'!$H$2:$H$557,'Faturamento SP2'!$D$2:$D$557,'Infos Relatório'!$B$164,'Faturamento SP2'!$E$2:$E$557,'Infos Relatório'!$B232,'Faturamento SP2'!$Z$2:$Z$557,'Infos Relatório'!BK$1)</f>
        <v>0</v>
      </c>
      <c r="BQ232" s="23">
        <f>COUNTIFS('Faturamento SP2'!$D$2:$D$557,'Infos Relatório'!$B$164,'Faturamento SP2'!$E$2:$E$557,'Infos Relatório'!$B232,'Faturamento SP2'!$Z$2:$Z$557,'Infos Relatório'!BQ$1)</f>
        <v>0</v>
      </c>
      <c r="BR232" s="14">
        <f>SUMIFS('Faturamento SP2'!$G$2:$G$557,'Faturamento SP2'!$D$2:$D$557,'Infos Relatório'!$B$164,'Faturamento SP2'!$E$2:$E$557,'Infos Relatório'!$B232,'Faturamento SP2'!$Z$2:$Z$557,'Infos Relatório'!BQ$1)</f>
        <v>0</v>
      </c>
      <c r="BS232" s="14">
        <f>SUMIFS('Faturamento SP2'!$J$2:$J$557,'Faturamento SP2'!$D$2:$D$557,'Infos Relatório'!$B$164,'Faturamento SP2'!$E$2:$E$557,'Infos Relatório'!$B232,'Faturamento SP2'!$Z$2:$Z$557,'Infos Relatório'!BQ$1)</f>
        <v>0</v>
      </c>
      <c r="BT232" s="15">
        <f>SUMIFS('Faturamento SP2'!$O$2:$O$557,'Faturamento SP2'!$D$2:$D$557,'Infos Relatório'!$B$164,'Faturamento SP2'!$E$2:$E$557,'Infos Relatório'!$B232,'Faturamento SP2'!$Z$2:$Z$557,'Infos Relatório'!BQ$1,'Faturamento SP2'!$T$2:$T$557,"Sim")+SUMIFS('Faturamento SP2'!$P$2:$P$557,'Faturamento SP2'!$D$2:$D$557,'Infos Relatório'!$B$164,'Faturamento SP2'!$E$2:$E$557,'Infos Relatório'!$B232,'Faturamento SP2'!$Z$2:$Z$557,'Infos Relatório'!BQ$1,'Faturamento SP2'!$T$2:$T$557,"Sim")</f>
        <v>0</v>
      </c>
      <c r="BU232" s="27" t="e">
        <f t="shared" si="83"/>
        <v>#DIV/0!</v>
      </c>
      <c r="BV232" s="24">
        <f>SUMIFS('Faturamento SP2'!$H$2:$H$557,'Faturamento SP2'!$D$2:$D$557,'Infos Relatório'!$B$164,'Faturamento SP2'!$E$2:$E$557,'Infos Relatório'!$B232,'Faturamento SP2'!$Z$2:$Z$557,'Infos Relatório'!BQ$1)</f>
        <v>0</v>
      </c>
    </row>
    <row r="233" spans="2:74">
      <c r="B233" s="17" t="s">
        <v>293</v>
      </c>
      <c r="C233" s="23">
        <f>COUNTIFS('Faturamento SP2'!$D$2:$D$557,'Infos Relatório'!$B$164,'Faturamento SP2'!$E$2:$E$557,'Infos Relatório'!$B233,'Faturamento SP2'!$Z$2:$Z$557,'Infos Relatório'!C$1)</f>
        <v>0</v>
      </c>
      <c r="D233" s="14">
        <f>SUMIFS('Faturamento SP2'!$G$2:$G$557,'Faturamento SP2'!$D$2:$D$557,'Infos Relatório'!$B$164,'Faturamento SP2'!$E$2:$E$557,'Infos Relatório'!$B233,'Faturamento SP2'!$Z$2:$Z$557,'Infos Relatório'!C$1)</f>
        <v>0</v>
      </c>
      <c r="E233" s="55">
        <f>SUMIFS('Faturamento SP2'!$J$2:$J$557,'Faturamento SP2'!$D$2:$D$557,'Infos Relatório'!$B$164,'Faturamento SP2'!$E$2:$E$557,'Infos Relatório'!$B233,'Faturamento SP2'!$Z$2:$Z$557,'Infos Relatório'!C$1)</f>
        <v>0</v>
      </c>
      <c r="F233" s="15">
        <f>SUMIFS('Faturamento SP2'!$O$2:$O$557,'Faturamento SP2'!$D$2:$D$557,'Infos Relatório'!$B$164,'Faturamento SP2'!$E$2:$E$557,'Infos Relatório'!$B233,'Faturamento SP2'!$Z$2:$Z$557,'Infos Relatório'!C$1,'Faturamento SP2'!$T$2:$T$557,"Sim")+SUMIFS('Faturamento SP2'!$P$2:$P$557,'Faturamento SP2'!$D$2:$D$557,'Infos Relatório'!$B$164,'Faturamento SP2'!$E$2:$E$557,'Infos Relatório'!$B233,'Faturamento SP2'!$Z$2:$Z$557,'Infos Relatório'!C$1,'Faturamento SP2'!$T$2:$T$557,"Sim")</f>
        <v>0</v>
      </c>
      <c r="G233" s="60" t="e">
        <f t="shared" si="72"/>
        <v>#DIV/0!</v>
      </c>
      <c r="H233" s="24">
        <f>SUMIFS('Faturamento SP2'!$H$2:$H$557,'Faturamento SP2'!$D$2:$D$557,'Infos Relatório'!$B$164,'Faturamento SP2'!$E$2:$E$557,'Infos Relatório'!$B233,'Faturamento SP2'!$Z$2:$Z$557,'Infos Relatório'!C$1)</f>
        <v>0</v>
      </c>
      <c r="I233" s="23">
        <f>COUNTIFS('Faturamento SP2'!$D$2:$D$557,'Infos Relatório'!$B$164,'Faturamento SP2'!$E$2:$E$557,'Infos Relatório'!$B233,'Faturamento SP2'!$Z$2:$Z$557,'Infos Relatório'!I$1)</f>
        <v>0</v>
      </c>
      <c r="J233" s="14">
        <f>SUMIFS('Faturamento SP2'!$G$2:$G$557,'Faturamento SP2'!$D$2:$D$557,'Infos Relatório'!$B$164,'Faturamento SP2'!$E$2:$E$557,'Infos Relatório'!$B233,'Faturamento SP2'!$Z$2:$Z$557,'Infos Relatório'!I$1)</f>
        <v>0</v>
      </c>
      <c r="K233" s="55">
        <f>SUMIFS('Faturamento SP2'!$J$2:$J$557,'Faturamento SP2'!$D$2:$D$557,'Infos Relatório'!$B$164,'Faturamento SP2'!$E$2:$E$557,'Infos Relatório'!$B233,'Faturamento SP2'!$Z$2:$Z$557,'Infos Relatório'!I$1)</f>
        <v>0</v>
      </c>
      <c r="L233" s="15">
        <f>SUMIFS('Faturamento SP2'!$O$2:$O$557,'Faturamento SP2'!$D$2:$D$557,'Infos Relatório'!$B$164,'Faturamento SP2'!$E$2:$E$557,'Infos Relatório'!$B233,'Faturamento SP2'!$Z$2:$Z$557,'Infos Relatório'!I$1,'Faturamento SP2'!$T$2:$T$557,"Sim")+SUMIFS('Faturamento SP2'!$P$2:$P$557,'Faturamento SP2'!$D$2:$D$557,'Infos Relatório'!$B$164,'Faturamento SP2'!$E$2:$E$557,'Infos Relatório'!$B233,'Faturamento SP2'!$Z$2:$Z$557,'Infos Relatório'!I$1,'Faturamento SP2'!$T$2:$T$557,"Sim")</f>
        <v>0</v>
      </c>
      <c r="M233" s="27" t="e">
        <f t="shared" si="73"/>
        <v>#DIV/0!</v>
      </c>
      <c r="N233" s="24">
        <f>SUMIFS('Faturamento SP2'!$H$2:$H$557,'Faturamento SP2'!$D$2:$D$557,'Infos Relatório'!$B$164,'Faturamento SP2'!$E$2:$E$557,'Infos Relatório'!$B233,'Faturamento SP2'!$Z$2:$Z$557,'Infos Relatório'!I$1)</f>
        <v>0</v>
      </c>
      <c r="O233" s="23">
        <f>COUNTIFS('Faturamento SP2'!$D$2:$D$557,'Infos Relatório'!$B$164,'Faturamento SP2'!$E$2:$E$557,'Infos Relatório'!$B233,'Faturamento SP2'!$Z$2:$Z$557,'Infos Relatório'!O$1)</f>
        <v>0</v>
      </c>
      <c r="P233" s="14">
        <f>SUMIFS('Faturamento SP2'!$G$2:$G$557,'Faturamento SP2'!$D$2:$D$557,'Infos Relatório'!$B$164,'Faturamento SP2'!$E$2:$E$557,'Infos Relatório'!$B233,'Faturamento SP2'!$Z$2:$Z$557,'Infos Relatório'!O$1)</f>
        <v>0</v>
      </c>
      <c r="Q233" s="14">
        <f>SUMIFS('Faturamento SP2'!$J$2:$J$557,'Faturamento SP2'!$D$2:$D$557,'Infos Relatório'!$B$164,'Faturamento SP2'!$E$2:$E$557,'Infos Relatório'!$B233,'Faturamento SP2'!$Z$2:$Z$557,'Infos Relatório'!O$1)</f>
        <v>0</v>
      </c>
      <c r="R233" s="15">
        <f>SUMIFS('Faturamento SP2'!$O$2:$O$557,'Faturamento SP2'!$D$2:$D$557,'Infos Relatório'!$B$164,'Faturamento SP2'!$E$2:$E$557,'Infos Relatório'!$B233,'Faturamento SP2'!$Z$2:$Z$557,'Infos Relatório'!O$1,'Faturamento SP2'!$T$2:$T$557,"Sim")+SUMIFS('Faturamento SP2'!$P$2:$P$557,'Faturamento SP2'!$D$2:$D$557,'Infos Relatório'!$B$164,'Faturamento SP2'!$E$2:$E$557,'Infos Relatório'!$B233,'Faturamento SP2'!$Z$2:$Z$557,'Infos Relatório'!O$1,'Faturamento SP2'!$T$2:$T$557,"Sim")</f>
        <v>0</v>
      </c>
      <c r="S233" s="27" t="e">
        <f t="shared" si="74"/>
        <v>#DIV/0!</v>
      </c>
      <c r="T233" s="24">
        <f>SUMIFS('Faturamento SP2'!$H$2:$H$557,'Faturamento SP2'!$D$2:$D$557,'Infos Relatório'!$B$164,'Faturamento SP2'!$E$2:$E$557,'Infos Relatório'!$B233,'Faturamento SP2'!$Z$2:$Z$557,'Infos Relatório'!O$1)</f>
        <v>0</v>
      </c>
      <c r="U233" s="23">
        <f>COUNTIFS('Faturamento SP2'!$D$2:$D$557,'Infos Relatório'!$B$164,'Faturamento SP2'!$E$2:$E$557,'Infos Relatório'!$B233,'Faturamento SP2'!$Z$2:$Z$557,'Infos Relatório'!U$1)</f>
        <v>0</v>
      </c>
      <c r="V233" s="14">
        <f>SUMIFS('Faturamento SP2'!$G$2:$G$557,'Faturamento SP2'!$D$2:$D$557,'Infos Relatório'!$B$164,'Faturamento SP2'!$E$2:$E$557,'Infos Relatório'!$B233,'Faturamento SP2'!$Z$2:$Z$557,'Infos Relatório'!U$1)</f>
        <v>0</v>
      </c>
      <c r="W233" s="14">
        <f>SUMIFS('Faturamento SP2'!$J$2:$J$557,'Faturamento SP2'!$D$2:$D$557,'Infos Relatório'!$B$164,'Faturamento SP2'!$E$2:$E$557,'Infos Relatório'!$B233,'Faturamento SP2'!$Z$2:$Z$557,'Infos Relatório'!U$1)</f>
        <v>0</v>
      </c>
      <c r="X233" s="15">
        <f>SUMIFS('Faturamento SP2'!$O$2:$O$557,'Faturamento SP2'!$D$2:$D$557,'Infos Relatório'!$B$164,'Faturamento SP2'!$E$2:$E$557,'Infos Relatório'!$B233,'Faturamento SP2'!$Z$2:$Z$557,'Infos Relatório'!U$1,'Faturamento SP2'!$T$2:$T$557,"Sim")+SUMIFS('Faturamento SP2'!$P$2:$P$557,'Faturamento SP2'!$D$2:$D$557,'Infos Relatório'!$B$164,'Faturamento SP2'!$E$2:$E$557,'Infos Relatório'!$B233,'Faturamento SP2'!$Z$2:$Z$557,'Infos Relatório'!U$1,'Faturamento SP2'!$T$2:$T$557,"Sim")</f>
        <v>0</v>
      </c>
      <c r="Y233" s="27" t="e">
        <f t="shared" si="75"/>
        <v>#DIV/0!</v>
      </c>
      <c r="Z233" s="24">
        <f>SUMIFS('Faturamento SP2'!$H$2:$H$557,'Faturamento SP2'!$D$2:$D$557,'Infos Relatório'!$B$164,'Faturamento SP2'!$E$2:$E$557,'Infos Relatório'!$B233,'Faturamento SP2'!$Z$2:$Z$557,'Infos Relatório'!U$1)</f>
        <v>0</v>
      </c>
      <c r="AA233" s="23">
        <f>COUNTIFS('Faturamento SP2'!$D$2:$D$557,'Infos Relatório'!$B$164,'Faturamento SP2'!$E$2:$E$557,'Infos Relatório'!$B233,'Faturamento SP2'!$Z$2:$Z$557,'Infos Relatório'!AA$1)</f>
        <v>0</v>
      </c>
      <c r="AB233" s="14">
        <f>SUMIFS('Faturamento SP2'!$G$2:$G$557,'Faturamento SP2'!$D$2:$D$557,'Infos Relatório'!$B$164,'Faturamento SP2'!$E$2:$E$557,'Infos Relatório'!$B233,'Faturamento SP2'!$Z$2:$Z$557,'Infos Relatório'!AA$1)</f>
        <v>0</v>
      </c>
      <c r="AC233" s="14">
        <f>SUMIFS('Faturamento SP2'!$J$2:$J$557,'Faturamento SP2'!$D$2:$D$557,'Infos Relatório'!$B$164,'Faturamento SP2'!$E$2:$E$557,'Infos Relatório'!$B233,'Faturamento SP2'!$Z$2:$Z$557,'Infos Relatório'!AA$1)</f>
        <v>0</v>
      </c>
      <c r="AD233" s="15">
        <f>SUMIFS('Faturamento SP2'!$O$2:$O$557,'Faturamento SP2'!$D$2:$D$557,'Infos Relatório'!$B$164,'Faturamento SP2'!$E$2:$E$557,'Infos Relatório'!$B233,'Faturamento SP2'!$Z$2:$Z$557,'Infos Relatório'!AA$1,'Faturamento SP2'!$T$2:$T$557,"Sim")+SUMIFS('Faturamento SP2'!$P$2:$P$557,'Faturamento SP2'!$D$2:$D$557,'Infos Relatório'!$B$164,'Faturamento SP2'!$E$2:$E$557,'Infos Relatório'!$B233,'Faturamento SP2'!$Z$2:$Z$557,'Infos Relatório'!AA$1,'Faturamento SP2'!$T$2:$T$557,"Sim")</f>
        <v>0</v>
      </c>
      <c r="AE233" s="27" t="e">
        <f t="shared" si="76"/>
        <v>#DIV/0!</v>
      </c>
      <c r="AF233" s="24">
        <f>SUMIFS('Faturamento SP2'!$H$2:$H$557,'Faturamento SP2'!$D$2:$D$557,'Infos Relatório'!$B$164,'Faturamento SP2'!$E$2:$E$557,'Infos Relatório'!$B233,'Faturamento SP2'!$Z$2:$Z$557,'Infos Relatório'!AA$1)</f>
        <v>0</v>
      </c>
      <c r="AG233" s="23">
        <f>COUNTIFS('Faturamento SP2'!$D$2:$D$557,'Infos Relatório'!$B$164,'Faturamento SP2'!$E$2:$E$557,'Infos Relatório'!$B233,'Faturamento SP2'!$Z$2:$Z$557,'Infos Relatório'!AG$1)</f>
        <v>0</v>
      </c>
      <c r="AH233" s="14">
        <f>SUMIFS('Faturamento SP2'!$G$2:$G$557,'Faturamento SP2'!$D$2:$D$557,'Infos Relatório'!$B$164,'Faturamento SP2'!$E$2:$E$557,'Infos Relatório'!$B233,'Faturamento SP2'!$Z$2:$Z$557,'Infos Relatório'!AG$1)</f>
        <v>0</v>
      </c>
      <c r="AI233" s="14">
        <f>SUMIFS('Faturamento SP2'!$J$2:$J$557,'Faturamento SP2'!$D$2:$D$557,'Infos Relatório'!$B$164,'Faturamento SP2'!$E$2:$E$557,'Infos Relatório'!$B233,'Faturamento SP2'!$Z$2:$Z$557,'Infos Relatório'!AG$1)</f>
        <v>0</v>
      </c>
      <c r="AJ233" s="15">
        <f>SUMIFS('Faturamento SP2'!$O$2:$O$557,'Faturamento SP2'!$D$2:$D$557,'Infos Relatório'!$B$164,'Faturamento SP2'!$E$2:$E$557,'Infos Relatório'!$B233,'Faturamento SP2'!$Z$2:$Z$557,'Infos Relatório'!AG$1,'Faturamento SP2'!$T$2:$T$557,"Sim")+SUMIFS('Faturamento SP2'!$P$2:$P$557,'Faturamento SP2'!$D$2:$D$557,'Infos Relatório'!$B$164,'Faturamento SP2'!$E$2:$E$557,'Infos Relatório'!$B233,'Faturamento SP2'!$Z$2:$Z$557,'Infos Relatório'!AG$1,'Faturamento SP2'!$T$2:$T$557,"Sim")</f>
        <v>0</v>
      </c>
      <c r="AK233" s="27" t="e">
        <f t="shared" si="77"/>
        <v>#DIV/0!</v>
      </c>
      <c r="AL233" s="24">
        <f>SUMIFS('Faturamento SP2'!$H$2:$H$557,'Faturamento SP2'!$D$2:$D$557,'Infos Relatório'!$B$164,'Faturamento SP2'!$E$2:$E$557,'Infos Relatório'!$B233,'Faturamento SP2'!$Z$2:$Z$557,'Infos Relatório'!AG$1)</f>
        <v>0</v>
      </c>
      <c r="AM233" s="23">
        <f>COUNTIFS('Faturamento SP2'!$D$2:$D$557,'Infos Relatório'!$B$164,'Faturamento SP2'!$E$2:$E$557,'Infos Relatório'!$B233,'Faturamento SP2'!$Z$2:$Z$557,'Infos Relatório'!AM$1)</f>
        <v>0</v>
      </c>
      <c r="AN233" s="14">
        <f>SUMIFS('Faturamento SP2'!$G$2:$G$557,'Faturamento SP2'!$D$2:$D$557,'Infos Relatório'!$B$164,'Faturamento SP2'!$E$2:$E$557,'Infos Relatório'!$B233,'Faturamento SP2'!$Z$2:$Z$557,'Infos Relatório'!AM$1)</f>
        <v>0</v>
      </c>
      <c r="AO233" s="14">
        <f>SUMIFS('Faturamento SP2'!$J$2:$J$557,'Faturamento SP2'!$D$2:$D$557,'Infos Relatório'!$B$164,'Faturamento SP2'!$E$2:$E$557,'Infos Relatório'!$B233,'Faturamento SP2'!$Z$2:$Z$557,'Infos Relatório'!AM$1)</f>
        <v>0</v>
      </c>
      <c r="AP233" s="15">
        <f>SUMIFS('Faturamento SP2'!$O$2:$O$557,'Faturamento SP2'!$D$2:$D$557,'Infos Relatório'!$B$164,'Faturamento SP2'!$E$2:$E$557,'Infos Relatório'!$B233,'Faturamento SP2'!$Z$2:$Z$557,'Infos Relatório'!AM$1,'Faturamento SP2'!$T$2:$T$557,"Sim")+SUMIFS('Faturamento SP2'!$P$2:$P$557,'Faturamento SP2'!$D$2:$D$557,'Infos Relatório'!$B$164,'Faturamento SP2'!$E$2:$E$557,'Infos Relatório'!$B233,'Faturamento SP2'!$Z$2:$Z$557,'Infos Relatório'!AM$1,'Faturamento SP2'!$T$2:$T$557,"Sim")</f>
        <v>0</v>
      </c>
      <c r="AQ233" s="27" t="e">
        <f t="shared" si="78"/>
        <v>#DIV/0!</v>
      </c>
      <c r="AR233" s="24">
        <f>SUMIFS('Faturamento SP2'!$H$2:$H$557,'Faturamento SP2'!$D$2:$D$557,'Infos Relatório'!$B$164,'Faturamento SP2'!$E$2:$E$557,'Infos Relatório'!$B233,'Faturamento SP2'!$Z$2:$Z$557,'Infos Relatório'!AM$1)</f>
        <v>0</v>
      </c>
      <c r="AS233" s="23">
        <f>COUNTIFS('Faturamento SP2'!$D$2:$D$557,'Infos Relatório'!$B$164,'Faturamento SP2'!$E$2:$E$557,'Infos Relatório'!$B233,'Faturamento SP2'!$Z$2:$Z$557,'Infos Relatório'!AS$1)</f>
        <v>0</v>
      </c>
      <c r="AT233" s="14">
        <f>SUMIFS('Faturamento SP2'!$G$2:$G$557,'Faturamento SP2'!$D$2:$D$557,'Infos Relatório'!$B$164,'Faturamento SP2'!$E$2:$E$557,'Infos Relatório'!$B233,'Faturamento SP2'!$Z$2:$Z$557,'Infos Relatório'!AS$1)</f>
        <v>0</v>
      </c>
      <c r="AU233" s="14">
        <f>SUMIFS('Faturamento SP2'!$J$2:$J$557,'Faturamento SP2'!$D$2:$D$557,'Infos Relatório'!$B$164,'Faturamento SP2'!$E$2:$E$557,'Infos Relatório'!$B233,'Faturamento SP2'!$Z$2:$Z$557,'Infos Relatório'!AS$1)</f>
        <v>0</v>
      </c>
      <c r="AV233" s="15">
        <f>SUMIFS('Faturamento SP2'!$O$2:$O$557,'Faturamento SP2'!$D$2:$D$557,'Infos Relatório'!$B$164,'Faturamento SP2'!$E$2:$E$557,'Infos Relatório'!$B233,'Faturamento SP2'!$Z$2:$Z$557,'Infos Relatório'!AS$1,'Faturamento SP2'!$T$2:$T$557,"Sim")+SUMIFS('Faturamento SP2'!$P$2:$P$557,'Faturamento SP2'!$D$2:$D$557,'Infos Relatório'!$B$164,'Faturamento SP2'!$E$2:$E$557,'Infos Relatório'!$B233,'Faturamento SP2'!$Z$2:$Z$557,'Infos Relatório'!AS$1,'Faturamento SP2'!$T$2:$T$557,"Sim")</f>
        <v>0</v>
      </c>
      <c r="AW233" s="27" t="e">
        <f t="shared" si="79"/>
        <v>#DIV/0!</v>
      </c>
      <c r="AX233" s="24">
        <f>SUMIFS('Faturamento SP2'!$H$2:$H$557,'Faturamento SP2'!$D$2:$D$557,'Infos Relatório'!$B$164,'Faturamento SP2'!$E$2:$E$557,'Infos Relatório'!$B233,'Faturamento SP2'!$Z$2:$Z$557,'Infos Relatório'!AS$1)</f>
        <v>0</v>
      </c>
      <c r="AY233" s="23">
        <f>COUNTIFS('Faturamento SP2'!$D$2:$D$557,'Infos Relatório'!$B$164,'Faturamento SP2'!$E$2:$E$557,'Infos Relatório'!$B233,'Faturamento SP2'!$Z$2:$Z$557,'Infos Relatório'!AY$1)</f>
        <v>0</v>
      </c>
      <c r="AZ233" s="14">
        <f>SUMIFS('Faturamento SP2'!$G$2:$G$557,'Faturamento SP2'!$D$2:$D$557,'Infos Relatório'!$B$164,'Faturamento SP2'!$E$2:$E$557,'Infos Relatório'!$B233,'Faturamento SP2'!$Z$2:$Z$557,'Infos Relatório'!AY$1)</f>
        <v>0</v>
      </c>
      <c r="BA233" s="14">
        <f>SUMIFS('Faturamento SP2'!$J$2:$J$557,'Faturamento SP2'!$D$2:$D$557,'Infos Relatório'!$B$164,'Faturamento SP2'!$E$2:$E$557,'Infos Relatório'!$B233,'Faturamento SP2'!$Z$2:$Z$557,'Infos Relatório'!AY$1)</f>
        <v>0</v>
      </c>
      <c r="BB233" s="15">
        <f>SUMIFS('Faturamento SP2'!$O$2:$O$557,'Faturamento SP2'!$D$2:$D$557,'Infos Relatório'!$B$164,'Faturamento SP2'!$E$2:$E$557,'Infos Relatório'!$B233,'Faturamento SP2'!$Z$2:$Z$557,'Infos Relatório'!AY$1,'Faturamento SP2'!$T$2:$T$557,"Sim")+SUMIFS('Faturamento SP2'!$P$2:$P$557,'Faturamento SP2'!$D$2:$D$557,'Infos Relatório'!$B$164,'Faturamento SP2'!$E$2:$E$557,'Infos Relatório'!$B233,'Faturamento SP2'!$Z$2:$Z$557,'Infos Relatório'!AY$1,'Faturamento SP2'!$T$2:$T$557,"Sim")</f>
        <v>0</v>
      </c>
      <c r="BC233" s="27" t="e">
        <f t="shared" si="80"/>
        <v>#DIV/0!</v>
      </c>
      <c r="BD233" s="24">
        <f>SUMIFS('Faturamento SP2'!$H$2:$H$557,'Faturamento SP2'!$D$2:$D$557,'Infos Relatório'!$B$164,'Faturamento SP2'!$E$2:$E$557,'Infos Relatório'!$B233,'Faturamento SP2'!$Z$2:$Z$557,'Infos Relatório'!AY$1)</f>
        <v>0</v>
      </c>
      <c r="BE233" s="23">
        <f>COUNTIFS('Faturamento SP2'!$D$2:$D$557,'Infos Relatório'!$B$164,'Faturamento SP2'!$E$2:$E$557,'Infos Relatório'!$B233,'Faturamento SP2'!$Z$2:$Z$557,'Infos Relatório'!BE$1)</f>
        <v>0</v>
      </c>
      <c r="BF233" s="14">
        <f>SUMIFS('Faturamento SP2'!$G$2:$G$557,'Faturamento SP2'!$D$2:$D$557,'Infos Relatório'!$B$164,'Faturamento SP2'!$E$2:$E$557,'Infos Relatório'!$B233,'Faturamento SP2'!$Z$2:$Z$557,'Infos Relatório'!BE$1)</f>
        <v>0</v>
      </c>
      <c r="BG233" s="14">
        <f>SUMIFS('Faturamento SP2'!$J$2:$J$557,'Faturamento SP2'!$D$2:$D$557,'Infos Relatório'!$B$164,'Faturamento SP2'!$E$2:$E$557,'Infos Relatório'!$B233,'Faturamento SP2'!$Z$2:$Z$557,'Infos Relatório'!BE$1)</f>
        <v>0</v>
      </c>
      <c r="BH233" s="15">
        <f>SUMIFS('Faturamento SP2'!$O$2:$O$557,'Faturamento SP2'!$D$2:$D$557,'Infos Relatório'!$B$164,'Faturamento SP2'!$E$2:$E$557,'Infos Relatório'!$B233,'Faturamento SP2'!$Z$2:$Z$557,'Infos Relatório'!BE$1,'Faturamento SP2'!$T$2:$T$557,"Sim")+SUMIFS('Faturamento SP2'!$P$2:$P$557,'Faturamento SP2'!$D$2:$D$557,'Infos Relatório'!$B$164,'Faturamento SP2'!$E$2:$E$557,'Infos Relatório'!$B233,'Faturamento SP2'!$Z$2:$Z$557,'Infos Relatório'!BE$1,'Faturamento SP2'!$T$2:$T$557,"Sim")</f>
        <v>0</v>
      </c>
      <c r="BI233" s="27" t="e">
        <f t="shared" si="81"/>
        <v>#DIV/0!</v>
      </c>
      <c r="BJ233" s="24">
        <f>SUMIFS('Faturamento SP2'!$H$2:$H$557,'Faturamento SP2'!$D$2:$D$557,'Infos Relatório'!$B$164,'Faturamento SP2'!$E$2:$E$557,'Infos Relatório'!$B233,'Faturamento SP2'!$Z$2:$Z$557,'Infos Relatório'!BE$1)</f>
        <v>0</v>
      </c>
      <c r="BK233" s="23">
        <f>COUNTIFS('Faturamento SP2'!$D$2:$D$557,'Infos Relatório'!$B$164,'Faturamento SP2'!$E$2:$E$557,'Infos Relatório'!$B233,'Faturamento SP2'!$Z$2:$Z$557,'Infos Relatório'!BK$1)</f>
        <v>0</v>
      </c>
      <c r="BL233" s="14">
        <f>SUMIFS('Faturamento SP2'!$G$2:$G$557,'Faturamento SP2'!$D$2:$D$557,'Infos Relatório'!$B$164,'Faturamento SP2'!$E$2:$E$557,'Infos Relatório'!$B233,'Faturamento SP2'!$Z$2:$Z$557,'Infos Relatório'!BK$1)</f>
        <v>0</v>
      </c>
      <c r="BM233" s="14">
        <f>SUMIFS('Faturamento SP2'!$J$2:$J$557,'Faturamento SP2'!$D$2:$D$557,'Infos Relatório'!$B$164,'Faturamento SP2'!$E$2:$E$557,'Infos Relatório'!$B233,'Faturamento SP2'!$Z$2:$Z$557,'Infos Relatório'!BK$1)</f>
        <v>0</v>
      </c>
      <c r="BN233" s="15">
        <f>SUMIFS('Faturamento SP2'!$O$2:$O$557,'Faturamento SP2'!$D$2:$D$557,'Infos Relatório'!$B$164,'Faturamento SP2'!$E$2:$E$557,'Infos Relatório'!$B233,'Faturamento SP2'!$Z$2:$Z$557,'Infos Relatório'!BK$1,'Faturamento SP2'!$T$2:$T$557,"Sim")+SUMIFS('Faturamento SP2'!$P$2:$P$557,'Faturamento SP2'!$D$2:$D$557,'Infos Relatório'!$B$164,'Faturamento SP2'!$E$2:$E$557,'Infos Relatório'!$B233,'Faturamento SP2'!$Z$2:$Z$557,'Infos Relatório'!BK$1,'Faturamento SP2'!$T$2:$T$557,"Sim")</f>
        <v>0</v>
      </c>
      <c r="BO233" s="27" t="e">
        <f t="shared" si="82"/>
        <v>#DIV/0!</v>
      </c>
      <c r="BP233" s="24">
        <f>SUMIFS('Faturamento SP2'!$H$2:$H$557,'Faturamento SP2'!$D$2:$D$557,'Infos Relatório'!$B$164,'Faturamento SP2'!$E$2:$E$557,'Infos Relatório'!$B233,'Faturamento SP2'!$Z$2:$Z$557,'Infos Relatório'!BK$1)</f>
        <v>0</v>
      </c>
      <c r="BQ233" s="23">
        <f>COUNTIFS('Faturamento SP2'!$D$2:$D$557,'Infos Relatório'!$B$164,'Faturamento SP2'!$E$2:$E$557,'Infos Relatório'!$B233,'Faturamento SP2'!$Z$2:$Z$557,'Infos Relatório'!BQ$1)</f>
        <v>0</v>
      </c>
      <c r="BR233" s="14">
        <f>SUMIFS('Faturamento SP2'!$G$2:$G$557,'Faturamento SP2'!$D$2:$D$557,'Infos Relatório'!$B$164,'Faturamento SP2'!$E$2:$E$557,'Infos Relatório'!$B233,'Faturamento SP2'!$Z$2:$Z$557,'Infos Relatório'!BQ$1)</f>
        <v>0</v>
      </c>
      <c r="BS233" s="14">
        <f>SUMIFS('Faturamento SP2'!$J$2:$J$557,'Faturamento SP2'!$D$2:$D$557,'Infos Relatório'!$B$164,'Faturamento SP2'!$E$2:$E$557,'Infos Relatório'!$B233,'Faturamento SP2'!$Z$2:$Z$557,'Infos Relatório'!BQ$1)</f>
        <v>0</v>
      </c>
      <c r="BT233" s="15">
        <f>SUMIFS('Faturamento SP2'!$O$2:$O$557,'Faturamento SP2'!$D$2:$D$557,'Infos Relatório'!$B$164,'Faturamento SP2'!$E$2:$E$557,'Infos Relatório'!$B233,'Faturamento SP2'!$Z$2:$Z$557,'Infos Relatório'!BQ$1,'Faturamento SP2'!$T$2:$T$557,"Sim")+SUMIFS('Faturamento SP2'!$P$2:$P$557,'Faturamento SP2'!$D$2:$D$557,'Infos Relatório'!$B$164,'Faturamento SP2'!$E$2:$E$557,'Infos Relatório'!$B233,'Faturamento SP2'!$Z$2:$Z$557,'Infos Relatório'!BQ$1,'Faturamento SP2'!$T$2:$T$557,"Sim")</f>
        <v>0</v>
      </c>
      <c r="BU233" s="27" t="e">
        <f t="shared" si="83"/>
        <v>#DIV/0!</v>
      </c>
      <c r="BV233" s="24">
        <f>SUMIFS('Faturamento SP2'!$H$2:$H$557,'Faturamento SP2'!$D$2:$D$557,'Infos Relatório'!$B$164,'Faturamento SP2'!$E$2:$E$557,'Infos Relatório'!$B233,'Faturamento SP2'!$Z$2:$Z$557,'Infos Relatório'!BQ$1)</f>
        <v>0</v>
      </c>
    </row>
    <row r="234" spans="2:74">
      <c r="B234" s="17" t="s">
        <v>179</v>
      </c>
      <c r="C234" s="23">
        <f>COUNTIFS('Faturamento SP2'!$D$2:$D$557,'Infos Relatório'!$B$164,'Faturamento SP2'!$E$2:$E$557,'Infos Relatório'!$B234,'Faturamento SP2'!$Z$2:$Z$557,'Infos Relatório'!C$1)</f>
        <v>0</v>
      </c>
      <c r="D234" s="14">
        <f>SUMIFS('Faturamento SP2'!$G$2:$G$557,'Faturamento SP2'!$D$2:$D$557,'Infos Relatório'!$B$164,'Faturamento SP2'!$E$2:$E$557,'Infos Relatório'!$B234,'Faturamento SP2'!$Z$2:$Z$557,'Infos Relatório'!C$1)</f>
        <v>0</v>
      </c>
      <c r="E234" s="55">
        <f>SUMIFS('Faturamento SP2'!$J$2:$J$557,'Faturamento SP2'!$D$2:$D$557,'Infos Relatório'!$B$164,'Faturamento SP2'!$E$2:$E$557,'Infos Relatório'!$B234,'Faturamento SP2'!$Z$2:$Z$557,'Infos Relatório'!C$1)</f>
        <v>0</v>
      </c>
      <c r="F234" s="15">
        <f>SUMIFS('Faturamento SP2'!$O$2:$O$557,'Faturamento SP2'!$D$2:$D$557,'Infos Relatório'!$B$164,'Faturamento SP2'!$E$2:$E$557,'Infos Relatório'!$B234,'Faturamento SP2'!$Z$2:$Z$557,'Infos Relatório'!C$1,'Faturamento SP2'!$T$2:$T$557,"Sim")+SUMIFS('Faturamento SP2'!$P$2:$P$557,'Faturamento SP2'!$D$2:$D$557,'Infos Relatório'!$B$164,'Faturamento SP2'!$E$2:$E$557,'Infos Relatório'!$B234,'Faturamento SP2'!$Z$2:$Z$557,'Infos Relatório'!C$1,'Faturamento SP2'!$T$2:$T$557,"Sim")</f>
        <v>0</v>
      </c>
      <c r="G234" s="60" t="e">
        <f t="shared" si="72"/>
        <v>#DIV/0!</v>
      </c>
      <c r="H234" s="24">
        <f>SUMIFS('Faturamento SP2'!$H$2:$H$557,'Faturamento SP2'!$D$2:$D$557,'Infos Relatório'!$B$164,'Faturamento SP2'!$E$2:$E$557,'Infos Relatório'!$B234,'Faturamento SP2'!$Z$2:$Z$557,'Infos Relatório'!C$1)</f>
        <v>0</v>
      </c>
      <c r="I234" s="23">
        <f>COUNTIFS('Faturamento SP2'!$D$2:$D$557,'Infos Relatório'!$B$164,'Faturamento SP2'!$E$2:$E$557,'Infos Relatório'!$B234,'Faturamento SP2'!$Z$2:$Z$557,'Infos Relatório'!I$1)</f>
        <v>0</v>
      </c>
      <c r="J234" s="14">
        <f>SUMIFS('Faturamento SP2'!$G$2:$G$557,'Faturamento SP2'!$D$2:$D$557,'Infos Relatório'!$B$164,'Faturamento SP2'!$E$2:$E$557,'Infos Relatório'!$B234,'Faturamento SP2'!$Z$2:$Z$557,'Infos Relatório'!I$1)</f>
        <v>0</v>
      </c>
      <c r="K234" s="55">
        <f>SUMIFS('Faturamento SP2'!$J$2:$J$557,'Faturamento SP2'!$D$2:$D$557,'Infos Relatório'!$B$164,'Faturamento SP2'!$E$2:$E$557,'Infos Relatório'!$B234,'Faturamento SP2'!$Z$2:$Z$557,'Infos Relatório'!I$1)</f>
        <v>0</v>
      </c>
      <c r="L234" s="15">
        <f>SUMIFS('Faturamento SP2'!$O$2:$O$557,'Faturamento SP2'!$D$2:$D$557,'Infos Relatório'!$B$164,'Faturamento SP2'!$E$2:$E$557,'Infos Relatório'!$B234,'Faturamento SP2'!$Z$2:$Z$557,'Infos Relatório'!I$1,'Faturamento SP2'!$T$2:$T$557,"Sim")+SUMIFS('Faturamento SP2'!$P$2:$P$557,'Faturamento SP2'!$D$2:$D$557,'Infos Relatório'!$B$164,'Faturamento SP2'!$E$2:$E$557,'Infos Relatório'!$B234,'Faturamento SP2'!$Z$2:$Z$557,'Infos Relatório'!I$1,'Faturamento SP2'!$T$2:$T$557,"Sim")</f>
        <v>0</v>
      </c>
      <c r="M234" s="27" t="e">
        <f t="shared" si="73"/>
        <v>#DIV/0!</v>
      </c>
      <c r="N234" s="24">
        <f>SUMIFS('Faturamento SP2'!$H$2:$H$557,'Faturamento SP2'!$D$2:$D$557,'Infos Relatório'!$B$164,'Faturamento SP2'!$E$2:$E$557,'Infos Relatório'!$B234,'Faturamento SP2'!$Z$2:$Z$557,'Infos Relatório'!I$1)</f>
        <v>0</v>
      </c>
      <c r="O234" s="23">
        <f>COUNTIFS('Faturamento SP2'!$D$2:$D$557,'Infos Relatório'!$B$164,'Faturamento SP2'!$E$2:$E$557,'Infos Relatório'!$B234,'Faturamento SP2'!$Z$2:$Z$557,'Infos Relatório'!O$1)</f>
        <v>0</v>
      </c>
      <c r="P234" s="14">
        <f>SUMIFS('Faturamento SP2'!$G$2:$G$557,'Faturamento SP2'!$D$2:$D$557,'Infos Relatório'!$B$164,'Faturamento SP2'!$E$2:$E$557,'Infos Relatório'!$B234,'Faturamento SP2'!$Z$2:$Z$557,'Infos Relatório'!O$1)</f>
        <v>0</v>
      </c>
      <c r="Q234" s="14">
        <f>SUMIFS('Faturamento SP2'!$J$2:$J$557,'Faturamento SP2'!$D$2:$D$557,'Infos Relatório'!$B$164,'Faturamento SP2'!$E$2:$E$557,'Infos Relatório'!$B234,'Faturamento SP2'!$Z$2:$Z$557,'Infos Relatório'!O$1)</f>
        <v>0</v>
      </c>
      <c r="R234" s="15">
        <f>SUMIFS('Faturamento SP2'!$O$2:$O$557,'Faturamento SP2'!$D$2:$D$557,'Infos Relatório'!$B$164,'Faturamento SP2'!$E$2:$E$557,'Infos Relatório'!$B234,'Faturamento SP2'!$Z$2:$Z$557,'Infos Relatório'!O$1,'Faturamento SP2'!$T$2:$T$557,"Sim")+SUMIFS('Faturamento SP2'!$P$2:$P$557,'Faturamento SP2'!$D$2:$D$557,'Infos Relatório'!$B$164,'Faturamento SP2'!$E$2:$E$557,'Infos Relatório'!$B234,'Faturamento SP2'!$Z$2:$Z$557,'Infos Relatório'!O$1,'Faturamento SP2'!$T$2:$T$557,"Sim")</f>
        <v>0</v>
      </c>
      <c r="S234" s="27" t="e">
        <f t="shared" si="74"/>
        <v>#DIV/0!</v>
      </c>
      <c r="T234" s="24">
        <f>SUMIFS('Faturamento SP2'!$H$2:$H$557,'Faturamento SP2'!$D$2:$D$557,'Infos Relatório'!$B$164,'Faturamento SP2'!$E$2:$E$557,'Infos Relatório'!$B234,'Faturamento SP2'!$Z$2:$Z$557,'Infos Relatório'!O$1)</f>
        <v>0</v>
      </c>
      <c r="U234" s="23">
        <f>COUNTIFS('Faturamento SP2'!$D$2:$D$557,'Infos Relatório'!$B$164,'Faturamento SP2'!$E$2:$E$557,'Infos Relatório'!$B234,'Faturamento SP2'!$Z$2:$Z$557,'Infos Relatório'!U$1)</f>
        <v>0</v>
      </c>
      <c r="V234" s="14">
        <f>SUMIFS('Faturamento SP2'!$G$2:$G$557,'Faturamento SP2'!$D$2:$D$557,'Infos Relatório'!$B$164,'Faturamento SP2'!$E$2:$E$557,'Infos Relatório'!$B234,'Faturamento SP2'!$Z$2:$Z$557,'Infos Relatório'!U$1)</f>
        <v>0</v>
      </c>
      <c r="W234" s="14">
        <f>SUMIFS('Faturamento SP2'!$J$2:$J$557,'Faturamento SP2'!$D$2:$D$557,'Infos Relatório'!$B$164,'Faturamento SP2'!$E$2:$E$557,'Infos Relatório'!$B234,'Faturamento SP2'!$Z$2:$Z$557,'Infos Relatório'!U$1)</f>
        <v>0</v>
      </c>
      <c r="X234" s="15">
        <f>SUMIFS('Faturamento SP2'!$O$2:$O$557,'Faturamento SP2'!$D$2:$D$557,'Infos Relatório'!$B$164,'Faturamento SP2'!$E$2:$E$557,'Infos Relatório'!$B234,'Faturamento SP2'!$Z$2:$Z$557,'Infos Relatório'!U$1,'Faturamento SP2'!$T$2:$T$557,"Sim")+SUMIFS('Faturamento SP2'!$P$2:$P$557,'Faturamento SP2'!$D$2:$D$557,'Infos Relatório'!$B$164,'Faturamento SP2'!$E$2:$E$557,'Infos Relatório'!$B234,'Faturamento SP2'!$Z$2:$Z$557,'Infos Relatório'!U$1,'Faturamento SP2'!$T$2:$T$557,"Sim")</f>
        <v>0</v>
      </c>
      <c r="Y234" s="27" t="e">
        <f t="shared" si="75"/>
        <v>#DIV/0!</v>
      </c>
      <c r="Z234" s="24">
        <f>SUMIFS('Faturamento SP2'!$H$2:$H$557,'Faturamento SP2'!$D$2:$D$557,'Infos Relatório'!$B$164,'Faturamento SP2'!$E$2:$E$557,'Infos Relatório'!$B234,'Faturamento SP2'!$Z$2:$Z$557,'Infos Relatório'!U$1)</f>
        <v>0</v>
      </c>
      <c r="AA234" s="23">
        <f>COUNTIFS('Faturamento SP2'!$D$2:$D$557,'Infos Relatório'!$B$164,'Faturamento SP2'!$E$2:$E$557,'Infos Relatório'!$B234,'Faturamento SP2'!$Z$2:$Z$557,'Infos Relatório'!AA$1)</f>
        <v>0</v>
      </c>
      <c r="AB234" s="14">
        <f>SUMIFS('Faturamento SP2'!$G$2:$G$557,'Faturamento SP2'!$D$2:$D$557,'Infos Relatório'!$B$164,'Faturamento SP2'!$E$2:$E$557,'Infos Relatório'!$B234,'Faturamento SP2'!$Z$2:$Z$557,'Infos Relatório'!AA$1)</f>
        <v>0</v>
      </c>
      <c r="AC234" s="14">
        <f>SUMIFS('Faturamento SP2'!$J$2:$J$557,'Faturamento SP2'!$D$2:$D$557,'Infos Relatório'!$B$164,'Faturamento SP2'!$E$2:$E$557,'Infos Relatório'!$B234,'Faturamento SP2'!$Z$2:$Z$557,'Infos Relatório'!AA$1)</f>
        <v>0</v>
      </c>
      <c r="AD234" s="15">
        <f>SUMIFS('Faturamento SP2'!$O$2:$O$557,'Faturamento SP2'!$D$2:$D$557,'Infos Relatório'!$B$164,'Faturamento SP2'!$E$2:$E$557,'Infos Relatório'!$B234,'Faturamento SP2'!$Z$2:$Z$557,'Infos Relatório'!AA$1,'Faturamento SP2'!$T$2:$T$557,"Sim")+SUMIFS('Faturamento SP2'!$P$2:$P$557,'Faturamento SP2'!$D$2:$D$557,'Infos Relatório'!$B$164,'Faturamento SP2'!$E$2:$E$557,'Infos Relatório'!$B234,'Faturamento SP2'!$Z$2:$Z$557,'Infos Relatório'!AA$1,'Faturamento SP2'!$T$2:$T$557,"Sim")</f>
        <v>0</v>
      </c>
      <c r="AE234" s="27" t="e">
        <f t="shared" si="76"/>
        <v>#DIV/0!</v>
      </c>
      <c r="AF234" s="24">
        <f>SUMIFS('Faturamento SP2'!$H$2:$H$557,'Faturamento SP2'!$D$2:$D$557,'Infos Relatório'!$B$164,'Faturamento SP2'!$E$2:$E$557,'Infos Relatório'!$B234,'Faturamento SP2'!$Z$2:$Z$557,'Infos Relatório'!AA$1)</f>
        <v>0</v>
      </c>
      <c r="AG234" s="23">
        <f>COUNTIFS('Faturamento SP2'!$D$2:$D$557,'Infos Relatório'!$B$164,'Faturamento SP2'!$E$2:$E$557,'Infos Relatório'!$B234,'Faturamento SP2'!$Z$2:$Z$557,'Infos Relatório'!AG$1)</f>
        <v>0</v>
      </c>
      <c r="AH234" s="14">
        <f>SUMIFS('Faturamento SP2'!$G$2:$G$557,'Faturamento SP2'!$D$2:$D$557,'Infos Relatório'!$B$164,'Faturamento SP2'!$E$2:$E$557,'Infos Relatório'!$B234,'Faturamento SP2'!$Z$2:$Z$557,'Infos Relatório'!AG$1)</f>
        <v>0</v>
      </c>
      <c r="AI234" s="14">
        <f>SUMIFS('Faturamento SP2'!$J$2:$J$557,'Faturamento SP2'!$D$2:$D$557,'Infos Relatório'!$B$164,'Faturamento SP2'!$E$2:$E$557,'Infos Relatório'!$B234,'Faturamento SP2'!$Z$2:$Z$557,'Infos Relatório'!AG$1)</f>
        <v>0</v>
      </c>
      <c r="AJ234" s="15">
        <f>SUMIFS('Faturamento SP2'!$O$2:$O$557,'Faturamento SP2'!$D$2:$D$557,'Infos Relatório'!$B$164,'Faturamento SP2'!$E$2:$E$557,'Infos Relatório'!$B234,'Faturamento SP2'!$Z$2:$Z$557,'Infos Relatório'!AG$1,'Faturamento SP2'!$T$2:$T$557,"Sim")+SUMIFS('Faturamento SP2'!$P$2:$P$557,'Faturamento SP2'!$D$2:$D$557,'Infos Relatório'!$B$164,'Faturamento SP2'!$E$2:$E$557,'Infos Relatório'!$B234,'Faturamento SP2'!$Z$2:$Z$557,'Infos Relatório'!AG$1,'Faturamento SP2'!$T$2:$T$557,"Sim")</f>
        <v>0</v>
      </c>
      <c r="AK234" s="27" t="e">
        <f t="shared" si="77"/>
        <v>#DIV/0!</v>
      </c>
      <c r="AL234" s="24">
        <f>SUMIFS('Faturamento SP2'!$H$2:$H$557,'Faturamento SP2'!$D$2:$D$557,'Infos Relatório'!$B$164,'Faturamento SP2'!$E$2:$E$557,'Infos Relatório'!$B234,'Faturamento SP2'!$Z$2:$Z$557,'Infos Relatório'!AG$1)</f>
        <v>0</v>
      </c>
      <c r="AM234" s="23">
        <f>COUNTIFS('Faturamento SP2'!$D$2:$D$557,'Infos Relatório'!$B$164,'Faturamento SP2'!$E$2:$E$557,'Infos Relatório'!$B234,'Faturamento SP2'!$Z$2:$Z$557,'Infos Relatório'!AM$1)</f>
        <v>0</v>
      </c>
      <c r="AN234" s="14">
        <f>SUMIFS('Faturamento SP2'!$G$2:$G$557,'Faturamento SP2'!$D$2:$D$557,'Infos Relatório'!$B$164,'Faturamento SP2'!$E$2:$E$557,'Infos Relatório'!$B234,'Faturamento SP2'!$Z$2:$Z$557,'Infos Relatório'!AM$1)</f>
        <v>0</v>
      </c>
      <c r="AO234" s="14">
        <f>SUMIFS('Faturamento SP2'!$J$2:$J$557,'Faturamento SP2'!$D$2:$D$557,'Infos Relatório'!$B$164,'Faturamento SP2'!$E$2:$E$557,'Infos Relatório'!$B234,'Faturamento SP2'!$Z$2:$Z$557,'Infos Relatório'!AM$1)</f>
        <v>0</v>
      </c>
      <c r="AP234" s="15">
        <f>SUMIFS('Faturamento SP2'!$O$2:$O$557,'Faturamento SP2'!$D$2:$D$557,'Infos Relatório'!$B$164,'Faturamento SP2'!$E$2:$E$557,'Infos Relatório'!$B234,'Faturamento SP2'!$Z$2:$Z$557,'Infos Relatório'!AM$1,'Faturamento SP2'!$T$2:$T$557,"Sim")+SUMIFS('Faturamento SP2'!$P$2:$P$557,'Faturamento SP2'!$D$2:$D$557,'Infos Relatório'!$B$164,'Faturamento SP2'!$E$2:$E$557,'Infos Relatório'!$B234,'Faturamento SP2'!$Z$2:$Z$557,'Infos Relatório'!AM$1,'Faturamento SP2'!$T$2:$T$557,"Sim")</f>
        <v>0</v>
      </c>
      <c r="AQ234" s="27" t="e">
        <f t="shared" si="78"/>
        <v>#DIV/0!</v>
      </c>
      <c r="AR234" s="24">
        <f>SUMIFS('Faturamento SP2'!$H$2:$H$557,'Faturamento SP2'!$D$2:$D$557,'Infos Relatório'!$B$164,'Faturamento SP2'!$E$2:$E$557,'Infos Relatório'!$B234,'Faturamento SP2'!$Z$2:$Z$557,'Infos Relatório'!AM$1)</f>
        <v>0</v>
      </c>
      <c r="AS234" s="23">
        <f>COUNTIFS('Faturamento SP2'!$D$2:$D$557,'Infos Relatório'!$B$164,'Faturamento SP2'!$E$2:$E$557,'Infos Relatório'!$B234,'Faturamento SP2'!$Z$2:$Z$557,'Infos Relatório'!AS$1)</f>
        <v>0</v>
      </c>
      <c r="AT234" s="14">
        <f>SUMIFS('Faturamento SP2'!$G$2:$G$557,'Faturamento SP2'!$D$2:$D$557,'Infos Relatório'!$B$164,'Faturamento SP2'!$E$2:$E$557,'Infos Relatório'!$B234,'Faturamento SP2'!$Z$2:$Z$557,'Infos Relatório'!AS$1)</f>
        <v>0</v>
      </c>
      <c r="AU234" s="14">
        <f>SUMIFS('Faturamento SP2'!$J$2:$J$557,'Faturamento SP2'!$D$2:$D$557,'Infos Relatório'!$B$164,'Faturamento SP2'!$E$2:$E$557,'Infos Relatório'!$B234,'Faturamento SP2'!$Z$2:$Z$557,'Infos Relatório'!AS$1)</f>
        <v>0</v>
      </c>
      <c r="AV234" s="15">
        <f>SUMIFS('Faturamento SP2'!$O$2:$O$557,'Faturamento SP2'!$D$2:$D$557,'Infos Relatório'!$B$164,'Faturamento SP2'!$E$2:$E$557,'Infos Relatório'!$B234,'Faturamento SP2'!$Z$2:$Z$557,'Infos Relatório'!AS$1,'Faturamento SP2'!$T$2:$T$557,"Sim")+SUMIFS('Faturamento SP2'!$P$2:$P$557,'Faturamento SP2'!$D$2:$D$557,'Infos Relatório'!$B$164,'Faturamento SP2'!$E$2:$E$557,'Infos Relatório'!$B234,'Faturamento SP2'!$Z$2:$Z$557,'Infos Relatório'!AS$1,'Faturamento SP2'!$T$2:$T$557,"Sim")</f>
        <v>0</v>
      </c>
      <c r="AW234" s="27" t="e">
        <f t="shared" si="79"/>
        <v>#DIV/0!</v>
      </c>
      <c r="AX234" s="24">
        <f>SUMIFS('Faturamento SP2'!$H$2:$H$557,'Faturamento SP2'!$D$2:$D$557,'Infos Relatório'!$B$164,'Faturamento SP2'!$E$2:$E$557,'Infos Relatório'!$B234,'Faturamento SP2'!$Z$2:$Z$557,'Infos Relatório'!AS$1)</f>
        <v>0</v>
      </c>
      <c r="AY234" s="23">
        <f>COUNTIFS('Faturamento SP2'!$D$2:$D$557,'Infos Relatório'!$B$164,'Faturamento SP2'!$E$2:$E$557,'Infos Relatório'!$B234,'Faturamento SP2'!$Z$2:$Z$557,'Infos Relatório'!AY$1)</f>
        <v>0</v>
      </c>
      <c r="AZ234" s="14">
        <f>SUMIFS('Faturamento SP2'!$G$2:$G$557,'Faturamento SP2'!$D$2:$D$557,'Infos Relatório'!$B$164,'Faturamento SP2'!$E$2:$E$557,'Infos Relatório'!$B234,'Faturamento SP2'!$Z$2:$Z$557,'Infos Relatório'!AY$1)</f>
        <v>0</v>
      </c>
      <c r="BA234" s="14">
        <f>SUMIFS('Faturamento SP2'!$J$2:$J$557,'Faturamento SP2'!$D$2:$D$557,'Infos Relatório'!$B$164,'Faturamento SP2'!$E$2:$E$557,'Infos Relatório'!$B234,'Faturamento SP2'!$Z$2:$Z$557,'Infos Relatório'!AY$1)</f>
        <v>0</v>
      </c>
      <c r="BB234" s="15">
        <f>SUMIFS('Faturamento SP2'!$O$2:$O$557,'Faturamento SP2'!$D$2:$D$557,'Infos Relatório'!$B$164,'Faturamento SP2'!$E$2:$E$557,'Infos Relatório'!$B234,'Faturamento SP2'!$Z$2:$Z$557,'Infos Relatório'!AY$1,'Faturamento SP2'!$T$2:$T$557,"Sim")+SUMIFS('Faturamento SP2'!$P$2:$P$557,'Faturamento SP2'!$D$2:$D$557,'Infos Relatório'!$B$164,'Faturamento SP2'!$E$2:$E$557,'Infos Relatório'!$B234,'Faturamento SP2'!$Z$2:$Z$557,'Infos Relatório'!AY$1,'Faturamento SP2'!$T$2:$T$557,"Sim")</f>
        <v>0</v>
      </c>
      <c r="BC234" s="27" t="e">
        <f t="shared" si="80"/>
        <v>#DIV/0!</v>
      </c>
      <c r="BD234" s="24">
        <f>SUMIFS('Faturamento SP2'!$H$2:$H$557,'Faturamento SP2'!$D$2:$D$557,'Infos Relatório'!$B$164,'Faturamento SP2'!$E$2:$E$557,'Infos Relatório'!$B234,'Faturamento SP2'!$Z$2:$Z$557,'Infos Relatório'!AY$1)</f>
        <v>0</v>
      </c>
      <c r="BE234" s="23">
        <f>COUNTIFS('Faturamento SP2'!$D$2:$D$557,'Infos Relatório'!$B$164,'Faturamento SP2'!$E$2:$E$557,'Infos Relatório'!$B234,'Faturamento SP2'!$Z$2:$Z$557,'Infos Relatório'!BE$1)</f>
        <v>0</v>
      </c>
      <c r="BF234" s="14">
        <f>SUMIFS('Faturamento SP2'!$G$2:$G$557,'Faturamento SP2'!$D$2:$D$557,'Infos Relatório'!$B$164,'Faturamento SP2'!$E$2:$E$557,'Infos Relatório'!$B234,'Faturamento SP2'!$Z$2:$Z$557,'Infos Relatório'!BE$1)</f>
        <v>0</v>
      </c>
      <c r="BG234" s="14">
        <f>SUMIFS('Faturamento SP2'!$J$2:$J$557,'Faturamento SP2'!$D$2:$D$557,'Infos Relatório'!$B$164,'Faturamento SP2'!$E$2:$E$557,'Infos Relatório'!$B234,'Faturamento SP2'!$Z$2:$Z$557,'Infos Relatório'!BE$1)</f>
        <v>0</v>
      </c>
      <c r="BH234" s="15">
        <f>SUMIFS('Faturamento SP2'!$O$2:$O$557,'Faturamento SP2'!$D$2:$D$557,'Infos Relatório'!$B$164,'Faturamento SP2'!$E$2:$E$557,'Infos Relatório'!$B234,'Faturamento SP2'!$Z$2:$Z$557,'Infos Relatório'!BE$1,'Faturamento SP2'!$T$2:$T$557,"Sim")+SUMIFS('Faturamento SP2'!$P$2:$P$557,'Faturamento SP2'!$D$2:$D$557,'Infos Relatório'!$B$164,'Faturamento SP2'!$E$2:$E$557,'Infos Relatório'!$B234,'Faturamento SP2'!$Z$2:$Z$557,'Infos Relatório'!BE$1,'Faturamento SP2'!$T$2:$T$557,"Sim")</f>
        <v>0</v>
      </c>
      <c r="BI234" s="27" t="e">
        <f t="shared" si="81"/>
        <v>#DIV/0!</v>
      </c>
      <c r="BJ234" s="24">
        <f>SUMIFS('Faturamento SP2'!$H$2:$H$557,'Faturamento SP2'!$D$2:$D$557,'Infos Relatório'!$B$164,'Faturamento SP2'!$E$2:$E$557,'Infos Relatório'!$B234,'Faturamento SP2'!$Z$2:$Z$557,'Infos Relatório'!BE$1)</f>
        <v>0</v>
      </c>
      <c r="BK234" s="23">
        <f>COUNTIFS('Faturamento SP2'!$D$2:$D$557,'Infos Relatório'!$B$164,'Faturamento SP2'!$E$2:$E$557,'Infos Relatório'!$B234,'Faturamento SP2'!$Z$2:$Z$557,'Infos Relatório'!BK$1)</f>
        <v>0</v>
      </c>
      <c r="BL234" s="14">
        <f>SUMIFS('Faturamento SP2'!$G$2:$G$557,'Faturamento SP2'!$D$2:$D$557,'Infos Relatório'!$B$164,'Faturamento SP2'!$E$2:$E$557,'Infos Relatório'!$B234,'Faturamento SP2'!$Z$2:$Z$557,'Infos Relatório'!BK$1)</f>
        <v>0</v>
      </c>
      <c r="BM234" s="14">
        <f>SUMIFS('Faturamento SP2'!$J$2:$J$557,'Faturamento SP2'!$D$2:$D$557,'Infos Relatório'!$B$164,'Faturamento SP2'!$E$2:$E$557,'Infos Relatório'!$B234,'Faturamento SP2'!$Z$2:$Z$557,'Infos Relatório'!BK$1)</f>
        <v>0</v>
      </c>
      <c r="BN234" s="15">
        <f>SUMIFS('Faturamento SP2'!$O$2:$O$557,'Faturamento SP2'!$D$2:$D$557,'Infos Relatório'!$B$164,'Faturamento SP2'!$E$2:$E$557,'Infos Relatório'!$B234,'Faturamento SP2'!$Z$2:$Z$557,'Infos Relatório'!BK$1,'Faturamento SP2'!$T$2:$T$557,"Sim")+SUMIFS('Faturamento SP2'!$P$2:$P$557,'Faturamento SP2'!$D$2:$D$557,'Infos Relatório'!$B$164,'Faturamento SP2'!$E$2:$E$557,'Infos Relatório'!$B234,'Faturamento SP2'!$Z$2:$Z$557,'Infos Relatório'!BK$1,'Faturamento SP2'!$T$2:$T$557,"Sim")</f>
        <v>0</v>
      </c>
      <c r="BO234" s="27" t="e">
        <f t="shared" si="82"/>
        <v>#DIV/0!</v>
      </c>
      <c r="BP234" s="24">
        <f>SUMIFS('Faturamento SP2'!$H$2:$H$557,'Faturamento SP2'!$D$2:$D$557,'Infos Relatório'!$B$164,'Faturamento SP2'!$E$2:$E$557,'Infos Relatório'!$B234,'Faturamento SP2'!$Z$2:$Z$557,'Infos Relatório'!BK$1)</f>
        <v>0</v>
      </c>
      <c r="BQ234" s="23">
        <f>COUNTIFS('Faturamento SP2'!$D$2:$D$557,'Infos Relatório'!$B$164,'Faturamento SP2'!$E$2:$E$557,'Infos Relatório'!$B234,'Faturamento SP2'!$Z$2:$Z$557,'Infos Relatório'!BQ$1)</f>
        <v>0</v>
      </c>
      <c r="BR234" s="14">
        <f>SUMIFS('Faturamento SP2'!$G$2:$G$557,'Faturamento SP2'!$D$2:$D$557,'Infos Relatório'!$B$164,'Faturamento SP2'!$E$2:$E$557,'Infos Relatório'!$B234,'Faturamento SP2'!$Z$2:$Z$557,'Infos Relatório'!BQ$1)</f>
        <v>0</v>
      </c>
      <c r="BS234" s="14">
        <f>SUMIFS('Faturamento SP2'!$J$2:$J$557,'Faturamento SP2'!$D$2:$D$557,'Infos Relatório'!$B$164,'Faturamento SP2'!$E$2:$E$557,'Infos Relatório'!$B234,'Faturamento SP2'!$Z$2:$Z$557,'Infos Relatório'!BQ$1)</f>
        <v>0</v>
      </c>
      <c r="BT234" s="15">
        <f>SUMIFS('Faturamento SP2'!$O$2:$O$557,'Faturamento SP2'!$D$2:$D$557,'Infos Relatório'!$B$164,'Faturamento SP2'!$E$2:$E$557,'Infos Relatório'!$B234,'Faturamento SP2'!$Z$2:$Z$557,'Infos Relatório'!BQ$1,'Faturamento SP2'!$T$2:$T$557,"Sim")+SUMIFS('Faturamento SP2'!$P$2:$P$557,'Faturamento SP2'!$D$2:$D$557,'Infos Relatório'!$B$164,'Faturamento SP2'!$E$2:$E$557,'Infos Relatório'!$B234,'Faturamento SP2'!$Z$2:$Z$557,'Infos Relatório'!BQ$1,'Faturamento SP2'!$T$2:$T$557,"Sim")</f>
        <v>0</v>
      </c>
      <c r="BU234" s="27" t="e">
        <f t="shared" si="83"/>
        <v>#DIV/0!</v>
      </c>
      <c r="BV234" s="24">
        <f>SUMIFS('Faturamento SP2'!$H$2:$H$557,'Faturamento SP2'!$D$2:$D$557,'Infos Relatório'!$B$164,'Faturamento SP2'!$E$2:$E$557,'Infos Relatório'!$B234,'Faturamento SP2'!$Z$2:$Z$557,'Infos Relatório'!BQ$1)</f>
        <v>0</v>
      </c>
    </row>
    <row r="235" spans="2:74">
      <c r="B235" s="17" t="s">
        <v>785</v>
      </c>
      <c r="C235" s="23">
        <f>COUNTIFS('Faturamento SP2'!$D$2:$D$557,'Infos Relatório'!$B$164,'Faturamento SP2'!$E$2:$E$557,'Infos Relatório'!$B235,'Faturamento SP2'!$Z$2:$Z$557,'Infos Relatório'!C$1)</f>
        <v>0</v>
      </c>
      <c r="D235" s="14">
        <f>SUMIFS('Faturamento SP2'!$G$2:$G$557,'Faturamento SP2'!$D$2:$D$557,'Infos Relatório'!$B$164,'Faturamento SP2'!$E$2:$E$557,'Infos Relatório'!$B235,'Faturamento SP2'!$Z$2:$Z$557,'Infos Relatório'!C$1)</f>
        <v>0</v>
      </c>
      <c r="E235" s="55">
        <f>SUMIFS('Faturamento SP2'!$J$2:$J$557,'Faturamento SP2'!$D$2:$D$557,'Infos Relatório'!$B$164,'Faturamento SP2'!$E$2:$E$557,'Infos Relatório'!$B235,'Faturamento SP2'!$Z$2:$Z$557,'Infos Relatório'!C$1)</f>
        <v>0</v>
      </c>
      <c r="F235" s="15">
        <f>SUMIFS('Faturamento SP2'!$O$2:$O$557,'Faturamento SP2'!$D$2:$D$557,'Infos Relatório'!$B$164,'Faturamento SP2'!$E$2:$E$557,'Infos Relatório'!$B235,'Faturamento SP2'!$Z$2:$Z$557,'Infos Relatório'!C$1,'Faturamento SP2'!$T$2:$T$557,"Sim")+SUMIFS('Faturamento SP2'!$P$2:$P$557,'Faturamento SP2'!$D$2:$D$557,'Infos Relatório'!$B$164,'Faturamento SP2'!$E$2:$E$557,'Infos Relatório'!$B235,'Faturamento SP2'!$Z$2:$Z$557,'Infos Relatório'!C$1,'Faturamento SP2'!$T$2:$T$557,"Sim")</f>
        <v>0</v>
      </c>
      <c r="G235" s="60" t="e">
        <f t="shared" si="72"/>
        <v>#DIV/0!</v>
      </c>
      <c r="H235" s="24">
        <f>SUMIFS('Faturamento SP2'!$H$2:$H$557,'Faturamento SP2'!$D$2:$D$557,'Infos Relatório'!$B$164,'Faturamento SP2'!$E$2:$E$557,'Infos Relatório'!$B235,'Faturamento SP2'!$Z$2:$Z$557,'Infos Relatório'!C$1)</f>
        <v>0</v>
      </c>
      <c r="I235" s="23">
        <f>COUNTIFS('Faturamento SP2'!$D$2:$D$557,'Infos Relatório'!$B$164,'Faturamento SP2'!$E$2:$E$557,'Infos Relatório'!$B235,'Faturamento SP2'!$Z$2:$Z$557,'Infos Relatório'!I$1)</f>
        <v>0</v>
      </c>
      <c r="J235" s="14">
        <f>SUMIFS('Faturamento SP2'!$G$2:$G$557,'Faturamento SP2'!$D$2:$D$557,'Infos Relatório'!$B$164,'Faturamento SP2'!$E$2:$E$557,'Infos Relatório'!$B235,'Faturamento SP2'!$Z$2:$Z$557,'Infos Relatório'!I$1)</f>
        <v>0</v>
      </c>
      <c r="K235" s="55">
        <f>SUMIFS('Faturamento SP2'!$J$2:$J$557,'Faturamento SP2'!$D$2:$D$557,'Infos Relatório'!$B$164,'Faturamento SP2'!$E$2:$E$557,'Infos Relatório'!$B235,'Faturamento SP2'!$Z$2:$Z$557,'Infos Relatório'!I$1)</f>
        <v>0</v>
      </c>
      <c r="L235" s="15">
        <f>SUMIFS('Faturamento SP2'!$O$2:$O$557,'Faturamento SP2'!$D$2:$D$557,'Infos Relatório'!$B$164,'Faturamento SP2'!$E$2:$E$557,'Infos Relatório'!$B235,'Faturamento SP2'!$Z$2:$Z$557,'Infos Relatório'!I$1,'Faturamento SP2'!$T$2:$T$557,"Sim")+SUMIFS('Faturamento SP2'!$P$2:$P$557,'Faturamento SP2'!$D$2:$D$557,'Infos Relatório'!$B$164,'Faturamento SP2'!$E$2:$E$557,'Infos Relatório'!$B235,'Faturamento SP2'!$Z$2:$Z$557,'Infos Relatório'!I$1,'Faturamento SP2'!$T$2:$T$557,"Sim")</f>
        <v>0</v>
      </c>
      <c r="M235" s="27" t="e">
        <f t="shared" si="73"/>
        <v>#DIV/0!</v>
      </c>
      <c r="N235" s="24">
        <f>SUMIFS('Faturamento SP2'!$H$2:$H$557,'Faturamento SP2'!$D$2:$D$557,'Infos Relatório'!$B$164,'Faturamento SP2'!$E$2:$E$557,'Infos Relatório'!$B235,'Faturamento SP2'!$Z$2:$Z$557,'Infos Relatório'!I$1)</f>
        <v>0</v>
      </c>
      <c r="O235" s="23">
        <f>COUNTIFS('Faturamento SP2'!$D$2:$D$557,'Infos Relatório'!$B$164,'Faturamento SP2'!$E$2:$E$557,'Infos Relatório'!$B235,'Faturamento SP2'!$Z$2:$Z$557,'Infos Relatório'!O$1)</f>
        <v>0</v>
      </c>
      <c r="P235" s="14">
        <f>SUMIFS('Faturamento SP2'!$G$2:$G$557,'Faturamento SP2'!$D$2:$D$557,'Infos Relatório'!$B$164,'Faturamento SP2'!$E$2:$E$557,'Infos Relatório'!$B235,'Faturamento SP2'!$Z$2:$Z$557,'Infos Relatório'!O$1)</f>
        <v>0</v>
      </c>
      <c r="Q235" s="14">
        <f>SUMIFS('Faturamento SP2'!$J$2:$J$557,'Faturamento SP2'!$D$2:$D$557,'Infos Relatório'!$B$164,'Faturamento SP2'!$E$2:$E$557,'Infos Relatório'!$B235,'Faturamento SP2'!$Z$2:$Z$557,'Infos Relatório'!O$1)</f>
        <v>0</v>
      </c>
      <c r="R235" s="15">
        <f>SUMIFS('Faturamento SP2'!$O$2:$O$557,'Faturamento SP2'!$D$2:$D$557,'Infos Relatório'!$B$164,'Faturamento SP2'!$E$2:$E$557,'Infos Relatório'!$B235,'Faturamento SP2'!$Z$2:$Z$557,'Infos Relatório'!O$1,'Faturamento SP2'!$T$2:$T$557,"Sim")+SUMIFS('Faturamento SP2'!$P$2:$P$557,'Faturamento SP2'!$D$2:$D$557,'Infos Relatório'!$B$164,'Faturamento SP2'!$E$2:$E$557,'Infos Relatório'!$B235,'Faturamento SP2'!$Z$2:$Z$557,'Infos Relatório'!O$1,'Faturamento SP2'!$T$2:$T$557,"Sim")</f>
        <v>0</v>
      </c>
      <c r="S235" s="27" t="e">
        <f t="shared" si="74"/>
        <v>#DIV/0!</v>
      </c>
      <c r="T235" s="24">
        <f>SUMIFS('Faturamento SP2'!$H$2:$H$557,'Faturamento SP2'!$D$2:$D$557,'Infos Relatório'!$B$164,'Faturamento SP2'!$E$2:$E$557,'Infos Relatório'!$B235,'Faturamento SP2'!$Z$2:$Z$557,'Infos Relatório'!O$1)</f>
        <v>0</v>
      </c>
      <c r="U235" s="23">
        <f>COUNTIFS('Faturamento SP2'!$D$2:$D$557,'Infos Relatório'!$B$164,'Faturamento SP2'!$E$2:$E$557,'Infos Relatório'!$B235,'Faturamento SP2'!$Z$2:$Z$557,'Infos Relatório'!U$1)</f>
        <v>0</v>
      </c>
      <c r="V235" s="14">
        <f>SUMIFS('Faturamento SP2'!$G$2:$G$557,'Faturamento SP2'!$D$2:$D$557,'Infos Relatório'!$B$164,'Faturamento SP2'!$E$2:$E$557,'Infos Relatório'!$B235,'Faturamento SP2'!$Z$2:$Z$557,'Infos Relatório'!U$1)</f>
        <v>0</v>
      </c>
      <c r="W235" s="14">
        <f>SUMIFS('Faturamento SP2'!$J$2:$J$557,'Faturamento SP2'!$D$2:$D$557,'Infos Relatório'!$B$164,'Faturamento SP2'!$E$2:$E$557,'Infos Relatório'!$B235,'Faturamento SP2'!$Z$2:$Z$557,'Infos Relatório'!U$1)</f>
        <v>0</v>
      </c>
      <c r="X235" s="15">
        <f>SUMIFS('Faturamento SP2'!$O$2:$O$557,'Faturamento SP2'!$D$2:$D$557,'Infos Relatório'!$B$164,'Faturamento SP2'!$E$2:$E$557,'Infos Relatório'!$B235,'Faturamento SP2'!$Z$2:$Z$557,'Infos Relatório'!U$1,'Faturamento SP2'!$T$2:$T$557,"Sim")+SUMIFS('Faturamento SP2'!$P$2:$P$557,'Faturamento SP2'!$D$2:$D$557,'Infos Relatório'!$B$164,'Faturamento SP2'!$E$2:$E$557,'Infos Relatório'!$B235,'Faturamento SP2'!$Z$2:$Z$557,'Infos Relatório'!U$1,'Faturamento SP2'!$T$2:$T$557,"Sim")</f>
        <v>0</v>
      </c>
      <c r="Y235" s="27" t="e">
        <f t="shared" si="75"/>
        <v>#DIV/0!</v>
      </c>
      <c r="Z235" s="24">
        <f>SUMIFS('Faturamento SP2'!$H$2:$H$557,'Faturamento SP2'!$D$2:$D$557,'Infos Relatório'!$B$164,'Faturamento SP2'!$E$2:$E$557,'Infos Relatório'!$B235,'Faturamento SP2'!$Z$2:$Z$557,'Infos Relatório'!U$1)</f>
        <v>0</v>
      </c>
      <c r="AA235" s="23">
        <f>COUNTIFS('Faturamento SP2'!$D$2:$D$557,'Infos Relatório'!$B$164,'Faturamento SP2'!$E$2:$E$557,'Infos Relatório'!$B235,'Faturamento SP2'!$Z$2:$Z$557,'Infos Relatório'!AA$1)</f>
        <v>0</v>
      </c>
      <c r="AB235" s="14">
        <f>SUMIFS('Faturamento SP2'!$G$2:$G$557,'Faturamento SP2'!$D$2:$D$557,'Infos Relatório'!$B$164,'Faturamento SP2'!$E$2:$E$557,'Infos Relatório'!$B235,'Faturamento SP2'!$Z$2:$Z$557,'Infos Relatório'!AA$1)</f>
        <v>0</v>
      </c>
      <c r="AC235" s="14">
        <f>SUMIFS('Faturamento SP2'!$J$2:$J$557,'Faturamento SP2'!$D$2:$D$557,'Infos Relatório'!$B$164,'Faturamento SP2'!$E$2:$E$557,'Infos Relatório'!$B235,'Faturamento SP2'!$Z$2:$Z$557,'Infos Relatório'!AA$1)</f>
        <v>0</v>
      </c>
      <c r="AD235" s="15">
        <f>SUMIFS('Faturamento SP2'!$O$2:$O$557,'Faturamento SP2'!$D$2:$D$557,'Infos Relatório'!$B$164,'Faturamento SP2'!$E$2:$E$557,'Infos Relatório'!$B235,'Faturamento SP2'!$Z$2:$Z$557,'Infos Relatório'!AA$1,'Faturamento SP2'!$T$2:$T$557,"Sim")+SUMIFS('Faturamento SP2'!$P$2:$P$557,'Faturamento SP2'!$D$2:$D$557,'Infos Relatório'!$B$164,'Faturamento SP2'!$E$2:$E$557,'Infos Relatório'!$B235,'Faturamento SP2'!$Z$2:$Z$557,'Infos Relatório'!AA$1,'Faturamento SP2'!$T$2:$T$557,"Sim")</f>
        <v>0</v>
      </c>
      <c r="AE235" s="27" t="e">
        <f t="shared" si="76"/>
        <v>#DIV/0!</v>
      </c>
      <c r="AF235" s="24">
        <f>SUMIFS('Faturamento SP2'!$H$2:$H$557,'Faturamento SP2'!$D$2:$D$557,'Infos Relatório'!$B$164,'Faturamento SP2'!$E$2:$E$557,'Infos Relatório'!$B235,'Faturamento SP2'!$Z$2:$Z$557,'Infos Relatório'!AA$1)</f>
        <v>0</v>
      </c>
      <c r="AG235" s="23">
        <f>COUNTIFS('Faturamento SP2'!$D$2:$D$557,'Infos Relatório'!$B$164,'Faturamento SP2'!$E$2:$E$557,'Infos Relatório'!$B235,'Faturamento SP2'!$Z$2:$Z$557,'Infos Relatório'!AG$1)</f>
        <v>0</v>
      </c>
      <c r="AH235" s="14">
        <f>SUMIFS('Faturamento SP2'!$G$2:$G$557,'Faturamento SP2'!$D$2:$D$557,'Infos Relatório'!$B$164,'Faturamento SP2'!$E$2:$E$557,'Infos Relatório'!$B235,'Faturamento SP2'!$Z$2:$Z$557,'Infos Relatório'!AG$1)</f>
        <v>0</v>
      </c>
      <c r="AI235" s="14">
        <f>SUMIFS('Faturamento SP2'!$J$2:$J$557,'Faturamento SP2'!$D$2:$D$557,'Infos Relatório'!$B$164,'Faturamento SP2'!$E$2:$E$557,'Infos Relatório'!$B235,'Faturamento SP2'!$Z$2:$Z$557,'Infos Relatório'!AG$1)</f>
        <v>0</v>
      </c>
      <c r="AJ235" s="15">
        <f>SUMIFS('Faturamento SP2'!$O$2:$O$557,'Faturamento SP2'!$D$2:$D$557,'Infos Relatório'!$B$164,'Faturamento SP2'!$E$2:$E$557,'Infos Relatório'!$B235,'Faturamento SP2'!$Z$2:$Z$557,'Infos Relatório'!AG$1,'Faturamento SP2'!$T$2:$T$557,"Sim")+SUMIFS('Faturamento SP2'!$P$2:$P$557,'Faturamento SP2'!$D$2:$D$557,'Infos Relatório'!$B$164,'Faturamento SP2'!$E$2:$E$557,'Infos Relatório'!$B235,'Faturamento SP2'!$Z$2:$Z$557,'Infos Relatório'!AG$1,'Faturamento SP2'!$T$2:$T$557,"Sim")</f>
        <v>0</v>
      </c>
      <c r="AK235" s="27" t="e">
        <f t="shared" si="77"/>
        <v>#DIV/0!</v>
      </c>
      <c r="AL235" s="24">
        <f>SUMIFS('Faturamento SP2'!$H$2:$H$557,'Faturamento SP2'!$D$2:$D$557,'Infos Relatório'!$B$164,'Faturamento SP2'!$E$2:$E$557,'Infos Relatório'!$B235,'Faturamento SP2'!$Z$2:$Z$557,'Infos Relatório'!AG$1)</f>
        <v>0</v>
      </c>
      <c r="AM235" s="23">
        <f>COUNTIFS('Faturamento SP2'!$D$2:$D$557,'Infos Relatório'!$B$164,'Faturamento SP2'!$E$2:$E$557,'Infos Relatório'!$B235,'Faturamento SP2'!$Z$2:$Z$557,'Infos Relatório'!AM$1)</f>
        <v>0</v>
      </c>
      <c r="AN235" s="14">
        <f>SUMIFS('Faturamento SP2'!$G$2:$G$557,'Faturamento SP2'!$D$2:$D$557,'Infos Relatório'!$B$164,'Faturamento SP2'!$E$2:$E$557,'Infos Relatório'!$B235,'Faturamento SP2'!$Z$2:$Z$557,'Infos Relatório'!AM$1)</f>
        <v>0</v>
      </c>
      <c r="AO235" s="14">
        <f>SUMIFS('Faturamento SP2'!$J$2:$J$557,'Faturamento SP2'!$D$2:$D$557,'Infos Relatório'!$B$164,'Faturamento SP2'!$E$2:$E$557,'Infos Relatório'!$B235,'Faturamento SP2'!$Z$2:$Z$557,'Infos Relatório'!AM$1)</f>
        <v>0</v>
      </c>
      <c r="AP235" s="15">
        <f>SUMIFS('Faturamento SP2'!$O$2:$O$557,'Faturamento SP2'!$D$2:$D$557,'Infos Relatório'!$B$164,'Faturamento SP2'!$E$2:$E$557,'Infos Relatório'!$B235,'Faturamento SP2'!$Z$2:$Z$557,'Infos Relatório'!AM$1,'Faturamento SP2'!$T$2:$T$557,"Sim")+SUMIFS('Faturamento SP2'!$P$2:$P$557,'Faturamento SP2'!$D$2:$D$557,'Infos Relatório'!$B$164,'Faturamento SP2'!$E$2:$E$557,'Infos Relatório'!$B235,'Faturamento SP2'!$Z$2:$Z$557,'Infos Relatório'!AM$1,'Faturamento SP2'!$T$2:$T$557,"Sim")</f>
        <v>0</v>
      </c>
      <c r="AQ235" s="27" t="e">
        <f t="shared" si="78"/>
        <v>#DIV/0!</v>
      </c>
      <c r="AR235" s="24">
        <f>SUMIFS('Faturamento SP2'!$H$2:$H$557,'Faturamento SP2'!$D$2:$D$557,'Infos Relatório'!$B$164,'Faturamento SP2'!$E$2:$E$557,'Infos Relatório'!$B235,'Faturamento SP2'!$Z$2:$Z$557,'Infos Relatório'!AM$1)</f>
        <v>0</v>
      </c>
      <c r="AS235" s="23">
        <f>COUNTIFS('Faturamento SP2'!$D$2:$D$557,'Infos Relatório'!$B$164,'Faturamento SP2'!$E$2:$E$557,'Infos Relatório'!$B235,'Faturamento SP2'!$Z$2:$Z$557,'Infos Relatório'!AS$1)</f>
        <v>0</v>
      </c>
      <c r="AT235" s="14">
        <f>SUMIFS('Faturamento SP2'!$G$2:$G$557,'Faturamento SP2'!$D$2:$D$557,'Infos Relatório'!$B$164,'Faturamento SP2'!$E$2:$E$557,'Infos Relatório'!$B235,'Faturamento SP2'!$Z$2:$Z$557,'Infos Relatório'!AS$1)</f>
        <v>0</v>
      </c>
      <c r="AU235" s="14">
        <f>SUMIFS('Faturamento SP2'!$J$2:$J$557,'Faturamento SP2'!$D$2:$D$557,'Infos Relatório'!$B$164,'Faturamento SP2'!$E$2:$E$557,'Infos Relatório'!$B235,'Faturamento SP2'!$Z$2:$Z$557,'Infos Relatório'!AS$1)</f>
        <v>0</v>
      </c>
      <c r="AV235" s="15">
        <f>SUMIFS('Faturamento SP2'!$O$2:$O$557,'Faturamento SP2'!$D$2:$D$557,'Infos Relatório'!$B$164,'Faturamento SP2'!$E$2:$E$557,'Infos Relatório'!$B235,'Faturamento SP2'!$Z$2:$Z$557,'Infos Relatório'!AS$1,'Faturamento SP2'!$T$2:$T$557,"Sim")+SUMIFS('Faturamento SP2'!$P$2:$P$557,'Faturamento SP2'!$D$2:$D$557,'Infos Relatório'!$B$164,'Faturamento SP2'!$E$2:$E$557,'Infos Relatório'!$B235,'Faturamento SP2'!$Z$2:$Z$557,'Infos Relatório'!AS$1,'Faturamento SP2'!$T$2:$T$557,"Sim")</f>
        <v>0</v>
      </c>
      <c r="AW235" s="27" t="e">
        <f t="shared" si="79"/>
        <v>#DIV/0!</v>
      </c>
      <c r="AX235" s="24">
        <f>SUMIFS('Faturamento SP2'!$H$2:$H$557,'Faturamento SP2'!$D$2:$D$557,'Infos Relatório'!$B$164,'Faturamento SP2'!$E$2:$E$557,'Infos Relatório'!$B235,'Faturamento SP2'!$Z$2:$Z$557,'Infos Relatório'!AS$1)</f>
        <v>0</v>
      </c>
      <c r="AY235" s="23">
        <f>COUNTIFS('Faturamento SP2'!$D$2:$D$557,'Infos Relatório'!$B$164,'Faturamento SP2'!$E$2:$E$557,'Infos Relatório'!$B235,'Faturamento SP2'!$Z$2:$Z$557,'Infos Relatório'!AY$1)</f>
        <v>0</v>
      </c>
      <c r="AZ235" s="14">
        <f>SUMIFS('Faturamento SP2'!$G$2:$G$557,'Faturamento SP2'!$D$2:$D$557,'Infos Relatório'!$B$164,'Faturamento SP2'!$E$2:$E$557,'Infos Relatório'!$B235,'Faturamento SP2'!$Z$2:$Z$557,'Infos Relatório'!AY$1)</f>
        <v>0</v>
      </c>
      <c r="BA235" s="14">
        <f>SUMIFS('Faturamento SP2'!$J$2:$J$557,'Faturamento SP2'!$D$2:$D$557,'Infos Relatório'!$B$164,'Faturamento SP2'!$E$2:$E$557,'Infos Relatório'!$B235,'Faturamento SP2'!$Z$2:$Z$557,'Infos Relatório'!AY$1)</f>
        <v>0</v>
      </c>
      <c r="BB235" s="15">
        <f>SUMIFS('Faturamento SP2'!$O$2:$O$557,'Faturamento SP2'!$D$2:$D$557,'Infos Relatório'!$B$164,'Faturamento SP2'!$E$2:$E$557,'Infos Relatório'!$B235,'Faturamento SP2'!$Z$2:$Z$557,'Infos Relatório'!AY$1,'Faturamento SP2'!$T$2:$T$557,"Sim")+SUMIFS('Faturamento SP2'!$P$2:$P$557,'Faturamento SP2'!$D$2:$D$557,'Infos Relatório'!$B$164,'Faturamento SP2'!$E$2:$E$557,'Infos Relatório'!$B235,'Faturamento SP2'!$Z$2:$Z$557,'Infos Relatório'!AY$1,'Faturamento SP2'!$T$2:$T$557,"Sim")</f>
        <v>0</v>
      </c>
      <c r="BC235" s="27" t="e">
        <f t="shared" si="80"/>
        <v>#DIV/0!</v>
      </c>
      <c r="BD235" s="24">
        <f>SUMIFS('Faturamento SP2'!$H$2:$H$557,'Faturamento SP2'!$D$2:$D$557,'Infos Relatório'!$B$164,'Faturamento SP2'!$E$2:$E$557,'Infos Relatório'!$B235,'Faturamento SP2'!$Z$2:$Z$557,'Infos Relatório'!AY$1)</f>
        <v>0</v>
      </c>
      <c r="BE235" s="23">
        <f>COUNTIFS('Faturamento SP2'!$D$2:$D$557,'Infos Relatório'!$B$164,'Faturamento SP2'!$E$2:$E$557,'Infos Relatório'!$B235,'Faturamento SP2'!$Z$2:$Z$557,'Infos Relatório'!BE$1)</f>
        <v>0</v>
      </c>
      <c r="BF235" s="14">
        <f>SUMIFS('Faturamento SP2'!$G$2:$G$557,'Faturamento SP2'!$D$2:$D$557,'Infos Relatório'!$B$164,'Faturamento SP2'!$E$2:$E$557,'Infos Relatório'!$B235,'Faturamento SP2'!$Z$2:$Z$557,'Infos Relatório'!BE$1)</f>
        <v>0</v>
      </c>
      <c r="BG235" s="14">
        <f>SUMIFS('Faturamento SP2'!$J$2:$J$557,'Faturamento SP2'!$D$2:$D$557,'Infos Relatório'!$B$164,'Faturamento SP2'!$E$2:$E$557,'Infos Relatório'!$B235,'Faturamento SP2'!$Z$2:$Z$557,'Infos Relatório'!BE$1)</f>
        <v>0</v>
      </c>
      <c r="BH235" s="15">
        <f>SUMIFS('Faturamento SP2'!$O$2:$O$557,'Faturamento SP2'!$D$2:$D$557,'Infos Relatório'!$B$164,'Faturamento SP2'!$E$2:$E$557,'Infos Relatório'!$B235,'Faturamento SP2'!$Z$2:$Z$557,'Infos Relatório'!BE$1,'Faturamento SP2'!$T$2:$T$557,"Sim")+SUMIFS('Faturamento SP2'!$P$2:$P$557,'Faturamento SP2'!$D$2:$D$557,'Infos Relatório'!$B$164,'Faturamento SP2'!$E$2:$E$557,'Infos Relatório'!$B235,'Faturamento SP2'!$Z$2:$Z$557,'Infos Relatório'!BE$1,'Faturamento SP2'!$T$2:$T$557,"Sim")</f>
        <v>0</v>
      </c>
      <c r="BI235" s="27" t="e">
        <f t="shared" si="81"/>
        <v>#DIV/0!</v>
      </c>
      <c r="BJ235" s="24">
        <f>SUMIFS('Faturamento SP2'!$H$2:$H$557,'Faturamento SP2'!$D$2:$D$557,'Infos Relatório'!$B$164,'Faturamento SP2'!$E$2:$E$557,'Infos Relatório'!$B235,'Faturamento SP2'!$Z$2:$Z$557,'Infos Relatório'!BE$1)</f>
        <v>0</v>
      </c>
      <c r="BK235" s="23">
        <f>COUNTIFS('Faturamento SP2'!$D$2:$D$557,'Infos Relatório'!$B$164,'Faturamento SP2'!$E$2:$E$557,'Infos Relatório'!$B235,'Faturamento SP2'!$Z$2:$Z$557,'Infos Relatório'!BK$1)</f>
        <v>0</v>
      </c>
      <c r="BL235" s="14">
        <f>SUMIFS('Faturamento SP2'!$G$2:$G$557,'Faturamento SP2'!$D$2:$D$557,'Infos Relatório'!$B$164,'Faturamento SP2'!$E$2:$E$557,'Infos Relatório'!$B235,'Faturamento SP2'!$Z$2:$Z$557,'Infos Relatório'!BK$1)</f>
        <v>0</v>
      </c>
      <c r="BM235" s="14">
        <f>SUMIFS('Faturamento SP2'!$J$2:$J$557,'Faturamento SP2'!$D$2:$D$557,'Infos Relatório'!$B$164,'Faturamento SP2'!$E$2:$E$557,'Infos Relatório'!$B235,'Faturamento SP2'!$Z$2:$Z$557,'Infos Relatório'!BK$1)</f>
        <v>0</v>
      </c>
      <c r="BN235" s="15">
        <f>SUMIFS('Faturamento SP2'!$O$2:$O$557,'Faturamento SP2'!$D$2:$D$557,'Infos Relatório'!$B$164,'Faturamento SP2'!$E$2:$E$557,'Infos Relatório'!$B235,'Faturamento SP2'!$Z$2:$Z$557,'Infos Relatório'!BK$1,'Faturamento SP2'!$T$2:$T$557,"Sim")+SUMIFS('Faturamento SP2'!$P$2:$P$557,'Faturamento SP2'!$D$2:$D$557,'Infos Relatório'!$B$164,'Faturamento SP2'!$E$2:$E$557,'Infos Relatório'!$B235,'Faturamento SP2'!$Z$2:$Z$557,'Infos Relatório'!BK$1,'Faturamento SP2'!$T$2:$T$557,"Sim")</f>
        <v>0</v>
      </c>
      <c r="BO235" s="27" t="e">
        <f t="shared" si="82"/>
        <v>#DIV/0!</v>
      </c>
      <c r="BP235" s="24">
        <f>SUMIFS('Faturamento SP2'!$H$2:$H$557,'Faturamento SP2'!$D$2:$D$557,'Infos Relatório'!$B$164,'Faturamento SP2'!$E$2:$E$557,'Infos Relatório'!$B235,'Faturamento SP2'!$Z$2:$Z$557,'Infos Relatório'!BK$1)</f>
        <v>0</v>
      </c>
      <c r="BQ235" s="23">
        <f>COUNTIFS('Faturamento SP2'!$D$2:$D$557,'Infos Relatório'!$B$164,'Faturamento SP2'!$E$2:$E$557,'Infos Relatório'!$B235,'Faturamento SP2'!$Z$2:$Z$557,'Infos Relatório'!BQ$1)</f>
        <v>0</v>
      </c>
      <c r="BR235" s="14">
        <f>SUMIFS('Faturamento SP2'!$G$2:$G$557,'Faturamento SP2'!$D$2:$D$557,'Infos Relatório'!$B$164,'Faturamento SP2'!$E$2:$E$557,'Infos Relatório'!$B235,'Faturamento SP2'!$Z$2:$Z$557,'Infos Relatório'!BQ$1)</f>
        <v>0</v>
      </c>
      <c r="BS235" s="14">
        <f>SUMIFS('Faturamento SP2'!$J$2:$J$557,'Faturamento SP2'!$D$2:$D$557,'Infos Relatório'!$B$164,'Faturamento SP2'!$E$2:$E$557,'Infos Relatório'!$B235,'Faturamento SP2'!$Z$2:$Z$557,'Infos Relatório'!BQ$1)</f>
        <v>0</v>
      </c>
      <c r="BT235" s="15">
        <f>SUMIFS('Faturamento SP2'!$O$2:$O$557,'Faturamento SP2'!$D$2:$D$557,'Infos Relatório'!$B$164,'Faturamento SP2'!$E$2:$E$557,'Infos Relatório'!$B235,'Faturamento SP2'!$Z$2:$Z$557,'Infos Relatório'!BQ$1,'Faturamento SP2'!$T$2:$T$557,"Sim")+SUMIFS('Faturamento SP2'!$P$2:$P$557,'Faturamento SP2'!$D$2:$D$557,'Infos Relatório'!$B$164,'Faturamento SP2'!$E$2:$E$557,'Infos Relatório'!$B235,'Faturamento SP2'!$Z$2:$Z$557,'Infos Relatório'!BQ$1,'Faturamento SP2'!$T$2:$T$557,"Sim")</f>
        <v>0</v>
      </c>
      <c r="BU235" s="27" t="e">
        <f t="shared" si="83"/>
        <v>#DIV/0!</v>
      </c>
      <c r="BV235" s="24">
        <f>SUMIFS('Faturamento SP2'!$H$2:$H$557,'Faturamento SP2'!$D$2:$D$557,'Infos Relatório'!$B$164,'Faturamento SP2'!$E$2:$E$557,'Infos Relatório'!$B235,'Faturamento SP2'!$Z$2:$Z$557,'Infos Relatório'!BQ$1)</f>
        <v>0</v>
      </c>
    </row>
    <row r="236" spans="2:74">
      <c r="B236" s="17" t="s">
        <v>4</v>
      </c>
      <c r="C236" s="23">
        <f>COUNTIFS('Faturamento SP2'!$D$2:$D$557,'Infos Relatório'!$B$164,'Faturamento SP2'!$E$2:$E$557,'Infos Relatório'!$B236,'Faturamento SP2'!$Z$2:$Z$557,'Infos Relatório'!C$1)</f>
        <v>0</v>
      </c>
      <c r="D236" s="14">
        <f>SUMIFS('Faturamento SP2'!$G$2:$G$557,'Faturamento SP2'!$D$2:$D$557,'Infos Relatório'!$B$164,'Faturamento SP2'!$E$2:$E$557,'Infos Relatório'!$B236,'Faturamento SP2'!$Z$2:$Z$557,'Infos Relatório'!C$1)</f>
        <v>0</v>
      </c>
      <c r="E236" s="55">
        <f>SUMIFS('Faturamento SP2'!$J$2:$J$557,'Faturamento SP2'!$D$2:$D$557,'Infos Relatório'!$B$164,'Faturamento SP2'!$E$2:$E$557,'Infos Relatório'!$B236,'Faturamento SP2'!$Z$2:$Z$557,'Infos Relatório'!C$1)</f>
        <v>0</v>
      </c>
      <c r="F236" s="15">
        <f>SUMIFS('Faturamento SP2'!$O$2:$O$557,'Faturamento SP2'!$D$2:$D$557,'Infos Relatório'!$B$164,'Faturamento SP2'!$E$2:$E$557,'Infos Relatório'!$B236,'Faturamento SP2'!$Z$2:$Z$557,'Infos Relatório'!C$1,'Faturamento SP2'!$T$2:$T$557,"Sim")+SUMIFS('Faturamento SP2'!$P$2:$P$557,'Faturamento SP2'!$D$2:$D$557,'Infos Relatório'!$B$164,'Faturamento SP2'!$E$2:$E$557,'Infos Relatório'!$B236,'Faturamento SP2'!$Z$2:$Z$557,'Infos Relatório'!C$1,'Faturamento SP2'!$T$2:$T$557,"Sim")</f>
        <v>0</v>
      </c>
      <c r="G236" s="60" t="e">
        <f t="shared" ref="G236" si="84">F236/E236</f>
        <v>#DIV/0!</v>
      </c>
      <c r="H236" s="24">
        <f>SUMIFS('Faturamento SP2'!$H$2:$H$557,'Faturamento SP2'!$D$2:$D$557,'Infos Relatório'!$B$164,'Faturamento SP2'!$E$2:$E$557,'Infos Relatório'!$B236,'Faturamento SP2'!$Z$2:$Z$557,'Infos Relatório'!C$1)</f>
        <v>0</v>
      </c>
      <c r="I236" s="23">
        <f>COUNTIFS('Faturamento SP2'!$D$2:$D$557,'Infos Relatório'!$B$164,'Faturamento SP2'!$E$2:$E$557,'Infos Relatório'!$B236,'Faturamento SP2'!$Z$2:$Z$557,'Infos Relatório'!I$1)</f>
        <v>0</v>
      </c>
      <c r="J236" s="14">
        <f>SUMIFS('Faturamento SP2'!$G$2:$G$557,'Faturamento SP2'!$D$2:$D$557,'Infos Relatório'!$B$164,'Faturamento SP2'!$E$2:$E$557,'Infos Relatório'!$B236,'Faturamento SP2'!$Z$2:$Z$557,'Infos Relatório'!I$1)</f>
        <v>0</v>
      </c>
      <c r="K236" s="55">
        <f>SUMIFS('Faturamento SP2'!$J$2:$J$557,'Faturamento SP2'!$D$2:$D$557,'Infos Relatório'!$B$164,'Faturamento SP2'!$E$2:$E$557,'Infos Relatório'!$B236,'Faturamento SP2'!$Z$2:$Z$557,'Infos Relatório'!I$1)</f>
        <v>0</v>
      </c>
      <c r="L236" s="15">
        <f>SUMIFS('Faturamento SP2'!$O$2:$O$557,'Faturamento SP2'!$D$2:$D$557,'Infos Relatório'!$B$164,'Faturamento SP2'!$E$2:$E$557,'Infos Relatório'!$B236,'Faturamento SP2'!$Z$2:$Z$557,'Infos Relatório'!I$1,'Faturamento SP2'!$T$2:$T$557,"Sim")+SUMIFS('Faturamento SP2'!$P$2:$P$557,'Faturamento SP2'!$D$2:$D$557,'Infos Relatório'!$B$164,'Faturamento SP2'!$E$2:$E$557,'Infos Relatório'!$B236,'Faturamento SP2'!$Z$2:$Z$557,'Infos Relatório'!I$1,'Faturamento SP2'!$T$2:$T$557,"Sim")</f>
        <v>0</v>
      </c>
      <c r="M236" s="27" t="e">
        <f t="shared" ref="M236" si="85">L236/K236</f>
        <v>#DIV/0!</v>
      </c>
      <c r="N236" s="24">
        <f>SUMIFS('Faturamento SP2'!$H$2:$H$557,'Faturamento SP2'!$D$2:$D$557,'Infos Relatório'!$B$164,'Faturamento SP2'!$E$2:$E$557,'Infos Relatório'!$B236,'Faturamento SP2'!$Z$2:$Z$557,'Infos Relatório'!I$1)</f>
        <v>0</v>
      </c>
      <c r="O236" s="23">
        <f>COUNTIFS('Faturamento SP2'!$D$2:$D$557,'Infos Relatório'!$B$164,'Faturamento SP2'!$E$2:$E$557,'Infos Relatório'!$B236,'Faturamento SP2'!$Z$2:$Z$557,'Infos Relatório'!O$1)</f>
        <v>0</v>
      </c>
      <c r="P236" s="14">
        <f>SUMIFS('Faturamento SP2'!$G$2:$G$557,'Faturamento SP2'!$D$2:$D$557,'Infos Relatório'!$B$164,'Faturamento SP2'!$E$2:$E$557,'Infos Relatório'!$B236,'Faturamento SP2'!$Z$2:$Z$557,'Infos Relatório'!O$1)</f>
        <v>0</v>
      </c>
      <c r="Q236" s="14">
        <f>SUMIFS('Faturamento SP2'!$J$2:$J$557,'Faturamento SP2'!$D$2:$D$557,'Infos Relatório'!$B$164,'Faturamento SP2'!$E$2:$E$557,'Infos Relatório'!$B236,'Faturamento SP2'!$Z$2:$Z$557,'Infos Relatório'!O$1)</f>
        <v>0</v>
      </c>
      <c r="R236" s="15">
        <f>SUMIFS('Faturamento SP2'!$O$2:$O$557,'Faturamento SP2'!$D$2:$D$557,'Infos Relatório'!$B$164,'Faturamento SP2'!$E$2:$E$557,'Infos Relatório'!$B236,'Faturamento SP2'!$Z$2:$Z$557,'Infos Relatório'!O$1,'Faturamento SP2'!$T$2:$T$557,"Sim")+SUMIFS('Faturamento SP2'!$P$2:$P$557,'Faturamento SP2'!$D$2:$D$557,'Infos Relatório'!$B$164,'Faturamento SP2'!$E$2:$E$557,'Infos Relatório'!$B236,'Faturamento SP2'!$Z$2:$Z$557,'Infos Relatório'!O$1,'Faturamento SP2'!$T$2:$T$557,"Sim")</f>
        <v>0</v>
      </c>
      <c r="S236" s="27" t="e">
        <f t="shared" ref="S236" si="86">R236/Q236</f>
        <v>#DIV/0!</v>
      </c>
      <c r="T236" s="24">
        <f>SUMIFS('Faturamento SP2'!$H$2:$H$557,'Faturamento SP2'!$D$2:$D$557,'Infos Relatório'!$B$164,'Faturamento SP2'!$E$2:$E$557,'Infos Relatório'!$B236,'Faturamento SP2'!$Z$2:$Z$557,'Infos Relatório'!O$1)</f>
        <v>0</v>
      </c>
      <c r="U236" s="23">
        <f>COUNTIFS('Faturamento SP2'!$D$2:$D$557,'Infos Relatório'!$B$164,'Faturamento SP2'!$E$2:$E$557,'Infos Relatório'!$B236,'Faturamento SP2'!$Z$2:$Z$557,'Infos Relatório'!U$1)</f>
        <v>0</v>
      </c>
      <c r="V236" s="14">
        <f>SUMIFS('Faturamento SP2'!$G$2:$G$557,'Faturamento SP2'!$D$2:$D$557,'Infos Relatório'!$B$164,'Faturamento SP2'!$E$2:$E$557,'Infos Relatório'!$B236,'Faturamento SP2'!$Z$2:$Z$557,'Infos Relatório'!U$1)</f>
        <v>0</v>
      </c>
      <c r="W236" s="14">
        <f>SUMIFS('Faturamento SP2'!$J$2:$J$557,'Faturamento SP2'!$D$2:$D$557,'Infos Relatório'!$B$164,'Faturamento SP2'!$E$2:$E$557,'Infos Relatório'!$B236,'Faturamento SP2'!$Z$2:$Z$557,'Infos Relatório'!U$1)</f>
        <v>0</v>
      </c>
      <c r="X236" s="15">
        <f>SUMIFS('Faturamento SP2'!$O$2:$O$557,'Faturamento SP2'!$D$2:$D$557,'Infos Relatório'!$B$164,'Faturamento SP2'!$E$2:$E$557,'Infos Relatório'!$B236,'Faturamento SP2'!$Z$2:$Z$557,'Infos Relatório'!U$1,'Faturamento SP2'!$T$2:$T$557,"Sim")+SUMIFS('Faturamento SP2'!$P$2:$P$557,'Faturamento SP2'!$D$2:$D$557,'Infos Relatório'!$B$164,'Faturamento SP2'!$E$2:$E$557,'Infos Relatório'!$B236,'Faturamento SP2'!$Z$2:$Z$557,'Infos Relatório'!U$1,'Faturamento SP2'!$T$2:$T$557,"Sim")</f>
        <v>0</v>
      </c>
      <c r="Y236" s="27" t="e">
        <f t="shared" ref="Y236" si="87">X236/W236</f>
        <v>#DIV/0!</v>
      </c>
      <c r="Z236" s="24">
        <f>SUMIFS('Faturamento SP2'!$H$2:$H$557,'Faturamento SP2'!$D$2:$D$557,'Infos Relatório'!$B$164,'Faturamento SP2'!$E$2:$E$557,'Infos Relatório'!$B236,'Faturamento SP2'!$Z$2:$Z$557,'Infos Relatório'!U$1)</f>
        <v>0</v>
      </c>
      <c r="AA236" s="23">
        <f>COUNTIFS('Faturamento SP2'!$D$2:$D$557,'Infos Relatório'!$B$164,'Faturamento SP2'!$E$2:$E$557,'Infos Relatório'!$B236,'Faturamento SP2'!$Z$2:$Z$557,'Infos Relatório'!AA$1)</f>
        <v>0</v>
      </c>
      <c r="AB236" s="14">
        <f>SUMIFS('Faturamento SP2'!$G$2:$G$557,'Faturamento SP2'!$D$2:$D$557,'Infos Relatório'!$B$164,'Faturamento SP2'!$E$2:$E$557,'Infos Relatório'!$B236,'Faturamento SP2'!$Z$2:$Z$557,'Infos Relatório'!AA$1)</f>
        <v>0</v>
      </c>
      <c r="AC236" s="14">
        <f>SUMIFS('Faturamento SP2'!$J$2:$J$557,'Faturamento SP2'!$D$2:$D$557,'Infos Relatório'!$B$164,'Faturamento SP2'!$E$2:$E$557,'Infos Relatório'!$B236,'Faturamento SP2'!$Z$2:$Z$557,'Infos Relatório'!AA$1)</f>
        <v>0</v>
      </c>
      <c r="AD236" s="15">
        <f>SUMIFS('Faturamento SP2'!$O$2:$O$557,'Faturamento SP2'!$D$2:$D$557,'Infos Relatório'!$B$164,'Faturamento SP2'!$E$2:$E$557,'Infos Relatório'!$B236,'Faturamento SP2'!$Z$2:$Z$557,'Infos Relatório'!AA$1,'Faturamento SP2'!$T$2:$T$557,"Sim")+SUMIFS('Faturamento SP2'!$P$2:$P$557,'Faturamento SP2'!$D$2:$D$557,'Infos Relatório'!$B$164,'Faturamento SP2'!$E$2:$E$557,'Infos Relatório'!$B236,'Faturamento SP2'!$Z$2:$Z$557,'Infos Relatório'!AA$1,'Faturamento SP2'!$T$2:$T$557,"Sim")</f>
        <v>0</v>
      </c>
      <c r="AE236" s="27" t="e">
        <f t="shared" ref="AE236" si="88">AD236/AC236</f>
        <v>#DIV/0!</v>
      </c>
      <c r="AF236" s="24">
        <f>SUMIFS('Faturamento SP2'!$H$2:$H$557,'Faturamento SP2'!$D$2:$D$557,'Infos Relatório'!$B$164,'Faturamento SP2'!$E$2:$E$557,'Infos Relatório'!$B236,'Faturamento SP2'!$Z$2:$Z$557,'Infos Relatório'!AA$1)</f>
        <v>0</v>
      </c>
      <c r="AG236" s="23">
        <f>COUNTIFS('Faturamento SP2'!$D$2:$D$557,'Infos Relatório'!$B$164,'Faturamento SP2'!$E$2:$E$557,'Infos Relatório'!$B236,'Faturamento SP2'!$Z$2:$Z$557,'Infos Relatório'!AG$1)</f>
        <v>0</v>
      </c>
      <c r="AH236" s="14">
        <f>SUMIFS('Faturamento SP2'!$G$2:$G$557,'Faturamento SP2'!$D$2:$D$557,'Infos Relatório'!$B$164,'Faturamento SP2'!$E$2:$E$557,'Infos Relatório'!$B236,'Faturamento SP2'!$Z$2:$Z$557,'Infos Relatório'!AG$1)</f>
        <v>0</v>
      </c>
      <c r="AI236" s="14">
        <f>SUMIFS('Faturamento SP2'!$J$2:$J$557,'Faturamento SP2'!$D$2:$D$557,'Infos Relatório'!$B$164,'Faturamento SP2'!$E$2:$E$557,'Infos Relatório'!$B236,'Faturamento SP2'!$Z$2:$Z$557,'Infos Relatório'!AG$1)</f>
        <v>0</v>
      </c>
      <c r="AJ236" s="15">
        <f>SUMIFS('Faturamento SP2'!$O$2:$O$557,'Faturamento SP2'!$D$2:$D$557,'Infos Relatório'!$B$164,'Faturamento SP2'!$E$2:$E$557,'Infos Relatório'!$B236,'Faturamento SP2'!$Z$2:$Z$557,'Infos Relatório'!AG$1,'Faturamento SP2'!$T$2:$T$557,"Sim")+SUMIFS('Faturamento SP2'!$P$2:$P$557,'Faturamento SP2'!$D$2:$D$557,'Infos Relatório'!$B$164,'Faturamento SP2'!$E$2:$E$557,'Infos Relatório'!$B236,'Faturamento SP2'!$Z$2:$Z$557,'Infos Relatório'!AG$1,'Faturamento SP2'!$T$2:$T$557,"Sim")</f>
        <v>0</v>
      </c>
      <c r="AK236" s="27" t="e">
        <f t="shared" ref="AK236" si="89">AJ236/AI236</f>
        <v>#DIV/0!</v>
      </c>
      <c r="AL236" s="24">
        <f>SUMIFS('Faturamento SP2'!$H$2:$H$557,'Faturamento SP2'!$D$2:$D$557,'Infos Relatório'!$B$164,'Faturamento SP2'!$E$2:$E$557,'Infos Relatório'!$B236,'Faturamento SP2'!$Z$2:$Z$557,'Infos Relatório'!AG$1)</f>
        <v>0</v>
      </c>
      <c r="AM236" s="23">
        <f>COUNTIFS('Faturamento SP2'!$D$2:$D$557,'Infos Relatório'!$B$164,'Faturamento SP2'!$E$2:$E$557,'Infos Relatório'!$B236,'Faturamento SP2'!$Z$2:$Z$557,'Infos Relatório'!AM$1)</f>
        <v>0</v>
      </c>
      <c r="AN236" s="14">
        <f>SUMIFS('Faturamento SP2'!$G$2:$G$557,'Faturamento SP2'!$D$2:$D$557,'Infos Relatório'!$B$164,'Faturamento SP2'!$E$2:$E$557,'Infos Relatório'!$B236,'Faturamento SP2'!$Z$2:$Z$557,'Infos Relatório'!AM$1)</f>
        <v>0</v>
      </c>
      <c r="AO236" s="14">
        <f>SUMIFS('Faturamento SP2'!$J$2:$J$557,'Faturamento SP2'!$D$2:$D$557,'Infos Relatório'!$B$164,'Faturamento SP2'!$E$2:$E$557,'Infos Relatório'!$B236,'Faturamento SP2'!$Z$2:$Z$557,'Infos Relatório'!AM$1)</f>
        <v>0</v>
      </c>
      <c r="AP236" s="15">
        <f>SUMIFS('Faturamento SP2'!$O$2:$O$557,'Faturamento SP2'!$D$2:$D$557,'Infos Relatório'!$B$164,'Faturamento SP2'!$E$2:$E$557,'Infos Relatório'!$B236,'Faturamento SP2'!$Z$2:$Z$557,'Infos Relatório'!AM$1,'Faturamento SP2'!$T$2:$T$557,"Sim")+SUMIFS('Faturamento SP2'!$P$2:$P$557,'Faturamento SP2'!$D$2:$D$557,'Infos Relatório'!$B$164,'Faturamento SP2'!$E$2:$E$557,'Infos Relatório'!$B236,'Faturamento SP2'!$Z$2:$Z$557,'Infos Relatório'!AM$1,'Faturamento SP2'!$T$2:$T$557,"Sim")</f>
        <v>0</v>
      </c>
      <c r="AQ236" s="27" t="e">
        <f t="shared" ref="AQ236" si="90">AP236/AO236</f>
        <v>#DIV/0!</v>
      </c>
      <c r="AR236" s="24">
        <f>SUMIFS('Faturamento SP2'!$H$2:$H$557,'Faturamento SP2'!$D$2:$D$557,'Infos Relatório'!$B$164,'Faturamento SP2'!$E$2:$E$557,'Infos Relatório'!$B236,'Faturamento SP2'!$Z$2:$Z$557,'Infos Relatório'!AM$1)</f>
        <v>0</v>
      </c>
      <c r="AS236" s="23">
        <f>COUNTIFS('Faturamento SP2'!$D$2:$D$557,'Infos Relatório'!$B$164,'Faturamento SP2'!$E$2:$E$557,'Infos Relatório'!$B236,'Faturamento SP2'!$Z$2:$Z$557,'Infos Relatório'!AS$1)</f>
        <v>0</v>
      </c>
      <c r="AT236" s="14">
        <f>SUMIFS('Faturamento SP2'!$G$2:$G$557,'Faturamento SP2'!$D$2:$D$557,'Infos Relatório'!$B$164,'Faturamento SP2'!$E$2:$E$557,'Infos Relatório'!$B236,'Faturamento SP2'!$Z$2:$Z$557,'Infos Relatório'!AS$1)</f>
        <v>0</v>
      </c>
      <c r="AU236" s="14">
        <f>SUMIFS('Faturamento SP2'!$J$2:$J$557,'Faturamento SP2'!$D$2:$D$557,'Infos Relatório'!$B$164,'Faturamento SP2'!$E$2:$E$557,'Infos Relatório'!$B236,'Faturamento SP2'!$Z$2:$Z$557,'Infos Relatório'!AS$1)</f>
        <v>0</v>
      </c>
      <c r="AV236" s="15">
        <f>SUMIFS('Faturamento SP2'!$O$2:$O$557,'Faturamento SP2'!$D$2:$D$557,'Infos Relatório'!$B$164,'Faturamento SP2'!$E$2:$E$557,'Infos Relatório'!$B236,'Faturamento SP2'!$Z$2:$Z$557,'Infos Relatório'!AS$1,'Faturamento SP2'!$T$2:$T$557,"Sim")+SUMIFS('Faturamento SP2'!$P$2:$P$557,'Faturamento SP2'!$D$2:$D$557,'Infos Relatório'!$B$164,'Faturamento SP2'!$E$2:$E$557,'Infos Relatório'!$B236,'Faturamento SP2'!$Z$2:$Z$557,'Infos Relatório'!AS$1,'Faturamento SP2'!$T$2:$T$557,"Sim")</f>
        <v>0</v>
      </c>
      <c r="AW236" s="27" t="e">
        <f t="shared" ref="AW236" si="91">AV236/AU236</f>
        <v>#DIV/0!</v>
      </c>
      <c r="AX236" s="24">
        <f>SUMIFS('Faturamento SP2'!$H$2:$H$557,'Faturamento SP2'!$D$2:$D$557,'Infos Relatório'!$B$164,'Faturamento SP2'!$E$2:$E$557,'Infos Relatório'!$B236,'Faturamento SP2'!$Z$2:$Z$557,'Infos Relatório'!AS$1)</f>
        <v>0</v>
      </c>
      <c r="AY236" s="23">
        <f>COUNTIFS('Faturamento SP2'!$D$2:$D$557,'Infos Relatório'!$B$164,'Faturamento SP2'!$E$2:$E$557,'Infos Relatório'!$B236,'Faturamento SP2'!$Z$2:$Z$557,'Infos Relatório'!AY$1)</f>
        <v>0</v>
      </c>
      <c r="AZ236" s="14">
        <f>SUMIFS('Faturamento SP2'!$G$2:$G$557,'Faturamento SP2'!$D$2:$D$557,'Infos Relatório'!$B$164,'Faturamento SP2'!$E$2:$E$557,'Infos Relatório'!$B236,'Faturamento SP2'!$Z$2:$Z$557,'Infos Relatório'!AY$1)</f>
        <v>0</v>
      </c>
      <c r="BA236" s="14">
        <f>SUMIFS('Faturamento SP2'!$J$2:$J$557,'Faturamento SP2'!$D$2:$D$557,'Infos Relatório'!$B$164,'Faturamento SP2'!$E$2:$E$557,'Infos Relatório'!$B236,'Faturamento SP2'!$Z$2:$Z$557,'Infos Relatório'!AY$1)</f>
        <v>0</v>
      </c>
      <c r="BB236" s="15">
        <f>SUMIFS('Faturamento SP2'!$O$2:$O$557,'Faturamento SP2'!$D$2:$D$557,'Infos Relatório'!$B$164,'Faturamento SP2'!$E$2:$E$557,'Infos Relatório'!$B236,'Faturamento SP2'!$Z$2:$Z$557,'Infos Relatório'!AY$1,'Faturamento SP2'!$T$2:$T$557,"Sim")+SUMIFS('Faturamento SP2'!$P$2:$P$557,'Faturamento SP2'!$D$2:$D$557,'Infos Relatório'!$B$164,'Faturamento SP2'!$E$2:$E$557,'Infos Relatório'!$B236,'Faturamento SP2'!$Z$2:$Z$557,'Infos Relatório'!AY$1,'Faturamento SP2'!$T$2:$T$557,"Sim")</f>
        <v>0</v>
      </c>
      <c r="BC236" s="27" t="e">
        <f t="shared" ref="BC236" si="92">BB236/BA236</f>
        <v>#DIV/0!</v>
      </c>
      <c r="BD236" s="24">
        <f>SUMIFS('Faturamento SP2'!$H$2:$H$557,'Faturamento SP2'!$D$2:$D$557,'Infos Relatório'!$B$164,'Faturamento SP2'!$E$2:$E$557,'Infos Relatório'!$B236,'Faturamento SP2'!$Z$2:$Z$557,'Infos Relatório'!AY$1)</f>
        <v>0</v>
      </c>
      <c r="BE236" s="23">
        <f>COUNTIFS('Faturamento SP2'!$D$2:$D$557,'Infos Relatório'!$B$164,'Faturamento SP2'!$E$2:$E$557,'Infos Relatório'!$B236,'Faturamento SP2'!$Z$2:$Z$557,'Infos Relatório'!BE$1)</f>
        <v>0</v>
      </c>
      <c r="BF236" s="14">
        <f>SUMIFS('Faturamento SP2'!$G$2:$G$557,'Faturamento SP2'!$D$2:$D$557,'Infos Relatório'!$B$164,'Faturamento SP2'!$E$2:$E$557,'Infos Relatório'!$B236,'Faturamento SP2'!$Z$2:$Z$557,'Infos Relatório'!BE$1)</f>
        <v>0</v>
      </c>
      <c r="BG236" s="14">
        <f>SUMIFS('Faturamento SP2'!$J$2:$J$557,'Faturamento SP2'!$D$2:$D$557,'Infos Relatório'!$B$164,'Faturamento SP2'!$E$2:$E$557,'Infos Relatório'!$B236,'Faturamento SP2'!$Z$2:$Z$557,'Infos Relatório'!BE$1)</f>
        <v>0</v>
      </c>
      <c r="BH236" s="15">
        <f>SUMIFS('Faturamento SP2'!$O$2:$O$557,'Faturamento SP2'!$D$2:$D$557,'Infos Relatório'!$B$164,'Faturamento SP2'!$E$2:$E$557,'Infos Relatório'!$B236,'Faturamento SP2'!$Z$2:$Z$557,'Infos Relatório'!BE$1,'Faturamento SP2'!$T$2:$T$557,"Sim")+SUMIFS('Faturamento SP2'!$P$2:$P$557,'Faturamento SP2'!$D$2:$D$557,'Infos Relatório'!$B$164,'Faturamento SP2'!$E$2:$E$557,'Infos Relatório'!$B236,'Faturamento SP2'!$Z$2:$Z$557,'Infos Relatório'!BE$1,'Faturamento SP2'!$T$2:$T$557,"Sim")</f>
        <v>0</v>
      </c>
      <c r="BI236" s="27" t="e">
        <f t="shared" ref="BI236" si="93">BH236/BG236</f>
        <v>#DIV/0!</v>
      </c>
      <c r="BJ236" s="24">
        <f>SUMIFS('Faturamento SP2'!$H$2:$H$557,'Faturamento SP2'!$D$2:$D$557,'Infos Relatório'!$B$164,'Faturamento SP2'!$E$2:$E$557,'Infos Relatório'!$B236,'Faturamento SP2'!$Z$2:$Z$557,'Infos Relatório'!BE$1)</f>
        <v>0</v>
      </c>
      <c r="BK236" s="23">
        <f>COUNTIFS('Faturamento SP2'!$D$2:$D$557,'Infos Relatório'!$B$164,'Faturamento SP2'!$E$2:$E$557,'Infos Relatório'!$B236,'Faturamento SP2'!$Z$2:$Z$557,'Infos Relatório'!BK$1)</f>
        <v>0</v>
      </c>
      <c r="BL236" s="14">
        <f>SUMIFS('Faturamento SP2'!$G$2:$G$557,'Faturamento SP2'!$D$2:$D$557,'Infos Relatório'!$B$164,'Faturamento SP2'!$E$2:$E$557,'Infos Relatório'!$B236,'Faturamento SP2'!$Z$2:$Z$557,'Infos Relatório'!BK$1)</f>
        <v>0</v>
      </c>
      <c r="BM236" s="14">
        <f>SUMIFS('Faturamento SP2'!$J$2:$J$557,'Faturamento SP2'!$D$2:$D$557,'Infos Relatório'!$B$164,'Faturamento SP2'!$E$2:$E$557,'Infos Relatório'!$B236,'Faturamento SP2'!$Z$2:$Z$557,'Infos Relatório'!BK$1)</f>
        <v>0</v>
      </c>
      <c r="BN236" s="15">
        <f>SUMIFS('Faturamento SP2'!$O$2:$O$557,'Faturamento SP2'!$D$2:$D$557,'Infos Relatório'!$B$164,'Faturamento SP2'!$E$2:$E$557,'Infos Relatório'!$B236,'Faturamento SP2'!$Z$2:$Z$557,'Infos Relatório'!BK$1,'Faturamento SP2'!$T$2:$T$557,"Sim")+SUMIFS('Faturamento SP2'!$P$2:$P$557,'Faturamento SP2'!$D$2:$D$557,'Infos Relatório'!$B$164,'Faturamento SP2'!$E$2:$E$557,'Infos Relatório'!$B236,'Faturamento SP2'!$Z$2:$Z$557,'Infos Relatório'!BK$1,'Faturamento SP2'!$T$2:$T$557,"Sim")</f>
        <v>0</v>
      </c>
      <c r="BO236" s="27" t="e">
        <f t="shared" ref="BO236" si="94">BN236/BM236</f>
        <v>#DIV/0!</v>
      </c>
      <c r="BP236" s="24">
        <f>SUMIFS('Faturamento SP2'!$H$2:$H$557,'Faturamento SP2'!$D$2:$D$557,'Infos Relatório'!$B$164,'Faturamento SP2'!$E$2:$E$557,'Infos Relatório'!$B236,'Faturamento SP2'!$Z$2:$Z$557,'Infos Relatório'!BK$1)</f>
        <v>0</v>
      </c>
      <c r="BQ236" s="23">
        <f>COUNTIFS('Faturamento SP2'!$D$2:$D$557,'Infos Relatório'!$B$164,'Faturamento SP2'!$E$2:$E$557,'Infos Relatório'!$B236,'Faturamento SP2'!$Z$2:$Z$557,'Infos Relatório'!BQ$1)</f>
        <v>0</v>
      </c>
      <c r="BR236" s="14">
        <f>SUMIFS('Faturamento SP2'!$G$2:$G$557,'Faturamento SP2'!$D$2:$D$557,'Infos Relatório'!$B$164,'Faturamento SP2'!$E$2:$E$557,'Infos Relatório'!$B236,'Faturamento SP2'!$Z$2:$Z$557,'Infos Relatório'!BQ$1)</f>
        <v>0</v>
      </c>
      <c r="BS236" s="14">
        <f>SUMIFS('Faturamento SP2'!$J$2:$J$557,'Faturamento SP2'!$D$2:$D$557,'Infos Relatório'!$B$164,'Faturamento SP2'!$E$2:$E$557,'Infos Relatório'!$B236,'Faturamento SP2'!$Z$2:$Z$557,'Infos Relatório'!BQ$1)</f>
        <v>0</v>
      </c>
      <c r="BT236" s="15">
        <f>SUMIFS('Faturamento SP2'!$O$2:$O$557,'Faturamento SP2'!$D$2:$D$557,'Infos Relatório'!$B$164,'Faturamento SP2'!$E$2:$E$557,'Infos Relatório'!$B236,'Faturamento SP2'!$Z$2:$Z$557,'Infos Relatório'!BQ$1,'Faturamento SP2'!$T$2:$T$557,"Sim")+SUMIFS('Faturamento SP2'!$P$2:$P$557,'Faturamento SP2'!$D$2:$D$557,'Infos Relatório'!$B$164,'Faturamento SP2'!$E$2:$E$557,'Infos Relatório'!$B236,'Faturamento SP2'!$Z$2:$Z$557,'Infos Relatório'!BQ$1,'Faturamento SP2'!$T$2:$T$557,"Sim")</f>
        <v>0</v>
      </c>
      <c r="BU236" s="27" t="e">
        <f t="shared" ref="BU236" si="95">BT236/BS236</f>
        <v>#DIV/0!</v>
      </c>
      <c r="BV236" s="24">
        <f>SUMIFS('Faturamento SP2'!$H$2:$H$557,'Faturamento SP2'!$D$2:$D$557,'Infos Relatório'!$B$164,'Faturamento SP2'!$E$2:$E$557,'Infos Relatório'!$B236,'Faturamento SP2'!$Z$2:$Z$557,'Infos Relatório'!BQ$1)</f>
        <v>0</v>
      </c>
    </row>
    <row r="237" spans="2:74">
      <c r="B237" s="17" t="s">
        <v>786</v>
      </c>
      <c r="C237" s="23">
        <f>COUNTIFS('Faturamento SP2'!$D$2:$D$557,'Infos Relatório'!$B$164,'Faturamento SP2'!$E$2:$E$557,'Infos Relatório'!$B237,'Faturamento SP2'!$Z$2:$Z$557,'Infos Relatório'!C$1)</f>
        <v>0</v>
      </c>
      <c r="D237" s="14">
        <f>SUMIFS('Faturamento SP2'!$G$2:$G$557,'Faturamento SP2'!$D$2:$D$557,'Infos Relatório'!$B$164,'Faturamento SP2'!$E$2:$E$557,'Infos Relatório'!$B237,'Faturamento SP2'!$Z$2:$Z$557,'Infos Relatório'!C$1)</f>
        <v>0</v>
      </c>
      <c r="E237" s="55">
        <f>SUMIFS('Faturamento SP2'!$J$2:$J$557,'Faturamento SP2'!$D$2:$D$557,'Infos Relatório'!$B$164,'Faturamento SP2'!$E$2:$E$557,'Infos Relatório'!$B237,'Faturamento SP2'!$Z$2:$Z$557,'Infos Relatório'!C$1)</f>
        <v>0</v>
      </c>
      <c r="F237" s="15">
        <f>SUMIFS('Faturamento SP2'!$O$2:$O$557,'Faturamento SP2'!$D$2:$D$557,'Infos Relatório'!$B$164,'Faturamento SP2'!$E$2:$E$557,'Infos Relatório'!$B237,'Faturamento SP2'!$Z$2:$Z$557,'Infos Relatório'!C$1,'Faturamento SP2'!$T$2:$T$557,"Sim")+SUMIFS('Faturamento SP2'!$P$2:$P$557,'Faturamento SP2'!$D$2:$D$557,'Infos Relatório'!$B$164,'Faturamento SP2'!$E$2:$E$557,'Infos Relatório'!$B237,'Faturamento SP2'!$Z$2:$Z$557,'Infos Relatório'!C$1,'Faturamento SP2'!$T$2:$T$557,"Sim")</f>
        <v>0</v>
      </c>
      <c r="G237" s="60" t="e">
        <f t="shared" si="72"/>
        <v>#DIV/0!</v>
      </c>
      <c r="H237" s="24">
        <f>SUMIFS('Faturamento SP2'!$H$2:$H$557,'Faturamento SP2'!$D$2:$D$557,'Infos Relatório'!$B$164,'Faturamento SP2'!$E$2:$E$557,'Infos Relatório'!$B237,'Faturamento SP2'!$Z$2:$Z$557,'Infos Relatório'!C$1)</f>
        <v>0</v>
      </c>
      <c r="I237" s="23">
        <f>COUNTIFS('Faturamento SP2'!$D$2:$D$557,'Infos Relatório'!$B$164,'Faturamento SP2'!$E$2:$E$557,'Infos Relatório'!$B237,'Faturamento SP2'!$Z$2:$Z$557,'Infos Relatório'!I$1)</f>
        <v>0</v>
      </c>
      <c r="J237" s="14">
        <f>SUMIFS('Faturamento SP2'!$G$2:$G$557,'Faturamento SP2'!$D$2:$D$557,'Infos Relatório'!$B$164,'Faturamento SP2'!$E$2:$E$557,'Infos Relatório'!$B237,'Faturamento SP2'!$Z$2:$Z$557,'Infos Relatório'!I$1)</f>
        <v>0</v>
      </c>
      <c r="K237" s="55">
        <f>SUMIFS('Faturamento SP2'!$J$2:$J$557,'Faturamento SP2'!$D$2:$D$557,'Infos Relatório'!$B$164,'Faturamento SP2'!$E$2:$E$557,'Infos Relatório'!$B237,'Faturamento SP2'!$Z$2:$Z$557,'Infos Relatório'!I$1)</f>
        <v>0</v>
      </c>
      <c r="L237" s="15">
        <f>SUMIFS('Faturamento SP2'!$O$2:$O$557,'Faturamento SP2'!$D$2:$D$557,'Infos Relatório'!$B$164,'Faturamento SP2'!$E$2:$E$557,'Infos Relatório'!$B237,'Faturamento SP2'!$Z$2:$Z$557,'Infos Relatório'!I$1,'Faturamento SP2'!$T$2:$T$557,"Sim")+SUMIFS('Faturamento SP2'!$P$2:$P$557,'Faturamento SP2'!$D$2:$D$557,'Infos Relatório'!$B$164,'Faturamento SP2'!$E$2:$E$557,'Infos Relatório'!$B237,'Faturamento SP2'!$Z$2:$Z$557,'Infos Relatório'!I$1,'Faturamento SP2'!$T$2:$T$557,"Sim")</f>
        <v>0</v>
      </c>
      <c r="M237" s="27" t="e">
        <f t="shared" si="73"/>
        <v>#DIV/0!</v>
      </c>
      <c r="N237" s="24">
        <f>SUMIFS('Faturamento SP2'!$H$2:$H$557,'Faturamento SP2'!$D$2:$D$557,'Infos Relatório'!$B$164,'Faturamento SP2'!$E$2:$E$557,'Infos Relatório'!$B237,'Faturamento SP2'!$Z$2:$Z$557,'Infos Relatório'!I$1)</f>
        <v>0</v>
      </c>
      <c r="O237" s="23">
        <f>COUNTIFS('Faturamento SP2'!$D$2:$D$557,'Infos Relatório'!$B$164,'Faturamento SP2'!$E$2:$E$557,'Infos Relatório'!$B237,'Faturamento SP2'!$Z$2:$Z$557,'Infos Relatório'!O$1)</f>
        <v>0</v>
      </c>
      <c r="P237" s="14">
        <f>SUMIFS('Faturamento SP2'!$G$2:$G$557,'Faturamento SP2'!$D$2:$D$557,'Infos Relatório'!$B$164,'Faturamento SP2'!$E$2:$E$557,'Infos Relatório'!$B237,'Faturamento SP2'!$Z$2:$Z$557,'Infos Relatório'!O$1)</f>
        <v>0</v>
      </c>
      <c r="Q237" s="14">
        <f>SUMIFS('Faturamento SP2'!$J$2:$J$557,'Faturamento SP2'!$D$2:$D$557,'Infos Relatório'!$B$164,'Faturamento SP2'!$E$2:$E$557,'Infos Relatório'!$B237,'Faturamento SP2'!$Z$2:$Z$557,'Infos Relatório'!O$1)</f>
        <v>0</v>
      </c>
      <c r="R237" s="15">
        <f>SUMIFS('Faturamento SP2'!$O$2:$O$557,'Faturamento SP2'!$D$2:$D$557,'Infos Relatório'!$B$164,'Faturamento SP2'!$E$2:$E$557,'Infos Relatório'!$B237,'Faturamento SP2'!$Z$2:$Z$557,'Infos Relatório'!O$1,'Faturamento SP2'!$T$2:$T$557,"Sim")+SUMIFS('Faturamento SP2'!$P$2:$P$557,'Faturamento SP2'!$D$2:$D$557,'Infos Relatório'!$B$164,'Faturamento SP2'!$E$2:$E$557,'Infos Relatório'!$B237,'Faturamento SP2'!$Z$2:$Z$557,'Infos Relatório'!O$1,'Faturamento SP2'!$T$2:$T$557,"Sim")</f>
        <v>0</v>
      </c>
      <c r="S237" s="27" t="e">
        <f t="shared" si="74"/>
        <v>#DIV/0!</v>
      </c>
      <c r="T237" s="24">
        <f>SUMIFS('Faturamento SP2'!$H$2:$H$557,'Faturamento SP2'!$D$2:$D$557,'Infos Relatório'!$B$164,'Faturamento SP2'!$E$2:$E$557,'Infos Relatório'!$B237,'Faturamento SP2'!$Z$2:$Z$557,'Infos Relatório'!O$1)</f>
        <v>0</v>
      </c>
      <c r="U237" s="23">
        <f>COUNTIFS('Faturamento SP2'!$D$2:$D$557,'Infos Relatório'!$B$164,'Faturamento SP2'!$E$2:$E$557,'Infos Relatório'!$B237,'Faturamento SP2'!$Z$2:$Z$557,'Infos Relatório'!U$1)</f>
        <v>0</v>
      </c>
      <c r="V237" s="14">
        <f>SUMIFS('Faturamento SP2'!$G$2:$G$557,'Faturamento SP2'!$D$2:$D$557,'Infos Relatório'!$B$164,'Faturamento SP2'!$E$2:$E$557,'Infos Relatório'!$B237,'Faturamento SP2'!$Z$2:$Z$557,'Infos Relatório'!U$1)</f>
        <v>0</v>
      </c>
      <c r="W237" s="14">
        <f>SUMIFS('Faturamento SP2'!$J$2:$J$557,'Faturamento SP2'!$D$2:$D$557,'Infos Relatório'!$B$164,'Faturamento SP2'!$E$2:$E$557,'Infos Relatório'!$B237,'Faturamento SP2'!$Z$2:$Z$557,'Infos Relatório'!U$1)</f>
        <v>0</v>
      </c>
      <c r="X237" s="15">
        <f>SUMIFS('Faturamento SP2'!$O$2:$O$557,'Faturamento SP2'!$D$2:$D$557,'Infos Relatório'!$B$164,'Faturamento SP2'!$E$2:$E$557,'Infos Relatório'!$B237,'Faturamento SP2'!$Z$2:$Z$557,'Infos Relatório'!U$1,'Faturamento SP2'!$T$2:$T$557,"Sim")+SUMIFS('Faturamento SP2'!$P$2:$P$557,'Faturamento SP2'!$D$2:$D$557,'Infos Relatório'!$B$164,'Faturamento SP2'!$E$2:$E$557,'Infos Relatório'!$B237,'Faturamento SP2'!$Z$2:$Z$557,'Infos Relatório'!U$1,'Faturamento SP2'!$T$2:$T$557,"Sim")</f>
        <v>0</v>
      </c>
      <c r="Y237" s="27" t="e">
        <f t="shared" si="75"/>
        <v>#DIV/0!</v>
      </c>
      <c r="Z237" s="24">
        <f>SUMIFS('Faturamento SP2'!$H$2:$H$557,'Faturamento SP2'!$D$2:$D$557,'Infos Relatório'!$B$164,'Faturamento SP2'!$E$2:$E$557,'Infos Relatório'!$B237,'Faturamento SP2'!$Z$2:$Z$557,'Infos Relatório'!U$1)</f>
        <v>0</v>
      </c>
      <c r="AA237" s="23">
        <f>COUNTIFS('Faturamento SP2'!$D$2:$D$557,'Infos Relatório'!$B$164,'Faturamento SP2'!$E$2:$E$557,'Infos Relatório'!$B237,'Faturamento SP2'!$Z$2:$Z$557,'Infos Relatório'!AA$1)</f>
        <v>0</v>
      </c>
      <c r="AB237" s="14">
        <f>SUMIFS('Faturamento SP2'!$G$2:$G$557,'Faturamento SP2'!$D$2:$D$557,'Infos Relatório'!$B$164,'Faturamento SP2'!$E$2:$E$557,'Infos Relatório'!$B237,'Faturamento SP2'!$Z$2:$Z$557,'Infos Relatório'!AA$1)</f>
        <v>0</v>
      </c>
      <c r="AC237" s="14">
        <f>SUMIFS('Faturamento SP2'!$J$2:$J$557,'Faturamento SP2'!$D$2:$D$557,'Infos Relatório'!$B$164,'Faturamento SP2'!$E$2:$E$557,'Infos Relatório'!$B237,'Faturamento SP2'!$Z$2:$Z$557,'Infos Relatório'!AA$1)</f>
        <v>0</v>
      </c>
      <c r="AD237" s="15">
        <f>SUMIFS('Faturamento SP2'!$O$2:$O$557,'Faturamento SP2'!$D$2:$D$557,'Infos Relatório'!$B$164,'Faturamento SP2'!$E$2:$E$557,'Infos Relatório'!$B237,'Faturamento SP2'!$Z$2:$Z$557,'Infos Relatório'!AA$1,'Faturamento SP2'!$T$2:$T$557,"Sim")+SUMIFS('Faturamento SP2'!$P$2:$P$557,'Faturamento SP2'!$D$2:$D$557,'Infos Relatório'!$B$164,'Faturamento SP2'!$E$2:$E$557,'Infos Relatório'!$B237,'Faturamento SP2'!$Z$2:$Z$557,'Infos Relatório'!AA$1,'Faturamento SP2'!$T$2:$T$557,"Sim")</f>
        <v>0</v>
      </c>
      <c r="AE237" s="27" t="e">
        <f t="shared" si="76"/>
        <v>#DIV/0!</v>
      </c>
      <c r="AF237" s="24">
        <f>SUMIFS('Faturamento SP2'!$H$2:$H$557,'Faturamento SP2'!$D$2:$D$557,'Infos Relatório'!$B$164,'Faturamento SP2'!$E$2:$E$557,'Infos Relatório'!$B237,'Faturamento SP2'!$Z$2:$Z$557,'Infos Relatório'!AA$1)</f>
        <v>0</v>
      </c>
      <c r="AG237" s="23">
        <f>COUNTIFS('Faturamento SP2'!$D$2:$D$557,'Infos Relatório'!$B$164,'Faturamento SP2'!$E$2:$E$557,'Infos Relatório'!$B237,'Faturamento SP2'!$Z$2:$Z$557,'Infos Relatório'!AG$1)</f>
        <v>0</v>
      </c>
      <c r="AH237" s="14">
        <f>SUMIFS('Faturamento SP2'!$G$2:$G$557,'Faturamento SP2'!$D$2:$D$557,'Infos Relatório'!$B$164,'Faturamento SP2'!$E$2:$E$557,'Infos Relatório'!$B237,'Faturamento SP2'!$Z$2:$Z$557,'Infos Relatório'!AG$1)</f>
        <v>0</v>
      </c>
      <c r="AI237" s="14">
        <f>SUMIFS('Faturamento SP2'!$J$2:$J$557,'Faturamento SP2'!$D$2:$D$557,'Infos Relatório'!$B$164,'Faturamento SP2'!$E$2:$E$557,'Infos Relatório'!$B237,'Faturamento SP2'!$Z$2:$Z$557,'Infos Relatório'!AG$1)</f>
        <v>0</v>
      </c>
      <c r="AJ237" s="15">
        <f>SUMIFS('Faturamento SP2'!$O$2:$O$557,'Faturamento SP2'!$D$2:$D$557,'Infos Relatório'!$B$164,'Faturamento SP2'!$E$2:$E$557,'Infos Relatório'!$B237,'Faturamento SP2'!$Z$2:$Z$557,'Infos Relatório'!AG$1,'Faturamento SP2'!$T$2:$T$557,"Sim")+SUMIFS('Faturamento SP2'!$P$2:$P$557,'Faturamento SP2'!$D$2:$D$557,'Infos Relatório'!$B$164,'Faturamento SP2'!$E$2:$E$557,'Infos Relatório'!$B237,'Faturamento SP2'!$Z$2:$Z$557,'Infos Relatório'!AG$1,'Faturamento SP2'!$T$2:$T$557,"Sim")</f>
        <v>0</v>
      </c>
      <c r="AK237" s="27" t="e">
        <f t="shared" si="77"/>
        <v>#DIV/0!</v>
      </c>
      <c r="AL237" s="24">
        <f>SUMIFS('Faturamento SP2'!$H$2:$H$557,'Faturamento SP2'!$D$2:$D$557,'Infos Relatório'!$B$164,'Faturamento SP2'!$E$2:$E$557,'Infos Relatório'!$B237,'Faturamento SP2'!$Z$2:$Z$557,'Infos Relatório'!AG$1)</f>
        <v>0</v>
      </c>
      <c r="AM237" s="23">
        <f>COUNTIFS('Faturamento SP2'!$D$2:$D$557,'Infos Relatório'!$B$164,'Faturamento SP2'!$E$2:$E$557,'Infos Relatório'!$B237,'Faturamento SP2'!$Z$2:$Z$557,'Infos Relatório'!AM$1)</f>
        <v>0</v>
      </c>
      <c r="AN237" s="14">
        <f>SUMIFS('Faturamento SP2'!$G$2:$G$557,'Faturamento SP2'!$D$2:$D$557,'Infos Relatório'!$B$164,'Faturamento SP2'!$E$2:$E$557,'Infos Relatório'!$B237,'Faturamento SP2'!$Z$2:$Z$557,'Infos Relatório'!AM$1)</f>
        <v>0</v>
      </c>
      <c r="AO237" s="14">
        <f>SUMIFS('Faturamento SP2'!$J$2:$J$557,'Faturamento SP2'!$D$2:$D$557,'Infos Relatório'!$B$164,'Faturamento SP2'!$E$2:$E$557,'Infos Relatório'!$B237,'Faturamento SP2'!$Z$2:$Z$557,'Infos Relatório'!AM$1)</f>
        <v>0</v>
      </c>
      <c r="AP237" s="15">
        <f>SUMIFS('Faturamento SP2'!$O$2:$O$557,'Faturamento SP2'!$D$2:$D$557,'Infos Relatório'!$B$164,'Faturamento SP2'!$E$2:$E$557,'Infos Relatório'!$B237,'Faturamento SP2'!$Z$2:$Z$557,'Infos Relatório'!AM$1,'Faturamento SP2'!$T$2:$T$557,"Sim")+SUMIFS('Faturamento SP2'!$P$2:$P$557,'Faturamento SP2'!$D$2:$D$557,'Infos Relatório'!$B$164,'Faturamento SP2'!$E$2:$E$557,'Infos Relatório'!$B237,'Faturamento SP2'!$Z$2:$Z$557,'Infos Relatório'!AM$1,'Faturamento SP2'!$T$2:$T$557,"Sim")</f>
        <v>0</v>
      </c>
      <c r="AQ237" s="27" t="e">
        <f t="shared" si="78"/>
        <v>#DIV/0!</v>
      </c>
      <c r="AR237" s="24">
        <f>SUMIFS('Faturamento SP2'!$H$2:$H$557,'Faturamento SP2'!$D$2:$D$557,'Infos Relatório'!$B$164,'Faturamento SP2'!$E$2:$E$557,'Infos Relatório'!$B237,'Faturamento SP2'!$Z$2:$Z$557,'Infos Relatório'!AM$1)</f>
        <v>0</v>
      </c>
      <c r="AS237" s="23">
        <f>COUNTIFS('Faturamento SP2'!$D$2:$D$557,'Infos Relatório'!$B$164,'Faturamento SP2'!$E$2:$E$557,'Infos Relatório'!$B237,'Faturamento SP2'!$Z$2:$Z$557,'Infos Relatório'!AS$1)</f>
        <v>0</v>
      </c>
      <c r="AT237" s="14">
        <f>SUMIFS('Faturamento SP2'!$G$2:$G$557,'Faturamento SP2'!$D$2:$D$557,'Infos Relatório'!$B$164,'Faturamento SP2'!$E$2:$E$557,'Infos Relatório'!$B237,'Faturamento SP2'!$Z$2:$Z$557,'Infos Relatório'!AS$1)</f>
        <v>0</v>
      </c>
      <c r="AU237" s="14">
        <f>SUMIFS('Faturamento SP2'!$J$2:$J$557,'Faturamento SP2'!$D$2:$D$557,'Infos Relatório'!$B$164,'Faturamento SP2'!$E$2:$E$557,'Infos Relatório'!$B237,'Faturamento SP2'!$Z$2:$Z$557,'Infos Relatório'!AS$1)</f>
        <v>0</v>
      </c>
      <c r="AV237" s="15">
        <f>SUMIFS('Faturamento SP2'!$O$2:$O$557,'Faturamento SP2'!$D$2:$D$557,'Infos Relatório'!$B$164,'Faturamento SP2'!$E$2:$E$557,'Infos Relatório'!$B237,'Faturamento SP2'!$Z$2:$Z$557,'Infos Relatório'!AS$1,'Faturamento SP2'!$T$2:$T$557,"Sim")+SUMIFS('Faturamento SP2'!$P$2:$P$557,'Faturamento SP2'!$D$2:$D$557,'Infos Relatório'!$B$164,'Faturamento SP2'!$E$2:$E$557,'Infos Relatório'!$B237,'Faturamento SP2'!$Z$2:$Z$557,'Infos Relatório'!AS$1,'Faturamento SP2'!$T$2:$T$557,"Sim")</f>
        <v>0</v>
      </c>
      <c r="AW237" s="27" t="e">
        <f t="shared" si="79"/>
        <v>#DIV/0!</v>
      </c>
      <c r="AX237" s="24">
        <f>SUMIFS('Faturamento SP2'!$H$2:$H$557,'Faturamento SP2'!$D$2:$D$557,'Infos Relatório'!$B$164,'Faturamento SP2'!$E$2:$E$557,'Infos Relatório'!$B237,'Faturamento SP2'!$Z$2:$Z$557,'Infos Relatório'!AS$1)</f>
        <v>0</v>
      </c>
      <c r="AY237" s="23">
        <f>COUNTIFS('Faturamento SP2'!$D$2:$D$557,'Infos Relatório'!$B$164,'Faturamento SP2'!$E$2:$E$557,'Infos Relatório'!$B237,'Faturamento SP2'!$Z$2:$Z$557,'Infos Relatório'!AY$1)</f>
        <v>0</v>
      </c>
      <c r="AZ237" s="14">
        <f>SUMIFS('Faturamento SP2'!$G$2:$G$557,'Faturamento SP2'!$D$2:$D$557,'Infos Relatório'!$B$164,'Faturamento SP2'!$E$2:$E$557,'Infos Relatório'!$B237,'Faturamento SP2'!$Z$2:$Z$557,'Infos Relatório'!AY$1)</f>
        <v>0</v>
      </c>
      <c r="BA237" s="14">
        <f>SUMIFS('Faturamento SP2'!$J$2:$J$557,'Faturamento SP2'!$D$2:$D$557,'Infos Relatório'!$B$164,'Faturamento SP2'!$E$2:$E$557,'Infos Relatório'!$B237,'Faturamento SP2'!$Z$2:$Z$557,'Infos Relatório'!AY$1)</f>
        <v>0</v>
      </c>
      <c r="BB237" s="15">
        <f>SUMIFS('Faturamento SP2'!$O$2:$O$557,'Faturamento SP2'!$D$2:$D$557,'Infos Relatório'!$B$164,'Faturamento SP2'!$E$2:$E$557,'Infos Relatório'!$B237,'Faturamento SP2'!$Z$2:$Z$557,'Infos Relatório'!AY$1,'Faturamento SP2'!$T$2:$T$557,"Sim")+SUMIFS('Faturamento SP2'!$P$2:$P$557,'Faturamento SP2'!$D$2:$D$557,'Infos Relatório'!$B$164,'Faturamento SP2'!$E$2:$E$557,'Infos Relatório'!$B237,'Faturamento SP2'!$Z$2:$Z$557,'Infos Relatório'!AY$1,'Faturamento SP2'!$T$2:$T$557,"Sim")</f>
        <v>0</v>
      </c>
      <c r="BC237" s="27" t="e">
        <f t="shared" si="80"/>
        <v>#DIV/0!</v>
      </c>
      <c r="BD237" s="24">
        <f>SUMIFS('Faturamento SP2'!$H$2:$H$557,'Faturamento SP2'!$D$2:$D$557,'Infos Relatório'!$B$164,'Faturamento SP2'!$E$2:$E$557,'Infos Relatório'!$B237,'Faturamento SP2'!$Z$2:$Z$557,'Infos Relatório'!AY$1)</f>
        <v>0</v>
      </c>
      <c r="BE237" s="23">
        <f>COUNTIFS('Faturamento SP2'!$D$2:$D$557,'Infos Relatório'!$B$164,'Faturamento SP2'!$E$2:$E$557,'Infos Relatório'!$B237,'Faturamento SP2'!$Z$2:$Z$557,'Infos Relatório'!BE$1)</f>
        <v>0</v>
      </c>
      <c r="BF237" s="14">
        <f>SUMIFS('Faturamento SP2'!$G$2:$G$557,'Faturamento SP2'!$D$2:$D$557,'Infos Relatório'!$B$164,'Faturamento SP2'!$E$2:$E$557,'Infos Relatório'!$B237,'Faturamento SP2'!$Z$2:$Z$557,'Infos Relatório'!BE$1)</f>
        <v>0</v>
      </c>
      <c r="BG237" s="14">
        <f>SUMIFS('Faturamento SP2'!$J$2:$J$557,'Faturamento SP2'!$D$2:$D$557,'Infos Relatório'!$B$164,'Faturamento SP2'!$E$2:$E$557,'Infos Relatório'!$B237,'Faturamento SP2'!$Z$2:$Z$557,'Infos Relatório'!BE$1)</f>
        <v>0</v>
      </c>
      <c r="BH237" s="15">
        <f>SUMIFS('Faturamento SP2'!$O$2:$O$557,'Faturamento SP2'!$D$2:$D$557,'Infos Relatório'!$B$164,'Faturamento SP2'!$E$2:$E$557,'Infos Relatório'!$B237,'Faturamento SP2'!$Z$2:$Z$557,'Infos Relatório'!BE$1,'Faturamento SP2'!$T$2:$T$557,"Sim")+SUMIFS('Faturamento SP2'!$P$2:$P$557,'Faturamento SP2'!$D$2:$D$557,'Infos Relatório'!$B$164,'Faturamento SP2'!$E$2:$E$557,'Infos Relatório'!$B237,'Faturamento SP2'!$Z$2:$Z$557,'Infos Relatório'!BE$1,'Faturamento SP2'!$T$2:$T$557,"Sim")</f>
        <v>0</v>
      </c>
      <c r="BI237" s="27" t="e">
        <f t="shared" si="81"/>
        <v>#DIV/0!</v>
      </c>
      <c r="BJ237" s="24">
        <f>SUMIFS('Faturamento SP2'!$H$2:$H$557,'Faturamento SP2'!$D$2:$D$557,'Infos Relatório'!$B$164,'Faturamento SP2'!$E$2:$E$557,'Infos Relatório'!$B237,'Faturamento SP2'!$Z$2:$Z$557,'Infos Relatório'!BE$1)</f>
        <v>0</v>
      </c>
      <c r="BK237" s="23">
        <f>COUNTIFS('Faturamento SP2'!$D$2:$D$557,'Infos Relatório'!$B$164,'Faturamento SP2'!$E$2:$E$557,'Infos Relatório'!$B237,'Faturamento SP2'!$Z$2:$Z$557,'Infos Relatório'!BK$1)</f>
        <v>0</v>
      </c>
      <c r="BL237" s="14">
        <f>SUMIFS('Faturamento SP2'!$G$2:$G$557,'Faturamento SP2'!$D$2:$D$557,'Infos Relatório'!$B$164,'Faturamento SP2'!$E$2:$E$557,'Infos Relatório'!$B237,'Faturamento SP2'!$Z$2:$Z$557,'Infos Relatório'!BK$1)</f>
        <v>0</v>
      </c>
      <c r="BM237" s="14">
        <f>SUMIFS('Faturamento SP2'!$J$2:$J$557,'Faturamento SP2'!$D$2:$D$557,'Infos Relatório'!$B$164,'Faturamento SP2'!$E$2:$E$557,'Infos Relatório'!$B237,'Faturamento SP2'!$Z$2:$Z$557,'Infos Relatório'!BK$1)</f>
        <v>0</v>
      </c>
      <c r="BN237" s="15">
        <f>SUMIFS('Faturamento SP2'!$O$2:$O$557,'Faturamento SP2'!$D$2:$D$557,'Infos Relatório'!$B$164,'Faturamento SP2'!$E$2:$E$557,'Infos Relatório'!$B237,'Faturamento SP2'!$Z$2:$Z$557,'Infos Relatório'!BK$1,'Faturamento SP2'!$T$2:$T$557,"Sim")+SUMIFS('Faturamento SP2'!$P$2:$P$557,'Faturamento SP2'!$D$2:$D$557,'Infos Relatório'!$B$164,'Faturamento SP2'!$E$2:$E$557,'Infos Relatório'!$B237,'Faturamento SP2'!$Z$2:$Z$557,'Infos Relatório'!BK$1,'Faturamento SP2'!$T$2:$T$557,"Sim")</f>
        <v>0</v>
      </c>
      <c r="BO237" s="27" t="e">
        <f t="shared" si="82"/>
        <v>#DIV/0!</v>
      </c>
      <c r="BP237" s="24">
        <f>SUMIFS('Faturamento SP2'!$H$2:$H$557,'Faturamento SP2'!$D$2:$D$557,'Infos Relatório'!$B$164,'Faturamento SP2'!$E$2:$E$557,'Infos Relatório'!$B237,'Faturamento SP2'!$Z$2:$Z$557,'Infos Relatório'!BK$1)</f>
        <v>0</v>
      </c>
      <c r="BQ237" s="23">
        <f>COUNTIFS('Faturamento SP2'!$D$2:$D$557,'Infos Relatório'!$B$164,'Faturamento SP2'!$E$2:$E$557,'Infos Relatório'!$B237,'Faturamento SP2'!$Z$2:$Z$557,'Infos Relatório'!BQ$1)</f>
        <v>0</v>
      </c>
      <c r="BR237" s="14">
        <f>SUMIFS('Faturamento SP2'!$G$2:$G$557,'Faturamento SP2'!$D$2:$D$557,'Infos Relatório'!$B$164,'Faturamento SP2'!$E$2:$E$557,'Infos Relatório'!$B237,'Faturamento SP2'!$Z$2:$Z$557,'Infos Relatório'!BQ$1)</f>
        <v>0</v>
      </c>
      <c r="BS237" s="14">
        <f>SUMIFS('Faturamento SP2'!$J$2:$J$557,'Faturamento SP2'!$D$2:$D$557,'Infos Relatório'!$B$164,'Faturamento SP2'!$E$2:$E$557,'Infos Relatório'!$B237,'Faturamento SP2'!$Z$2:$Z$557,'Infos Relatório'!BQ$1)</f>
        <v>0</v>
      </c>
      <c r="BT237" s="15">
        <f>SUMIFS('Faturamento SP2'!$O$2:$O$557,'Faturamento SP2'!$D$2:$D$557,'Infos Relatório'!$B$164,'Faturamento SP2'!$E$2:$E$557,'Infos Relatório'!$B237,'Faturamento SP2'!$Z$2:$Z$557,'Infos Relatório'!BQ$1,'Faturamento SP2'!$T$2:$T$557,"Sim")+SUMIFS('Faturamento SP2'!$P$2:$P$557,'Faturamento SP2'!$D$2:$D$557,'Infos Relatório'!$B$164,'Faturamento SP2'!$E$2:$E$557,'Infos Relatório'!$B237,'Faturamento SP2'!$Z$2:$Z$557,'Infos Relatório'!BQ$1,'Faturamento SP2'!$T$2:$T$557,"Sim")</f>
        <v>0</v>
      </c>
      <c r="BU237" s="27" t="e">
        <f t="shared" si="83"/>
        <v>#DIV/0!</v>
      </c>
      <c r="BV237" s="24">
        <f>SUMIFS('Faturamento SP2'!$H$2:$H$557,'Faturamento SP2'!$D$2:$D$557,'Infos Relatório'!$B$164,'Faturamento SP2'!$E$2:$E$557,'Infos Relatório'!$B237,'Faturamento SP2'!$Z$2:$Z$557,'Infos Relatório'!BQ$1)</f>
        <v>0</v>
      </c>
    </row>
    <row r="238" spans="2:74">
      <c r="B238" s="17" t="s">
        <v>190</v>
      </c>
      <c r="C238" s="23">
        <f>COUNTIFS('Faturamento SP2'!$D$2:$D$557,'Infos Relatório'!$B$164,'Faturamento SP2'!$E$2:$E$557,'Infos Relatório'!$B238,'Faturamento SP2'!$Z$2:$Z$557,'Infos Relatório'!C$1)</f>
        <v>0</v>
      </c>
      <c r="D238" s="14">
        <f>SUMIFS('Faturamento SP2'!$G$2:$G$557,'Faturamento SP2'!$D$2:$D$557,'Infos Relatório'!$B$164,'Faturamento SP2'!$E$2:$E$557,'Infos Relatório'!$B238,'Faturamento SP2'!$Z$2:$Z$557,'Infos Relatório'!C$1)</f>
        <v>0</v>
      </c>
      <c r="E238" s="55">
        <f>SUMIFS('Faturamento SP2'!$J$2:$J$557,'Faturamento SP2'!$D$2:$D$557,'Infos Relatório'!$B$164,'Faturamento SP2'!$E$2:$E$557,'Infos Relatório'!$B238,'Faturamento SP2'!$Z$2:$Z$557,'Infos Relatório'!C$1)</f>
        <v>0</v>
      </c>
      <c r="F238" s="15">
        <f>SUMIFS('Faturamento SP2'!$O$2:$O$557,'Faturamento SP2'!$D$2:$D$557,'Infos Relatório'!$B$164,'Faturamento SP2'!$E$2:$E$557,'Infos Relatório'!$B238,'Faturamento SP2'!$Z$2:$Z$557,'Infos Relatório'!C$1,'Faturamento SP2'!$T$2:$T$557,"Sim")+SUMIFS('Faturamento SP2'!$P$2:$P$557,'Faturamento SP2'!$D$2:$D$557,'Infos Relatório'!$B$164,'Faturamento SP2'!$E$2:$E$557,'Infos Relatório'!$B238,'Faturamento SP2'!$Z$2:$Z$557,'Infos Relatório'!C$1,'Faturamento SP2'!$T$2:$T$557,"Sim")</f>
        <v>0</v>
      </c>
      <c r="G238" s="60" t="e">
        <f t="shared" si="72"/>
        <v>#DIV/0!</v>
      </c>
      <c r="H238" s="24">
        <f>SUMIFS('Faturamento SP2'!$H$2:$H$557,'Faturamento SP2'!$D$2:$D$557,'Infos Relatório'!$B$164,'Faturamento SP2'!$E$2:$E$557,'Infos Relatório'!$B238,'Faturamento SP2'!$Z$2:$Z$557,'Infos Relatório'!C$1)</f>
        <v>0</v>
      </c>
      <c r="I238" s="23">
        <f>COUNTIFS('Faturamento SP2'!$D$2:$D$557,'Infos Relatório'!$B$164,'Faturamento SP2'!$E$2:$E$557,'Infos Relatório'!$B238,'Faturamento SP2'!$Z$2:$Z$557,'Infos Relatório'!I$1)</f>
        <v>0</v>
      </c>
      <c r="J238" s="14">
        <f>SUMIFS('Faturamento SP2'!$G$2:$G$557,'Faturamento SP2'!$D$2:$D$557,'Infos Relatório'!$B$164,'Faturamento SP2'!$E$2:$E$557,'Infos Relatório'!$B238,'Faturamento SP2'!$Z$2:$Z$557,'Infos Relatório'!I$1)</f>
        <v>0</v>
      </c>
      <c r="K238" s="55">
        <f>SUMIFS('Faturamento SP2'!$J$2:$J$557,'Faturamento SP2'!$D$2:$D$557,'Infos Relatório'!$B$164,'Faturamento SP2'!$E$2:$E$557,'Infos Relatório'!$B238,'Faturamento SP2'!$Z$2:$Z$557,'Infos Relatório'!I$1)</f>
        <v>0</v>
      </c>
      <c r="L238" s="15">
        <f>SUMIFS('Faturamento SP2'!$O$2:$O$557,'Faturamento SP2'!$D$2:$D$557,'Infos Relatório'!$B$164,'Faturamento SP2'!$E$2:$E$557,'Infos Relatório'!$B238,'Faturamento SP2'!$Z$2:$Z$557,'Infos Relatório'!I$1,'Faturamento SP2'!$T$2:$T$557,"Sim")+SUMIFS('Faturamento SP2'!$P$2:$P$557,'Faturamento SP2'!$D$2:$D$557,'Infos Relatório'!$B$164,'Faturamento SP2'!$E$2:$E$557,'Infos Relatório'!$B238,'Faturamento SP2'!$Z$2:$Z$557,'Infos Relatório'!I$1,'Faturamento SP2'!$T$2:$T$557,"Sim")</f>
        <v>0</v>
      </c>
      <c r="M238" s="27" t="e">
        <f t="shared" si="73"/>
        <v>#DIV/0!</v>
      </c>
      <c r="N238" s="24">
        <f>SUMIFS('Faturamento SP2'!$H$2:$H$557,'Faturamento SP2'!$D$2:$D$557,'Infos Relatório'!$B$164,'Faturamento SP2'!$E$2:$E$557,'Infos Relatório'!$B238,'Faturamento SP2'!$Z$2:$Z$557,'Infos Relatório'!I$1)</f>
        <v>0</v>
      </c>
      <c r="O238" s="23">
        <f>COUNTIFS('Faturamento SP2'!$D$2:$D$557,'Infos Relatório'!$B$164,'Faturamento SP2'!$E$2:$E$557,'Infos Relatório'!$B238,'Faturamento SP2'!$Z$2:$Z$557,'Infos Relatório'!O$1)</f>
        <v>0</v>
      </c>
      <c r="P238" s="14">
        <f>SUMIFS('Faturamento SP2'!$G$2:$G$557,'Faturamento SP2'!$D$2:$D$557,'Infos Relatório'!$B$164,'Faturamento SP2'!$E$2:$E$557,'Infos Relatório'!$B238,'Faturamento SP2'!$Z$2:$Z$557,'Infos Relatório'!O$1)</f>
        <v>0</v>
      </c>
      <c r="Q238" s="14">
        <f>SUMIFS('Faturamento SP2'!$J$2:$J$557,'Faturamento SP2'!$D$2:$D$557,'Infos Relatório'!$B$164,'Faturamento SP2'!$E$2:$E$557,'Infos Relatório'!$B238,'Faturamento SP2'!$Z$2:$Z$557,'Infos Relatório'!O$1)</f>
        <v>0</v>
      </c>
      <c r="R238" s="15">
        <f>SUMIFS('Faturamento SP2'!$O$2:$O$557,'Faturamento SP2'!$D$2:$D$557,'Infos Relatório'!$B$164,'Faturamento SP2'!$E$2:$E$557,'Infos Relatório'!$B238,'Faturamento SP2'!$Z$2:$Z$557,'Infos Relatório'!O$1,'Faturamento SP2'!$T$2:$T$557,"Sim")+SUMIFS('Faturamento SP2'!$P$2:$P$557,'Faturamento SP2'!$D$2:$D$557,'Infos Relatório'!$B$164,'Faturamento SP2'!$E$2:$E$557,'Infos Relatório'!$B238,'Faturamento SP2'!$Z$2:$Z$557,'Infos Relatório'!O$1,'Faturamento SP2'!$T$2:$T$557,"Sim")</f>
        <v>0</v>
      </c>
      <c r="S238" s="27" t="e">
        <f t="shared" si="74"/>
        <v>#DIV/0!</v>
      </c>
      <c r="T238" s="24">
        <f>SUMIFS('Faturamento SP2'!$H$2:$H$557,'Faturamento SP2'!$D$2:$D$557,'Infos Relatório'!$B$164,'Faturamento SP2'!$E$2:$E$557,'Infos Relatório'!$B238,'Faturamento SP2'!$Z$2:$Z$557,'Infos Relatório'!O$1)</f>
        <v>0</v>
      </c>
      <c r="U238" s="23">
        <f>COUNTIFS('Faturamento SP2'!$D$2:$D$557,'Infos Relatório'!$B$164,'Faturamento SP2'!$E$2:$E$557,'Infos Relatório'!$B238,'Faturamento SP2'!$Z$2:$Z$557,'Infos Relatório'!U$1)</f>
        <v>0</v>
      </c>
      <c r="V238" s="14">
        <f>SUMIFS('Faturamento SP2'!$G$2:$G$557,'Faturamento SP2'!$D$2:$D$557,'Infos Relatório'!$B$164,'Faturamento SP2'!$E$2:$E$557,'Infos Relatório'!$B238,'Faturamento SP2'!$Z$2:$Z$557,'Infos Relatório'!U$1)</f>
        <v>0</v>
      </c>
      <c r="W238" s="14">
        <f>SUMIFS('Faturamento SP2'!$J$2:$J$557,'Faturamento SP2'!$D$2:$D$557,'Infos Relatório'!$B$164,'Faturamento SP2'!$E$2:$E$557,'Infos Relatório'!$B238,'Faturamento SP2'!$Z$2:$Z$557,'Infos Relatório'!U$1)</f>
        <v>0</v>
      </c>
      <c r="X238" s="15">
        <f>SUMIFS('Faturamento SP2'!$O$2:$O$557,'Faturamento SP2'!$D$2:$D$557,'Infos Relatório'!$B$164,'Faturamento SP2'!$E$2:$E$557,'Infos Relatório'!$B238,'Faturamento SP2'!$Z$2:$Z$557,'Infos Relatório'!U$1,'Faturamento SP2'!$T$2:$T$557,"Sim")+SUMIFS('Faturamento SP2'!$P$2:$P$557,'Faturamento SP2'!$D$2:$D$557,'Infos Relatório'!$B$164,'Faturamento SP2'!$E$2:$E$557,'Infos Relatório'!$B238,'Faturamento SP2'!$Z$2:$Z$557,'Infos Relatório'!U$1,'Faturamento SP2'!$T$2:$T$557,"Sim")</f>
        <v>0</v>
      </c>
      <c r="Y238" s="27" t="e">
        <f t="shared" si="75"/>
        <v>#DIV/0!</v>
      </c>
      <c r="Z238" s="24">
        <f>SUMIFS('Faturamento SP2'!$H$2:$H$557,'Faturamento SP2'!$D$2:$D$557,'Infos Relatório'!$B$164,'Faturamento SP2'!$E$2:$E$557,'Infos Relatório'!$B238,'Faturamento SP2'!$Z$2:$Z$557,'Infos Relatório'!U$1)</f>
        <v>0</v>
      </c>
      <c r="AA238" s="23">
        <f>COUNTIFS('Faturamento SP2'!$D$2:$D$557,'Infos Relatório'!$B$164,'Faturamento SP2'!$E$2:$E$557,'Infos Relatório'!$B238,'Faturamento SP2'!$Z$2:$Z$557,'Infos Relatório'!AA$1)</f>
        <v>0</v>
      </c>
      <c r="AB238" s="14">
        <f>SUMIFS('Faturamento SP2'!$G$2:$G$557,'Faturamento SP2'!$D$2:$D$557,'Infos Relatório'!$B$164,'Faturamento SP2'!$E$2:$E$557,'Infos Relatório'!$B238,'Faturamento SP2'!$Z$2:$Z$557,'Infos Relatório'!AA$1)</f>
        <v>0</v>
      </c>
      <c r="AC238" s="14">
        <f>SUMIFS('Faturamento SP2'!$J$2:$J$557,'Faturamento SP2'!$D$2:$D$557,'Infos Relatório'!$B$164,'Faturamento SP2'!$E$2:$E$557,'Infos Relatório'!$B238,'Faturamento SP2'!$Z$2:$Z$557,'Infos Relatório'!AA$1)</f>
        <v>0</v>
      </c>
      <c r="AD238" s="15">
        <f>SUMIFS('Faturamento SP2'!$O$2:$O$557,'Faturamento SP2'!$D$2:$D$557,'Infos Relatório'!$B$164,'Faturamento SP2'!$E$2:$E$557,'Infos Relatório'!$B238,'Faturamento SP2'!$Z$2:$Z$557,'Infos Relatório'!AA$1,'Faturamento SP2'!$T$2:$T$557,"Sim")+SUMIFS('Faturamento SP2'!$P$2:$P$557,'Faturamento SP2'!$D$2:$D$557,'Infos Relatório'!$B$164,'Faturamento SP2'!$E$2:$E$557,'Infos Relatório'!$B238,'Faturamento SP2'!$Z$2:$Z$557,'Infos Relatório'!AA$1,'Faturamento SP2'!$T$2:$T$557,"Sim")</f>
        <v>0</v>
      </c>
      <c r="AE238" s="27" t="e">
        <f t="shared" si="76"/>
        <v>#DIV/0!</v>
      </c>
      <c r="AF238" s="24">
        <f>SUMIFS('Faturamento SP2'!$H$2:$H$557,'Faturamento SP2'!$D$2:$D$557,'Infos Relatório'!$B$164,'Faturamento SP2'!$E$2:$E$557,'Infos Relatório'!$B238,'Faturamento SP2'!$Z$2:$Z$557,'Infos Relatório'!AA$1)</f>
        <v>0</v>
      </c>
      <c r="AG238" s="23">
        <f>COUNTIFS('Faturamento SP2'!$D$2:$D$557,'Infos Relatório'!$B$164,'Faturamento SP2'!$E$2:$E$557,'Infos Relatório'!$B238,'Faturamento SP2'!$Z$2:$Z$557,'Infos Relatório'!AG$1)</f>
        <v>0</v>
      </c>
      <c r="AH238" s="14">
        <f>SUMIFS('Faturamento SP2'!$G$2:$G$557,'Faturamento SP2'!$D$2:$D$557,'Infos Relatório'!$B$164,'Faturamento SP2'!$E$2:$E$557,'Infos Relatório'!$B238,'Faturamento SP2'!$Z$2:$Z$557,'Infos Relatório'!AG$1)</f>
        <v>0</v>
      </c>
      <c r="AI238" s="14">
        <f>SUMIFS('Faturamento SP2'!$J$2:$J$557,'Faturamento SP2'!$D$2:$D$557,'Infos Relatório'!$B$164,'Faturamento SP2'!$E$2:$E$557,'Infos Relatório'!$B238,'Faturamento SP2'!$Z$2:$Z$557,'Infos Relatório'!AG$1)</f>
        <v>0</v>
      </c>
      <c r="AJ238" s="15">
        <f>SUMIFS('Faturamento SP2'!$O$2:$O$557,'Faturamento SP2'!$D$2:$D$557,'Infos Relatório'!$B$164,'Faturamento SP2'!$E$2:$E$557,'Infos Relatório'!$B238,'Faturamento SP2'!$Z$2:$Z$557,'Infos Relatório'!AG$1,'Faturamento SP2'!$T$2:$T$557,"Sim")+SUMIFS('Faturamento SP2'!$P$2:$P$557,'Faturamento SP2'!$D$2:$D$557,'Infos Relatório'!$B$164,'Faturamento SP2'!$E$2:$E$557,'Infos Relatório'!$B238,'Faturamento SP2'!$Z$2:$Z$557,'Infos Relatório'!AG$1,'Faturamento SP2'!$T$2:$T$557,"Sim")</f>
        <v>0</v>
      </c>
      <c r="AK238" s="27" t="e">
        <f t="shared" si="77"/>
        <v>#DIV/0!</v>
      </c>
      <c r="AL238" s="24">
        <f>SUMIFS('Faturamento SP2'!$H$2:$H$557,'Faturamento SP2'!$D$2:$D$557,'Infos Relatório'!$B$164,'Faturamento SP2'!$E$2:$E$557,'Infos Relatório'!$B238,'Faturamento SP2'!$Z$2:$Z$557,'Infos Relatório'!AG$1)</f>
        <v>0</v>
      </c>
      <c r="AM238" s="23">
        <f>COUNTIFS('Faturamento SP2'!$D$2:$D$557,'Infos Relatório'!$B$164,'Faturamento SP2'!$E$2:$E$557,'Infos Relatório'!$B238,'Faturamento SP2'!$Z$2:$Z$557,'Infos Relatório'!AM$1)</f>
        <v>0</v>
      </c>
      <c r="AN238" s="14">
        <f>SUMIFS('Faturamento SP2'!$G$2:$G$557,'Faturamento SP2'!$D$2:$D$557,'Infos Relatório'!$B$164,'Faturamento SP2'!$E$2:$E$557,'Infos Relatório'!$B238,'Faturamento SP2'!$Z$2:$Z$557,'Infos Relatório'!AM$1)</f>
        <v>0</v>
      </c>
      <c r="AO238" s="14">
        <f>SUMIFS('Faturamento SP2'!$J$2:$J$557,'Faturamento SP2'!$D$2:$D$557,'Infos Relatório'!$B$164,'Faturamento SP2'!$E$2:$E$557,'Infos Relatório'!$B238,'Faturamento SP2'!$Z$2:$Z$557,'Infos Relatório'!AM$1)</f>
        <v>0</v>
      </c>
      <c r="AP238" s="15">
        <f>SUMIFS('Faturamento SP2'!$O$2:$O$557,'Faturamento SP2'!$D$2:$D$557,'Infos Relatório'!$B$164,'Faturamento SP2'!$E$2:$E$557,'Infos Relatório'!$B238,'Faturamento SP2'!$Z$2:$Z$557,'Infos Relatório'!AM$1,'Faturamento SP2'!$T$2:$T$557,"Sim")+SUMIFS('Faturamento SP2'!$P$2:$P$557,'Faturamento SP2'!$D$2:$D$557,'Infos Relatório'!$B$164,'Faturamento SP2'!$E$2:$E$557,'Infos Relatório'!$B238,'Faturamento SP2'!$Z$2:$Z$557,'Infos Relatório'!AM$1,'Faturamento SP2'!$T$2:$T$557,"Sim")</f>
        <v>0</v>
      </c>
      <c r="AQ238" s="27" t="e">
        <f t="shared" si="78"/>
        <v>#DIV/0!</v>
      </c>
      <c r="AR238" s="24">
        <f>SUMIFS('Faturamento SP2'!$H$2:$H$557,'Faturamento SP2'!$D$2:$D$557,'Infos Relatório'!$B$164,'Faturamento SP2'!$E$2:$E$557,'Infos Relatório'!$B238,'Faturamento SP2'!$Z$2:$Z$557,'Infos Relatório'!AM$1)</f>
        <v>0</v>
      </c>
      <c r="AS238" s="23">
        <f>COUNTIFS('Faturamento SP2'!$D$2:$D$557,'Infos Relatório'!$B$164,'Faturamento SP2'!$E$2:$E$557,'Infos Relatório'!$B238,'Faturamento SP2'!$Z$2:$Z$557,'Infos Relatório'!AS$1)</f>
        <v>0</v>
      </c>
      <c r="AT238" s="14">
        <f>SUMIFS('Faturamento SP2'!$G$2:$G$557,'Faturamento SP2'!$D$2:$D$557,'Infos Relatório'!$B$164,'Faturamento SP2'!$E$2:$E$557,'Infos Relatório'!$B238,'Faturamento SP2'!$Z$2:$Z$557,'Infos Relatório'!AS$1)</f>
        <v>0</v>
      </c>
      <c r="AU238" s="14">
        <f>SUMIFS('Faturamento SP2'!$J$2:$J$557,'Faturamento SP2'!$D$2:$D$557,'Infos Relatório'!$B$164,'Faturamento SP2'!$E$2:$E$557,'Infos Relatório'!$B238,'Faturamento SP2'!$Z$2:$Z$557,'Infos Relatório'!AS$1)</f>
        <v>0</v>
      </c>
      <c r="AV238" s="15">
        <f>SUMIFS('Faturamento SP2'!$O$2:$O$557,'Faturamento SP2'!$D$2:$D$557,'Infos Relatório'!$B$164,'Faturamento SP2'!$E$2:$E$557,'Infos Relatório'!$B238,'Faturamento SP2'!$Z$2:$Z$557,'Infos Relatório'!AS$1,'Faturamento SP2'!$T$2:$T$557,"Sim")+SUMIFS('Faturamento SP2'!$P$2:$P$557,'Faturamento SP2'!$D$2:$D$557,'Infos Relatório'!$B$164,'Faturamento SP2'!$E$2:$E$557,'Infos Relatório'!$B238,'Faturamento SP2'!$Z$2:$Z$557,'Infos Relatório'!AS$1,'Faturamento SP2'!$T$2:$T$557,"Sim")</f>
        <v>0</v>
      </c>
      <c r="AW238" s="27" t="e">
        <f t="shared" si="79"/>
        <v>#DIV/0!</v>
      </c>
      <c r="AX238" s="24">
        <f>SUMIFS('Faturamento SP2'!$H$2:$H$557,'Faturamento SP2'!$D$2:$D$557,'Infos Relatório'!$B$164,'Faturamento SP2'!$E$2:$E$557,'Infos Relatório'!$B238,'Faturamento SP2'!$Z$2:$Z$557,'Infos Relatório'!AS$1)</f>
        <v>0</v>
      </c>
      <c r="AY238" s="23">
        <f>COUNTIFS('Faturamento SP2'!$D$2:$D$557,'Infos Relatório'!$B$164,'Faturamento SP2'!$E$2:$E$557,'Infos Relatório'!$B238,'Faturamento SP2'!$Z$2:$Z$557,'Infos Relatório'!AY$1)</f>
        <v>0</v>
      </c>
      <c r="AZ238" s="14">
        <f>SUMIFS('Faturamento SP2'!$G$2:$G$557,'Faturamento SP2'!$D$2:$D$557,'Infos Relatório'!$B$164,'Faturamento SP2'!$E$2:$E$557,'Infos Relatório'!$B238,'Faturamento SP2'!$Z$2:$Z$557,'Infos Relatório'!AY$1)</f>
        <v>0</v>
      </c>
      <c r="BA238" s="14">
        <f>SUMIFS('Faturamento SP2'!$J$2:$J$557,'Faturamento SP2'!$D$2:$D$557,'Infos Relatório'!$B$164,'Faturamento SP2'!$E$2:$E$557,'Infos Relatório'!$B238,'Faturamento SP2'!$Z$2:$Z$557,'Infos Relatório'!AY$1)</f>
        <v>0</v>
      </c>
      <c r="BB238" s="15">
        <f>SUMIFS('Faturamento SP2'!$O$2:$O$557,'Faturamento SP2'!$D$2:$D$557,'Infos Relatório'!$B$164,'Faturamento SP2'!$E$2:$E$557,'Infos Relatório'!$B238,'Faturamento SP2'!$Z$2:$Z$557,'Infos Relatório'!AY$1,'Faturamento SP2'!$T$2:$T$557,"Sim")+SUMIFS('Faturamento SP2'!$P$2:$P$557,'Faturamento SP2'!$D$2:$D$557,'Infos Relatório'!$B$164,'Faturamento SP2'!$E$2:$E$557,'Infos Relatório'!$B238,'Faturamento SP2'!$Z$2:$Z$557,'Infos Relatório'!AY$1,'Faturamento SP2'!$T$2:$T$557,"Sim")</f>
        <v>0</v>
      </c>
      <c r="BC238" s="27" t="e">
        <f t="shared" si="80"/>
        <v>#DIV/0!</v>
      </c>
      <c r="BD238" s="24">
        <f>SUMIFS('Faturamento SP2'!$H$2:$H$557,'Faturamento SP2'!$D$2:$D$557,'Infos Relatório'!$B$164,'Faturamento SP2'!$E$2:$E$557,'Infos Relatório'!$B238,'Faturamento SP2'!$Z$2:$Z$557,'Infos Relatório'!AY$1)</f>
        <v>0</v>
      </c>
      <c r="BE238" s="23">
        <f>COUNTIFS('Faturamento SP2'!$D$2:$D$557,'Infos Relatório'!$B$164,'Faturamento SP2'!$E$2:$E$557,'Infos Relatório'!$B238,'Faturamento SP2'!$Z$2:$Z$557,'Infos Relatório'!BE$1)</f>
        <v>0</v>
      </c>
      <c r="BF238" s="14">
        <f>SUMIFS('Faturamento SP2'!$G$2:$G$557,'Faturamento SP2'!$D$2:$D$557,'Infos Relatório'!$B$164,'Faturamento SP2'!$E$2:$E$557,'Infos Relatório'!$B238,'Faturamento SP2'!$Z$2:$Z$557,'Infos Relatório'!BE$1)</f>
        <v>0</v>
      </c>
      <c r="BG238" s="14">
        <f>SUMIFS('Faturamento SP2'!$J$2:$J$557,'Faturamento SP2'!$D$2:$D$557,'Infos Relatório'!$B$164,'Faturamento SP2'!$E$2:$E$557,'Infos Relatório'!$B238,'Faturamento SP2'!$Z$2:$Z$557,'Infos Relatório'!BE$1)</f>
        <v>0</v>
      </c>
      <c r="BH238" s="15">
        <f>SUMIFS('Faturamento SP2'!$O$2:$O$557,'Faturamento SP2'!$D$2:$D$557,'Infos Relatório'!$B$164,'Faturamento SP2'!$E$2:$E$557,'Infos Relatório'!$B238,'Faturamento SP2'!$Z$2:$Z$557,'Infos Relatório'!BE$1,'Faturamento SP2'!$T$2:$T$557,"Sim")+SUMIFS('Faturamento SP2'!$P$2:$P$557,'Faturamento SP2'!$D$2:$D$557,'Infos Relatório'!$B$164,'Faturamento SP2'!$E$2:$E$557,'Infos Relatório'!$B238,'Faturamento SP2'!$Z$2:$Z$557,'Infos Relatório'!BE$1,'Faturamento SP2'!$T$2:$T$557,"Sim")</f>
        <v>0</v>
      </c>
      <c r="BI238" s="27" t="e">
        <f t="shared" si="81"/>
        <v>#DIV/0!</v>
      </c>
      <c r="BJ238" s="24">
        <f>SUMIFS('Faturamento SP2'!$H$2:$H$557,'Faturamento SP2'!$D$2:$D$557,'Infos Relatório'!$B$164,'Faturamento SP2'!$E$2:$E$557,'Infos Relatório'!$B238,'Faturamento SP2'!$Z$2:$Z$557,'Infos Relatório'!BE$1)</f>
        <v>0</v>
      </c>
      <c r="BK238" s="23">
        <f>COUNTIFS('Faturamento SP2'!$D$2:$D$557,'Infos Relatório'!$B$164,'Faturamento SP2'!$E$2:$E$557,'Infos Relatório'!$B238,'Faturamento SP2'!$Z$2:$Z$557,'Infos Relatório'!BK$1)</f>
        <v>0</v>
      </c>
      <c r="BL238" s="14">
        <f>SUMIFS('Faturamento SP2'!$G$2:$G$557,'Faturamento SP2'!$D$2:$D$557,'Infos Relatório'!$B$164,'Faturamento SP2'!$E$2:$E$557,'Infos Relatório'!$B238,'Faturamento SP2'!$Z$2:$Z$557,'Infos Relatório'!BK$1)</f>
        <v>0</v>
      </c>
      <c r="BM238" s="14">
        <f>SUMIFS('Faturamento SP2'!$J$2:$J$557,'Faturamento SP2'!$D$2:$D$557,'Infos Relatório'!$B$164,'Faturamento SP2'!$E$2:$E$557,'Infos Relatório'!$B238,'Faturamento SP2'!$Z$2:$Z$557,'Infos Relatório'!BK$1)</f>
        <v>0</v>
      </c>
      <c r="BN238" s="15">
        <f>SUMIFS('Faturamento SP2'!$O$2:$O$557,'Faturamento SP2'!$D$2:$D$557,'Infos Relatório'!$B$164,'Faturamento SP2'!$E$2:$E$557,'Infos Relatório'!$B238,'Faturamento SP2'!$Z$2:$Z$557,'Infos Relatório'!BK$1,'Faturamento SP2'!$T$2:$T$557,"Sim")+SUMIFS('Faturamento SP2'!$P$2:$P$557,'Faturamento SP2'!$D$2:$D$557,'Infos Relatório'!$B$164,'Faturamento SP2'!$E$2:$E$557,'Infos Relatório'!$B238,'Faturamento SP2'!$Z$2:$Z$557,'Infos Relatório'!BK$1,'Faturamento SP2'!$T$2:$T$557,"Sim")</f>
        <v>0</v>
      </c>
      <c r="BO238" s="27" t="e">
        <f t="shared" si="82"/>
        <v>#DIV/0!</v>
      </c>
      <c r="BP238" s="24">
        <f>SUMIFS('Faturamento SP2'!$H$2:$H$557,'Faturamento SP2'!$D$2:$D$557,'Infos Relatório'!$B$164,'Faturamento SP2'!$E$2:$E$557,'Infos Relatório'!$B238,'Faturamento SP2'!$Z$2:$Z$557,'Infos Relatório'!BK$1)</f>
        <v>0</v>
      </c>
      <c r="BQ238" s="23">
        <f>COUNTIFS('Faturamento SP2'!$D$2:$D$557,'Infos Relatório'!$B$164,'Faturamento SP2'!$E$2:$E$557,'Infos Relatório'!$B238,'Faturamento SP2'!$Z$2:$Z$557,'Infos Relatório'!BQ$1)</f>
        <v>0</v>
      </c>
      <c r="BR238" s="14">
        <f>SUMIFS('Faturamento SP2'!$G$2:$G$557,'Faturamento SP2'!$D$2:$D$557,'Infos Relatório'!$B$164,'Faturamento SP2'!$E$2:$E$557,'Infos Relatório'!$B238,'Faturamento SP2'!$Z$2:$Z$557,'Infos Relatório'!BQ$1)</f>
        <v>0</v>
      </c>
      <c r="BS238" s="14">
        <f>SUMIFS('Faturamento SP2'!$J$2:$J$557,'Faturamento SP2'!$D$2:$D$557,'Infos Relatório'!$B$164,'Faturamento SP2'!$E$2:$E$557,'Infos Relatório'!$B238,'Faturamento SP2'!$Z$2:$Z$557,'Infos Relatório'!BQ$1)</f>
        <v>0</v>
      </c>
      <c r="BT238" s="15">
        <f>SUMIFS('Faturamento SP2'!$O$2:$O$557,'Faturamento SP2'!$D$2:$D$557,'Infos Relatório'!$B$164,'Faturamento SP2'!$E$2:$E$557,'Infos Relatório'!$B238,'Faturamento SP2'!$Z$2:$Z$557,'Infos Relatório'!BQ$1,'Faturamento SP2'!$T$2:$T$557,"Sim")+SUMIFS('Faturamento SP2'!$P$2:$P$557,'Faturamento SP2'!$D$2:$D$557,'Infos Relatório'!$B$164,'Faturamento SP2'!$E$2:$E$557,'Infos Relatório'!$B238,'Faturamento SP2'!$Z$2:$Z$557,'Infos Relatório'!BQ$1,'Faturamento SP2'!$T$2:$T$557,"Sim")</f>
        <v>0</v>
      </c>
      <c r="BU238" s="27" t="e">
        <f t="shared" si="83"/>
        <v>#DIV/0!</v>
      </c>
      <c r="BV238" s="24">
        <f>SUMIFS('Faturamento SP2'!$H$2:$H$557,'Faturamento SP2'!$D$2:$D$557,'Infos Relatório'!$B$164,'Faturamento SP2'!$E$2:$E$557,'Infos Relatório'!$B238,'Faturamento SP2'!$Z$2:$Z$557,'Infos Relatório'!BQ$1)</f>
        <v>0</v>
      </c>
    </row>
    <row r="239" spans="2:74">
      <c r="B239" s="17" t="s">
        <v>162</v>
      </c>
      <c r="C239" s="23">
        <f>COUNTIFS('Faturamento SP2'!$D$2:$D$557,'Infos Relatório'!$B$164,'Faturamento SP2'!$E$2:$E$557,'Infos Relatório'!$B239,'Faturamento SP2'!$Z$2:$Z$557,'Infos Relatório'!C$1)</f>
        <v>0</v>
      </c>
      <c r="D239" s="14">
        <f>SUMIFS('Faturamento SP2'!$G$2:$G$557,'Faturamento SP2'!$D$2:$D$557,'Infos Relatório'!$B$164,'Faturamento SP2'!$E$2:$E$557,'Infos Relatório'!$B239,'Faturamento SP2'!$Z$2:$Z$557,'Infos Relatório'!C$1)</f>
        <v>0</v>
      </c>
      <c r="E239" s="55">
        <f>SUMIFS('Faturamento SP2'!$J$2:$J$557,'Faturamento SP2'!$D$2:$D$557,'Infos Relatório'!$B$164,'Faturamento SP2'!$E$2:$E$557,'Infos Relatório'!$B239,'Faturamento SP2'!$Z$2:$Z$557,'Infos Relatório'!C$1)</f>
        <v>0</v>
      </c>
      <c r="F239" s="15">
        <f>SUMIFS('Faturamento SP2'!$O$2:$O$557,'Faturamento SP2'!$D$2:$D$557,'Infos Relatório'!$B$164,'Faturamento SP2'!$E$2:$E$557,'Infos Relatório'!$B239,'Faturamento SP2'!$Z$2:$Z$557,'Infos Relatório'!C$1,'Faturamento SP2'!$T$2:$T$557,"Sim")+SUMIFS('Faturamento SP2'!$P$2:$P$557,'Faturamento SP2'!$D$2:$D$557,'Infos Relatório'!$B$164,'Faturamento SP2'!$E$2:$E$557,'Infos Relatório'!$B239,'Faturamento SP2'!$Z$2:$Z$557,'Infos Relatório'!C$1,'Faturamento SP2'!$T$2:$T$557,"Sim")</f>
        <v>0</v>
      </c>
      <c r="G239" s="60" t="e">
        <f t="shared" si="72"/>
        <v>#DIV/0!</v>
      </c>
      <c r="H239" s="24">
        <f>SUMIFS('Faturamento SP2'!$H$2:$H$557,'Faturamento SP2'!$D$2:$D$557,'Infos Relatório'!$B$164,'Faturamento SP2'!$E$2:$E$557,'Infos Relatório'!$B239,'Faturamento SP2'!$Z$2:$Z$557,'Infos Relatório'!C$1)</f>
        <v>0</v>
      </c>
      <c r="I239" s="23">
        <f>COUNTIFS('Faturamento SP2'!$D$2:$D$557,'Infos Relatório'!$B$164,'Faturamento SP2'!$E$2:$E$557,'Infos Relatório'!$B239,'Faturamento SP2'!$Z$2:$Z$557,'Infos Relatório'!I$1)</f>
        <v>0</v>
      </c>
      <c r="J239" s="14">
        <f>SUMIFS('Faturamento SP2'!$G$2:$G$557,'Faturamento SP2'!$D$2:$D$557,'Infos Relatório'!$B$164,'Faturamento SP2'!$E$2:$E$557,'Infos Relatório'!$B239,'Faturamento SP2'!$Z$2:$Z$557,'Infos Relatório'!I$1)</f>
        <v>0</v>
      </c>
      <c r="K239" s="55">
        <f>SUMIFS('Faturamento SP2'!$J$2:$J$557,'Faturamento SP2'!$D$2:$D$557,'Infos Relatório'!$B$164,'Faturamento SP2'!$E$2:$E$557,'Infos Relatório'!$B239,'Faturamento SP2'!$Z$2:$Z$557,'Infos Relatório'!I$1)</f>
        <v>0</v>
      </c>
      <c r="L239" s="15">
        <f>SUMIFS('Faturamento SP2'!$O$2:$O$557,'Faturamento SP2'!$D$2:$D$557,'Infos Relatório'!$B$164,'Faturamento SP2'!$E$2:$E$557,'Infos Relatório'!$B239,'Faturamento SP2'!$Z$2:$Z$557,'Infos Relatório'!I$1,'Faturamento SP2'!$T$2:$T$557,"Sim")+SUMIFS('Faturamento SP2'!$P$2:$P$557,'Faturamento SP2'!$D$2:$D$557,'Infos Relatório'!$B$164,'Faturamento SP2'!$E$2:$E$557,'Infos Relatório'!$B239,'Faturamento SP2'!$Z$2:$Z$557,'Infos Relatório'!I$1,'Faturamento SP2'!$T$2:$T$557,"Sim")</f>
        <v>0</v>
      </c>
      <c r="M239" s="27" t="e">
        <f t="shared" si="73"/>
        <v>#DIV/0!</v>
      </c>
      <c r="N239" s="24">
        <f>SUMIFS('Faturamento SP2'!$H$2:$H$557,'Faturamento SP2'!$D$2:$D$557,'Infos Relatório'!$B$164,'Faturamento SP2'!$E$2:$E$557,'Infos Relatório'!$B239,'Faturamento SP2'!$Z$2:$Z$557,'Infos Relatório'!I$1)</f>
        <v>0</v>
      </c>
      <c r="O239" s="23">
        <f>COUNTIFS('Faturamento SP2'!$D$2:$D$557,'Infos Relatório'!$B$164,'Faturamento SP2'!$E$2:$E$557,'Infos Relatório'!$B239,'Faturamento SP2'!$Z$2:$Z$557,'Infos Relatório'!O$1)</f>
        <v>0</v>
      </c>
      <c r="P239" s="14">
        <f>SUMIFS('Faturamento SP2'!$G$2:$G$557,'Faturamento SP2'!$D$2:$D$557,'Infos Relatório'!$B$164,'Faturamento SP2'!$E$2:$E$557,'Infos Relatório'!$B239,'Faturamento SP2'!$Z$2:$Z$557,'Infos Relatório'!O$1)</f>
        <v>0</v>
      </c>
      <c r="Q239" s="14">
        <f>SUMIFS('Faturamento SP2'!$J$2:$J$557,'Faturamento SP2'!$D$2:$D$557,'Infos Relatório'!$B$164,'Faturamento SP2'!$E$2:$E$557,'Infos Relatório'!$B239,'Faturamento SP2'!$Z$2:$Z$557,'Infos Relatório'!O$1)</f>
        <v>0</v>
      </c>
      <c r="R239" s="15">
        <f>SUMIFS('Faturamento SP2'!$O$2:$O$557,'Faturamento SP2'!$D$2:$D$557,'Infos Relatório'!$B$164,'Faturamento SP2'!$E$2:$E$557,'Infos Relatório'!$B239,'Faturamento SP2'!$Z$2:$Z$557,'Infos Relatório'!O$1,'Faturamento SP2'!$T$2:$T$557,"Sim")+SUMIFS('Faturamento SP2'!$P$2:$P$557,'Faturamento SP2'!$D$2:$D$557,'Infos Relatório'!$B$164,'Faturamento SP2'!$E$2:$E$557,'Infos Relatório'!$B239,'Faturamento SP2'!$Z$2:$Z$557,'Infos Relatório'!O$1,'Faturamento SP2'!$T$2:$T$557,"Sim")</f>
        <v>0</v>
      </c>
      <c r="S239" s="27" t="e">
        <f t="shared" si="74"/>
        <v>#DIV/0!</v>
      </c>
      <c r="T239" s="24">
        <f>SUMIFS('Faturamento SP2'!$H$2:$H$557,'Faturamento SP2'!$D$2:$D$557,'Infos Relatório'!$B$164,'Faturamento SP2'!$E$2:$E$557,'Infos Relatório'!$B239,'Faturamento SP2'!$Z$2:$Z$557,'Infos Relatório'!O$1)</f>
        <v>0</v>
      </c>
      <c r="U239" s="23">
        <f>COUNTIFS('Faturamento SP2'!$D$2:$D$557,'Infos Relatório'!$B$164,'Faturamento SP2'!$E$2:$E$557,'Infos Relatório'!$B239,'Faturamento SP2'!$Z$2:$Z$557,'Infos Relatório'!U$1)</f>
        <v>0</v>
      </c>
      <c r="V239" s="14">
        <f>SUMIFS('Faturamento SP2'!$G$2:$G$557,'Faturamento SP2'!$D$2:$D$557,'Infos Relatório'!$B$164,'Faturamento SP2'!$E$2:$E$557,'Infos Relatório'!$B239,'Faturamento SP2'!$Z$2:$Z$557,'Infos Relatório'!U$1)</f>
        <v>0</v>
      </c>
      <c r="W239" s="14">
        <f>SUMIFS('Faturamento SP2'!$J$2:$J$557,'Faturamento SP2'!$D$2:$D$557,'Infos Relatório'!$B$164,'Faturamento SP2'!$E$2:$E$557,'Infos Relatório'!$B239,'Faturamento SP2'!$Z$2:$Z$557,'Infos Relatório'!U$1)</f>
        <v>0</v>
      </c>
      <c r="X239" s="15">
        <f>SUMIFS('Faturamento SP2'!$O$2:$O$557,'Faturamento SP2'!$D$2:$D$557,'Infos Relatório'!$B$164,'Faturamento SP2'!$E$2:$E$557,'Infos Relatório'!$B239,'Faturamento SP2'!$Z$2:$Z$557,'Infos Relatório'!U$1,'Faturamento SP2'!$T$2:$T$557,"Sim")+SUMIFS('Faturamento SP2'!$P$2:$P$557,'Faturamento SP2'!$D$2:$D$557,'Infos Relatório'!$B$164,'Faturamento SP2'!$E$2:$E$557,'Infos Relatório'!$B239,'Faturamento SP2'!$Z$2:$Z$557,'Infos Relatório'!U$1,'Faturamento SP2'!$T$2:$T$557,"Sim")</f>
        <v>0</v>
      </c>
      <c r="Y239" s="27" t="e">
        <f t="shared" si="75"/>
        <v>#DIV/0!</v>
      </c>
      <c r="Z239" s="24">
        <f>SUMIFS('Faturamento SP2'!$H$2:$H$557,'Faturamento SP2'!$D$2:$D$557,'Infos Relatório'!$B$164,'Faturamento SP2'!$E$2:$E$557,'Infos Relatório'!$B239,'Faturamento SP2'!$Z$2:$Z$557,'Infos Relatório'!U$1)</f>
        <v>0</v>
      </c>
      <c r="AA239" s="23">
        <f>COUNTIFS('Faturamento SP2'!$D$2:$D$557,'Infos Relatório'!$B$164,'Faturamento SP2'!$E$2:$E$557,'Infos Relatório'!$B239,'Faturamento SP2'!$Z$2:$Z$557,'Infos Relatório'!AA$1)</f>
        <v>0</v>
      </c>
      <c r="AB239" s="14">
        <f>SUMIFS('Faturamento SP2'!$G$2:$G$557,'Faturamento SP2'!$D$2:$D$557,'Infos Relatório'!$B$164,'Faturamento SP2'!$E$2:$E$557,'Infos Relatório'!$B239,'Faturamento SP2'!$Z$2:$Z$557,'Infos Relatório'!AA$1)</f>
        <v>0</v>
      </c>
      <c r="AC239" s="14">
        <f>SUMIFS('Faturamento SP2'!$J$2:$J$557,'Faturamento SP2'!$D$2:$D$557,'Infos Relatório'!$B$164,'Faturamento SP2'!$E$2:$E$557,'Infos Relatório'!$B239,'Faturamento SP2'!$Z$2:$Z$557,'Infos Relatório'!AA$1)</f>
        <v>0</v>
      </c>
      <c r="AD239" s="15">
        <f>SUMIFS('Faturamento SP2'!$O$2:$O$557,'Faturamento SP2'!$D$2:$D$557,'Infos Relatório'!$B$164,'Faturamento SP2'!$E$2:$E$557,'Infos Relatório'!$B239,'Faturamento SP2'!$Z$2:$Z$557,'Infos Relatório'!AA$1,'Faturamento SP2'!$T$2:$T$557,"Sim")+SUMIFS('Faturamento SP2'!$P$2:$P$557,'Faturamento SP2'!$D$2:$D$557,'Infos Relatório'!$B$164,'Faturamento SP2'!$E$2:$E$557,'Infos Relatório'!$B239,'Faturamento SP2'!$Z$2:$Z$557,'Infos Relatório'!AA$1,'Faturamento SP2'!$T$2:$T$557,"Sim")</f>
        <v>0</v>
      </c>
      <c r="AE239" s="27" t="e">
        <f t="shared" si="76"/>
        <v>#DIV/0!</v>
      </c>
      <c r="AF239" s="24">
        <f>SUMIFS('Faturamento SP2'!$H$2:$H$557,'Faturamento SP2'!$D$2:$D$557,'Infos Relatório'!$B$164,'Faturamento SP2'!$E$2:$E$557,'Infos Relatório'!$B239,'Faturamento SP2'!$Z$2:$Z$557,'Infos Relatório'!AA$1)</f>
        <v>0</v>
      </c>
      <c r="AG239" s="23">
        <f>COUNTIFS('Faturamento SP2'!$D$2:$D$557,'Infos Relatório'!$B$164,'Faturamento SP2'!$E$2:$E$557,'Infos Relatório'!$B239,'Faturamento SP2'!$Z$2:$Z$557,'Infos Relatório'!AG$1)</f>
        <v>0</v>
      </c>
      <c r="AH239" s="14">
        <f>SUMIFS('Faturamento SP2'!$G$2:$G$557,'Faturamento SP2'!$D$2:$D$557,'Infos Relatório'!$B$164,'Faturamento SP2'!$E$2:$E$557,'Infos Relatório'!$B239,'Faturamento SP2'!$Z$2:$Z$557,'Infos Relatório'!AG$1)</f>
        <v>0</v>
      </c>
      <c r="AI239" s="14">
        <f>SUMIFS('Faturamento SP2'!$J$2:$J$557,'Faturamento SP2'!$D$2:$D$557,'Infos Relatório'!$B$164,'Faturamento SP2'!$E$2:$E$557,'Infos Relatório'!$B239,'Faturamento SP2'!$Z$2:$Z$557,'Infos Relatório'!AG$1)</f>
        <v>0</v>
      </c>
      <c r="AJ239" s="15">
        <f>SUMIFS('Faturamento SP2'!$O$2:$O$557,'Faturamento SP2'!$D$2:$D$557,'Infos Relatório'!$B$164,'Faturamento SP2'!$E$2:$E$557,'Infos Relatório'!$B239,'Faturamento SP2'!$Z$2:$Z$557,'Infos Relatório'!AG$1,'Faturamento SP2'!$T$2:$T$557,"Sim")+SUMIFS('Faturamento SP2'!$P$2:$P$557,'Faturamento SP2'!$D$2:$D$557,'Infos Relatório'!$B$164,'Faturamento SP2'!$E$2:$E$557,'Infos Relatório'!$B239,'Faturamento SP2'!$Z$2:$Z$557,'Infos Relatório'!AG$1,'Faturamento SP2'!$T$2:$T$557,"Sim")</f>
        <v>0</v>
      </c>
      <c r="AK239" s="27" t="e">
        <f t="shared" si="77"/>
        <v>#DIV/0!</v>
      </c>
      <c r="AL239" s="24">
        <f>SUMIFS('Faturamento SP2'!$H$2:$H$557,'Faturamento SP2'!$D$2:$D$557,'Infos Relatório'!$B$164,'Faturamento SP2'!$E$2:$E$557,'Infos Relatório'!$B239,'Faturamento SP2'!$Z$2:$Z$557,'Infos Relatório'!AG$1)</f>
        <v>0</v>
      </c>
      <c r="AM239" s="23">
        <f>COUNTIFS('Faturamento SP2'!$D$2:$D$557,'Infos Relatório'!$B$164,'Faturamento SP2'!$E$2:$E$557,'Infos Relatório'!$B239,'Faturamento SP2'!$Z$2:$Z$557,'Infos Relatório'!AM$1)</f>
        <v>0</v>
      </c>
      <c r="AN239" s="14">
        <f>SUMIFS('Faturamento SP2'!$G$2:$G$557,'Faturamento SP2'!$D$2:$D$557,'Infos Relatório'!$B$164,'Faturamento SP2'!$E$2:$E$557,'Infos Relatório'!$B239,'Faturamento SP2'!$Z$2:$Z$557,'Infos Relatório'!AM$1)</f>
        <v>0</v>
      </c>
      <c r="AO239" s="14">
        <f>SUMIFS('Faturamento SP2'!$J$2:$J$557,'Faturamento SP2'!$D$2:$D$557,'Infos Relatório'!$B$164,'Faturamento SP2'!$E$2:$E$557,'Infos Relatório'!$B239,'Faturamento SP2'!$Z$2:$Z$557,'Infos Relatório'!AM$1)</f>
        <v>0</v>
      </c>
      <c r="AP239" s="15">
        <f>SUMIFS('Faturamento SP2'!$O$2:$O$557,'Faturamento SP2'!$D$2:$D$557,'Infos Relatório'!$B$164,'Faturamento SP2'!$E$2:$E$557,'Infos Relatório'!$B239,'Faturamento SP2'!$Z$2:$Z$557,'Infos Relatório'!AM$1,'Faturamento SP2'!$T$2:$T$557,"Sim")+SUMIFS('Faturamento SP2'!$P$2:$P$557,'Faturamento SP2'!$D$2:$D$557,'Infos Relatório'!$B$164,'Faturamento SP2'!$E$2:$E$557,'Infos Relatório'!$B239,'Faturamento SP2'!$Z$2:$Z$557,'Infos Relatório'!AM$1,'Faturamento SP2'!$T$2:$T$557,"Sim")</f>
        <v>0</v>
      </c>
      <c r="AQ239" s="27" t="e">
        <f t="shared" si="78"/>
        <v>#DIV/0!</v>
      </c>
      <c r="AR239" s="24">
        <f>SUMIFS('Faturamento SP2'!$H$2:$H$557,'Faturamento SP2'!$D$2:$D$557,'Infos Relatório'!$B$164,'Faturamento SP2'!$E$2:$E$557,'Infos Relatório'!$B239,'Faturamento SP2'!$Z$2:$Z$557,'Infos Relatório'!AM$1)</f>
        <v>0</v>
      </c>
      <c r="AS239" s="23">
        <f>COUNTIFS('Faturamento SP2'!$D$2:$D$557,'Infos Relatório'!$B$164,'Faturamento SP2'!$E$2:$E$557,'Infos Relatório'!$B239,'Faturamento SP2'!$Z$2:$Z$557,'Infos Relatório'!AS$1)</f>
        <v>0</v>
      </c>
      <c r="AT239" s="14">
        <f>SUMIFS('Faturamento SP2'!$G$2:$G$557,'Faturamento SP2'!$D$2:$D$557,'Infos Relatório'!$B$164,'Faturamento SP2'!$E$2:$E$557,'Infos Relatório'!$B239,'Faturamento SP2'!$Z$2:$Z$557,'Infos Relatório'!AS$1)</f>
        <v>0</v>
      </c>
      <c r="AU239" s="14">
        <f>SUMIFS('Faturamento SP2'!$J$2:$J$557,'Faturamento SP2'!$D$2:$D$557,'Infos Relatório'!$B$164,'Faturamento SP2'!$E$2:$E$557,'Infos Relatório'!$B239,'Faturamento SP2'!$Z$2:$Z$557,'Infos Relatório'!AS$1)</f>
        <v>0</v>
      </c>
      <c r="AV239" s="15">
        <f>SUMIFS('Faturamento SP2'!$O$2:$O$557,'Faturamento SP2'!$D$2:$D$557,'Infos Relatório'!$B$164,'Faturamento SP2'!$E$2:$E$557,'Infos Relatório'!$B239,'Faturamento SP2'!$Z$2:$Z$557,'Infos Relatório'!AS$1,'Faturamento SP2'!$T$2:$T$557,"Sim")+SUMIFS('Faturamento SP2'!$P$2:$P$557,'Faturamento SP2'!$D$2:$D$557,'Infos Relatório'!$B$164,'Faturamento SP2'!$E$2:$E$557,'Infos Relatório'!$B239,'Faturamento SP2'!$Z$2:$Z$557,'Infos Relatório'!AS$1,'Faturamento SP2'!$T$2:$T$557,"Sim")</f>
        <v>0</v>
      </c>
      <c r="AW239" s="27" t="e">
        <f t="shared" si="79"/>
        <v>#DIV/0!</v>
      </c>
      <c r="AX239" s="24">
        <f>SUMIFS('Faturamento SP2'!$H$2:$H$557,'Faturamento SP2'!$D$2:$D$557,'Infos Relatório'!$B$164,'Faturamento SP2'!$E$2:$E$557,'Infos Relatório'!$B239,'Faturamento SP2'!$Z$2:$Z$557,'Infos Relatório'!AS$1)</f>
        <v>0</v>
      </c>
      <c r="AY239" s="23">
        <f>COUNTIFS('Faturamento SP2'!$D$2:$D$557,'Infos Relatório'!$B$164,'Faturamento SP2'!$E$2:$E$557,'Infos Relatório'!$B239,'Faturamento SP2'!$Z$2:$Z$557,'Infos Relatório'!AY$1)</f>
        <v>0</v>
      </c>
      <c r="AZ239" s="14">
        <f>SUMIFS('Faturamento SP2'!$G$2:$G$557,'Faturamento SP2'!$D$2:$D$557,'Infos Relatório'!$B$164,'Faturamento SP2'!$E$2:$E$557,'Infos Relatório'!$B239,'Faturamento SP2'!$Z$2:$Z$557,'Infos Relatório'!AY$1)</f>
        <v>0</v>
      </c>
      <c r="BA239" s="14">
        <f>SUMIFS('Faturamento SP2'!$J$2:$J$557,'Faturamento SP2'!$D$2:$D$557,'Infos Relatório'!$B$164,'Faturamento SP2'!$E$2:$E$557,'Infos Relatório'!$B239,'Faturamento SP2'!$Z$2:$Z$557,'Infos Relatório'!AY$1)</f>
        <v>0</v>
      </c>
      <c r="BB239" s="15">
        <f>SUMIFS('Faturamento SP2'!$O$2:$O$557,'Faturamento SP2'!$D$2:$D$557,'Infos Relatório'!$B$164,'Faturamento SP2'!$E$2:$E$557,'Infos Relatório'!$B239,'Faturamento SP2'!$Z$2:$Z$557,'Infos Relatório'!AY$1,'Faturamento SP2'!$T$2:$T$557,"Sim")+SUMIFS('Faturamento SP2'!$P$2:$P$557,'Faturamento SP2'!$D$2:$D$557,'Infos Relatório'!$B$164,'Faturamento SP2'!$E$2:$E$557,'Infos Relatório'!$B239,'Faturamento SP2'!$Z$2:$Z$557,'Infos Relatório'!AY$1,'Faturamento SP2'!$T$2:$T$557,"Sim")</f>
        <v>0</v>
      </c>
      <c r="BC239" s="27" t="e">
        <f t="shared" si="80"/>
        <v>#DIV/0!</v>
      </c>
      <c r="BD239" s="24">
        <f>SUMIFS('Faturamento SP2'!$H$2:$H$557,'Faturamento SP2'!$D$2:$D$557,'Infos Relatório'!$B$164,'Faturamento SP2'!$E$2:$E$557,'Infos Relatório'!$B239,'Faturamento SP2'!$Z$2:$Z$557,'Infos Relatório'!AY$1)</f>
        <v>0</v>
      </c>
      <c r="BE239" s="23">
        <f>COUNTIFS('Faturamento SP2'!$D$2:$D$557,'Infos Relatório'!$B$164,'Faturamento SP2'!$E$2:$E$557,'Infos Relatório'!$B239,'Faturamento SP2'!$Z$2:$Z$557,'Infos Relatório'!BE$1)</f>
        <v>0</v>
      </c>
      <c r="BF239" s="14">
        <f>SUMIFS('Faturamento SP2'!$G$2:$G$557,'Faturamento SP2'!$D$2:$D$557,'Infos Relatório'!$B$164,'Faturamento SP2'!$E$2:$E$557,'Infos Relatório'!$B239,'Faturamento SP2'!$Z$2:$Z$557,'Infos Relatório'!BE$1)</f>
        <v>0</v>
      </c>
      <c r="BG239" s="14">
        <f>SUMIFS('Faturamento SP2'!$J$2:$J$557,'Faturamento SP2'!$D$2:$D$557,'Infos Relatório'!$B$164,'Faturamento SP2'!$E$2:$E$557,'Infos Relatório'!$B239,'Faturamento SP2'!$Z$2:$Z$557,'Infos Relatório'!BE$1)</f>
        <v>0</v>
      </c>
      <c r="BH239" s="15">
        <f>SUMIFS('Faturamento SP2'!$O$2:$O$557,'Faturamento SP2'!$D$2:$D$557,'Infos Relatório'!$B$164,'Faturamento SP2'!$E$2:$E$557,'Infos Relatório'!$B239,'Faturamento SP2'!$Z$2:$Z$557,'Infos Relatório'!BE$1,'Faturamento SP2'!$T$2:$T$557,"Sim")+SUMIFS('Faturamento SP2'!$P$2:$P$557,'Faturamento SP2'!$D$2:$D$557,'Infos Relatório'!$B$164,'Faturamento SP2'!$E$2:$E$557,'Infos Relatório'!$B239,'Faturamento SP2'!$Z$2:$Z$557,'Infos Relatório'!BE$1,'Faturamento SP2'!$T$2:$T$557,"Sim")</f>
        <v>0</v>
      </c>
      <c r="BI239" s="27" t="e">
        <f t="shared" si="81"/>
        <v>#DIV/0!</v>
      </c>
      <c r="BJ239" s="24">
        <f>SUMIFS('Faturamento SP2'!$H$2:$H$557,'Faturamento SP2'!$D$2:$D$557,'Infos Relatório'!$B$164,'Faturamento SP2'!$E$2:$E$557,'Infos Relatório'!$B239,'Faturamento SP2'!$Z$2:$Z$557,'Infos Relatório'!BE$1)</f>
        <v>0</v>
      </c>
      <c r="BK239" s="23">
        <f>COUNTIFS('Faturamento SP2'!$D$2:$D$557,'Infos Relatório'!$B$164,'Faturamento SP2'!$E$2:$E$557,'Infos Relatório'!$B239,'Faturamento SP2'!$Z$2:$Z$557,'Infos Relatório'!BK$1)</f>
        <v>0</v>
      </c>
      <c r="BL239" s="14">
        <f>SUMIFS('Faturamento SP2'!$G$2:$G$557,'Faturamento SP2'!$D$2:$D$557,'Infos Relatório'!$B$164,'Faturamento SP2'!$E$2:$E$557,'Infos Relatório'!$B239,'Faturamento SP2'!$Z$2:$Z$557,'Infos Relatório'!BK$1)</f>
        <v>0</v>
      </c>
      <c r="BM239" s="14">
        <f>SUMIFS('Faturamento SP2'!$J$2:$J$557,'Faturamento SP2'!$D$2:$D$557,'Infos Relatório'!$B$164,'Faturamento SP2'!$E$2:$E$557,'Infos Relatório'!$B239,'Faturamento SP2'!$Z$2:$Z$557,'Infos Relatório'!BK$1)</f>
        <v>0</v>
      </c>
      <c r="BN239" s="15">
        <f>SUMIFS('Faturamento SP2'!$O$2:$O$557,'Faturamento SP2'!$D$2:$D$557,'Infos Relatório'!$B$164,'Faturamento SP2'!$E$2:$E$557,'Infos Relatório'!$B239,'Faturamento SP2'!$Z$2:$Z$557,'Infos Relatório'!BK$1,'Faturamento SP2'!$T$2:$T$557,"Sim")+SUMIFS('Faturamento SP2'!$P$2:$P$557,'Faturamento SP2'!$D$2:$D$557,'Infos Relatório'!$B$164,'Faturamento SP2'!$E$2:$E$557,'Infos Relatório'!$B239,'Faturamento SP2'!$Z$2:$Z$557,'Infos Relatório'!BK$1,'Faturamento SP2'!$T$2:$T$557,"Sim")</f>
        <v>0</v>
      </c>
      <c r="BO239" s="27" t="e">
        <f t="shared" si="82"/>
        <v>#DIV/0!</v>
      </c>
      <c r="BP239" s="24">
        <f>SUMIFS('Faturamento SP2'!$H$2:$H$557,'Faturamento SP2'!$D$2:$D$557,'Infos Relatório'!$B$164,'Faturamento SP2'!$E$2:$E$557,'Infos Relatório'!$B239,'Faturamento SP2'!$Z$2:$Z$557,'Infos Relatório'!BK$1)</f>
        <v>0</v>
      </c>
      <c r="BQ239" s="23">
        <f>COUNTIFS('Faturamento SP2'!$D$2:$D$557,'Infos Relatório'!$B$164,'Faturamento SP2'!$E$2:$E$557,'Infos Relatório'!$B239,'Faturamento SP2'!$Z$2:$Z$557,'Infos Relatório'!BQ$1)</f>
        <v>0</v>
      </c>
      <c r="BR239" s="14">
        <f>SUMIFS('Faturamento SP2'!$G$2:$G$557,'Faturamento SP2'!$D$2:$D$557,'Infos Relatório'!$B$164,'Faturamento SP2'!$E$2:$E$557,'Infos Relatório'!$B239,'Faturamento SP2'!$Z$2:$Z$557,'Infos Relatório'!BQ$1)</f>
        <v>0</v>
      </c>
      <c r="BS239" s="14">
        <f>SUMIFS('Faturamento SP2'!$J$2:$J$557,'Faturamento SP2'!$D$2:$D$557,'Infos Relatório'!$B$164,'Faturamento SP2'!$E$2:$E$557,'Infos Relatório'!$B239,'Faturamento SP2'!$Z$2:$Z$557,'Infos Relatório'!BQ$1)</f>
        <v>0</v>
      </c>
      <c r="BT239" s="15">
        <f>SUMIFS('Faturamento SP2'!$O$2:$O$557,'Faturamento SP2'!$D$2:$D$557,'Infos Relatório'!$B$164,'Faturamento SP2'!$E$2:$E$557,'Infos Relatório'!$B239,'Faturamento SP2'!$Z$2:$Z$557,'Infos Relatório'!BQ$1,'Faturamento SP2'!$T$2:$T$557,"Sim")+SUMIFS('Faturamento SP2'!$P$2:$P$557,'Faturamento SP2'!$D$2:$D$557,'Infos Relatório'!$B$164,'Faturamento SP2'!$E$2:$E$557,'Infos Relatório'!$B239,'Faturamento SP2'!$Z$2:$Z$557,'Infos Relatório'!BQ$1,'Faturamento SP2'!$T$2:$T$557,"Sim")</f>
        <v>0</v>
      </c>
      <c r="BU239" s="27" t="e">
        <f t="shared" si="83"/>
        <v>#DIV/0!</v>
      </c>
      <c r="BV239" s="24">
        <f>SUMIFS('Faturamento SP2'!$H$2:$H$557,'Faturamento SP2'!$D$2:$D$557,'Infos Relatório'!$B$164,'Faturamento SP2'!$E$2:$E$557,'Infos Relatório'!$B239,'Faturamento SP2'!$Z$2:$Z$557,'Infos Relatório'!BQ$1)</f>
        <v>0</v>
      </c>
    </row>
    <row r="240" spans="2:74">
      <c r="B240" s="17" t="s">
        <v>787</v>
      </c>
      <c r="C240" s="23">
        <f>COUNTIFS('Faturamento SP2'!$D$2:$D$557,'Infos Relatório'!$B$164,'Faturamento SP2'!$E$2:$E$557,'Infos Relatório'!$B240,'Faturamento SP2'!$Z$2:$Z$557,'Infos Relatório'!C$1)</f>
        <v>0</v>
      </c>
      <c r="D240" s="14">
        <f>SUMIFS('Faturamento SP2'!$G$2:$G$557,'Faturamento SP2'!$D$2:$D$557,'Infos Relatório'!$B$164,'Faturamento SP2'!$E$2:$E$557,'Infos Relatório'!$B240,'Faturamento SP2'!$Z$2:$Z$557,'Infos Relatório'!C$1)</f>
        <v>0</v>
      </c>
      <c r="E240" s="55">
        <f>SUMIFS('Faturamento SP2'!$J$2:$J$557,'Faturamento SP2'!$D$2:$D$557,'Infos Relatório'!$B$164,'Faturamento SP2'!$E$2:$E$557,'Infos Relatório'!$B240,'Faturamento SP2'!$Z$2:$Z$557,'Infos Relatório'!C$1)</f>
        <v>0</v>
      </c>
      <c r="F240" s="15">
        <f>SUMIFS('Faturamento SP2'!$O$2:$O$557,'Faturamento SP2'!$D$2:$D$557,'Infos Relatório'!$B$164,'Faturamento SP2'!$E$2:$E$557,'Infos Relatório'!$B240,'Faturamento SP2'!$Z$2:$Z$557,'Infos Relatório'!C$1,'Faturamento SP2'!$T$2:$T$557,"Sim")+SUMIFS('Faturamento SP2'!$P$2:$P$557,'Faturamento SP2'!$D$2:$D$557,'Infos Relatório'!$B$164,'Faturamento SP2'!$E$2:$E$557,'Infos Relatório'!$B240,'Faturamento SP2'!$Z$2:$Z$557,'Infos Relatório'!C$1,'Faturamento SP2'!$T$2:$T$557,"Sim")</f>
        <v>0</v>
      </c>
      <c r="G240" s="60" t="e">
        <f t="shared" si="72"/>
        <v>#DIV/0!</v>
      </c>
      <c r="H240" s="24">
        <f>SUMIFS('Faturamento SP2'!$H$2:$H$557,'Faturamento SP2'!$D$2:$D$557,'Infos Relatório'!$B$164,'Faturamento SP2'!$E$2:$E$557,'Infos Relatório'!$B240,'Faturamento SP2'!$Z$2:$Z$557,'Infos Relatório'!C$1)</f>
        <v>0</v>
      </c>
      <c r="I240" s="23">
        <f>COUNTIFS('Faturamento SP2'!$D$2:$D$557,'Infos Relatório'!$B$164,'Faturamento SP2'!$E$2:$E$557,'Infos Relatório'!$B240,'Faturamento SP2'!$Z$2:$Z$557,'Infos Relatório'!I$1)</f>
        <v>0</v>
      </c>
      <c r="J240" s="14">
        <f>SUMIFS('Faturamento SP2'!$G$2:$G$557,'Faturamento SP2'!$D$2:$D$557,'Infos Relatório'!$B$164,'Faturamento SP2'!$E$2:$E$557,'Infos Relatório'!$B240,'Faturamento SP2'!$Z$2:$Z$557,'Infos Relatório'!I$1)</f>
        <v>0</v>
      </c>
      <c r="K240" s="55">
        <f>SUMIFS('Faturamento SP2'!$J$2:$J$557,'Faturamento SP2'!$D$2:$D$557,'Infos Relatório'!$B$164,'Faturamento SP2'!$E$2:$E$557,'Infos Relatório'!$B240,'Faturamento SP2'!$Z$2:$Z$557,'Infos Relatório'!I$1)</f>
        <v>0</v>
      </c>
      <c r="L240" s="15">
        <f>SUMIFS('Faturamento SP2'!$O$2:$O$557,'Faturamento SP2'!$D$2:$D$557,'Infos Relatório'!$B$164,'Faturamento SP2'!$E$2:$E$557,'Infos Relatório'!$B240,'Faturamento SP2'!$Z$2:$Z$557,'Infos Relatório'!I$1,'Faturamento SP2'!$T$2:$T$557,"Sim")+SUMIFS('Faturamento SP2'!$P$2:$P$557,'Faturamento SP2'!$D$2:$D$557,'Infos Relatório'!$B$164,'Faturamento SP2'!$E$2:$E$557,'Infos Relatório'!$B240,'Faturamento SP2'!$Z$2:$Z$557,'Infos Relatório'!I$1,'Faturamento SP2'!$T$2:$T$557,"Sim")</f>
        <v>0</v>
      </c>
      <c r="M240" s="27" t="e">
        <f t="shared" si="73"/>
        <v>#DIV/0!</v>
      </c>
      <c r="N240" s="24">
        <f>SUMIFS('Faturamento SP2'!$H$2:$H$557,'Faturamento SP2'!$D$2:$D$557,'Infos Relatório'!$B$164,'Faturamento SP2'!$E$2:$E$557,'Infos Relatório'!$B240,'Faturamento SP2'!$Z$2:$Z$557,'Infos Relatório'!I$1)</f>
        <v>0</v>
      </c>
      <c r="O240" s="23">
        <f>COUNTIFS('Faturamento SP2'!$D$2:$D$557,'Infos Relatório'!$B$164,'Faturamento SP2'!$E$2:$E$557,'Infos Relatório'!$B240,'Faturamento SP2'!$Z$2:$Z$557,'Infos Relatório'!O$1)</f>
        <v>0</v>
      </c>
      <c r="P240" s="14">
        <f>SUMIFS('Faturamento SP2'!$G$2:$G$557,'Faturamento SP2'!$D$2:$D$557,'Infos Relatório'!$B$164,'Faturamento SP2'!$E$2:$E$557,'Infos Relatório'!$B240,'Faturamento SP2'!$Z$2:$Z$557,'Infos Relatório'!O$1)</f>
        <v>0</v>
      </c>
      <c r="Q240" s="14">
        <f>SUMIFS('Faturamento SP2'!$J$2:$J$557,'Faturamento SP2'!$D$2:$D$557,'Infos Relatório'!$B$164,'Faturamento SP2'!$E$2:$E$557,'Infos Relatório'!$B240,'Faturamento SP2'!$Z$2:$Z$557,'Infos Relatório'!O$1)</f>
        <v>0</v>
      </c>
      <c r="R240" s="15">
        <f>SUMIFS('Faturamento SP2'!$O$2:$O$557,'Faturamento SP2'!$D$2:$D$557,'Infos Relatório'!$B$164,'Faturamento SP2'!$E$2:$E$557,'Infos Relatório'!$B240,'Faturamento SP2'!$Z$2:$Z$557,'Infos Relatório'!O$1,'Faturamento SP2'!$T$2:$T$557,"Sim")+SUMIFS('Faturamento SP2'!$P$2:$P$557,'Faturamento SP2'!$D$2:$D$557,'Infos Relatório'!$B$164,'Faturamento SP2'!$E$2:$E$557,'Infos Relatório'!$B240,'Faturamento SP2'!$Z$2:$Z$557,'Infos Relatório'!O$1,'Faturamento SP2'!$T$2:$T$557,"Sim")</f>
        <v>0</v>
      </c>
      <c r="S240" s="27" t="e">
        <f t="shared" si="74"/>
        <v>#DIV/0!</v>
      </c>
      <c r="T240" s="24">
        <f>SUMIFS('Faturamento SP2'!$H$2:$H$557,'Faturamento SP2'!$D$2:$D$557,'Infos Relatório'!$B$164,'Faturamento SP2'!$E$2:$E$557,'Infos Relatório'!$B240,'Faturamento SP2'!$Z$2:$Z$557,'Infos Relatório'!O$1)</f>
        <v>0</v>
      </c>
      <c r="U240" s="23">
        <f>COUNTIFS('Faturamento SP2'!$D$2:$D$557,'Infos Relatório'!$B$164,'Faturamento SP2'!$E$2:$E$557,'Infos Relatório'!$B240,'Faturamento SP2'!$Z$2:$Z$557,'Infos Relatório'!U$1)</f>
        <v>0</v>
      </c>
      <c r="V240" s="14">
        <f>SUMIFS('Faturamento SP2'!$G$2:$G$557,'Faturamento SP2'!$D$2:$D$557,'Infos Relatório'!$B$164,'Faturamento SP2'!$E$2:$E$557,'Infos Relatório'!$B240,'Faturamento SP2'!$Z$2:$Z$557,'Infos Relatório'!U$1)</f>
        <v>0</v>
      </c>
      <c r="W240" s="14">
        <f>SUMIFS('Faturamento SP2'!$J$2:$J$557,'Faturamento SP2'!$D$2:$D$557,'Infos Relatório'!$B$164,'Faturamento SP2'!$E$2:$E$557,'Infos Relatório'!$B240,'Faturamento SP2'!$Z$2:$Z$557,'Infos Relatório'!U$1)</f>
        <v>0</v>
      </c>
      <c r="X240" s="15">
        <f>SUMIFS('Faturamento SP2'!$O$2:$O$557,'Faturamento SP2'!$D$2:$D$557,'Infos Relatório'!$B$164,'Faturamento SP2'!$E$2:$E$557,'Infos Relatório'!$B240,'Faturamento SP2'!$Z$2:$Z$557,'Infos Relatório'!U$1,'Faturamento SP2'!$T$2:$T$557,"Sim")+SUMIFS('Faturamento SP2'!$P$2:$P$557,'Faturamento SP2'!$D$2:$D$557,'Infos Relatório'!$B$164,'Faturamento SP2'!$E$2:$E$557,'Infos Relatório'!$B240,'Faturamento SP2'!$Z$2:$Z$557,'Infos Relatório'!U$1,'Faturamento SP2'!$T$2:$T$557,"Sim")</f>
        <v>0</v>
      </c>
      <c r="Y240" s="27" t="e">
        <f t="shared" si="75"/>
        <v>#DIV/0!</v>
      </c>
      <c r="Z240" s="24">
        <f>SUMIFS('Faturamento SP2'!$H$2:$H$557,'Faturamento SP2'!$D$2:$D$557,'Infos Relatório'!$B$164,'Faturamento SP2'!$E$2:$E$557,'Infos Relatório'!$B240,'Faturamento SP2'!$Z$2:$Z$557,'Infos Relatório'!U$1)</f>
        <v>0</v>
      </c>
      <c r="AA240" s="23">
        <f>COUNTIFS('Faturamento SP2'!$D$2:$D$557,'Infos Relatório'!$B$164,'Faturamento SP2'!$E$2:$E$557,'Infos Relatório'!$B240,'Faturamento SP2'!$Z$2:$Z$557,'Infos Relatório'!AA$1)</f>
        <v>0</v>
      </c>
      <c r="AB240" s="14">
        <f>SUMIFS('Faturamento SP2'!$G$2:$G$557,'Faturamento SP2'!$D$2:$D$557,'Infos Relatório'!$B$164,'Faturamento SP2'!$E$2:$E$557,'Infos Relatório'!$B240,'Faturamento SP2'!$Z$2:$Z$557,'Infos Relatório'!AA$1)</f>
        <v>0</v>
      </c>
      <c r="AC240" s="14">
        <f>SUMIFS('Faturamento SP2'!$J$2:$J$557,'Faturamento SP2'!$D$2:$D$557,'Infos Relatório'!$B$164,'Faturamento SP2'!$E$2:$E$557,'Infos Relatório'!$B240,'Faturamento SP2'!$Z$2:$Z$557,'Infos Relatório'!AA$1)</f>
        <v>0</v>
      </c>
      <c r="AD240" s="15">
        <f>SUMIFS('Faturamento SP2'!$O$2:$O$557,'Faturamento SP2'!$D$2:$D$557,'Infos Relatório'!$B$164,'Faturamento SP2'!$E$2:$E$557,'Infos Relatório'!$B240,'Faturamento SP2'!$Z$2:$Z$557,'Infos Relatório'!AA$1,'Faturamento SP2'!$T$2:$T$557,"Sim")+SUMIFS('Faturamento SP2'!$P$2:$P$557,'Faturamento SP2'!$D$2:$D$557,'Infos Relatório'!$B$164,'Faturamento SP2'!$E$2:$E$557,'Infos Relatório'!$B240,'Faturamento SP2'!$Z$2:$Z$557,'Infos Relatório'!AA$1,'Faturamento SP2'!$T$2:$T$557,"Sim")</f>
        <v>0</v>
      </c>
      <c r="AE240" s="27" t="e">
        <f t="shared" si="76"/>
        <v>#DIV/0!</v>
      </c>
      <c r="AF240" s="24">
        <f>SUMIFS('Faturamento SP2'!$H$2:$H$557,'Faturamento SP2'!$D$2:$D$557,'Infos Relatório'!$B$164,'Faturamento SP2'!$E$2:$E$557,'Infos Relatório'!$B240,'Faturamento SP2'!$Z$2:$Z$557,'Infos Relatório'!AA$1)</f>
        <v>0</v>
      </c>
      <c r="AG240" s="23">
        <f>COUNTIFS('Faturamento SP2'!$D$2:$D$557,'Infos Relatório'!$B$164,'Faturamento SP2'!$E$2:$E$557,'Infos Relatório'!$B240,'Faturamento SP2'!$Z$2:$Z$557,'Infos Relatório'!AG$1)</f>
        <v>0</v>
      </c>
      <c r="AH240" s="14">
        <f>SUMIFS('Faturamento SP2'!$G$2:$G$557,'Faturamento SP2'!$D$2:$D$557,'Infos Relatório'!$B$164,'Faturamento SP2'!$E$2:$E$557,'Infos Relatório'!$B240,'Faturamento SP2'!$Z$2:$Z$557,'Infos Relatório'!AG$1)</f>
        <v>0</v>
      </c>
      <c r="AI240" s="14">
        <f>SUMIFS('Faturamento SP2'!$J$2:$J$557,'Faturamento SP2'!$D$2:$D$557,'Infos Relatório'!$B$164,'Faturamento SP2'!$E$2:$E$557,'Infos Relatório'!$B240,'Faturamento SP2'!$Z$2:$Z$557,'Infos Relatório'!AG$1)</f>
        <v>0</v>
      </c>
      <c r="AJ240" s="15">
        <f>SUMIFS('Faturamento SP2'!$O$2:$O$557,'Faturamento SP2'!$D$2:$D$557,'Infos Relatório'!$B$164,'Faturamento SP2'!$E$2:$E$557,'Infos Relatório'!$B240,'Faturamento SP2'!$Z$2:$Z$557,'Infos Relatório'!AG$1,'Faturamento SP2'!$T$2:$T$557,"Sim")+SUMIFS('Faturamento SP2'!$P$2:$P$557,'Faturamento SP2'!$D$2:$D$557,'Infos Relatório'!$B$164,'Faturamento SP2'!$E$2:$E$557,'Infos Relatório'!$B240,'Faturamento SP2'!$Z$2:$Z$557,'Infos Relatório'!AG$1,'Faturamento SP2'!$T$2:$T$557,"Sim")</f>
        <v>0</v>
      </c>
      <c r="AK240" s="27" t="e">
        <f t="shared" si="77"/>
        <v>#DIV/0!</v>
      </c>
      <c r="AL240" s="24">
        <f>SUMIFS('Faturamento SP2'!$H$2:$H$557,'Faturamento SP2'!$D$2:$D$557,'Infos Relatório'!$B$164,'Faturamento SP2'!$E$2:$E$557,'Infos Relatório'!$B240,'Faturamento SP2'!$Z$2:$Z$557,'Infos Relatório'!AG$1)</f>
        <v>0</v>
      </c>
      <c r="AM240" s="23">
        <f>COUNTIFS('Faturamento SP2'!$D$2:$D$557,'Infos Relatório'!$B$164,'Faturamento SP2'!$E$2:$E$557,'Infos Relatório'!$B240,'Faturamento SP2'!$Z$2:$Z$557,'Infos Relatório'!AM$1)</f>
        <v>0</v>
      </c>
      <c r="AN240" s="14">
        <f>SUMIFS('Faturamento SP2'!$G$2:$G$557,'Faturamento SP2'!$D$2:$D$557,'Infos Relatório'!$B$164,'Faturamento SP2'!$E$2:$E$557,'Infos Relatório'!$B240,'Faturamento SP2'!$Z$2:$Z$557,'Infos Relatório'!AM$1)</f>
        <v>0</v>
      </c>
      <c r="AO240" s="14">
        <f>SUMIFS('Faturamento SP2'!$J$2:$J$557,'Faturamento SP2'!$D$2:$D$557,'Infos Relatório'!$B$164,'Faturamento SP2'!$E$2:$E$557,'Infos Relatório'!$B240,'Faturamento SP2'!$Z$2:$Z$557,'Infos Relatório'!AM$1)</f>
        <v>0</v>
      </c>
      <c r="AP240" s="15">
        <f>SUMIFS('Faturamento SP2'!$O$2:$O$557,'Faturamento SP2'!$D$2:$D$557,'Infos Relatório'!$B$164,'Faturamento SP2'!$E$2:$E$557,'Infos Relatório'!$B240,'Faturamento SP2'!$Z$2:$Z$557,'Infos Relatório'!AM$1,'Faturamento SP2'!$T$2:$T$557,"Sim")+SUMIFS('Faturamento SP2'!$P$2:$P$557,'Faturamento SP2'!$D$2:$D$557,'Infos Relatório'!$B$164,'Faturamento SP2'!$E$2:$E$557,'Infos Relatório'!$B240,'Faturamento SP2'!$Z$2:$Z$557,'Infos Relatório'!AM$1,'Faturamento SP2'!$T$2:$T$557,"Sim")</f>
        <v>0</v>
      </c>
      <c r="AQ240" s="27" t="e">
        <f t="shared" si="78"/>
        <v>#DIV/0!</v>
      </c>
      <c r="AR240" s="24">
        <f>SUMIFS('Faturamento SP2'!$H$2:$H$557,'Faturamento SP2'!$D$2:$D$557,'Infos Relatório'!$B$164,'Faturamento SP2'!$E$2:$E$557,'Infos Relatório'!$B240,'Faturamento SP2'!$Z$2:$Z$557,'Infos Relatório'!AM$1)</f>
        <v>0</v>
      </c>
      <c r="AS240" s="23">
        <f>COUNTIFS('Faturamento SP2'!$D$2:$D$557,'Infos Relatório'!$B$164,'Faturamento SP2'!$E$2:$E$557,'Infos Relatório'!$B240,'Faturamento SP2'!$Z$2:$Z$557,'Infos Relatório'!AS$1)</f>
        <v>0</v>
      </c>
      <c r="AT240" s="14">
        <f>SUMIFS('Faturamento SP2'!$G$2:$G$557,'Faturamento SP2'!$D$2:$D$557,'Infos Relatório'!$B$164,'Faturamento SP2'!$E$2:$E$557,'Infos Relatório'!$B240,'Faturamento SP2'!$Z$2:$Z$557,'Infos Relatório'!AS$1)</f>
        <v>0</v>
      </c>
      <c r="AU240" s="14">
        <f>SUMIFS('Faturamento SP2'!$J$2:$J$557,'Faturamento SP2'!$D$2:$D$557,'Infos Relatório'!$B$164,'Faturamento SP2'!$E$2:$E$557,'Infos Relatório'!$B240,'Faturamento SP2'!$Z$2:$Z$557,'Infos Relatório'!AS$1)</f>
        <v>0</v>
      </c>
      <c r="AV240" s="15">
        <f>SUMIFS('Faturamento SP2'!$O$2:$O$557,'Faturamento SP2'!$D$2:$D$557,'Infos Relatório'!$B$164,'Faturamento SP2'!$E$2:$E$557,'Infos Relatório'!$B240,'Faturamento SP2'!$Z$2:$Z$557,'Infos Relatório'!AS$1,'Faturamento SP2'!$T$2:$T$557,"Sim")+SUMIFS('Faturamento SP2'!$P$2:$P$557,'Faturamento SP2'!$D$2:$D$557,'Infos Relatório'!$B$164,'Faturamento SP2'!$E$2:$E$557,'Infos Relatório'!$B240,'Faturamento SP2'!$Z$2:$Z$557,'Infos Relatório'!AS$1,'Faturamento SP2'!$T$2:$T$557,"Sim")</f>
        <v>0</v>
      </c>
      <c r="AW240" s="27" t="e">
        <f t="shared" si="79"/>
        <v>#DIV/0!</v>
      </c>
      <c r="AX240" s="24">
        <f>SUMIFS('Faturamento SP2'!$H$2:$H$557,'Faturamento SP2'!$D$2:$D$557,'Infos Relatório'!$B$164,'Faturamento SP2'!$E$2:$E$557,'Infos Relatório'!$B240,'Faturamento SP2'!$Z$2:$Z$557,'Infos Relatório'!AS$1)</f>
        <v>0</v>
      </c>
      <c r="AY240" s="23">
        <f>COUNTIFS('Faturamento SP2'!$D$2:$D$557,'Infos Relatório'!$B$164,'Faturamento SP2'!$E$2:$E$557,'Infos Relatório'!$B240,'Faturamento SP2'!$Z$2:$Z$557,'Infos Relatório'!AY$1)</f>
        <v>0</v>
      </c>
      <c r="AZ240" s="14">
        <f>SUMIFS('Faturamento SP2'!$G$2:$G$557,'Faturamento SP2'!$D$2:$D$557,'Infos Relatório'!$B$164,'Faturamento SP2'!$E$2:$E$557,'Infos Relatório'!$B240,'Faturamento SP2'!$Z$2:$Z$557,'Infos Relatório'!AY$1)</f>
        <v>0</v>
      </c>
      <c r="BA240" s="14">
        <f>SUMIFS('Faturamento SP2'!$J$2:$J$557,'Faturamento SP2'!$D$2:$D$557,'Infos Relatório'!$B$164,'Faturamento SP2'!$E$2:$E$557,'Infos Relatório'!$B240,'Faturamento SP2'!$Z$2:$Z$557,'Infos Relatório'!AY$1)</f>
        <v>0</v>
      </c>
      <c r="BB240" s="15">
        <f>SUMIFS('Faturamento SP2'!$O$2:$O$557,'Faturamento SP2'!$D$2:$D$557,'Infos Relatório'!$B$164,'Faturamento SP2'!$E$2:$E$557,'Infos Relatório'!$B240,'Faturamento SP2'!$Z$2:$Z$557,'Infos Relatório'!AY$1,'Faturamento SP2'!$T$2:$T$557,"Sim")+SUMIFS('Faturamento SP2'!$P$2:$P$557,'Faturamento SP2'!$D$2:$D$557,'Infos Relatório'!$B$164,'Faturamento SP2'!$E$2:$E$557,'Infos Relatório'!$B240,'Faturamento SP2'!$Z$2:$Z$557,'Infos Relatório'!AY$1,'Faturamento SP2'!$T$2:$T$557,"Sim")</f>
        <v>0</v>
      </c>
      <c r="BC240" s="27" t="e">
        <f t="shared" si="80"/>
        <v>#DIV/0!</v>
      </c>
      <c r="BD240" s="24">
        <f>SUMIFS('Faturamento SP2'!$H$2:$H$557,'Faturamento SP2'!$D$2:$D$557,'Infos Relatório'!$B$164,'Faturamento SP2'!$E$2:$E$557,'Infos Relatório'!$B240,'Faturamento SP2'!$Z$2:$Z$557,'Infos Relatório'!AY$1)</f>
        <v>0</v>
      </c>
      <c r="BE240" s="23">
        <f>COUNTIFS('Faturamento SP2'!$D$2:$D$557,'Infos Relatório'!$B$164,'Faturamento SP2'!$E$2:$E$557,'Infos Relatório'!$B240,'Faturamento SP2'!$Z$2:$Z$557,'Infos Relatório'!BE$1)</f>
        <v>0</v>
      </c>
      <c r="BF240" s="14">
        <f>SUMIFS('Faturamento SP2'!$G$2:$G$557,'Faturamento SP2'!$D$2:$D$557,'Infos Relatório'!$B$164,'Faturamento SP2'!$E$2:$E$557,'Infos Relatório'!$B240,'Faturamento SP2'!$Z$2:$Z$557,'Infos Relatório'!BE$1)</f>
        <v>0</v>
      </c>
      <c r="BG240" s="14">
        <f>SUMIFS('Faturamento SP2'!$J$2:$J$557,'Faturamento SP2'!$D$2:$D$557,'Infos Relatório'!$B$164,'Faturamento SP2'!$E$2:$E$557,'Infos Relatório'!$B240,'Faturamento SP2'!$Z$2:$Z$557,'Infos Relatório'!BE$1)</f>
        <v>0</v>
      </c>
      <c r="BH240" s="15">
        <f>SUMIFS('Faturamento SP2'!$O$2:$O$557,'Faturamento SP2'!$D$2:$D$557,'Infos Relatório'!$B$164,'Faturamento SP2'!$E$2:$E$557,'Infos Relatório'!$B240,'Faturamento SP2'!$Z$2:$Z$557,'Infos Relatório'!BE$1,'Faturamento SP2'!$T$2:$T$557,"Sim")+SUMIFS('Faturamento SP2'!$P$2:$P$557,'Faturamento SP2'!$D$2:$D$557,'Infos Relatório'!$B$164,'Faturamento SP2'!$E$2:$E$557,'Infos Relatório'!$B240,'Faturamento SP2'!$Z$2:$Z$557,'Infos Relatório'!BE$1,'Faturamento SP2'!$T$2:$T$557,"Sim")</f>
        <v>0</v>
      </c>
      <c r="BI240" s="27" t="e">
        <f t="shared" si="81"/>
        <v>#DIV/0!</v>
      </c>
      <c r="BJ240" s="24">
        <f>SUMIFS('Faturamento SP2'!$H$2:$H$557,'Faturamento SP2'!$D$2:$D$557,'Infos Relatório'!$B$164,'Faturamento SP2'!$E$2:$E$557,'Infos Relatório'!$B240,'Faturamento SP2'!$Z$2:$Z$557,'Infos Relatório'!BE$1)</f>
        <v>0</v>
      </c>
      <c r="BK240" s="23">
        <f>COUNTIFS('Faturamento SP2'!$D$2:$D$557,'Infos Relatório'!$B$164,'Faturamento SP2'!$E$2:$E$557,'Infos Relatório'!$B240,'Faturamento SP2'!$Z$2:$Z$557,'Infos Relatório'!BK$1)</f>
        <v>0</v>
      </c>
      <c r="BL240" s="14">
        <f>SUMIFS('Faturamento SP2'!$G$2:$G$557,'Faturamento SP2'!$D$2:$D$557,'Infos Relatório'!$B$164,'Faturamento SP2'!$E$2:$E$557,'Infos Relatório'!$B240,'Faturamento SP2'!$Z$2:$Z$557,'Infos Relatório'!BK$1)</f>
        <v>0</v>
      </c>
      <c r="BM240" s="14">
        <f>SUMIFS('Faturamento SP2'!$J$2:$J$557,'Faturamento SP2'!$D$2:$D$557,'Infos Relatório'!$B$164,'Faturamento SP2'!$E$2:$E$557,'Infos Relatório'!$B240,'Faturamento SP2'!$Z$2:$Z$557,'Infos Relatório'!BK$1)</f>
        <v>0</v>
      </c>
      <c r="BN240" s="15">
        <f>SUMIFS('Faturamento SP2'!$O$2:$O$557,'Faturamento SP2'!$D$2:$D$557,'Infos Relatório'!$B$164,'Faturamento SP2'!$E$2:$E$557,'Infos Relatório'!$B240,'Faturamento SP2'!$Z$2:$Z$557,'Infos Relatório'!BK$1,'Faturamento SP2'!$T$2:$T$557,"Sim")+SUMIFS('Faturamento SP2'!$P$2:$P$557,'Faturamento SP2'!$D$2:$D$557,'Infos Relatório'!$B$164,'Faturamento SP2'!$E$2:$E$557,'Infos Relatório'!$B240,'Faturamento SP2'!$Z$2:$Z$557,'Infos Relatório'!BK$1,'Faturamento SP2'!$T$2:$T$557,"Sim")</f>
        <v>0</v>
      </c>
      <c r="BO240" s="27" t="e">
        <f t="shared" si="82"/>
        <v>#DIV/0!</v>
      </c>
      <c r="BP240" s="24">
        <f>SUMIFS('Faturamento SP2'!$H$2:$H$557,'Faturamento SP2'!$D$2:$D$557,'Infos Relatório'!$B$164,'Faturamento SP2'!$E$2:$E$557,'Infos Relatório'!$B240,'Faturamento SP2'!$Z$2:$Z$557,'Infos Relatório'!BK$1)</f>
        <v>0</v>
      </c>
      <c r="BQ240" s="23">
        <f>COUNTIFS('Faturamento SP2'!$D$2:$D$557,'Infos Relatório'!$B$164,'Faturamento SP2'!$E$2:$E$557,'Infos Relatório'!$B240,'Faturamento SP2'!$Z$2:$Z$557,'Infos Relatório'!BQ$1)</f>
        <v>0</v>
      </c>
      <c r="BR240" s="14">
        <f>SUMIFS('Faturamento SP2'!$G$2:$G$557,'Faturamento SP2'!$D$2:$D$557,'Infos Relatório'!$B$164,'Faturamento SP2'!$E$2:$E$557,'Infos Relatório'!$B240,'Faturamento SP2'!$Z$2:$Z$557,'Infos Relatório'!BQ$1)</f>
        <v>0</v>
      </c>
      <c r="BS240" s="14">
        <f>SUMIFS('Faturamento SP2'!$J$2:$J$557,'Faturamento SP2'!$D$2:$D$557,'Infos Relatório'!$B$164,'Faturamento SP2'!$E$2:$E$557,'Infos Relatório'!$B240,'Faturamento SP2'!$Z$2:$Z$557,'Infos Relatório'!BQ$1)</f>
        <v>0</v>
      </c>
      <c r="BT240" s="15">
        <f>SUMIFS('Faturamento SP2'!$O$2:$O$557,'Faturamento SP2'!$D$2:$D$557,'Infos Relatório'!$B$164,'Faturamento SP2'!$E$2:$E$557,'Infos Relatório'!$B240,'Faturamento SP2'!$Z$2:$Z$557,'Infos Relatório'!BQ$1,'Faturamento SP2'!$T$2:$T$557,"Sim")+SUMIFS('Faturamento SP2'!$P$2:$P$557,'Faturamento SP2'!$D$2:$D$557,'Infos Relatório'!$B$164,'Faturamento SP2'!$E$2:$E$557,'Infos Relatório'!$B240,'Faturamento SP2'!$Z$2:$Z$557,'Infos Relatório'!BQ$1,'Faturamento SP2'!$T$2:$T$557,"Sim")</f>
        <v>0</v>
      </c>
      <c r="BU240" s="27" t="e">
        <f t="shared" si="83"/>
        <v>#DIV/0!</v>
      </c>
      <c r="BV240" s="24">
        <f>SUMIFS('Faturamento SP2'!$H$2:$H$557,'Faturamento SP2'!$D$2:$D$557,'Infos Relatório'!$B$164,'Faturamento SP2'!$E$2:$E$557,'Infos Relatório'!$B240,'Faturamento SP2'!$Z$2:$Z$557,'Infos Relatório'!BQ$1)</f>
        <v>0</v>
      </c>
    </row>
    <row r="241" spans="2:74">
      <c r="B241" s="17" t="s">
        <v>265</v>
      </c>
      <c r="C241" s="23">
        <f>COUNTIFS('Faturamento SP2'!$D$2:$D$557,'Infos Relatório'!$B$164,'Faturamento SP2'!$E$2:$E$557,'Infos Relatório'!$B241,'Faturamento SP2'!$Z$2:$Z$557,'Infos Relatório'!C$1)</f>
        <v>0</v>
      </c>
      <c r="D241" s="14">
        <f>SUMIFS('Faturamento SP2'!$G$2:$G$557,'Faturamento SP2'!$D$2:$D$557,'Infos Relatório'!$B$164,'Faturamento SP2'!$E$2:$E$557,'Infos Relatório'!$B241,'Faturamento SP2'!$Z$2:$Z$557,'Infos Relatório'!C$1)</f>
        <v>0</v>
      </c>
      <c r="E241" s="55">
        <f>SUMIFS('Faturamento SP2'!$J$2:$J$557,'Faturamento SP2'!$D$2:$D$557,'Infos Relatório'!$B$164,'Faturamento SP2'!$E$2:$E$557,'Infos Relatório'!$B241,'Faturamento SP2'!$Z$2:$Z$557,'Infos Relatório'!C$1)</f>
        <v>0</v>
      </c>
      <c r="F241" s="15">
        <f>SUMIFS('Faturamento SP2'!$O$2:$O$557,'Faturamento SP2'!$D$2:$D$557,'Infos Relatório'!$B$164,'Faturamento SP2'!$E$2:$E$557,'Infos Relatório'!$B241,'Faturamento SP2'!$Z$2:$Z$557,'Infos Relatório'!C$1,'Faturamento SP2'!$T$2:$T$557,"Sim")+SUMIFS('Faturamento SP2'!$P$2:$P$557,'Faturamento SP2'!$D$2:$D$557,'Infos Relatório'!$B$164,'Faturamento SP2'!$E$2:$E$557,'Infos Relatório'!$B241,'Faturamento SP2'!$Z$2:$Z$557,'Infos Relatório'!C$1,'Faturamento SP2'!$T$2:$T$557,"Sim")</f>
        <v>0</v>
      </c>
      <c r="G241" s="60" t="e">
        <f t="shared" si="72"/>
        <v>#DIV/0!</v>
      </c>
      <c r="H241" s="24">
        <f>SUMIFS('Faturamento SP2'!$H$2:$H$557,'Faturamento SP2'!$D$2:$D$557,'Infos Relatório'!$B$164,'Faturamento SP2'!$E$2:$E$557,'Infos Relatório'!$B241,'Faturamento SP2'!$Z$2:$Z$557,'Infos Relatório'!C$1)</f>
        <v>0</v>
      </c>
      <c r="I241" s="23">
        <f>COUNTIFS('Faturamento SP2'!$D$2:$D$557,'Infos Relatório'!$B$164,'Faturamento SP2'!$E$2:$E$557,'Infos Relatório'!$B241,'Faturamento SP2'!$Z$2:$Z$557,'Infos Relatório'!I$1)</f>
        <v>0</v>
      </c>
      <c r="J241" s="14">
        <f>SUMIFS('Faturamento SP2'!$G$2:$G$557,'Faturamento SP2'!$D$2:$D$557,'Infos Relatório'!$B$164,'Faturamento SP2'!$E$2:$E$557,'Infos Relatório'!$B241,'Faturamento SP2'!$Z$2:$Z$557,'Infos Relatório'!I$1)</f>
        <v>0</v>
      </c>
      <c r="K241" s="55">
        <f>SUMIFS('Faturamento SP2'!$J$2:$J$557,'Faturamento SP2'!$D$2:$D$557,'Infos Relatório'!$B$164,'Faturamento SP2'!$E$2:$E$557,'Infos Relatório'!$B241,'Faturamento SP2'!$Z$2:$Z$557,'Infos Relatório'!I$1)</f>
        <v>0</v>
      </c>
      <c r="L241" s="15">
        <f>SUMIFS('Faturamento SP2'!$O$2:$O$557,'Faturamento SP2'!$D$2:$D$557,'Infos Relatório'!$B$164,'Faturamento SP2'!$E$2:$E$557,'Infos Relatório'!$B241,'Faturamento SP2'!$Z$2:$Z$557,'Infos Relatório'!I$1,'Faturamento SP2'!$T$2:$T$557,"Sim")+SUMIFS('Faturamento SP2'!$P$2:$P$557,'Faturamento SP2'!$D$2:$D$557,'Infos Relatório'!$B$164,'Faturamento SP2'!$E$2:$E$557,'Infos Relatório'!$B241,'Faturamento SP2'!$Z$2:$Z$557,'Infos Relatório'!I$1,'Faturamento SP2'!$T$2:$T$557,"Sim")</f>
        <v>0</v>
      </c>
      <c r="M241" s="27" t="e">
        <f t="shared" si="73"/>
        <v>#DIV/0!</v>
      </c>
      <c r="N241" s="24">
        <f>SUMIFS('Faturamento SP2'!$H$2:$H$557,'Faturamento SP2'!$D$2:$D$557,'Infos Relatório'!$B$164,'Faturamento SP2'!$E$2:$E$557,'Infos Relatório'!$B241,'Faturamento SP2'!$Z$2:$Z$557,'Infos Relatório'!I$1)</f>
        <v>0</v>
      </c>
      <c r="O241" s="23">
        <f>COUNTIFS('Faturamento SP2'!$D$2:$D$557,'Infos Relatório'!$B$164,'Faturamento SP2'!$E$2:$E$557,'Infos Relatório'!$B241,'Faturamento SP2'!$Z$2:$Z$557,'Infos Relatório'!O$1)</f>
        <v>0</v>
      </c>
      <c r="P241" s="14">
        <f>SUMIFS('Faturamento SP2'!$G$2:$G$557,'Faturamento SP2'!$D$2:$D$557,'Infos Relatório'!$B$164,'Faturamento SP2'!$E$2:$E$557,'Infos Relatório'!$B241,'Faturamento SP2'!$Z$2:$Z$557,'Infos Relatório'!O$1)</f>
        <v>0</v>
      </c>
      <c r="Q241" s="14">
        <f>SUMIFS('Faturamento SP2'!$J$2:$J$557,'Faturamento SP2'!$D$2:$D$557,'Infos Relatório'!$B$164,'Faturamento SP2'!$E$2:$E$557,'Infos Relatório'!$B241,'Faturamento SP2'!$Z$2:$Z$557,'Infos Relatório'!O$1)</f>
        <v>0</v>
      </c>
      <c r="R241" s="15">
        <f>SUMIFS('Faturamento SP2'!$O$2:$O$557,'Faturamento SP2'!$D$2:$D$557,'Infos Relatório'!$B$164,'Faturamento SP2'!$E$2:$E$557,'Infos Relatório'!$B241,'Faturamento SP2'!$Z$2:$Z$557,'Infos Relatório'!O$1,'Faturamento SP2'!$T$2:$T$557,"Sim")+SUMIFS('Faturamento SP2'!$P$2:$P$557,'Faturamento SP2'!$D$2:$D$557,'Infos Relatório'!$B$164,'Faturamento SP2'!$E$2:$E$557,'Infos Relatório'!$B241,'Faturamento SP2'!$Z$2:$Z$557,'Infos Relatório'!O$1,'Faturamento SP2'!$T$2:$T$557,"Sim")</f>
        <v>0</v>
      </c>
      <c r="S241" s="27" t="e">
        <f t="shared" si="74"/>
        <v>#DIV/0!</v>
      </c>
      <c r="T241" s="24">
        <f>SUMIFS('Faturamento SP2'!$H$2:$H$557,'Faturamento SP2'!$D$2:$D$557,'Infos Relatório'!$B$164,'Faturamento SP2'!$E$2:$E$557,'Infos Relatório'!$B241,'Faturamento SP2'!$Z$2:$Z$557,'Infos Relatório'!O$1)</f>
        <v>0</v>
      </c>
      <c r="U241" s="23">
        <f>COUNTIFS('Faturamento SP2'!$D$2:$D$557,'Infos Relatório'!$B$164,'Faturamento SP2'!$E$2:$E$557,'Infos Relatório'!$B241,'Faturamento SP2'!$Z$2:$Z$557,'Infos Relatório'!U$1)</f>
        <v>0</v>
      </c>
      <c r="V241" s="14">
        <f>SUMIFS('Faturamento SP2'!$G$2:$G$557,'Faturamento SP2'!$D$2:$D$557,'Infos Relatório'!$B$164,'Faturamento SP2'!$E$2:$E$557,'Infos Relatório'!$B241,'Faturamento SP2'!$Z$2:$Z$557,'Infos Relatório'!U$1)</f>
        <v>0</v>
      </c>
      <c r="W241" s="14">
        <f>SUMIFS('Faturamento SP2'!$J$2:$J$557,'Faturamento SP2'!$D$2:$D$557,'Infos Relatório'!$B$164,'Faturamento SP2'!$E$2:$E$557,'Infos Relatório'!$B241,'Faturamento SP2'!$Z$2:$Z$557,'Infos Relatório'!U$1)</f>
        <v>0</v>
      </c>
      <c r="X241" s="15">
        <f>SUMIFS('Faturamento SP2'!$O$2:$O$557,'Faturamento SP2'!$D$2:$D$557,'Infos Relatório'!$B$164,'Faturamento SP2'!$E$2:$E$557,'Infos Relatório'!$B241,'Faturamento SP2'!$Z$2:$Z$557,'Infos Relatório'!U$1,'Faturamento SP2'!$T$2:$T$557,"Sim")+SUMIFS('Faturamento SP2'!$P$2:$P$557,'Faturamento SP2'!$D$2:$D$557,'Infos Relatório'!$B$164,'Faturamento SP2'!$E$2:$E$557,'Infos Relatório'!$B241,'Faturamento SP2'!$Z$2:$Z$557,'Infos Relatório'!U$1,'Faturamento SP2'!$T$2:$T$557,"Sim")</f>
        <v>0</v>
      </c>
      <c r="Y241" s="27" t="e">
        <f t="shared" si="75"/>
        <v>#DIV/0!</v>
      </c>
      <c r="Z241" s="24">
        <f>SUMIFS('Faturamento SP2'!$H$2:$H$557,'Faturamento SP2'!$D$2:$D$557,'Infos Relatório'!$B$164,'Faturamento SP2'!$E$2:$E$557,'Infos Relatório'!$B241,'Faturamento SP2'!$Z$2:$Z$557,'Infos Relatório'!U$1)</f>
        <v>0</v>
      </c>
      <c r="AA241" s="23">
        <f>COUNTIFS('Faturamento SP2'!$D$2:$D$557,'Infos Relatório'!$B$164,'Faturamento SP2'!$E$2:$E$557,'Infos Relatório'!$B241,'Faturamento SP2'!$Z$2:$Z$557,'Infos Relatório'!AA$1)</f>
        <v>0</v>
      </c>
      <c r="AB241" s="14">
        <f>SUMIFS('Faturamento SP2'!$G$2:$G$557,'Faturamento SP2'!$D$2:$D$557,'Infos Relatório'!$B$164,'Faturamento SP2'!$E$2:$E$557,'Infos Relatório'!$B241,'Faturamento SP2'!$Z$2:$Z$557,'Infos Relatório'!AA$1)</f>
        <v>0</v>
      </c>
      <c r="AC241" s="14">
        <f>SUMIFS('Faturamento SP2'!$J$2:$J$557,'Faturamento SP2'!$D$2:$D$557,'Infos Relatório'!$B$164,'Faturamento SP2'!$E$2:$E$557,'Infos Relatório'!$B241,'Faturamento SP2'!$Z$2:$Z$557,'Infos Relatório'!AA$1)</f>
        <v>0</v>
      </c>
      <c r="AD241" s="15">
        <f>SUMIFS('Faturamento SP2'!$O$2:$O$557,'Faturamento SP2'!$D$2:$D$557,'Infos Relatório'!$B$164,'Faturamento SP2'!$E$2:$E$557,'Infos Relatório'!$B241,'Faturamento SP2'!$Z$2:$Z$557,'Infos Relatório'!AA$1,'Faturamento SP2'!$T$2:$T$557,"Sim")+SUMIFS('Faturamento SP2'!$P$2:$P$557,'Faturamento SP2'!$D$2:$D$557,'Infos Relatório'!$B$164,'Faturamento SP2'!$E$2:$E$557,'Infos Relatório'!$B241,'Faturamento SP2'!$Z$2:$Z$557,'Infos Relatório'!AA$1,'Faturamento SP2'!$T$2:$T$557,"Sim")</f>
        <v>0</v>
      </c>
      <c r="AE241" s="27" t="e">
        <f t="shared" si="76"/>
        <v>#DIV/0!</v>
      </c>
      <c r="AF241" s="24">
        <f>SUMIFS('Faturamento SP2'!$H$2:$H$557,'Faturamento SP2'!$D$2:$D$557,'Infos Relatório'!$B$164,'Faturamento SP2'!$E$2:$E$557,'Infos Relatório'!$B241,'Faturamento SP2'!$Z$2:$Z$557,'Infos Relatório'!AA$1)</f>
        <v>0</v>
      </c>
      <c r="AG241" s="23">
        <f>COUNTIFS('Faturamento SP2'!$D$2:$D$557,'Infos Relatório'!$B$164,'Faturamento SP2'!$E$2:$E$557,'Infos Relatório'!$B241,'Faturamento SP2'!$Z$2:$Z$557,'Infos Relatório'!AG$1)</f>
        <v>0</v>
      </c>
      <c r="AH241" s="14">
        <f>SUMIFS('Faturamento SP2'!$G$2:$G$557,'Faturamento SP2'!$D$2:$D$557,'Infos Relatório'!$B$164,'Faturamento SP2'!$E$2:$E$557,'Infos Relatório'!$B241,'Faturamento SP2'!$Z$2:$Z$557,'Infos Relatório'!AG$1)</f>
        <v>0</v>
      </c>
      <c r="AI241" s="14">
        <f>SUMIFS('Faturamento SP2'!$J$2:$J$557,'Faturamento SP2'!$D$2:$D$557,'Infos Relatório'!$B$164,'Faturamento SP2'!$E$2:$E$557,'Infos Relatório'!$B241,'Faturamento SP2'!$Z$2:$Z$557,'Infos Relatório'!AG$1)</f>
        <v>0</v>
      </c>
      <c r="AJ241" s="15">
        <f>SUMIFS('Faturamento SP2'!$O$2:$O$557,'Faturamento SP2'!$D$2:$D$557,'Infos Relatório'!$B$164,'Faturamento SP2'!$E$2:$E$557,'Infos Relatório'!$B241,'Faturamento SP2'!$Z$2:$Z$557,'Infos Relatório'!AG$1,'Faturamento SP2'!$T$2:$T$557,"Sim")+SUMIFS('Faturamento SP2'!$P$2:$P$557,'Faturamento SP2'!$D$2:$D$557,'Infos Relatório'!$B$164,'Faturamento SP2'!$E$2:$E$557,'Infos Relatório'!$B241,'Faturamento SP2'!$Z$2:$Z$557,'Infos Relatório'!AG$1,'Faturamento SP2'!$T$2:$T$557,"Sim")</f>
        <v>0</v>
      </c>
      <c r="AK241" s="27" t="e">
        <f t="shared" si="77"/>
        <v>#DIV/0!</v>
      </c>
      <c r="AL241" s="24">
        <f>SUMIFS('Faturamento SP2'!$H$2:$H$557,'Faturamento SP2'!$D$2:$D$557,'Infos Relatório'!$B$164,'Faturamento SP2'!$E$2:$E$557,'Infos Relatório'!$B241,'Faturamento SP2'!$Z$2:$Z$557,'Infos Relatório'!AG$1)</f>
        <v>0</v>
      </c>
      <c r="AM241" s="23">
        <f>COUNTIFS('Faturamento SP2'!$D$2:$D$557,'Infos Relatório'!$B$164,'Faturamento SP2'!$E$2:$E$557,'Infos Relatório'!$B241,'Faturamento SP2'!$Z$2:$Z$557,'Infos Relatório'!AM$1)</f>
        <v>0</v>
      </c>
      <c r="AN241" s="14">
        <f>SUMIFS('Faturamento SP2'!$G$2:$G$557,'Faturamento SP2'!$D$2:$D$557,'Infos Relatório'!$B$164,'Faturamento SP2'!$E$2:$E$557,'Infos Relatório'!$B241,'Faturamento SP2'!$Z$2:$Z$557,'Infos Relatório'!AM$1)</f>
        <v>0</v>
      </c>
      <c r="AO241" s="14">
        <f>SUMIFS('Faturamento SP2'!$J$2:$J$557,'Faturamento SP2'!$D$2:$D$557,'Infos Relatório'!$B$164,'Faturamento SP2'!$E$2:$E$557,'Infos Relatório'!$B241,'Faturamento SP2'!$Z$2:$Z$557,'Infos Relatório'!AM$1)</f>
        <v>0</v>
      </c>
      <c r="AP241" s="15">
        <f>SUMIFS('Faturamento SP2'!$O$2:$O$557,'Faturamento SP2'!$D$2:$D$557,'Infos Relatório'!$B$164,'Faturamento SP2'!$E$2:$E$557,'Infos Relatório'!$B241,'Faturamento SP2'!$Z$2:$Z$557,'Infos Relatório'!AM$1,'Faturamento SP2'!$T$2:$T$557,"Sim")+SUMIFS('Faturamento SP2'!$P$2:$P$557,'Faturamento SP2'!$D$2:$D$557,'Infos Relatório'!$B$164,'Faturamento SP2'!$E$2:$E$557,'Infos Relatório'!$B241,'Faturamento SP2'!$Z$2:$Z$557,'Infos Relatório'!AM$1,'Faturamento SP2'!$T$2:$T$557,"Sim")</f>
        <v>0</v>
      </c>
      <c r="AQ241" s="27" t="e">
        <f t="shared" si="78"/>
        <v>#DIV/0!</v>
      </c>
      <c r="AR241" s="24">
        <f>SUMIFS('Faturamento SP2'!$H$2:$H$557,'Faturamento SP2'!$D$2:$D$557,'Infos Relatório'!$B$164,'Faturamento SP2'!$E$2:$E$557,'Infos Relatório'!$B241,'Faturamento SP2'!$Z$2:$Z$557,'Infos Relatório'!AM$1)</f>
        <v>0</v>
      </c>
      <c r="AS241" s="23">
        <f>COUNTIFS('Faturamento SP2'!$D$2:$D$557,'Infos Relatório'!$B$164,'Faturamento SP2'!$E$2:$E$557,'Infos Relatório'!$B241,'Faturamento SP2'!$Z$2:$Z$557,'Infos Relatório'!AS$1)</f>
        <v>0</v>
      </c>
      <c r="AT241" s="14">
        <f>SUMIFS('Faturamento SP2'!$G$2:$G$557,'Faturamento SP2'!$D$2:$D$557,'Infos Relatório'!$B$164,'Faturamento SP2'!$E$2:$E$557,'Infos Relatório'!$B241,'Faturamento SP2'!$Z$2:$Z$557,'Infos Relatório'!AS$1)</f>
        <v>0</v>
      </c>
      <c r="AU241" s="14">
        <f>SUMIFS('Faturamento SP2'!$J$2:$J$557,'Faturamento SP2'!$D$2:$D$557,'Infos Relatório'!$B$164,'Faturamento SP2'!$E$2:$E$557,'Infos Relatório'!$B241,'Faturamento SP2'!$Z$2:$Z$557,'Infos Relatório'!AS$1)</f>
        <v>0</v>
      </c>
      <c r="AV241" s="15">
        <f>SUMIFS('Faturamento SP2'!$O$2:$O$557,'Faturamento SP2'!$D$2:$D$557,'Infos Relatório'!$B$164,'Faturamento SP2'!$E$2:$E$557,'Infos Relatório'!$B241,'Faturamento SP2'!$Z$2:$Z$557,'Infos Relatório'!AS$1,'Faturamento SP2'!$T$2:$T$557,"Sim")+SUMIFS('Faturamento SP2'!$P$2:$P$557,'Faturamento SP2'!$D$2:$D$557,'Infos Relatório'!$B$164,'Faturamento SP2'!$E$2:$E$557,'Infos Relatório'!$B241,'Faturamento SP2'!$Z$2:$Z$557,'Infos Relatório'!AS$1,'Faturamento SP2'!$T$2:$T$557,"Sim")</f>
        <v>0</v>
      </c>
      <c r="AW241" s="27" t="e">
        <f t="shared" si="79"/>
        <v>#DIV/0!</v>
      </c>
      <c r="AX241" s="24">
        <f>SUMIFS('Faturamento SP2'!$H$2:$H$557,'Faturamento SP2'!$D$2:$D$557,'Infos Relatório'!$B$164,'Faturamento SP2'!$E$2:$E$557,'Infos Relatório'!$B241,'Faturamento SP2'!$Z$2:$Z$557,'Infos Relatório'!AS$1)</f>
        <v>0</v>
      </c>
      <c r="AY241" s="23">
        <f>COUNTIFS('Faturamento SP2'!$D$2:$D$557,'Infos Relatório'!$B$164,'Faturamento SP2'!$E$2:$E$557,'Infos Relatório'!$B241,'Faturamento SP2'!$Z$2:$Z$557,'Infos Relatório'!AY$1)</f>
        <v>0</v>
      </c>
      <c r="AZ241" s="14">
        <f>SUMIFS('Faturamento SP2'!$G$2:$G$557,'Faturamento SP2'!$D$2:$D$557,'Infos Relatório'!$B$164,'Faturamento SP2'!$E$2:$E$557,'Infos Relatório'!$B241,'Faturamento SP2'!$Z$2:$Z$557,'Infos Relatório'!AY$1)</f>
        <v>0</v>
      </c>
      <c r="BA241" s="14">
        <f>SUMIFS('Faturamento SP2'!$J$2:$J$557,'Faturamento SP2'!$D$2:$D$557,'Infos Relatório'!$B$164,'Faturamento SP2'!$E$2:$E$557,'Infos Relatório'!$B241,'Faturamento SP2'!$Z$2:$Z$557,'Infos Relatório'!AY$1)</f>
        <v>0</v>
      </c>
      <c r="BB241" s="15">
        <f>SUMIFS('Faturamento SP2'!$O$2:$O$557,'Faturamento SP2'!$D$2:$D$557,'Infos Relatório'!$B$164,'Faturamento SP2'!$E$2:$E$557,'Infos Relatório'!$B241,'Faturamento SP2'!$Z$2:$Z$557,'Infos Relatório'!AY$1,'Faturamento SP2'!$T$2:$T$557,"Sim")+SUMIFS('Faturamento SP2'!$P$2:$P$557,'Faturamento SP2'!$D$2:$D$557,'Infos Relatório'!$B$164,'Faturamento SP2'!$E$2:$E$557,'Infos Relatório'!$B241,'Faturamento SP2'!$Z$2:$Z$557,'Infos Relatório'!AY$1,'Faturamento SP2'!$T$2:$T$557,"Sim")</f>
        <v>0</v>
      </c>
      <c r="BC241" s="27" t="e">
        <f t="shared" si="80"/>
        <v>#DIV/0!</v>
      </c>
      <c r="BD241" s="24">
        <f>SUMIFS('Faturamento SP2'!$H$2:$H$557,'Faturamento SP2'!$D$2:$D$557,'Infos Relatório'!$B$164,'Faturamento SP2'!$E$2:$E$557,'Infos Relatório'!$B241,'Faturamento SP2'!$Z$2:$Z$557,'Infos Relatório'!AY$1)</f>
        <v>0</v>
      </c>
      <c r="BE241" s="23">
        <f>COUNTIFS('Faturamento SP2'!$D$2:$D$557,'Infos Relatório'!$B$164,'Faturamento SP2'!$E$2:$E$557,'Infos Relatório'!$B241,'Faturamento SP2'!$Z$2:$Z$557,'Infos Relatório'!BE$1)</f>
        <v>0</v>
      </c>
      <c r="BF241" s="14">
        <f>SUMIFS('Faturamento SP2'!$G$2:$G$557,'Faturamento SP2'!$D$2:$D$557,'Infos Relatório'!$B$164,'Faturamento SP2'!$E$2:$E$557,'Infos Relatório'!$B241,'Faturamento SP2'!$Z$2:$Z$557,'Infos Relatório'!BE$1)</f>
        <v>0</v>
      </c>
      <c r="BG241" s="14">
        <f>SUMIFS('Faturamento SP2'!$J$2:$J$557,'Faturamento SP2'!$D$2:$D$557,'Infos Relatório'!$B$164,'Faturamento SP2'!$E$2:$E$557,'Infos Relatório'!$B241,'Faturamento SP2'!$Z$2:$Z$557,'Infos Relatório'!BE$1)</f>
        <v>0</v>
      </c>
      <c r="BH241" s="15">
        <f>SUMIFS('Faturamento SP2'!$O$2:$O$557,'Faturamento SP2'!$D$2:$D$557,'Infos Relatório'!$B$164,'Faturamento SP2'!$E$2:$E$557,'Infos Relatório'!$B241,'Faturamento SP2'!$Z$2:$Z$557,'Infos Relatório'!BE$1,'Faturamento SP2'!$T$2:$T$557,"Sim")+SUMIFS('Faturamento SP2'!$P$2:$P$557,'Faturamento SP2'!$D$2:$D$557,'Infos Relatório'!$B$164,'Faturamento SP2'!$E$2:$E$557,'Infos Relatório'!$B241,'Faturamento SP2'!$Z$2:$Z$557,'Infos Relatório'!BE$1,'Faturamento SP2'!$T$2:$T$557,"Sim")</f>
        <v>0</v>
      </c>
      <c r="BI241" s="27" t="e">
        <f t="shared" si="81"/>
        <v>#DIV/0!</v>
      </c>
      <c r="BJ241" s="24">
        <f>SUMIFS('Faturamento SP2'!$H$2:$H$557,'Faturamento SP2'!$D$2:$D$557,'Infos Relatório'!$B$164,'Faturamento SP2'!$E$2:$E$557,'Infos Relatório'!$B241,'Faturamento SP2'!$Z$2:$Z$557,'Infos Relatório'!BE$1)</f>
        <v>0</v>
      </c>
      <c r="BK241" s="23">
        <f>COUNTIFS('Faturamento SP2'!$D$2:$D$557,'Infos Relatório'!$B$164,'Faturamento SP2'!$E$2:$E$557,'Infos Relatório'!$B241,'Faturamento SP2'!$Z$2:$Z$557,'Infos Relatório'!BK$1)</f>
        <v>0</v>
      </c>
      <c r="BL241" s="14">
        <f>SUMIFS('Faturamento SP2'!$G$2:$G$557,'Faturamento SP2'!$D$2:$D$557,'Infos Relatório'!$B$164,'Faturamento SP2'!$E$2:$E$557,'Infos Relatório'!$B241,'Faturamento SP2'!$Z$2:$Z$557,'Infos Relatório'!BK$1)</f>
        <v>0</v>
      </c>
      <c r="BM241" s="14">
        <f>SUMIFS('Faturamento SP2'!$J$2:$J$557,'Faturamento SP2'!$D$2:$D$557,'Infos Relatório'!$B$164,'Faturamento SP2'!$E$2:$E$557,'Infos Relatório'!$B241,'Faturamento SP2'!$Z$2:$Z$557,'Infos Relatório'!BK$1)</f>
        <v>0</v>
      </c>
      <c r="BN241" s="15">
        <f>SUMIFS('Faturamento SP2'!$O$2:$O$557,'Faturamento SP2'!$D$2:$D$557,'Infos Relatório'!$B$164,'Faturamento SP2'!$E$2:$E$557,'Infos Relatório'!$B241,'Faturamento SP2'!$Z$2:$Z$557,'Infos Relatório'!BK$1,'Faturamento SP2'!$T$2:$T$557,"Sim")+SUMIFS('Faturamento SP2'!$P$2:$P$557,'Faturamento SP2'!$D$2:$D$557,'Infos Relatório'!$B$164,'Faturamento SP2'!$E$2:$E$557,'Infos Relatório'!$B241,'Faturamento SP2'!$Z$2:$Z$557,'Infos Relatório'!BK$1,'Faturamento SP2'!$T$2:$T$557,"Sim")</f>
        <v>0</v>
      </c>
      <c r="BO241" s="27" t="e">
        <f t="shared" si="82"/>
        <v>#DIV/0!</v>
      </c>
      <c r="BP241" s="24">
        <f>SUMIFS('Faturamento SP2'!$H$2:$H$557,'Faturamento SP2'!$D$2:$D$557,'Infos Relatório'!$B$164,'Faturamento SP2'!$E$2:$E$557,'Infos Relatório'!$B241,'Faturamento SP2'!$Z$2:$Z$557,'Infos Relatório'!BK$1)</f>
        <v>0</v>
      </c>
      <c r="BQ241" s="23">
        <f>COUNTIFS('Faturamento SP2'!$D$2:$D$557,'Infos Relatório'!$B$164,'Faturamento SP2'!$E$2:$E$557,'Infos Relatório'!$B241,'Faturamento SP2'!$Z$2:$Z$557,'Infos Relatório'!BQ$1)</f>
        <v>0</v>
      </c>
      <c r="BR241" s="14">
        <f>SUMIFS('Faturamento SP2'!$G$2:$G$557,'Faturamento SP2'!$D$2:$D$557,'Infos Relatório'!$B$164,'Faturamento SP2'!$E$2:$E$557,'Infos Relatório'!$B241,'Faturamento SP2'!$Z$2:$Z$557,'Infos Relatório'!BQ$1)</f>
        <v>0</v>
      </c>
      <c r="BS241" s="14">
        <f>SUMIFS('Faturamento SP2'!$J$2:$J$557,'Faturamento SP2'!$D$2:$D$557,'Infos Relatório'!$B$164,'Faturamento SP2'!$E$2:$E$557,'Infos Relatório'!$B241,'Faturamento SP2'!$Z$2:$Z$557,'Infos Relatório'!BQ$1)</f>
        <v>0</v>
      </c>
      <c r="BT241" s="15">
        <f>SUMIFS('Faturamento SP2'!$O$2:$O$557,'Faturamento SP2'!$D$2:$D$557,'Infos Relatório'!$B$164,'Faturamento SP2'!$E$2:$E$557,'Infos Relatório'!$B241,'Faturamento SP2'!$Z$2:$Z$557,'Infos Relatório'!BQ$1,'Faturamento SP2'!$T$2:$T$557,"Sim")+SUMIFS('Faturamento SP2'!$P$2:$P$557,'Faturamento SP2'!$D$2:$D$557,'Infos Relatório'!$B$164,'Faturamento SP2'!$E$2:$E$557,'Infos Relatório'!$B241,'Faturamento SP2'!$Z$2:$Z$557,'Infos Relatório'!BQ$1,'Faturamento SP2'!$T$2:$T$557,"Sim")</f>
        <v>0</v>
      </c>
      <c r="BU241" s="27" t="e">
        <f t="shared" si="83"/>
        <v>#DIV/0!</v>
      </c>
      <c r="BV241" s="24">
        <f>SUMIFS('Faturamento SP2'!$H$2:$H$557,'Faturamento SP2'!$D$2:$D$557,'Infos Relatório'!$B$164,'Faturamento SP2'!$E$2:$E$557,'Infos Relatório'!$B241,'Faturamento SP2'!$Z$2:$Z$557,'Infos Relatório'!BQ$1)</f>
        <v>0</v>
      </c>
    </row>
    <row r="242" spans="2:74">
      <c r="C242" s="25"/>
      <c r="H242" s="26"/>
      <c r="I242" s="25"/>
      <c r="N242" s="26"/>
      <c r="O242" s="25"/>
      <c r="T242" s="26"/>
      <c r="U242" s="25"/>
      <c r="Z242" s="26"/>
      <c r="AA242" s="25"/>
      <c r="AF242" s="26"/>
      <c r="AG242" s="25"/>
      <c r="AL242" s="26"/>
      <c r="AM242" s="25"/>
      <c r="AR242" s="26"/>
      <c r="AS242" s="25"/>
      <c r="AX242" s="26"/>
      <c r="AY242" s="25"/>
      <c r="BD242" s="26"/>
      <c r="BE242" s="25"/>
      <c r="BJ242" s="26"/>
      <c r="BK242" s="25"/>
      <c r="BP242" s="26"/>
      <c r="BQ242" s="25"/>
      <c r="BV242" s="26"/>
    </row>
    <row r="243" spans="2:74">
      <c r="C243" s="25"/>
      <c r="H243" s="26"/>
      <c r="I243" s="25"/>
      <c r="N243" s="26"/>
      <c r="O243" s="25"/>
      <c r="T243" s="26"/>
      <c r="U243" s="25"/>
      <c r="Z243" s="26"/>
      <c r="AA243" s="25"/>
      <c r="AF243" s="26"/>
      <c r="AG243" s="25"/>
      <c r="AL243" s="26"/>
      <c r="AM243" s="25"/>
      <c r="AR243" s="26"/>
      <c r="AS243" s="25"/>
      <c r="AX243" s="26"/>
      <c r="AY243" s="25"/>
      <c r="BD243" s="26"/>
      <c r="BE243" s="25"/>
      <c r="BJ243" s="26"/>
      <c r="BK243" s="25"/>
      <c r="BP243" s="26"/>
      <c r="BQ243" s="25"/>
      <c r="BV243" s="26"/>
    </row>
    <row r="244" spans="2:74">
      <c r="C244" s="25"/>
      <c r="H244" s="26"/>
      <c r="I244" s="25"/>
      <c r="N244" s="26"/>
      <c r="O244" s="25"/>
      <c r="T244" s="26"/>
      <c r="U244" s="25"/>
      <c r="Z244" s="26"/>
      <c r="AA244" s="25"/>
      <c r="AF244" s="26"/>
      <c r="AG244" s="25"/>
      <c r="AL244" s="26"/>
      <c r="AM244" s="25"/>
      <c r="AR244" s="26"/>
      <c r="AS244" s="25"/>
      <c r="AX244" s="26"/>
      <c r="AY244" s="25"/>
      <c r="BD244" s="26"/>
      <c r="BE244" s="25"/>
      <c r="BJ244" s="26"/>
      <c r="BK244" s="25"/>
      <c r="BP244" s="26"/>
      <c r="BQ244" s="25"/>
      <c r="BV244" s="26"/>
    </row>
    <row r="245" spans="2:74">
      <c r="B245" t="s">
        <v>8</v>
      </c>
      <c r="C245" s="360">
        <v>45292</v>
      </c>
      <c r="D245" s="361"/>
      <c r="E245" s="361"/>
      <c r="F245" s="361"/>
      <c r="G245" s="361"/>
      <c r="H245" s="362"/>
      <c r="I245" s="360">
        <v>45323</v>
      </c>
      <c r="J245" s="361"/>
      <c r="K245" s="361"/>
      <c r="L245" s="361"/>
      <c r="M245" s="361"/>
      <c r="N245" s="362"/>
      <c r="O245" s="360">
        <v>45352</v>
      </c>
      <c r="P245" s="361"/>
      <c r="Q245" s="361"/>
      <c r="R245" s="361"/>
      <c r="S245" s="361"/>
      <c r="T245" s="362"/>
      <c r="U245" s="360">
        <v>45383</v>
      </c>
      <c r="V245" s="361"/>
      <c r="W245" s="361"/>
      <c r="X245" s="361"/>
      <c r="Y245" s="361"/>
      <c r="Z245" s="362"/>
      <c r="AA245" s="360">
        <v>45413</v>
      </c>
      <c r="AB245" s="361"/>
      <c r="AC245" s="361"/>
      <c r="AD245" s="361"/>
      <c r="AE245" s="361"/>
      <c r="AF245" s="362"/>
      <c r="AG245" s="360">
        <v>45444</v>
      </c>
      <c r="AH245" s="361"/>
      <c r="AI245" s="361"/>
      <c r="AJ245" s="361"/>
      <c r="AK245" s="361"/>
      <c r="AL245" s="362"/>
      <c r="AM245" s="360">
        <v>45474</v>
      </c>
      <c r="AN245" s="361"/>
      <c r="AO245" s="361"/>
      <c r="AP245" s="361"/>
      <c r="AQ245" s="361"/>
      <c r="AR245" s="362"/>
      <c r="AS245" s="360">
        <v>45505</v>
      </c>
      <c r="AT245" s="361"/>
      <c r="AU245" s="361"/>
      <c r="AV245" s="361"/>
      <c r="AW245" s="361"/>
      <c r="AX245" s="362"/>
      <c r="AY245" s="360">
        <v>45536</v>
      </c>
      <c r="AZ245" s="361"/>
      <c r="BA245" s="361"/>
      <c r="BB245" s="361"/>
      <c r="BC245" s="361"/>
      <c r="BD245" s="362"/>
      <c r="BE245" s="360">
        <v>45566</v>
      </c>
      <c r="BF245" s="361"/>
      <c r="BG245" s="361"/>
      <c r="BH245" s="361"/>
      <c r="BI245" s="361"/>
      <c r="BJ245" s="362"/>
      <c r="BK245" s="360">
        <v>45597</v>
      </c>
      <c r="BL245" s="361"/>
      <c r="BM245" s="361"/>
      <c r="BN245" s="361"/>
      <c r="BO245" s="361"/>
      <c r="BP245" s="362"/>
      <c r="BQ245" s="360">
        <v>45627</v>
      </c>
      <c r="BR245" s="361"/>
      <c r="BS245" s="361"/>
      <c r="BT245" s="361"/>
      <c r="BU245" s="361"/>
      <c r="BV245" s="362"/>
    </row>
    <row r="246" spans="2:74" ht="60">
      <c r="B246" s="16" t="s">
        <v>120</v>
      </c>
      <c r="C246" s="21" t="s">
        <v>764</v>
      </c>
      <c r="D246" s="13" t="s">
        <v>765</v>
      </c>
      <c r="E246" s="54" t="s">
        <v>766</v>
      </c>
      <c r="F246" s="13" t="s">
        <v>788</v>
      </c>
      <c r="G246" s="59" t="s">
        <v>768</v>
      </c>
      <c r="H246" s="22" t="s">
        <v>769</v>
      </c>
      <c r="I246" s="21" t="s">
        <v>764</v>
      </c>
      <c r="J246" s="13" t="s">
        <v>765</v>
      </c>
      <c r="K246" s="54" t="s">
        <v>766</v>
      </c>
      <c r="L246" s="13" t="s">
        <v>788</v>
      </c>
      <c r="M246" s="13" t="s">
        <v>768</v>
      </c>
      <c r="N246" s="22" t="s">
        <v>769</v>
      </c>
      <c r="O246" s="21" t="s">
        <v>764</v>
      </c>
      <c r="P246" s="13" t="s">
        <v>765</v>
      </c>
      <c r="Q246" s="13" t="s">
        <v>766</v>
      </c>
      <c r="R246" s="13" t="s">
        <v>788</v>
      </c>
      <c r="S246" s="13" t="s">
        <v>768</v>
      </c>
      <c r="T246" s="22" t="s">
        <v>769</v>
      </c>
      <c r="U246" s="21" t="s">
        <v>764</v>
      </c>
      <c r="V246" s="13" t="s">
        <v>765</v>
      </c>
      <c r="W246" s="13" t="s">
        <v>766</v>
      </c>
      <c r="X246" s="13" t="s">
        <v>788</v>
      </c>
      <c r="Y246" s="13" t="s">
        <v>768</v>
      </c>
      <c r="Z246" s="22" t="s">
        <v>769</v>
      </c>
      <c r="AA246" s="21" t="s">
        <v>764</v>
      </c>
      <c r="AB246" s="13" t="s">
        <v>765</v>
      </c>
      <c r="AC246" s="13" t="s">
        <v>766</v>
      </c>
      <c r="AD246" s="13" t="s">
        <v>788</v>
      </c>
      <c r="AE246" s="13" t="s">
        <v>768</v>
      </c>
      <c r="AF246" s="22" t="s">
        <v>769</v>
      </c>
      <c r="AG246" s="21" t="s">
        <v>764</v>
      </c>
      <c r="AH246" s="13" t="s">
        <v>765</v>
      </c>
      <c r="AI246" s="13" t="s">
        <v>766</v>
      </c>
      <c r="AJ246" s="13" t="s">
        <v>788</v>
      </c>
      <c r="AK246" s="13" t="s">
        <v>768</v>
      </c>
      <c r="AL246" s="22" t="s">
        <v>769</v>
      </c>
      <c r="AM246" s="21" t="s">
        <v>764</v>
      </c>
      <c r="AN246" s="13" t="s">
        <v>765</v>
      </c>
      <c r="AO246" s="13" t="s">
        <v>766</v>
      </c>
      <c r="AP246" s="13" t="s">
        <v>788</v>
      </c>
      <c r="AQ246" s="13" t="s">
        <v>768</v>
      </c>
      <c r="AR246" s="22" t="s">
        <v>769</v>
      </c>
      <c r="AS246" s="21" t="s">
        <v>764</v>
      </c>
      <c r="AT246" s="13" t="s">
        <v>765</v>
      </c>
      <c r="AU246" s="13" t="s">
        <v>766</v>
      </c>
      <c r="AV246" s="13" t="s">
        <v>788</v>
      </c>
      <c r="AW246" s="13" t="s">
        <v>768</v>
      </c>
      <c r="AX246" s="22" t="s">
        <v>769</v>
      </c>
      <c r="AY246" s="21" t="s">
        <v>764</v>
      </c>
      <c r="AZ246" s="13" t="s">
        <v>765</v>
      </c>
      <c r="BA246" s="13" t="s">
        <v>766</v>
      </c>
      <c r="BB246" s="13" t="s">
        <v>788</v>
      </c>
      <c r="BC246" s="13" t="s">
        <v>768</v>
      </c>
      <c r="BD246" s="22" t="s">
        <v>769</v>
      </c>
      <c r="BE246" s="21" t="s">
        <v>764</v>
      </c>
      <c r="BF246" s="13" t="s">
        <v>765</v>
      </c>
      <c r="BG246" s="13" t="s">
        <v>766</v>
      </c>
      <c r="BH246" s="13" t="s">
        <v>788</v>
      </c>
      <c r="BI246" s="13" t="s">
        <v>768</v>
      </c>
      <c r="BJ246" s="22" t="s">
        <v>769</v>
      </c>
      <c r="BK246" s="21" t="s">
        <v>764</v>
      </c>
      <c r="BL246" s="13" t="s">
        <v>765</v>
      </c>
      <c r="BM246" s="13" t="s">
        <v>766</v>
      </c>
      <c r="BN246" s="13" t="s">
        <v>788</v>
      </c>
      <c r="BO246" s="13" t="s">
        <v>768</v>
      </c>
      <c r="BP246" s="22" t="s">
        <v>769</v>
      </c>
      <c r="BQ246" s="21" t="s">
        <v>764</v>
      </c>
      <c r="BR246" s="13" t="s">
        <v>765</v>
      </c>
      <c r="BS246" s="13" t="s">
        <v>766</v>
      </c>
      <c r="BT246" s="13" t="s">
        <v>788</v>
      </c>
      <c r="BU246" s="13" t="s">
        <v>768</v>
      </c>
      <c r="BV246" s="22" t="s">
        <v>769</v>
      </c>
    </row>
    <row r="247" spans="2:74">
      <c r="B247" s="17" t="s">
        <v>237</v>
      </c>
      <c r="C247" s="23">
        <f>COUNTIFS('Faturamento SP2'!$D$2:$D$557,'Infos Relatório'!$B$245,'Faturamento SP2'!$E$2:$E$557,'Infos Relatório'!$B247,'Faturamento SP2'!$Z$2:$Z$557,'Infos Relatório'!C$1)</f>
        <v>0</v>
      </c>
      <c r="D247" s="14">
        <f>SUMIFS('Faturamento SP2'!$G$2:$G$557,'Faturamento SP2'!$D$2:$D$557,'Infos Relatório'!$B$245,'Faturamento SP2'!$E$2:$E$557,'Infos Relatório'!$B247,'Faturamento SP2'!$Z$2:$Z$557,'Infos Relatório'!C$1)</f>
        <v>0</v>
      </c>
      <c r="E247" s="55">
        <f>SUMIFS('Faturamento SP2'!$J$2:$J$557,'Faturamento SP2'!$D$2:$D$557,'Infos Relatório'!$B$245,'Faturamento SP2'!$E$2:$E$557,'Infos Relatório'!$B247,'Faturamento SP2'!$Z$2:$Z$557,'Infos Relatório'!C$1)</f>
        <v>0</v>
      </c>
      <c r="F247" s="15">
        <f>SUMIFS('Faturamento SP2'!$O$2:$O$557,'Faturamento SP2'!$D$2:$D$557,'Infos Relatório'!$B$245,'Faturamento SP2'!$E$2:$E$557,'Infos Relatório'!$B247,'Faturamento SP2'!$Z$2:$Z$557,'Infos Relatório'!C$1,'Faturamento SP2'!$T$2:$T$557,"Sim")+SUMIFS('Faturamento SP2'!$P$2:$P$557,'Faturamento SP2'!$D$2:$D$557,'Infos Relatório'!$B$245,'Faturamento SP2'!$E$2:$E$557,'Infos Relatório'!$B247,'Faturamento SP2'!$Z$2:$Z$557,'Infos Relatório'!C$1,'Faturamento SP2'!$T$2:$T$557,"Sim")</f>
        <v>0</v>
      </c>
      <c r="G247" s="60" t="e">
        <f>F247/E247</f>
        <v>#DIV/0!</v>
      </c>
      <c r="H247" s="24">
        <f>SUMIFS('Faturamento SP2'!$H$2:$H$557,'Faturamento SP2'!$D$2:$D$557,'Infos Relatório'!$B$245,'Faturamento SP2'!$E$2:$E$557,'Infos Relatório'!$B247,'Faturamento SP2'!$Z$2:$Z$557,'Infos Relatório'!C$1)</f>
        <v>0</v>
      </c>
      <c r="I247" s="23">
        <f>COUNTIFS('Faturamento SP2'!$D$2:$D$557,'Infos Relatório'!$B$245,'Faturamento SP2'!$E$2:$E$557,'Infos Relatório'!$B247,'Faturamento SP2'!$Z$2:$Z$557,'Infos Relatório'!I$1)</f>
        <v>0</v>
      </c>
      <c r="J247" s="14">
        <f>SUMIFS('Faturamento SP2'!$G$2:$G$557,'Faturamento SP2'!$D$2:$D$557,'Infos Relatório'!$B$245,'Faturamento SP2'!$E$2:$E$557,'Infos Relatório'!$B247,'Faturamento SP2'!$Z$2:$Z$557,'Infos Relatório'!I$1)</f>
        <v>0</v>
      </c>
      <c r="K247" s="55">
        <f>SUMIFS('Faturamento SP2'!$J$2:$J$557,'Faturamento SP2'!$D$2:$D$557,'Infos Relatório'!$B$245,'Faturamento SP2'!$E$2:$E$557,'Infos Relatório'!$B247,'Faturamento SP2'!$Z$2:$Z$557,'Infos Relatório'!I$1)</f>
        <v>0</v>
      </c>
      <c r="L247" s="15">
        <f>SUMIFS('Faturamento SP2'!$O$2:$O$557,'Faturamento SP2'!$D$2:$D$557,'Infos Relatório'!$B$245,'Faturamento SP2'!$E$2:$E$557,'Infos Relatório'!$B247,'Faturamento SP2'!$Z$2:$Z$557,'Infos Relatório'!I$1,'Faturamento SP2'!$T$2:$T$557,"Sim")+SUMIFS('Faturamento SP2'!$P$2:$P$557,'Faturamento SP2'!$D$2:$D$557,'Infos Relatório'!$B$245,'Faturamento SP2'!$E$2:$E$557,'Infos Relatório'!$B247,'Faturamento SP2'!$Z$2:$Z$557,'Infos Relatório'!I$1,'Faturamento SP2'!$T$2:$T$557,"Sim")</f>
        <v>0</v>
      </c>
      <c r="M247" s="27" t="e">
        <f>L247/K247</f>
        <v>#DIV/0!</v>
      </c>
      <c r="N247" s="24">
        <f>SUMIFS('Faturamento SP2'!$H$2:$H$557,'Faturamento SP2'!$D$2:$D$557,'Infos Relatório'!$B$245,'Faturamento SP2'!$E$2:$E$557,'Infos Relatório'!$B247,'Faturamento SP2'!$Z$2:$Z$557,'Infos Relatório'!I$1)</f>
        <v>0</v>
      </c>
      <c r="O247" s="23">
        <f>COUNTIFS('Faturamento SP2'!$D$2:$D$557,'Infos Relatório'!$B$245,'Faturamento SP2'!$E$2:$E$557,'Infos Relatório'!$B247,'Faturamento SP2'!$Z$2:$Z$557,'Infos Relatório'!O$1)</f>
        <v>0</v>
      </c>
      <c r="P247" s="14">
        <f>SUMIFS('Faturamento SP2'!$G$2:$G$557,'Faturamento SP2'!$D$2:$D$557,'Infos Relatório'!$B$245,'Faturamento SP2'!$E$2:$E$557,'Infos Relatório'!$B247,'Faturamento SP2'!$Z$2:$Z$557,'Infos Relatório'!O$1)</f>
        <v>0</v>
      </c>
      <c r="Q247" s="14">
        <f>SUMIFS('Faturamento SP2'!$J$2:$J$557,'Faturamento SP2'!$D$2:$D$557,'Infos Relatório'!$B$245,'Faturamento SP2'!$E$2:$E$557,'Infos Relatório'!$B247,'Faturamento SP2'!$Z$2:$Z$557,'Infos Relatório'!O$1)</f>
        <v>0</v>
      </c>
      <c r="R247" s="15">
        <f>SUMIFS('Faturamento SP2'!$O$2:$O$557,'Faturamento SP2'!$D$2:$D$557,'Infos Relatório'!$B$245,'Faturamento SP2'!$E$2:$E$557,'Infos Relatório'!$B247,'Faturamento SP2'!$Z$2:$Z$557,'Infos Relatório'!O$1,'Faturamento SP2'!$T$2:$T$557,"Sim")+SUMIFS('Faturamento SP2'!$P$2:$P$557,'Faturamento SP2'!$D$2:$D$557,'Infos Relatório'!$B$245,'Faturamento SP2'!$E$2:$E$557,'Infos Relatório'!$B247,'Faturamento SP2'!$Z$2:$Z$557,'Infos Relatório'!O$1,'Faturamento SP2'!$T$2:$T$557,"Sim")</f>
        <v>0</v>
      </c>
      <c r="S247" s="27" t="e">
        <f>R247/Q247</f>
        <v>#DIV/0!</v>
      </c>
      <c r="T247" s="24">
        <f>SUMIFS('Faturamento SP2'!$H$2:$H$557,'Faturamento SP2'!$D$2:$D$557,'Infos Relatório'!$B$245,'Faturamento SP2'!$E$2:$E$557,'Infos Relatório'!$B247,'Faturamento SP2'!$Z$2:$Z$557,'Infos Relatório'!O$1)</f>
        <v>0</v>
      </c>
      <c r="U247" s="23">
        <f>COUNTIFS('Faturamento SP2'!$D$2:$D$557,'Infos Relatório'!$B$245,'Faturamento SP2'!$E$2:$E$557,'Infos Relatório'!$B247,'Faturamento SP2'!$Z$2:$Z$557,'Infos Relatório'!U$1)</f>
        <v>0</v>
      </c>
      <c r="V247" s="14">
        <f>SUMIFS('Faturamento SP2'!$G$2:$G$557,'Faturamento SP2'!$D$2:$D$557,'Infos Relatório'!$B$245,'Faturamento SP2'!$E$2:$E$557,'Infos Relatório'!$B247,'Faturamento SP2'!$Z$2:$Z$557,'Infos Relatório'!U$1)</f>
        <v>0</v>
      </c>
      <c r="W247" s="14">
        <f>SUMIFS('Faturamento SP2'!$J$2:$J$557,'Faturamento SP2'!$D$2:$D$557,'Infos Relatório'!$B$245,'Faturamento SP2'!$E$2:$E$557,'Infos Relatório'!$B247,'Faturamento SP2'!$Z$2:$Z$557,'Infos Relatório'!U$1)</f>
        <v>0</v>
      </c>
      <c r="X247" s="15">
        <f>SUMIFS('Faturamento SP2'!$O$2:$O$557,'Faturamento SP2'!$D$2:$D$557,'Infos Relatório'!$B$245,'Faturamento SP2'!$E$2:$E$557,'Infos Relatório'!$B247,'Faturamento SP2'!$Z$2:$Z$557,'Infos Relatório'!U$1,'Faturamento SP2'!$T$2:$T$557,"Sim")+SUMIFS('Faturamento SP2'!$P$2:$P$557,'Faturamento SP2'!$D$2:$D$557,'Infos Relatório'!$B$245,'Faturamento SP2'!$E$2:$E$557,'Infos Relatório'!$B247,'Faturamento SP2'!$Z$2:$Z$557,'Infos Relatório'!U$1,'Faturamento SP2'!$T$2:$T$557,"Sim")</f>
        <v>0</v>
      </c>
      <c r="Y247" s="27" t="e">
        <f>X247/W247</f>
        <v>#DIV/0!</v>
      </c>
      <c r="Z247" s="24">
        <f>SUMIFS('Faturamento SP2'!$H$2:$H$557,'Faturamento SP2'!$D$2:$D$557,'Infos Relatório'!$B$245,'Faturamento SP2'!$E$2:$E$557,'Infos Relatório'!$B247,'Faturamento SP2'!$Z$2:$Z$557,'Infos Relatório'!U$1)</f>
        <v>0</v>
      </c>
      <c r="AA247" s="23">
        <f>COUNTIFS('Faturamento SP2'!$D$2:$D$557,'Infos Relatório'!$B$245,'Faturamento SP2'!$E$2:$E$557,'Infos Relatório'!$B247,'Faturamento SP2'!$Z$2:$Z$557,'Infos Relatório'!AA$1)</f>
        <v>0</v>
      </c>
      <c r="AB247" s="14">
        <f>SUMIFS('Faturamento SP2'!$G$2:$G$557,'Faturamento SP2'!$D$2:$D$557,'Infos Relatório'!$B$245,'Faturamento SP2'!$E$2:$E$557,'Infos Relatório'!$B247,'Faturamento SP2'!$Z$2:$Z$557,'Infos Relatório'!AA$1)</f>
        <v>0</v>
      </c>
      <c r="AC247" s="14">
        <f>SUMIFS('Faturamento SP2'!$J$2:$J$557,'Faturamento SP2'!$D$2:$D$557,'Infos Relatório'!$B$245,'Faturamento SP2'!$E$2:$E$557,'Infos Relatório'!$B247,'Faturamento SP2'!$Z$2:$Z$557,'Infos Relatório'!AA$1)</f>
        <v>0</v>
      </c>
      <c r="AD247" s="15">
        <f>SUMIFS('Faturamento SP2'!$O$2:$O$557,'Faturamento SP2'!$D$2:$D$557,'Infos Relatório'!$B$245,'Faturamento SP2'!$E$2:$E$557,'Infos Relatório'!$B247,'Faturamento SP2'!$Z$2:$Z$557,'Infos Relatório'!AA$1,'Faturamento SP2'!$T$2:$T$557,"Sim")+SUMIFS('Faturamento SP2'!$P$2:$P$557,'Faturamento SP2'!$D$2:$D$557,'Infos Relatório'!$B$245,'Faturamento SP2'!$E$2:$E$557,'Infos Relatório'!$B247,'Faturamento SP2'!$Z$2:$Z$557,'Infos Relatório'!AA$1,'Faturamento SP2'!$T$2:$T$557,"Sim")</f>
        <v>0</v>
      </c>
      <c r="AE247" s="27" t="e">
        <f>AD247/AC247</f>
        <v>#DIV/0!</v>
      </c>
      <c r="AF247" s="24">
        <f>SUMIFS('Faturamento SP2'!$H$2:$H$557,'Faturamento SP2'!$D$2:$D$557,'Infos Relatório'!$B$245,'Faturamento SP2'!$E$2:$E$557,'Infos Relatório'!$B247,'Faturamento SP2'!$Z$2:$Z$557,'Infos Relatório'!AA$1)</f>
        <v>0</v>
      </c>
      <c r="AG247" s="23">
        <f>COUNTIFS('Faturamento SP2'!$D$2:$D$557,'Infos Relatório'!$B$245,'Faturamento SP2'!$E$2:$E$557,'Infos Relatório'!$B247,'Faturamento SP2'!$Z$2:$Z$557,'Infos Relatório'!AG$1)</f>
        <v>0</v>
      </c>
      <c r="AH247" s="14">
        <f>SUMIFS('Faturamento SP2'!$G$2:$G$557,'Faturamento SP2'!$D$2:$D$557,'Infos Relatório'!$B$245,'Faturamento SP2'!$E$2:$E$557,'Infos Relatório'!$B247,'Faturamento SP2'!$Z$2:$Z$557,'Infos Relatório'!AG$1)</f>
        <v>0</v>
      </c>
      <c r="AI247" s="14">
        <f>SUMIFS('Faturamento SP2'!$J$2:$J$557,'Faturamento SP2'!$D$2:$D$557,'Infos Relatório'!$B$245,'Faturamento SP2'!$E$2:$E$557,'Infos Relatório'!$B247,'Faturamento SP2'!$Z$2:$Z$557,'Infos Relatório'!AG$1)</f>
        <v>0</v>
      </c>
      <c r="AJ247" s="15">
        <f>SUMIFS('Faturamento SP2'!$O$2:$O$557,'Faturamento SP2'!$D$2:$D$557,'Infos Relatório'!$B$245,'Faturamento SP2'!$E$2:$E$557,'Infos Relatório'!$B247,'Faturamento SP2'!$Z$2:$Z$557,'Infos Relatório'!AG$1,'Faturamento SP2'!$T$2:$T$557,"Sim")+SUMIFS('Faturamento SP2'!$P$2:$P$557,'Faturamento SP2'!$D$2:$D$557,'Infos Relatório'!$B$245,'Faturamento SP2'!$E$2:$E$557,'Infos Relatório'!$B247,'Faturamento SP2'!$Z$2:$Z$557,'Infos Relatório'!AG$1,'Faturamento SP2'!$T$2:$T$557,"Sim")</f>
        <v>0</v>
      </c>
      <c r="AK247" s="27" t="e">
        <f>AJ247/AI247</f>
        <v>#DIV/0!</v>
      </c>
      <c r="AL247" s="24">
        <f>SUMIFS('Faturamento SP2'!$H$2:$H$557,'Faturamento SP2'!$D$2:$D$557,'Infos Relatório'!$B$245,'Faturamento SP2'!$E$2:$E$557,'Infos Relatório'!$B247,'Faturamento SP2'!$Z$2:$Z$557,'Infos Relatório'!AG$1)</f>
        <v>0</v>
      </c>
      <c r="AM247" s="23">
        <f>COUNTIFS('Faturamento SP2'!$D$2:$D$557,'Infos Relatório'!$B$245,'Faturamento SP2'!$E$2:$E$557,'Infos Relatório'!$B247,'Faturamento SP2'!$Z$2:$Z$557,'Infos Relatório'!AM$1)</f>
        <v>0</v>
      </c>
      <c r="AN247" s="14">
        <f>SUMIFS('Faturamento SP2'!$G$2:$G$557,'Faturamento SP2'!$D$2:$D$557,'Infos Relatório'!$B$245,'Faturamento SP2'!$E$2:$E$557,'Infos Relatório'!$B247,'Faturamento SP2'!$Z$2:$Z$557,'Infos Relatório'!AM$1)</f>
        <v>0</v>
      </c>
      <c r="AO247" s="14">
        <f>SUMIFS('Faturamento SP2'!$J$2:$J$557,'Faturamento SP2'!$D$2:$D$557,'Infos Relatório'!$B$245,'Faturamento SP2'!$E$2:$E$557,'Infos Relatório'!$B247,'Faturamento SP2'!$Z$2:$Z$557,'Infos Relatório'!AM$1)</f>
        <v>0</v>
      </c>
      <c r="AP247" s="15">
        <f>SUMIFS('Faturamento SP2'!$O$2:$O$557,'Faturamento SP2'!$D$2:$D$557,'Infos Relatório'!$B$245,'Faturamento SP2'!$E$2:$E$557,'Infos Relatório'!$B247,'Faturamento SP2'!$Z$2:$Z$557,'Infos Relatório'!AM$1,'Faturamento SP2'!$T$2:$T$557,"Sim")+SUMIFS('Faturamento SP2'!$P$2:$P$557,'Faturamento SP2'!$D$2:$D$557,'Infos Relatório'!$B$245,'Faturamento SP2'!$E$2:$E$557,'Infos Relatório'!$B247,'Faturamento SP2'!$Z$2:$Z$557,'Infos Relatório'!AM$1,'Faturamento SP2'!$T$2:$T$557,"Sim")</f>
        <v>0</v>
      </c>
      <c r="AQ247" s="27" t="e">
        <f>AP247/AO247</f>
        <v>#DIV/0!</v>
      </c>
      <c r="AR247" s="24">
        <f>SUMIFS('Faturamento SP2'!$H$2:$H$557,'Faturamento SP2'!$D$2:$D$557,'Infos Relatório'!$B$245,'Faturamento SP2'!$E$2:$E$557,'Infos Relatório'!$B247,'Faturamento SP2'!$Z$2:$Z$557,'Infos Relatório'!AM$1)</f>
        <v>0</v>
      </c>
      <c r="AS247" s="23">
        <f>COUNTIFS('Faturamento SP2'!$D$2:$D$557,'Infos Relatório'!$B$245,'Faturamento SP2'!$E$2:$E$557,'Infos Relatório'!$B247,'Faturamento SP2'!$Z$2:$Z$557,'Infos Relatório'!AS$1)</f>
        <v>0</v>
      </c>
      <c r="AT247" s="14">
        <f>SUMIFS('Faturamento SP2'!$G$2:$G$557,'Faturamento SP2'!$D$2:$D$557,'Infos Relatório'!$B$245,'Faturamento SP2'!$E$2:$E$557,'Infos Relatório'!$B247,'Faturamento SP2'!$Z$2:$Z$557,'Infos Relatório'!AS$1)</f>
        <v>0</v>
      </c>
      <c r="AU247" s="14">
        <f>SUMIFS('Faturamento SP2'!$J$2:$J$557,'Faturamento SP2'!$D$2:$D$557,'Infos Relatório'!$B$245,'Faturamento SP2'!$E$2:$E$557,'Infos Relatório'!$B247,'Faturamento SP2'!$Z$2:$Z$557,'Infos Relatório'!AS$1)</f>
        <v>0</v>
      </c>
      <c r="AV247" s="15">
        <f>SUMIFS('Faturamento SP2'!$O$2:$O$557,'Faturamento SP2'!$D$2:$D$557,'Infos Relatório'!$B$245,'Faturamento SP2'!$E$2:$E$557,'Infos Relatório'!$B247,'Faturamento SP2'!$Z$2:$Z$557,'Infos Relatório'!AS$1,'Faturamento SP2'!$T$2:$T$557,"Sim")+SUMIFS('Faturamento SP2'!$P$2:$P$557,'Faturamento SP2'!$D$2:$D$557,'Infos Relatório'!$B$245,'Faturamento SP2'!$E$2:$E$557,'Infos Relatório'!$B247,'Faturamento SP2'!$Z$2:$Z$557,'Infos Relatório'!AS$1,'Faturamento SP2'!$T$2:$T$557,"Sim")</f>
        <v>0</v>
      </c>
      <c r="AW247" s="27" t="e">
        <f>AV247/AU247</f>
        <v>#DIV/0!</v>
      </c>
      <c r="AX247" s="24">
        <f>SUMIFS('Faturamento SP2'!$H$2:$H$557,'Faturamento SP2'!$D$2:$D$557,'Infos Relatório'!$B$245,'Faturamento SP2'!$E$2:$E$557,'Infos Relatório'!$B247,'Faturamento SP2'!$Z$2:$Z$557,'Infos Relatório'!AS$1)</f>
        <v>0</v>
      </c>
      <c r="AY247" s="23">
        <f>COUNTIFS('Faturamento SP2'!$D$2:$D$557,'Infos Relatório'!$B$245,'Faturamento SP2'!$E$2:$E$557,'Infos Relatório'!$B247,'Faturamento SP2'!$Z$2:$Z$557,'Infos Relatório'!AY$1)</f>
        <v>0</v>
      </c>
      <c r="AZ247" s="14">
        <f>SUMIFS('Faturamento SP2'!$G$2:$G$557,'Faturamento SP2'!$D$2:$D$557,'Infos Relatório'!$B$245,'Faturamento SP2'!$E$2:$E$557,'Infos Relatório'!$B247,'Faturamento SP2'!$Z$2:$Z$557,'Infos Relatório'!AY$1)</f>
        <v>0</v>
      </c>
      <c r="BA247" s="14">
        <f>SUMIFS('Faturamento SP2'!$J$2:$J$557,'Faturamento SP2'!$D$2:$D$557,'Infos Relatório'!$B$245,'Faturamento SP2'!$E$2:$E$557,'Infos Relatório'!$B247,'Faturamento SP2'!$Z$2:$Z$557,'Infos Relatório'!AY$1)</f>
        <v>0</v>
      </c>
      <c r="BB247" s="15">
        <f>SUMIFS('Faturamento SP2'!$O$2:$O$557,'Faturamento SP2'!$D$2:$D$557,'Infos Relatório'!$B$245,'Faturamento SP2'!$E$2:$E$557,'Infos Relatório'!$B247,'Faturamento SP2'!$Z$2:$Z$557,'Infos Relatório'!AY$1,'Faturamento SP2'!$T$2:$T$557,"Sim")+SUMIFS('Faturamento SP2'!$P$2:$P$557,'Faturamento SP2'!$D$2:$D$557,'Infos Relatório'!$B$245,'Faturamento SP2'!$E$2:$E$557,'Infos Relatório'!$B247,'Faturamento SP2'!$Z$2:$Z$557,'Infos Relatório'!AY$1,'Faturamento SP2'!$T$2:$T$557,"Sim")</f>
        <v>0</v>
      </c>
      <c r="BC247" s="27" t="e">
        <f>BB247/BA247</f>
        <v>#DIV/0!</v>
      </c>
      <c r="BD247" s="24">
        <f>SUMIFS('Faturamento SP2'!$H$2:$H$557,'Faturamento SP2'!$D$2:$D$557,'Infos Relatório'!$B$245,'Faturamento SP2'!$E$2:$E$557,'Infos Relatório'!$B247,'Faturamento SP2'!$Z$2:$Z$557,'Infos Relatório'!AY$1)</f>
        <v>0</v>
      </c>
      <c r="BE247" s="23">
        <f>COUNTIFS('Faturamento SP2'!$D$2:$D$557,'Infos Relatório'!$B$245,'Faturamento SP2'!$E$2:$E$557,'Infos Relatório'!$B247,'Faturamento SP2'!$Z$2:$Z$557,'Infos Relatório'!BE$1)</f>
        <v>0</v>
      </c>
      <c r="BF247" s="14">
        <f>SUMIFS('Faturamento SP2'!$G$2:$G$557,'Faturamento SP2'!$D$2:$D$557,'Infos Relatório'!$B$245,'Faturamento SP2'!$E$2:$E$557,'Infos Relatório'!$B247,'Faturamento SP2'!$Z$2:$Z$557,'Infos Relatório'!BE$1)</f>
        <v>0</v>
      </c>
      <c r="BG247" s="14">
        <f>SUMIFS('Faturamento SP2'!$J$2:$J$557,'Faturamento SP2'!$D$2:$D$557,'Infos Relatório'!$B$245,'Faturamento SP2'!$E$2:$E$557,'Infos Relatório'!$B247,'Faturamento SP2'!$Z$2:$Z$557,'Infos Relatório'!BE$1)</f>
        <v>0</v>
      </c>
      <c r="BH247" s="15">
        <f>SUMIFS('Faturamento SP2'!$O$2:$O$557,'Faturamento SP2'!$D$2:$D$557,'Infos Relatório'!$B$245,'Faturamento SP2'!$E$2:$E$557,'Infos Relatório'!$B247,'Faturamento SP2'!$Z$2:$Z$557,'Infos Relatório'!BE$1,'Faturamento SP2'!$T$2:$T$557,"Sim")+SUMIFS('Faturamento SP2'!$P$2:$P$557,'Faturamento SP2'!$D$2:$D$557,'Infos Relatório'!$B$245,'Faturamento SP2'!$E$2:$E$557,'Infos Relatório'!$B247,'Faturamento SP2'!$Z$2:$Z$557,'Infos Relatório'!BE$1,'Faturamento SP2'!$T$2:$T$557,"Sim")</f>
        <v>0</v>
      </c>
      <c r="BI247" s="27" t="e">
        <f>BH247/BG247</f>
        <v>#DIV/0!</v>
      </c>
      <c r="BJ247" s="24">
        <f>SUMIFS('Faturamento SP2'!$H$2:$H$557,'Faturamento SP2'!$D$2:$D$557,'Infos Relatório'!$B$245,'Faturamento SP2'!$E$2:$E$557,'Infos Relatório'!$B247,'Faturamento SP2'!$Z$2:$Z$557,'Infos Relatório'!BE$1)</f>
        <v>0</v>
      </c>
      <c r="BK247" s="23">
        <f>COUNTIFS('Faturamento SP2'!$D$2:$D$557,'Infos Relatório'!$B$245,'Faturamento SP2'!$E$2:$E$557,'Infos Relatório'!$B247,'Faturamento SP2'!$Z$2:$Z$557,'Infos Relatório'!BK$1)</f>
        <v>0</v>
      </c>
      <c r="BL247" s="14">
        <f>SUMIFS('Faturamento SP2'!$G$2:$G$557,'Faturamento SP2'!$D$2:$D$557,'Infos Relatório'!$B$245,'Faturamento SP2'!$E$2:$E$557,'Infos Relatório'!$B247,'Faturamento SP2'!$Z$2:$Z$557,'Infos Relatório'!BK$1)</f>
        <v>0</v>
      </c>
      <c r="BM247" s="14">
        <f>SUMIFS('Faturamento SP2'!$J$2:$J$557,'Faturamento SP2'!$D$2:$D$557,'Infos Relatório'!$B$245,'Faturamento SP2'!$E$2:$E$557,'Infos Relatório'!$B247,'Faturamento SP2'!$Z$2:$Z$557,'Infos Relatório'!BK$1)</f>
        <v>0</v>
      </c>
      <c r="BN247" s="15">
        <f>SUMIFS('Faturamento SP2'!$O$2:$O$557,'Faturamento SP2'!$D$2:$D$557,'Infos Relatório'!$B$245,'Faturamento SP2'!$E$2:$E$557,'Infos Relatório'!$B247,'Faturamento SP2'!$Z$2:$Z$557,'Infos Relatório'!BK$1,'Faturamento SP2'!$T$2:$T$557,"Sim")+SUMIFS('Faturamento SP2'!$P$2:$P$557,'Faturamento SP2'!$D$2:$D$557,'Infos Relatório'!$B$245,'Faturamento SP2'!$E$2:$E$557,'Infos Relatório'!$B247,'Faturamento SP2'!$Z$2:$Z$557,'Infos Relatório'!BK$1,'Faturamento SP2'!$T$2:$T$557,"Sim")</f>
        <v>0</v>
      </c>
      <c r="BO247" s="27" t="e">
        <f>BN247/BM247</f>
        <v>#DIV/0!</v>
      </c>
      <c r="BP247" s="24">
        <f>SUMIFS('Faturamento SP2'!$H$2:$H$557,'Faturamento SP2'!$D$2:$D$557,'Infos Relatório'!$B$245,'Faturamento SP2'!$E$2:$E$557,'Infos Relatório'!$B247,'Faturamento SP2'!$Z$2:$Z$557,'Infos Relatório'!BK$1)</f>
        <v>0</v>
      </c>
      <c r="BQ247" s="23">
        <f>COUNTIFS('Faturamento SP2'!$D$2:$D$557,'Infos Relatório'!$B$245,'Faturamento SP2'!$E$2:$E$557,'Infos Relatório'!$B247,'Faturamento SP2'!$Z$2:$Z$557,'Infos Relatório'!BQ$1)</f>
        <v>0</v>
      </c>
      <c r="BR247" s="14">
        <f>SUMIFS('Faturamento SP2'!$G$2:$G$557,'Faturamento SP2'!$D$2:$D$557,'Infos Relatório'!$B$245,'Faturamento SP2'!$E$2:$E$557,'Infos Relatório'!$B247,'Faturamento SP2'!$Z$2:$Z$557,'Infos Relatório'!BQ$1)</f>
        <v>0</v>
      </c>
      <c r="BS247" s="14">
        <f>SUMIFS('Faturamento SP2'!$J$2:$J$557,'Faturamento SP2'!$D$2:$D$557,'Infos Relatório'!$B$245,'Faturamento SP2'!$E$2:$E$557,'Infos Relatório'!$B247,'Faturamento SP2'!$Z$2:$Z$557,'Infos Relatório'!BQ$1)</f>
        <v>0</v>
      </c>
      <c r="BT247" s="15">
        <f>SUMIFS('Faturamento SP2'!$O$2:$O$557,'Faturamento SP2'!$D$2:$D$557,'Infos Relatório'!$B$245,'Faturamento SP2'!$E$2:$E$557,'Infos Relatório'!$B247,'Faturamento SP2'!$Z$2:$Z$557,'Infos Relatório'!BQ$1,'Faturamento SP2'!$T$2:$T$557,"Sim")+SUMIFS('Faturamento SP2'!$P$2:$P$557,'Faturamento SP2'!$D$2:$D$557,'Infos Relatório'!$B$245,'Faturamento SP2'!$E$2:$E$557,'Infos Relatório'!$B247,'Faturamento SP2'!$Z$2:$Z$557,'Infos Relatório'!BQ$1,'Faturamento SP2'!$T$2:$T$557,"Sim")</f>
        <v>0</v>
      </c>
      <c r="BU247" s="27" t="e">
        <f>BT247/BS247</f>
        <v>#DIV/0!</v>
      </c>
      <c r="BV247" s="24">
        <f>SUMIFS('Faturamento SP2'!$H$2:$H$557,'Faturamento SP2'!$D$2:$D$557,'Infos Relatório'!$B$245,'Faturamento SP2'!$E$2:$E$557,'Infos Relatório'!$B247,'Faturamento SP2'!$Z$2:$Z$557,'Infos Relatório'!BQ$1)</f>
        <v>0</v>
      </c>
    </row>
    <row r="248" spans="2:74">
      <c r="B248" s="17" t="s">
        <v>238</v>
      </c>
      <c r="C248" s="23">
        <f>COUNTIFS('Faturamento SP2'!$D$2:$D$557,'Infos Relatório'!$B$245,'Faturamento SP2'!$E$2:$E$557,'Infos Relatório'!$B248,'Faturamento SP2'!$Z$2:$Z$557,'Infos Relatório'!C$1)</f>
        <v>0</v>
      </c>
      <c r="D248" s="14">
        <f>SUMIFS('Faturamento SP2'!$G$2:$G$557,'Faturamento SP2'!$D$2:$D$557,'Infos Relatório'!$B$245,'Faturamento SP2'!$E$2:$E$557,'Infos Relatório'!$B248,'Faturamento SP2'!$Z$2:$Z$557,'Infos Relatório'!C$1)</f>
        <v>0</v>
      </c>
      <c r="E248" s="55">
        <f>SUMIFS('Faturamento SP2'!$J$2:$J$557,'Faturamento SP2'!$D$2:$D$557,'Infos Relatório'!$B$245,'Faturamento SP2'!$E$2:$E$557,'Infos Relatório'!$B248,'Faturamento SP2'!$Z$2:$Z$557,'Infos Relatório'!C$1)</f>
        <v>0</v>
      </c>
      <c r="F248" s="15">
        <f>SUMIFS('Faturamento SP2'!$O$2:$O$557,'Faturamento SP2'!$D$2:$D$557,'Infos Relatório'!$B$245,'Faturamento SP2'!$E$2:$E$557,'Infos Relatório'!$B248,'Faturamento SP2'!$Z$2:$Z$557,'Infos Relatório'!C$1,'Faturamento SP2'!$T$2:$T$557,"Sim")+SUMIFS('Faturamento SP2'!$P$2:$P$557,'Faturamento SP2'!$D$2:$D$557,'Infos Relatório'!$B$245,'Faturamento SP2'!$E$2:$E$557,'Infos Relatório'!$B248,'Faturamento SP2'!$Z$2:$Z$557,'Infos Relatório'!C$1,'Faturamento SP2'!$T$2:$T$557,"Sim")</f>
        <v>0</v>
      </c>
      <c r="G248" s="60" t="e">
        <f t="shared" ref="G248:G311" si="96">F248/E248</f>
        <v>#DIV/0!</v>
      </c>
      <c r="H248" s="24">
        <f>SUMIFS('Faturamento SP2'!$H$2:$H$557,'Faturamento SP2'!$D$2:$D$557,'Infos Relatório'!$B$245,'Faturamento SP2'!$E$2:$E$557,'Infos Relatório'!$B248,'Faturamento SP2'!$Z$2:$Z$557,'Infos Relatório'!C$1)</f>
        <v>0</v>
      </c>
      <c r="I248" s="23">
        <f>COUNTIFS('Faturamento SP2'!$D$2:$D$557,'Infos Relatório'!$B$245,'Faturamento SP2'!$E$2:$E$557,'Infos Relatório'!$B248,'Faturamento SP2'!$Z$2:$Z$557,'Infos Relatório'!I$1)</f>
        <v>0</v>
      </c>
      <c r="J248" s="14">
        <f>SUMIFS('Faturamento SP2'!$G$2:$G$557,'Faturamento SP2'!$D$2:$D$557,'Infos Relatório'!$B$245,'Faturamento SP2'!$E$2:$E$557,'Infos Relatório'!$B248,'Faturamento SP2'!$Z$2:$Z$557,'Infos Relatório'!I$1)</f>
        <v>0</v>
      </c>
      <c r="K248" s="55">
        <f>SUMIFS('Faturamento SP2'!$J$2:$J$557,'Faturamento SP2'!$D$2:$D$557,'Infos Relatório'!$B$245,'Faturamento SP2'!$E$2:$E$557,'Infos Relatório'!$B248,'Faturamento SP2'!$Z$2:$Z$557,'Infos Relatório'!I$1)</f>
        <v>0</v>
      </c>
      <c r="L248" s="15">
        <f>SUMIFS('Faturamento SP2'!$O$2:$O$557,'Faturamento SP2'!$D$2:$D$557,'Infos Relatório'!$B$245,'Faturamento SP2'!$E$2:$E$557,'Infos Relatório'!$B248,'Faturamento SP2'!$Z$2:$Z$557,'Infos Relatório'!I$1,'Faturamento SP2'!$T$2:$T$557,"Sim")+SUMIFS('Faturamento SP2'!$P$2:$P$557,'Faturamento SP2'!$D$2:$D$557,'Infos Relatório'!$B$245,'Faturamento SP2'!$E$2:$E$557,'Infos Relatório'!$B248,'Faturamento SP2'!$Z$2:$Z$557,'Infos Relatório'!I$1,'Faturamento SP2'!$T$2:$T$557,"Sim")</f>
        <v>0</v>
      </c>
      <c r="M248" s="27" t="e">
        <f t="shared" ref="M248:M311" si="97">L248/K248</f>
        <v>#DIV/0!</v>
      </c>
      <c r="N248" s="24">
        <f>SUMIFS('Faturamento SP2'!$H$2:$H$557,'Faturamento SP2'!$D$2:$D$557,'Infos Relatório'!$B$245,'Faturamento SP2'!$E$2:$E$557,'Infos Relatório'!$B248,'Faturamento SP2'!$Z$2:$Z$557,'Infos Relatório'!I$1)</f>
        <v>0</v>
      </c>
      <c r="O248" s="23">
        <f>COUNTIFS('Faturamento SP2'!$D$2:$D$557,'Infos Relatório'!$B$245,'Faturamento SP2'!$E$2:$E$557,'Infos Relatório'!$B248,'Faturamento SP2'!$Z$2:$Z$557,'Infos Relatório'!O$1)</f>
        <v>0</v>
      </c>
      <c r="P248" s="14">
        <f>SUMIFS('Faturamento SP2'!$G$2:$G$557,'Faturamento SP2'!$D$2:$D$557,'Infos Relatório'!$B$245,'Faturamento SP2'!$E$2:$E$557,'Infos Relatório'!$B248,'Faturamento SP2'!$Z$2:$Z$557,'Infos Relatório'!O$1)</f>
        <v>0</v>
      </c>
      <c r="Q248" s="14">
        <f>SUMIFS('Faturamento SP2'!$J$2:$J$557,'Faturamento SP2'!$D$2:$D$557,'Infos Relatório'!$B$245,'Faturamento SP2'!$E$2:$E$557,'Infos Relatório'!$B248,'Faturamento SP2'!$Z$2:$Z$557,'Infos Relatório'!O$1)</f>
        <v>0</v>
      </c>
      <c r="R248" s="15">
        <f>SUMIFS('Faturamento SP2'!$O$2:$O$557,'Faturamento SP2'!$D$2:$D$557,'Infos Relatório'!$B$245,'Faturamento SP2'!$E$2:$E$557,'Infos Relatório'!$B248,'Faturamento SP2'!$Z$2:$Z$557,'Infos Relatório'!O$1,'Faturamento SP2'!$T$2:$T$557,"Sim")+SUMIFS('Faturamento SP2'!$P$2:$P$557,'Faturamento SP2'!$D$2:$D$557,'Infos Relatório'!$B$245,'Faturamento SP2'!$E$2:$E$557,'Infos Relatório'!$B248,'Faturamento SP2'!$Z$2:$Z$557,'Infos Relatório'!O$1,'Faturamento SP2'!$T$2:$T$557,"Sim")</f>
        <v>0</v>
      </c>
      <c r="S248" s="27" t="e">
        <f t="shared" ref="S248:S311" si="98">R248/Q248</f>
        <v>#DIV/0!</v>
      </c>
      <c r="T248" s="24">
        <f>SUMIFS('Faturamento SP2'!$H$2:$H$557,'Faturamento SP2'!$D$2:$D$557,'Infos Relatório'!$B$245,'Faturamento SP2'!$E$2:$E$557,'Infos Relatório'!$B248,'Faturamento SP2'!$Z$2:$Z$557,'Infos Relatório'!O$1)</f>
        <v>0</v>
      </c>
      <c r="U248" s="23">
        <f>COUNTIFS('Faturamento SP2'!$D$2:$D$557,'Infos Relatório'!$B$245,'Faturamento SP2'!$E$2:$E$557,'Infos Relatório'!$B248,'Faturamento SP2'!$Z$2:$Z$557,'Infos Relatório'!U$1)</f>
        <v>0</v>
      </c>
      <c r="V248" s="14">
        <f>SUMIFS('Faturamento SP2'!$G$2:$G$557,'Faturamento SP2'!$D$2:$D$557,'Infos Relatório'!$B$245,'Faturamento SP2'!$E$2:$E$557,'Infos Relatório'!$B248,'Faturamento SP2'!$Z$2:$Z$557,'Infos Relatório'!U$1)</f>
        <v>0</v>
      </c>
      <c r="W248" s="14">
        <f>SUMIFS('Faturamento SP2'!$J$2:$J$557,'Faturamento SP2'!$D$2:$D$557,'Infos Relatório'!$B$245,'Faturamento SP2'!$E$2:$E$557,'Infos Relatório'!$B248,'Faturamento SP2'!$Z$2:$Z$557,'Infos Relatório'!U$1)</f>
        <v>0</v>
      </c>
      <c r="X248" s="15">
        <f>SUMIFS('Faturamento SP2'!$O$2:$O$557,'Faturamento SP2'!$D$2:$D$557,'Infos Relatório'!$B$245,'Faturamento SP2'!$E$2:$E$557,'Infos Relatório'!$B248,'Faturamento SP2'!$Z$2:$Z$557,'Infos Relatório'!U$1,'Faturamento SP2'!$T$2:$T$557,"Sim")+SUMIFS('Faturamento SP2'!$P$2:$P$557,'Faturamento SP2'!$D$2:$D$557,'Infos Relatório'!$B$245,'Faturamento SP2'!$E$2:$E$557,'Infos Relatório'!$B248,'Faturamento SP2'!$Z$2:$Z$557,'Infos Relatório'!U$1,'Faturamento SP2'!$T$2:$T$557,"Sim")</f>
        <v>0</v>
      </c>
      <c r="Y248" s="27" t="e">
        <f t="shared" ref="Y248:Y311" si="99">X248/W248</f>
        <v>#DIV/0!</v>
      </c>
      <c r="Z248" s="24">
        <f>SUMIFS('Faturamento SP2'!$H$2:$H$557,'Faturamento SP2'!$D$2:$D$557,'Infos Relatório'!$B$245,'Faturamento SP2'!$E$2:$E$557,'Infos Relatório'!$B248,'Faturamento SP2'!$Z$2:$Z$557,'Infos Relatório'!U$1)</f>
        <v>0</v>
      </c>
      <c r="AA248" s="23">
        <f>COUNTIFS('Faturamento SP2'!$D$2:$D$557,'Infos Relatório'!$B$245,'Faturamento SP2'!$E$2:$E$557,'Infos Relatório'!$B248,'Faturamento SP2'!$Z$2:$Z$557,'Infos Relatório'!AA$1)</f>
        <v>0</v>
      </c>
      <c r="AB248" s="14">
        <f>SUMIFS('Faturamento SP2'!$G$2:$G$557,'Faturamento SP2'!$D$2:$D$557,'Infos Relatório'!$B$245,'Faturamento SP2'!$E$2:$E$557,'Infos Relatório'!$B248,'Faturamento SP2'!$Z$2:$Z$557,'Infos Relatório'!AA$1)</f>
        <v>0</v>
      </c>
      <c r="AC248" s="14">
        <f>SUMIFS('Faturamento SP2'!$J$2:$J$557,'Faturamento SP2'!$D$2:$D$557,'Infos Relatório'!$B$245,'Faturamento SP2'!$E$2:$E$557,'Infos Relatório'!$B248,'Faturamento SP2'!$Z$2:$Z$557,'Infos Relatório'!AA$1)</f>
        <v>0</v>
      </c>
      <c r="AD248" s="15">
        <f>SUMIFS('Faturamento SP2'!$O$2:$O$557,'Faturamento SP2'!$D$2:$D$557,'Infos Relatório'!$B$245,'Faturamento SP2'!$E$2:$E$557,'Infos Relatório'!$B248,'Faturamento SP2'!$Z$2:$Z$557,'Infos Relatório'!AA$1,'Faturamento SP2'!$T$2:$T$557,"Sim")+SUMIFS('Faturamento SP2'!$P$2:$P$557,'Faturamento SP2'!$D$2:$D$557,'Infos Relatório'!$B$245,'Faturamento SP2'!$E$2:$E$557,'Infos Relatório'!$B248,'Faturamento SP2'!$Z$2:$Z$557,'Infos Relatório'!AA$1,'Faturamento SP2'!$T$2:$T$557,"Sim")</f>
        <v>0</v>
      </c>
      <c r="AE248" s="27" t="e">
        <f t="shared" ref="AE248:AE311" si="100">AD248/AC248</f>
        <v>#DIV/0!</v>
      </c>
      <c r="AF248" s="24">
        <f>SUMIFS('Faturamento SP2'!$H$2:$H$557,'Faturamento SP2'!$D$2:$D$557,'Infos Relatório'!$B$245,'Faturamento SP2'!$E$2:$E$557,'Infos Relatório'!$B248,'Faturamento SP2'!$Z$2:$Z$557,'Infos Relatório'!AA$1)</f>
        <v>0</v>
      </c>
      <c r="AG248" s="23">
        <f>COUNTIFS('Faturamento SP2'!$D$2:$D$557,'Infos Relatório'!$B$245,'Faturamento SP2'!$E$2:$E$557,'Infos Relatório'!$B248,'Faturamento SP2'!$Z$2:$Z$557,'Infos Relatório'!AG$1)</f>
        <v>0</v>
      </c>
      <c r="AH248" s="14">
        <f>SUMIFS('Faturamento SP2'!$G$2:$G$557,'Faturamento SP2'!$D$2:$D$557,'Infos Relatório'!$B$245,'Faturamento SP2'!$E$2:$E$557,'Infos Relatório'!$B248,'Faturamento SP2'!$Z$2:$Z$557,'Infos Relatório'!AG$1)</f>
        <v>0</v>
      </c>
      <c r="AI248" s="14">
        <f>SUMIFS('Faturamento SP2'!$J$2:$J$557,'Faturamento SP2'!$D$2:$D$557,'Infos Relatório'!$B$245,'Faturamento SP2'!$E$2:$E$557,'Infos Relatório'!$B248,'Faturamento SP2'!$Z$2:$Z$557,'Infos Relatório'!AG$1)</f>
        <v>0</v>
      </c>
      <c r="AJ248" s="15">
        <f>SUMIFS('Faturamento SP2'!$O$2:$O$557,'Faturamento SP2'!$D$2:$D$557,'Infos Relatório'!$B$245,'Faturamento SP2'!$E$2:$E$557,'Infos Relatório'!$B248,'Faturamento SP2'!$Z$2:$Z$557,'Infos Relatório'!AG$1,'Faturamento SP2'!$T$2:$T$557,"Sim")+SUMIFS('Faturamento SP2'!$P$2:$P$557,'Faturamento SP2'!$D$2:$D$557,'Infos Relatório'!$B$245,'Faturamento SP2'!$E$2:$E$557,'Infos Relatório'!$B248,'Faturamento SP2'!$Z$2:$Z$557,'Infos Relatório'!AG$1,'Faturamento SP2'!$T$2:$T$557,"Sim")</f>
        <v>0</v>
      </c>
      <c r="AK248" s="27" t="e">
        <f t="shared" ref="AK248:AK311" si="101">AJ248/AI248</f>
        <v>#DIV/0!</v>
      </c>
      <c r="AL248" s="24">
        <f>SUMIFS('Faturamento SP2'!$H$2:$H$557,'Faturamento SP2'!$D$2:$D$557,'Infos Relatório'!$B$245,'Faturamento SP2'!$E$2:$E$557,'Infos Relatório'!$B248,'Faturamento SP2'!$Z$2:$Z$557,'Infos Relatório'!AG$1)</f>
        <v>0</v>
      </c>
      <c r="AM248" s="23">
        <f>COUNTIFS('Faturamento SP2'!$D$2:$D$557,'Infos Relatório'!$B$245,'Faturamento SP2'!$E$2:$E$557,'Infos Relatório'!$B248,'Faturamento SP2'!$Z$2:$Z$557,'Infos Relatório'!AM$1)</f>
        <v>0</v>
      </c>
      <c r="AN248" s="14">
        <f>SUMIFS('Faturamento SP2'!$G$2:$G$557,'Faturamento SP2'!$D$2:$D$557,'Infos Relatório'!$B$245,'Faturamento SP2'!$E$2:$E$557,'Infos Relatório'!$B248,'Faturamento SP2'!$Z$2:$Z$557,'Infos Relatório'!AM$1)</f>
        <v>0</v>
      </c>
      <c r="AO248" s="14">
        <f>SUMIFS('Faturamento SP2'!$J$2:$J$557,'Faturamento SP2'!$D$2:$D$557,'Infos Relatório'!$B$245,'Faturamento SP2'!$E$2:$E$557,'Infos Relatório'!$B248,'Faturamento SP2'!$Z$2:$Z$557,'Infos Relatório'!AM$1)</f>
        <v>0</v>
      </c>
      <c r="AP248" s="15">
        <f>SUMIFS('Faturamento SP2'!$O$2:$O$557,'Faturamento SP2'!$D$2:$D$557,'Infos Relatório'!$B$245,'Faturamento SP2'!$E$2:$E$557,'Infos Relatório'!$B248,'Faturamento SP2'!$Z$2:$Z$557,'Infos Relatório'!AM$1,'Faturamento SP2'!$T$2:$T$557,"Sim")+SUMIFS('Faturamento SP2'!$P$2:$P$557,'Faturamento SP2'!$D$2:$D$557,'Infos Relatório'!$B$245,'Faturamento SP2'!$E$2:$E$557,'Infos Relatório'!$B248,'Faturamento SP2'!$Z$2:$Z$557,'Infos Relatório'!AM$1,'Faturamento SP2'!$T$2:$T$557,"Sim")</f>
        <v>0</v>
      </c>
      <c r="AQ248" s="27" t="e">
        <f t="shared" ref="AQ248:AQ311" si="102">AP248/AO248</f>
        <v>#DIV/0!</v>
      </c>
      <c r="AR248" s="24">
        <f>SUMIFS('Faturamento SP2'!$H$2:$H$557,'Faturamento SP2'!$D$2:$D$557,'Infos Relatório'!$B$245,'Faturamento SP2'!$E$2:$E$557,'Infos Relatório'!$B248,'Faturamento SP2'!$Z$2:$Z$557,'Infos Relatório'!AM$1)</f>
        <v>0</v>
      </c>
      <c r="AS248" s="23">
        <f>COUNTIFS('Faturamento SP2'!$D$2:$D$557,'Infos Relatório'!$B$245,'Faturamento SP2'!$E$2:$E$557,'Infos Relatório'!$B248,'Faturamento SP2'!$Z$2:$Z$557,'Infos Relatório'!AS$1)</f>
        <v>0</v>
      </c>
      <c r="AT248" s="14">
        <f>SUMIFS('Faturamento SP2'!$G$2:$G$557,'Faturamento SP2'!$D$2:$D$557,'Infos Relatório'!$B$245,'Faturamento SP2'!$E$2:$E$557,'Infos Relatório'!$B248,'Faturamento SP2'!$Z$2:$Z$557,'Infos Relatório'!AS$1)</f>
        <v>0</v>
      </c>
      <c r="AU248" s="14">
        <f>SUMIFS('Faturamento SP2'!$J$2:$J$557,'Faturamento SP2'!$D$2:$D$557,'Infos Relatório'!$B$245,'Faturamento SP2'!$E$2:$E$557,'Infos Relatório'!$B248,'Faturamento SP2'!$Z$2:$Z$557,'Infos Relatório'!AS$1)</f>
        <v>0</v>
      </c>
      <c r="AV248" s="15">
        <f>SUMIFS('Faturamento SP2'!$O$2:$O$557,'Faturamento SP2'!$D$2:$D$557,'Infos Relatório'!$B$245,'Faturamento SP2'!$E$2:$E$557,'Infos Relatório'!$B248,'Faturamento SP2'!$Z$2:$Z$557,'Infos Relatório'!AS$1,'Faturamento SP2'!$T$2:$T$557,"Sim")+SUMIFS('Faturamento SP2'!$P$2:$P$557,'Faturamento SP2'!$D$2:$D$557,'Infos Relatório'!$B$245,'Faturamento SP2'!$E$2:$E$557,'Infos Relatório'!$B248,'Faturamento SP2'!$Z$2:$Z$557,'Infos Relatório'!AS$1,'Faturamento SP2'!$T$2:$T$557,"Sim")</f>
        <v>0</v>
      </c>
      <c r="AW248" s="27" t="e">
        <f t="shared" ref="AW248:AW311" si="103">AV248/AU248</f>
        <v>#DIV/0!</v>
      </c>
      <c r="AX248" s="24">
        <f>SUMIFS('Faturamento SP2'!$H$2:$H$557,'Faturamento SP2'!$D$2:$D$557,'Infos Relatório'!$B$245,'Faturamento SP2'!$E$2:$E$557,'Infos Relatório'!$B248,'Faturamento SP2'!$Z$2:$Z$557,'Infos Relatório'!AS$1)</f>
        <v>0</v>
      </c>
      <c r="AY248" s="23">
        <f>COUNTIFS('Faturamento SP2'!$D$2:$D$557,'Infos Relatório'!$B$245,'Faturamento SP2'!$E$2:$E$557,'Infos Relatório'!$B248,'Faturamento SP2'!$Z$2:$Z$557,'Infos Relatório'!AY$1)</f>
        <v>0</v>
      </c>
      <c r="AZ248" s="14">
        <f>SUMIFS('Faturamento SP2'!$G$2:$G$557,'Faturamento SP2'!$D$2:$D$557,'Infos Relatório'!$B$245,'Faturamento SP2'!$E$2:$E$557,'Infos Relatório'!$B248,'Faturamento SP2'!$Z$2:$Z$557,'Infos Relatório'!AY$1)</f>
        <v>0</v>
      </c>
      <c r="BA248" s="14">
        <f>SUMIFS('Faturamento SP2'!$J$2:$J$557,'Faturamento SP2'!$D$2:$D$557,'Infos Relatório'!$B$245,'Faturamento SP2'!$E$2:$E$557,'Infos Relatório'!$B248,'Faturamento SP2'!$Z$2:$Z$557,'Infos Relatório'!AY$1)</f>
        <v>0</v>
      </c>
      <c r="BB248" s="15">
        <f>SUMIFS('Faturamento SP2'!$O$2:$O$557,'Faturamento SP2'!$D$2:$D$557,'Infos Relatório'!$B$245,'Faturamento SP2'!$E$2:$E$557,'Infos Relatório'!$B248,'Faturamento SP2'!$Z$2:$Z$557,'Infos Relatório'!AY$1,'Faturamento SP2'!$T$2:$T$557,"Sim")+SUMIFS('Faturamento SP2'!$P$2:$P$557,'Faturamento SP2'!$D$2:$D$557,'Infos Relatório'!$B$245,'Faturamento SP2'!$E$2:$E$557,'Infos Relatório'!$B248,'Faturamento SP2'!$Z$2:$Z$557,'Infos Relatório'!AY$1,'Faturamento SP2'!$T$2:$T$557,"Sim")</f>
        <v>0</v>
      </c>
      <c r="BC248" s="27" t="e">
        <f t="shared" ref="BC248:BC311" si="104">BB248/BA248</f>
        <v>#DIV/0!</v>
      </c>
      <c r="BD248" s="24">
        <f>SUMIFS('Faturamento SP2'!$H$2:$H$557,'Faturamento SP2'!$D$2:$D$557,'Infos Relatório'!$B$245,'Faturamento SP2'!$E$2:$E$557,'Infos Relatório'!$B248,'Faturamento SP2'!$Z$2:$Z$557,'Infos Relatório'!AY$1)</f>
        <v>0</v>
      </c>
      <c r="BE248" s="23">
        <f>COUNTIFS('Faturamento SP2'!$D$2:$D$557,'Infos Relatório'!$B$245,'Faturamento SP2'!$E$2:$E$557,'Infos Relatório'!$B248,'Faturamento SP2'!$Z$2:$Z$557,'Infos Relatório'!BE$1)</f>
        <v>0</v>
      </c>
      <c r="BF248" s="14">
        <f>SUMIFS('Faturamento SP2'!$G$2:$G$557,'Faturamento SP2'!$D$2:$D$557,'Infos Relatório'!$B$245,'Faturamento SP2'!$E$2:$E$557,'Infos Relatório'!$B248,'Faturamento SP2'!$Z$2:$Z$557,'Infos Relatório'!BE$1)</f>
        <v>0</v>
      </c>
      <c r="BG248" s="14">
        <f>SUMIFS('Faturamento SP2'!$J$2:$J$557,'Faturamento SP2'!$D$2:$D$557,'Infos Relatório'!$B$245,'Faturamento SP2'!$E$2:$E$557,'Infos Relatório'!$B248,'Faturamento SP2'!$Z$2:$Z$557,'Infos Relatório'!BE$1)</f>
        <v>0</v>
      </c>
      <c r="BH248" s="15">
        <f>SUMIFS('Faturamento SP2'!$O$2:$O$557,'Faturamento SP2'!$D$2:$D$557,'Infos Relatório'!$B$245,'Faturamento SP2'!$E$2:$E$557,'Infos Relatório'!$B248,'Faturamento SP2'!$Z$2:$Z$557,'Infos Relatório'!BE$1,'Faturamento SP2'!$T$2:$T$557,"Sim")+SUMIFS('Faturamento SP2'!$P$2:$P$557,'Faturamento SP2'!$D$2:$D$557,'Infos Relatório'!$B$245,'Faturamento SP2'!$E$2:$E$557,'Infos Relatório'!$B248,'Faturamento SP2'!$Z$2:$Z$557,'Infos Relatório'!BE$1,'Faturamento SP2'!$T$2:$T$557,"Sim")</f>
        <v>0</v>
      </c>
      <c r="BI248" s="27" t="e">
        <f t="shared" ref="BI248:BI311" si="105">BH248/BG248</f>
        <v>#DIV/0!</v>
      </c>
      <c r="BJ248" s="24">
        <f>SUMIFS('Faturamento SP2'!$H$2:$H$557,'Faturamento SP2'!$D$2:$D$557,'Infos Relatório'!$B$245,'Faturamento SP2'!$E$2:$E$557,'Infos Relatório'!$B248,'Faturamento SP2'!$Z$2:$Z$557,'Infos Relatório'!BE$1)</f>
        <v>0</v>
      </c>
      <c r="BK248" s="23">
        <f>COUNTIFS('Faturamento SP2'!$D$2:$D$557,'Infos Relatório'!$B$245,'Faturamento SP2'!$E$2:$E$557,'Infos Relatório'!$B248,'Faturamento SP2'!$Z$2:$Z$557,'Infos Relatório'!BK$1)</f>
        <v>0</v>
      </c>
      <c r="BL248" s="14">
        <f>SUMIFS('Faturamento SP2'!$G$2:$G$557,'Faturamento SP2'!$D$2:$D$557,'Infos Relatório'!$B$245,'Faturamento SP2'!$E$2:$E$557,'Infos Relatório'!$B248,'Faturamento SP2'!$Z$2:$Z$557,'Infos Relatório'!BK$1)</f>
        <v>0</v>
      </c>
      <c r="BM248" s="14">
        <f>SUMIFS('Faturamento SP2'!$J$2:$J$557,'Faturamento SP2'!$D$2:$D$557,'Infos Relatório'!$B$245,'Faturamento SP2'!$E$2:$E$557,'Infos Relatório'!$B248,'Faturamento SP2'!$Z$2:$Z$557,'Infos Relatório'!BK$1)</f>
        <v>0</v>
      </c>
      <c r="BN248" s="15">
        <f>SUMIFS('Faturamento SP2'!$O$2:$O$557,'Faturamento SP2'!$D$2:$D$557,'Infos Relatório'!$B$245,'Faturamento SP2'!$E$2:$E$557,'Infos Relatório'!$B248,'Faturamento SP2'!$Z$2:$Z$557,'Infos Relatório'!BK$1,'Faturamento SP2'!$T$2:$T$557,"Sim")+SUMIFS('Faturamento SP2'!$P$2:$P$557,'Faturamento SP2'!$D$2:$D$557,'Infos Relatório'!$B$245,'Faturamento SP2'!$E$2:$E$557,'Infos Relatório'!$B248,'Faturamento SP2'!$Z$2:$Z$557,'Infos Relatório'!BK$1,'Faturamento SP2'!$T$2:$T$557,"Sim")</f>
        <v>0</v>
      </c>
      <c r="BO248" s="27" t="e">
        <f t="shared" ref="BO248:BO311" si="106">BN248/BM248</f>
        <v>#DIV/0!</v>
      </c>
      <c r="BP248" s="24">
        <f>SUMIFS('Faturamento SP2'!$H$2:$H$557,'Faturamento SP2'!$D$2:$D$557,'Infos Relatório'!$B$245,'Faturamento SP2'!$E$2:$E$557,'Infos Relatório'!$B248,'Faturamento SP2'!$Z$2:$Z$557,'Infos Relatório'!BK$1)</f>
        <v>0</v>
      </c>
      <c r="BQ248" s="23">
        <f>COUNTIFS('Faturamento SP2'!$D$2:$D$557,'Infos Relatório'!$B$245,'Faturamento SP2'!$E$2:$E$557,'Infos Relatório'!$B248,'Faturamento SP2'!$Z$2:$Z$557,'Infos Relatório'!BQ$1)</f>
        <v>0</v>
      </c>
      <c r="BR248" s="14">
        <f>SUMIFS('Faturamento SP2'!$G$2:$G$557,'Faturamento SP2'!$D$2:$D$557,'Infos Relatório'!$B$245,'Faturamento SP2'!$E$2:$E$557,'Infos Relatório'!$B248,'Faturamento SP2'!$Z$2:$Z$557,'Infos Relatório'!BQ$1)</f>
        <v>0</v>
      </c>
      <c r="BS248" s="14">
        <f>SUMIFS('Faturamento SP2'!$J$2:$J$557,'Faturamento SP2'!$D$2:$D$557,'Infos Relatório'!$B$245,'Faturamento SP2'!$E$2:$E$557,'Infos Relatório'!$B248,'Faturamento SP2'!$Z$2:$Z$557,'Infos Relatório'!BQ$1)</f>
        <v>0</v>
      </c>
      <c r="BT248" s="15">
        <f>SUMIFS('Faturamento SP2'!$O$2:$O$557,'Faturamento SP2'!$D$2:$D$557,'Infos Relatório'!$B$245,'Faturamento SP2'!$E$2:$E$557,'Infos Relatório'!$B248,'Faturamento SP2'!$Z$2:$Z$557,'Infos Relatório'!BQ$1,'Faturamento SP2'!$T$2:$T$557,"Sim")+SUMIFS('Faturamento SP2'!$P$2:$P$557,'Faturamento SP2'!$D$2:$D$557,'Infos Relatório'!$B$245,'Faturamento SP2'!$E$2:$E$557,'Infos Relatório'!$B248,'Faturamento SP2'!$Z$2:$Z$557,'Infos Relatório'!BQ$1,'Faturamento SP2'!$T$2:$T$557,"Sim")</f>
        <v>0</v>
      </c>
      <c r="BU248" s="27" t="e">
        <f t="shared" ref="BU248:BU311" si="107">BT248/BS248</f>
        <v>#DIV/0!</v>
      </c>
      <c r="BV248" s="24">
        <f>SUMIFS('Faturamento SP2'!$H$2:$H$557,'Faturamento SP2'!$D$2:$D$557,'Infos Relatório'!$B$245,'Faturamento SP2'!$E$2:$E$557,'Infos Relatório'!$B248,'Faturamento SP2'!$Z$2:$Z$557,'Infos Relatório'!BQ$1)</f>
        <v>0</v>
      </c>
    </row>
    <row r="249" spans="2:74">
      <c r="B249" s="17" t="s">
        <v>239</v>
      </c>
      <c r="C249" s="23">
        <f>COUNTIFS('Faturamento SP2'!$D$2:$D$557,'Infos Relatório'!$B$245,'Faturamento SP2'!$E$2:$E$557,'Infos Relatório'!$B249,'Faturamento SP2'!$Z$2:$Z$557,'Infos Relatório'!C$1)</f>
        <v>0</v>
      </c>
      <c r="D249" s="14">
        <f>SUMIFS('Faturamento SP2'!$G$2:$G$557,'Faturamento SP2'!$D$2:$D$557,'Infos Relatório'!$B$245,'Faturamento SP2'!$E$2:$E$557,'Infos Relatório'!$B249,'Faturamento SP2'!$Z$2:$Z$557,'Infos Relatório'!C$1)</f>
        <v>0</v>
      </c>
      <c r="E249" s="55">
        <f>SUMIFS('Faturamento SP2'!$J$2:$J$557,'Faturamento SP2'!$D$2:$D$557,'Infos Relatório'!$B$245,'Faturamento SP2'!$E$2:$E$557,'Infos Relatório'!$B249,'Faturamento SP2'!$Z$2:$Z$557,'Infos Relatório'!C$1)</f>
        <v>0</v>
      </c>
      <c r="F249" s="15">
        <f>SUMIFS('Faturamento SP2'!$O$2:$O$557,'Faturamento SP2'!$D$2:$D$557,'Infos Relatório'!$B$245,'Faturamento SP2'!$E$2:$E$557,'Infos Relatório'!$B249,'Faturamento SP2'!$Z$2:$Z$557,'Infos Relatório'!C$1,'Faturamento SP2'!$T$2:$T$557,"Sim")+SUMIFS('Faturamento SP2'!$P$2:$P$557,'Faturamento SP2'!$D$2:$D$557,'Infos Relatório'!$B$245,'Faturamento SP2'!$E$2:$E$557,'Infos Relatório'!$B249,'Faturamento SP2'!$Z$2:$Z$557,'Infos Relatório'!C$1,'Faturamento SP2'!$T$2:$T$557,"Sim")</f>
        <v>0</v>
      </c>
      <c r="G249" s="60" t="e">
        <f t="shared" si="96"/>
        <v>#DIV/0!</v>
      </c>
      <c r="H249" s="24">
        <f>SUMIFS('Faturamento SP2'!$H$2:$H$557,'Faturamento SP2'!$D$2:$D$557,'Infos Relatório'!$B$245,'Faturamento SP2'!$E$2:$E$557,'Infos Relatório'!$B249,'Faturamento SP2'!$Z$2:$Z$557,'Infos Relatório'!C$1)</f>
        <v>0</v>
      </c>
      <c r="I249" s="23">
        <f>COUNTIFS('Faturamento SP2'!$D$2:$D$557,'Infos Relatório'!$B$245,'Faturamento SP2'!$E$2:$E$557,'Infos Relatório'!$B249,'Faturamento SP2'!$Z$2:$Z$557,'Infos Relatório'!I$1)</f>
        <v>0</v>
      </c>
      <c r="J249" s="14">
        <f>SUMIFS('Faturamento SP2'!$G$2:$G$557,'Faturamento SP2'!$D$2:$D$557,'Infos Relatório'!$B$245,'Faturamento SP2'!$E$2:$E$557,'Infos Relatório'!$B249,'Faturamento SP2'!$Z$2:$Z$557,'Infos Relatório'!I$1)</f>
        <v>0</v>
      </c>
      <c r="K249" s="55">
        <f>SUMIFS('Faturamento SP2'!$J$2:$J$557,'Faturamento SP2'!$D$2:$D$557,'Infos Relatório'!$B$245,'Faturamento SP2'!$E$2:$E$557,'Infos Relatório'!$B249,'Faturamento SP2'!$Z$2:$Z$557,'Infos Relatório'!I$1)</f>
        <v>0</v>
      </c>
      <c r="L249" s="15">
        <f>SUMIFS('Faturamento SP2'!$O$2:$O$557,'Faturamento SP2'!$D$2:$D$557,'Infos Relatório'!$B$245,'Faturamento SP2'!$E$2:$E$557,'Infos Relatório'!$B249,'Faturamento SP2'!$Z$2:$Z$557,'Infos Relatório'!I$1,'Faturamento SP2'!$T$2:$T$557,"Sim")+SUMIFS('Faturamento SP2'!$P$2:$P$557,'Faturamento SP2'!$D$2:$D$557,'Infos Relatório'!$B$245,'Faturamento SP2'!$E$2:$E$557,'Infos Relatório'!$B249,'Faturamento SP2'!$Z$2:$Z$557,'Infos Relatório'!I$1,'Faturamento SP2'!$T$2:$T$557,"Sim")</f>
        <v>0</v>
      </c>
      <c r="M249" s="27" t="e">
        <f t="shared" si="97"/>
        <v>#DIV/0!</v>
      </c>
      <c r="N249" s="24">
        <f>SUMIFS('Faturamento SP2'!$H$2:$H$557,'Faturamento SP2'!$D$2:$D$557,'Infos Relatório'!$B$245,'Faturamento SP2'!$E$2:$E$557,'Infos Relatório'!$B249,'Faturamento SP2'!$Z$2:$Z$557,'Infos Relatório'!I$1)</f>
        <v>0</v>
      </c>
      <c r="O249" s="23">
        <f>COUNTIFS('Faturamento SP2'!$D$2:$D$557,'Infos Relatório'!$B$245,'Faturamento SP2'!$E$2:$E$557,'Infos Relatório'!$B249,'Faturamento SP2'!$Z$2:$Z$557,'Infos Relatório'!O$1)</f>
        <v>0</v>
      </c>
      <c r="P249" s="14">
        <f>SUMIFS('Faturamento SP2'!$G$2:$G$557,'Faturamento SP2'!$D$2:$D$557,'Infos Relatório'!$B$245,'Faturamento SP2'!$E$2:$E$557,'Infos Relatório'!$B249,'Faturamento SP2'!$Z$2:$Z$557,'Infos Relatório'!O$1)</f>
        <v>0</v>
      </c>
      <c r="Q249" s="14">
        <f>SUMIFS('Faturamento SP2'!$J$2:$J$557,'Faturamento SP2'!$D$2:$D$557,'Infos Relatório'!$B$245,'Faturamento SP2'!$E$2:$E$557,'Infos Relatório'!$B249,'Faturamento SP2'!$Z$2:$Z$557,'Infos Relatório'!O$1)</f>
        <v>0</v>
      </c>
      <c r="R249" s="15">
        <f>SUMIFS('Faturamento SP2'!$O$2:$O$557,'Faturamento SP2'!$D$2:$D$557,'Infos Relatório'!$B$245,'Faturamento SP2'!$E$2:$E$557,'Infos Relatório'!$B249,'Faturamento SP2'!$Z$2:$Z$557,'Infos Relatório'!O$1,'Faturamento SP2'!$T$2:$T$557,"Sim")+SUMIFS('Faturamento SP2'!$P$2:$P$557,'Faturamento SP2'!$D$2:$D$557,'Infos Relatório'!$B$245,'Faturamento SP2'!$E$2:$E$557,'Infos Relatório'!$B249,'Faturamento SP2'!$Z$2:$Z$557,'Infos Relatório'!O$1,'Faturamento SP2'!$T$2:$T$557,"Sim")</f>
        <v>0</v>
      </c>
      <c r="S249" s="27" t="e">
        <f t="shared" si="98"/>
        <v>#DIV/0!</v>
      </c>
      <c r="T249" s="24">
        <f>SUMIFS('Faturamento SP2'!$H$2:$H$557,'Faturamento SP2'!$D$2:$D$557,'Infos Relatório'!$B$245,'Faturamento SP2'!$E$2:$E$557,'Infos Relatório'!$B249,'Faturamento SP2'!$Z$2:$Z$557,'Infos Relatório'!O$1)</f>
        <v>0</v>
      </c>
      <c r="U249" s="23">
        <f>COUNTIFS('Faturamento SP2'!$D$2:$D$557,'Infos Relatório'!$B$245,'Faturamento SP2'!$E$2:$E$557,'Infos Relatório'!$B249,'Faturamento SP2'!$Z$2:$Z$557,'Infos Relatório'!U$1)</f>
        <v>0</v>
      </c>
      <c r="V249" s="14">
        <f>SUMIFS('Faturamento SP2'!$G$2:$G$557,'Faturamento SP2'!$D$2:$D$557,'Infos Relatório'!$B$245,'Faturamento SP2'!$E$2:$E$557,'Infos Relatório'!$B249,'Faturamento SP2'!$Z$2:$Z$557,'Infos Relatório'!U$1)</f>
        <v>0</v>
      </c>
      <c r="W249" s="14">
        <f>SUMIFS('Faturamento SP2'!$J$2:$J$557,'Faturamento SP2'!$D$2:$D$557,'Infos Relatório'!$B$245,'Faturamento SP2'!$E$2:$E$557,'Infos Relatório'!$B249,'Faturamento SP2'!$Z$2:$Z$557,'Infos Relatório'!U$1)</f>
        <v>0</v>
      </c>
      <c r="X249" s="15">
        <f>SUMIFS('Faturamento SP2'!$O$2:$O$557,'Faturamento SP2'!$D$2:$D$557,'Infos Relatório'!$B$245,'Faturamento SP2'!$E$2:$E$557,'Infos Relatório'!$B249,'Faturamento SP2'!$Z$2:$Z$557,'Infos Relatório'!U$1,'Faturamento SP2'!$T$2:$T$557,"Sim")+SUMIFS('Faturamento SP2'!$P$2:$P$557,'Faturamento SP2'!$D$2:$D$557,'Infos Relatório'!$B$245,'Faturamento SP2'!$E$2:$E$557,'Infos Relatório'!$B249,'Faturamento SP2'!$Z$2:$Z$557,'Infos Relatório'!U$1,'Faturamento SP2'!$T$2:$T$557,"Sim")</f>
        <v>0</v>
      </c>
      <c r="Y249" s="27" t="e">
        <f t="shared" si="99"/>
        <v>#DIV/0!</v>
      </c>
      <c r="Z249" s="24">
        <f>SUMIFS('Faturamento SP2'!$H$2:$H$557,'Faturamento SP2'!$D$2:$D$557,'Infos Relatório'!$B$245,'Faturamento SP2'!$E$2:$E$557,'Infos Relatório'!$B249,'Faturamento SP2'!$Z$2:$Z$557,'Infos Relatório'!U$1)</f>
        <v>0</v>
      </c>
      <c r="AA249" s="23">
        <f>COUNTIFS('Faturamento SP2'!$D$2:$D$557,'Infos Relatório'!$B$245,'Faturamento SP2'!$E$2:$E$557,'Infos Relatório'!$B249,'Faturamento SP2'!$Z$2:$Z$557,'Infos Relatório'!AA$1)</f>
        <v>0</v>
      </c>
      <c r="AB249" s="14">
        <f>SUMIFS('Faturamento SP2'!$G$2:$G$557,'Faturamento SP2'!$D$2:$D$557,'Infos Relatório'!$B$245,'Faturamento SP2'!$E$2:$E$557,'Infos Relatório'!$B249,'Faturamento SP2'!$Z$2:$Z$557,'Infos Relatório'!AA$1)</f>
        <v>0</v>
      </c>
      <c r="AC249" s="14">
        <f>SUMIFS('Faturamento SP2'!$J$2:$J$557,'Faturamento SP2'!$D$2:$D$557,'Infos Relatório'!$B$245,'Faturamento SP2'!$E$2:$E$557,'Infos Relatório'!$B249,'Faturamento SP2'!$Z$2:$Z$557,'Infos Relatório'!AA$1)</f>
        <v>0</v>
      </c>
      <c r="AD249" s="15">
        <f>SUMIFS('Faturamento SP2'!$O$2:$O$557,'Faturamento SP2'!$D$2:$D$557,'Infos Relatório'!$B$245,'Faturamento SP2'!$E$2:$E$557,'Infos Relatório'!$B249,'Faturamento SP2'!$Z$2:$Z$557,'Infos Relatório'!AA$1,'Faturamento SP2'!$T$2:$T$557,"Sim")+SUMIFS('Faturamento SP2'!$P$2:$P$557,'Faturamento SP2'!$D$2:$D$557,'Infos Relatório'!$B$245,'Faturamento SP2'!$E$2:$E$557,'Infos Relatório'!$B249,'Faturamento SP2'!$Z$2:$Z$557,'Infos Relatório'!AA$1,'Faturamento SP2'!$T$2:$T$557,"Sim")</f>
        <v>0</v>
      </c>
      <c r="AE249" s="27" t="e">
        <f t="shared" si="100"/>
        <v>#DIV/0!</v>
      </c>
      <c r="AF249" s="24">
        <f>SUMIFS('Faturamento SP2'!$H$2:$H$557,'Faturamento SP2'!$D$2:$D$557,'Infos Relatório'!$B$245,'Faturamento SP2'!$E$2:$E$557,'Infos Relatório'!$B249,'Faturamento SP2'!$Z$2:$Z$557,'Infos Relatório'!AA$1)</f>
        <v>0</v>
      </c>
      <c r="AG249" s="23">
        <f>COUNTIFS('Faturamento SP2'!$D$2:$D$557,'Infos Relatório'!$B$245,'Faturamento SP2'!$E$2:$E$557,'Infos Relatório'!$B249,'Faturamento SP2'!$Z$2:$Z$557,'Infos Relatório'!AG$1)</f>
        <v>0</v>
      </c>
      <c r="AH249" s="14">
        <f>SUMIFS('Faturamento SP2'!$G$2:$G$557,'Faturamento SP2'!$D$2:$D$557,'Infos Relatório'!$B$245,'Faturamento SP2'!$E$2:$E$557,'Infos Relatório'!$B249,'Faturamento SP2'!$Z$2:$Z$557,'Infos Relatório'!AG$1)</f>
        <v>0</v>
      </c>
      <c r="AI249" s="14">
        <f>SUMIFS('Faturamento SP2'!$J$2:$J$557,'Faturamento SP2'!$D$2:$D$557,'Infos Relatório'!$B$245,'Faturamento SP2'!$E$2:$E$557,'Infos Relatório'!$B249,'Faturamento SP2'!$Z$2:$Z$557,'Infos Relatório'!AG$1)</f>
        <v>0</v>
      </c>
      <c r="AJ249" s="15">
        <f>SUMIFS('Faturamento SP2'!$O$2:$O$557,'Faturamento SP2'!$D$2:$D$557,'Infos Relatório'!$B$245,'Faturamento SP2'!$E$2:$E$557,'Infos Relatório'!$B249,'Faturamento SP2'!$Z$2:$Z$557,'Infos Relatório'!AG$1,'Faturamento SP2'!$T$2:$T$557,"Sim")+SUMIFS('Faturamento SP2'!$P$2:$P$557,'Faturamento SP2'!$D$2:$D$557,'Infos Relatório'!$B$245,'Faturamento SP2'!$E$2:$E$557,'Infos Relatório'!$B249,'Faturamento SP2'!$Z$2:$Z$557,'Infos Relatório'!AG$1,'Faturamento SP2'!$T$2:$T$557,"Sim")</f>
        <v>0</v>
      </c>
      <c r="AK249" s="27" t="e">
        <f t="shared" si="101"/>
        <v>#DIV/0!</v>
      </c>
      <c r="AL249" s="24">
        <f>SUMIFS('Faturamento SP2'!$H$2:$H$557,'Faturamento SP2'!$D$2:$D$557,'Infos Relatório'!$B$245,'Faturamento SP2'!$E$2:$E$557,'Infos Relatório'!$B249,'Faturamento SP2'!$Z$2:$Z$557,'Infos Relatório'!AG$1)</f>
        <v>0</v>
      </c>
      <c r="AM249" s="23">
        <f>COUNTIFS('Faturamento SP2'!$D$2:$D$557,'Infos Relatório'!$B$245,'Faturamento SP2'!$E$2:$E$557,'Infos Relatório'!$B249,'Faturamento SP2'!$Z$2:$Z$557,'Infos Relatório'!AM$1)</f>
        <v>0</v>
      </c>
      <c r="AN249" s="14">
        <f>SUMIFS('Faturamento SP2'!$G$2:$G$557,'Faturamento SP2'!$D$2:$D$557,'Infos Relatório'!$B$245,'Faturamento SP2'!$E$2:$E$557,'Infos Relatório'!$B249,'Faturamento SP2'!$Z$2:$Z$557,'Infos Relatório'!AM$1)</f>
        <v>0</v>
      </c>
      <c r="AO249" s="14">
        <f>SUMIFS('Faturamento SP2'!$J$2:$J$557,'Faturamento SP2'!$D$2:$D$557,'Infos Relatório'!$B$245,'Faturamento SP2'!$E$2:$E$557,'Infos Relatório'!$B249,'Faturamento SP2'!$Z$2:$Z$557,'Infos Relatório'!AM$1)</f>
        <v>0</v>
      </c>
      <c r="AP249" s="15">
        <f>SUMIFS('Faturamento SP2'!$O$2:$O$557,'Faturamento SP2'!$D$2:$D$557,'Infos Relatório'!$B$245,'Faturamento SP2'!$E$2:$E$557,'Infos Relatório'!$B249,'Faturamento SP2'!$Z$2:$Z$557,'Infos Relatório'!AM$1,'Faturamento SP2'!$T$2:$T$557,"Sim")+SUMIFS('Faturamento SP2'!$P$2:$P$557,'Faturamento SP2'!$D$2:$D$557,'Infos Relatório'!$B$245,'Faturamento SP2'!$E$2:$E$557,'Infos Relatório'!$B249,'Faturamento SP2'!$Z$2:$Z$557,'Infos Relatório'!AM$1,'Faturamento SP2'!$T$2:$T$557,"Sim")</f>
        <v>0</v>
      </c>
      <c r="AQ249" s="27" t="e">
        <f t="shared" si="102"/>
        <v>#DIV/0!</v>
      </c>
      <c r="AR249" s="24">
        <f>SUMIFS('Faturamento SP2'!$H$2:$H$557,'Faturamento SP2'!$D$2:$D$557,'Infos Relatório'!$B$245,'Faturamento SP2'!$E$2:$E$557,'Infos Relatório'!$B249,'Faturamento SP2'!$Z$2:$Z$557,'Infos Relatório'!AM$1)</f>
        <v>0</v>
      </c>
      <c r="AS249" s="23">
        <f>COUNTIFS('Faturamento SP2'!$D$2:$D$557,'Infos Relatório'!$B$245,'Faturamento SP2'!$E$2:$E$557,'Infos Relatório'!$B249,'Faturamento SP2'!$Z$2:$Z$557,'Infos Relatório'!AS$1)</f>
        <v>0</v>
      </c>
      <c r="AT249" s="14">
        <f>SUMIFS('Faturamento SP2'!$G$2:$G$557,'Faturamento SP2'!$D$2:$D$557,'Infos Relatório'!$B$245,'Faturamento SP2'!$E$2:$E$557,'Infos Relatório'!$B249,'Faturamento SP2'!$Z$2:$Z$557,'Infos Relatório'!AS$1)</f>
        <v>0</v>
      </c>
      <c r="AU249" s="14">
        <f>SUMIFS('Faturamento SP2'!$J$2:$J$557,'Faturamento SP2'!$D$2:$D$557,'Infos Relatório'!$B$245,'Faturamento SP2'!$E$2:$E$557,'Infos Relatório'!$B249,'Faturamento SP2'!$Z$2:$Z$557,'Infos Relatório'!AS$1)</f>
        <v>0</v>
      </c>
      <c r="AV249" s="15">
        <f>SUMIFS('Faturamento SP2'!$O$2:$O$557,'Faturamento SP2'!$D$2:$D$557,'Infos Relatório'!$B$245,'Faturamento SP2'!$E$2:$E$557,'Infos Relatório'!$B249,'Faturamento SP2'!$Z$2:$Z$557,'Infos Relatório'!AS$1,'Faturamento SP2'!$T$2:$T$557,"Sim")+SUMIFS('Faturamento SP2'!$P$2:$P$557,'Faturamento SP2'!$D$2:$D$557,'Infos Relatório'!$B$245,'Faturamento SP2'!$E$2:$E$557,'Infos Relatório'!$B249,'Faturamento SP2'!$Z$2:$Z$557,'Infos Relatório'!AS$1,'Faturamento SP2'!$T$2:$T$557,"Sim")</f>
        <v>0</v>
      </c>
      <c r="AW249" s="27" t="e">
        <f t="shared" si="103"/>
        <v>#DIV/0!</v>
      </c>
      <c r="AX249" s="24">
        <f>SUMIFS('Faturamento SP2'!$H$2:$H$557,'Faturamento SP2'!$D$2:$D$557,'Infos Relatório'!$B$245,'Faturamento SP2'!$E$2:$E$557,'Infos Relatório'!$B249,'Faturamento SP2'!$Z$2:$Z$557,'Infos Relatório'!AS$1)</f>
        <v>0</v>
      </c>
      <c r="AY249" s="23">
        <f>COUNTIFS('Faturamento SP2'!$D$2:$D$557,'Infos Relatório'!$B$245,'Faturamento SP2'!$E$2:$E$557,'Infos Relatório'!$B249,'Faturamento SP2'!$Z$2:$Z$557,'Infos Relatório'!AY$1)</f>
        <v>0</v>
      </c>
      <c r="AZ249" s="14">
        <f>SUMIFS('Faturamento SP2'!$G$2:$G$557,'Faturamento SP2'!$D$2:$D$557,'Infos Relatório'!$B$245,'Faturamento SP2'!$E$2:$E$557,'Infos Relatório'!$B249,'Faturamento SP2'!$Z$2:$Z$557,'Infos Relatório'!AY$1)</f>
        <v>0</v>
      </c>
      <c r="BA249" s="14">
        <f>SUMIFS('Faturamento SP2'!$J$2:$J$557,'Faturamento SP2'!$D$2:$D$557,'Infos Relatório'!$B$245,'Faturamento SP2'!$E$2:$E$557,'Infos Relatório'!$B249,'Faturamento SP2'!$Z$2:$Z$557,'Infos Relatório'!AY$1)</f>
        <v>0</v>
      </c>
      <c r="BB249" s="15">
        <f>SUMIFS('Faturamento SP2'!$O$2:$O$557,'Faturamento SP2'!$D$2:$D$557,'Infos Relatório'!$B$245,'Faturamento SP2'!$E$2:$E$557,'Infos Relatório'!$B249,'Faturamento SP2'!$Z$2:$Z$557,'Infos Relatório'!AY$1,'Faturamento SP2'!$T$2:$T$557,"Sim")+SUMIFS('Faturamento SP2'!$P$2:$P$557,'Faturamento SP2'!$D$2:$D$557,'Infos Relatório'!$B$245,'Faturamento SP2'!$E$2:$E$557,'Infos Relatório'!$B249,'Faturamento SP2'!$Z$2:$Z$557,'Infos Relatório'!AY$1,'Faturamento SP2'!$T$2:$T$557,"Sim")</f>
        <v>0</v>
      </c>
      <c r="BC249" s="27" t="e">
        <f t="shared" si="104"/>
        <v>#DIV/0!</v>
      </c>
      <c r="BD249" s="24">
        <f>SUMIFS('Faturamento SP2'!$H$2:$H$557,'Faturamento SP2'!$D$2:$D$557,'Infos Relatório'!$B$245,'Faturamento SP2'!$E$2:$E$557,'Infos Relatório'!$B249,'Faturamento SP2'!$Z$2:$Z$557,'Infos Relatório'!AY$1)</f>
        <v>0</v>
      </c>
      <c r="BE249" s="23">
        <f>COUNTIFS('Faturamento SP2'!$D$2:$D$557,'Infos Relatório'!$B$245,'Faturamento SP2'!$E$2:$E$557,'Infos Relatório'!$B249,'Faturamento SP2'!$Z$2:$Z$557,'Infos Relatório'!BE$1)</f>
        <v>0</v>
      </c>
      <c r="BF249" s="14">
        <f>SUMIFS('Faturamento SP2'!$G$2:$G$557,'Faturamento SP2'!$D$2:$D$557,'Infos Relatório'!$B$245,'Faturamento SP2'!$E$2:$E$557,'Infos Relatório'!$B249,'Faturamento SP2'!$Z$2:$Z$557,'Infos Relatório'!BE$1)</f>
        <v>0</v>
      </c>
      <c r="BG249" s="14">
        <f>SUMIFS('Faturamento SP2'!$J$2:$J$557,'Faturamento SP2'!$D$2:$D$557,'Infos Relatório'!$B$245,'Faturamento SP2'!$E$2:$E$557,'Infos Relatório'!$B249,'Faturamento SP2'!$Z$2:$Z$557,'Infos Relatório'!BE$1)</f>
        <v>0</v>
      </c>
      <c r="BH249" s="15">
        <f>SUMIFS('Faturamento SP2'!$O$2:$O$557,'Faturamento SP2'!$D$2:$D$557,'Infos Relatório'!$B$245,'Faturamento SP2'!$E$2:$E$557,'Infos Relatório'!$B249,'Faturamento SP2'!$Z$2:$Z$557,'Infos Relatório'!BE$1,'Faturamento SP2'!$T$2:$T$557,"Sim")+SUMIFS('Faturamento SP2'!$P$2:$P$557,'Faturamento SP2'!$D$2:$D$557,'Infos Relatório'!$B$245,'Faturamento SP2'!$E$2:$E$557,'Infos Relatório'!$B249,'Faturamento SP2'!$Z$2:$Z$557,'Infos Relatório'!BE$1,'Faturamento SP2'!$T$2:$T$557,"Sim")</f>
        <v>0</v>
      </c>
      <c r="BI249" s="27" t="e">
        <f t="shared" si="105"/>
        <v>#DIV/0!</v>
      </c>
      <c r="BJ249" s="24">
        <f>SUMIFS('Faturamento SP2'!$H$2:$H$557,'Faturamento SP2'!$D$2:$D$557,'Infos Relatório'!$B$245,'Faturamento SP2'!$E$2:$E$557,'Infos Relatório'!$B249,'Faturamento SP2'!$Z$2:$Z$557,'Infos Relatório'!BE$1)</f>
        <v>0</v>
      </c>
      <c r="BK249" s="23">
        <f>COUNTIFS('Faturamento SP2'!$D$2:$D$557,'Infos Relatório'!$B$245,'Faturamento SP2'!$E$2:$E$557,'Infos Relatório'!$B249,'Faturamento SP2'!$Z$2:$Z$557,'Infos Relatório'!BK$1)</f>
        <v>0</v>
      </c>
      <c r="BL249" s="14">
        <f>SUMIFS('Faturamento SP2'!$G$2:$G$557,'Faturamento SP2'!$D$2:$D$557,'Infos Relatório'!$B$245,'Faturamento SP2'!$E$2:$E$557,'Infos Relatório'!$B249,'Faturamento SP2'!$Z$2:$Z$557,'Infos Relatório'!BK$1)</f>
        <v>0</v>
      </c>
      <c r="BM249" s="14">
        <f>SUMIFS('Faturamento SP2'!$J$2:$J$557,'Faturamento SP2'!$D$2:$D$557,'Infos Relatório'!$B$245,'Faturamento SP2'!$E$2:$E$557,'Infos Relatório'!$B249,'Faturamento SP2'!$Z$2:$Z$557,'Infos Relatório'!BK$1)</f>
        <v>0</v>
      </c>
      <c r="BN249" s="15">
        <f>SUMIFS('Faturamento SP2'!$O$2:$O$557,'Faturamento SP2'!$D$2:$D$557,'Infos Relatório'!$B$245,'Faturamento SP2'!$E$2:$E$557,'Infos Relatório'!$B249,'Faturamento SP2'!$Z$2:$Z$557,'Infos Relatório'!BK$1,'Faturamento SP2'!$T$2:$T$557,"Sim")+SUMIFS('Faturamento SP2'!$P$2:$P$557,'Faturamento SP2'!$D$2:$D$557,'Infos Relatório'!$B$245,'Faturamento SP2'!$E$2:$E$557,'Infos Relatório'!$B249,'Faturamento SP2'!$Z$2:$Z$557,'Infos Relatório'!BK$1,'Faturamento SP2'!$T$2:$T$557,"Sim")</f>
        <v>0</v>
      </c>
      <c r="BO249" s="27" t="e">
        <f t="shared" si="106"/>
        <v>#DIV/0!</v>
      </c>
      <c r="BP249" s="24">
        <f>SUMIFS('Faturamento SP2'!$H$2:$H$557,'Faturamento SP2'!$D$2:$D$557,'Infos Relatório'!$B$245,'Faturamento SP2'!$E$2:$E$557,'Infos Relatório'!$B249,'Faturamento SP2'!$Z$2:$Z$557,'Infos Relatório'!BK$1)</f>
        <v>0</v>
      </c>
      <c r="BQ249" s="23">
        <f>COUNTIFS('Faturamento SP2'!$D$2:$D$557,'Infos Relatório'!$B$245,'Faturamento SP2'!$E$2:$E$557,'Infos Relatório'!$B249,'Faturamento SP2'!$Z$2:$Z$557,'Infos Relatório'!BQ$1)</f>
        <v>0</v>
      </c>
      <c r="BR249" s="14">
        <f>SUMIFS('Faturamento SP2'!$G$2:$G$557,'Faturamento SP2'!$D$2:$D$557,'Infos Relatório'!$B$245,'Faturamento SP2'!$E$2:$E$557,'Infos Relatório'!$B249,'Faturamento SP2'!$Z$2:$Z$557,'Infos Relatório'!BQ$1)</f>
        <v>0</v>
      </c>
      <c r="BS249" s="14">
        <f>SUMIFS('Faturamento SP2'!$J$2:$J$557,'Faturamento SP2'!$D$2:$D$557,'Infos Relatório'!$B$245,'Faturamento SP2'!$E$2:$E$557,'Infos Relatório'!$B249,'Faturamento SP2'!$Z$2:$Z$557,'Infos Relatório'!BQ$1)</f>
        <v>0</v>
      </c>
      <c r="BT249" s="15">
        <f>SUMIFS('Faturamento SP2'!$O$2:$O$557,'Faturamento SP2'!$D$2:$D$557,'Infos Relatório'!$B$245,'Faturamento SP2'!$E$2:$E$557,'Infos Relatório'!$B249,'Faturamento SP2'!$Z$2:$Z$557,'Infos Relatório'!BQ$1,'Faturamento SP2'!$T$2:$T$557,"Sim")+SUMIFS('Faturamento SP2'!$P$2:$P$557,'Faturamento SP2'!$D$2:$D$557,'Infos Relatório'!$B$245,'Faturamento SP2'!$E$2:$E$557,'Infos Relatório'!$B249,'Faturamento SP2'!$Z$2:$Z$557,'Infos Relatório'!BQ$1,'Faturamento SP2'!$T$2:$T$557,"Sim")</f>
        <v>0</v>
      </c>
      <c r="BU249" s="27" t="e">
        <f t="shared" si="107"/>
        <v>#DIV/0!</v>
      </c>
      <c r="BV249" s="24">
        <f>SUMIFS('Faturamento SP2'!$H$2:$H$557,'Faturamento SP2'!$D$2:$D$557,'Infos Relatório'!$B$245,'Faturamento SP2'!$E$2:$E$557,'Infos Relatório'!$B249,'Faturamento SP2'!$Z$2:$Z$557,'Infos Relatório'!BQ$1)</f>
        <v>0</v>
      </c>
    </row>
    <row r="250" spans="2:74">
      <c r="B250" s="17" t="s">
        <v>770</v>
      </c>
      <c r="C250" s="23">
        <f>COUNTIFS('Faturamento SP2'!$D$2:$D$557,'Infos Relatório'!$B$245,'Faturamento SP2'!$E$2:$E$557,'Infos Relatório'!$B250,'Faturamento SP2'!$Z$2:$Z$557,'Infos Relatório'!C$1)</f>
        <v>0</v>
      </c>
      <c r="D250" s="14">
        <f>SUMIFS('Faturamento SP2'!$G$2:$G$557,'Faturamento SP2'!$D$2:$D$557,'Infos Relatório'!$B$245,'Faturamento SP2'!$E$2:$E$557,'Infos Relatório'!$B250,'Faturamento SP2'!$Z$2:$Z$557,'Infos Relatório'!C$1)</f>
        <v>0</v>
      </c>
      <c r="E250" s="55">
        <f>SUMIFS('Faturamento SP2'!$J$2:$J$557,'Faturamento SP2'!$D$2:$D$557,'Infos Relatório'!$B$245,'Faturamento SP2'!$E$2:$E$557,'Infos Relatório'!$B250,'Faturamento SP2'!$Z$2:$Z$557,'Infos Relatório'!C$1)</f>
        <v>0</v>
      </c>
      <c r="F250" s="15">
        <f>SUMIFS('Faturamento SP2'!$O$2:$O$557,'Faturamento SP2'!$D$2:$D$557,'Infos Relatório'!$B$245,'Faturamento SP2'!$E$2:$E$557,'Infos Relatório'!$B250,'Faturamento SP2'!$Z$2:$Z$557,'Infos Relatório'!C$1,'Faturamento SP2'!$T$2:$T$557,"Sim")+SUMIFS('Faturamento SP2'!$P$2:$P$557,'Faturamento SP2'!$D$2:$D$557,'Infos Relatório'!$B$245,'Faturamento SP2'!$E$2:$E$557,'Infos Relatório'!$B250,'Faturamento SP2'!$Z$2:$Z$557,'Infos Relatório'!C$1,'Faturamento SP2'!$T$2:$T$557,"Sim")</f>
        <v>0</v>
      </c>
      <c r="G250" s="60" t="e">
        <f t="shared" si="96"/>
        <v>#DIV/0!</v>
      </c>
      <c r="H250" s="24">
        <f>SUMIFS('Faturamento SP2'!$H$2:$H$557,'Faturamento SP2'!$D$2:$D$557,'Infos Relatório'!$B$245,'Faturamento SP2'!$E$2:$E$557,'Infos Relatório'!$B250,'Faturamento SP2'!$Z$2:$Z$557,'Infos Relatório'!C$1)</f>
        <v>0</v>
      </c>
      <c r="I250" s="23">
        <f>COUNTIFS('Faturamento SP2'!$D$2:$D$557,'Infos Relatório'!$B$245,'Faturamento SP2'!$E$2:$E$557,'Infos Relatório'!$B250,'Faturamento SP2'!$Z$2:$Z$557,'Infos Relatório'!I$1)</f>
        <v>0</v>
      </c>
      <c r="J250" s="14">
        <f>SUMIFS('Faturamento SP2'!$G$2:$G$557,'Faturamento SP2'!$D$2:$D$557,'Infos Relatório'!$B$245,'Faturamento SP2'!$E$2:$E$557,'Infos Relatório'!$B250,'Faturamento SP2'!$Z$2:$Z$557,'Infos Relatório'!I$1)</f>
        <v>0</v>
      </c>
      <c r="K250" s="55">
        <f>SUMIFS('Faturamento SP2'!$J$2:$J$557,'Faturamento SP2'!$D$2:$D$557,'Infos Relatório'!$B$245,'Faturamento SP2'!$E$2:$E$557,'Infos Relatório'!$B250,'Faturamento SP2'!$Z$2:$Z$557,'Infos Relatório'!I$1)</f>
        <v>0</v>
      </c>
      <c r="L250" s="15">
        <f>SUMIFS('Faturamento SP2'!$O$2:$O$557,'Faturamento SP2'!$D$2:$D$557,'Infos Relatório'!$B$245,'Faturamento SP2'!$E$2:$E$557,'Infos Relatório'!$B250,'Faturamento SP2'!$Z$2:$Z$557,'Infos Relatório'!I$1,'Faturamento SP2'!$T$2:$T$557,"Sim")+SUMIFS('Faturamento SP2'!$P$2:$P$557,'Faturamento SP2'!$D$2:$D$557,'Infos Relatório'!$B$245,'Faturamento SP2'!$E$2:$E$557,'Infos Relatório'!$B250,'Faturamento SP2'!$Z$2:$Z$557,'Infos Relatório'!I$1,'Faturamento SP2'!$T$2:$T$557,"Sim")</f>
        <v>0</v>
      </c>
      <c r="M250" s="27" t="e">
        <f t="shared" si="97"/>
        <v>#DIV/0!</v>
      </c>
      <c r="N250" s="24">
        <f>SUMIFS('Faturamento SP2'!$H$2:$H$557,'Faturamento SP2'!$D$2:$D$557,'Infos Relatório'!$B$245,'Faturamento SP2'!$E$2:$E$557,'Infos Relatório'!$B250,'Faturamento SP2'!$Z$2:$Z$557,'Infos Relatório'!I$1)</f>
        <v>0</v>
      </c>
      <c r="O250" s="23">
        <f>COUNTIFS('Faturamento SP2'!$D$2:$D$557,'Infos Relatório'!$B$245,'Faturamento SP2'!$E$2:$E$557,'Infos Relatório'!$B250,'Faturamento SP2'!$Z$2:$Z$557,'Infos Relatório'!O$1)</f>
        <v>0</v>
      </c>
      <c r="P250" s="14">
        <f>SUMIFS('Faturamento SP2'!$G$2:$G$557,'Faturamento SP2'!$D$2:$D$557,'Infos Relatório'!$B$245,'Faturamento SP2'!$E$2:$E$557,'Infos Relatório'!$B250,'Faturamento SP2'!$Z$2:$Z$557,'Infos Relatório'!O$1)</f>
        <v>0</v>
      </c>
      <c r="Q250" s="14">
        <f>SUMIFS('Faturamento SP2'!$J$2:$J$557,'Faturamento SP2'!$D$2:$D$557,'Infos Relatório'!$B$245,'Faturamento SP2'!$E$2:$E$557,'Infos Relatório'!$B250,'Faturamento SP2'!$Z$2:$Z$557,'Infos Relatório'!O$1)</f>
        <v>0</v>
      </c>
      <c r="R250" s="15">
        <f>SUMIFS('Faturamento SP2'!$O$2:$O$557,'Faturamento SP2'!$D$2:$D$557,'Infos Relatório'!$B$245,'Faturamento SP2'!$E$2:$E$557,'Infos Relatório'!$B250,'Faturamento SP2'!$Z$2:$Z$557,'Infos Relatório'!O$1,'Faturamento SP2'!$T$2:$T$557,"Sim")+SUMIFS('Faturamento SP2'!$P$2:$P$557,'Faturamento SP2'!$D$2:$D$557,'Infos Relatório'!$B$245,'Faturamento SP2'!$E$2:$E$557,'Infos Relatório'!$B250,'Faturamento SP2'!$Z$2:$Z$557,'Infos Relatório'!O$1,'Faturamento SP2'!$T$2:$T$557,"Sim")</f>
        <v>0</v>
      </c>
      <c r="S250" s="27" t="e">
        <f t="shared" si="98"/>
        <v>#DIV/0!</v>
      </c>
      <c r="T250" s="24">
        <f>SUMIFS('Faturamento SP2'!$H$2:$H$557,'Faturamento SP2'!$D$2:$D$557,'Infos Relatório'!$B$245,'Faturamento SP2'!$E$2:$E$557,'Infos Relatório'!$B250,'Faturamento SP2'!$Z$2:$Z$557,'Infos Relatório'!O$1)</f>
        <v>0</v>
      </c>
      <c r="U250" s="23">
        <f>COUNTIFS('Faturamento SP2'!$D$2:$D$557,'Infos Relatório'!$B$245,'Faturamento SP2'!$E$2:$E$557,'Infos Relatório'!$B250,'Faturamento SP2'!$Z$2:$Z$557,'Infos Relatório'!U$1)</f>
        <v>0</v>
      </c>
      <c r="V250" s="14">
        <f>SUMIFS('Faturamento SP2'!$G$2:$G$557,'Faturamento SP2'!$D$2:$D$557,'Infos Relatório'!$B$245,'Faturamento SP2'!$E$2:$E$557,'Infos Relatório'!$B250,'Faturamento SP2'!$Z$2:$Z$557,'Infos Relatório'!U$1)</f>
        <v>0</v>
      </c>
      <c r="W250" s="14">
        <f>SUMIFS('Faturamento SP2'!$J$2:$J$557,'Faturamento SP2'!$D$2:$D$557,'Infos Relatório'!$B$245,'Faturamento SP2'!$E$2:$E$557,'Infos Relatório'!$B250,'Faturamento SP2'!$Z$2:$Z$557,'Infos Relatório'!U$1)</f>
        <v>0</v>
      </c>
      <c r="X250" s="15">
        <f>SUMIFS('Faturamento SP2'!$O$2:$O$557,'Faturamento SP2'!$D$2:$D$557,'Infos Relatório'!$B$245,'Faturamento SP2'!$E$2:$E$557,'Infos Relatório'!$B250,'Faturamento SP2'!$Z$2:$Z$557,'Infos Relatório'!U$1,'Faturamento SP2'!$T$2:$T$557,"Sim")+SUMIFS('Faturamento SP2'!$P$2:$P$557,'Faturamento SP2'!$D$2:$D$557,'Infos Relatório'!$B$245,'Faturamento SP2'!$E$2:$E$557,'Infos Relatório'!$B250,'Faturamento SP2'!$Z$2:$Z$557,'Infos Relatório'!U$1,'Faturamento SP2'!$T$2:$T$557,"Sim")</f>
        <v>0</v>
      </c>
      <c r="Y250" s="27" t="e">
        <f t="shared" si="99"/>
        <v>#DIV/0!</v>
      </c>
      <c r="Z250" s="24">
        <f>SUMIFS('Faturamento SP2'!$H$2:$H$557,'Faturamento SP2'!$D$2:$D$557,'Infos Relatório'!$B$245,'Faturamento SP2'!$E$2:$E$557,'Infos Relatório'!$B250,'Faturamento SP2'!$Z$2:$Z$557,'Infos Relatório'!U$1)</f>
        <v>0</v>
      </c>
      <c r="AA250" s="23">
        <f>COUNTIFS('Faturamento SP2'!$D$2:$D$557,'Infos Relatório'!$B$245,'Faturamento SP2'!$E$2:$E$557,'Infos Relatório'!$B250,'Faturamento SP2'!$Z$2:$Z$557,'Infos Relatório'!AA$1)</f>
        <v>0</v>
      </c>
      <c r="AB250" s="14">
        <f>SUMIFS('Faturamento SP2'!$G$2:$G$557,'Faturamento SP2'!$D$2:$D$557,'Infos Relatório'!$B$245,'Faturamento SP2'!$E$2:$E$557,'Infos Relatório'!$B250,'Faturamento SP2'!$Z$2:$Z$557,'Infos Relatório'!AA$1)</f>
        <v>0</v>
      </c>
      <c r="AC250" s="14">
        <f>SUMIFS('Faturamento SP2'!$J$2:$J$557,'Faturamento SP2'!$D$2:$D$557,'Infos Relatório'!$B$245,'Faturamento SP2'!$E$2:$E$557,'Infos Relatório'!$B250,'Faturamento SP2'!$Z$2:$Z$557,'Infos Relatório'!AA$1)</f>
        <v>0</v>
      </c>
      <c r="AD250" s="15">
        <f>SUMIFS('Faturamento SP2'!$O$2:$O$557,'Faturamento SP2'!$D$2:$D$557,'Infos Relatório'!$B$245,'Faturamento SP2'!$E$2:$E$557,'Infos Relatório'!$B250,'Faturamento SP2'!$Z$2:$Z$557,'Infos Relatório'!AA$1,'Faturamento SP2'!$T$2:$T$557,"Sim")+SUMIFS('Faturamento SP2'!$P$2:$P$557,'Faturamento SP2'!$D$2:$D$557,'Infos Relatório'!$B$245,'Faturamento SP2'!$E$2:$E$557,'Infos Relatório'!$B250,'Faturamento SP2'!$Z$2:$Z$557,'Infos Relatório'!AA$1,'Faturamento SP2'!$T$2:$T$557,"Sim")</f>
        <v>0</v>
      </c>
      <c r="AE250" s="27" t="e">
        <f t="shared" si="100"/>
        <v>#DIV/0!</v>
      </c>
      <c r="AF250" s="24">
        <f>SUMIFS('Faturamento SP2'!$H$2:$H$557,'Faturamento SP2'!$D$2:$D$557,'Infos Relatório'!$B$245,'Faturamento SP2'!$E$2:$E$557,'Infos Relatório'!$B250,'Faturamento SP2'!$Z$2:$Z$557,'Infos Relatório'!AA$1)</f>
        <v>0</v>
      </c>
      <c r="AG250" s="23">
        <f>COUNTIFS('Faturamento SP2'!$D$2:$D$557,'Infos Relatório'!$B$245,'Faturamento SP2'!$E$2:$E$557,'Infos Relatório'!$B250,'Faturamento SP2'!$Z$2:$Z$557,'Infos Relatório'!AG$1)</f>
        <v>0</v>
      </c>
      <c r="AH250" s="14">
        <f>SUMIFS('Faturamento SP2'!$G$2:$G$557,'Faturamento SP2'!$D$2:$D$557,'Infos Relatório'!$B$245,'Faturamento SP2'!$E$2:$E$557,'Infos Relatório'!$B250,'Faturamento SP2'!$Z$2:$Z$557,'Infos Relatório'!AG$1)</f>
        <v>0</v>
      </c>
      <c r="AI250" s="14">
        <f>SUMIFS('Faturamento SP2'!$J$2:$J$557,'Faturamento SP2'!$D$2:$D$557,'Infos Relatório'!$B$245,'Faturamento SP2'!$E$2:$E$557,'Infos Relatório'!$B250,'Faturamento SP2'!$Z$2:$Z$557,'Infos Relatório'!AG$1)</f>
        <v>0</v>
      </c>
      <c r="AJ250" s="15">
        <f>SUMIFS('Faturamento SP2'!$O$2:$O$557,'Faturamento SP2'!$D$2:$D$557,'Infos Relatório'!$B$245,'Faturamento SP2'!$E$2:$E$557,'Infos Relatório'!$B250,'Faturamento SP2'!$Z$2:$Z$557,'Infos Relatório'!AG$1,'Faturamento SP2'!$T$2:$T$557,"Sim")+SUMIFS('Faturamento SP2'!$P$2:$P$557,'Faturamento SP2'!$D$2:$D$557,'Infos Relatório'!$B$245,'Faturamento SP2'!$E$2:$E$557,'Infos Relatório'!$B250,'Faturamento SP2'!$Z$2:$Z$557,'Infos Relatório'!AG$1,'Faturamento SP2'!$T$2:$T$557,"Sim")</f>
        <v>0</v>
      </c>
      <c r="AK250" s="27" t="e">
        <f t="shared" si="101"/>
        <v>#DIV/0!</v>
      </c>
      <c r="AL250" s="24">
        <f>SUMIFS('Faturamento SP2'!$H$2:$H$557,'Faturamento SP2'!$D$2:$D$557,'Infos Relatório'!$B$245,'Faturamento SP2'!$E$2:$E$557,'Infos Relatório'!$B250,'Faturamento SP2'!$Z$2:$Z$557,'Infos Relatório'!AG$1)</f>
        <v>0</v>
      </c>
      <c r="AM250" s="23">
        <f>COUNTIFS('Faturamento SP2'!$D$2:$D$557,'Infos Relatório'!$B$245,'Faturamento SP2'!$E$2:$E$557,'Infos Relatório'!$B250,'Faturamento SP2'!$Z$2:$Z$557,'Infos Relatório'!AM$1)</f>
        <v>0</v>
      </c>
      <c r="AN250" s="14">
        <f>SUMIFS('Faturamento SP2'!$G$2:$G$557,'Faturamento SP2'!$D$2:$D$557,'Infos Relatório'!$B$245,'Faturamento SP2'!$E$2:$E$557,'Infos Relatório'!$B250,'Faturamento SP2'!$Z$2:$Z$557,'Infos Relatório'!AM$1)</f>
        <v>0</v>
      </c>
      <c r="AO250" s="14">
        <f>SUMIFS('Faturamento SP2'!$J$2:$J$557,'Faturamento SP2'!$D$2:$D$557,'Infos Relatório'!$B$245,'Faturamento SP2'!$E$2:$E$557,'Infos Relatório'!$B250,'Faturamento SP2'!$Z$2:$Z$557,'Infos Relatório'!AM$1)</f>
        <v>0</v>
      </c>
      <c r="AP250" s="15">
        <f>SUMIFS('Faturamento SP2'!$O$2:$O$557,'Faturamento SP2'!$D$2:$D$557,'Infos Relatório'!$B$245,'Faturamento SP2'!$E$2:$E$557,'Infos Relatório'!$B250,'Faturamento SP2'!$Z$2:$Z$557,'Infos Relatório'!AM$1,'Faturamento SP2'!$T$2:$T$557,"Sim")+SUMIFS('Faturamento SP2'!$P$2:$P$557,'Faturamento SP2'!$D$2:$D$557,'Infos Relatório'!$B$245,'Faturamento SP2'!$E$2:$E$557,'Infos Relatório'!$B250,'Faturamento SP2'!$Z$2:$Z$557,'Infos Relatório'!AM$1,'Faturamento SP2'!$T$2:$T$557,"Sim")</f>
        <v>0</v>
      </c>
      <c r="AQ250" s="27" t="e">
        <f t="shared" si="102"/>
        <v>#DIV/0!</v>
      </c>
      <c r="AR250" s="24">
        <f>SUMIFS('Faturamento SP2'!$H$2:$H$557,'Faturamento SP2'!$D$2:$D$557,'Infos Relatório'!$B$245,'Faturamento SP2'!$E$2:$E$557,'Infos Relatório'!$B250,'Faturamento SP2'!$Z$2:$Z$557,'Infos Relatório'!AM$1)</f>
        <v>0</v>
      </c>
      <c r="AS250" s="23">
        <f>COUNTIFS('Faturamento SP2'!$D$2:$D$557,'Infos Relatório'!$B$245,'Faturamento SP2'!$E$2:$E$557,'Infos Relatório'!$B250,'Faturamento SP2'!$Z$2:$Z$557,'Infos Relatório'!AS$1)</f>
        <v>0</v>
      </c>
      <c r="AT250" s="14">
        <f>SUMIFS('Faturamento SP2'!$G$2:$G$557,'Faturamento SP2'!$D$2:$D$557,'Infos Relatório'!$B$245,'Faturamento SP2'!$E$2:$E$557,'Infos Relatório'!$B250,'Faturamento SP2'!$Z$2:$Z$557,'Infos Relatório'!AS$1)</f>
        <v>0</v>
      </c>
      <c r="AU250" s="14">
        <f>SUMIFS('Faturamento SP2'!$J$2:$J$557,'Faturamento SP2'!$D$2:$D$557,'Infos Relatório'!$B$245,'Faturamento SP2'!$E$2:$E$557,'Infos Relatório'!$B250,'Faturamento SP2'!$Z$2:$Z$557,'Infos Relatório'!AS$1)</f>
        <v>0</v>
      </c>
      <c r="AV250" s="15">
        <f>SUMIFS('Faturamento SP2'!$O$2:$O$557,'Faturamento SP2'!$D$2:$D$557,'Infos Relatório'!$B$245,'Faturamento SP2'!$E$2:$E$557,'Infos Relatório'!$B250,'Faturamento SP2'!$Z$2:$Z$557,'Infos Relatório'!AS$1,'Faturamento SP2'!$T$2:$T$557,"Sim")+SUMIFS('Faturamento SP2'!$P$2:$P$557,'Faturamento SP2'!$D$2:$D$557,'Infos Relatório'!$B$245,'Faturamento SP2'!$E$2:$E$557,'Infos Relatório'!$B250,'Faturamento SP2'!$Z$2:$Z$557,'Infos Relatório'!AS$1,'Faturamento SP2'!$T$2:$T$557,"Sim")</f>
        <v>0</v>
      </c>
      <c r="AW250" s="27" t="e">
        <f t="shared" si="103"/>
        <v>#DIV/0!</v>
      </c>
      <c r="AX250" s="24">
        <f>SUMIFS('Faturamento SP2'!$H$2:$H$557,'Faturamento SP2'!$D$2:$D$557,'Infos Relatório'!$B$245,'Faturamento SP2'!$E$2:$E$557,'Infos Relatório'!$B250,'Faturamento SP2'!$Z$2:$Z$557,'Infos Relatório'!AS$1)</f>
        <v>0</v>
      </c>
      <c r="AY250" s="23">
        <f>COUNTIFS('Faturamento SP2'!$D$2:$D$557,'Infos Relatório'!$B$245,'Faturamento SP2'!$E$2:$E$557,'Infos Relatório'!$B250,'Faturamento SP2'!$Z$2:$Z$557,'Infos Relatório'!AY$1)</f>
        <v>0</v>
      </c>
      <c r="AZ250" s="14">
        <f>SUMIFS('Faturamento SP2'!$G$2:$G$557,'Faturamento SP2'!$D$2:$D$557,'Infos Relatório'!$B$245,'Faturamento SP2'!$E$2:$E$557,'Infos Relatório'!$B250,'Faturamento SP2'!$Z$2:$Z$557,'Infos Relatório'!AY$1)</f>
        <v>0</v>
      </c>
      <c r="BA250" s="14">
        <f>SUMIFS('Faturamento SP2'!$J$2:$J$557,'Faturamento SP2'!$D$2:$D$557,'Infos Relatório'!$B$245,'Faturamento SP2'!$E$2:$E$557,'Infos Relatório'!$B250,'Faturamento SP2'!$Z$2:$Z$557,'Infos Relatório'!AY$1)</f>
        <v>0</v>
      </c>
      <c r="BB250" s="15">
        <f>SUMIFS('Faturamento SP2'!$O$2:$O$557,'Faturamento SP2'!$D$2:$D$557,'Infos Relatório'!$B$245,'Faturamento SP2'!$E$2:$E$557,'Infos Relatório'!$B250,'Faturamento SP2'!$Z$2:$Z$557,'Infos Relatório'!AY$1,'Faturamento SP2'!$T$2:$T$557,"Sim")+SUMIFS('Faturamento SP2'!$P$2:$P$557,'Faturamento SP2'!$D$2:$D$557,'Infos Relatório'!$B$245,'Faturamento SP2'!$E$2:$E$557,'Infos Relatório'!$B250,'Faturamento SP2'!$Z$2:$Z$557,'Infos Relatório'!AY$1,'Faturamento SP2'!$T$2:$T$557,"Sim")</f>
        <v>0</v>
      </c>
      <c r="BC250" s="27" t="e">
        <f t="shared" si="104"/>
        <v>#DIV/0!</v>
      </c>
      <c r="BD250" s="24">
        <f>SUMIFS('Faturamento SP2'!$H$2:$H$557,'Faturamento SP2'!$D$2:$D$557,'Infos Relatório'!$B$245,'Faturamento SP2'!$E$2:$E$557,'Infos Relatório'!$B250,'Faturamento SP2'!$Z$2:$Z$557,'Infos Relatório'!AY$1)</f>
        <v>0</v>
      </c>
      <c r="BE250" s="23">
        <f>COUNTIFS('Faturamento SP2'!$D$2:$D$557,'Infos Relatório'!$B$245,'Faturamento SP2'!$E$2:$E$557,'Infos Relatório'!$B250,'Faturamento SP2'!$Z$2:$Z$557,'Infos Relatório'!BE$1)</f>
        <v>0</v>
      </c>
      <c r="BF250" s="14">
        <f>SUMIFS('Faturamento SP2'!$G$2:$G$557,'Faturamento SP2'!$D$2:$D$557,'Infos Relatório'!$B$245,'Faturamento SP2'!$E$2:$E$557,'Infos Relatório'!$B250,'Faturamento SP2'!$Z$2:$Z$557,'Infos Relatório'!BE$1)</f>
        <v>0</v>
      </c>
      <c r="BG250" s="14">
        <f>SUMIFS('Faturamento SP2'!$J$2:$J$557,'Faturamento SP2'!$D$2:$D$557,'Infos Relatório'!$B$245,'Faturamento SP2'!$E$2:$E$557,'Infos Relatório'!$B250,'Faturamento SP2'!$Z$2:$Z$557,'Infos Relatório'!BE$1)</f>
        <v>0</v>
      </c>
      <c r="BH250" s="15">
        <f>SUMIFS('Faturamento SP2'!$O$2:$O$557,'Faturamento SP2'!$D$2:$D$557,'Infos Relatório'!$B$245,'Faturamento SP2'!$E$2:$E$557,'Infos Relatório'!$B250,'Faturamento SP2'!$Z$2:$Z$557,'Infos Relatório'!BE$1,'Faturamento SP2'!$T$2:$T$557,"Sim")+SUMIFS('Faturamento SP2'!$P$2:$P$557,'Faturamento SP2'!$D$2:$D$557,'Infos Relatório'!$B$245,'Faturamento SP2'!$E$2:$E$557,'Infos Relatório'!$B250,'Faturamento SP2'!$Z$2:$Z$557,'Infos Relatório'!BE$1,'Faturamento SP2'!$T$2:$T$557,"Sim")</f>
        <v>0</v>
      </c>
      <c r="BI250" s="27" t="e">
        <f t="shared" si="105"/>
        <v>#DIV/0!</v>
      </c>
      <c r="BJ250" s="24">
        <f>SUMIFS('Faturamento SP2'!$H$2:$H$557,'Faturamento SP2'!$D$2:$D$557,'Infos Relatório'!$B$245,'Faturamento SP2'!$E$2:$E$557,'Infos Relatório'!$B250,'Faturamento SP2'!$Z$2:$Z$557,'Infos Relatório'!BE$1)</f>
        <v>0</v>
      </c>
      <c r="BK250" s="23">
        <f>COUNTIFS('Faturamento SP2'!$D$2:$D$557,'Infos Relatório'!$B$245,'Faturamento SP2'!$E$2:$E$557,'Infos Relatório'!$B250,'Faturamento SP2'!$Z$2:$Z$557,'Infos Relatório'!BK$1)</f>
        <v>0</v>
      </c>
      <c r="BL250" s="14">
        <f>SUMIFS('Faturamento SP2'!$G$2:$G$557,'Faturamento SP2'!$D$2:$D$557,'Infos Relatório'!$B$245,'Faturamento SP2'!$E$2:$E$557,'Infos Relatório'!$B250,'Faturamento SP2'!$Z$2:$Z$557,'Infos Relatório'!BK$1)</f>
        <v>0</v>
      </c>
      <c r="BM250" s="14">
        <f>SUMIFS('Faturamento SP2'!$J$2:$J$557,'Faturamento SP2'!$D$2:$D$557,'Infos Relatório'!$B$245,'Faturamento SP2'!$E$2:$E$557,'Infos Relatório'!$B250,'Faturamento SP2'!$Z$2:$Z$557,'Infos Relatório'!BK$1)</f>
        <v>0</v>
      </c>
      <c r="BN250" s="15">
        <f>SUMIFS('Faturamento SP2'!$O$2:$O$557,'Faturamento SP2'!$D$2:$D$557,'Infos Relatório'!$B$245,'Faturamento SP2'!$E$2:$E$557,'Infos Relatório'!$B250,'Faturamento SP2'!$Z$2:$Z$557,'Infos Relatório'!BK$1,'Faturamento SP2'!$T$2:$T$557,"Sim")+SUMIFS('Faturamento SP2'!$P$2:$P$557,'Faturamento SP2'!$D$2:$D$557,'Infos Relatório'!$B$245,'Faturamento SP2'!$E$2:$E$557,'Infos Relatório'!$B250,'Faturamento SP2'!$Z$2:$Z$557,'Infos Relatório'!BK$1,'Faturamento SP2'!$T$2:$T$557,"Sim")</f>
        <v>0</v>
      </c>
      <c r="BO250" s="27" t="e">
        <f t="shared" si="106"/>
        <v>#DIV/0!</v>
      </c>
      <c r="BP250" s="24">
        <f>SUMIFS('Faturamento SP2'!$H$2:$H$557,'Faturamento SP2'!$D$2:$D$557,'Infos Relatório'!$B$245,'Faturamento SP2'!$E$2:$E$557,'Infos Relatório'!$B250,'Faturamento SP2'!$Z$2:$Z$557,'Infos Relatório'!BK$1)</f>
        <v>0</v>
      </c>
      <c r="BQ250" s="23">
        <f>COUNTIFS('Faturamento SP2'!$D$2:$D$557,'Infos Relatório'!$B$245,'Faturamento SP2'!$E$2:$E$557,'Infos Relatório'!$B250,'Faturamento SP2'!$Z$2:$Z$557,'Infos Relatório'!BQ$1)</f>
        <v>0</v>
      </c>
      <c r="BR250" s="14">
        <f>SUMIFS('Faturamento SP2'!$G$2:$G$557,'Faturamento SP2'!$D$2:$D$557,'Infos Relatório'!$B$245,'Faturamento SP2'!$E$2:$E$557,'Infos Relatório'!$B250,'Faturamento SP2'!$Z$2:$Z$557,'Infos Relatório'!BQ$1)</f>
        <v>0</v>
      </c>
      <c r="BS250" s="14">
        <f>SUMIFS('Faturamento SP2'!$J$2:$J$557,'Faturamento SP2'!$D$2:$D$557,'Infos Relatório'!$B$245,'Faturamento SP2'!$E$2:$E$557,'Infos Relatório'!$B250,'Faturamento SP2'!$Z$2:$Z$557,'Infos Relatório'!BQ$1)</f>
        <v>0</v>
      </c>
      <c r="BT250" s="15">
        <f>SUMIFS('Faturamento SP2'!$O$2:$O$557,'Faturamento SP2'!$D$2:$D$557,'Infos Relatório'!$B$245,'Faturamento SP2'!$E$2:$E$557,'Infos Relatório'!$B250,'Faturamento SP2'!$Z$2:$Z$557,'Infos Relatório'!BQ$1,'Faturamento SP2'!$T$2:$T$557,"Sim")+SUMIFS('Faturamento SP2'!$P$2:$P$557,'Faturamento SP2'!$D$2:$D$557,'Infos Relatório'!$B$245,'Faturamento SP2'!$E$2:$E$557,'Infos Relatório'!$B250,'Faturamento SP2'!$Z$2:$Z$557,'Infos Relatório'!BQ$1,'Faturamento SP2'!$T$2:$T$557,"Sim")</f>
        <v>0</v>
      </c>
      <c r="BU250" s="27" t="e">
        <f t="shared" si="107"/>
        <v>#DIV/0!</v>
      </c>
      <c r="BV250" s="24">
        <f>SUMIFS('Faturamento SP2'!$H$2:$H$557,'Faturamento SP2'!$D$2:$D$557,'Infos Relatório'!$B$245,'Faturamento SP2'!$E$2:$E$557,'Infos Relatório'!$B250,'Faturamento SP2'!$Z$2:$Z$557,'Infos Relatório'!BQ$1)</f>
        <v>0</v>
      </c>
    </row>
    <row r="251" spans="2:74">
      <c r="B251" s="17" t="s">
        <v>242</v>
      </c>
      <c r="C251" s="23">
        <f>COUNTIFS('Faturamento SP2'!$D$2:$D$557,'Infos Relatório'!$B$245,'Faturamento SP2'!$E$2:$E$557,'Infos Relatório'!$B251,'Faturamento SP2'!$Z$2:$Z$557,'Infos Relatório'!C$1)</f>
        <v>0</v>
      </c>
      <c r="D251" s="14">
        <f>SUMIFS('Faturamento SP2'!$G$2:$G$557,'Faturamento SP2'!$D$2:$D$557,'Infos Relatório'!$B$245,'Faturamento SP2'!$E$2:$E$557,'Infos Relatório'!$B251,'Faturamento SP2'!$Z$2:$Z$557,'Infos Relatório'!C$1)</f>
        <v>0</v>
      </c>
      <c r="E251" s="55">
        <f>SUMIFS('Faturamento SP2'!$J$2:$J$557,'Faturamento SP2'!$D$2:$D$557,'Infos Relatório'!$B$245,'Faturamento SP2'!$E$2:$E$557,'Infos Relatório'!$B251,'Faturamento SP2'!$Z$2:$Z$557,'Infos Relatório'!C$1)</f>
        <v>0</v>
      </c>
      <c r="F251" s="15">
        <f>SUMIFS('Faturamento SP2'!$O$2:$O$557,'Faturamento SP2'!$D$2:$D$557,'Infos Relatório'!$B$245,'Faturamento SP2'!$E$2:$E$557,'Infos Relatório'!$B251,'Faturamento SP2'!$Z$2:$Z$557,'Infos Relatório'!C$1,'Faturamento SP2'!$T$2:$T$557,"Sim")+SUMIFS('Faturamento SP2'!$P$2:$P$557,'Faturamento SP2'!$D$2:$D$557,'Infos Relatório'!$B$245,'Faturamento SP2'!$E$2:$E$557,'Infos Relatório'!$B251,'Faturamento SP2'!$Z$2:$Z$557,'Infos Relatório'!C$1,'Faturamento SP2'!$T$2:$T$557,"Sim")</f>
        <v>0</v>
      </c>
      <c r="G251" s="60" t="e">
        <f t="shared" si="96"/>
        <v>#DIV/0!</v>
      </c>
      <c r="H251" s="24">
        <f>SUMIFS('Faturamento SP2'!$H$2:$H$557,'Faturamento SP2'!$D$2:$D$557,'Infos Relatório'!$B$245,'Faturamento SP2'!$E$2:$E$557,'Infos Relatório'!$B251,'Faturamento SP2'!$Z$2:$Z$557,'Infos Relatório'!C$1)</f>
        <v>0</v>
      </c>
      <c r="I251" s="23">
        <f>COUNTIFS('Faturamento SP2'!$D$2:$D$557,'Infos Relatório'!$B$245,'Faturamento SP2'!$E$2:$E$557,'Infos Relatório'!$B251,'Faturamento SP2'!$Z$2:$Z$557,'Infos Relatório'!I$1)</f>
        <v>0</v>
      </c>
      <c r="J251" s="14">
        <f>SUMIFS('Faturamento SP2'!$G$2:$G$557,'Faturamento SP2'!$D$2:$D$557,'Infos Relatório'!$B$245,'Faturamento SP2'!$E$2:$E$557,'Infos Relatório'!$B251,'Faturamento SP2'!$Z$2:$Z$557,'Infos Relatório'!I$1)</f>
        <v>0</v>
      </c>
      <c r="K251" s="55">
        <f>SUMIFS('Faturamento SP2'!$J$2:$J$557,'Faturamento SP2'!$D$2:$D$557,'Infos Relatório'!$B$245,'Faturamento SP2'!$E$2:$E$557,'Infos Relatório'!$B251,'Faturamento SP2'!$Z$2:$Z$557,'Infos Relatório'!I$1)</f>
        <v>0</v>
      </c>
      <c r="L251" s="15">
        <f>SUMIFS('Faturamento SP2'!$O$2:$O$557,'Faturamento SP2'!$D$2:$D$557,'Infos Relatório'!$B$245,'Faturamento SP2'!$E$2:$E$557,'Infos Relatório'!$B251,'Faturamento SP2'!$Z$2:$Z$557,'Infos Relatório'!I$1,'Faturamento SP2'!$T$2:$T$557,"Sim")+SUMIFS('Faturamento SP2'!$P$2:$P$557,'Faturamento SP2'!$D$2:$D$557,'Infos Relatório'!$B$245,'Faturamento SP2'!$E$2:$E$557,'Infos Relatório'!$B251,'Faturamento SP2'!$Z$2:$Z$557,'Infos Relatório'!I$1,'Faturamento SP2'!$T$2:$T$557,"Sim")</f>
        <v>0</v>
      </c>
      <c r="M251" s="27" t="e">
        <f t="shared" si="97"/>
        <v>#DIV/0!</v>
      </c>
      <c r="N251" s="24">
        <f>SUMIFS('Faturamento SP2'!$H$2:$H$557,'Faturamento SP2'!$D$2:$D$557,'Infos Relatório'!$B$245,'Faturamento SP2'!$E$2:$E$557,'Infos Relatório'!$B251,'Faturamento SP2'!$Z$2:$Z$557,'Infos Relatório'!I$1)</f>
        <v>0</v>
      </c>
      <c r="O251" s="23">
        <f>COUNTIFS('Faturamento SP2'!$D$2:$D$557,'Infos Relatório'!$B$245,'Faturamento SP2'!$E$2:$E$557,'Infos Relatório'!$B251,'Faturamento SP2'!$Z$2:$Z$557,'Infos Relatório'!O$1)</f>
        <v>0</v>
      </c>
      <c r="P251" s="14">
        <f>SUMIFS('Faturamento SP2'!$G$2:$G$557,'Faturamento SP2'!$D$2:$D$557,'Infos Relatório'!$B$245,'Faturamento SP2'!$E$2:$E$557,'Infos Relatório'!$B251,'Faturamento SP2'!$Z$2:$Z$557,'Infos Relatório'!O$1)</f>
        <v>0</v>
      </c>
      <c r="Q251" s="14">
        <f>SUMIFS('Faturamento SP2'!$J$2:$J$557,'Faturamento SP2'!$D$2:$D$557,'Infos Relatório'!$B$245,'Faturamento SP2'!$E$2:$E$557,'Infos Relatório'!$B251,'Faturamento SP2'!$Z$2:$Z$557,'Infos Relatório'!O$1)</f>
        <v>0</v>
      </c>
      <c r="R251" s="15">
        <f>SUMIFS('Faturamento SP2'!$O$2:$O$557,'Faturamento SP2'!$D$2:$D$557,'Infos Relatório'!$B$245,'Faturamento SP2'!$E$2:$E$557,'Infos Relatório'!$B251,'Faturamento SP2'!$Z$2:$Z$557,'Infos Relatório'!O$1,'Faturamento SP2'!$T$2:$T$557,"Sim")+SUMIFS('Faturamento SP2'!$P$2:$P$557,'Faturamento SP2'!$D$2:$D$557,'Infos Relatório'!$B$245,'Faturamento SP2'!$E$2:$E$557,'Infos Relatório'!$B251,'Faturamento SP2'!$Z$2:$Z$557,'Infos Relatório'!O$1,'Faturamento SP2'!$T$2:$T$557,"Sim")</f>
        <v>0</v>
      </c>
      <c r="S251" s="27" t="e">
        <f t="shared" si="98"/>
        <v>#DIV/0!</v>
      </c>
      <c r="T251" s="24">
        <f>SUMIFS('Faturamento SP2'!$H$2:$H$557,'Faturamento SP2'!$D$2:$D$557,'Infos Relatório'!$B$245,'Faturamento SP2'!$E$2:$E$557,'Infos Relatório'!$B251,'Faturamento SP2'!$Z$2:$Z$557,'Infos Relatório'!O$1)</f>
        <v>0</v>
      </c>
      <c r="U251" s="23">
        <f>COUNTIFS('Faturamento SP2'!$D$2:$D$557,'Infos Relatório'!$B$245,'Faturamento SP2'!$E$2:$E$557,'Infos Relatório'!$B251,'Faturamento SP2'!$Z$2:$Z$557,'Infos Relatório'!U$1)</f>
        <v>0</v>
      </c>
      <c r="V251" s="14">
        <f>SUMIFS('Faturamento SP2'!$G$2:$G$557,'Faturamento SP2'!$D$2:$D$557,'Infos Relatório'!$B$245,'Faturamento SP2'!$E$2:$E$557,'Infos Relatório'!$B251,'Faturamento SP2'!$Z$2:$Z$557,'Infos Relatório'!U$1)</f>
        <v>0</v>
      </c>
      <c r="W251" s="14">
        <f>SUMIFS('Faturamento SP2'!$J$2:$J$557,'Faturamento SP2'!$D$2:$D$557,'Infos Relatório'!$B$245,'Faturamento SP2'!$E$2:$E$557,'Infos Relatório'!$B251,'Faturamento SP2'!$Z$2:$Z$557,'Infos Relatório'!U$1)</f>
        <v>0</v>
      </c>
      <c r="X251" s="15">
        <f>SUMIFS('Faturamento SP2'!$O$2:$O$557,'Faturamento SP2'!$D$2:$D$557,'Infos Relatório'!$B$245,'Faturamento SP2'!$E$2:$E$557,'Infos Relatório'!$B251,'Faturamento SP2'!$Z$2:$Z$557,'Infos Relatório'!U$1,'Faturamento SP2'!$T$2:$T$557,"Sim")+SUMIFS('Faturamento SP2'!$P$2:$P$557,'Faturamento SP2'!$D$2:$D$557,'Infos Relatório'!$B$245,'Faturamento SP2'!$E$2:$E$557,'Infos Relatório'!$B251,'Faturamento SP2'!$Z$2:$Z$557,'Infos Relatório'!U$1,'Faturamento SP2'!$T$2:$T$557,"Sim")</f>
        <v>0</v>
      </c>
      <c r="Y251" s="27" t="e">
        <f t="shared" si="99"/>
        <v>#DIV/0!</v>
      </c>
      <c r="Z251" s="24">
        <f>SUMIFS('Faturamento SP2'!$H$2:$H$557,'Faturamento SP2'!$D$2:$D$557,'Infos Relatório'!$B$245,'Faturamento SP2'!$E$2:$E$557,'Infos Relatório'!$B251,'Faturamento SP2'!$Z$2:$Z$557,'Infos Relatório'!U$1)</f>
        <v>0</v>
      </c>
      <c r="AA251" s="23">
        <f>COUNTIFS('Faturamento SP2'!$D$2:$D$557,'Infos Relatório'!$B$245,'Faturamento SP2'!$E$2:$E$557,'Infos Relatório'!$B251,'Faturamento SP2'!$Z$2:$Z$557,'Infos Relatório'!AA$1)</f>
        <v>0</v>
      </c>
      <c r="AB251" s="14">
        <f>SUMIFS('Faturamento SP2'!$G$2:$G$557,'Faturamento SP2'!$D$2:$D$557,'Infos Relatório'!$B$245,'Faturamento SP2'!$E$2:$E$557,'Infos Relatório'!$B251,'Faturamento SP2'!$Z$2:$Z$557,'Infos Relatório'!AA$1)</f>
        <v>0</v>
      </c>
      <c r="AC251" s="14">
        <f>SUMIFS('Faturamento SP2'!$J$2:$J$557,'Faturamento SP2'!$D$2:$D$557,'Infos Relatório'!$B$245,'Faturamento SP2'!$E$2:$E$557,'Infos Relatório'!$B251,'Faturamento SP2'!$Z$2:$Z$557,'Infos Relatório'!AA$1)</f>
        <v>0</v>
      </c>
      <c r="AD251" s="15">
        <f>SUMIFS('Faturamento SP2'!$O$2:$O$557,'Faturamento SP2'!$D$2:$D$557,'Infos Relatório'!$B$245,'Faturamento SP2'!$E$2:$E$557,'Infos Relatório'!$B251,'Faturamento SP2'!$Z$2:$Z$557,'Infos Relatório'!AA$1,'Faturamento SP2'!$T$2:$T$557,"Sim")+SUMIFS('Faturamento SP2'!$P$2:$P$557,'Faturamento SP2'!$D$2:$D$557,'Infos Relatório'!$B$245,'Faturamento SP2'!$E$2:$E$557,'Infos Relatório'!$B251,'Faturamento SP2'!$Z$2:$Z$557,'Infos Relatório'!AA$1,'Faturamento SP2'!$T$2:$T$557,"Sim")</f>
        <v>0</v>
      </c>
      <c r="AE251" s="27" t="e">
        <f t="shared" si="100"/>
        <v>#DIV/0!</v>
      </c>
      <c r="AF251" s="24">
        <f>SUMIFS('Faturamento SP2'!$H$2:$H$557,'Faturamento SP2'!$D$2:$D$557,'Infos Relatório'!$B$245,'Faturamento SP2'!$E$2:$E$557,'Infos Relatório'!$B251,'Faturamento SP2'!$Z$2:$Z$557,'Infos Relatório'!AA$1)</f>
        <v>0</v>
      </c>
      <c r="AG251" s="23">
        <f>COUNTIFS('Faturamento SP2'!$D$2:$D$557,'Infos Relatório'!$B$245,'Faturamento SP2'!$E$2:$E$557,'Infos Relatório'!$B251,'Faturamento SP2'!$Z$2:$Z$557,'Infos Relatório'!AG$1)</f>
        <v>0</v>
      </c>
      <c r="AH251" s="14">
        <f>SUMIFS('Faturamento SP2'!$G$2:$G$557,'Faturamento SP2'!$D$2:$D$557,'Infos Relatório'!$B$245,'Faturamento SP2'!$E$2:$E$557,'Infos Relatório'!$B251,'Faturamento SP2'!$Z$2:$Z$557,'Infos Relatório'!AG$1)</f>
        <v>0</v>
      </c>
      <c r="AI251" s="14">
        <f>SUMIFS('Faturamento SP2'!$J$2:$J$557,'Faturamento SP2'!$D$2:$D$557,'Infos Relatório'!$B$245,'Faturamento SP2'!$E$2:$E$557,'Infos Relatório'!$B251,'Faturamento SP2'!$Z$2:$Z$557,'Infos Relatório'!AG$1)</f>
        <v>0</v>
      </c>
      <c r="AJ251" s="15">
        <f>SUMIFS('Faturamento SP2'!$O$2:$O$557,'Faturamento SP2'!$D$2:$D$557,'Infos Relatório'!$B$245,'Faturamento SP2'!$E$2:$E$557,'Infos Relatório'!$B251,'Faturamento SP2'!$Z$2:$Z$557,'Infos Relatório'!AG$1,'Faturamento SP2'!$T$2:$T$557,"Sim")+SUMIFS('Faturamento SP2'!$P$2:$P$557,'Faturamento SP2'!$D$2:$D$557,'Infos Relatório'!$B$245,'Faturamento SP2'!$E$2:$E$557,'Infos Relatório'!$B251,'Faturamento SP2'!$Z$2:$Z$557,'Infos Relatório'!AG$1,'Faturamento SP2'!$T$2:$T$557,"Sim")</f>
        <v>0</v>
      </c>
      <c r="AK251" s="27" t="e">
        <f t="shared" si="101"/>
        <v>#DIV/0!</v>
      </c>
      <c r="AL251" s="24">
        <f>SUMIFS('Faturamento SP2'!$H$2:$H$557,'Faturamento SP2'!$D$2:$D$557,'Infos Relatório'!$B$245,'Faturamento SP2'!$E$2:$E$557,'Infos Relatório'!$B251,'Faturamento SP2'!$Z$2:$Z$557,'Infos Relatório'!AG$1)</f>
        <v>0</v>
      </c>
      <c r="AM251" s="23">
        <f>COUNTIFS('Faturamento SP2'!$D$2:$D$557,'Infos Relatório'!$B$245,'Faturamento SP2'!$E$2:$E$557,'Infos Relatório'!$B251,'Faturamento SP2'!$Z$2:$Z$557,'Infos Relatório'!AM$1)</f>
        <v>0</v>
      </c>
      <c r="AN251" s="14">
        <f>SUMIFS('Faturamento SP2'!$G$2:$G$557,'Faturamento SP2'!$D$2:$D$557,'Infos Relatório'!$B$245,'Faturamento SP2'!$E$2:$E$557,'Infos Relatório'!$B251,'Faturamento SP2'!$Z$2:$Z$557,'Infos Relatório'!AM$1)</f>
        <v>0</v>
      </c>
      <c r="AO251" s="14">
        <f>SUMIFS('Faturamento SP2'!$J$2:$J$557,'Faturamento SP2'!$D$2:$D$557,'Infos Relatório'!$B$245,'Faturamento SP2'!$E$2:$E$557,'Infos Relatório'!$B251,'Faturamento SP2'!$Z$2:$Z$557,'Infos Relatório'!AM$1)</f>
        <v>0</v>
      </c>
      <c r="AP251" s="15">
        <f>SUMIFS('Faturamento SP2'!$O$2:$O$557,'Faturamento SP2'!$D$2:$D$557,'Infos Relatório'!$B$245,'Faturamento SP2'!$E$2:$E$557,'Infos Relatório'!$B251,'Faturamento SP2'!$Z$2:$Z$557,'Infos Relatório'!AM$1,'Faturamento SP2'!$T$2:$T$557,"Sim")+SUMIFS('Faturamento SP2'!$P$2:$P$557,'Faturamento SP2'!$D$2:$D$557,'Infos Relatório'!$B$245,'Faturamento SP2'!$E$2:$E$557,'Infos Relatório'!$B251,'Faturamento SP2'!$Z$2:$Z$557,'Infos Relatório'!AM$1,'Faturamento SP2'!$T$2:$T$557,"Sim")</f>
        <v>0</v>
      </c>
      <c r="AQ251" s="27" t="e">
        <f t="shared" si="102"/>
        <v>#DIV/0!</v>
      </c>
      <c r="AR251" s="24">
        <f>SUMIFS('Faturamento SP2'!$H$2:$H$557,'Faturamento SP2'!$D$2:$D$557,'Infos Relatório'!$B$245,'Faturamento SP2'!$E$2:$E$557,'Infos Relatório'!$B251,'Faturamento SP2'!$Z$2:$Z$557,'Infos Relatório'!AM$1)</f>
        <v>0</v>
      </c>
      <c r="AS251" s="23">
        <f>COUNTIFS('Faturamento SP2'!$D$2:$D$557,'Infos Relatório'!$B$245,'Faturamento SP2'!$E$2:$E$557,'Infos Relatório'!$B251,'Faturamento SP2'!$Z$2:$Z$557,'Infos Relatório'!AS$1)</f>
        <v>0</v>
      </c>
      <c r="AT251" s="14">
        <f>SUMIFS('Faturamento SP2'!$G$2:$G$557,'Faturamento SP2'!$D$2:$D$557,'Infos Relatório'!$B$245,'Faturamento SP2'!$E$2:$E$557,'Infos Relatório'!$B251,'Faturamento SP2'!$Z$2:$Z$557,'Infos Relatório'!AS$1)</f>
        <v>0</v>
      </c>
      <c r="AU251" s="14">
        <f>SUMIFS('Faturamento SP2'!$J$2:$J$557,'Faturamento SP2'!$D$2:$D$557,'Infos Relatório'!$B$245,'Faturamento SP2'!$E$2:$E$557,'Infos Relatório'!$B251,'Faturamento SP2'!$Z$2:$Z$557,'Infos Relatório'!AS$1)</f>
        <v>0</v>
      </c>
      <c r="AV251" s="15">
        <f>SUMIFS('Faturamento SP2'!$O$2:$O$557,'Faturamento SP2'!$D$2:$D$557,'Infos Relatório'!$B$245,'Faturamento SP2'!$E$2:$E$557,'Infos Relatório'!$B251,'Faturamento SP2'!$Z$2:$Z$557,'Infos Relatório'!AS$1,'Faturamento SP2'!$T$2:$T$557,"Sim")+SUMIFS('Faturamento SP2'!$P$2:$P$557,'Faturamento SP2'!$D$2:$D$557,'Infos Relatório'!$B$245,'Faturamento SP2'!$E$2:$E$557,'Infos Relatório'!$B251,'Faturamento SP2'!$Z$2:$Z$557,'Infos Relatório'!AS$1,'Faturamento SP2'!$T$2:$T$557,"Sim")</f>
        <v>0</v>
      </c>
      <c r="AW251" s="27" t="e">
        <f t="shared" si="103"/>
        <v>#DIV/0!</v>
      </c>
      <c r="AX251" s="24">
        <f>SUMIFS('Faturamento SP2'!$H$2:$H$557,'Faturamento SP2'!$D$2:$D$557,'Infos Relatório'!$B$245,'Faturamento SP2'!$E$2:$E$557,'Infos Relatório'!$B251,'Faturamento SP2'!$Z$2:$Z$557,'Infos Relatório'!AS$1)</f>
        <v>0</v>
      </c>
      <c r="AY251" s="23">
        <f>COUNTIFS('Faturamento SP2'!$D$2:$D$557,'Infos Relatório'!$B$245,'Faturamento SP2'!$E$2:$E$557,'Infos Relatório'!$B251,'Faturamento SP2'!$Z$2:$Z$557,'Infos Relatório'!AY$1)</f>
        <v>0</v>
      </c>
      <c r="AZ251" s="14">
        <f>SUMIFS('Faturamento SP2'!$G$2:$G$557,'Faturamento SP2'!$D$2:$D$557,'Infos Relatório'!$B$245,'Faturamento SP2'!$E$2:$E$557,'Infos Relatório'!$B251,'Faturamento SP2'!$Z$2:$Z$557,'Infos Relatório'!AY$1)</f>
        <v>0</v>
      </c>
      <c r="BA251" s="14">
        <f>SUMIFS('Faturamento SP2'!$J$2:$J$557,'Faturamento SP2'!$D$2:$D$557,'Infos Relatório'!$B$245,'Faturamento SP2'!$E$2:$E$557,'Infos Relatório'!$B251,'Faturamento SP2'!$Z$2:$Z$557,'Infos Relatório'!AY$1)</f>
        <v>0</v>
      </c>
      <c r="BB251" s="15">
        <f>SUMIFS('Faturamento SP2'!$O$2:$O$557,'Faturamento SP2'!$D$2:$D$557,'Infos Relatório'!$B$245,'Faturamento SP2'!$E$2:$E$557,'Infos Relatório'!$B251,'Faturamento SP2'!$Z$2:$Z$557,'Infos Relatório'!AY$1,'Faturamento SP2'!$T$2:$T$557,"Sim")+SUMIFS('Faturamento SP2'!$P$2:$P$557,'Faturamento SP2'!$D$2:$D$557,'Infos Relatório'!$B$245,'Faturamento SP2'!$E$2:$E$557,'Infos Relatório'!$B251,'Faturamento SP2'!$Z$2:$Z$557,'Infos Relatório'!AY$1,'Faturamento SP2'!$T$2:$T$557,"Sim")</f>
        <v>0</v>
      </c>
      <c r="BC251" s="27" t="e">
        <f t="shared" si="104"/>
        <v>#DIV/0!</v>
      </c>
      <c r="BD251" s="24">
        <f>SUMIFS('Faturamento SP2'!$H$2:$H$557,'Faturamento SP2'!$D$2:$D$557,'Infos Relatório'!$B$245,'Faturamento SP2'!$E$2:$E$557,'Infos Relatório'!$B251,'Faturamento SP2'!$Z$2:$Z$557,'Infos Relatório'!AY$1)</f>
        <v>0</v>
      </c>
      <c r="BE251" s="23">
        <f>COUNTIFS('Faturamento SP2'!$D$2:$D$557,'Infos Relatório'!$B$245,'Faturamento SP2'!$E$2:$E$557,'Infos Relatório'!$B251,'Faturamento SP2'!$Z$2:$Z$557,'Infos Relatório'!BE$1)</f>
        <v>0</v>
      </c>
      <c r="BF251" s="14">
        <f>SUMIFS('Faturamento SP2'!$G$2:$G$557,'Faturamento SP2'!$D$2:$D$557,'Infos Relatório'!$B$245,'Faturamento SP2'!$E$2:$E$557,'Infos Relatório'!$B251,'Faturamento SP2'!$Z$2:$Z$557,'Infos Relatório'!BE$1)</f>
        <v>0</v>
      </c>
      <c r="BG251" s="14">
        <f>SUMIFS('Faturamento SP2'!$J$2:$J$557,'Faturamento SP2'!$D$2:$D$557,'Infos Relatório'!$B$245,'Faturamento SP2'!$E$2:$E$557,'Infos Relatório'!$B251,'Faturamento SP2'!$Z$2:$Z$557,'Infos Relatório'!BE$1)</f>
        <v>0</v>
      </c>
      <c r="BH251" s="15">
        <f>SUMIFS('Faturamento SP2'!$O$2:$O$557,'Faturamento SP2'!$D$2:$D$557,'Infos Relatório'!$B$245,'Faturamento SP2'!$E$2:$E$557,'Infos Relatório'!$B251,'Faturamento SP2'!$Z$2:$Z$557,'Infos Relatório'!BE$1,'Faturamento SP2'!$T$2:$T$557,"Sim")+SUMIFS('Faturamento SP2'!$P$2:$P$557,'Faturamento SP2'!$D$2:$D$557,'Infos Relatório'!$B$245,'Faturamento SP2'!$E$2:$E$557,'Infos Relatório'!$B251,'Faturamento SP2'!$Z$2:$Z$557,'Infos Relatório'!BE$1,'Faturamento SP2'!$T$2:$T$557,"Sim")</f>
        <v>0</v>
      </c>
      <c r="BI251" s="27" t="e">
        <f t="shared" si="105"/>
        <v>#DIV/0!</v>
      </c>
      <c r="BJ251" s="24">
        <f>SUMIFS('Faturamento SP2'!$H$2:$H$557,'Faturamento SP2'!$D$2:$D$557,'Infos Relatório'!$B$245,'Faturamento SP2'!$E$2:$E$557,'Infos Relatório'!$B251,'Faturamento SP2'!$Z$2:$Z$557,'Infos Relatório'!BE$1)</f>
        <v>0</v>
      </c>
      <c r="BK251" s="23">
        <f>COUNTIFS('Faturamento SP2'!$D$2:$D$557,'Infos Relatório'!$B$245,'Faturamento SP2'!$E$2:$E$557,'Infos Relatório'!$B251,'Faturamento SP2'!$Z$2:$Z$557,'Infos Relatório'!BK$1)</f>
        <v>0</v>
      </c>
      <c r="BL251" s="14">
        <f>SUMIFS('Faturamento SP2'!$G$2:$G$557,'Faturamento SP2'!$D$2:$D$557,'Infos Relatório'!$B$245,'Faturamento SP2'!$E$2:$E$557,'Infos Relatório'!$B251,'Faturamento SP2'!$Z$2:$Z$557,'Infos Relatório'!BK$1)</f>
        <v>0</v>
      </c>
      <c r="BM251" s="14">
        <f>SUMIFS('Faturamento SP2'!$J$2:$J$557,'Faturamento SP2'!$D$2:$D$557,'Infos Relatório'!$B$245,'Faturamento SP2'!$E$2:$E$557,'Infos Relatório'!$B251,'Faturamento SP2'!$Z$2:$Z$557,'Infos Relatório'!BK$1)</f>
        <v>0</v>
      </c>
      <c r="BN251" s="15">
        <f>SUMIFS('Faturamento SP2'!$O$2:$O$557,'Faturamento SP2'!$D$2:$D$557,'Infos Relatório'!$B$245,'Faturamento SP2'!$E$2:$E$557,'Infos Relatório'!$B251,'Faturamento SP2'!$Z$2:$Z$557,'Infos Relatório'!BK$1,'Faturamento SP2'!$T$2:$T$557,"Sim")+SUMIFS('Faturamento SP2'!$P$2:$P$557,'Faturamento SP2'!$D$2:$D$557,'Infos Relatório'!$B$245,'Faturamento SP2'!$E$2:$E$557,'Infos Relatório'!$B251,'Faturamento SP2'!$Z$2:$Z$557,'Infos Relatório'!BK$1,'Faturamento SP2'!$T$2:$T$557,"Sim")</f>
        <v>0</v>
      </c>
      <c r="BO251" s="27" t="e">
        <f t="shared" si="106"/>
        <v>#DIV/0!</v>
      </c>
      <c r="BP251" s="24">
        <f>SUMIFS('Faturamento SP2'!$H$2:$H$557,'Faturamento SP2'!$D$2:$D$557,'Infos Relatório'!$B$245,'Faturamento SP2'!$E$2:$E$557,'Infos Relatório'!$B251,'Faturamento SP2'!$Z$2:$Z$557,'Infos Relatório'!BK$1)</f>
        <v>0</v>
      </c>
      <c r="BQ251" s="23">
        <f>COUNTIFS('Faturamento SP2'!$D$2:$D$557,'Infos Relatório'!$B$245,'Faturamento SP2'!$E$2:$E$557,'Infos Relatório'!$B251,'Faturamento SP2'!$Z$2:$Z$557,'Infos Relatório'!BQ$1)</f>
        <v>0</v>
      </c>
      <c r="BR251" s="14">
        <f>SUMIFS('Faturamento SP2'!$G$2:$G$557,'Faturamento SP2'!$D$2:$D$557,'Infos Relatório'!$B$245,'Faturamento SP2'!$E$2:$E$557,'Infos Relatório'!$B251,'Faturamento SP2'!$Z$2:$Z$557,'Infos Relatório'!BQ$1)</f>
        <v>0</v>
      </c>
      <c r="BS251" s="14">
        <f>SUMIFS('Faturamento SP2'!$J$2:$J$557,'Faturamento SP2'!$D$2:$D$557,'Infos Relatório'!$B$245,'Faturamento SP2'!$E$2:$E$557,'Infos Relatório'!$B251,'Faturamento SP2'!$Z$2:$Z$557,'Infos Relatório'!BQ$1)</f>
        <v>0</v>
      </c>
      <c r="BT251" s="15">
        <f>SUMIFS('Faturamento SP2'!$O$2:$O$557,'Faturamento SP2'!$D$2:$D$557,'Infos Relatório'!$B$245,'Faturamento SP2'!$E$2:$E$557,'Infos Relatório'!$B251,'Faturamento SP2'!$Z$2:$Z$557,'Infos Relatório'!BQ$1,'Faturamento SP2'!$T$2:$T$557,"Sim")+SUMIFS('Faturamento SP2'!$P$2:$P$557,'Faturamento SP2'!$D$2:$D$557,'Infos Relatório'!$B$245,'Faturamento SP2'!$E$2:$E$557,'Infos Relatório'!$B251,'Faturamento SP2'!$Z$2:$Z$557,'Infos Relatório'!BQ$1,'Faturamento SP2'!$T$2:$T$557,"Sim")</f>
        <v>0</v>
      </c>
      <c r="BU251" s="27" t="e">
        <f t="shared" si="107"/>
        <v>#DIV/0!</v>
      </c>
      <c r="BV251" s="24">
        <f>SUMIFS('Faturamento SP2'!$H$2:$H$557,'Faturamento SP2'!$D$2:$D$557,'Infos Relatório'!$B$245,'Faturamento SP2'!$E$2:$E$557,'Infos Relatório'!$B251,'Faturamento SP2'!$Z$2:$Z$557,'Infos Relatório'!BQ$1)</f>
        <v>0</v>
      </c>
    </row>
    <row r="252" spans="2:74">
      <c r="B252" s="17" t="s">
        <v>771</v>
      </c>
      <c r="C252" s="23">
        <f>COUNTIFS('Faturamento SP2'!$D$2:$D$557,'Infos Relatório'!$B$245,'Faturamento SP2'!$E$2:$E$557,'Infos Relatório'!$B252,'Faturamento SP2'!$Z$2:$Z$557,'Infos Relatório'!C$1)</f>
        <v>0</v>
      </c>
      <c r="D252" s="14">
        <f>SUMIFS('Faturamento SP2'!$G$2:$G$557,'Faturamento SP2'!$D$2:$D$557,'Infos Relatório'!$B$245,'Faturamento SP2'!$E$2:$E$557,'Infos Relatório'!$B252,'Faturamento SP2'!$Z$2:$Z$557,'Infos Relatório'!C$1)</f>
        <v>0</v>
      </c>
      <c r="E252" s="55">
        <f>SUMIFS('Faturamento SP2'!$J$2:$J$557,'Faturamento SP2'!$D$2:$D$557,'Infos Relatório'!$B$245,'Faturamento SP2'!$E$2:$E$557,'Infos Relatório'!$B252,'Faturamento SP2'!$Z$2:$Z$557,'Infos Relatório'!C$1)</f>
        <v>0</v>
      </c>
      <c r="F252" s="15">
        <f>SUMIFS('Faturamento SP2'!$O$2:$O$557,'Faturamento SP2'!$D$2:$D$557,'Infos Relatório'!$B$245,'Faturamento SP2'!$E$2:$E$557,'Infos Relatório'!$B252,'Faturamento SP2'!$Z$2:$Z$557,'Infos Relatório'!C$1,'Faturamento SP2'!$T$2:$T$557,"Sim")+SUMIFS('Faturamento SP2'!$P$2:$P$557,'Faturamento SP2'!$D$2:$D$557,'Infos Relatório'!$B$245,'Faturamento SP2'!$E$2:$E$557,'Infos Relatório'!$B252,'Faturamento SP2'!$Z$2:$Z$557,'Infos Relatório'!C$1,'Faturamento SP2'!$T$2:$T$557,"Sim")</f>
        <v>0</v>
      </c>
      <c r="G252" s="60" t="e">
        <f t="shared" si="96"/>
        <v>#DIV/0!</v>
      </c>
      <c r="H252" s="24">
        <f>SUMIFS('Faturamento SP2'!$H$2:$H$557,'Faturamento SP2'!$D$2:$D$557,'Infos Relatório'!$B$245,'Faturamento SP2'!$E$2:$E$557,'Infos Relatório'!$B252,'Faturamento SP2'!$Z$2:$Z$557,'Infos Relatório'!C$1)</f>
        <v>0</v>
      </c>
      <c r="I252" s="23">
        <f>COUNTIFS('Faturamento SP2'!$D$2:$D$557,'Infos Relatório'!$B$245,'Faturamento SP2'!$E$2:$E$557,'Infos Relatório'!$B252,'Faturamento SP2'!$Z$2:$Z$557,'Infos Relatório'!I$1)</f>
        <v>0</v>
      </c>
      <c r="J252" s="14">
        <f>SUMIFS('Faturamento SP2'!$G$2:$G$557,'Faturamento SP2'!$D$2:$D$557,'Infos Relatório'!$B$245,'Faturamento SP2'!$E$2:$E$557,'Infos Relatório'!$B252,'Faturamento SP2'!$Z$2:$Z$557,'Infos Relatório'!I$1)</f>
        <v>0</v>
      </c>
      <c r="K252" s="55">
        <f>SUMIFS('Faturamento SP2'!$J$2:$J$557,'Faturamento SP2'!$D$2:$D$557,'Infos Relatório'!$B$245,'Faturamento SP2'!$E$2:$E$557,'Infos Relatório'!$B252,'Faturamento SP2'!$Z$2:$Z$557,'Infos Relatório'!I$1)</f>
        <v>0</v>
      </c>
      <c r="L252" s="15">
        <f>SUMIFS('Faturamento SP2'!$O$2:$O$557,'Faturamento SP2'!$D$2:$D$557,'Infos Relatório'!$B$245,'Faturamento SP2'!$E$2:$E$557,'Infos Relatório'!$B252,'Faturamento SP2'!$Z$2:$Z$557,'Infos Relatório'!I$1,'Faturamento SP2'!$T$2:$T$557,"Sim")+SUMIFS('Faturamento SP2'!$P$2:$P$557,'Faturamento SP2'!$D$2:$D$557,'Infos Relatório'!$B$245,'Faturamento SP2'!$E$2:$E$557,'Infos Relatório'!$B252,'Faturamento SP2'!$Z$2:$Z$557,'Infos Relatório'!I$1,'Faturamento SP2'!$T$2:$T$557,"Sim")</f>
        <v>0</v>
      </c>
      <c r="M252" s="27" t="e">
        <f t="shared" si="97"/>
        <v>#DIV/0!</v>
      </c>
      <c r="N252" s="24">
        <f>SUMIFS('Faturamento SP2'!$H$2:$H$557,'Faturamento SP2'!$D$2:$D$557,'Infos Relatório'!$B$245,'Faturamento SP2'!$E$2:$E$557,'Infos Relatório'!$B252,'Faturamento SP2'!$Z$2:$Z$557,'Infos Relatório'!I$1)</f>
        <v>0</v>
      </c>
      <c r="O252" s="23">
        <f>COUNTIFS('Faturamento SP2'!$D$2:$D$557,'Infos Relatório'!$B$245,'Faturamento SP2'!$E$2:$E$557,'Infos Relatório'!$B252,'Faturamento SP2'!$Z$2:$Z$557,'Infos Relatório'!O$1)</f>
        <v>0</v>
      </c>
      <c r="P252" s="14">
        <f>SUMIFS('Faturamento SP2'!$G$2:$G$557,'Faturamento SP2'!$D$2:$D$557,'Infos Relatório'!$B$245,'Faturamento SP2'!$E$2:$E$557,'Infos Relatório'!$B252,'Faturamento SP2'!$Z$2:$Z$557,'Infos Relatório'!O$1)</f>
        <v>0</v>
      </c>
      <c r="Q252" s="14">
        <f>SUMIFS('Faturamento SP2'!$J$2:$J$557,'Faturamento SP2'!$D$2:$D$557,'Infos Relatório'!$B$245,'Faturamento SP2'!$E$2:$E$557,'Infos Relatório'!$B252,'Faturamento SP2'!$Z$2:$Z$557,'Infos Relatório'!O$1)</f>
        <v>0</v>
      </c>
      <c r="R252" s="15">
        <f>SUMIFS('Faturamento SP2'!$O$2:$O$557,'Faturamento SP2'!$D$2:$D$557,'Infos Relatório'!$B$245,'Faturamento SP2'!$E$2:$E$557,'Infos Relatório'!$B252,'Faturamento SP2'!$Z$2:$Z$557,'Infos Relatório'!O$1,'Faturamento SP2'!$T$2:$T$557,"Sim")+SUMIFS('Faturamento SP2'!$P$2:$P$557,'Faturamento SP2'!$D$2:$D$557,'Infos Relatório'!$B$245,'Faturamento SP2'!$E$2:$E$557,'Infos Relatório'!$B252,'Faturamento SP2'!$Z$2:$Z$557,'Infos Relatório'!O$1,'Faturamento SP2'!$T$2:$T$557,"Sim")</f>
        <v>0</v>
      </c>
      <c r="S252" s="27" t="e">
        <f t="shared" si="98"/>
        <v>#DIV/0!</v>
      </c>
      <c r="T252" s="24">
        <f>SUMIFS('Faturamento SP2'!$H$2:$H$557,'Faturamento SP2'!$D$2:$D$557,'Infos Relatório'!$B$245,'Faturamento SP2'!$E$2:$E$557,'Infos Relatório'!$B252,'Faturamento SP2'!$Z$2:$Z$557,'Infos Relatório'!O$1)</f>
        <v>0</v>
      </c>
      <c r="U252" s="23">
        <f>COUNTIFS('Faturamento SP2'!$D$2:$D$557,'Infos Relatório'!$B$245,'Faturamento SP2'!$E$2:$E$557,'Infos Relatório'!$B252,'Faturamento SP2'!$Z$2:$Z$557,'Infos Relatório'!U$1)</f>
        <v>0</v>
      </c>
      <c r="V252" s="14">
        <f>SUMIFS('Faturamento SP2'!$G$2:$G$557,'Faturamento SP2'!$D$2:$D$557,'Infos Relatório'!$B$245,'Faturamento SP2'!$E$2:$E$557,'Infos Relatório'!$B252,'Faturamento SP2'!$Z$2:$Z$557,'Infos Relatório'!U$1)</f>
        <v>0</v>
      </c>
      <c r="W252" s="14">
        <f>SUMIFS('Faturamento SP2'!$J$2:$J$557,'Faturamento SP2'!$D$2:$D$557,'Infos Relatório'!$B$245,'Faturamento SP2'!$E$2:$E$557,'Infos Relatório'!$B252,'Faturamento SP2'!$Z$2:$Z$557,'Infos Relatório'!U$1)</f>
        <v>0</v>
      </c>
      <c r="X252" s="15">
        <f>SUMIFS('Faturamento SP2'!$O$2:$O$557,'Faturamento SP2'!$D$2:$D$557,'Infos Relatório'!$B$245,'Faturamento SP2'!$E$2:$E$557,'Infos Relatório'!$B252,'Faturamento SP2'!$Z$2:$Z$557,'Infos Relatório'!U$1,'Faturamento SP2'!$T$2:$T$557,"Sim")+SUMIFS('Faturamento SP2'!$P$2:$P$557,'Faturamento SP2'!$D$2:$D$557,'Infos Relatório'!$B$245,'Faturamento SP2'!$E$2:$E$557,'Infos Relatório'!$B252,'Faturamento SP2'!$Z$2:$Z$557,'Infos Relatório'!U$1,'Faturamento SP2'!$T$2:$T$557,"Sim")</f>
        <v>0</v>
      </c>
      <c r="Y252" s="27" t="e">
        <f t="shared" si="99"/>
        <v>#DIV/0!</v>
      </c>
      <c r="Z252" s="24">
        <f>SUMIFS('Faturamento SP2'!$H$2:$H$557,'Faturamento SP2'!$D$2:$D$557,'Infos Relatório'!$B$245,'Faturamento SP2'!$E$2:$E$557,'Infos Relatório'!$B252,'Faturamento SP2'!$Z$2:$Z$557,'Infos Relatório'!U$1)</f>
        <v>0</v>
      </c>
      <c r="AA252" s="23">
        <f>COUNTIFS('Faturamento SP2'!$D$2:$D$557,'Infos Relatório'!$B$245,'Faturamento SP2'!$E$2:$E$557,'Infos Relatório'!$B252,'Faturamento SP2'!$Z$2:$Z$557,'Infos Relatório'!AA$1)</f>
        <v>0</v>
      </c>
      <c r="AB252" s="14">
        <f>SUMIFS('Faturamento SP2'!$G$2:$G$557,'Faturamento SP2'!$D$2:$D$557,'Infos Relatório'!$B$245,'Faturamento SP2'!$E$2:$E$557,'Infos Relatório'!$B252,'Faturamento SP2'!$Z$2:$Z$557,'Infos Relatório'!AA$1)</f>
        <v>0</v>
      </c>
      <c r="AC252" s="14">
        <f>SUMIFS('Faturamento SP2'!$J$2:$J$557,'Faturamento SP2'!$D$2:$D$557,'Infos Relatório'!$B$245,'Faturamento SP2'!$E$2:$E$557,'Infos Relatório'!$B252,'Faturamento SP2'!$Z$2:$Z$557,'Infos Relatório'!AA$1)</f>
        <v>0</v>
      </c>
      <c r="AD252" s="15">
        <f>SUMIFS('Faturamento SP2'!$O$2:$O$557,'Faturamento SP2'!$D$2:$D$557,'Infos Relatório'!$B$245,'Faturamento SP2'!$E$2:$E$557,'Infos Relatório'!$B252,'Faturamento SP2'!$Z$2:$Z$557,'Infos Relatório'!AA$1,'Faturamento SP2'!$T$2:$T$557,"Sim")+SUMIFS('Faturamento SP2'!$P$2:$P$557,'Faturamento SP2'!$D$2:$D$557,'Infos Relatório'!$B$245,'Faturamento SP2'!$E$2:$E$557,'Infos Relatório'!$B252,'Faturamento SP2'!$Z$2:$Z$557,'Infos Relatório'!AA$1,'Faturamento SP2'!$T$2:$T$557,"Sim")</f>
        <v>0</v>
      </c>
      <c r="AE252" s="27" t="e">
        <f t="shared" si="100"/>
        <v>#DIV/0!</v>
      </c>
      <c r="AF252" s="24">
        <f>SUMIFS('Faturamento SP2'!$H$2:$H$557,'Faturamento SP2'!$D$2:$D$557,'Infos Relatório'!$B$245,'Faturamento SP2'!$E$2:$E$557,'Infos Relatório'!$B252,'Faturamento SP2'!$Z$2:$Z$557,'Infos Relatório'!AA$1)</f>
        <v>0</v>
      </c>
      <c r="AG252" s="23">
        <f>COUNTIFS('Faturamento SP2'!$D$2:$D$557,'Infos Relatório'!$B$245,'Faturamento SP2'!$E$2:$E$557,'Infos Relatório'!$B252,'Faturamento SP2'!$Z$2:$Z$557,'Infos Relatório'!AG$1)</f>
        <v>0</v>
      </c>
      <c r="AH252" s="14">
        <f>SUMIFS('Faturamento SP2'!$G$2:$G$557,'Faturamento SP2'!$D$2:$D$557,'Infos Relatório'!$B$245,'Faturamento SP2'!$E$2:$E$557,'Infos Relatório'!$B252,'Faturamento SP2'!$Z$2:$Z$557,'Infos Relatório'!AG$1)</f>
        <v>0</v>
      </c>
      <c r="AI252" s="14">
        <f>SUMIFS('Faturamento SP2'!$J$2:$J$557,'Faturamento SP2'!$D$2:$D$557,'Infos Relatório'!$B$245,'Faturamento SP2'!$E$2:$E$557,'Infos Relatório'!$B252,'Faturamento SP2'!$Z$2:$Z$557,'Infos Relatório'!AG$1)</f>
        <v>0</v>
      </c>
      <c r="AJ252" s="15">
        <f>SUMIFS('Faturamento SP2'!$O$2:$O$557,'Faturamento SP2'!$D$2:$D$557,'Infos Relatório'!$B$245,'Faturamento SP2'!$E$2:$E$557,'Infos Relatório'!$B252,'Faturamento SP2'!$Z$2:$Z$557,'Infos Relatório'!AG$1,'Faturamento SP2'!$T$2:$T$557,"Sim")+SUMIFS('Faturamento SP2'!$P$2:$P$557,'Faturamento SP2'!$D$2:$D$557,'Infos Relatório'!$B$245,'Faturamento SP2'!$E$2:$E$557,'Infos Relatório'!$B252,'Faturamento SP2'!$Z$2:$Z$557,'Infos Relatório'!AG$1,'Faturamento SP2'!$T$2:$T$557,"Sim")</f>
        <v>0</v>
      </c>
      <c r="AK252" s="27" t="e">
        <f t="shared" si="101"/>
        <v>#DIV/0!</v>
      </c>
      <c r="AL252" s="24">
        <f>SUMIFS('Faturamento SP2'!$H$2:$H$557,'Faturamento SP2'!$D$2:$D$557,'Infos Relatório'!$B$245,'Faturamento SP2'!$E$2:$E$557,'Infos Relatório'!$B252,'Faturamento SP2'!$Z$2:$Z$557,'Infos Relatório'!AG$1)</f>
        <v>0</v>
      </c>
      <c r="AM252" s="23">
        <f>COUNTIFS('Faturamento SP2'!$D$2:$D$557,'Infos Relatório'!$B$245,'Faturamento SP2'!$E$2:$E$557,'Infos Relatório'!$B252,'Faturamento SP2'!$Z$2:$Z$557,'Infos Relatório'!AM$1)</f>
        <v>0</v>
      </c>
      <c r="AN252" s="14">
        <f>SUMIFS('Faturamento SP2'!$G$2:$G$557,'Faturamento SP2'!$D$2:$D$557,'Infos Relatório'!$B$245,'Faturamento SP2'!$E$2:$E$557,'Infos Relatório'!$B252,'Faturamento SP2'!$Z$2:$Z$557,'Infos Relatório'!AM$1)</f>
        <v>0</v>
      </c>
      <c r="AO252" s="14">
        <f>SUMIFS('Faturamento SP2'!$J$2:$J$557,'Faturamento SP2'!$D$2:$D$557,'Infos Relatório'!$B$245,'Faturamento SP2'!$E$2:$E$557,'Infos Relatório'!$B252,'Faturamento SP2'!$Z$2:$Z$557,'Infos Relatório'!AM$1)</f>
        <v>0</v>
      </c>
      <c r="AP252" s="15">
        <f>SUMIFS('Faturamento SP2'!$O$2:$O$557,'Faturamento SP2'!$D$2:$D$557,'Infos Relatório'!$B$245,'Faturamento SP2'!$E$2:$E$557,'Infos Relatório'!$B252,'Faturamento SP2'!$Z$2:$Z$557,'Infos Relatório'!AM$1,'Faturamento SP2'!$T$2:$T$557,"Sim")+SUMIFS('Faturamento SP2'!$P$2:$P$557,'Faturamento SP2'!$D$2:$D$557,'Infos Relatório'!$B$245,'Faturamento SP2'!$E$2:$E$557,'Infos Relatório'!$B252,'Faturamento SP2'!$Z$2:$Z$557,'Infos Relatório'!AM$1,'Faturamento SP2'!$T$2:$T$557,"Sim")</f>
        <v>0</v>
      </c>
      <c r="AQ252" s="27" t="e">
        <f t="shared" si="102"/>
        <v>#DIV/0!</v>
      </c>
      <c r="AR252" s="24">
        <f>SUMIFS('Faturamento SP2'!$H$2:$H$557,'Faturamento SP2'!$D$2:$D$557,'Infos Relatório'!$B$245,'Faturamento SP2'!$E$2:$E$557,'Infos Relatório'!$B252,'Faturamento SP2'!$Z$2:$Z$557,'Infos Relatório'!AM$1)</f>
        <v>0</v>
      </c>
      <c r="AS252" s="23">
        <f>COUNTIFS('Faturamento SP2'!$D$2:$D$557,'Infos Relatório'!$B$245,'Faturamento SP2'!$E$2:$E$557,'Infos Relatório'!$B252,'Faturamento SP2'!$Z$2:$Z$557,'Infos Relatório'!AS$1)</f>
        <v>0</v>
      </c>
      <c r="AT252" s="14">
        <f>SUMIFS('Faturamento SP2'!$G$2:$G$557,'Faturamento SP2'!$D$2:$D$557,'Infos Relatório'!$B$245,'Faturamento SP2'!$E$2:$E$557,'Infos Relatório'!$B252,'Faturamento SP2'!$Z$2:$Z$557,'Infos Relatório'!AS$1)</f>
        <v>0</v>
      </c>
      <c r="AU252" s="14">
        <f>SUMIFS('Faturamento SP2'!$J$2:$J$557,'Faturamento SP2'!$D$2:$D$557,'Infos Relatório'!$B$245,'Faturamento SP2'!$E$2:$E$557,'Infos Relatório'!$B252,'Faturamento SP2'!$Z$2:$Z$557,'Infos Relatório'!AS$1)</f>
        <v>0</v>
      </c>
      <c r="AV252" s="15">
        <f>SUMIFS('Faturamento SP2'!$O$2:$O$557,'Faturamento SP2'!$D$2:$D$557,'Infos Relatório'!$B$245,'Faturamento SP2'!$E$2:$E$557,'Infos Relatório'!$B252,'Faturamento SP2'!$Z$2:$Z$557,'Infos Relatório'!AS$1,'Faturamento SP2'!$T$2:$T$557,"Sim")+SUMIFS('Faturamento SP2'!$P$2:$P$557,'Faturamento SP2'!$D$2:$D$557,'Infos Relatório'!$B$245,'Faturamento SP2'!$E$2:$E$557,'Infos Relatório'!$B252,'Faturamento SP2'!$Z$2:$Z$557,'Infos Relatório'!AS$1,'Faturamento SP2'!$T$2:$T$557,"Sim")</f>
        <v>0</v>
      </c>
      <c r="AW252" s="27" t="e">
        <f t="shared" si="103"/>
        <v>#DIV/0!</v>
      </c>
      <c r="AX252" s="24">
        <f>SUMIFS('Faturamento SP2'!$H$2:$H$557,'Faturamento SP2'!$D$2:$D$557,'Infos Relatório'!$B$245,'Faturamento SP2'!$E$2:$E$557,'Infos Relatório'!$B252,'Faturamento SP2'!$Z$2:$Z$557,'Infos Relatório'!AS$1)</f>
        <v>0</v>
      </c>
      <c r="AY252" s="23">
        <f>COUNTIFS('Faturamento SP2'!$D$2:$D$557,'Infos Relatório'!$B$245,'Faturamento SP2'!$E$2:$E$557,'Infos Relatório'!$B252,'Faturamento SP2'!$Z$2:$Z$557,'Infos Relatório'!AY$1)</f>
        <v>0</v>
      </c>
      <c r="AZ252" s="14">
        <f>SUMIFS('Faturamento SP2'!$G$2:$G$557,'Faturamento SP2'!$D$2:$D$557,'Infos Relatório'!$B$245,'Faturamento SP2'!$E$2:$E$557,'Infos Relatório'!$B252,'Faturamento SP2'!$Z$2:$Z$557,'Infos Relatório'!AY$1)</f>
        <v>0</v>
      </c>
      <c r="BA252" s="14">
        <f>SUMIFS('Faturamento SP2'!$J$2:$J$557,'Faturamento SP2'!$D$2:$D$557,'Infos Relatório'!$B$245,'Faturamento SP2'!$E$2:$E$557,'Infos Relatório'!$B252,'Faturamento SP2'!$Z$2:$Z$557,'Infos Relatório'!AY$1)</f>
        <v>0</v>
      </c>
      <c r="BB252" s="15">
        <f>SUMIFS('Faturamento SP2'!$O$2:$O$557,'Faturamento SP2'!$D$2:$D$557,'Infos Relatório'!$B$245,'Faturamento SP2'!$E$2:$E$557,'Infos Relatório'!$B252,'Faturamento SP2'!$Z$2:$Z$557,'Infos Relatório'!AY$1,'Faturamento SP2'!$T$2:$T$557,"Sim")+SUMIFS('Faturamento SP2'!$P$2:$P$557,'Faturamento SP2'!$D$2:$D$557,'Infos Relatório'!$B$245,'Faturamento SP2'!$E$2:$E$557,'Infos Relatório'!$B252,'Faturamento SP2'!$Z$2:$Z$557,'Infos Relatório'!AY$1,'Faturamento SP2'!$T$2:$T$557,"Sim")</f>
        <v>0</v>
      </c>
      <c r="BC252" s="27" t="e">
        <f t="shared" si="104"/>
        <v>#DIV/0!</v>
      </c>
      <c r="BD252" s="24">
        <f>SUMIFS('Faturamento SP2'!$H$2:$H$557,'Faturamento SP2'!$D$2:$D$557,'Infos Relatório'!$B$245,'Faturamento SP2'!$E$2:$E$557,'Infos Relatório'!$B252,'Faturamento SP2'!$Z$2:$Z$557,'Infos Relatório'!AY$1)</f>
        <v>0</v>
      </c>
      <c r="BE252" s="23">
        <f>COUNTIFS('Faturamento SP2'!$D$2:$D$557,'Infos Relatório'!$B$245,'Faturamento SP2'!$E$2:$E$557,'Infos Relatório'!$B252,'Faturamento SP2'!$Z$2:$Z$557,'Infos Relatório'!BE$1)</f>
        <v>0</v>
      </c>
      <c r="BF252" s="14">
        <f>SUMIFS('Faturamento SP2'!$G$2:$G$557,'Faturamento SP2'!$D$2:$D$557,'Infos Relatório'!$B$245,'Faturamento SP2'!$E$2:$E$557,'Infos Relatório'!$B252,'Faturamento SP2'!$Z$2:$Z$557,'Infos Relatório'!BE$1)</f>
        <v>0</v>
      </c>
      <c r="BG252" s="14">
        <f>SUMIFS('Faturamento SP2'!$J$2:$J$557,'Faturamento SP2'!$D$2:$D$557,'Infos Relatório'!$B$245,'Faturamento SP2'!$E$2:$E$557,'Infos Relatório'!$B252,'Faturamento SP2'!$Z$2:$Z$557,'Infos Relatório'!BE$1)</f>
        <v>0</v>
      </c>
      <c r="BH252" s="15">
        <f>SUMIFS('Faturamento SP2'!$O$2:$O$557,'Faturamento SP2'!$D$2:$D$557,'Infos Relatório'!$B$245,'Faturamento SP2'!$E$2:$E$557,'Infos Relatório'!$B252,'Faturamento SP2'!$Z$2:$Z$557,'Infos Relatório'!BE$1,'Faturamento SP2'!$T$2:$T$557,"Sim")+SUMIFS('Faturamento SP2'!$P$2:$P$557,'Faturamento SP2'!$D$2:$D$557,'Infos Relatório'!$B$245,'Faturamento SP2'!$E$2:$E$557,'Infos Relatório'!$B252,'Faturamento SP2'!$Z$2:$Z$557,'Infos Relatório'!BE$1,'Faturamento SP2'!$T$2:$T$557,"Sim")</f>
        <v>0</v>
      </c>
      <c r="BI252" s="27" t="e">
        <f t="shared" si="105"/>
        <v>#DIV/0!</v>
      </c>
      <c r="BJ252" s="24">
        <f>SUMIFS('Faturamento SP2'!$H$2:$H$557,'Faturamento SP2'!$D$2:$D$557,'Infos Relatório'!$B$245,'Faturamento SP2'!$E$2:$E$557,'Infos Relatório'!$B252,'Faturamento SP2'!$Z$2:$Z$557,'Infos Relatório'!BE$1)</f>
        <v>0</v>
      </c>
      <c r="BK252" s="23">
        <f>COUNTIFS('Faturamento SP2'!$D$2:$D$557,'Infos Relatório'!$B$245,'Faturamento SP2'!$E$2:$E$557,'Infos Relatório'!$B252,'Faturamento SP2'!$Z$2:$Z$557,'Infos Relatório'!BK$1)</f>
        <v>0</v>
      </c>
      <c r="BL252" s="14">
        <f>SUMIFS('Faturamento SP2'!$G$2:$G$557,'Faturamento SP2'!$D$2:$D$557,'Infos Relatório'!$B$245,'Faturamento SP2'!$E$2:$E$557,'Infos Relatório'!$B252,'Faturamento SP2'!$Z$2:$Z$557,'Infos Relatório'!BK$1)</f>
        <v>0</v>
      </c>
      <c r="BM252" s="14">
        <f>SUMIFS('Faturamento SP2'!$J$2:$J$557,'Faturamento SP2'!$D$2:$D$557,'Infos Relatório'!$B$245,'Faturamento SP2'!$E$2:$E$557,'Infos Relatório'!$B252,'Faturamento SP2'!$Z$2:$Z$557,'Infos Relatório'!BK$1)</f>
        <v>0</v>
      </c>
      <c r="BN252" s="15">
        <f>SUMIFS('Faturamento SP2'!$O$2:$O$557,'Faturamento SP2'!$D$2:$D$557,'Infos Relatório'!$B$245,'Faturamento SP2'!$E$2:$E$557,'Infos Relatório'!$B252,'Faturamento SP2'!$Z$2:$Z$557,'Infos Relatório'!BK$1,'Faturamento SP2'!$T$2:$T$557,"Sim")+SUMIFS('Faturamento SP2'!$P$2:$P$557,'Faturamento SP2'!$D$2:$D$557,'Infos Relatório'!$B$245,'Faturamento SP2'!$E$2:$E$557,'Infos Relatório'!$B252,'Faturamento SP2'!$Z$2:$Z$557,'Infos Relatório'!BK$1,'Faturamento SP2'!$T$2:$T$557,"Sim")</f>
        <v>0</v>
      </c>
      <c r="BO252" s="27" t="e">
        <f t="shared" si="106"/>
        <v>#DIV/0!</v>
      </c>
      <c r="BP252" s="24">
        <f>SUMIFS('Faturamento SP2'!$H$2:$H$557,'Faturamento SP2'!$D$2:$D$557,'Infos Relatório'!$B$245,'Faturamento SP2'!$E$2:$E$557,'Infos Relatório'!$B252,'Faturamento SP2'!$Z$2:$Z$557,'Infos Relatório'!BK$1)</f>
        <v>0</v>
      </c>
      <c r="BQ252" s="23">
        <f>COUNTIFS('Faturamento SP2'!$D$2:$D$557,'Infos Relatório'!$B$245,'Faturamento SP2'!$E$2:$E$557,'Infos Relatório'!$B252,'Faturamento SP2'!$Z$2:$Z$557,'Infos Relatório'!BQ$1)</f>
        <v>0</v>
      </c>
      <c r="BR252" s="14">
        <f>SUMIFS('Faturamento SP2'!$G$2:$G$557,'Faturamento SP2'!$D$2:$D$557,'Infos Relatório'!$B$245,'Faturamento SP2'!$E$2:$E$557,'Infos Relatório'!$B252,'Faturamento SP2'!$Z$2:$Z$557,'Infos Relatório'!BQ$1)</f>
        <v>0</v>
      </c>
      <c r="BS252" s="14">
        <f>SUMIFS('Faturamento SP2'!$J$2:$J$557,'Faturamento SP2'!$D$2:$D$557,'Infos Relatório'!$B$245,'Faturamento SP2'!$E$2:$E$557,'Infos Relatório'!$B252,'Faturamento SP2'!$Z$2:$Z$557,'Infos Relatório'!BQ$1)</f>
        <v>0</v>
      </c>
      <c r="BT252" s="15">
        <f>SUMIFS('Faturamento SP2'!$O$2:$O$557,'Faturamento SP2'!$D$2:$D$557,'Infos Relatório'!$B$245,'Faturamento SP2'!$E$2:$E$557,'Infos Relatório'!$B252,'Faturamento SP2'!$Z$2:$Z$557,'Infos Relatório'!BQ$1,'Faturamento SP2'!$T$2:$T$557,"Sim")+SUMIFS('Faturamento SP2'!$P$2:$P$557,'Faturamento SP2'!$D$2:$D$557,'Infos Relatório'!$B$245,'Faturamento SP2'!$E$2:$E$557,'Infos Relatório'!$B252,'Faturamento SP2'!$Z$2:$Z$557,'Infos Relatório'!BQ$1,'Faturamento SP2'!$T$2:$T$557,"Sim")</f>
        <v>0</v>
      </c>
      <c r="BU252" s="27" t="e">
        <f t="shared" si="107"/>
        <v>#DIV/0!</v>
      </c>
      <c r="BV252" s="24">
        <f>SUMIFS('Faturamento SP2'!$H$2:$H$557,'Faturamento SP2'!$D$2:$D$557,'Infos Relatório'!$B$245,'Faturamento SP2'!$E$2:$E$557,'Infos Relatório'!$B252,'Faturamento SP2'!$Z$2:$Z$557,'Infos Relatório'!BQ$1)</f>
        <v>0</v>
      </c>
    </row>
    <row r="253" spans="2:74">
      <c r="B253" s="17" t="s">
        <v>243</v>
      </c>
      <c r="C253" s="23">
        <f>COUNTIFS('Faturamento SP2'!$D$2:$D$557,'Infos Relatório'!$B$245,'Faturamento SP2'!$E$2:$E$557,'Infos Relatório'!$B253,'Faturamento SP2'!$Z$2:$Z$557,'Infos Relatório'!C$1)</f>
        <v>0</v>
      </c>
      <c r="D253" s="14">
        <f>SUMIFS('Faturamento SP2'!$G$2:$G$557,'Faturamento SP2'!$D$2:$D$557,'Infos Relatório'!$B$245,'Faturamento SP2'!$E$2:$E$557,'Infos Relatório'!$B253,'Faturamento SP2'!$Z$2:$Z$557,'Infos Relatório'!C$1)</f>
        <v>0</v>
      </c>
      <c r="E253" s="55">
        <f>SUMIFS('Faturamento SP2'!$J$2:$J$557,'Faturamento SP2'!$D$2:$D$557,'Infos Relatório'!$B$245,'Faturamento SP2'!$E$2:$E$557,'Infos Relatório'!$B253,'Faturamento SP2'!$Z$2:$Z$557,'Infos Relatório'!C$1)</f>
        <v>0</v>
      </c>
      <c r="F253" s="15">
        <f>SUMIFS('Faturamento SP2'!$O$2:$O$557,'Faturamento SP2'!$D$2:$D$557,'Infos Relatório'!$B$245,'Faturamento SP2'!$E$2:$E$557,'Infos Relatório'!$B253,'Faturamento SP2'!$Z$2:$Z$557,'Infos Relatório'!C$1,'Faturamento SP2'!$T$2:$T$557,"Sim")+SUMIFS('Faturamento SP2'!$P$2:$P$557,'Faturamento SP2'!$D$2:$D$557,'Infos Relatório'!$B$245,'Faturamento SP2'!$E$2:$E$557,'Infos Relatório'!$B253,'Faturamento SP2'!$Z$2:$Z$557,'Infos Relatório'!C$1,'Faturamento SP2'!$T$2:$T$557,"Sim")</f>
        <v>0</v>
      </c>
      <c r="G253" s="60" t="e">
        <f t="shared" si="96"/>
        <v>#DIV/0!</v>
      </c>
      <c r="H253" s="24">
        <f>SUMIFS('Faturamento SP2'!$H$2:$H$557,'Faturamento SP2'!$D$2:$D$557,'Infos Relatório'!$B$245,'Faturamento SP2'!$E$2:$E$557,'Infos Relatório'!$B253,'Faturamento SP2'!$Z$2:$Z$557,'Infos Relatório'!C$1)</f>
        <v>0</v>
      </c>
      <c r="I253" s="23">
        <f>COUNTIFS('Faturamento SP2'!$D$2:$D$557,'Infos Relatório'!$B$245,'Faturamento SP2'!$E$2:$E$557,'Infos Relatório'!$B253,'Faturamento SP2'!$Z$2:$Z$557,'Infos Relatório'!I$1)</f>
        <v>0</v>
      </c>
      <c r="J253" s="14">
        <f>SUMIFS('Faturamento SP2'!$G$2:$G$557,'Faturamento SP2'!$D$2:$D$557,'Infos Relatório'!$B$245,'Faturamento SP2'!$E$2:$E$557,'Infos Relatório'!$B253,'Faturamento SP2'!$Z$2:$Z$557,'Infos Relatório'!I$1)</f>
        <v>0</v>
      </c>
      <c r="K253" s="55">
        <f>SUMIFS('Faturamento SP2'!$J$2:$J$557,'Faturamento SP2'!$D$2:$D$557,'Infos Relatório'!$B$245,'Faturamento SP2'!$E$2:$E$557,'Infos Relatório'!$B253,'Faturamento SP2'!$Z$2:$Z$557,'Infos Relatório'!I$1)</f>
        <v>0</v>
      </c>
      <c r="L253" s="15">
        <f>SUMIFS('Faturamento SP2'!$O$2:$O$557,'Faturamento SP2'!$D$2:$D$557,'Infos Relatório'!$B$245,'Faturamento SP2'!$E$2:$E$557,'Infos Relatório'!$B253,'Faturamento SP2'!$Z$2:$Z$557,'Infos Relatório'!I$1,'Faturamento SP2'!$T$2:$T$557,"Sim")+SUMIFS('Faturamento SP2'!$P$2:$P$557,'Faturamento SP2'!$D$2:$D$557,'Infos Relatório'!$B$245,'Faturamento SP2'!$E$2:$E$557,'Infos Relatório'!$B253,'Faturamento SP2'!$Z$2:$Z$557,'Infos Relatório'!I$1,'Faturamento SP2'!$T$2:$T$557,"Sim")</f>
        <v>0</v>
      </c>
      <c r="M253" s="27" t="e">
        <f t="shared" si="97"/>
        <v>#DIV/0!</v>
      </c>
      <c r="N253" s="24">
        <f>SUMIFS('Faturamento SP2'!$H$2:$H$557,'Faturamento SP2'!$D$2:$D$557,'Infos Relatório'!$B$245,'Faturamento SP2'!$E$2:$E$557,'Infos Relatório'!$B253,'Faturamento SP2'!$Z$2:$Z$557,'Infos Relatório'!I$1)</f>
        <v>0</v>
      </c>
      <c r="O253" s="23">
        <f>COUNTIFS('Faturamento SP2'!$D$2:$D$557,'Infos Relatório'!$B$245,'Faturamento SP2'!$E$2:$E$557,'Infos Relatório'!$B253,'Faturamento SP2'!$Z$2:$Z$557,'Infos Relatório'!O$1)</f>
        <v>0</v>
      </c>
      <c r="P253" s="14">
        <f>SUMIFS('Faturamento SP2'!$G$2:$G$557,'Faturamento SP2'!$D$2:$D$557,'Infos Relatório'!$B$245,'Faturamento SP2'!$E$2:$E$557,'Infos Relatório'!$B253,'Faturamento SP2'!$Z$2:$Z$557,'Infos Relatório'!O$1)</f>
        <v>0</v>
      </c>
      <c r="Q253" s="14">
        <f>SUMIFS('Faturamento SP2'!$J$2:$J$557,'Faturamento SP2'!$D$2:$D$557,'Infos Relatório'!$B$245,'Faturamento SP2'!$E$2:$E$557,'Infos Relatório'!$B253,'Faturamento SP2'!$Z$2:$Z$557,'Infos Relatório'!O$1)</f>
        <v>0</v>
      </c>
      <c r="R253" s="15">
        <f>SUMIFS('Faturamento SP2'!$O$2:$O$557,'Faturamento SP2'!$D$2:$D$557,'Infos Relatório'!$B$245,'Faturamento SP2'!$E$2:$E$557,'Infos Relatório'!$B253,'Faturamento SP2'!$Z$2:$Z$557,'Infos Relatório'!O$1,'Faturamento SP2'!$T$2:$T$557,"Sim")+SUMIFS('Faturamento SP2'!$P$2:$P$557,'Faturamento SP2'!$D$2:$D$557,'Infos Relatório'!$B$245,'Faturamento SP2'!$E$2:$E$557,'Infos Relatório'!$B253,'Faturamento SP2'!$Z$2:$Z$557,'Infos Relatório'!O$1,'Faturamento SP2'!$T$2:$T$557,"Sim")</f>
        <v>0</v>
      </c>
      <c r="S253" s="27" t="e">
        <f t="shared" si="98"/>
        <v>#DIV/0!</v>
      </c>
      <c r="T253" s="24">
        <f>SUMIFS('Faturamento SP2'!$H$2:$H$557,'Faturamento SP2'!$D$2:$D$557,'Infos Relatório'!$B$245,'Faturamento SP2'!$E$2:$E$557,'Infos Relatório'!$B253,'Faturamento SP2'!$Z$2:$Z$557,'Infos Relatório'!O$1)</f>
        <v>0</v>
      </c>
      <c r="U253" s="23">
        <f>COUNTIFS('Faturamento SP2'!$D$2:$D$557,'Infos Relatório'!$B$245,'Faturamento SP2'!$E$2:$E$557,'Infos Relatório'!$B253,'Faturamento SP2'!$Z$2:$Z$557,'Infos Relatório'!U$1)</f>
        <v>0</v>
      </c>
      <c r="V253" s="14">
        <f>SUMIFS('Faturamento SP2'!$G$2:$G$557,'Faturamento SP2'!$D$2:$D$557,'Infos Relatório'!$B$245,'Faturamento SP2'!$E$2:$E$557,'Infos Relatório'!$B253,'Faturamento SP2'!$Z$2:$Z$557,'Infos Relatório'!U$1)</f>
        <v>0</v>
      </c>
      <c r="W253" s="14">
        <f>SUMIFS('Faturamento SP2'!$J$2:$J$557,'Faturamento SP2'!$D$2:$D$557,'Infos Relatório'!$B$245,'Faturamento SP2'!$E$2:$E$557,'Infos Relatório'!$B253,'Faturamento SP2'!$Z$2:$Z$557,'Infos Relatório'!U$1)</f>
        <v>0</v>
      </c>
      <c r="X253" s="15">
        <f>SUMIFS('Faturamento SP2'!$O$2:$O$557,'Faturamento SP2'!$D$2:$D$557,'Infos Relatório'!$B$245,'Faturamento SP2'!$E$2:$E$557,'Infos Relatório'!$B253,'Faturamento SP2'!$Z$2:$Z$557,'Infos Relatório'!U$1,'Faturamento SP2'!$T$2:$T$557,"Sim")+SUMIFS('Faturamento SP2'!$P$2:$P$557,'Faturamento SP2'!$D$2:$D$557,'Infos Relatório'!$B$245,'Faturamento SP2'!$E$2:$E$557,'Infos Relatório'!$B253,'Faturamento SP2'!$Z$2:$Z$557,'Infos Relatório'!U$1,'Faturamento SP2'!$T$2:$T$557,"Sim")</f>
        <v>0</v>
      </c>
      <c r="Y253" s="27" t="e">
        <f t="shared" si="99"/>
        <v>#DIV/0!</v>
      </c>
      <c r="Z253" s="24">
        <f>SUMIFS('Faturamento SP2'!$H$2:$H$557,'Faturamento SP2'!$D$2:$D$557,'Infos Relatório'!$B$245,'Faturamento SP2'!$E$2:$E$557,'Infos Relatório'!$B253,'Faturamento SP2'!$Z$2:$Z$557,'Infos Relatório'!U$1)</f>
        <v>0</v>
      </c>
      <c r="AA253" s="23">
        <f>COUNTIFS('Faturamento SP2'!$D$2:$D$557,'Infos Relatório'!$B$245,'Faturamento SP2'!$E$2:$E$557,'Infos Relatório'!$B253,'Faturamento SP2'!$Z$2:$Z$557,'Infos Relatório'!AA$1)</f>
        <v>0</v>
      </c>
      <c r="AB253" s="14">
        <f>SUMIFS('Faturamento SP2'!$G$2:$G$557,'Faturamento SP2'!$D$2:$D$557,'Infos Relatório'!$B$245,'Faturamento SP2'!$E$2:$E$557,'Infos Relatório'!$B253,'Faturamento SP2'!$Z$2:$Z$557,'Infos Relatório'!AA$1)</f>
        <v>0</v>
      </c>
      <c r="AC253" s="14">
        <f>SUMIFS('Faturamento SP2'!$J$2:$J$557,'Faturamento SP2'!$D$2:$D$557,'Infos Relatório'!$B$245,'Faturamento SP2'!$E$2:$E$557,'Infos Relatório'!$B253,'Faturamento SP2'!$Z$2:$Z$557,'Infos Relatório'!AA$1)</f>
        <v>0</v>
      </c>
      <c r="AD253" s="15">
        <f>SUMIFS('Faturamento SP2'!$O$2:$O$557,'Faturamento SP2'!$D$2:$D$557,'Infos Relatório'!$B$245,'Faturamento SP2'!$E$2:$E$557,'Infos Relatório'!$B253,'Faturamento SP2'!$Z$2:$Z$557,'Infos Relatório'!AA$1,'Faturamento SP2'!$T$2:$T$557,"Sim")+SUMIFS('Faturamento SP2'!$P$2:$P$557,'Faturamento SP2'!$D$2:$D$557,'Infos Relatório'!$B$245,'Faturamento SP2'!$E$2:$E$557,'Infos Relatório'!$B253,'Faturamento SP2'!$Z$2:$Z$557,'Infos Relatório'!AA$1,'Faturamento SP2'!$T$2:$T$557,"Sim")</f>
        <v>0</v>
      </c>
      <c r="AE253" s="27" t="e">
        <f t="shared" si="100"/>
        <v>#DIV/0!</v>
      </c>
      <c r="AF253" s="24">
        <f>SUMIFS('Faturamento SP2'!$H$2:$H$557,'Faturamento SP2'!$D$2:$D$557,'Infos Relatório'!$B$245,'Faturamento SP2'!$E$2:$E$557,'Infos Relatório'!$B253,'Faturamento SP2'!$Z$2:$Z$557,'Infos Relatório'!AA$1)</f>
        <v>0</v>
      </c>
      <c r="AG253" s="23">
        <f>COUNTIFS('Faturamento SP2'!$D$2:$D$557,'Infos Relatório'!$B$245,'Faturamento SP2'!$E$2:$E$557,'Infos Relatório'!$B253,'Faturamento SP2'!$Z$2:$Z$557,'Infos Relatório'!AG$1)</f>
        <v>0</v>
      </c>
      <c r="AH253" s="14">
        <f>SUMIFS('Faturamento SP2'!$G$2:$G$557,'Faturamento SP2'!$D$2:$D$557,'Infos Relatório'!$B$245,'Faturamento SP2'!$E$2:$E$557,'Infos Relatório'!$B253,'Faturamento SP2'!$Z$2:$Z$557,'Infos Relatório'!AG$1)</f>
        <v>0</v>
      </c>
      <c r="AI253" s="14">
        <f>SUMIFS('Faturamento SP2'!$J$2:$J$557,'Faturamento SP2'!$D$2:$D$557,'Infos Relatório'!$B$245,'Faturamento SP2'!$E$2:$E$557,'Infos Relatório'!$B253,'Faturamento SP2'!$Z$2:$Z$557,'Infos Relatório'!AG$1)</f>
        <v>0</v>
      </c>
      <c r="AJ253" s="15">
        <f>SUMIFS('Faturamento SP2'!$O$2:$O$557,'Faturamento SP2'!$D$2:$D$557,'Infos Relatório'!$B$245,'Faturamento SP2'!$E$2:$E$557,'Infos Relatório'!$B253,'Faturamento SP2'!$Z$2:$Z$557,'Infos Relatório'!AG$1,'Faturamento SP2'!$T$2:$T$557,"Sim")+SUMIFS('Faturamento SP2'!$P$2:$P$557,'Faturamento SP2'!$D$2:$D$557,'Infos Relatório'!$B$245,'Faturamento SP2'!$E$2:$E$557,'Infos Relatório'!$B253,'Faturamento SP2'!$Z$2:$Z$557,'Infos Relatório'!AG$1,'Faturamento SP2'!$T$2:$T$557,"Sim")</f>
        <v>0</v>
      </c>
      <c r="AK253" s="27" t="e">
        <f t="shared" si="101"/>
        <v>#DIV/0!</v>
      </c>
      <c r="AL253" s="24">
        <f>SUMIFS('Faturamento SP2'!$H$2:$H$557,'Faturamento SP2'!$D$2:$D$557,'Infos Relatório'!$B$245,'Faturamento SP2'!$E$2:$E$557,'Infos Relatório'!$B253,'Faturamento SP2'!$Z$2:$Z$557,'Infos Relatório'!AG$1)</f>
        <v>0</v>
      </c>
      <c r="AM253" s="23">
        <f>COUNTIFS('Faturamento SP2'!$D$2:$D$557,'Infos Relatório'!$B$245,'Faturamento SP2'!$E$2:$E$557,'Infos Relatório'!$B253,'Faturamento SP2'!$Z$2:$Z$557,'Infos Relatório'!AM$1)</f>
        <v>0</v>
      </c>
      <c r="AN253" s="14">
        <f>SUMIFS('Faturamento SP2'!$G$2:$G$557,'Faturamento SP2'!$D$2:$D$557,'Infos Relatório'!$B$245,'Faturamento SP2'!$E$2:$E$557,'Infos Relatório'!$B253,'Faturamento SP2'!$Z$2:$Z$557,'Infos Relatório'!AM$1)</f>
        <v>0</v>
      </c>
      <c r="AO253" s="14">
        <f>SUMIFS('Faturamento SP2'!$J$2:$J$557,'Faturamento SP2'!$D$2:$D$557,'Infos Relatório'!$B$245,'Faturamento SP2'!$E$2:$E$557,'Infos Relatório'!$B253,'Faturamento SP2'!$Z$2:$Z$557,'Infos Relatório'!AM$1)</f>
        <v>0</v>
      </c>
      <c r="AP253" s="15">
        <f>SUMIFS('Faturamento SP2'!$O$2:$O$557,'Faturamento SP2'!$D$2:$D$557,'Infos Relatório'!$B$245,'Faturamento SP2'!$E$2:$E$557,'Infos Relatório'!$B253,'Faturamento SP2'!$Z$2:$Z$557,'Infos Relatório'!AM$1,'Faturamento SP2'!$T$2:$T$557,"Sim")+SUMIFS('Faturamento SP2'!$P$2:$P$557,'Faturamento SP2'!$D$2:$D$557,'Infos Relatório'!$B$245,'Faturamento SP2'!$E$2:$E$557,'Infos Relatório'!$B253,'Faturamento SP2'!$Z$2:$Z$557,'Infos Relatório'!AM$1,'Faturamento SP2'!$T$2:$T$557,"Sim")</f>
        <v>0</v>
      </c>
      <c r="AQ253" s="27" t="e">
        <f t="shared" si="102"/>
        <v>#DIV/0!</v>
      </c>
      <c r="AR253" s="24">
        <f>SUMIFS('Faturamento SP2'!$H$2:$H$557,'Faturamento SP2'!$D$2:$D$557,'Infos Relatório'!$B$245,'Faturamento SP2'!$E$2:$E$557,'Infos Relatório'!$B253,'Faturamento SP2'!$Z$2:$Z$557,'Infos Relatório'!AM$1)</f>
        <v>0</v>
      </c>
      <c r="AS253" s="23">
        <f>COUNTIFS('Faturamento SP2'!$D$2:$D$557,'Infos Relatório'!$B$245,'Faturamento SP2'!$E$2:$E$557,'Infos Relatório'!$B253,'Faturamento SP2'!$Z$2:$Z$557,'Infos Relatório'!AS$1)</f>
        <v>0</v>
      </c>
      <c r="AT253" s="14">
        <f>SUMIFS('Faturamento SP2'!$G$2:$G$557,'Faturamento SP2'!$D$2:$D$557,'Infos Relatório'!$B$245,'Faturamento SP2'!$E$2:$E$557,'Infos Relatório'!$B253,'Faturamento SP2'!$Z$2:$Z$557,'Infos Relatório'!AS$1)</f>
        <v>0</v>
      </c>
      <c r="AU253" s="14">
        <f>SUMIFS('Faturamento SP2'!$J$2:$J$557,'Faturamento SP2'!$D$2:$D$557,'Infos Relatório'!$B$245,'Faturamento SP2'!$E$2:$E$557,'Infos Relatório'!$B253,'Faturamento SP2'!$Z$2:$Z$557,'Infos Relatório'!AS$1)</f>
        <v>0</v>
      </c>
      <c r="AV253" s="15">
        <f>SUMIFS('Faturamento SP2'!$O$2:$O$557,'Faturamento SP2'!$D$2:$D$557,'Infos Relatório'!$B$245,'Faturamento SP2'!$E$2:$E$557,'Infos Relatório'!$B253,'Faturamento SP2'!$Z$2:$Z$557,'Infos Relatório'!AS$1,'Faturamento SP2'!$T$2:$T$557,"Sim")+SUMIFS('Faturamento SP2'!$P$2:$P$557,'Faturamento SP2'!$D$2:$D$557,'Infos Relatório'!$B$245,'Faturamento SP2'!$E$2:$E$557,'Infos Relatório'!$B253,'Faturamento SP2'!$Z$2:$Z$557,'Infos Relatório'!AS$1,'Faturamento SP2'!$T$2:$T$557,"Sim")</f>
        <v>0</v>
      </c>
      <c r="AW253" s="27" t="e">
        <f t="shared" si="103"/>
        <v>#DIV/0!</v>
      </c>
      <c r="AX253" s="24">
        <f>SUMIFS('Faturamento SP2'!$H$2:$H$557,'Faturamento SP2'!$D$2:$D$557,'Infos Relatório'!$B$245,'Faturamento SP2'!$E$2:$E$557,'Infos Relatório'!$B253,'Faturamento SP2'!$Z$2:$Z$557,'Infos Relatório'!AS$1)</f>
        <v>0</v>
      </c>
      <c r="AY253" s="23">
        <f>COUNTIFS('Faturamento SP2'!$D$2:$D$557,'Infos Relatório'!$B$245,'Faturamento SP2'!$E$2:$E$557,'Infos Relatório'!$B253,'Faturamento SP2'!$Z$2:$Z$557,'Infos Relatório'!AY$1)</f>
        <v>0</v>
      </c>
      <c r="AZ253" s="14">
        <f>SUMIFS('Faturamento SP2'!$G$2:$G$557,'Faturamento SP2'!$D$2:$D$557,'Infos Relatório'!$B$245,'Faturamento SP2'!$E$2:$E$557,'Infos Relatório'!$B253,'Faturamento SP2'!$Z$2:$Z$557,'Infos Relatório'!AY$1)</f>
        <v>0</v>
      </c>
      <c r="BA253" s="14">
        <f>SUMIFS('Faturamento SP2'!$J$2:$J$557,'Faturamento SP2'!$D$2:$D$557,'Infos Relatório'!$B$245,'Faturamento SP2'!$E$2:$E$557,'Infos Relatório'!$B253,'Faturamento SP2'!$Z$2:$Z$557,'Infos Relatório'!AY$1)</f>
        <v>0</v>
      </c>
      <c r="BB253" s="15">
        <f>SUMIFS('Faturamento SP2'!$O$2:$O$557,'Faturamento SP2'!$D$2:$D$557,'Infos Relatório'!$B$245,'Faturamento SP2'!$E$2:$E$557,'Infos Relatório'!$B253,'Faturamento SP2'!$Z$2:$Z$557,'Infos Relatório'!AY$1,'Faturamento SP2'!$T$2:$T$557,"Sim")+SUMIFS('Faturamento SP2'!$P$2:$P$557,'Faturamento SP2'!$D$2:$D$557,'Infos Relatório'!$B$245,'Faturamento SP2'!$E$2:$E$557,'Infos Relatório'!$B253,'Faturamento SP2'!$Z$2:$Z$557,'Infos Relatório'!AY$1,'Faturamento SP2'!$T$2:$T$557,"Sim")</f>
        <v>0</v>
      </c>
      <c r="BC253" s="27" t="e">
        <f t="shared" si="104"/>
        <v>#DIV/0!</v>
      </c>
      <c r="BD253" s="24">
        <f>SUMIFS('Faturamento SP2'!$H$2:$H$557,'Faturamento SP2'!$D$2:$D$557,'Infos Relatório'!$B$245,'Faturamento SP2'!$E$2:$E$557,'Infos Relatório'!$B253,'Faturamento SP2'!$Z$2:$Z$557,'Infos Relatório'!AY$1)</f>
        <v>0</v>
      </c>
      <c r="BE253" s="23">
        <f>COUNTIFS('Faturamento SP2'!$D$2:$D$557,'Infos Relatório'!$B$245,'Faturamento SP2'!$E$2:$E$557,'Infos Relatório'!$B253,'Faturamento SP2'!$Z$2:$Z$557,'Infos Relatório'!BE$1)</f>
        <v>0</v>
      </c>
      <c r="BF253" s="14">
        <f>SUMIFS('Faturamento SP2'!$G$2:$G$557,'Faturamento SP2'!$D$2:$D$557,'Infos Relatório'!$B$245,'Faturamento SP2'!$E$2:$E$557,'Infos Relatório'!$B253,'Faturamento SP2'!$Z$2:$Z$557,'Infos Relatório'!BE$1)</f>
        <v>0</v>
      </c>
      <c r="BG253" s="14">
        <f>SUMIFS('Faturamento SP2'!$J$2:$J$557,'Faturamento SP2'!$D$2:$D$557,'Infos Relatório'!$B$245,'Faturamento SP2'!$E$2:$E$557,'Infos Relatório'!$B253,'Faturamento SP2'!$Z$2:$Z$557,'Infos Relatório'!BE$1)</f>
        <v>0</v>
      </c>
      <c r="BH253" s="15">
        <f>SUMIFS('Faturamento SP2'!$O$2:$O$557,'Faturamento SP2'!$D$2:$D$557,'Infos Relatório'!$B$245,'Faturamento SP2'!$E$2:$E$557,'Infos Relatório'!$B253,'Faturamento SP2'!$Z$2:$Z$557,'Infos Relatório'!BE$1,'Faturamento SP2'!$T$2:$T$557,"Sim")+SUMIFS('Faturamento SP2'!$P$2:$P$557,'Faturamento SP2'!$D$2:$D$557,'Infos Relatório'!$B$245,'Faturamento SP2'!$E$2:$E$557,'Infos Relatório'!$B253,'Faturamento SP2'!$Z$2:$Z$557,'Infos Relatório'!BE$1,'Faturamento SP2'!$T$2:$T$557,"Sim")</f>
        <v>0</v>
      </c>
      <c r="BI253" s="27" t="e">
        <f t="shared" si="105"/>
        <v>#DIV/0!</v>
      </c>
      <c r="BJ253" s="24">
        <f>SUMIFS('Faturamento SP2'!$H$2:$H$557,'Faturamento SP2'!$D$2:$D$557,'Infos Relatório'!$B$245,'Faturamento SP2'!$E$2:$E$557,'Infos Relatório'!$B253,'Faturamento SP2'!$Z$2:$Z$557,'Infos Relatório'!BE$1)</f>
        <v>0</v>
      </c>
      <c r="BK253" s="23">
        <f>COUNTIFS('Faturamento SP2'!$D$2:$D$557,'Infos Relatório'!$B$245,'Faturamento SP2'!$E$2:$E$557,'Infos Relatório'!$B253,'Faturamento SP2'!$Z$2:$Z$557,'Infos Relatório'!BK$1)</f>
        <v>0</v>
      </c>
      <c r="BL253" s="14">
        <f>SUMIFS('Faturamento SP2'!$G$2:$G$557,'Faturamento SP2'!$D$2:$D$557,'Infos Relatório'!$B$245,'Faturamento SP2'!$E$2:$E$557,'Infos Relatório'!$B253,'Faturamento SP2'!$Z$2:$Z$557,'Infos Relatório'!BK$1)</f>
        <v>0</v>
      </c>
      <c r="BM253" s="14">
        <f>SUMIFS('Faturamento SP2'!$J$2:$J$557,'Faturamento SP2'!$D$2:$D$557,'Infos Relatório'!$B$245,'Faturamento SP2'!$E$2:$E$557,'Infos Relatório'!$B253,'Faturamento SP2'!$Z$2:$Z$557,'Infos Relatório'!BK$1)</f>
        <v>0</v>
      </c>
      <c r="BN253" s="15">
        <f>SUMIFS('Faturamento SP2'!$O$2:$O$557,'Faturamento SP2'!$D$2:$D$557,'Infos Relatório'!$B$245,'Faturamento SP2'!$E$2:$E$557,'Infos Relatório'!$B253,'Faturamento SP2'!$Z$2:$Z$557,'Infos Relatório'!BK$1,'Faturamento SP2'!$T$2:$T$557,"Sim")+SUMIFS('Faturamento SP2'!$P$2:$P$557,'Faturamento SP2'!$D$2:$D$557,'Infos Relatório'!$B$245,'Faturamento SP2'!$E$2:$E$557,'Infos Relatório'!$B253,'Faturamento SP2'!$Z$2:$Z$557,'Infos Relatório'!BK$1,'Faturamento SP2'!$T$2:$T$557,"Sim")</f>
        <v>0</v>
      </c>
      <c r="BO253" s="27" t="e">
        <f t="shared" si="106"/>
        <v>#DIV/0!</v>
      </c>
      <c r="BP253" s="24">
        <f>SUMIFS('Faturamento SP2'!$H$2:$H$557,'Faturamento SP2'!$D$2:$D$557,'Infos Relatório'!$B$245,'Faturamento SP2'!$E$2:$E$557,'Infos Relatório'!$B253,'Faturamento SP2'!$Z$2:$Z$557,'Infos Relatório'!BK$1)</f>
        <v>0</v>
      </c>
      <c r="BQ253" s="23">
        <f>COUNTIFS('Faturamento SP2'!$D$2:$D$557,'Infos Relatório'!$B$245,'Faturamento SP2'!$E$2:$E$557,'Infos Relatório'!$B253,'Faturamento SP2'!$Z$2:$Z$557,'Infos Relatório'!BQ$1)</f>
        <v>0</v>
      </c>
      <c r="BR253" s="14">
        <f>SUMIFS('Faturamento SP2'!$G$2:$G$557,'Faturamento SP2'!$D$2:$D$557,'Infos Relatório'!$B$245,'Faturamento SP2'!$E$2:$E$557,'Infos Relatório'!$B253,'Faturamento SP2'!$Z$2:$Z$557,'Infos Relatório'!BQ$1)</f>
        <v>0</v>
      </c>
      <c r="BS253" s="14">
        <f>SUMIFS('Faturamento SP2'!$J$2:$J$557,'Faturamento SP2'!$D$2:$D$557,'Infos Relatório'!$B$245,'Faturamento SP2'!$E$2:$E$557,'Infos Relatório'!$B253,'Faturamento SP2'!$Z$2:$Z$557,'Infos Relatório'!BQ$1)</f>
        <v>0</v>
      </c>
      <c r="BT253" s="15">
        <f>SUMIFS('Faturamento SP2'!$O$2:$O$557,'Faturamento SP2'!$D$2:$D$557,'Infos Relatório'!$B$245,'Faturamento SP2'!$E$2:$E$557,'Infos Relatório'!$B253,'Faturamento SP2'!$Z$2:$Z$557,'Infos Relatório'!BQ$1,'Faturamento SP2'!$T$2:$T$557,"Sim")+SUMIFS('Faturamento SP2'!$P$2:$P$557,'Faturamento SP2'!$D$2:$D$557,'Infos Relatório'!$B$245,'Faturamento SP2'!$E$2:$E$557,'Infos Relatório'!$B253,'Faturamento SP2'!$Z$2:$Z$557,'Infos Relatório'!BQ$1,'Faturamento SP2'!$T$2:$T$557,"Sim")</f>
        <v>0</v>
      </c>
      <c r="BU253" s="27" t="e">
        <f t="shared" si="107"/>
        <v>#DIV/0!</v>
      </c>
      <c r="BV253" s="24">
        <f>SUMIFS('Faturamento SP2'!$H$2:$H$557,'Faturamento SP2'!$D$2:$D$557,'Infos Relatório'!$B$245,'Faturamento SP2'!$E$2:$E$557,'Infos Relatório'!$B253,'Faturamento SP2'!$Z$2:$Z$557,'Infos Relatório'!BQ$1)</f>
        <v>0</v>
      </c>
    </row>
    <row r="254" spans="2:74">
      <c r="B254" s="17" t="s">
        <v>244</v>
      </c>
      <c r="C254" s="23">
        <f>COUNTIFS('Faturamento SP2'!$D$2:$D$557,'Infos Relatório'!$B$245,'Faturamento SP2'!$E$2:$E$557,'Infos Relatório'!$B254,'Faturamento SP2'!$Z$2:$Z$557,'Infos Relatório'!C$1)</f>
        <v>0</v>
      </c>
      <c r="D254" s="14">
        <f>SUMIFS('Faturamento SP2'!$G$2:$G$557,'Faturamento SP2'!$D$2:$D$557,'Infos Relatório'!$B$245,'Faturamento SP2'!$E$2:$E$557,'Infos Relatório'!$B254,'Faturamento SP2'!$Z$2:$Z$557,'Infos Relatório'!C$1)</f>
        <v>0</v>
      </c>
      <c r="E254" s="55">
        <f>SUMIFS('Faturamento SP2'!$J$2:$J$557,'Faturamento SP2'!$D$2:$D$557,'Infos Relatório'!$B$245,'Faturamento SP2'!$E$2:$E$557,'Infos Relatório'!$B254,'Faturamento SP2'!$Z$2:$Z$557,'Infos Relatório'!C$1)</f>
        <v>0</v>
      </c>
      <c r="F254" s="15">
        <f>SUMIFS('Faturamento SP2'!$O$2:$O$557,'Faturamento SP2'!$D$2:$D$557,'Infos Relatório'!$B$245,'Faturamento SP2'!$E$2:$E$557,'Infos Relatório'!$B254,'Faturamento SP2'!$Z$2:$Z$557,'Infos Relatório'!C$1,'Faturamento SP2'!$T$2:$T$557,"Sim")+SUMIFS('Faturamento SP2'!$P$2:$P$557,'Faturamento SP2'!$D$2:$D$557,'Infos Relatório'!$B$245,'Faturamento SP2'!$E$2:$E$557,'Infos Relatório'!$B254,'Faturamento SP2'!$Z$2:$Z$557,'Infos Relatório'!C$1,'Faturamento SP2'!$T$2:$T$557,"Sim")</f>
        <v>0</v>
      </c>
      <c r="G254" s="60" t="e">
        <f t="shared" si="96"/>
        <v>#DIV/0!</v>
      </c>
      <c r="H254" s="24">
        <f>SUMIFS('Faturamento SP2'!$H$2:$H$557,'Faturamento SP2'!$D$2:$D$557,'Infos Relatório'!$B$245,'Faturamento SP2'!$E$2:$E$557,'Infos Relatório'!$B254,'Faturamento SP2'!$Z$2:$Z$557,'Infos Relatório'!C$1)</f>
        <v>0</v>
      </c>
      <c r="I254" s="23">
        <f>COUNTIFS('Faturamento SP2'!$D$2:$D$557,'Infos Relatório'!$B$245,'Faturamento SP2'!$E$2:$E$557,'Infos Relatório'!$B254,'Faturamento SP2'!$Z$2:$Z$557,'Infos Relatório'!I$1)</f>
        <v>0</v>
      </c>
      <c r="J254" s="14">
        <f>SUMIFS('Faturamento SP2'!$G$2:$G$557,'Faturamento SP2'!$D$2:$D$557,'Infos Relatório'!$B$245,'Faturamento SP2'!$E$2:$E$557,'Infos Relatório'!$B254,'Faturamento SP2'!$Z$2:$Z$557,'Infos Relatório'!I$1)</f>
        <v>0</v>
      </c>
      <c r="K254" s="55">
        <f>SUMIFS('Faturamento SP2'!$J$2:$J$557,'Faturamento SP2'!$D$2:$D$557,'Infos Relatório'!$B$245,'Faturamento SP2'!$E$2:$E$557,'Infos Relatório'!$B254,'Faturamento SP2'!$Z$2:$Z$557,'Infos Relatório'!I$1)</f>
        <v>0</v>
      </c>
      <c r="L254" s="15">
        <f>SUMIFS('Faturamento SP2'!$O$2:$O$557,'Faturamento SP2'!$D$2:$D$557,'Infos Relatório'!$B$245,'Faturamento SP2'!$E$2:$E$557,'Infos Relatório'!$B254,'Faturamento SP2'!$Z$2:$Z$557,'Infos Relatório'!I$1,'Faturamento SP2'!$T$2:$T$557,"Sim")+SUMIFS('Faturamento SP2'!$P$2:$P$557,'Faturamento SP2'!$D$2:$D$557,'Infos Relatório'!$B$245,'Faturamento SP2'!$E$2:$E$557,'Infos Relatório'!$B254,'Faturamento SP2'!$Z$2:$Z$557,'Infos Relatório'!I$1,'Faturamento SP2'!$T$2:$T$557,"Sim")</f>
        <v>0</v>
      </c>
      <c r="M254" s="27" t="e">
        <f t="shared" si="97"/>
        <v>#DIV/0!</v>
      </c>
      <c r="N254" s="24">
        <f>SUMIFS('Faturamento SP2'!$H$2:$H$557,'Faturamento SP2'!$D$2:$D$557,'Infos Relatório'!$B$245,'Faturamento SP2'!$E$2:$E$557,'Infos Relatório'!$B254,'Faturamento SP2'!$Z$2:$Z$557,'Infos Relatório'!I$1)</f>
        <v>0</v>
      </c>
      <c r="O254" s="23">
        <f>COUNTIFS('Faturamento SP2'!$D$2:$D$557,'Infos Relatório'!$B$245,'Faturamento SP2'!$E$2:$E$557,'Infos Relatório'!$B254,'Faturamento SP2'!$Z$2:$Z$557,'Infos Relatório'!O$1)</f>
        <v>0</v>
      </c>
      <c r="P254" s="14">
        <f>SUMIFS('Faturamento SP2'!$G$2:$G$557,'Faturamento SP2'!$D$2:$D$557,'Infos Relatório'!$B$245,'Faturamento SP2'!$E$2:$E$557,'Infos Relatório'!$B254,'Faturamento SP2'!$Z$2:$Z$557,'Infos Relatório'!O$1)</f>
        <v>0</v>
      </c>
      <c r="Q254" s="14">
        <f>SUMIFS('Faturamento SP2'!$J$2:$J$557,'Faturamento SP2'!$D$2:$D$557,'Infos Relatório'!$B$245,'Faturamento SP2'!$E$2:$E$557,'Infos Relatório'!$B254,'Faturamento SP2'!$Z$2:$Z$557,'Infos Relatório'!O$1)</f>
        <v>0</v>
      </c>
      <c r="R254" s="15">
        <f>SUMIFS('Faturamento SP2'!$O$2:$O$557,'Faturamento SP2'!$D$2:$D$557,'Infos Relatório'!$B$245,'Faturamento SP2'!$E$2:$E$557,'Infos Relatório'!$B254,'Faturamento SP2'!$Z$2:$Z$557,'Infos Relatório'!O$1,'Faturamento SP2'!$T$2:$T$557,"Sim")+SUMIFS('Faturamento SP2'!$P$2:$P$557,'Faturamento SP2'!$D$2:$D$557,'Infos Relatório'!$B$245,'Faturamento SP2'!$E$2:$E$557,'Infos Relatório'!$B254,'Faturamento SP2'!$Z$2:$Z$557,'Infos Relatório'!O$1,'Faturamento SP2'!$T$2:$T$557,"Sim")</f>
        <v>0</v>
      </c>
      <c r="S254" s="27" t="e">
        <f t="shared" si="98"/>
        <v>#DIV/0!</v>
      </c>
      <c r="T254" s="24">
        <f>SUMIFS('Faturamento SP2'!$H$2:$H$557,'Faturamento SP2'!$D$2:$D$557,'Infos Relatório'!$B$245,'Faturamento SP2'!$E$2:$E$557,'Infos Relatório'!$B254,'Faturamento SP2'!$Z$2:$Z$557,'Infos Relatório'!O$1)</f>
        <v>0</v>
      </c>
      <c r="U254" s="23">
        <f>COUNTIFS('Faturamento SP2'!$D$2:$D$557,'Infos Relatório'!$B$245,'Faturamento SP2'!$E$2:$E$557,'Infos Relatório'!$B254,'Faturamento SP2'!$Z$2:$Z$557,'Infos Relatório'!U$1)</f>
        <v>0</v>
      </c>
      <c r="V254" s="14">
        <f>SUMIFS('Faturamento SP2'!$G$2:$G$557,'Faturamento SP2'!$D$2:$D$557,'Infos Relatório'!$B$245,'Faturamento SP2'!$E$2:$E$557,'Infos Relatório'!$B254,'Faturamento SP2'!$Z$2:$Z$557,'Infos Relatório'!U$1)</f>
        <v>0</v>
      </c>
      <c r="W254" s="14">
        <f>SUMIFS('Faturamento SP2'!$J$2:$J$557,'Faturamento SP2'!$D$2:$D$557,'Infos Relatório'!$B$245,'Faturamento SP2'!$E$2:$E$557,'Infos Relatório'!$B254,'Faturamento SP2'!$Z$2:$Z$557,'Infos Relatório'!U$1)</f>
        <v>0</v>
      </c>
      <c r="X254" s="15">
        <f>SUMIFS('Faturamento SP2'!$O$2:$O$557,'Faturamento SP2'!$D$2:$D$557,'Infos Relatório'!$B$245,'Faturamento SP2'!$E$2:$E$557,'Infos Relatório'!$B254,'Faturamento SP2'!$Z$2:$Z$557,'Infos Relatório'!U$1,'Faturamento SP2'!$T$2:$T$557,"Sim")+SUMIFS('Faturamento SP2'!$P$2:$P$557,'Faturamento SP2'!$D$2:$D$557,'Infos Relatório'!$B$245,'Faturamento SP2'!$E$2:$E$557,'Infos Relatório'!$B254,'Faturamento SP2'!$Z$2:$Z$557,'Infos Relatório'!U$1,'Faturamento SP2'!$T$2:$T$557,"Sim")</f>
        <v>0</v>
      </c>
      <c r="Y254" s="27" t="e">
        <f t="shared" si="99"/>
        <v>#DIV/0!</v>
      </c>
      <c r="Z254" s="24">
        <f>SUMIFS('Faturamento SP2'!$H$2:$H$557,'Faturamento SP2'!$D$2:$D$557,'Infos Relatório'!$B$245,'Faturamento SP2'!$E$2:$E$557,'Infos Relatório'!$B254,'Faturamento SP2'!$Z$2:$Z$557,'Infos Relatório'!U$1)</f>
        <v>0</v>
      </c>
      <c r="AA254" s="23">
        <f>COUNTIFS('Faturamento SP2'!$D$2:$D$557,'Infos Relatório'!$B$245,'Faturamento SP2'!$E$2:$E$557,'Infos Relatório'!$B254,'Faturamento SP2'!$Z$2:$Z$557,'Infos Relatório'!AA$1)</f>
        <v>0</v>
      </c>
      <c r="AB254" s="14">
        <f>SUMIFS('Faturamento SP2'!$G$2:$G$557,'Faturamento SP2'!$D$2:$D$557,'Infos Relatório'!$B$245,'Faturamento SP2'!$E$2:$E$557,'Infos Relatório'!$B254,'Faturamento SP2'!$Z$2:$Z$557,'Infos Relatório'!AA$1)</f>
        <v>0</v>
      </c>
      <c r="AC254" s="14">
        <f>SUMIFS('Faturamento SP2'!$J$2:$J$557,'Faturamento SP2'!$D$2:$D$557,'Infos Relatório'!$B$245,'Faturamento SP2'!$E$2:$E$557,'Infos Relatório'!$B254,'Faturamento SP2'!$Z$2:$Z$557,'Infos Relatório'!AA$1)</f>
        <v>0</v>
      </c>
      <c r="AD254" s="15">
        <f>SUMIFS('Faturamento SP2'!$O$2:$O$557,'Faturamento SP2'!$D$2:$D$557,'Infos Relatório'!$B$245,'Faturamento SP2'!$E$2:$E$557,'Infos Relatório'!$B254,'Faturamento SP2'!$Z$2:$Z$557,'Infos Relatório'!AA$1,'Faturamento SP2'!$T$2:$T$557,"Sim")+SUMIFS('Faturamento SP2'!$P$2:$P$557,'Faturamento SP2'!$D$2:$D$557,'Infos Relatório'!$B$245,'Faturamento SP2'!$E$2:$E$557,'Infos Relatório'!$B254,'Faturamento SP2'!$Z$2:$Z$557,'Infos Relatório'!AA$1,'Faturamento SP2'!$T$2:$T$557,"Sim")</f>
        <v>0</v>
      </c>
      <c r="AE254" s="27" t="e">
        <f t="shared" si="100"/>
        <v>#DIV/0!</v>
      </c>
      <c r="AF254" s="24">
        <f>SUMIFS('Faturamento SP2'!$H$2:$H$557,'Faturamento SP2'!$D$2:$D$557,'Infos Relatório'!$B$245,'Faturamento SP2'!$E$2:$E$557,'Infos Relatório'!$B254,'Faturamento SP2'!$Z$2:$Z$557,'Infos Relatório'!AA$1)</f>
        <v>0</v>
      </c>
      <c r="AG254" s="23">
        <f>COUNTIFS('Faturamento SP2'!$D$2:$D$557,'Infos Relatório'!$B$245,'Faturamento SP2'!$E$2:$E$557,'Infos Relatório'!$B254,'Faturamento SP2'!$Z$2:$Z$557,'Infos Relatório'!AG$1)</f>
        <v>0</v>
      </c>
      <c r="AH254" s="14">
        <f>SUMIFS('Faturamento SP2'!$G$2:$G$557,'Faturamento SP2'!$D$2:$D$557,'Infos Relatório'!$B$245,'Faturamento SP2'!$E$2:$E$557,'Infos Relatório'!$B254,'Faturamento SP2'!$Z$2:$Z$557,'Infos Relatório'!AG$1)</f>
        <v>0</v>
      </c>
      <c r="AI254" s="14">
        <f>SUMIFS('Faturamento SP2'!$J$2:$J$557,'Faturamento SP2'!$D$2:$D$557,'Infos Relatório'!$B$245,'Faturamento SP2'!$E$2:$E$557,'Infos Relatório'!$B254,'Faturamento SP2'!$Z$2:$Z$557,'Infos Relatório'!AG$1)</f>
        <v>0</v>
      </c>
      <c r="AJ254" s="15">
        <f>SUMIFS('Faturamento SP2'!$O$2:$O$557,'Faturamento SP2'!$D$2:$D$557,'Infos Relatório'!$B$245,'Faturamento SP2'!$E$2:$E$557,'Infos Relatório'!$B254,'Faturamento SP2'!$Z$2:$Z$557,'Infos Relatório'!AG$1,'Faturamento SP2'!$T$2:$T$557,"Sim")+SUMIFS('Faturamento SP2'!$P$2:$P$557,'Faturamento SP2'!$D$2:$D$557,'Infos Relatório'!$B$245,'Faturamento SP2'!$E$2:$E$557,'Infos Relatório'!$B254,'Faturamento SP2'!$Z$2:$Z$557,'Infos Relatório'!AG$1,'Faturamento SP2'!$T$2:$T$557,"Sim")</f>
        <v>0</v>
      </c>
      <c r="AK254" s="27" t="e">
        <f t="shared" si="101"/>
        <v>#DIV/0!</v>
      </c>
      <c r="AL254" s="24">
        <f>SUMIFS('Faturamento SP2'!$H$2:$H$557,'Faturamento SP2'!$D$2:$D$557,'Infos Relatório'!$B$245,'Faturamento SP2'!$E$2:$E$557,'Infos Relatório'!$B254,'Faturamento SP2'!$Z$2:$Z$557,'Infos Relatório'!AG$1)</f>
        <v>0</v>
      </c>
      <c r="AM254" s="23">
        <f>COUNTIFS('Faturamento SP2'!$D$2:$D$557,'Infos Relatório'!$B$245,'Faturamento SP2'!$E$2:$E$557,'Infos Relatório'!$B254,'Faturamento SP2'!$Z$2:$Z$557,'Infos Relatório'!AM$1)</f>
        <v>0</v>
      </c>
      <c r="AN254" s="14">
        <f>SUMIFS('Faturamento SP2'!$G$2:$G$557,'Faturamento SP2'!$D$2:$D$557,'Infos Relatório'!$B$245,'Faturamento SP2'!$E$2:$E$557,'Infos Relatório'!$B254,'Faturamento SP2'!$Z$2:$Z$557,'Infos Relatório'!AM$1)</f>
        <v>0</v>
      </c>
      <c r="AO254" s="14">
        <f>SUMIFS('Faturamento SP2'!$J$2:$J$557,'Faturamento SP2'!$D$2:$D$557,'Infos Relatório'!$B$245,'Faturamento SP2'!$E$2:$E$557,'Infos Relatório'!$B254,'Faturamento SP2'!$Z$2:$Z$557,'Infos Relatório'!AM$1)</f>
        <v>0</v>
      </c>
      <c r="AP254" s="15">
        <f>SUMIFS('Faturamento SP2'!$O$2:$O$557,'Faturamento SP2'!$D$2:$D$557,'Infos Relatório'!$B$245,'Faturamento SP2'!$E$2:$E$557,'Infos Relatório'!$B254,'Faturamento SP2'!$Z$2:$Z$557,'Infos Relatório'!AM$1,'Faturamento SP2'!$T$2:$T$557,"Sim")+SUMIFS('Faturamento SP2'!$P$2:$P$557,'Faturamento SP2'!$D$2:$D$557,'Infos Relatório'!$B$245,'Faturamento SP2'!$E$2:$E$557,'Infos Relatório'!$B254,'Faturamento SP2'!$Z$2:$Z$557,'Infos Relatório'!AM$1,'Faturamento SP2'!$T$2:$T$557,"Sim")</f>
        <v>0</v>
      </c>
      <c r="AQ254" s="27" t="e">
        <f t="shared" si="102"/>
        <v>#DIV/0!</v>
      </c>
      <c r="AR254" s="24">
        <f>SUMIFS('Faturamento SP2'!$H$2:$H$557,'Faturamento SP2'!$D$2:$D$557,'Infos Relatório'!$B$245,'Faturamento SP2'!$E$2:$E$557,'Infos Relatório'!$B254,'Faturamento SP2'!$Z$2:$Z$557,'Infos Relatório'!AM$1)</f>
        <v>0</v>
      </c>
      <c r="AS254" s="23">
        <f>COUNTIFS('Faturamento SP2'!$D$2:$D$557,'Infos Relatório'!$B$245,'Faturamento SP2'!$E$2:$E$557,'Infos Relatório'!$B254,'Faturamento SP2'!$Z$2:$Z$557,'Infos Relatório'!AS$1)</f>
        <v>0</v>
      </c>
      <c r="AT254" s="14">
        <f>SUMIFS('Faturamento SP2'!$G$2:$G$557,'Faturamento SP2'!$D$2:$D$557,'Infos Relatório'!$B$245,'Faturamento SP2'!$E$2:$E$557,'Infos Relatório'!$B254,'Faturamento SP2'!$Z$2:$Z$557,'Infos Relatório'!AS$1)</f>
        <v>0</v>
      </c>
      <c r="AU254" s="14">
        <f>SUMIFS('Faturamento SP2'!$J$2:$J$557,'Faturamento SP2'!$D$2:$D$557,'Infos Relatório'!$B$245,'Faturamento SP2'!$E$2:$E$557,'Infos Relatório'!$B254,'Faturamento SP2'!$Z$2:$Z$557,'Infos Relatório'!AS$1)</f>
        <v>0</v>
      </c>
      <c r="AV254" s="15">
        <f>SUMIFS('Faturamento SP2'!$O$2:$O$557,'Faturamento SP2'!$D$2:$D$557,'Infos Relatório'!$B$245,'Faturamento SP2'!$E$2:$E$557,'Infos Relatório'!$B254,'Faturamento SP2'!$Z$2:$Z$557,'Infos Relatório'!AS$1,'Faturamento SP2'!$T$2:$T$557,"Sim")+SUMIFS('Faturamento SP2'!$P$2:$P$557,'Faturamento SP2'!$D$2:$D$557,'Infos Relatório'!$B$245,'Faturamento SP2'!$E$2:$E$557,'Infos Relatório'!$B254,'Faturamento SP2'!$Z$2:$Z$557,'Infos Relatório'!AS$1,'Faturamento SP2'!$T$2:$T$557,"Sim")</f>
        <v>0</v>
      </c>
      <c r="AW254" s="27" t="e">
        <f t="shared" si="103"/>
        <v>#DIV/0!</v>
      </c>
      <c r="AX254" s="24">
        <f>SUMIFS('Faturamento SP2'!$H$2:$H$557,'Faturamento SP2'!$D$2:$D$557,'Infos Relatório'!$B$245,'Faturamento SP2'!$E$2:$E$557,'Infos Relatório'!$B254,'Faturamento SP2'!$Z$2:$Z$557,'Infos Relatório'!AS$1)</f>
        <v>0</v>
      </c>
      <c r="AY254" s="23">
        <f>COUNTIFS('Faturamento SP2'!$D$2:$D$557,'Infos Relatório'!$B$245,'Faturamento SP2'!$E$2:$E$557,'Infos Relatório'!$B254,'Faturamento SP2'!$Z$2:$Z$557,'Infos Relatório'!AY$1)</f>
        <v>0</v>
      </c>
      <c r="AZ254" s="14">
        <f>SUMIFS('Faturamento SP2'!$G$2:$G$557,'Faturamento SP2'!$D$2:$D$557,'Infos Relatório'!$B$245,'Faturamento SP2'!$E$2:$E$557,'Infos Relatório'!$B254,'Faturamento SP2'!$Z$2:$Z$557,'Infos Relatório'!AY$1)</f>
        <v>0</v>
      </c>
      <c r="BA254" s="14">
        <f>SUMIFS('Faturamento SP2'!$J$2:$J$557,'Faturamento SP2'!$D$2:$D$557,'Infos Relatório'!$B$245,'Faturamento SP2'!$E$2:$E$557,'Infos Relatório'!$B254,'Faturamento SP2'!$Z$2:$Z$557,'Infos Relatório'!AY$1)</f>
        <v>0</v>
      </c>
      <c r="BB254" s="15">
        <f>SUMIFS('Faturamento SP2'!$O$2:$O$557,'Faturamento SP2'!$D$2:$D$557,'Infos Relatório'!$B$245,'Faturamento SP2'!$E$2:$E$557,'Infos Relatório'!$B254,'Faturamento SP2'!$Z$2:$Z$557,'Infos Relatório'!AY$1,'Faturamento SP2'!$T$2:$T$557,"Sim")+SUMIFS('Faturamento SP2'!$P$2:$P$557,'Faturamento SP2'!$D$2:$D$557,'Infos Relatório'!$B$245,'Faturamento SP2'!$E$2:$E$557,'Infos Relatório'!$B254,'Faturamento SP2'!$Z$2:$Z$557,'Infos Relatório'!AY$1,'Faturamento SP2'!$T$2:$T$557,"Sim")</f>
        <v>0</v>
      </c>
      <c r="BC254" s="27" t="e">
        <f t="shared" si="104"/>
        <v>#DIV/0!</v>
      </c>
      <c r="BD254" s="24">
        <f>SUMIFS('Faturamento SP2'!$H$2:$H$557,'Faturamento SP2'!$D$2:$D$557,'Infos Relatório'!$B$245,'Faturamento SP2'!$E$2:$E$557,'Infos Relatório'!$B254,'Faturamento SP2'!$Z$2:$Z$557,'Infos Relatório'!AY$1)</f>
        <v>0</v>
      </c>
      <c r="BE254" s="23">
        <f>COUNTIFS('Faturamento SP2'!$D$2:$D$557,'Infos Relatório'!$B$245,'Faturamento SP2'!$E$2:$E$557,'Infos Relatório'!$B254,'Faturamento SP2'!$Z$2:$Z$557,'Infos Relatório'!BE$1)</f>
        <v>0</v>
      </c>
      <c r="BF254" s="14">
        <f>SUMIFS('Faturamento SP2'!$G$2:$G$557,'Faturamento SP2'!$D$2:$D$557,'Infos Relatório'!$B$245,'Faturamento SP2'!$E$2:$E$557,'Infos Relatório'!$B254,'Faturamento SP2'!$Z$2:$Z$557,'Infos Relatório'!BE$1)</f>
        <v>0</v>
      </c>
      <c r="BG254" s="14">
        <f>SUMIFS('Faturamento SP2'!$J$2:$J$557,'Faturamento SP2'!$D$2:$D$557,'Infos Relatório'!$B$245,'Faturamento SP2'!$E$2:$E$557,'Infos Relatório'!$B254,'Faturamento SP2'!$Z$2:$Z$557,'Infos Relatório'!BE$1)</f>
        <v>0</v>
      </c>
      <c r="BH254" s="15">
        <f>SUMIFS('Faturamento SP2'!$O$2:$O$557,'Faturamento SP2'!$D$2:$D$557,'Infos Relatório'!$B$245,'Faturamento SP2'!$E$2:$E$557,'Infos Relatório'!$B254,'Faturamento SP2'!$Z$2:$Z$557,'Infos Relatório'!BE$1,'Faturamento SP2'!$T$2:$T$557,"Sim")+SUMIFS('Faturamento SP2'!$P$2:$P$557,'Faturamento SP2'!$D$2:$D$557,'Infos Relatório'!$B$245,'Faturamento SP2'!$E$2:$E$557,'Infos Relatório'!$B254,'Faturamento SP2'!$Z$2:$Z$557,'Infos Relatório'!BE$1,'Faturamento SP2'!$T$2:$T$557,"Sim")</f>
        <v>0</v>
      </c>
      <c r="BI254" s="27" t="e">
        <f t="shared" si="105"/>
        <v>#DIV/0!</v>
      </c>
      <c r="BJ254" s="24">
        <f>SUMIFS('Faturamento SP2'!$H$2:$H$557,'Faturamento SP2'!$D$2:$D$557,'Infos Relatório'!$B$245,'Faturamento SP2'!$E$2:$E$557,'Infos Relatório'!$B254,'Faturamento SP2'!$Z$2:$Z$557,'Infos Relatório'!BE$1)</f>
        <v>0</v>
      </c>
      <c r="BK254" s="23">
        <f>COUNTIFS('Faturamento SP2'!$D$2:$D$557,'Infos Relatório'!$B$245,'Faturamento SP2'!$E$2:$E$557,'Infos Relatório'!$B254,'Faturamento SP2'!$Z$2:$Z$557,'Infos Relatório'!BK$1)</f>
        <v>0</v>
      </c>
      <c r="BL254" s="14">
        <f>SUMIFS('Faturamento SP2'!$G$2:$G$557,'Faturamento SP2'!$D$2:$D$557,'Infos Relatório'!$B$245,'Faturamento SP2'!$E$2:$E$557,'Infos Relatório'!$B254,'Faturamento SP2'!$Z$2:$Z$557,'Infos Relatório'!BK$1)</f>
        <v>0</v>
      </c>
      <c r="BM254" s="14">
        <f>SUMIFS('Faturamento SP2'!$J$2:$J$557,'Faturamento SP2'!$D$2:$D$557,'Infos Relatório'!$B$245,'Faturamento SP2'!$E$2:$E$557,'Infos Relatório'!$B254,'Faturamento SP2'!$Z$2:$Z$557,'Infos Relatório'!BK$1)</f>
        <v>0</v>
      </c>
      <c r="BN254" s="15">
        <f>SUMIFS('Faturamento SP2'!$O$2:$O$557,'Faturamento SP2'!$D$2:$D$557,'Infos Relatório'!$B$245,'Faturamento SP2'!$E$2:$E$557,'Infos Relatório'!$B254,'Faturamento SP2'!$Z$2:$Z$557,'Infos Relatório'!BK$1,'Faturamento SP2'!$T$2:$T$557,"Sim")+SUMIFS('Faturamento SP2'!$P$2:$P$557,'Faturamento SP2'!$D$2:$D$557,'Infos Relatório'!$B$245,'Faturamento SP2'!$E$2:$E$557,'Infos Relatório'!$B254,'Faturamento SP2'!$Z$2:$Z$557,'Infos Relatório'!BK$1,'Faturamento SP2'!$T$2:$T$557,"Sim")</f>
        <v>0</v>
      </c>
      <c r="BO254" s="27" t="e">
        <f t="shared" si="106"/>
        <v>#DIV/0!</v>
      </c>
      <c r="BP254" s="24">
        <f>SUMIFS('Faturamento SP2'!$H$2:$H$557,'Faturamento SP2'!$D$2:$D$557,'Infos Relatório'!$B$245,'Faturamento SP2'!$E$2:$E$557,'Infos Relatório'!$B254,'Faturamento SP2'!$Z$2:$Z$557,'Infos Relatório'!BK$1)</f>
        <v>0</v>
      </c>
      <c r="BQ254" s="23">
        <f>COUNTIFS('Faturamento SP2'!$D$2:$D$557,'Infos Relatório'!$B$245,'Faturamento SP2'!$E$2:$E$557,'Infos Relatório'!$B254,'Faturamento SP2'!$Z$2:$Z$557,'Infos Relatório'!BQ$1)</f>
        <v>0</v>
      </c>
      <c r="BR254" s="14">
        <f>SUMIFS('Faturamento SP2'!$G$2:$G$557,'Faturamento SP2'!$D$2:$D$557,'Infos Relatório'!$B$245,'Faturamento SP2'!$E$2:$E$557,'Infos Relatório'!$B254,'Faturamento SP2'!$Z$2:$Z$557,'Infos Relatório'!BQ$1)</f>
        <v>0</v>
      </c>
      <c r="BS254" s="14">
        <f>SUMIFS('Faturamento SP2'!$J$2:$J$557,'Faturamento SP2'!$D$2:$D$557,'Infos Relatório'!$B$245,'Faturamento SP2'!$E$2:$E$557,'Infos Relatório'!$B254,'Faturamento SP2'!$Z$2:$Z$557,'Infos Relatório'!BQ$1)</f>
        <v>0</v>
      </c>
      <c r="BT254" s="15">
        <f>SUMIFS('Faturamento SP2'!$O$2:$O$557,'Faturamento SP2'!$D$2:$D$557,'Infos Relatório'!$B$245,'Faturamento SP2'!$E$2:$E$557,'Infos Relatório'!$B254,'Faturamento SP2'!$Z$2:$Z$557,'Infos Relatório'!BQ$1,'Faturamento SP2'!$T$2:$T$557,"Sim")+SUMIFS('Faturamento SP2'!$P$2:$P$557,'Faturamento SP2'!$D$2:$D$557,'Infos Relatório'!$B$245,'Faturamento SP2'!$E$2:$E$557,'Infos Relatório'!$B254,'Faturamento SP2'!$Z$2:$Z$557,'Infos Relatório'!BQ$1,'Faturamento SP2'!$T$2:$T$557,"Sim")</f>
        <v>0</v>
      </c>
      <c r="BU254" s="27" t="e">
        <f t="shared" si="107"/>
        <v>#DIV/0!</v>
      </c>
      <c r="BV254" s="24">
        <f>SUMIFS('Faturamento SP2'!$H$2:$H$557,'Faturamento SP2'!$D$2:$D$557,'Infos Relatório'!$B$245,'Faturamento SP2'!$E$2:$E$557,'Infos Relatório'!$B254,'Faturamento SP2'!$Z$2:$Z$557,'Infos Relatório'!BQ$1)</f>
        <v>0</v>
      </c>
    </row>
    <row r="255" spans="2:74">
      <c r="B255" s="17" t="s">
        <v>246</v>
      </c>
      <c r="C255" s="23">
        <f>COUNTIFS('Faturamento SP2'!$D$2:$D$557,'Infos Relatório'!$B$245,'Faturamento SP2'!$E$2:$E$557,'Infos Relatório'!$B255,'Faturamento SP2'!$Z$2:$Z$557,'Infos Relatório'!C$1)</f>
        <v>0</v>
      </c>
      <c r="D255" s="14">
        <f>SUMIFS('Faturamento SP2'!$G$2:$G$557,'Faturamento SP2'!$D$2:$D$557,'Infos Relatório'!$B$245,'Faturamento SP2'!$E$2:$E$557,'Infos Relatório'!$B255,'Faturamento SP2'!$Z$2:$Z$557,'Infos Relatório'!C$1)</f>
        <v>0</v>
      </c>
      <c r="E255" s="55">
        <f>SUMIFS('Faturamento SP2'!$J$2:$J$557,'Faturamento SP2'!$D$2:$D$557,'Infos Relatório'!$B$245,'Faturamento SP2'!$E$2:$E$557,'Infos Relatório'!$B255,'Faturamento SP2'!$Z$2:$Z$557,'Infos Relatório'!C$1)</f>
        <v>0</v>
      </c>
      <c r="F255" s="15">
        <f>SUMIFS('Faturamento SP2'!$O$2:$O$557,'Faturamento SP2'!$D$2:$D$557,'Infos Relatório'!$B$245,'Faturamento SP2'!$E$2:$E$557,'Infos Relatório'!$B255,'Faturamento SP2'!$Z$2:$Z$557,'Infos Relatório'!C$1,'Faturamento SP2'!$T$2:$T$557,"Sim")+SUMIFS('Faturamento SP2'!$P$2:$P$557,'Faturamento SP2'!$D$2:$D$557,'Infos Relatório'!$B$245,'Faturamento SP2'!$E$2:$E$557,'Infos Relatório'!$B255,'Faturamento SP2'!$Z$2:$Z$557,'Infos Relatório'!C$1,'Faturamento SP2'!$T$2:$T$557,"Sim")</f>
        <v>0</v>
      </c>
      <c r="G255" s="60" t="e">
        <f t="shared" si="96"/>
        <v>#DIV/0!</v>
      </c>
      <c r="H255" s="24">
        <f>SUMIFS('Faturamento SP2'!$H$2:$H$557,'Faturamento SP2'!$D$2:$D$557,'Infos Relatório'!$B$245,'Faturamento SP2'!$E$2:$E$557,'Infos Relatório'!$B255,'Faturamento SP2'!$Z$2:$Z$557,'Infos Relatório'!C$1)</f>
        <v>0</v>
      </c>
      <c r="I255" s="23">
        <f>COUNTIFS('Faturamento SP2'!$D$2:$D$557,'Infos Relatório'!$B$245,'Faturamento SP2'!$E$2:$E$557,'Infos Relatório'!$B255,'Faturamento SP2'!$Z$2:$Z$557,'Infos Relatório'!I$1)</f>
        <v>0</v>
      </c>
      <c r="J255" s="14">
        <f>SUMIFS('Faturamento SP2'!$G$2:$G$557,'Faturamento SP2'!$D$2:$D$557,'Infos Relatório'!$B$245,'Faturamento SP2'!$E$2:$E$557,'Infos Relatório'!$B255,'Faturamento SP2'!$Z$2:$Z$557,'Infos Relatório'!I$1)</f>
        <v>0</v>
      </c>
      <c r="K255" s="55">
        <f>SUMIFS('Faturamento SP2'!$J$2:$J$557,'Faturamento SP2'!$D$2:$D$557,'Infos Relatório'!$B$245,'Faturamento SP2'!$E$2:$E$557,'Infos Relatório'!$B255,'Faturamento SP2'!$Z$2:$Z$557,'Infos Relatório'!I$1)</f>
        <v>0</v>
      </c>
      <c r="L255" s="15">
        <f>SUMIFS('Faturamento SP2'!$O$2:$O$557,'Faturamento SP2'!$D$2:$D$557,'Infos Relatório'!$B$245,'Faturamento SP2'!$E$2:$E$557,'Infos Relatório'!$B255,'Faturamento SP2'!$Z$2:$Z$557,'Infos Relatório'!I$1,'Faturamento SP2'!$T$2:$T$557,"Sim")+SUMIFS('Faturamento SP2'!$P$2:$P$557,'Faturamento SP2'!$D$2:$D$557,'Infos Relatório'!$B$245,'Faturamento SP2'!$E$2:$E$557,'Infos Relatório'!$B255,'Faturamento SP2'!$Z$2:$Z$557,'Infos Relatório'!I$1,'Faturamento SP2'!$T$2:$T$557,"Sim")</f>
        <v>0</v>
      </c>
      <c r="M255" s="27" t="e">
        <f t="shared" si="97"/>
        <v>#DIV/0!</v>
      </c>
      <c r="N255" s="24">
        <f>SUMIFS('Faturamento SP2'!$H$2:$H$557,'Faturamento SP2'!$D$2:$D$557,'Infos Relatório'!$B$245,'Faturamento SP2'!$E$2:$E$557,'Infos Relatório'!$B255,'Faturamento SP2'!$Z$2:$Z$557,'Infos Relatório'!I$1)</f>
        <v>0</v>
      </c>
      <c r="O255" s="23">
        <f>COUNTIFS('Faturamento SP2'!$D$2:$D$557,'Infos Relatório'!$B$245,'Faturamento SP2'!$E$2:$E$557,'Infos Relatório'!$B255,'Faturamento SP2'!$Z$2:$Z$557,'Infos Relatório'!O$1)</f>
        <v>0</v>
      </c>
      <c r="P255" s="14">
        <f>SUMIFS('Faturamento SP2'!$G$2:$G$557,'Faturamento SP2'!$D$2:$D$557,'Infos Relatório'!$B$245,'Faturamento SP2'!$E$2:$E$557,'Infos Relatório'!$B255,'Faturamento SP2'!$Z$2:$Z$557,'Infos Relatório'!O$1)</f>
        <v>0</v>
      </c>
      <c r="Q255" s="14">
        <f>SUMIFS('Faturamento SP2'!$J$2:$J$557,'Faturamento SP2'!$D$2:$D$557,'Infos Relatório'!$B$245,'Faturamento SP2'!$E$2:$E$557,'Infos Relatório'!$B255,'Faturamento SP2'!$Z$2:$Z$557,'Infos Relatório'!O$1)</f>
        <v>0</v>
      </c>
      <c r="R255" s="15">
        <f>SUMIFS('Faturamento SP2'!$O$2:$O$557,'Faturamento SP2'!$D$2:$D$557,'Infos Relatório'!$B$245,'Faturamento SP2'!$E$2:$E$557,'Infos Relatório'!$B255,'Faturamento SP2'!$Z$2:$Z$557,'Infos Relatório'!O$1,'Faturamento SP2'!$T$2:$T$557,"Sim")+SUMIFS('Faturamento SP2'!$P$2:$P$557,'Faturamento SP2'!$D$2:$D$557,'Infos Relatório'!$B$245,'Faturamento SP2'!$E$2:$E$557,'Infos Relatório'!$B255,'Faturamento SP2'!$Z$2:$Z$557,'Infos Relatório'!O$1,'Faturamento SP2'!$T$2:$T$557,"Sim")</f>
        <v>0</v>
      </c>
      <c r="S255" s="27" t="e">
        <f t="shared" si="98"/>
        <v>#DIV/0!</v>
      </c>
      <c r="T255" s="24">
        <f>SUMIFS('Faturamento SP2'!$H$2:$H$557,'Faturamento SP2'!$D$2:$D$557,'Infos Relatório'!$B$245,'Faturamento SP2'!$E$2:$E$557,'Infos Relatório'!$B255,'Faturamento SP2'!$Z$2:$Z$557,'Infos Relatório'!O$1)</f>
        <v>0</v>
      </c>
      <c r="U255" s="23">
        <f>COUNTIFS('Faturamento SP2'!$D$2:$D$557,'Infos Relatório'!$B$245,'Faturamento SP2'!$E$2:$E$557,'Infos Relatório'!$B255,'Faturamento SP2'!$Z$2:$Z$557,'Infos Relatório'!U$1)</f>
        <v>0</v>
      </c>
      <c r="V255" s="14">
        <f>SUMIFS('Faturamento SP2'!$G$2:$G$557,'Faturamento SP2'!$D$2:$D$557,'Infos Relatório'!$B$245,'Faturamento SP2'!$E$2:$E$557,'Infos Relatório'!$B255,'Faturamento SP2'!$Z$2:$Z$557,'Infos Relatório'!U$1)</f>
        <v>0</v>
      </c>
      <c r="W255" s="14">
        <f>SUMIFS('Faturamento SP2'!$J$2:$J$557,'Faturamento SP2'!$D$2:$D$557,'Infos Relatório'!$B$245,'Faturamento SP2'!$E$2:$E$557,'Infos Relatório'!$B255,'Faturamento SP2'!$Z$2:$Z$557,'Infos Relatório'!U$1)</f>
        <v>0</v>
      </c>
      <c r="X255" s="15">
        <f>SUMIFS('Faturamento SP2'!$O$2:$O$557,'Faturamento SP2'!$D$2:$D$557,'Infos Relatório'!$B$245,'Faturamento SP2'!$E$2:$E$557,'Infos Relatório'!$B255,'Faturamento SP2'!$Z$2:$Z$557,'Infos Relatório'!U$1,'Faturamento SP2'!$T$2:$T$557,"Sim")+SUMIFS('Faturamento SP2'!$P$2:$P$557,'Faturamento SP2'!$D$2:$D$557,'Infos Relatório'!$B$245,'Faturamento SP2'!$E$2:$E$557,'Infos Relatório'!$B255,'Faturamento SP2'!$Z$2:$Z$557,'Infos Relatório'!U$1,'Faturamento SP2'!$T$2:$T$557,"Sim")</f>
        <v>0</v>
      </c>
      <c r="Y255" s="27" t="e">
        <f t="shared" si="99"/>
        <v>#DIV/0!</v>
      </c>
      <c r="Z255" s="24">
        <f>SUMIFS('Faturamento SP2'!$H$2:$H$557,'Faturamento SP2'!$D$2:$D$557,'Infos Relatório'!$B$245,'Faturamento SP2'!$E$2:$E$557,'Infos Relatório'!$B255,'Faturamento SP2'!$Z$2:$Z$557,'Infos Relatório'!U$1)</f>
        <v>0</v>
      </c>
      <c r="AA255" s="23">
        <f>COUNTIFS('Faturamento SP2'!$D$2:$D$557,'Infos Relatório'!$B$245,'Faturamento SP2'!$E$2:$E$557,'Infos Relatório'!$B255,'Faturamento SP2'!$Z$2:$Z$557,'Infos Relatório'!AA$1)</f>
        <v>0</v>
      </c>
      <c r="AB255" s="14">
        <f>SUMIFS('Faturamento SP2'!$G$2:$G$557,'Faturamento SP2'!$D$2:$D$557,'Infos Relatório'!$B$245,'Faturamento SP2'!$E$2:$E$557,'Infos Relatório'!$B255,'Faturamento SP2'!$Z$2:$Z$557,'Infos Relatório'!AA$1)</f>
        <v>0</v>
      </c>
      <c r="AC255" s="14">
        <f>SUMIFS('Faturamento SP2'!$J$2:$J$557,'Faturamento SP2'!$D$2:$D$557,'Infos Relatório'!$B$245,'Faturamento SP2'!$E$2:$E$557,'Infos Relatório'!$B255,'Faturamento SP2'!$Z$2:$Z$557,'Infos Relatório'!AA$1)</f>
        <v>0</v>
      </c>
      <c r="AD255" s="15">
        <f>SUMIFS('Faturamento SP2'!$O$2:$O$557,'Faturamento SP2'!$D$2:$D$557,'Infos Relatório'!$B$245,'Faturamento SP2'!$E$2:$E$557,'Infos Relatório'!$B255,'Faturamento SP2'!$Z$2:$Z$557,'Infos Relatório'!AA$1,'Faturamento SP2'!$T$2:$T$557,"Sim")+SUMIFS('Faturamento SP2'!$P$2:$P$557,'Faturamento SP2'!$D$2:$D$557,'Infos Relatório'!$B$245,'Faturamento SP2'!$E$2:$E$557,'Infos Relatório'!$B255,'Faturamento SP2'!$Z$2:$Z$557,'Infos Relatório'!AA$1,'Faturamento SP2'!$T$2:$T$557,"Sim")</f>
        <v>0</v>
      </c>
      <c r="AE255" s="27" t="e">
        <f t="shared" si="100"/>
        <v>#DIV/0!</v>
      </c>
      <c r="AF255" s="24">
        <f>SUMIFS('Faturamento SP2'!$H$2:$H$557,'Faturamento SP2'!$D$2:$D$557,'Infos Relatório'!$B$245,'Faturamento SP2'!$E$2:$E$557,'Infos Relatório'!$B255,'Faturamento SP2'!$Z$2:$Z$557,'Infos Relatório'!AA$1)</f>
        <v>0</v>
      </c>
      <c r="AG255" s="23">
        <f>COUNTIFS('Faturamento SP2'!$D$2:$D$557,'Infos Relatório'!$B$245,'Faturamento SP2'!$E$2:$E$557,'Infos Relatório'!$B255,'Faturamento SP2'!$Z$2:$Z$557,'Infos Relatório'!AG$1)</f>
        <v>0</v>
      </c>
      <c r="AH255" s="14">
        <f>SUMIFS('Faturamento SP2'!$G$2:$G$557,'Faturamento SP2'!$D$2:$D$557,'Infos Relatório'!$B$245,'Faturamento SP2'!$E$2:$E$557,'Infos Relatório'!$B255,'Faturamento SP2'!$Z$2:$Z$557,'Infos Relatório'!AG$1)</f>
        <v>0</v>
      </c>
      <c r="AI255" s="14">
        <f>SUMIFS('Faturamento SP2'!$J$2:$J$557,'Faturamento SP2'!$D$2:$D$557,'Infos Relatório'!$B$245,'Faturamento SP2'!$E$2:$E$557,'Infos Relatório'!$B255,'Faturamento SP2'!$Z$2:$Z$557,'Infos Relatório'!AG$1)</f>
        <v>0</v>
      </c>
      <c r="AJ255" s="15">
        <f>SUMIFS('Faturamento SP2'!$O$2:$O$557,'Faturamento SP2'!$D$2:$D$557,'Infos Relatório'!$B$245,'Faturamento SP2'!$E$2:$E$557,'Infos Relatório'!$B255,'Faturamento SP2'!$Z$2:$Z$557,'Infos Relatório'!AG$1,'Faturamento SP2'!$T$2:$T$557,"Sim")+SUMIFS('Faturamento SP2'!$P$2:$P$557,'Faturamento SP2'!$D$2:$D$557,'Infos Relatório'!$B$245,'Faturamento SP2'!$E$2:$E$557,'Infos Relatório'!$B255,'Faturamento SP2'!$Z$2:$Z$557,'Infos Relatório'!AG$1,'Faturamento SP2'!$T$2:$T$557,"Sim")</f>
        <v>0</v>
      </c>
      <c r="AK255" s="27" t="e">
        <f t="shared" si="101"/>
        <v>#DIV/0!</v>
      </c>
      <c r="AL255" s="24">
        <f>SUMIFS('Faturamento SP2'!$H$2:$H$557,'Faturamento SP2'!$D$2:$D$557,'Infos Relatório'!$B$245,'Faturamento SP2'!$E$2:$E$557,'Infos Relatório'!$B255,'Faturamento SP2'!$Z$2:$Z$557,'Infos Relatório'!AG$1)</f>
        <v>0</v>
      </c>
      <c r="AM255" s="23">
        <f>COUNTIFS('Faturamento SP2'!$D$2:$D$557,'Infos Relatório'!$B$245,'Faturamento SP2'!$E$2:$E$557,'Infos Relatório'!$B255,'Faturamento SP2'!$Z$2:$Z$557,'Infos Relatório'!AM$1)</f>
        <v>0</v>
      </c>
      <c r="AN255" s="14">
        <f>SUMIFS('Faturamento SP2'!$G$2:$G$557,'Faturamento SP2'!$D$2:$D$557,'Infos Relatório'!$B$245,'Faturamento SP2'!$E$2:$E$557,'Infos Relatório'!$B255,'Faturamento SP2'!$Z$2:$Z$557,'Infos Relatório'!AM$1)</f>
        <v>0</v>
      </c>
      <c r="AO255" s="14">
        <f>SUMIFS('Faturamento SP2'!$J$2:$J$557,'Faturamento SP2'!$D$2:$D$557,'Infos Relatório'!$B$245,'Faturamento SP2'!$E$2:$E$557,'Infos Relatório'!$B255,'Faturamento SP2'!$Z$2:$Z$557,'Infos Relatório'!AM$1)</f>
        <v>0</v>
      </c>
      <c r="AP255" s="15">
        <f>SUMIFS('Faturamento SP2'!$O$2:$O$557,'Faturamento SP2'!$D$2:$D$557,'Infos Relatório'!$B$245,'Faturamento SP2'!$E$2:$E$557,'Infos Relatório'!$B255,'Faturamento SP2'!$Z$2:$Z$557,'Infos Relatório'!AM$1,'Faturamento SP2'!$T$2:$T$557,"Sim")+SUMIFS('Faturamento SP2'!$P$2:$P$557,'Faturamento SP2'!$D$2:$D$557,'Infos Relatório'!$B$245,'Faturamento SP2'!$E$2:$E$557,'Infos Relatório'!$B255,'Faturamento SP2'!$Z$2:$Z$557,'Infos Relatório'!AM$1,'Faturamento SP2'!$T$2:$T$557,"Sim")</f>
        <v>0</v>
      </c>
      <c r="AQ255" s="27" t="e">
        <f t="shared" si="102"/>
        <v>#DIV/0!</v>
      </c>
      <c r="AR255" s="24">
        <f>SUMIFS('Faturamento SP2'!$H$2:$H$557,'Faturamento SP2'!$D$2:$D$557,'Infos Relatório'!$B$245,'Faturamento SP2'!$E$2:$E$557,'Infos Relatório'!$B255,'Faturamento SP2'!$Z$2:$Z$557,'Infos Relatório'!AM$1)</f>
        <v>0</v>
      </c>
      <c r="AS255" s="23">
        <f>COUNTIFS('Faturamento SP2'!$D$2:$D$557,'Infos Relatório'!$B$245,'Faturamento SP2'!$E$2:$E$557,'Infos Relatório'!$B255,'Faturamento SP2'!$Z$2:$Z$557,'Infos Relatório'!AS$1)</f>
        <v>0</v>
      </c>
      <c r="AT255" s="14">
        <f>SUMIFS('Faturamento SP2'!$G$2:$G$557,'Faturamento SP2'!$D$2:$D$557,'Infos Relatório'!$B$245,'Faturamento SP2'!$E$2:$E$557,'Infos Relatório'!$B255,'Faturamento SP2'!$Z$2:$Z$557,'Infos Relatório'!AS$1)</f>
        <v>0</v>
      </c>
      <c r="AU255" s="14">
        <f>SUMIFS('Faturamento SP2'!$J$2:$J$557,'Faturamento SP2'!$D$2:$D$557,'Infos Relatório'!$B$245,'Faturamento SP2'!$E$2:$E$557,'Infos Relatório'!$B255,'Faturamento SP2'!$Z$2:$Z$557,'Infos Relatório'!AS$1)</f>
        <v>0</v>
      </c>
      <c r="AV255" s="15">
        <f>SUMIFS('Faturamento SP2'!$O$2:$O$557,'Faturamento SP2'!$D$2:$D$557,'Infos Relatório'!$B$245,'Faturamento SP2'!$E$2:$E$557,'Infos Relatório'!$B255,'Faturamento SP2'!$Z$2:$Z$557,'Infos Relatório'!AS$1,'Faturamento SP2'!$T$2:$T$557,"Sim")+SUMIFS('Faturamento SP2'!$P$2:$P$557,'Faturamento SP2'!$D$2:$D$557,'Infos Relatório'!$B$245,'Faturamento SP2'!$E$2:$E$557,'Infos Relatório'!$B255,'Faturamento SP2'!$Z$2:$Z$557,'Infos Relatório'!AS$1,'Faturamento SP2'!$T$2:$T$557,"Sim")</f>
        <v>0</v>
      </c>
      <c r="AW255" s="27" t="e">
        <f t="shared" si="103"/>
        <v>#DIV/0!</v>
      </c>
      <c r="AX255" s="24">
        <f>SUMIFS('Faturamento SP2'!$H$2:$H$557,'Faturamento SP2'!$D$2:$D$557,'Infos Relatório'!$B$245,'Faturamento SP2'!$E$2:$E$557,'Infos Relatório'!$B255,'Faturamento SP2'!$Z$2:$Z$557,'Infos Relatório'!AS$1)</f>
        <v>0</v>
      </c>
      <c r="AY255" s="23">
        <f>COUNTIFS('Faturamento SP2'!$D$2:$D$557,'Infos Relatório'!$B$245,'Faturamento SP2'!$E$2:$E$557,'Infos Relatório'!$B255,'Faturamento SP2'!$Z$2:$Z$557,'Infos Relatório'!AY$1)</f>
        <v>0</v>
      </c>
      <c r="AZ255" s="14">
        <f>SUMIFS('Faturamento SP2'!$G$2:$G$557,'Faturamento SP2'!$D$2:$D$557,'Infos Relatório'!$B$245,'Faturamento SP2'!$E$2:$E$557,'Infos Relatório'!$B255,'Faturamento SP2'!$Z$2:$Z$557,'Infos Relatório'!AY$1)</f>
        <v>0</v>
      </c>
      <c r="BA255" s="14">
        <f>SUMIFS('Faturamento SP2'!$J$2:$J$557,'Faturamento SP2'!$D$2:$D$557,'Infos Relatório'!$B$245,'Faturamento SP2'!$E$2:$E$557,'Infos Relatório'!$B255,'Faturamento SP2'!$Z$2:$Z$557,'Infos Relatório'!AY$1)</f>
        <v>0</v>
      </c>
      <c r="BB255" s="15">
        <f>SUMIFS('Faturamento SP2'!$O$2:$O$557,'Faturamento SP2'!$D$2:$D$557,'Infos Relatório'!$B$245,'Faturamento SP2'!$E$2:$E$557,'Infos Relatório'!$B255,'Faturamento SP2'!$Z$2:$Z$557,'Infos Relatório'!AY$1,'Faturamento SP2'!$T$2:$T$557,"Sim")+SUMIFS('Faturamento SP2'!$P$2:$P$557,'Faturamento SP2'!$D$2:$D$557,'Infos Relatório'!$B$245,'Faturamento SP2'!$E$2:$E$557,'Infos Relatório'!$B255,'Faturamento SP2'!$Z$2:$Z$557,'Infos Relatório'!AY$1,'Faturamento SP2'!$T$2:$T$557,"Sim")</f>
        <v>0</v>
      </c>
      <c r="BC255" s="27" t="e">
        <f t="shared" si="104"/>
        <v>#DIV/0!</v>
      </c>
      <c r="BD255" s="24">
        <f>SUMIFS('Faturamento SP2'!$H$2:$H$557,'Faturamento SP2'!$D$2:$D$557,'Infos Relatório'!$B$245,'Faturamento SP2'!$E$2:$E$557,'Infos Relatório'!$B255,'Faturamento SP2'!$Z$2:$Z$557,'Infos Relatório'!AY$1)</f>
        <v>0</v>
      </c>
      <c r="BE255" s="23">
        <f>COUNTIFS('Faturamento SP2'!$D$2:$D$557,'Infos Relatório'!$B$245,'Faturamento SP2'!$E$2:$E$557,'Infos Relatório'!$B255,'Faturamento SP2'!$Z$2:$Z$557,'Infos Relatório'!BE$1)</f>
        <v>0</v>
      </c>
      <c r="BF255" s="14">
        <f>SUMIFS('Faturamento SP2'!$G$2:$G$557,'Faturamento SP2'!$D$2:$D$557,'Infos Relatório'!$B$245,'Faturamento SP2'!$E$2:$E$557,'Infos Relatório'!$B255,'Faturamento SP2'!$Z$2:$Z$557,'Infos Relatório'!BE$1)</f>
        <v>0</v>
      </c>
      <c r="BG255" s="14">
        <f>SUMIFS('Faturamento SP2'!$J$2:$J$557,'Faturamento SP2'!$D$2:$D$557,'Infos Relatório'!$B$245,'Faturamento SP2'!$E$2:$E$557,'Infos Relatório'!$B255,'Faturamento SP2'!$Z$2:$Z$557,'Infos Relatório'!BE$1)</f>
        <v>0</v>
      </c>
      <c r="BH255" s="15">
        <f>SUMIFS('Faturamento SP2'!$O$2:$O$557,'Faturamento SP2'!$D$2:$D$557,'Infos Relatório'!$B$245,'Faturamento SP2'!$E$2:$E$557,'Infos Relatório'!$B255,'Faturamento SP2'!$Z$2:$Z$557,'Infos Relatório'!BE$1,'Faturamento SP2'!$T$2:$T$557,"Sim")+SUMIFS('Faturamento SP2'!$P$2:$P$557,'Faturamento SP2'!$D$2:$D$557,'Infos Relatório'!$B$245,'Faturamento SP2'!$E$2:$E$557,'Infos Relatório'!$B255,'Faturamento SP2'!$Z$2:$Z$557,'Infos Relatório'!BE$1,'Faturamento SP2'!$T$2:$T$557,"Sim")</f>
        <v>0</v>
      </c>
      <c r="BI255" s="27" t="e">
        <f t="shared" si="105"/>
        <v>#DIV/0!</v>
      </c>
      <c r="BJ255" s="24">
        <f>SUMIFS('Faturamento SP2'!$H$2:$H$557,'Faturamento SP2'!$D$2:$D$557,'Infos Relatório'!$B$245,'Faturamento SP2'!$E$2:$E$557,'Infos Relatório'!$B255,'Faturamento SP2'!$Z$2:$Z$557,'Infos Relatório'!BE$1)</f>
        <v>0</v>
      </c>
      <c r="BK255" s="23">
        <f>COUNTIFS('Faturamento SP2'!$D$2:$D$557,'Infos Relatório'!$B$245,'Faturamento SP2'!$E$2:$E$557,'Infos Relatório'!$B255,'Faturamento SP2'!$Z$2:$Z$557,'Infos Relatório'!BK$1)</f>
        <v>0</v>
      </c>
      <c r="BL255" s="14">
        <f>SUMIFS('Faturamento SP2'!$G$2:$G$557,'Faturamento SP2'!$D$2:$D$557,'Infos Relatório'!$B$245,'Faturamento SP2'!$E$2:$E$557,'Infos Relatório'!$B255,'Faturamento SP2'!$Z$2:$Z$557,'Infos Relatório'!BK$1)</f>
        <v>0</v>
      </c>
      <c r="BM255" s="14">
        <f>SUMIFS('Faturamento SP2'!$J$2:$J$557,'Faturamento SP2'!$D$2:$D$557,'Infos Relatório'!$B$245,'Faturamento SP2'!$E$2:$E$557,'Infos Relatório'!$B255,'Faturamento SP2'!$Z$2:$Z$557,'Infos Relatório'!BK$1)</f>
        <v>0</v>
      </c>
      <c r="BN255" s="15">
        <f>SUMIFS('Faturamento SP2'!$O$2:$O$557,'Faturamento SP2'!$D$2:$D$557,'Infos Relatório'!$B$245,'Faturamento SP2'!$E$2:$E$557,'Infos Relatório'!$B255,'Faturamento SP2'!$Z$2:$Z$557,'Infos Relatório'!BK$1,'Faturamento SP2'!$T$2:$T$557,"Sim")+SUMIFS('Faturamento SP2'!$P$2:$P$557,'Faturamento SP2'!$D$2:$D$557,'Infos Relatório'!$B$245,'Faturamento SP2'!$E$2:$E$557,'Infos Relatório'!$B255,'Faturamento SP2'!$Z$2:$Z$557,'Infos Relatório'!BK$1,'Faturamento SP2'!$T$2:$T$557,"Sim")</f>
        <v>0</v>
      </c>
      <c r="BO255" s="27" t="e">
        <f t="shared" si="106"/>
        <v>#DIV/0!</v>
      </c>
      <c r="BP255" s="24">
        <f>SUMIFS('Faturamento SP2'!$H$2:$H$557,'Faturamento SP2'!$D$2:$D$557,'Infos Relatório'!$B$245,'Faturamento SP2'!$E$2:$E$557,'Infos Relatório'!$B255,'Faturamento SP2'!$Z$2:$Z$557,'Infos Relatório'!BK$1)</f>
        <v>0</v>
      </c>
      <c r="BQ255" s="23">
        <f>COUNTIFS('Faturamento SP2'!$D$2:$D$557,'Infos Relatório'!$B$245,'Faturamento SP2'!$E$2:$E$557,'Infos Relatório'!$B255,'Faturamento SP2'!$Z$2:$Z$557,'Infos Relatório'!BQ$1)</f>
        <v>0</v>
      </c>
      <c r="BR255" s="14">
        <f>SUMIFS('Faturamento SP2'!$G$2:$G$557,'Faturamento SP2'!$D$2:$D$557,'Infos Relatório'!$B$245,'Faturamento SP2'!$E$2:$E$557,'Infos Relatório'!$B255,'Faturamento SP2'!$Z$2:$Z$557,'Infos Relatório'!BQ$1)</f>
        <v>0</v>
      </c>
      <c r="BS255" s="14">
        <f>SUMIFS('Faturamento SP2'!$J$2:$J$557,'Faturamento SP2'!$D$2:$D$557,'Infos Relatório'!$B$245,'Faturamento SP2'!$E$2:$E$557,'Infos Relatório'!$B255,'Faturamento SP2'!$Z$2:$Z$557,'Infos Relatório'!BQ$1)</f>
        <v>0</v>
      </c>
      <c r="BT255" s="15">
        <f>SUMIFS('Faturamento SP2'!$O$2:$O$557,'Faturamento SP2'!$D$2:$D$557,'Infos Relatório'!$B$245,'Faturamento SP2'!$E$2:$E$557,'Infos Relatório'!$B255,'Faturamento SP2'!$Z$2:$Z$557,'Infos Relatório'!BQ$1,'Faturamento SP2'!$T$2:$T$557,"Sim")+SUMIFS('Faturamento SP2'!$P$2:$P$557,'Faturamento SP2'!$D$2:$D$557,'Infos Relatório'!$B$245,'Faturamento SP2'!$E$2:$E$557,'Infos Relatório'!$B255,'Faturamento SP2'!$Z$2:$Z$557,'Infos Relatório'!BQ$1,'Faturamento SP2'!$T$2:$T$557,"Sim")</f>
        <v>0</v>
      </c>
      <c r="BU255" s="27" t="e">
        <f t="shared" si="107"/>
        <v>#DIV/0!</v>
      </c>
      <c r="BV255" s="24">
        <f>SUMIFS('Faturamento SP2'!$H$2:$H$557,'Faturamento SP2'!$D$2:$D$557,'Infos Relatório'!$B$245,'Faturamento SP2'!$E$2:$E$557,'Infos Relatório'!$B255,'Faturamento SP2'!$Z$2:$Z$557,'Infos Relatório'!BQ$1)</f>
        <v>0</v>
      </c>
    </row>
    <row r="256" spans="2:74">
      <c r="B256" s="17" t="s">
        <v>167</v>
      </c>
      <c r="C256" s="23">
        <f>COUNTIFS('Faturamento SP2'!$D$2:$D$557,'Infos Relatório'!$B$245,'Faturamento SP2'!$E$2:$E$557,'Infos Relatório'!$B256,'Faturamento SP2'!$Z$2:$Z$557,'Infos Relatório'!C$1)</f>
        <v>0</v>
      </c>
      <c r="D256" s="14">
        <f>SUMIFS('Faturamento SP2'!$G$2:$G$557,'Faturamento SP2'!$D$2:$D$557,'Infos Relatório'!$B$245,'Faturamento SP2'!$E$2:$E$557,'Infos Relatório'!$B256,'Faturamento SP2'!$Z$2:$Z$557,'Infos Relatório'!C$1)</f>
        <v>0</v>
      </c>
      <c r="E256" s="55">
        <f>SUMIFS('Faturamento SP2'!$J$2:$J$557,'Faturamento SP2'!$D$2:$D$557,'Infos Relatório'!$B$245,'Faturamento SP2'!$E$2:$E$557,'Infos Relatório'!$B256,'Faturamento SP2'!$Z$2:$Z$557,'Infos Relatório'!C$1)</f>
        <v>0</v>
      </c>
      <c r="F256" s="15">
        <f>SUMIFS('Faturamento SP2'!$O$2:$O$557,'Faturamento SP2'!$D$2:$D$557,'Infos Relatório'!$B$245,'Faturamento SP2'!$E$2:$E$557,'Infos Relatório'!$B256,'Faturamento SP2'!$Z$2:$Z$557,'Infos Relatório'!C$1,'Faturamento SP2'!$T$2:$T$557,"Sim")+SUMIFS('Faturamento SP2'!$P$2:$P$557,'Faturamento SP2'!$D$2:$D$557,'Infos Relatório'!$B$245,'Faturamento SP2'!$E$2:$E$557,'Infos Relatório'!$B256,'Faturamento SP2'!$Z$2:$Z$557,'Infos Relatório'!C$1,'Faturamento SP2'!$T$2:$T$557,"Sim")</f>
        <v>0</v>
      </c>
      <c r="G256" s="60" t="e">
        <f t="shared" si="96"/>
        <v>#DIV/0!</v>
      </c>
      <c r="H256" s="24">
        <f>SUMIFS('Faturamento SP2'!$H$2:$H$557,'Faturamento SP2'!$D$2:$D$557,'Infos Relatório'!$B$245,'Faturamento SP2'!$E$2:$E$557,'Infos Relatório'!$B256,'Faturamento SP2'!$Z$2:$Z$557,'Infos Relatório'!C$1)</f>
        <v>0</v>
      </c>
      <c r="I256" s="23">
        <f>COUNTIFS('Faturamento SP2'!$D$2:$D$557,'Infos Relatório'!$B$245,'Faturamento SP2'!$E$2:$E$557,'Infos Relatório'!$B256,'Faturamento SP2'!$Z$2:$Z$557,'Infos Relatório'!I$1)</f>
        <v>0</v>
      </c>
      <c r="J256" s="14">
        <f>SUMIFS('Faturamento SP2'!$G$2:$G$557,'Faturamento SP2'!$D$2:$D$557,'Infos Relatório'!$B$245,'Faturamento SP2'!$E$2:$E$557,'Infos Relatório'!$B256,'Faturamento SP2'!$Z$2:$Z$557,'Infos Relatório'!I$1)</f>
        <v>0</v>
      </c>
      <c r="K256" s="55">
        <f>SUMIFS('Faturamento SP2'!$J$2:$J$557,'Faturamento SP2'!$D$2:$D$557,'Infos Relatório'!$B$245,'Faturamento SP2'!$E$2:$E$557,'Infos Relatório'!$B256,'Faturamento SP2'!$Z$2:$Z$557,'Infos Relatório'!I$1)</f>
        <v>0</v>
      </c>
      <c r="L256" s="15">
        <f>SUMIFS('Faturamento SP2'!$O$2:$O$557,'Faturamento SP2'!$D$2:$D$557,'Infos Relatório'!$B$245,'Faturamento SP2'!$E$2:$E$557,'Infos Relatório'!$B256,'Faturamento SP2'!$Z$2:$Z$557,'Infos Relatório'!I$1,'Faturamento SP2'!$T$2:$T$557,"Sim")+SUMIFS('Faturamento SP2'!$P$2:$P$557,'Faturamento SP2'!$D$2:$D$557,'Infos Relatório'!$B$245,'Faturamento SP2'!$E$2:$E$557,'Infos Relatório'!$B256,'Faturamento SP2'!$Z$2:$Z$557,'Infos Relatório'!I$1,'Faturamento SP2'!$T$2:$T$557,"Sim")</f>
        <v>0</v>
      </c>
      <c r="M256" s="27" t="e">
        <f t="shared" si="97"/>
        <v>#DIV/0!</v>
      </c>
      <c r="N256" s="24">
        <f>SUMIFS('Faturamento SP2'!$H$2:$H$557,'Faturamento SP2'!$D$2:$D$557,'Infos Relatório'!$B$245,'Faturamento SP2'!$E$2:$E$557,'Infos Relatório'!$B256,'Faturamento SP2'!$Z$2:$Z$557,'Infos Relatório'!I$1)</f>
        <v>0</v>
      </c>
      <c r="O256" s="23">
        <f>COUNTIFS('Faturamento SP2'!$D$2:$D$557,'Infos Relatório'!$B$245,'Faturamento SP2'!$E$2:$E$557,'Infos Relatório'!$B256,'Faturamento SP2'!$Z$2:$Z$557,'Infos Relatório'!O$1)</f>
        <v>0</v>
      </c>
      <c r="P256" s="14">
        <f>SUMIFS('Faturamento SP2'!$G$2:$G$557,'Faturamento SP2'!$D$2:$D$557,'Infos Relatório'!$B$245,'Faturamento SP2'!$E$2:$E$557,'Infos Relatório'!$B256,'Faturamento SP2'!$Z$2:$Z$557,'Infos Relatório'!O$1)</f>
        <v>0</v>
      </c>
      <c r="Q256" s="14">
        <f>SUMIFS('Faturamento SP2'!$J$2:$J$557,'Faturamento SP2'!$D$2:$D$557,'Infos Relatório'!$B$245,'Faturamento SP2'!$E$2:$E$557,'Infos Relatório'!$B256,'Faturamento SP2'!$Z$2:$Z$557,'Infos Relatório'!O$1)</f>
        <v>0</v>
      </c>
      <c r="R256" s="15">
        <f>SUMIFS('Faturamento SP2'!$O$2:$O$557,'Faturamento SP2'!$D$2:$D$557,'Infos Relatório'!$B$245,'Faturamento SP2'!$E$2:$E$557,'Infos Relatório'!$B256,'Faturamento SP2'!$Z$2:$Z$557,'Infos Relatório'!O$1,'Faturamento SP2'!$T$2:$T$557,"Sim")+SUMIFS('Faturamento SP2'!$P$2:$P$557,'Faturamento SP2'!$D$2:$D$557,'Infos Relatório'!$B$245,'Faturamento SP2'!$E$2:$E$557,'Infos Relatório'!$B256,'Faturamento SP2'!$Z$2:$Z$557,'Infos Relatório'!O$1,'Faturamento SP2'!$T$2:$T$557,"Sim")</f>
        <v>0</v>
      </c>
      <c r="S256" s="27" t="e">
        <f t="shared" si="98"/>
        <v>#DIV/0!</v>
      </c>
      <c r="T256" s="24">
        <f>SUMIFS('Faturamento SP2'!$H$2:$H$557,'Faturamento SP2'!$D$2:$D$557,'Infos Relatório'!$B$245,'Faturamento SP2'!$E$2:$E$557,'Infos Relatório'!$B256,'Faturamento SP2'!$Z$2:$Z$557,'Infos Relatório'!O$1)</f>
        <v>0</v>
      </c>
      <c r="U256" s="23">
        <f>COUNTIFS('Faturamento SP2'!$D$2:$D$557,'Infos Relatório'!$B$245,'Faturamento SP2'!$E$2:$E$557,'Infos Relatório'!$B256,'Faturamento SP2'!$Z$2:$Z$557,'Infos Relatório'!U$1)</f>
        <v>0</v>
      </c>
      <c r="V256" s="14">
        <f>SUMIFS('Faturamento SP2'!$G$2:$G$557,'Faturamento SP2'!$D$2:$D$557,'Infos Relatório'!$B$245,'Faturamento SP2'!$E$2:$E$557,'Infos Relatório'!$B256,'Faturamento SP2'!$Z$2:$Z$557,'Infos Relatório'!U$1)</f>
        <v>0</v>
      </c>
      <c r="W256" s="14">
        <f>SUMIFS('Faturamento SP2'!$J$2:$J$557,'Faturamento SP2'!$D$2:$D$557,'Infos Relatório'!$B$245,'Faturamento SP2'!$E$2:$E$557,'Infos Relatório'!$B256,'Faturamento SP2'!$Z$2:$Z$557,'Infos Relatório'!U$1)</f>
        <v>0</v>
      </c>
      <c r="X256" s="15">
        <f>SUMIFS('Faturamento SP2'!$O$2:$O$557,'Faturamento SP2'!$D$2:$D$557,'Infos Relatório'!$B$245,'Faturamento SP2'!$E$2:$E$557,'Infos Relatório'!$B256,'Faturamento SP2'!$Z$2:$Z$557,'Infos Relatório'!U$1,'Faturamento SP2'!$T$2:$T$557,"Sim")+SUMIFS('Faturamento SP2'!$P$2:$P$557,'Faturamento SP2'!$D$2:$D$557,'Infos Relatório'!$B$245,'Faturamento SP2'!$E$2:$E$557,'Infos Relatório'!$B256,'Faturamento SP2'!$Z$2:$Z$557,'Infos Relatório'!U$1,'Faturamento SP2'!$T$2:$T$557,"Sim")</f>
        <v>0</v>
      </c>
      <c r="Y256" s="27" t="e">
        <f t="shared" si="99"/>
        <v>#DIV/0!</v>
      </c>
      <c r="Z256" s="24">
        <f>SUMIFS('Faturamento SP2'!$H$2:$H$557,'Faturamento SP2'!$D$2:$D$557,'Infos Relatório'!$B$245,'Faturamento SP2'!$E$2:$E$557,'Infos Relatório'!$B256,'Faturamento SP2'!$Z$2:$Z$557,'Infos Relatório'!U$1)</f>
        <v>0</v>
      </c>
      <c r="AA256" s="23">
        <f>COUNTIFS('Faturamento SP2'!$D$2:$D$557,'Infos Relatório'!$B$245,'Faturamento SP2'!$E$2:$E$557,'Infos Relatório'!$B256,'Faturamento SP2'!$Z$2:$Z$557,'Infos Relatório'!AA$1)</f>
        <v>0</v>
      </c>
      <c r="AB256" s="14">
        <f>SUMIFS('Faturamento SP2'!$G$2:$G$557,'Faturamento SP2'!$D$2:$D$557,'Infos Relatório'!$B$245,'Faturamento SP2'!$E$2:$E$557,'Infos Relatório'!$B256,'Faturamento SP2'!$Z$2:$Z$557,'Infos Relatório'!AA$1)</f>
        <v>0</v>
      </c>
      <c r="AC256" s="14">
        <f>SUMIFS('Faturamento SP2'!$J$2:$J$557,'Faturamento SP2'!$D$2:$D$557,'Infos Relatório'!$B$245,'Faturamento SP2'!$E$2:$E$557,'Infos Relatório'!$B256,'Faturamento SP2'!$Z$2:$Z$557,'Infos Relatório'!AA$1)</f>
        <v>0</v>
      </c>
      <c r="AD256" s="15">
        <f>SUMIFS('Faturamento SP2'!$O$2:$O$557,'Faturamento SP2'!$D$2:$D$557,'Infos Relatório'!$B$245,'Faturamento SP2'!$E$2:$E$557,'Infos Relatório'!$B256,'Faturamento SP2'!$Z$2:$Z$557,'Infos Relatório'!AA$1,'Faturamento SP2'!$T$2:$T$557,"Sim")+SUMIFS('Faturamento SP2'!$P$2:$P$557,'Faturamento SP2'!$D$2:$D$557,'Infos Relatório'!$B$245,'Faturamento SP2'!$E$2:$E$557,'Infos Relatório'!$B256,'Faturamento SP2'!$Z$2:$Z$557,'Infos Relatório'!AA$1,'Faturamento SP2'!$T$2:$T$557,"Sim")</f>
        <v>0</v>
      </c>
      <c r="AE256" s="27" t="e">
        <f t="shared" si="100"/>
        <v>#DIV/0!</v>
      </c>
      <c r="AF256" s="24">
        <f>SUMIFS('Faturamento SP2'!$H$2:$H$557,'Faturamento SP2'!$D$2:$D$557,'Infos Relatório'!$B$245,'Faturamento SP2'!$E$2:$E$557,'Infos Relatório'!$B256,'Faturamento SP2'!$Z$2:$Z$557,'Infos Relatório'!AA$1)</f>
        <v>0</v>
      </c>
      <c r="AG256" s="23">
        <f>COUNTIFS('Faturamento SP2'!$D$2:$D$557,'Infos Relatório'!$B$245,'Faturamento SP2'!$E$2:$E$557,'Infos Relatório'!$B256,'Faturamento SP2'!$Z$2:$Z$557,'Infos Relatório'!AG$1)</f>
        <v>0</v>
      </c>
      <c r="AH256" s="14">
        <f>SUMIFS('Faturamento SP2'!$G$2:$G$557,'Faturamento SP2'!$D$2:$D$557,'Infos Relatório'!$B$245,'Faturamento SP2'!$E$2:$E$557,'Infos Relatório'!$B256,'Faturamento SP2'!$Z$2:$Z$557,'Infos Relatório'!AG$1)</f>
        <v>0</v>
      </c>
      <c r="AI256" s="14">
        <f>SUMIFS('Faturamento SP2'!$J$2:$J$557,'Faturamento SP2'!$D$2:$D$557,'Infos Relatório'!$B$245,'Faturamento SP2'!$E$2:$E$557,'Infos Relatório'!$B256,'Faturamento SP2'!$Z$2:$Z$557,'Infos Relatório'!AG$1)</f>
        <v>0</v>
      </c>
      <c r="AJ256" s="15">
        <f>SUMIFS('Faturamento SP2'!$O$2:$O$557,'Faturamento SP2'!$D$2:$D$557,'Infos Relatório'!$B$245,'Faturamento SP2'!$E$2:$E$557,'Infos Relatório'!$B256,'Faturamento SP2'!$Z$2:$Z$557,'Infos Relatório'!AG$1,'Faturamento SP2'!$T$2:$T$557,"Sim")+SUMIFS('Faturamento SP2'!$P$2:$P$557,'Faturamento SP2'!$D$2:$D$557,'Infos Relatório'!$B$245,'Faturamento SP2'!$E$2:$E$557,'Infos Relatório'!$B256,'Faturamento SP2'!$Z$2:$Z$557,'Infos Relatório'!AG$1,'Faturamento SP2'!$T$2:$T$557,"Sim")</f>
        <v>0</v>
      </c>
      <c r="AK256" s="27" t="e">
        <f t="shared" si="101"/>
        <v>#DIV/0!</v>
      </c>
      <c r="AL256" s="24">
        <f>SUMIFS('Faturamento SP2'!$H$2:$H$557,'Faturamento SP2'!$D$2:$D$557,'Infos Relatório'!$B$245,'Faturamento SP2'!$E$2:$E$557,'Infos Relatório'!$B256,'Faturamento SP2'!$Z$2:$Z$557,'Infos Relatório'!AG$1)</f>
        <v>0</v>
      </c>
      <c r="AM256" s="23">
        <f>COUNTIFS('Faturamento SP2'!$D$2:$D$557,'Infos Relatório'!$B$245,'Faturamento SP2'!$E$2:$E$557,'Infos Relatório'!$B256,'Faturamento SP2'!$Z$2:$Z$557,'Infos Relatório'!AM$1)</f>
        <v>0</v>
      </c>
      <c r="AN256" s="14">
        <f>SUMIFS('Faturamento SP2'!$G$2:$G$557,'Faturamento SP2'!$D$2:$D$557,'Infos Relatório'!$B$245,'Faturamento SP2'!$E$2:$E$557,'Infos Relatório'!$B256,'Faturamento SP2'!$Z$2:$Z$557,'Infos Relatório'!AM$1)</f>
        <v>0</v>
      </c>
      <c r="AO256" s="14">
        <f>SUMIFS('Faturamento SP2'!$J$2:$J$557,'Faturamento SP2'!$D$2:$D$557,'Infos Relatório'!$B$245,'Faturamento SP2'!$E$2:$E$557,'Infos Relatório'!$B256,'Faturamento SP2'!$Z$2:$Z$557,'Infos Relatório'!AM$1)</f>
        <v>0</v>
      </c>
      <c r="AP256" s="15">
        <f>SUMIFS('Faturamento SP2'!$O$2:$O$557,'Faturamento SP2'!$D$2:$D$557,'Infos Relatório'!$B$245,'Faturamento SP2'!$E$2:$E$557,'Infos Relatório'!$B256,'Faturamento SP2'!$Z$2:$Z$557,'Infos Relatório'!AM$1,'Faturamento SP2'!$T$2:$T$557,"Sim")+SUMIFS('Faturamento SP2'!$P$2:$P$557,'Faturamento SP2'!$D$2:$D$557,'Infos Relatório'!$B$245,'Faturamento SP2'!$E$2:$E$557,'Infos Relatório'!$B256,'Faturamento SP2'!$Z$2:$Z$557,'Infos Relatório'!AM$1,'Faturamento SP2'!$T$2:$T$557,"Sim")</f>
        <v>0</v>
      </c>
      <c r="AQ256" s="27" t="e">
        <f t="shared" si="102"/>
        <v>#DIV/0!</v>
      </c>
      <c r="AR256" s="24">
        <f>SUMIFS('Faturamento SP2'!$H$2:$H$557,'Faturamento SP2'!$D$2:$D$557,'Infos Relatório'!$B$245,'Faturamento SP2'!$E$2:$E$557,'Infos Relatório'!$B256,'Faturamento SP2'!$Z$2:$Z$557,'Infos Relatório'!AM$1)</f>
        <v>0</v>
      </c>
      <c r="AS256" s="23">
        <f>COUNTIFS('Faturamento SP2'!$D$2:$D$557,'Infos Relatório'!$B$245,'Faturamento SP2'!$E$2:$E$557,'Infos Relatório'!$B256,'Faturamento SP2'!$Z$2:$Z$557,'Infos Relatório'!AS$1)</f>
        <v>0</v>
      </c>
      <c r="AT256" s="14">
        <f>SUMIFS('Faturamento SP2'!$G$2:$G$557,'Faturamento SP2'!$D$2:$D$557,'Infos Relatório'!$B$245,'Faturamento SP2'!$E$2:$E$557,'Infos Relatório'!$B256,'Faturamento SP2'!$Z$2:$Z$557,'Infos Relatório'!AS$1)</f>
        <v>0</v>
      </c>
      <c r="AU256" s="14">
        <f>SUMIFS('Faturamento SP2'!$J$2:$J$557,'Faturamento SP2'!$D$2:$D$557,'Infos Relatório'!$B$245,'Faturamento SP2'!$E$2:$E$557,'Infos Relatório'!$B256,'Faturamento SP2'!$Z$2:$Z$557,'Infos Relatório'!AS$1)</f>
        <v>0</v>
      </c>
      <c r="AV256" s="15">
        <f>SUMIFS('Faturamento SP2'!$O$2:$O$557,'Faturamento SP2'!$D$2:$D$557,'Infos Relatório'!$B$245,'Faturamento SP2'!$E$2:$E$557,'Infos Relatório'!$B256,'Faturamento SP2'!$Z$2:$Z$557,'Infos Relatório'!AS$1,'Faturamento SP2'!$T$2:$T$557,"Sim")+SUMIFS('Faturamento SP2'!$P$2:$P$557,'Faturamento SP2'!$D$2:$D$557,'Infos Relatório'!$B$245,'Faturamento SP2'!$E$2:$E$557,'Infos Relatório'!$B256,'Faturamento SP2'!$Z$2:$Z$557,'Infos Relatório'!AS$1,'Faturamento SP2'!$T$2:$T$557,"Sim")</f>
        <v>0</v>
      </c>
      <c r="AW256" s="27" t="e">
        <f t="shared" si="103"/>
        <v>#DIV/0!</v>
      </c>
      <c r="AX256" s="24">
        <f>SUMIFS('Faturamento SP2'!$H$2:$H$557,'Faturamento SP2'!$D$2:$D$557,'Infos Relatório'!$B$245,'Faturamento SP2'!$E$2:$E$557,'Infos Relatório'!$B256,'Faturamento SP2'!$Z$2:$Z$557,'Infos Relatório'!AS$1)</f>
        <v>0</v>
      </c>
      <c r="AY256" s="23">
        <f>COUNTIFS('Faturamento SP2'!$D$2:$D$557,'Infos Relatório'!$B$245,'Faturamento SP2'!$E$2:$E$557,'Infos Relatório'!$B256,'Faturamento SP2'!$Z$2:$Z$557,'Infos Relatório'!AY$1)</f>
        <v>0</v>
      </c>
      <c r="AZ256" s="14">
        <f>SUMIFS('Faturamento SP2'!$G$2:$G$557,'Faturamento SP2'!$D$2:$D$557,'Infos Relatório'!$B$245,'Faturamento SP2'!$E$2:$E$557,'Infos Relatório'!$B256,'Faturamento SP2'!$Z$2:$Z$557,'Infos Relatório'!AY$1)</f>
        <v>0</v>
      </c>
      <c r="BA256" s="14">
        <f>SUMIFS('Faturamento SP2'!$J$2:$J$557,'Faturamento SP2'!$D$2:$D$557,'Infos Relatório'!$B$245,'Faturamento SP2'!$E$2:$E$557,'Infos Relatório'!$B256,'Faturamento SP2'!$Z$2:$Z$557,'Infos Relatório'!AY$1)</f>
        <v>0</v>
      </c>
      <c r="BB256" s="15">
        <f>SUMIFS('Faturamento SP2'!$O$2:$O$557,'Faturamento SP2'!$D$2:$D$557,'Infos Relatório'!$B$245,'Faturamento SP2'!$E$2:$E$557,'Infos Relatório'!$B256,'Faturamento SP2'!$Z$2:$Z$557,'Infos Relatório'!AY$1,'Faturamento SP2'!$T$2:$T$557,"Sim")+SUMIFS('Faturamento SP2'!$P$2:$P$557,'Faturamento SP2'!$D$2:$D$557,'Infos Relatório'!$B$245,'Faturamento SP2'!$E$2:$E$557,'Infos Relatório'!$B256,'Faturamento SP2'!$Z$2:$Z$557,'Infos Relatório'!AY$1,'Faturamento SP2'!$T$2:$T$557,"Sim")</f>
        <v>0</v>
      </c>
      <c r="BC256" s="27" t="e">
        <f t="shared" si="104"/>
        <v>#DIV/0!</v>
      </c>
      <c r="BD256" s="24">
        <f>SUMIFS('Faturamento SP2'!$H$2:$H$557,'Faturamento SP2'!$D$2:$D$557,'Infos Relatório'!$B$245,'Faturamento SP2'!$E$2:$E$557,'Infos Relatório'!$B256,'Faturamento SP2'!$Z$2:$Z$557,'Infos Relatório'!AY$1)</f>
        <v>0</v>
      </c>
      <c r="BE256" s="23">
        <f>COUNTIFS('Faturamento SP2'!$D$2:$D$557,'Infos Relatório'!$B$245,'Faturamento SP2'!$E$2:$E$557,'Infos Relatório'!$B256,'Faturamento SP2'!$Z$2:$Z$557,'Infos Relatório'!BE$1)</f>
        <v>0</v>
      </c>
      <c r="BF256" s="14">
        <f>SUMIFS('Faturamento SP2'!$G$2:$G$557,'Faturamento SP2'!$D$2:$D$557,'Infos Relatório'!$B$245,'Faturamento SP2'!$E$2:$E$557,'Infos Relatório'!$B256,'Faturamento SP2'!$Z$2:$Z$557,'Infos Relatório'!BE$1)</f>
        <v>0</v>
      </c>
      <c r="BG256" s="14">
        <f>SUMIFS('Faturamento SP2'!$J$2:$J$557,'Faturamento SP2'!$D$2:$D$557,'Infos Relatório'!$B$245,'Faturamento SP2'!$E$2:$E$557,'Infos Relatório'!$B256,'Faturamento SP2'!$Z$2:$Z$557,'Infos Relatório'!BE$1)</f>
        <v>0</v>
      </c>
      <c r="BH256" s="15">
        <f>SUMIFS('Faturamento SP2'!$O$2:$O$557,'Faturamento SP2'!$D$2:$D$557,'Infos Relatório'!$B$245,'Faturamento SP2'!$E$2:$E$557,'Infos Relatório'!$B256,'Faturamento SP2'!$Z$2:$Z$557,'Infos Relatório'!BE$1,'Faturamento SP2'!$T$2:$T$557,"Sim")+SUMIFS('Faturamento SP2'!$P$2:$P$557,'Faturamento SP2'!$D$2:$D$557,'Infos Relatório'!$B$245,'Faturamento SP2'!$E$2:$E$557,'Infos Relatório'!$B256,'Faturamento SP2'!$Z$2:$Z$557,'Infos Relatório'!BE$1,'Faturamento SP2'!$T$2:$T$557,"Sim")</f>
        <v>0</v>
      </c>
      <c r="BI256" s="27" t="e">
        <f t="shared" si="105"/>
        <v>#DIV/0!</v>
      </c>
      <c r="BJ256" s="24">
        <f>SUMIFS('Faturamento SP2'!$H$2:$H$557,'Faturamento SP2'!$D$2:$D$557,'Infos Relatório'!$B$245,'Faturamento SP2'!$E$2:$E$557,'Infos Relatório'!$B256,'Faturamento SP2'!$Z$2:$Z$557,'Infos Relatório'!BE$1)</f>
        <v>0</v>
      </c>
      <c r="BK256" s="23">
        <f>COUNTIFS('Faturamento SP2'!$D$2:$D$557,'Infos Relatório'!$B$245,'Faturamento SP2'!$E$2:$E$557,'Infos Relatório'!$B256,'Faturamento SP2'!$Z$2:$Z$557,'Infos Relatório'!BK$1)</f>
        <v>0</v>
      </c>
      <c r="BL256" s="14">
        <f>SUMIFS('Faturamento SP2'!$G$2:$G$557,'Faturamento SP2'!$D$2:$D$557,'Infos Relatório'!$B$245,'Faturamento SP2'!$E$2:$E$557,'Infos Relatório'!$B256,'Faturamento SP2'!$Z$2:$Z$557,'Infos Relatório'!BK$1)</f>
        <v>0</v>
      </c>
      <c r="BM256" s="14">
        <f>SUMIFS('Faturamento SP2'!$J$2:$J$557,'Faturamento SP2'!$D$2:$D$557,'Infos Relatório'!$B$245,'Faturamento SP2'!$E$2:$E$557,'Infos Relatório'!$B256,'Faturamento SP2'!$Z$2:$Z$557,'Infos Relatório'!BK$1)</f>
        <v>0</v>
      </c>
      <c r="BN256" s="15">
        <f>SUMIFS('Faturamento SP2'!$O$2:$O$557,'Faturamento SP2'!$D$2:$D$557,'Infos Relatório'!$B$245,'Faturamento SP2'!$E$2:$E$557,'Infos Relatório'!$B256,'Faturamento SP2'!$Z$2:$Z$557,'Infos Relatório'!BK$1,'Faturamento SP2'!$T$2:$T$557,"Sim")+SUMIFS('Faturamento SP2'!$P$2:$P$557,'Faturamento SP2'!$D$2:$D$557,'Infos Relatório'!$B$245,'Faturamento SP2'!$E$2:$E$557,'Infos Relatório'!$B256,'Faturamento SP2'!$Z$2:$Z$557,'Infos Relatório'!BK$1,'Faturamento SP2'!$T$2:$T$557,"Sim")</f>
        <v>0</v>
      </c>
      <c r="BO256" s="27" t="e">
        <f t="shared" si="106"/>
        <v>#DIV/0!</v>
      </c>
      <c r="BP256" s="24">
        <f>SUMIFS('Faturamento SP2'!$H$2:$H$557,'Faturamento SP2'!$D$2:$D$557,'Infos Relatório'!$B$245,'Faturamento SP2'!$E$2:$E$557,'Infos Relatório'!$B256,'Faturamento SP2'!$Z$2:$Z$557,'Infos Relatório'!BK$1)</f>
        <v>0</v>
      </c>
      <c r="BQ256" s="23">
        <f>COUNTIFS('Faturamento SP2'!$D$2:$D$557,'Infos Relatório'!$B$245,'Faturamento SP2'!$E$2:$E$557,'Infos Relatório'!$B256,'Faturamento SP2'!$Z$2:$Z$557,'Infos Relatório'!BQ$1)</f>
        <v>0</v>
      </c>
      <c r="BR256" s="14">
        <f>SUMIFS('Faturamento SP2'!$G$2:$G$557,'Faturamento SP2'!$D$2:$D$557,'Infos Relatório'!$B$245,'Faturamento SP2'!$E$2:$E$557,'Infos Relatório'!$B256,'Faturamento SP2'!$Z$2:$Z$557,'Infos Relatório'!BQ$1)</f>
        <v>0</v>
      </c>
      <c r="BS256" s="14">
        <f>SUMIFS('Faturamento SP2'!$J$2:$J$557,'Faturamento SP2'!$D$2:$D$557,'Infos Relatório'!$B$245,'Faturamento SP2'!$E$2:$E$557,'Infos Relatório'!$B256,'Faturamento SP2'!$Z$2:$Z$557,'Infos Relatório'!BQ$1)</f>
        <v>0</v>
      </c>
      <c r="BT256" s="15">
        <f>SUMIFS('Faturamento SP2'!$O$2:$O$557,'Faturamento SP2'!$D$2:$D$557,'Infos Relatório'!$B$245,'Faturamento SP2'!$E$2:$E$557,'Infos Relatório'!$B256,'Faturamento SP2'!$Z$2:$Z$557,'Infos Relatório'!BQ$1,'Faturamento SP2'!$T$2:$T$557,"Sim")+SUMIFS('Faturamento SP2'!$P$2:$P$557,'Faturamento SP2'!$D$2:$D$557,'Infos Relatório'!$B$245,'Faturamento SP2'!$E$2:$E$557,'Infos Relatório'!$B256,'Faturamento SP2'!$Z$2:$Z$557,'Infos Relatório'!BQ$1,'Faturamento SP2'!$T$2:$T$557,"Sim")</f>
        <v>0</v>
      </c>
      <c r="BU256" s="27" t="e">
        <f t="shared" si="107"/>
        <v>#DIV/0!</v>
      </c>
      <c r="BV256" s="24">
        <f>SUMIFS('Faturamento SP2'!$H$2:$H$557,'Faturamento SP2'!$D$2:$D$557,'Infos Relatório'!$B$245,'Faturamento SP2'!$E$2:$E$557,'Infos Relatório'!$B256,'Faturamento SP2'!$Z$2:$Z$557,'Infos Relatório'!BQ$1)</f>
        <v>0</v>
      </c>
    </row>
    <row r="257" spans="2:74">
      <c r="B257" s="17" t="s">
        <v>772</v>
      </c>
      <c r="C257" s="23">
        <f>COUNTIFS('Faturamento SP2'!$D$2:$D$557,'Infos Relatório'!$B$245,'Faturamento SP2'!$E$2:$E$557,'Infos Relatório'!$B257,'Faturamento SP2'!$Z$2:$Z$557,'Infos Relatório'!C$1)</f>
        <v>0</v>
      </c>
      <c r="D257" s="14">
        <f>SUMIFS('Faturamento SP2'!$G$2:$G$557,'Faturamento SP2'!$D$2:$D$557,'Infos Relatório'!$B$245,'Faturamento SP2'!$E$2:$E$557,'Infos Relatório'!$B257,'Faturamento SP2'!$Z$2:$Z$557,'Infos Relatório'!C$1)</f>
        <v>0</v>
      </c>
      <c r="E257" s="55">
        <f>SUMIFS('Faturamento SP2'!$J$2:$J$557,'Faturamento SP2'!$D$2:$D$557,'Infos Relatório'!$B$245,'Faturamento SP2'!$E$2:$E$557,'Infos Relatório'!$B257,'Faturamento SP2'!$Z$2:$Z$557,'Infos Relatório'!C$1)</f>
        <v>0</v>
      </c>
      <c r="F257" s="15">
        <f>SUMIFS('Faturamento SP2'!$O$2:$O$557,'Faturamento SP2'!$D$2:$D$557,'Infos Relatório'!$B$245,'Faturamento SP2'!$E$2:$E$557,'Infos Relatório'!$B257,'Faturamento SP2'!$Z$2:$Z$557,'Infos Relatório'!C$1,'Faturamento SP2'!$T$2:$T$557,"Sim")+SUMIFS('Faturamento SP2'!$P$2:$P$557,'Faturamento SP2'!$D$2:$D$557,'Infos Relatório'!$B$245,'Faturamento SP2'!$E$2:$E$557,'Infos Relatório'!$B257,'Faturamento SP2'!$Z$2:$Z$557,'Infos Relatório'!C$1,'Faturamento SP2'!$T$2:$T$557,"Sim")</f>
        <v>0</v>
      </c>
      <c r="G257" s="60" t="e">
        <f t="shared" si="96"/>
        <v>#DIV/0!</v>
      </c>
      <c r="H257" s="24">
        <f>SUMIFS('Faturamento SP2'!$H$2:$H$557,'Faturamento SP2'!$D$2:$D$557,'Infos Relatório'!$B$245,'Faturamento SP2'!$E$2:$E$557,'Infos Relatório'!$B257,'Faturamento SP2'!$Z$2:$Z$557,'Infos Relatório'!C$1)</f>
        <v>0</v>
      </c>
      <c r="I257" s="23">
        <f>COUNTIFS('Faturamento SP2'!$D$2:$D$557,'Infos Relatório'!$B$245,'Faturamento SP2'!$E$2:$E$557,'Infos Relatório'!$B257,'Faturamento SP2'!$Z$2:$Z$557,'Infos Relatório'!I$1)</f>
        <v>0</v>
      </c>
      <c r="J257" s="14">
        <f>SUMIFS('Faturamento SP2'!$G$2:$G$557,'Faturamento SP2'!$D$2:$D$557,'Infos Relatório'!$B$245,'Faturamento SP2'!$E$2:$E$557,'Infos Relatório'!$B257,'Faturamento SP2'!$Z$2:$Z$557,'Infos Relatório'!I$1)</f>
        <v>0</v>
      </c>
      <c r="K257" s="55">
        <f>SUMIFS('Faturamento SP2'!$J$2:$J$557,'Faturamento SP2'!$D$2:$D$557,'Infos Relatório'!$B$245,'Faturamento SP2'!$E$2:$E$557,'Infos Relatório'!$B257,'Faturamento SP2'!$Z$2:$Z$557,'Infos Relatório'!I$1)</f>
        <v>0</v>
      </c>
      <c r="L257" s="15">
        <f>SUMIFS('Faturamento SP2'!$O$2:$O$557,'Faturamento SP2'!$D$2:$D$557,'Infos Relatório'!$B$245,'Faturamento SP2'!$E$2:$E$557,'Infos Relatório'!$B257,'Faturamento SP2'!$Z$2:$Z$557,'Infos Relatório'!I$1,'Faturamento SP2'!$T$2:$T$557,"Sim")+SUMIFS('Faturamento SP2'!$P$2:$P$557,'Faturamento SP2'!$D$2:$D$557,'Infos Relatório'!$B$245,'Faturamento SP2'!$E$2:$E$557,'Infos Relatório'!$B257,'Faturamento SP2'!$Z$2:$Z$557,'Infos Relatório'!I$1,'Faturamento SP2'!$T$2:$T$557,"Sim")</f>
        <v>0</v>
      </c>
      <c r="M257" s="27" t="e">
        <f t="shared" si="97"/>
        <v>#DIV/0!</v>
      </c>
      <c r="N257" s="24">
        <f>SUMIFS('Faturamento SP2'!$H$2:$H$557,'Faturamento SP2'!$D$2:$D$557,'Infos Relatório'!$B$245,'Faturamento SP2'!$E$2:$E$557,'Infos Relatório'!$B257,'Faturamento SP2'!$Z$2:$Z$557,'Infos Relatório'!I$1)</f>
        <v>0</v>
      </c>
      <c r="O257" s="23">
        <f>COUNTIFS('Faturamento SP2'!$D$2:$D$557,'Infos Relatório'!$B$245,'Faturamento SP2'!$E$2:$E$557,'Infos Relatório'!$B257,'Faturamento SP2'!$Z$2:$Z$557,'Infos Relatório'!O$1)</f>
        <v>0</v>
      </c>
      <c r="P257" s="14">
        <f>SUMIFS('Faturamento SP2'!$G$2:$G$557,'Faturamento SP2'!$D$2:$D$557,'Infos Relatório'!$B$245,'Faturamento SP2'!$E$2:$E$557,'Infos Relatório'!$B257,'Faturamento SP2'!$Z$2:$Z$557,'Infos Relatório'!O$1)</f>
        <v>0</v>
      </c>
      <c r="Q257" s="14">
        <f>SUMIFS('Faturamento SP2'!$J$2:$J$557,'Faturamento SP2'!$D$2:$D$557,'Infos Relatório'!$B$245,'Faturamento SP2'!$E$2:$E$557,'Infos Relatório'!$B257,'Faturamento SP2'!$Z$2:$Z$557,'Infos Relatório'!O$1)</f>
        <v>0</v>
      </c>
      <c r="R257" s="15">
        <f>SUMIFS('Faturamento SP2'!$O$2:$O$557,'Faturamento SP2'!$D$2:$D$557,'Infos Relatório'!$B$245,'Faturamento SP2'!$E$2:$E$557,'Infos Relatório'!$B257,'Faturamento SP2'!$Z$2:$Z$557,'Infos Relatório'!O$1,'Faturamento SP2'!$T$2:$T$557,"Sim")+SUMIFS('Faturamento SP2'!$P$2:$P$557,'Faturamento SP2'!$D$2:$D$557,'Infos Relatório'!$B$245,'Faturamento SP2'!$E$2:$E$557,'Infos Relatório'!$B257,'Faturamento SP2'!$Z$2:$Z$557,'Infos Relatório'!O$1,'Faturamento SP2'!$T$2:$T$557,"Sim")</f>
        <v>0</v>
      </c>
      <c r="S257" s="27" t="e">
        <f t="shared" si="98"/>
        <v>#DIV/0!</v>
      </c>
      <c r="T257" s="24">
        <f>SUMIFS('Faturamento SP2'!$H$2:$H$557,'Faturamento SP2'!$D$2:$D$557,'Infos Relatório'!$B$245,'Faturamento SP2'!$E$2:$E$557,'Infos Relatório'!$B257,'Faturamento SP2'!$Z$2:$Z$557,'Infos Relatório'!O$1)</f>
        <v>0</v>
      </c>
      <c r="U257" s="23">
        <f>COUNTIFS('Faturamento SP2'!$D$2:$D$557,'Infos Relatório'!$B$245,'Faturamento SP2'!$E$2:$E$557,'Infos Relatório'!$B257,'Faturamento SP2'!$Z$2:$Z$557,'Infos Relatório'!U$1)</f>
        <v>0</v>
      </c>
      <c r="V257" s="14">
        <f>SUMIFS('Faturamento SP2'!$G$2:$G$557,'Faturamento SP2'!$D$2:$D$557,'Infos Relatório'!$B$245,'Faturamento SP2'!$E$2:$E$557,'Infos Relatório'!$B257,'Faturamento SP2'!$Z$2:$Z$557,'Infos Relatório'!U$1)</f>
        <v>0</v>
      </c>
      <c r="W257" s="14">
        <f>SUMIFS('Faturamento SP2'!$J$2:$J$557,'Faturamento SP2'!$D$2:$D$557,'Infos Relatório'!$B$245,'Faturamento SP2'!$E$2:$E$557,'Infos Relatório'!$B257,'Faturamento SP2'!$Z$2:$Z$557,'Infos Relatório'!U$1)</f>
        <v>0</v>
      </c>
      <c r="X257" s="15">
        <f>SUMIFS('Faturamento SP2'!$O$2:$O$557,'Faturamento SP2'!$D$2:$D$557,'Infos Relatório'!$B$245,'Faturamento SP2'!$E$2:$E$557,'Infos Relatório'!$B257,'Faturamento SP2'!$Z$2:$Z$557,'Infos Relatório'!U$1,'Faturamento SP2'!$T$2:$T$557,"Sim")+SUMIFS('Faturamento SP2'!$P$2:$P$557,'Faturamento SP2'!$D$2:$D$557,'Infos Relatório'!$B$245,'Faturamento SP2'!$E$2:$E$557,'Infos Relatório'!$B257,'Faturamento SP2'!$Z$2:$Z$557,'Infos Relatório'!U$1,'Faturamento SP2'!$T$2:$T$557,"Sim")</f>
        <v>0</v>
      </c>
      <c r="Y257" s="27" t="e">
        <f t="shared" si="99"/>
        <v>#DIV/0!</v>
      </c>
      <c r="Z257" s="24">
        <f>SUMIFS('Faturamento SP2'!$H$2:$H$557,'Faturamento SP2'!$D$2:$D$557,'Infos Relatório'!$B$245,'Faturamento SP2'!$E$2:$E$557,'Infos Relatório'!$B257,'Faturamento SP2'!$Z$2:$Z$557,'Infos Relatório'!U$1)</f>
        <v>0</v>
      </c>
      <c r="AA257" s="23">
        <f>COUNTIFS('Faturamento SP2'!$D$2:$D$557,'Infos Relatório'!$B$245,'Faturamento SP2'!$E$2:$E$557,'Infos Relatório'!$B257,'Faturamento SP2'!$Z$2:$Z$557,'Infos Relatório'!AA$1)</f>
        <v>0</v>
      </c>
      <c r="AB257" s="14">
        <f>SUMIFS('Faturamento SP2'!$G$2:$G$557,'Faturamento SP2'!$D$2:$D$557,'Infos Relatório'!$B$245,'Faturamento SP2'!$E$2:$E$557,'Infos Relatório'!$B257,'Faturamento SP2'!$Z$2:$Z$557,'Infos Relatório'!AA$1)</f>
        <v>0</v>
      </c>
      <c r="AC257" s="14">
        <f>SUMIFS('Faturamento SP2'!$J$2:$J$557,'Faturamento SP2'!$D$2:$D$557,'Infos Relatório'!$B$245,'Faturamento SP2'!$E$2:$E$557,'Infos Relatório'!$B257,'Faturamento SP2'!$Z$2:$Z$557,'Infos Relatório'!AA$1)</f>
        <v>0</v>
      </c>
      <c r="AD257" s="15">
        <f>SUMIFS('Faturamento SP2'!$O$2:$O$557,'Faturamento SP2'!$D$2:$D$557,'Infos Relatório'!$B$245,'Faturamento SP2'!$E$2:$E$557,'Infos Relatório'!$B257,'Faturamento SP2'!$Z$2:$Z$557,'Infos Relatório'!AA$1,'Faturamento SP2'!$T$2:$T$557,"Sim")+SUMIFS('Faturamento SP2'!$P$2:$P$557,'Faturamento SP2'!$D$2:$D$557,'Infos Relatório'!$B$245,'Faturamento SP2'!$E$2:$E$557,'Infos Relatório'!$B257,'Faturamento SP2'!$Z$2:$Z$557,'Infos Relatório'!AA$1,'Faturamento SP2'!$T$2:$T$557,"Sim")</f>
        <v>0</v>
      </c>
      <c r="AE257" s="27" t="e">
        <f t="shared" si="100"/>
        <v>#DIV/0!</v>
      </c>
      <c r="AF257" s="24">
        <f>SUMIFS('Faturamento SP2'!$H$2:$H$557,'Faturamento SP2'!$D$2:$D$557,'Infos Relatório'!$B$245,'Faturamento SP2'!$E$2:$E$557,'Infos Relatório'!$B257,'Faturamento SP2'!$Z$2:$Z$557,'Infos Relatório'!AA$1)</f>
        <v>0</v>
      </c>
      <c r="AG257" s="23">
        <f>COUNTIFS('Faturamento SP2'!$D$2:$D$557,'Infos Relatório'!$B$245,'Faturamento SP2'!$E$2:$E$557,'Infos Relatório'!$B257,'Faturamento SP2'!$Z$2:$Z$557,'Infos Relatório'!AG$1)</f>
        <v>0</v>
      </c>
      <c r="AH257" s="14">
        <f>SUMIFS('Faturamento SP2'!$G$2:$G$557,'Faturamento SP2'!$D$2:$D$557,'Infos Relatório'!$B$245,'Faturamento SP2'!$E$2:$E$557,'Infos Relatório'!$B257,'Faturamento SP2'!$Z$2:$Z$557,'Infos Relatório'!AG$1)</f>
        <v>0</v>
      </c>
      <c r="AI257" s="14">
        <f>SUMIFS('Faturamento SP2'!$J$2:$J$557,'Faturamento SP2'!$D$2:$D$557,'Infos Relatório'!$B$245,'Faturamento SP2'!$E$2:$E$557,'Infos Relatório'!$B257,'Faturamento SP2'!$Z$2:$Z$557,'Infos Relatório'!AG$1)</f>
        <v>0</v>
      </c>
      <c r="AJ257" s="15">
        <f>SUMIFS('Faturamento SP2'!$O$2:$O$557,'Faturamento SP2'!$D$2:$D$557,'Infos Relatório'!$B$245,'Faturamento SP2'!$E$2:$E$557,'Infos Relatório'!$B257,'Faturamento SP2'!$Z$2:$Z$557,'Infos Relatório'!AG$1,'Faturamento SP2'!$T$2:$T$557,"Sim")+SUMIFS('Faturamento SP2'!$P$2:$P$557,'Faturamento SP2'!$D$2:$D$557,'Infos Relatório'!$B$245,'Faturamento SP2'!$E$2:$E$557,'Infos Relatório'!$B257,'Faturamento SP2'!$Z$2:$Z$557,'Infos Relatório'!AG$1,'Faturamento SP2'!$T$2:$T$557,"Sim")</f>
        <v>0</v>
      </c>
      <c r="AK257" s="27" t="e">
        <f t="shared" si="101"/>
        <v>#DIV/0!</v>
      </c>
      <c r="AL257" s="24">
        <f>SUMIFS('Faturamento SP2'!$H$2:$H$557,'Faturamento SP2'!$D$2:$D$557,'Infos Relatório'!$B$245,'Faturamento SP2'!$E$2:$E$557,'Infos Relatório'!$B257,'Faturamento SP2'!$Z$2:$Z$557,'Infos Relatório'!AG$1)</f>
        <v>0</v>
      </c>
      <c r="AM257" s="23">
        <f>COUNTIFS('Faturamento SP2'!$D$2:$D$557,'Infos Relatório'!$B$245,'Faturamento SP2'!$E$2:$E$557,'Infos Relatório'!$B257,'Faturamento SP2'!$Z$2:$Z$557,'Infos Relatório'!AM$1)</f>
        <v>0</v>
      </c>
      <c r="AN257" s="14">
        <f>SUMIFS('Faturamento SP2'!$G$2:$G$557,'Faturamento SP2'!$D$2:$D$557,'Infos Relatório'!$B$245,'Faturamento SP2'!$E$2:$E$557,'Infos Relatório'!$B257,'Faturamento SP2'!$Z$2:$Z$557,'Infos Relatório'!AM$1)</f>
        <v>0</v>
      </c>
      <c r="AO257" s="14">
        <f>SUMIFS('Faturamento SP2'!$J$2:$J$557,'Faturamento SP2'!$D$2:$D$557,'Infos Relatório'!$B$245,'Faturamento SP2'!$E$2:$E$557,'Infos Relatório'!$B257,'Faturamento SP2'!$Z$2:$Z$557,'Infos Relatório'!AM$1)</f>
        <v>0</v>
      </c>
      <c r="AP257" s="15">
        <f>SUMIFS('Faturamento SP2'!$O$2:$O$557,'Faturamento SP2'!$D$2:$D$557,'Infos Relatório'!$B$245,'Faturamento SP2'!$E$2:$E$557,'Infos Relatório'!$B257,'Faturamento SP2'!$Z$2:$Z$557,'Infos Relatório'!AM$1,'Faturamento SP2'!$T$2:$T$557,"Sim")+SUMIFS('Faturamento SP2'!$P$2:$P$557,'Faturamento SP2'!$D$2:$D$557,'Infos Relatório'!$B$245,'Faturamento SP2'!$E$2:$E$557,'Infos Relatório'!$B257,'Faturamento SP2'!$Z$2:$Z$557,'Infos Relatório'!AM$1,'Faturamento SP2'!$T$2:$T$557,"Sim")</f>
        <v>0</v>
      </c>
      <c r="AQ257" s="27" t="e">
        <f t="shared" si="102"/>
        <v>#DIV/0!</v>
      </c>
      <c r="AR257" s="24">
        <f>SUMIFS('Faturamento SP2'!$H$2:$H$557,'Faturamento SP2'!$D$2:$D$557,'Infos Relatório'!$B$245,'Faturamento SP2'!$E$2:$E$557,'Infos Relatório'!$B257,'Faturamento SP2'!$Z$2:$Z$557,'Infos Relatório'!AM$1)</f>
        <v>0</v>
      </c>
      <c r="AS257" s="23">
        <f>COUNTIFS('Faturamento SP2'!$D$2:$D$557,'Infos Relatório'!$B$245,'Faturamento SP2'!$E$2:$E$557,'Infos Relatório'!$B257,'Faturamento SP2'!$Z$2:$Z$557,'Infos Relatório'!AS$1)</f>
        <v>0</v>
      </c>
      <c r="AT257" s="14">
        <f>SUMIFS('Faturamento SP2'!$G$2:$G$557,'Faturamento SP2'!$D$2:$D$557,'Infos Relatório'!$B$245,'Faturamento SP2'!$E$2:$E$557,'Infos Relatório'!$B257,'Faturamento SP2'!$Z$2:$Z$557,'Infos Relatório'!AS$1)</f>
        <v>0</v>
      </c>
      <c r="AU257" s="14">
        <f>SUMIFS('Faturamento SP2'!$J$2:$J$557,'Faturamento SP2'!$D$2:$D$557,'Infos Relatório'!$B$245,'Faturamento SP2'!$E$2:$E$557,'Infos Relatório'!$B257,'Faturamento SP2'!$Z$2:$Z$557,'Infos Relatório'!AS$1)</f>
        <v>0</v>
      </c>
      <c r="AV257" s="15">
        <f>SUMIFS('Faturamento SP2'!$O$2:$O$557,'Faturamento SP2'!$D$2:$D$557,'Infos Relatório'!$B$245,'Faturamento SP2'!$E$2:$E$557,'Infos Relatório'!$B257,'Faturamento SP2'!$Z$2:$Z$557,'Infos Relatório'!AS$1,'Faturamento SP2'!$T$2:$T$557,"Sim")+SUMIFS('Faturamento SP2'!$P$2:$P$557,'Faturamento SP2'!$D$2:$D$557,'Infos Relatório'!$B$245,'Faturamento SP2'!$E$2:$E$557,'Infos Relatório'!$B257,'Faturamento SP2'!$Z$2:$Z$557,'Infos Relatório'!AS$1,'Faturamento SP2'!$T$2:$T$557,"Sim")</f>
        <v>0</v>
      </c>
      <c r="AW257" s="27" t="e">
        <f t="shared" si="103"/>
        <v>#DIV/0!</v>
      </c>
      <c r="AX257" s="24">
        <f>SUMIFS('Faturamento SP2'!$H$2:$H$557,'Faturamento SP2'!$D$2:$D$557,'Infos Relatório'!$B$245,'Faturamento SP2'!$E$2:$E$557,'Infos Relatório'!$B257,'Faturamento SP2'!$Z$2:$Z$557,'Infos Relatório'!AS$1)</f>
        <v>0</v>
      </c>
      <c r="AY257" s="23">
        <f>COUNTIFS('Faturamento SP2'!$D$2:$D$557,'Infos Relatório'!$B$245,'Faturamento SP2'!$E$2:$E$557,'Infos Relatório'!$B257,'Faturamento SP2'!$Z$2:$Z$557,'Infos Relatório'!AY$1)</f>
        <v>0</v>
      </c>
      <c r="AZ257" s="14">
        <f>SUMIFS('Faturamento SP2'!$G$2:$G$557,'Faturamento SP2'!$D$2:$D$557,'Infos Relatório'!$B$245,'Faturamento SP2'!$E$2:$E$557,'Infos Relatório'!$B257,'Faturamento SP2'!$Z$2:$Z$557,'Infos Relatório'!AY$1)</f>
        <v>0</v>
      </c>
      <c r="BA257" s="14">
        <f>SUMIFS('Faturamento SP2'!$J$2:$J$557,'Faturamento SP2'!$D$2:$D$557,'Infos Relatório'!$B$245,'Faturamento SP2'!$E$2:$E$557,'Infos Relatório'!$B257,'Faturamento SP2'!$Z$2:$Z$557,'Infos Relatório'!AY$1)</f>
        <v>0</v>
      </c>
      <c r="BB257" s="15">
        <f>SUMIFS('Faturamento SP2'!$O$2:$O$557,'Faturamento SP2'!$D$2:$D$557,'Infos Relatório'!$B$245,'Faturamento SP2'!$E$2:$E$557,'Infos Relatório'!$B257,'Faturamento SP2'!$Z$2:$Z$557,'Infos Relatório'!AY$1,'Faturamento SP2'!$T$2:$T$557,"Sim")+SUMIFS('Faturamento SP2'!$P$2:$P$557,'Faturamento SP2'!$D$2:$D$557,'Infos Relatório'!$B$245,'Faturamento SP2'!$E$2:$E$557,'Infos Relatório'!$B257,'Faturamento SP2'!$Z$2:$Z$557,'Infos Relatório'!AY$1,'Faturamento SP2'!$T$2:$T$557,"Sim")</f>
        <v>0</v>
      </c>
      <c r="BC257" s="27" t="e">
        <f t="shared" si="104"/>
        <v>#DIV/0!</v>
      </c>
      <c r="BD257" s="24">
        <f>SUMIFS('Faturamento SP2'!$H$2:$H$557,'Faturamento SP2'!$D$2:$D$557,'Infos Relatório'!$B$245,'Faturamento SP2'!$E$2:$E$557,'Infos Relatório'!$B257,'Faturamento SP2'!$Z$2:$Z$557,'Infos Relatório'!AY$1)</f>
        <v>0</v>
      </c>
      <c r="BE257" s="23">
        <f>COUNTIFS('Faturamento SP2'!$D$2:$D$557,'Infos Relatório'!$B$245,'Faturamento SP2'!$E$2:$E$557,'Infos Relatório'!$B257,'Faturamento SP2'!$Z$2:$Z$557,'Infos Relatório'!BE$1)</f>
        <v>0</v>
      </c>
      <c r="BF257" s="14">
        <f>SUMIFS('Faturamento SP2'!$G$2:$G$557,'Faturamento SP2'!$D$2:$D$557,'Infos Relatório'!$B$245,'Faturamento SP2'!$E$2:$E$557,'Infos Relatório'!$B257,'Faturamento SP2'!$Z$2:$Z$557,'Infos Relatório'!BE$1)</f>
        <v>0</v>
      </c>
      <c r="BG257" s="14">
        <f>SUMIFS('Faturamento SP2'!$J$2:$J$557,'Faturamento SP2'!$D$2:$D$557,'Infos Relatório'!$B$245,'Faturamento SP2'!$E$2:$E$557,'Infos Relatório'!$B257,'Faturamento SP2'!$Z$2:$Z$557,'Infos Relatório'!BE$1)</f>
        <v>0</v>
      </c>
      <c r="BH257" s="15">
        <f>SUMIFS('Faturamento SP2'!$O$2:$O$557,'Faturamento SP2'!$D$2:$D$557,'Infos Relatório'!$B$245,'Faturamento SP2'!$E$2:$E$557,'Infos Relatório'!$B257,'Faturamento SP2'!$Z$2:$Z$557,'Infos Relatório'!BE$1,'Faturamento SP2'!$T$2:$T$557,"Sim")+SUMIFS('Faturamento SP2'!$P$2:$P$557,'Faturamento SP2'!$D$2:$D$557,'Infos Relatório'!$B$245,'Faturamento SP2'!$E$2:$E$557,'Infos Relatório'!$B257,'Faturamento SP2'!$Z$2:$Z$557,'Infos Relatório'!BE$1,'Faturamento SP2'!$T$2:$T$557,"Sim")</f>
        <v>0</v>
      </c>
      <c r="BI257" s="27" t="e">
        <f t="shared" si="105"/>
        <v>#DIV/0!</v>
      </c>
      <c r="BJ257" s="24">
        <f>SUMIFS('Faturamento SP2'!$H$2:$H$557,'Faturamento SP2'!$D$2:$D$557,'Infos Relatório'!$B$245,'Faturamento SP2'!$E$2:$E$557,'Infos Relatório'!$B257,'Faturamento SP2'!$Z$2:$Z$557,'Infos Relatório'!BE$1)</f>
        <v>0</v>
      </c>
      <c r="BK257" s="23">
        <f>COUNTIFS('Faturamento SP2'!$D$2:$D$557,'Infos Relatório'!$B$245,'Faturamento SP2'!$E$2:$E$557,'Infos Relatório'!$B257,'Faturamento SP2'!$Z$2:$Z$557,'Infos Relatório'!BK$1)</f>
        <v>0</v>
      </c>
      <c r="BL257" s="14">
        <f>SUMIFS('Faturamento SP2'!$G$2:$G$557,'Faturamento SP2'!$D$2:$D$557,'Infos Relatório'!$B$245,'Faturamento SP2'!$E$2:$E$557,'Infos Relatório'!$B257,'Faturamento SP2'!$Z$2:$Z$557,'Infos Relatório'!BK$1)</f>
        <v>0</v>
      </c>
      <c r="BM257" s="14">
        <f>SUMIFS('Faturamento SP2'!$J$2:$J$557,'Faturamento SP2'!$D$2:$D$557,'Infos Relatório'!$B$245,'Faturamento SP2'!$E$2:$E$557,'Infos Relatório'!$B257,'Faturamento SP2'!$Z$2:$Z$557,'Infos Relatório'!BK$1)</f>
        <v>0</v>
      </c>
      <c r="BN257" s="15">
        <f>SUMIFS('Faturamento SP2'!$O$2:$O$557,'Faturamento SP2'!$D$2:$D$557,'Infos Relatório'!$B$245,'Faturamento SP2'!$E$2:$E$557,'Infos Relatório'!$B257,'Faturamento SP2'!$Z$2:$Z$557,'Infos Relatório'!BK$1,'Faturamento SP2'!$T$2:$T$557,"Sim")+SUMIFS('Faturamento SP2'!$P$2:$P$557,'Faturamento SP2'!$D$2:$D$557,'Infos Relatório'!$B$245,'Faturamento SP2'!$E$2:$E$557,'Infos Relatório'!$B257,'Faturamento SP2'!$Z$2:$Z$557,'Infos Relatório'!BK$1,'Faturamento SP2'!$T$2:$T$557,"Sim")</f>
        <v>0</v>
      </c>
      <c r="BO257" s="27" t="e">
        <f t="shared" si="106"/>
        <v>#DIV/0!</v>
      </c>
      <c r="BP257" s="24">
        <f>SUMIFS('Faturamento SP2'!$H$2:$H$557,'Faturamento SP2'!$D$2:$D$557,'Infos Relatório'!$B$245,'Faturamento SP2'!$E$2:$E$557,'Infos Relatório'!$B257,'Faturamento SP2'!$Z$2:$Z$557,'Infos Relatório'!BK$1)</f>
        <v>0</v>
      </c>
      <c r="BQ257" s="23">
        <f>COUNTIFS('Faturamento SP2'!$D$2:$D$557,'Infos Relatório'!$B$245,'Faturamento SP2'!$E$2:$E$557,'Infos Relatório'!$B257,'Faturamento SP2'!$Z$2:$Z$557,'Infos Relatório'!BQ$1)</f>
        <v>0</v>
      </c>
      <c r="BR257" s="14">
        <f>SUMIFS('Faturamento SP2'!$G$2:$G$557,'Faturamento SP2'!$D$2:$D$557,'Infos Relatório'!$B$245,'Faturamento SP2'!$E$2:$E$557,'Infos Relatório'!$B257,'Faturamento SP2'!$Z$2:$Z$557,'Infos Relatório'!BQ$1)</f>
        <v>0</v>
      </c>
      <c r="BS257" s="14">
        <f>SUMIFS('Faturamento SP2'!$J$2:$J$557,'Faturamento SP2'!$D$2:$D$557,'Infos Relatório'!$B$245,'Faturamento SP2'!$E$2:$E$557,'Infos Relatório'!$B257,'Faturamento SP2'!$Z$2:$Z$557,'Infos Relatório'!BQ$1)</f>
        <v>0</v>
      </c>
      <c r="BT257" s="15">
        <f>SUMIFS('Faturamento SP2'!$O$2:$O$557,'Faturamento SP2'!$D$2:$D$557,'Infos Relatório'!$B$245,'Faturamento SP2'!$E$2:$E$557,'Infos Relatório'!$B257,'Faturamento SP2'!$Z$2:$Z$557,'Infos Relatório'!BQ$1,'Faturamento SP2'!$T$2:$T$557,"Sim")+SUMIFS('Faturamento SP2'!$P$2:$P$557,'Faturamento SP2'!$D$2:$D$557,'Infos Relatório'!$B$245,'Faturamento SP2'!$E$2:$E$557,'Infos Relatório'!$B257,'Faturamento SP2'!$Z$2:$Z$557,'Infos Relatório'!BQ$1,'Faturamento SP2'!$T$2:$T$557,"Sim")</f>
        <v>0</v>
      </c>
      <c r="BU257" s="27" t="e">
        <f t="shared" si="107"/>
        <v>#DIV/0!</v>
      </c>
      <c r="BV257" s="24">
        <f>SUMIFS('Faturamento SP2'!$H$2:$H$557,'Faturamento SP2'!$D$2:$D$557,'Infos Relatório'!$B$245,'Faturamento SP2'!$E$2:$E$557,'Infos Relatório'!$B257,'Faturamento SP2'!$Z$2:$Z$557,'Infos Relatório'!BQ$1)</f>
        <v>0</v>
      </c>
    </row>
    <row r="258" spans="2:74">
      <c r="B258" s="17" t="s">
        <v>203</v>
      </c>
      <c r="C258" s="23">
        <f>COUNTIFS('Faturamento SP2'!$D$2:$D$557,'Infos Relatório'!$B$245,'Faturamento SP2'!$E$2:$E$557,'Infos Relatório'!$B258,'Faturamento SP2'!$Z$2:$Z$557,'Infos Relatório'!C$1)</f>
        <v>0</v>
      </c>
      <c r="D258" s="14">
        <f>SUMIFS('Faturamento SP2'!$G$2:$G$557,'Faturamento SP2'!$D$2:$D$557,'Infos Relatório'!$B$245,'Faturamento SP2'!$E$2:$E$557,'Infos Relatório'!$B258,'Faturamento SP2'!$Z$2:$Z$557,'Infos Relatório'!C$1)</f>
        <v>0</v>
      </c>
      <c r="E258" s="55">
        <f>SUMIFS('Faturamento SP2'!$J$2:$J$557,'Faturamento SP2'!$D$2:$D$557,'Infos Relatório'!$B$245,'Faturamento SP2'!$E$2:$E$557,'Infos Relatório'!$B258,'Faturamento SP2'!$Z$2:$Z$557,'Infos Relatório'!C$1)</f>
        <v>0</v>
      </c>
      <c r="F258" s="15">
        <f>SUMIFS('Faturamento SP2'!$O$2:$O$557,'Faturamento SP2'!$D$2:$D$557,'Infos Relatório'!$B$245,'Faturamento SP2'!$E$2:$E$557,'Infos Relatório'!$B258,'Faturamento SP2'!$Z$2:$Z$557,'Infos Relatório'!C$1,'Faturamento SP2'!$T$2:$T$557,"Sim")+SUMIFS('Faturamento SP2'!$P$2:$P$557,'Faturamento SP2'!$D$2:$D$557,'Infos Relatório'!$B$245,'Faturamento SP2'!$E$2:$E$557,'Infos Relatório'!$B258,'Faturamento SP2'!$Z$2:$Z$557,'Infos Relatório'!C$1,'Faturamento SP2'!$T$2:$T$557,"Sim")</f>
        <v>0</v>
      </c>
      <c r="G258" s="60" t="e">
        <f t="shared" si="96"/>
        <v>#DIV/0!</v>
      </c>
      <c r="H258" s="24">
        <f>SUMIFS('Faturamento SP2'!$H$2:$H$557,'Faturamento SP2'!$D$2:$D$557,'Infos Relatório'!$B$245,'Faturamento SP2'!$E$2:$E$557,'Infos Relatório'!$B258,'Faturamento SP2'!$Z$2:$Z$557,'Infos Relatório'!C$1)</f>
        <v>0</v>
      </c>
      <c r="I258" s="23">
        <f>COUNTIFS('Faturamento SP2'!$D$2:$D$557,'Infos Relatório'!$B$245,'Faturamento SP2'!$E$2:$E$557,'Infos Relatório'!$B258,'Faturamento SP2'!$Z$2:$Z$557,'Infos Relatório'!I$1)</f>
        <v>0</v>
      </c>
      <c r="J258" s="14">
        <f>SUMIFS('Faturamento SP2'!$G$2:$G$557,'Faturamento SP2'!$D$2:$D$557,'Infos Relatório'!$B$245,'Faturamento SP2'!$E$2:$E$557,'Infos Relatório'!$B258,'Faturamento SP2'!$Z$2:$Z$557,'Infos Relatório'!I$1)</f>
        <v>0</v>
      </c>
      <c r="K258" s="55">
        <f>SUMIFS('Faturamento SP2'!$J$2:$J$557,'Faturamento SP2'!$D$2:$D$557,'Infos Relatório'!$B$245,'Faturamento SP2'!$E$2:$E$557,'Infos Relatório'!$B258,'Faturamento SP2'!$Z$2:$Z$557,'Infos Relatório'!I$1)</f>
        <v>0</v>
      </c>
      <c r="L258" s="15">
        <f>SUMIFS('Faturamento SP2'!$O$2:$O$557,'Faturamento SP2'!$D$2:$D$557,'Infos Relatório'!$B$245,'Faturamento SP2'!$E$2:$E$557,'Infos Relatório'!$B258,'Faturamento SP2'!$Z$2:$Z$557,'Infos Relatório'!I$1,'Faturamento SP2'!$T$2:$T$557,"Sim")+SUMIFS('Faturamento SP2'!$P$2:$P$557,'Faturamento SP2'!$D$2:$D$557,'Infos Relatório'!$B$245,'Faturamento SP2'!$E$2:$E$557,'Infos Relatório'!$B258,'Faturamento SP2'!$Z$2:$Z$557,'Infos Relatório'!I$1,'Faturamento SP2'!$T$2:$T$557,"Sim")</f>
        <v>0</v>
      </c>
      <c r="M258" s="27" t="e">
        <f t="shared" si="97"/>
        <v>#DIV/0!</v>
      </c>
      <c r="N258" s="24">
        <f>SUMIFS('Faturamento SP2'!$H$2:$H$557,'Faturamento SP2'!$D$2:$D$557,'Infos Relatório'!$B$245,'Faturamento SP2'!$E$2:$E$557,'Infos Relatório'!$B258,'Faturamento SP2'!$Z$2:$Z$557,'Infos Relatório'!I$1)</f>
        <v>0</v>
      </c>
      <c r="O258" s="23">
        <f>COUNTIFS('Faturamento SP2'!$D$2:$D$557,'Infos Relatório'!$B$245,'Faturamento SP2'!$E$2:$E$557,'Infos Relatório'!$B258,'Faturamento SP2'!$Z$2:$Z$557,'Infos Relatório'!O$1)</f>
        <v>0</v>
      </c>
      <c r="P258" s="14">
        <f>SUMIFS('Faturamento SP2'!$G$2:$G$557,'Faturamento SP2'!$D$2:$D$557,'Infos Relatório'!$B$245,'Faturamento SP2'!$E$2:$E$557,'Infos Relatório'!$B258,'Faturamento SP2'!$Z$2:$Z$557,'Infos Relatório'!O$1)</f>
        <v>0</v>
      </c>
      <c r="Q258" s="14">
        <f>SUMIFS('Faturamento SP2'!$J$2:$J$557,'Faturamento SP2'!$D$2:$D$557,'Infos Relatório'!$B$245,'Faturamento SP2'!$E$2:$E$557,'Infos Relatório'!$B258,'Faturamento SP2'!$Z$2:$Z$557,'Infos Relatório'!O$1)</f>
        <v>0</v>
      </c>
      <c r="R258" s="15">
        <f>SUMIFS('Faturamento SP2'!$O$2:$O$557,'Faturamento SP2'!$D$2:$D$557,'Infos Relatório'!$B$245,'Faturamento SP2'!$E$2:$E$557,'Infos Relatório'!$B258,'Faturamento SP2'!$Z$2:$Z$557,'Infos Relatório'!O$1,'Faturamento SP2'!$T$2:$T$557,"Sim")+SUMIFS('Faturamento SP2'!$P$2:$P$557,'Faturamento SP2'!$D$2:$D$557,'Infos Relatório'!$B$245,'Faturamento SP2'!$E$2:$E$557,'Infos Relatório'!$B258,'Faturamento SP2'!$Z$2:$Z$557,'Infos Relatório'!O$1,'Faturamento SP2'!$T$2:$T$557,"Sim")</f>
        <v>0</v>
      </c>
      <c r="S258" s="27" t="e">
        <f t="shared" si="98"/>
        <v>#DIV/0!</v>
      </c>
      <c r="T258" s="24">
        <f>SUMIFS('Faturamento SP2'!$H$2:$H$557,'Faturamento SP2'!$D$2:$D$557,'Infos Relatório'!$B$245,'Faturamento SP2'!$E$2:$E$557,'Infos Relatório'!$B258,'Faturamento SP2'!$Z$2:$Z$557,'Infos Relatório'!O$1)</f>
        <v>0</v>
      </c>
      <c r="U258" s="23">
        <f>COUNTIFS('Faturamento SP2'!$D$2:$D$557,'Infos Relatório'!$B$245,'Faturamento SP2'!$E$2:$E$557,'Infos Relatório'!$B258,'Faturamento SP2'!$Z$2:$Z$557,'Infos Relatório'!U$1)</f>
        <v>0</v>
      </c>
      <c r="V258" s="14">
        <f>SUMIFS('Faturamento SP2'!$G$2:$G$557,'Faturamento SP2'!$D$2:$D$557,'Infos Relatório'!$B$245,'Faturamento SP2'!$E$2:$E$557,'Infos Relatório'!$B258,'Faturamento SP2'!$Z$2:$Z$557,'Infos Relatório'!U$1)</f>
        <v>0</v>
      </c>
      <c r="W258" s="14">
        <f>SUMIFS('Faturamento SP2'!$J$2:$J$557,'Faturamento SP2'!$D$2:$D$557,'Infos Relatório'!$B$245,'Faturamento SP2'!$E$2:$E$557,'Infos Relatório'!$B258,'Faturamento SP2'!$Z$2:$Z$557,'Infos Relatório'!U$1)</f>
        <v>0</v>
      </c>
      <c r="X258" s="15">
        <f>SUMIFS('Faturamento SP2'!$O$2:$O$557,'Faturamento SP2'!$D$2:$D$557,'Infos Relatório'!$B$245,'Faturamento SP2'!$E$2:$E$557,'Infos Relatório'!$B258,'Faturamento SP2'!$Z$2:$Z$557,'Infos Relatório'!U$1,'Faturamento SP2'!$T$2:$T$557,"Sim")+SUMIFS('Faturamento SP2'!$P$2:$P$557,'Faturamento SP2'!$D$2:$D$557,'Infos Relatório'!$B$245,'Faturamento SP2'!$E$2:$E$557,'Infos Relatório'!$B258,'Faturamento SP2'!$Z$2:$Z$557,'Infos Relatório'!U$1,'Faturamento SP2'!$T$2:$T$557,"Sim")</f>
        <v>0</v>
      </c>
      <c r="Y258" s="27" t="e">
        <f t="shared" si="99"/>
        <v>#DIV/0!</v>
      </c>
      <c r="Z258" s="24">
        <f>SUMIFS('Faturamento SP2'!$H$2:$H$557,'Faturamento SP2'!$D$2:$D$557,'Infos Relatório'!$B$245,'Faturamento SP2'!$E$2:$E$557,'Infos Relatório'!$B258,'Faturamento SP2'!$Z$2:$Z$557,'Infos Relatório'!U$1)</f>
        <v>0</v>
      </c>
      <c r="AA258" s="23">
        <f>COUNTIFS('Faturamento SP2'!$D$2:$D$557,'Infos Relatório'!$B$245,'Faturamento SP2'!$E$2:$E$557,'Infos Relatório'!$B258,'Faturamento SP2'!$Z$2:$Z$557,'Infos Relatório'!AA$1)</f>
        <v>0</v>
      </c>
      <c r="AB258" s="14">
        <f>SUMIFS('Faturamento SP2'!$G$2:$G$557,'Faturamento SP2'!$D$2:$D$557,'Infos Relatório'!$B$245,'Faturamento SP2'!$E$2:$E$557,'Infos Relatório'!$B258,'Faturamento SP2'!$Z$2:$Z$557,'Infos Relatório'!AA$1)</f>
        <v>0</v>
      </c>
      <c r="AC258" s="14">
        <f>SUMIFS('Faturamento SP2'!$J$2:$J$557,'Faturamento SP2'!$D$2:$D$557,'Infos Relatório'!$B$245,'Faturamento SP2'!$E$2:$E$557,'Infos Relatório'!$B258,'Faturamento SP2'!$Z$2:$Z$557,'Infos Relatório'!AA$1)</f>
        <v>0</v>
      </c>
      <c r="AD258" s="15">
        <f>SUMIFS('Faturamento SP2'!$O$2:$O$557,'Faturamento SP2'!$D$2:$D$557,'Infos Relatório'!$B$245,'Faturamento SP2'!$E$2:$E$557,'Infos Relatório'!$B258,'Faturamento SP2'!$Z$2:$Z$557,'Infos Relatório'!AA$1,'Faturamento SP2'!$T$2:$T$557,"Sim")+SUMIFS('Faturamento SP2'!$P$2:$P$557,'Faturamento SP2'!$D$2:$D$557,'Infos Relatório'!$B$245,'Faturamento SP2'!$E$2:$E$557,'Infos Relatório'!$B258,'Faturamento SP2'!$Z$2:$Z$557,'Infos Relatório'!AA$1,'Faturamento SP2'!$T$2:$T$557,"Sim")</f>
        <v>0</v>
      </c>
      <c r="AE258" s="27" t="e">
        <f t="shared" si="100"/>
        <v>#DIV/0!</v>
      </c>
      <c r="AF258" s="24">
        <f>SUMIFS('Faturamento SP2'!$H$2:$H$557,'Faturamento SP2'!$D$2:$D$557,'Infos Relatório'!$B$245,'Faturamento SP2'!$E$2:$E$557,'Infos Relatório'!$B258,'Faturamento SP2'!$Z$2:$Z$557,'Infos Relatório'!AA$1)</f>
        <v>0</v>
      </c>
      <c r="AG258" s="23">
        <f>COUNTIFS('Faturamento SP2'!$D$2:$D$557,'Infos Relatório'!$B$245,'Faturamento SP2'!$E$2:$E$557,'Infos Relatório'!$B258,'Faturamento SP2'!$Z$2:$Z$557,'Infos Relatório'!AG$1)</f>
        <v>0</v>
      </c>
      <c r="AH258" s="14">
        <f>SUMIFS('Faturamento SP2'!$G$2:$G$557,'Faturamento SP2'!$D$2:$D$557,'Infos Relatório'!$B$245,'Faturamento SP2'!$E$2:$E$557,'Infos Relatório'!$B258,'Faturamento SP2'!$Z$2:$Z$557,'Infos Relatório'!AG$1)</f>
        <v>0</v>
      </c>
      <c r="AI258" s="14">
        <f>SUMIFS('Faturamento SP2'!$J$2:$J$557,'Faturamento SP2'!$D$2:$D$557,'Infos Relatório'!$B$245,'Faturamento SP2'!$E$2:$E$557,'Infos Relatório'!$B258,'Faturamento SP2'!$Z$2:$Z$557,'Infos Relatório'!AG$1)</f>
        <v>0</v>
      </c>
      <c r="AJ258" s="15">
        <f>SUMIFS('Faturamento SP2'!$O$2:$O$557,'Faturamento SP2'!$D$2:$D$557,'Infos Relatório'!$B$245,'Faturamento SP2'!$E$2:$E$557,'Infos Relatório'!$B258,'Faturamento SP2'!$Z$2:$Z$557,'Infos Relatório'!AG$1,'Faturamento SP2'!$T$2:$T$557,"Sim")+SUMIFS('Faturamento SP2'!$P$2:$P$557,'Faturamento SP2'!$D$2:$D$557,'Infos Relatório'!$B$245,'Faturamento SP2'!$E$2:$E$557,'Infos Relatório'!$B258,'Faturamento SP2'!$Z$2:$Z$557,'Infos Relatório'!AG$1,'Faturamento SP2'!$T$2:$T$557,"Sim")</f>
        <v>0</v>
      </c>
      <c r="AK258" s="27" t="e">
        <f t="shared" si="101"/>
        <v>#DIV/0!</v>
      </c>
      <c r="AL258" s="24">
        <f>SUMIFS('Faturamento SP2'!$H$2:$H$557,'Faturamento SP2'!$D$2:$D$557,'Infos Relatório'!$B$245,'Faturamento SP2'!$E$2:$E$557,'Infos Relatório'!$B258,'Faturamento SP2'!$Z$2:$Z$557,'Infos Relatório'!AG$1)</f>
        <v>0</v>
      </c>
      <c r="AM258" s="23">
        <f>COUNTIFS('Faturamento SP2'!$D$2:$D$557,'Infos Relatório'!$B$245,'Faturamento SP2'!$E$2:$E$557,'Infos Relatório'!$B258,'Faturamento SP2'!$Z$2:$Z$557,'Infos Relatório'!AM$1)</f>
        <v>0</v>
      </c>
      <c r="AN258" s="14">
        <f>SUMIFS('Faturamento SP2'!$G$2:$G$557,'Faturamento SP2'!$D$2:$D$557,'Infos Relatório'!$B$245,'Faturamento SP2'!$E$2:$E$557,'Infos Relatório'!$B258,'Faturamento SP2'!$Z$2:$Z$557,'Infos Relatório'!AM$1)</f>
        <v>0</v>
      </c>
      <c r="AO258" s="14">
        <f>SUMIFS('Faturamento SP2'!$J$2:$J$557,'Faturamento SP2'!$D$2:$D$557,'Infos Relatório'!$B$245,'Faturamento SP2'!$E$2:$E$557,'Infos Relatório'!$B258,'Faturamento SP2'!$Z$2:$Z$557,'Infos Relatório'!AM$1)</f>
        <v>0</v>
      </c>
      <c r="AP258" s="15">
        <f>SUMIFS('Faturamento SP2'!$O$2:$O$557,'Faturamento SP2'!$D$2:$D$557,'Infos Relatório'!$B$245,'Faturamento SP2'!$E$2:$E$557,'Infos Relatório'!$B258,'Faturamento SP2'!$Z$2:$Z$557,'Infos Relatório'!AM$1,'Faturamento SP2'!$T$2:$T$557,"Sim")+SUMIFS('Faturamento SP2'!$P$2:$P$557,'Faturamento SP2'!$D$2:$D$557,'Infos Relatório'!$B$245,'Faturamento SP2'!$E$2:$E$557,'Infos Relatório'!$B258,'Faturamento SP2'!$Z$2:$Z$557,'Infos Relatório'!AM$1,'Faturamento SP2'!$T$2:$T$557,"Sim")</f>
        <v>0</v>
      </c>
      <c r="AQ258" s="27" t="e">
        <f t="shared" si="102"/>
        <v>#DIV/0!</v>
      </c>
      <c r="AR258" s="24">
        <f>SUMIFS('Faturamento SP2'!$H$2:$H$557,'Faturamento SP2'!$D$2:$D$557,'Infos Relatório'!$B$245,'Faturamento SP2'!$E$2:$E$557,'Infos Relatório'!$B258,'Faturamento SP2'!$Z$2:$Z$557,'Infos Relatório'!AM$1)</f>
        <v>0</v>
      </c>
      <c r="AS258" s="23">
        <f>COUNTIFS('Faturamento SP2'!$D$2:$D$557,'Infos Relatório'!$B$245,'Faturamento SP2'!$E$2:$E$557,'Infos Relatório'!$B258,'Faturamento SP2'!$Z$2:$Z$557,'Infos Relatório'!AS$1)</f>
        <v>0</v>
      </c>
      <c r="AT258" s="14">
        <f>SUMIFS('Faturamento SP2'!$G$2:$G$557,'Faturamento SP2'!$D$2:$D$557,'Infos Relatório'!$B$245,'Faturamento SP2'!$E$2:$E$557,'Infos Relatório'!$B258,'Faturamento SP2'!$Z$2:$Z$557,'Infos Relatório'!AS$1)</f>
        <v>0</v>
      </c>
      <c r="AU258" s="14">
        <f>SUMIFS('Faturamento SP2'!$J$2:$J$557,'Faturamento SP2'!$D$2:$D$557,'Infos Relatório'!$B$245,'Faturamento SP2'!$E$2:$E$557,'Infos Relatório'!$B258,'Faturamento SP2'!$Z$2:$Z$557,'Infos Relatório'!AS$1)</f>
        <v>0</v>
      </c>
      <c r="AV258" s="15">
        <f>SUMIFS('Faturamento SP2'!$O$2:$O$557,'Faturamento SP2'!$D$2:$D$557,'Infos Relatório'!$B$245,'Faturamento SP2'!$E$2:$E$557,'Infos Relatório'!$B258,'Faturamento SP2'!$Z$2:$Z$557,'Infos Relatório'!AS$1,'Faturamento SP2'!$T$2:$T$557,"Sim")+SUMIFS('Faturamento SP2'!$P$2:$P$557,'Faturamento SP2'!$D$2:$D$557,'Infos Relatório'!$B$245,'Faturamento SP2'!$E$2:$E$557,'Infos Relatório'!$B258,'Faturamento SP2'!$Z$2:$Z$557,'Infos Relatório'!AS$1,'Faturamento SP2'!$T$2:$T$557,"Sim")</f>
        <v>0</v>
      </c>
      <c r="AW258" s="27" t="e">
        <f t="shared" si="103"/>
        <v>#DIV/0!</v>
      </c>
      <c r="AX258" s="24">
        <f>SUMIFS('Faturamento SP2'!$H$2:$H$557,'Faturamento SP2'!$D$2:$D$557,'Infos Relatório'!$B$245,'Faturamento SP2'!$E$2:$E$557,'Infos Relatório'!$B258,'Faturamento SP2'!$Z$2:$Z$557,'Infos Relatório'!AS$1)</f>
        <v>0</v>
      </c>
      <c r="AY258" s="23">
        <f>COUNTIFS('Faturamento SP2'!$D$2:$D$557,'Infos Relatório'!$B$245,'Faturamento SP2'!$E$2:$E$557,'Infos Relatório'!$B258,'Faturamento SP2'!$Z$2:$Z$557,'Infos Relatório'!AY$1)</f>
        <v>0</v>
      </c>
      <c r="AZ258" s="14">
        <f>SUMIFS('Faturamento SP2'!$G$2:$G$557,'Faturamento SP2'!$D$2:$D$557,'Infos Relatório'!$B$245,'Faturamento SP2'!$E$2:$E$557,'Infos Relatório'!$B258,'Faturamento SP2'!$Z$2:$Z$557,'Infos Relatório'!AY$1)</f>
        <v>0</v>
      </c>
      <c r="BA258" s="14">
        <f>SUMIFS('Faturamento SP2'!$J$2:$J$557,'Faturamento SP2'!$D$2:$D$557,'Infos Relatório'!$B$245,'Faturamento SP2'!$E$2:$E$557,'Infos Relatório'!$B258,'Faturamento SP2'!$Z$2:$Z$557,'Infos Relatório'!AY$1)</f>
        <v>0</v>
      </c>
      <c r="BB258" s="15">
        <f>SUMIFS('Faturamento SP2'!$O$2:$O$557,'Faturamento SP2'!$D$2:$D$557,'Infos Relatório'!$B$245,'Faturamento SP2'!$E$2:$E$557,'Infos Relatório'!$B258,'Faturamento SP2'!$Z$2:$Z$557,'Infos Relatório'!AY$1,'Faturamento SP2'!$T$2:$T$557,"Sim")+SUMIFS('Faturamento SP2'!$P$2:$P$557,'Faturamento SP2'!$D$2:$D$557,'Infos Relatório'!$B$245,'Faturamento SP2'!$E$2:$E$557,'Infos Relatório'!$B258,'Faturamento SP2'!$Z$2:$Z$557,'Infos Relatório'!AY$1,'Faturamento SP2'!$T$2:$T$557,"Sim")</f>
        <v>0</v>
      </c>
      <c r="BC258" s="27" t="e">
        <f t="shared" si="104"/>
        <v>#DIV/0!</v>
      </c>
      <c r="BD258" s="24">
        <f>SUMIFS('Faturamento SP2'!$H$2:$H$557,'Faturamento SP2'!$D$2:$D$557,'Infos Relatório'!$B$245,'Faturamento SP2'!$E$2:$E$557,'Infos Relatório'!$B258,'Faturamento SP2'!$Z$2:$Z$557,'Infos Relatório'!AY$1)</f>
        <v>0</v>
      </c>
      <c r="BE258" s="23">
        <f>COUNTIFS('Faturamento SP2'!$D$2:$D$557,'Infos Relatório'!$B$245,'Faturamento SP2'!$E$2:$E$557,'Infos Relatório'!$B258,'Faturamento SP2'!$Z$2:$Z$557,'Infos Relatório'!BE$1)</f>
        <v>0</v>
      </c>
      <c r="BF258" s="14">
        <f>SUMIFS('Faturamento SP2'!$G$2:$G$557,'Faturamento SP2'!$D$2:$D$557,'Infos Relatório'!$B$245,'Faturamento SP2'!$E$2:$E$557,'Infos Relatório'!$B258,'Faturamento SP2'!$Z$2:$Z$557,'Infos Relatório'!BE$1)</f>
        <v>0</v>
      </c>
      <c r="BG258" s="14">
        <f>SUMIFS('Faturamento SP2'!$J$2:$J$557,'Faturamento SP2'!$D$2:$D$557,'Infos Relatório'!$B$245,'Faturamento SP2'!$E$2:$E$557,'Infos Relatório'!$B258,'Faturamento SP2'!$Z$2:$Z$557,'Infos Relatório'!BE$1)</f>
        <v>0</v>
      </c>
      <c r="BH258" s="15">
        <f>SUMIFS('Faturamento SP2'!$O$2:$O$557,'Faturamento SP2'!$D$2:$D$557,'Infos Relatório'!$B$245,'Faturamento SP2'!$E$2:$E$557,'Infos Relatório'!$B258,'Faturamento SP2'!$Z$2:$Z$557,'Infos Relatório'!BE$1,'Faturamento SP2'!$T$2:$T$557,"Sim")+SUMIFS('Faturamento SP2'!$P$2:$P$557,'Faturamento SP2'!$D$2:$D$557,'Infos Relatório'!$B$245,'Faturamento SP2'!$E$2:$E$557,'Infos Relatório'!$B258,'Faturamento SP2'!$Z$2:$Z$557,'Infos Relatório'!BE$1,'Faturamento SP2'!$T$2:$T$557,"Sim")</f>
        <v>0</v>
      </c>
      <c r="BI258" s="27" t="e">
        <f t="shared" si="105"/>
        <v>#DIV/0!</v>
      </c>
      <c r="BJ258" s="24">
        <f>SUMIFS('Faturamento SP2'!$H$2:$H$557,'Faturamento SP2'!$D$2:$D$557,'Infos Relatório'!$B$245,'Faturamento SP2'!$E$2:$E$557,'Infos Relatório'!$B258,'Faturamento SP2'!$Z$2:$Z$557,'Infos Relatório'!BE$1)</f>
        <v>0</v>
      </c>
      <c r="BK258" s="23">
        <f>COUNTIFS('Faturamento SP2'!$D$2:$D$557,'Infos Relatório'!$B$245,'Faturamento SP2'!$E$2:$E$557,'Infos Relatório'!$B258,'Faturamento SP2'!$Z$2:$Z$557,'Infos Relatório'!BK$1)</f>
        <v>0</v>
      </c>
      <c r="BL258" s="14">
        <f>SUMIFS('Faturamento SP2'!$G$2:$G$557,'Faturamento SP2'!$D$2:$D$557,'Infos Relatório'!$B$245,'Faturamento SP2'!$E$2:$E$557,'Infos Relatório'!$B258,'Faturamento SP2'!$Z$2:$Z$557,'Infos Relatório'!BK$1)</f>
        <v>0</v>
      </c>
      <c r="BM258" s="14">
        <f>SUMIFS('Faturamento SP2'!$J$2:$J$557,'Faturamento SP2'!$D$2:$D$557,'Infos Relatório'!$B$245,'Faturamento SP2'!$E$2:$E$557,'Infos Relatório'!$B258,'Faturamento SP2'!$Z$2:$Z$557,'Infos Relatório'!BK$1)</f>
        <v>0</v>
      </c>
      <c r="BN258" s="15">
        <f>SUMIFS('Faturamento SP2'!$O$2:$O$557,'Faturamento SP2'!$D$2:$D$557,'Infos Relatório'!$B$245,'Faturamento SP2'!$E$2:$E$557,'Infos Relatório'!$B258,'Faturamento SP2'!$Z$2:$Z$557,'Infos Relatório'!BK$1,'Faturamento SP2'!$T$2:$T$557,"Sim")+SUMIFS('Faturamento SP2'!$P$2:$P$557,'Faturamento SP2'!$D$2:$D$557,'Infos Relatório'!$B$245,'Faturamento SP2'!$E$2:$E$557,'Infos Relatório'!$B258,'Faturamento SP2'!$Z$2:$Z$557,'Infos Relatório'!BK$1,'Faturamento SP2'!$T$2:$T$557,"Sim")</f>
        <v>0</v>
      </c>
      <c r="BO258" s="27" t="e">
        <f t="shared" si="106"/>
        <v>#DIV/0!</v>
      </c>
      <c r="BP258" s="24">
        <f>SUMIFS('Faturamento SP2'!$H$2:$H$557,'Faturamento SP2'!$D$2:$D$557,'Infos Relatório'!$B$245,'Faturamento SP2'!$E$2:$E$557,'Infos Relatório'!$B258,'Faturamento SP2'!$Z$2:$Z$557,'Infos Relatório'!BK$1)</f>
        <v>0</v>
      </c>
      <c r="BQ258" s="23">
        <f>COUNTIFS('Faturamento SP2'!$D$2:$D$557,'Infos Relatório'!$B$245,'Faturamento SP2'!$E$2:$E$557,'Infos Relatório'!$B258,'Faturamento SP2'!$Z$2:$Z$557,'Infos Relatório'!BQ$1)</f>
        <v>0</v>
      </c>
      <c r="BR258" s="14">
        <f>SUMIFS('Faturamento SP2'!$G$2:$G$557,'Faturamento SP2'!$D$2:$D$557,'Infos Relatório'!$B$245,'Faturamento SP2'!$E$2:$E$557,'Infos Relatório'!$B258,'Faturamento SP2'!$Z$2:$Z$557,'Infos Relatório'!BQ$1)</f>
        <v>0</v>
      </c>
      <c r="BS258" s="14">
        <f>SUMIFS('Faturamento SP2'!$J$2:$J$557,'Faturamento SP2'!$D$2:$D$557,'Infos Relatório'!$B$245,'Faturamento SP2'!$E$2:$E$557,'Infos Relatório'!$B258,'Faturamento SP2'!$Z$2:$Z$557,'Infos Relatório'!BQ$1)</f>
        <v>0</v>
      </c>
      <c r="BT258" s="15">
        <f>SUMIFS('Faturamento SP2'!$O$2:$O$557,'Faturamento SP2'!$D$2:$D$557,'Infos Relatório'!$B$245,'Faturamento SP2'!$E$2:$E$557,'Infos Relatório'!$B258,'Faturamento SP2'!$Z$2:$Z$557,'Infos Relatório'!BQ$1,'Faturamento SP2'!$T$2:$T$557,"Sim")+SUMIFS('Faturamento SP2'!$P$2:$P$557,'Faturamento SP2'!$D$2:$D$557,'Infos Relatório'!$B$245,'Faturamento SP2'!$E$2:$E$557,'Infos Relatório'!$B258,'Faturamento SP2'!$Z$2:$Z$557,'Infos Relatório'!BQ$1,'Faturamento SP2'!$T$2:$T$557,"Sim")</f>
        <v>0</v>
      </c>
      <c r="BU258" s="27" t="e">
        <f t="shared" si="107"/>
        <v>#DIV/0!</v>
      </c>
      <c r="BV258" s="24">
        <f>SUMIFS('Faturamento SP2'!$H$2:$H$557,'Faturamento SP2'!$D$2:$D$557,'Infos Relatório'!$B$245,'Faturamento SP2'!$E$2:$E$557,'Infos Relatório'!$B258,'Faturamento SP2'!$Z$2:$Z$557,'Infos Relatório'!BQ$1)</f>
        <v>0</v>
      </c>
    </row>
    <row r="259" spans="2:74">
      <c r="B259" s="17" t="s">
        <v>248</v>
      </c>
      <c r="C259" s="23">
        <f>COUNTIFS('Faturamento SP2'!$D$2:$D$557,'Infos Relatório'!$B$245,'Faturamento SP2'!$E$2:$E$557,'Infos Relatório'!$B259,'Faturamento SP2'!$Z$2:$Z$557,'Infos Relatório'!C$1)</f>
        <v>0</v>
      </c>
      <c r="D259" s="14">
        <f>SUMIFS('Faturamento SP2'!$G$2:$G$557,'Faturamento SP2'!$D$2:$D$557,'Infos Relatório'!$B$245,'Faturamento SP2'!$E$2:$E$557,'Infos Relatório'!$B259,'Faturamento SP2'!$Z$2:$Z$557,'Infos Relatório'!C$1)</f>
        <v>0</v>
      </c>
      <c r="E259" s="55">
        <f>SUMIFS('Faturamento SP2'!$J$2:$J$557,'Faturamento SP2'!$D$2:$D$557,'Infos Relatório'!$B$245,'Faturamento SP2'!$E$2:$E$557,'Infos Relatório'!$B259,'Faturamento SP2'!$Z$2:$Z$557,'Infos Relatório'!C$1)</f>
        <v>0</v>
      </c>
      <c r="F259" s="15">
        <f>SUMIFS('Faturamento SP2'!$O$2:$O$557,'Faturamento SP2'!$D$2:$D$557,'Infos Relatório'!$B$245,'Faturamento SP2'!$E$2:$E$557,'Infos Relatório'!$B259,'Faturamento SP2'!$Z$2:$Z$557,'Infos Relatório'!C$1,'Faturamento SP2'!$T$2:$T$557,"Sim")+SUMIFS('Faturamento SP2'!$P$2:$P$557,'Faturamento SP2'!$D$2:$D$557,'Infos Relatório'!$B$245,'Faturamento SP2'!$E$2:$E$557,'Infos Relatório'!$B259,'Faturamento SP2'!$Z$2:$Z$557,'Infos Relatório'!C$1,'Faturamento SP2'!$T$2:$T$557,"Sim")</f>
        <v>0</v>
      </c>
      <c r="G259" s="60" t="e">
        <f t="shared" si="96"/>
        <v>#DIV/0!</v>
      </c>
      <c r="H259" s="24">
        <f>SUMIFS('Faturamento SP2'!$H$2:$H$557,'Faturamento SP2'!$D$2:$D$557,'Infos Relatório'!$B$245,'Faturamento SP2'!$E$2:$E$557,'Infos Relatório'!$B259,'Faturamento SP2'!$Z$2:$Z$557,'Infos Relatório'!C$1)</f>
        <v>0</v>
      </c>
      <c r="I259" s="23">
        <f>COUNTIFS('Faturamento SP2'!$D$2:$D$557,'Infos Relatório'!$B$245,'Faturamento SP2'!$E$2:$E$557,'Infos Relatório'!$B259,'Faturamento SP2'!$Z$2:$Z$557,'Infos Relatório'!I$1)</f>
        <v>0</v>
      </c>
      <c r="J259" s="14">
        <f>SUMIFS('Faturamento SP2'!$G$2:$G$557,'Faturamento SP2'!$D$2:$D$557,'Infos Relatório'!$B$245,'Faturamento SP2'!$E$2:$E$557,'Infos Relatório'!$B259,'Faturamento SP2'!$Z$2:$Z$557,'Infos Relatório'!I$1)</f>
        <v>0</v>
      </c>
      <c r="K259" s="55">
        <f>SUMIFS('Faturamento SP2'!$J$2:$J$557,'Faturamento SP2'!$D$2:$D$557,'Infos Relatório'!$B$245,'Faturamento SP2'!$E$2:$E$557,'Infos Relatório'!$B259,'Faturamento SP2'!$Z$2:$Z$557,'Infos Relatório'!I$1)</f>
        <v>0</v>
      </c>
      <c r="L259" s="15">
        <f>SUMIFS('Faturamento SP2'!$O$2:$O$557,'Faturamento SP2'!$D$2:$D$557,'Infos Relatório'!$B$245,'Faturamento SP2'!$E$2:$E$557,'Infos Relatório'!$B259,'Faturamento SP2'!$Z$2:$Z$557,'Infos Relatório'!I$1,'Faturamento SP2'!$T$2:$T$557,"Sim")+SUMIFS('Faturamento SP2'!$P$2:$P$557,'Faturamento SP2'!$D$2:$D$557,'Infos Relatório'!$B$245,'Faturamento SP2'!$E$2:$E$557,'Infos Relatório'!$B259,'Faturamento SP2'!$Z$2:$Z$557,'Infos Relatório'!I$1,'Faturamento SP2'!$T$2:$T$557,"Sim")</f>
        <v>0</v>
      </c>
      <c r="M259" s="27" t="e">
        <f t="shared" si="97"/>
        <v>#DIV/0!</v>
      </c>
      <c r="N259" s="24">
        <f>SUMIFS('Faturamento SP2'!$H$2:$H$557,'Faturamento SP2'!$D$2:$D$557,'Infos Relatório'!$B$245,'Faturamento SP2'!$E$2:$E$557,'Infos Relatório'!$B259,'Faturamento SP2'!$Z$2:$Z$557,'Infos Relatório'!I$1)</f>
        <v>0</v>
      </c>
      <c r="O259" s="23">
        <f>COUNTIFS('Faturamento SP2'!$D$2:$D$557,'Infos Relatório'!$B$245,'Faturamento SP2'!$E$2:$E$557,'Infos Relatório'!$B259,'Faturamento SP2'!$Z$2:$Z$557,'Infos Relatório'!O$1)</f>
        <v>0</v>
      </c>
      <c r="P259" s="14">
        <f>SUMIFS('Faturamento SP2'!$G$2:$G$557,'Faturamento SP2'!$D$2:$D$557,'Infos Relatório'!$B$245,'Faturamento SP2'!$E$2:$E$557,'Infos Relatório'!$B259,'Faturamento SP2'!$Z$2:$Z$557,'Infos Relatório'!O$1)</f>
        <v>0</v>
      </c>
      <c r="Q259" s="14">
        <f>SUMIFS('Faturamento SP2'!$J$2:$J$557,'Faturamento SP2'!$D$2:$D$557,'Infos Relatório'!$B$245,'Faturamento SP2'!$E$2:$E$557,'Infos Relatório'!$B259,'Faturamento SP2'!$Z$2:$Z$557,'Infos Relatório'!O$1)</f>
        <v>0</v>
      </c>
      <c r="R259" s="15">
        <f>SUMIFS('Faturamento SP2'!$O$2:$O$557,'Faturamento SP2'!$D$2:$D$557,'Infos Relatório'!$B$245,'Faturamento SP2'!$E$2:$E$557,'Infos Relatório'!$B259,'Faturamento SP2'!$Z$2:$Z$557,'Infos Relatório'!O$1,'Faturamento SP2'!$T$2:$T$557,"Sim")+SUMIFS('Faturamento SP2'!$P$2:$P$557,'Faturamento SP2'!$D$2:$D$557,'Infos Relatório'!$B$245,'Faturamento SP2'!$E$2:$E$557,'Infos Relatório'!$B259,'Faturamento SP2'!$Z$2:$Z$557,'Infos Relatório'!O$1,'Faturamento SP2'!$T$2:$T$557,"Sim")</f>
        <v>0</v>
      </c>
      <c r="S259" s="27" t="e">
        <f t="shared" si="98"/>
        <v>#DIV/0!</v>
      </c>
      <c r="T259" s="24">
        <f>SUMIFS('Faturamento SP2'!$H$2:$H$557,'Faturamento SP2'!$D$2:$D$557,'Infos Relatório'!$B$245,'Faturamento SP2'!$E$2:$E$557,'Infos Relatório'!$B259,'Faturamento SP2'!$Z$2:$Z$557,'Infos Relatório'!O$1)</f>
        <v>0</v>
      </c>
      <c r="U259" s="23">
        <f>COUNTIFS('Faturamento SP2'!$D$2:$D$557,'Infos Relatório'!$B$245,'Faturamento SP2'!$E$2:$E$557,'Infos Relatório'!$B259,'Faturamento SP2'!$Z$2:$Z$557,'Infos Relatório'!U$1)</f>
        <v>0</v>
      </c>
      <c r="V259" s="14">
        <f>SUMIFS('Faturamento SP2'!$G$2:$G$557,'Faturamento SP2'!$D$2:$D$557,'Infos Relatório'!$B$245,'Faturamento SP2'!$E$2:$E$557,'Infos Relatório'!$B259,'Faturamento SP2'!$Z$2:$Z$557,'Infos Relatório'!U$1)</f>
        <v>0</v>
      </c>
      <c r="W259" s="14">
        <f>SUMIFS('Faturamento SP2'!$J$2:$J$557,'Faturamento SP2'!$D$2:$D$557,'Infos Relatório'!$B$245,'Faturamento SP2'!$E$2:$E$557,'Infos Relatório'!$B259,'Faturamento SP2'!$Z$2:$Z$557,'Infos Relatório'!U$1)</f>
        <v>0</v>
      </c>
      <c r="X259" s="15">
        <f>SUMIFS('Faturamento SP2'!$O$2:$O$557,'Faturamento SP2'!$D$2:$D$557,'Infos Relatório'!$B$245,'Faturamento SP2'!$E$2:$E$557,'Infos Relatório'!$B259,'Faturamento SP2'!$Z$2:$Z$557,'Infos Relatório'!U$1,'Faturamento SP2'!$T$2:$T$557,"Sim")+SUMIFS('Faturamento SP2'!$P$2:$P$557,'Faturamento SP2'!$D$2:$D$557,'Infos Relatório'!$B$245,'Faturamento SP2'!$E$2:$E$557,'Infos Relatório'!$B259,'Faturamento SP2'!$Z$2:$Z$557,'Infos Relatório'!U$1,'Faturamento SP2'!$T$2:$T$557,"Sim")</f>
        <v>0</v>
      </c>
      <c r="Y259" s="27" t="e">
        <f t="shared" si="99"/>
        <v>#DIV/0!</v>
      </c>
      <c r="Z259" s="24">
        <f>SUMIFS('Faturamento SP2'!$H$2:$H$557,'Faturamento SP2'!$D$2:$D$557,'Infos Relatório'!$B$245,'Faturamento SP2'!$E$2:$E$557,'Infos Relatório'!$B259,'Faturamento SP2'!$Z$2:$Z$557,'Infos Relatório'!U$1)</f>
        <v>0</v>
      </c>
      <c r="AA259" s="23">
        <f>COUNTIFS('Faturamento SP2'!$D$2:$D$557,'Infos Relatório'!$B$245,'Faturamento SP2'!$E$2:$E$557,'Infos Relatório'!$B259,'Faturamento SP2'!$Z$2:$Z$557,'Infos Relatório'!AA$1)</f>
        <v>0</v>
      </c>
      <c r="AB259" s="14">
        <f>SUMIFS('Faturamento SP2'!$G$2:$G$557,'Faturamento SP2'!$D$2:$D$557,'Infos Relatório'!$B$245,'Faturamento SP2'!$E$2:$E$557,'Infos Relatório'!$B259,'Faturamento SP2'!$Z$2:$Z$557,'Infos Relatório'!AA$1)</f>
        <v>0</v>
      </c>
      <c r="AC259" s="14">
        <f>SUMIFS('Faturamento SP2'!$J$2:$J$557,'Faturamento SP2'!$D$2:$D$557,'Infos Relatório'!$B$245,'Faturamento SP2'!$E$2:$E$557,'Infos Relatório'!$B259,'Faturamento SP2'!$Z$2:$Z$557,'Infos Relatório'!AA$1)</f>
        <v>0</v>
      </c>
      <c r="AD259" s="15">
        <f>SUMIFS('Faturamento SP2'!$O$2:$O$557,'Faturamento SP2'!$D$2:$D$557,'Infos Relatório'!$B$245,'Faturamento SP2'!$E$2:$E$557,'Infos Relatório'!$B259,'Faturamento SP2'!$Z$2:$Z$557,'Infos Relatório'!AA$1,'Faturamento SP2'!$T$2:$T$557,"Sim")+SUMIFS('Faturamento SP2'!$P$2:$P$557,'Faturamento SP2'!$D$2:$D$557,'Infos Relatório'!$B$245,'Faturamento SP2'!$E$2:$E$557,'Infos Relatório'!$B259,'Faturamento SP2'!$Z$2:$Z$557,'Infos Relatório'!AA$1,'Faturamento SP2'!$T$2:$T$557,"Sim")</f>
        <v>0</v>
      </c>
      <c r="AE259" s="27" t="e">
        <f t="shared" si="100"/>
        <v>#DIV/0!</v>
      </c>
      <c r="AF259" s="24">
        <f>SUMIFS('Faturamento SP2'!$H$2:$H$557,'Faturamento SP2'!$D$2:$D$557,'Infos Relatório'!$B$245,'Faturamento SP2'!$E$2:$E$557,'Infos Relatório'!$B259,'Faturamento SP2'!$Z$2:$Z$557,'Infos Relatório'!AA$1)</f>
        <v>0</v>
      </c>
      <c r="AG259" s="23">
        <f>COUNTIFS('Faturamento SP2'!$D$2:$D$557,'Infos Relatório'!$B$245,'Faturamento SP2'!$E$2:$E$557,'Infos Relatório'!$B259,'Faturamento SP2'!$Z$2:$Z$557,'Infos Relatório'!AG$1)</f>
        <v>0</v>
      </c>
      <c r="AH259" s="14">
        <f>SUMIFS('Faturamento SP2'!$G$2:$G$557,'Faturamento SP2'!$D$2:$D$557,'Infos Relatório'!$B$245,'Faturamento SP2'!$E$2:$E$557,'Infos Relatório'!$B259,'Faturamento SP2'!$Z$2:$Z$557,'Infos Relatório'!AG$1)</f>
        <v>0</v>
      </c>
      <c r="AI259" s="14">
        <f>SUMIFS('Faturamento SP2'!$J$2:$J$557,'Faturamento SP2'!$D$2:$D$557,'Infos Relatório'!$B$245,'Faturamento SP2'!$E$2:$E$557,'Infos Relatório'!$B259,'Faturamento SP2'!$Z$2:$Z$557,'Infos Relatório'!AG$1)</f>
        <v>0</v>
      </c>
      <c r="AJ259" s="15">
        <f>SUMIFS('Faturamento SP2'!$O$2:$O$557,'Faturamento SP2'!$D$2:$D$557,'Infos Relatório'!$B$245,'Faturamento SP2'!$E$2:$E$557,'Infos Relatório'!$B259,'Faturamento SP2'!$Z$2:$Z$557,'Infos Relatório'!AG$1,'Faturamento SP2'!$T$2:$T$557,"Sim")+SUMIFS('Faturamento SP2'!$P$2:$P$557,'Faturamento SP2'!$D$2:$D$557,'Infos Relatório'!$B$245,'Faturamento SP2'!$E$2:$E$557,'Infos Relatório'!$B259,'Faturamento SP2'!$Z$2:$Z$557,'Infos Relatório'!AG$1,'Faturamento SP2'!$T$2:$T$557,"Sim")</f>
        <v>0</v>
      </c>
      <c r="AK259" s="27" t="e">
        <f t="shared" si="101"/>
        <v>#DIV/0!</v>
      </c>
      <c r="AL259" s="24">
        <f>SUMIFS('Faturamento SP2'!$H$2:$H$557,'Faturamento SP2'!$D$2:$D$557,'Infos Relatório'!$B$245,'Faturamento SP2'!$E$2:$E$557,'Infos Relatório'!$B259,'Faturamento SP2'!$Z$2:$Z$557,'Infos Relatório'!AG$1)</f>
        <v>0</v>
      </c>
      <c r="AM259" s="23">
        <f>COUNTIFS('Faturamento SP2'!$D$2:$D$557,'Infos Relatório'!$B$245,'Faturamento SP2'!$E$2:$E$557,'Infos Relatório'!$B259,'Faturamento SP2'!$Z$2:$Z$557,'Infos Relatório'!AM$1)</f>
        <v>0</v>
      </c>
      <c r="AN259" s="14">
        <f>SUMIFS('Faturamento SP2'!$G$2:$G$557,'Faturamento SP2'!$D$2:$D$557,'Infos Relatório'!$B$245,'Faturamento SP2'!$E$2:$E$557,'Infos Relatório'!$B259,'Faturamento SP2'!$Z$2:$Z$557,'Infos Relatório'!AM$1)</f>
        <v>0</v>
      </c>
      <c r="AO259" s="14">
        <f>SUMIFS('Faturamento SP2'!$J$2:$J$557,'Faturamento SP2'!$D$2:$D$557,'Infos Relatório'!$B$245,'Faturamento SP2'!$E$2:$E$557,'Infos Relatório'!$B259,'Faturamento SP2'!$Z$2:$Z$557,'Infos Relatório'!AM$1)</f>
        <v>0</v>
      </c>
      <c r="AP259" s="15">
        <f>SUMIFS('Faturamento SP2'!$O$2:$O$557,'Faturamento SP2'!$D$2:$D$557,'Infos Relatório'!$B$245,'Faturamento SP2'!$E$2:$E$557,'Infos Relatório'!$B259,'Faturamento SP2'!$Z$2:$Z$557,'Infos Relatório'!AM$1,'Faturamento SP2'!$T$2:$T$557,"Sim")+SUMIFS('Faturamento SP2'!$P$2:$P$557,'Faturamento SP2'!$D$2:$D$557,'Infos Relatório'!$B$245,'Faturamento SP2'!$E$2:$E$557,'Infos Relatório'!$B259,'Faturamento SP2'!$Z$2:$Z$557,'Infos Relatório'!AM$1,'Faturamento SP2'!$T$2:$T$557,"Sim")</f>
        <v>0</v>
      </c>
      <c r="AQ259" s="27" t="e">
        <f t="shared" si="102"/>
        <v>#DIV/0!</v>
      </c>
      <c r="AR259" s="24">
        <f>SUMIFS('Faturamento SP2'!$H$2:$H$557,'Faturamento SP2'!$D$2:$D$557,'Infos Relatório'!$B$245,'Faturamento SP2'!$E$2:$E$557,'Infos Relatório'!$B259,'Faturamento SP2'!$Z$2:$Z$557,'Infos Relatório'!AM$1)</f>
        <v>0</v>
      </c>
      <c r="AS259" s="23">
        <f>COUNTIFS('Faturamento SP2'!$D$2:$D$557,'Infos Relatório'!$B$245,'Faturamento SP2'!$E$2:$E$557,'Infos Relatório'!$B259,'Faturamento SP2'!$Z$2:$Z$557,'Infos Relatório'!AS$1)</f>
        <v>0</v>
      </c>
      <c r="AT259" s="14">
        <f>SUMIFS('Faturamento SP2'!$G$2:$G$557,'Faturamento SP2'!$D$2:$D$557,'Infos Relatório'!$B$245,'Faturamento SP2'!$E$2:$E$557,'Infos Relatório'!$B259,'Faturamento SP2'!$Z$2:$Z$557,'Infos Relatório'!AS$1)</f>
        <v>0</v>
      </c>
      <c r="AU259" s="14">
        <f>SUMIFS('Faturamento SP2'!$J$2:$J$557,'Faturamento SP2'!$D$2:$D$557,'Infos Relatório'!$B$245,'Faturamento SP2'!$E$2:$E$557,'Infos Relatório'!$B259,'Faturamento SP2'!$Z$2:$Z$557,'Infos Relatório'!AS$1)</f>
        <v>0</v>
      </c>
      <c r="AV259" s="15">
        <f>SUMIFS('Faturamento SP2'!$O$2:$O$557,'Faturamento SP2'!$D$2:$D$557,'Infos Relatório'!$B$245,'Faturamento SP2'!$E$2:$E$557,'Infos Relatório'!$B259,'Faturamento SP2'!$Z$2:$Z$557,'Infos Relatório'!AS$1,'Faturamento SP2'!$T$2:$T$557,"Sim")+SUMIFS('Faturamento SP2'!$P$2:$P$557,'Faturamento SP2'!$D$2:$D$557,'Infos Relatório'!$B$245,'Faturamento SP2'!$E$2:$E$557,'Infos Relatório'!$B259,'Faturamento SP2'!$Z$2:$Z$557,'Infos Relatório'!AS$1,'Faturamento SP2'!$T$2:$T$557,"Sim")</f>
        <v>0</v>
      </c>
      <c r="AW259" s="27" t="e">
        <f t="shared" si="103"/>
        <v>#DIV/0!</v>
      </c>
      <c r="AX259" s="24">
        <f>SUMIFS('Faturamento SP2'!$H$2:$H$557,'Faturamento SP2'!$D$2:$D$557,'Infos Relatório'!$B$245,'Faturamento SP2'!$E$2:$E$557,'Infos Relatório'!$B259,'Faturamento SP2'!$Z$2:$Z$557,'Infos Relatório'!AS$1)</f>
        <v>0</v>
      </c>
      <c r="AY259" s="23">
        <f>COUNTIFS('Faturamento SP2'!$D$2:$D$557,'Infos Relatório'!$B$245,'Faturamento SP2'!$E$2:$E$557,'Infos Relatório'!$B259,'Faturamento SP2'!$Z$2:$Z$557,'Infos Relatório'!AY$1)</f>
        <v>0</v>
      </c>
      <c r="AZ259" s="14">
        <f>SUMIFS('Faturamento SP2'!$G$2:$G$557,'Faturamento SP2'!$D$2:$D$557,'Infos Relatório'!$B$245,'Faturamento SP2'!$E$2:$E$557,'Infos Relatório'!$B259,'Faturamento SP2'!$Z$2:$Z$557,'Infos Relatório'!AY$1)</f>
        <v>0</v>
      </c>
      <c r="BA259" s="14">
        <f>SUMIFS('Faturamento SP2'!$J$2:$J$557,'Faturamento SP2'!$D$2:$D$557,'Infos Relatório'!$B$245,'Faturamento SP2'!$E$2:$E$557,'Infos Relatório'!$B259,'Faturamento SP2'!$Z$2:$Z$557,'Infos Relatório'!AY$1)</f>
        <v>0</v>
      </c>
      <c r="BB259" s="15">
        <f>SUMIFS('Faturamento SP2'!$O$2:$O$557,'Faturamento SP2'!$D$2:$D$557,'Infos Relatório'!$B$245,'Faturamento SP2'!$E$2:$E$557,'Infos Relatório'!$B259,'Faturamento SP2'!$Z$2:$Z$557,'Infos Relatório'!AY$1,'Faturamento SP2'!$T$2:$T$557,"Sim")+SUMIFS('Faturamento SP2'!$P$2:$P$557,'Faturamento SP2'!$D$2:$D$557,'Infos Relatório'!$B$245,'Faturamento SP2'!$E$2:$E$557,'Infos Relatório'!$B259,'Faturamento SP2'!$Z$2:$Z$557,'Infos Relatório'!AY$1,'Faturamento SP2'!$T$2:$T$557,"Sim")</f>
        <v>0</v>
      </c>
      <c r="BC259" s="27" t="e">
        <f t="shared" si="104"/>
        <v>#DIV/0!</v>
      </c>
      <c r="BD259" s="24">
        <f>SUMIFS('Faturamento SP2'!$H$2:$H$557,'Faturamento SP2'!$D$2:$D$557,'Infos Relatório'!$B$245,'Faturamento SP2'!$E$2:$E$557,'Infos Relatório'!$B259,'Faturamento SP2'!$Z$2:$Z$557,'Infos Relatório'!AY$1)</f>
        <v>0</v>
      </c>
      <c r="BE259" s="23">
        <f>COUNTIFS('Faturamento SP2'!$D$2:$D$557,'Infos Relatório'!$B$245,'Faturamento SP2'!$E$2:$E$557,'Infos Relatório'!$B259,'Faturamento SP2'!$Z$2:$Z$557,'Infos Relatório'!BE$1)</f>
        <v>0</v>
      </c>
      <c r="BF259" s="14">
        <f>SUMIFS('Faturamento SP2'!$G$2:$G$557,'Faturamento SP2'!$D$2:$D$557,'Infos Relatório'!$B$245,'Faturamento SP2'!$E$2:$E$557,'Infos Relatório'!$B259,'Faturamento SP2'!$Z$2:$Z$557,'Infos Relatório'!BE$1)</f>
        <v>0</v>
      </c>
      <c r="BG259" s="14">
        <f>SUMIFS('Faturamento SP2'!$J$2:$J$557,'Faturamento SP2'!$D$2:$D$557,'Infos Relatório'!$B$245,'Faturamento SP2'!$E$2:$E$557,'Infos Relatório'!$B259,'Faturamento SP2'!$Z$2:$Z$557,'Infos Relatório'!BE$1)</f>
        <v>0</v>
      </c>
      <c r="BH259" s="15">
        <f>SUMIFS('Faturamento SP2'!$O$2:$O$557,'Faturamento SP2'!$D$2:$D$557,'Infos Relatório'!$B$245,'Faturamento SP2'!$E$2:$E$557,'Infos Relatório'!$B259,'Faturamento SP2'!$Z$2:$Z$557,'Infos Relatório'!BE$1,'Faturamento SP2'!$T$2:$T$557,"Sim")+SUMIFS('Faturamento SP2'!$P$2:$P$557,'Faturamento SP2'!$D$2:$D$557,'Infos Relatório'!$B$245,'Faturamento SP2'!$E$2:$E$557,'Infos Relatório'!$B259,'Faturamento SP2'!$Z$2:$Z$557,'Infos Relatório'!BE$1,'Faturamento SP2'!$T$2:$T$557,"Sim")</f>
        <v>0</v>
      </c>
      <c r="BI259" s="27" t="e">
        <f t="shared" si="105"/>
        <v>#DIV/0!</v>
      </c>
      <c r="BJ259" s="24">
        <f>SUMIFS('Faturamento SP2'!$H$2:$H$557,'Faturamento SP2'!$D$2:$D$557,'Infos Relatório'!$B$245,'Faturamento SP2'!$E$2:$E$557,'Infos Relatório'!$B259,'Faturamento SP2'!$Z$2:$Z$557,'Infos Relatório'!BE$1)</f>
        <v>0</v>
      </c>
      <c r="BK259" s="23">
        <f>COUNTIFS('Faturamento SP2'!$D$2:$D$557,'Infos Relatório'!$B$245,'Faturamento SP2'!$E$2:$E$557,'Infos Relatório'!$B259,'Faturamento SP2'!$Z$2:$Z$557,'Infos Relatório'!BK$1)</f>
        <v>0</v>
      </c>
      <c r="BL259" s="14">
        <f>SUMIFS('Faturamento SP2'!$G$2:$G$557,'Faturamento SP2'!$D$2:$D$557,'Infos Relatório'!$B$245,'Faturamento SP2'!$E$2:$E$557,'Infos Relatório'!$B259,'Faturamento SP2'!$Z$2:$Z$557,'Infos Relatório'!BK$1)</f>
        <v>0</v>
      </c>
      <c r="BM259" s="14">
        <f>SUMIFS('Faturamento SP2'!$J$2:$J$557,'Faturamento SP2'!$D$2:$D$557,'Infos Relatório'!$B$245,'Faturamento SP2'!$E$2:$E$557,'Infos Relatório'!$B259,'Faturamento SP2'!$Z$2:$Z$557,'Infos Relatório'!BK$1)</f>
        <v>0</v>
      </c>
      <c r="BN259" s="15">
        <f>SUMIFS('Faturamento SP2'!$O$2:$O$557,'Faturamento SP2'!$D$2:$D$557,'Infos Relatório'!$B$245,'Faturamento SP2'!$E$2:$E$557,'Infos Relatório'!$B259,'Faturamento SP2'!$Z$2:$Z$557,'Infos Relatório'!BK$1,'Faturamento SP2'!$T$2:$T$557,"Sim")+SUMIFS('Faturamento SP2'!$P$2:$P$557,'Faturamento SP2'!$D$2:$D$557,'Infos Relatório'!$B$245,'Faturamento SP2'!$E$2:$E$557,'Infos Relatório'!$B259,'Faturamento SP2'!$Z$2:$Z$557,'Infos Relatório'!BK$1,'Faturamento SP2'!$T$2:$T$557,"Sim")</f>
        <v>0</v>
      </c>
      <c r="BO259" s="27" t="e">
        <f t="shared" si="106"/>
        <v>#DIV/0!</v>
      </c>
      <c r="BP259" s="24">
        <f>SUMIFS('Faturamento SP2'!$H$2:$H$557,'Faturamento SP2'!$D$2:$D$557,'Infos Relatório'!$B$245,'Faturamento SP2'!$E$2:$E$557,'Infos Relatório'!$B259,'Faturamento SP2'!$Z$2:$Z$557,'Infos Relatório'!BK$1)</f>
        <v>0</v>
      </c>
      <c r="BQ259" s="23">
        <f>COUNTIFS('Faturamento SP2'!$D$2:$D$557,'Infos Relatório'!$B$245,'Faturamento SP2'!$E$2:$E$557,'Infos Relatório'!$B259,'Faturamento SP2'!$Z$2:$Z$557,'Infos Relatório'!BQ$1)</f>
        <v>0</v>
      </c>
      <c r="BR259" s="14">
        <f>SUMIFS('Faturamento SP2'!$G$2:$G$557,'Faturamento SP2'!$D$2:$D$557,'Infos Relatório'!$B$245,'Faturamento SP2'!$E$2:$E$557,'Infos Relatório'!$B259,'Faturamento SP2'!$Z$2:$Z$557,'Infos Relatório'!BQ$1)</f>
        <v>0</v>
      </c>
      <c r="BS259" s="14">
        <f>SUMIFS('Faturamento SP2'!$J$2:$J$557,'Faturamento SP2'!$D$2:$D$557,'Infos Relatório'!$B$245,'Faturamento SP2'!$E$2:$E$557,'Infos Relatório'!$B259,'Faturamento SP2'!$Z$2:$Z$557,'Infos Relatório'!BQ$1)</f>
        <v>0</v>
      </c>
      <c r="BT259" s="15">
        <f>SUMIFS('Faturamento SP2'!$O$2:$O$557,'Faturamento SP2'!$D$2:$D$557,'Infos Relatório'!$B$245,'Faturamento SP2'!$E$2:$E$557,'Infos Relatório'!$B259,'Faturamento SP2'!$Z$2:$Z$557,'Infos Relatório'!BQ$1,'Faturamento SP2'!$T$2:$T$557,"Sim")+SUMIFS('Faturamento SP2'!$P$2:$P$557,'Faturamento SP2'!$D$2:$D$557,'Infos Relatório'!$B$245,'Faturamento SP2'!$E$2:$E$557,'Infos Relatório'!$B259,'Faturamento SP2'!$Z$2:$Z$557,'Infos Relatório'!BQ$1,'Faturamento SP2'!$T$2:$T$557,"Sim")</f>
        <v>0</v>
      </c>
      <c r="BU259" s="27" t="e">
        <f t="shared" si="107"/>
        <v>#DIV/0!</v>
      </c>
      <c r="BV259" s="24">
        <f>SUMIFS('Faturamento SP2'!$H$2:$H$557,'Faturamento SP2'!$D$2:$D$557,'Infos Relatório'!$B$245,'Faturamento SP2'!$E$2:$E$557,'Infos Relatório'!$B259,'Faturamento SP2'!$Z$2:$Z$557,'Infos Relatório'!BQ$1)</f>
        <v>0</v>
      </c>
    </row>
    <row r="260" spans="2:74">
      <c r="B260" s="17" t="s">
        <v>249</v>
      </c>
      <c r="C260" s="23">
        <f>COUNTIFS('Faturamento SP2'!$D$2:$D$557,'Infos Relatório'!$B$245,'Faturamento SP2'!$E$2:$E$557,'Infos Relatório'!$B260,'Faturamento SP2'!$Z$2:$Z$557,'Infos Relatório'!C$1)</f>
        <v>0</v>
      </c>
      <c r="D260" s="14">
        <f>SUMIFS('Faturamento SP2'!$G$2:$G$557,'Faturamento SP2'!$D$2:$D$557,'Infos Relatório'!$B$245,'Faturamento SP2'!$E$2:$E$557,'Infos Relatório'!$B260,'Faturamento SP2'!$Z$2:$Z$557,'Infos Relatório'!C$1)</f>
        <v>0</v>
      </c>
      <c r="E260" s="55">
        <f>SUMIFS('Faturamento SP2'!$J$2:$J$557,'Faturamento SP2'!$D$2:$D$557,'Infos Relatório'!$B$245,'Faturamento SP2'!$E$2:$E$557,'Infos Relatório'!$B260,'Faturamento SP2'!$Z$2:$Z$557,'Infos Relatório'!C$1)</f>
        <v>0</v>
      </c>
      <c r="F260" s="15">
        <f>SUMIFS('Faturamento SP2'!$O$2:$O$557,'Faturamento SP2'!$D$2:$D$557,'Infos Relatório'!$B$245,'Faturamento SP2'!$E$2:$E$557,'Infos Relatório'!$B260,'Faturamento SP2'!$Z$2:$Z$557,'Infos Relatório'!C$1,'Faturamento SP2'!$T$2:$T$557,"Sim")+SUMIFS('Faturamento SP2'!$P$2:$P$557,'Faturamento SP2'!$D$2:$D$557,'Infos Relatório'!$B$245,'Faturamento SP2'!$E$2:$E$557,'Infos Relatório'!$B260,'Faturamento SP2'!$Z$2:$Z$557,'Infos Relatório'!C$1,'Faturamento SP2'!$T$2:$T$557,"Sim")</f>
        <v>0</v>
      </c>
      <c r="G260" s="60" t="e">
        <f t="shared" si="96"/>
        <v>#DIV/0!</v>
      </c>
      <c r="H260" s="24">
        <f>SUMIFS('Faturamento SP2'!$H$2:$H$557,'Faturamento SP2'!$D$2:$D$557,'Infos Relatório'!$B$245,'Faturamento SP2'!$E$2:$E$557,'Infos Relatório'!$B260,'Faturamento SP2'!$Z$2:$Z$557,'Infos Relatório'!C$1)</f>
        <v>0</v>
      </c>
      <c r="I260" s="23">
        <f>COUNTIFS('Faturamento SP2'!$D$2:$D$557,'Infos Relatório'!$B$245,'Faturamento SP2'!$E$2:$E$557,'Infos Relatório'!$B260,'Faturamento SP2'!$Z$2:$Z$557,'Infos Relatório'!I$1)</f>
        <v>0</v>
      </c>
      <c r="J260" s="14">
        <f>SUMIFS('Faturamento SP2'!$G$2:$G$557,'Faturamento SP2'!$D$2:$D$557,'Infos Relatório'!$B$245,'Faturamento SP2'!$E$2:$E$557,'Infos Relatório'!$B260,'Faturamento SP2'!$Z$2:$Z$557,'Infos Relatório'!I$1)</f>
        <v>0</v>
      </c>
      <c r="K260" s="55">
        <f>SUMIFS('Faturamento SP2'!$J$2:$J$557,'Faturamento SP2'!$D$2:$D$557,'Infos Relatório'!$B$245,'Faturamento SP2'!$E$2:$E$557,'Infos Relatório'!$B260,'Faturamento SP2'!$Z$2:$Z$557,'Infos Relatório'!I$1)</f>
        <v>0</v>
      </c>
      <c r="L260" s="15">
        <f>SUMIFS('Faturamento SP2'!$O$2:$O$557,'Faturamento SP2'!$D$2:$D$557,'Infos Relatório'!$B$245,'Faturamento SP2'!$E$2:$E$557,'Infos Relatório'!$B260,'Faturamento SP2'!$Z$2:$Z$557,'Infos Relatório'!I$1,'Faturamento SP2'!$T$2:$T$557,"Sim")+SUMIFS('Faturamento SP2'!$P$2:$P$557,'Faturamento SP2'!$D$2:$D$557,'Infos Relatório'!$B$245,'Faturamento SP2'!$E$2:$E$557,'Infos Relatório'!$B260,'Faturamento SP2'!$Z$2:$Z$557,'Infos Relatório'!I$1,'Faturamento SP2'!$T$2:$T$557,"Sim")</f>
        <v>0</v>
      </c>
      <c r="M260" s="27" t="e">
        <f t="shared" si="97"/>
        <v>#DIV/0!</v>
      </c>
      <c r="N260" s="24">
        <f>SUMIFS('Faturamento SP2'!$H$2:$H$557,'Faturamento SP2'!$D$2:$D$557,'Infos Relatório'!$B$245,'Faturamento SP2'!$E$2:$E$557,'Infos Relatório'!$B260,'Faturamento SP2'!$Z$2:$Z$557,'Infos Relatório'!I$1)</f>
        <v>0</v>
      </c>
      <c r="O260" s="23">
        <f>COUNTIFS('Faturamento SP2'!$D$2:$D$557,'Infos Relatório'!$B$245,'Faturamento SP2'!$E$2:$E$557,'Infos Relatório'!$B260,'Faturamento SP2'!$Z$2:$Z$557,'Infos Relatório'!O$1)</f>
        <v>0</v>
      </c>
      <c r="P260" s="14">
        <f>SUMIFS('Faturamento SP2'!$G$2:$G$557,'Faturamento SP2'!$D$2:$D$557,'Infos Relatório'!$B$245,'Faturamento SP2'!$E$2:$E$557,'Infos Relatório'!$B260,'Faturamento SP2'!$Z$2:$Z$557,'Infos Relatório'!O$1)</f>
        <v>0</v>
      </c>
      <c r="Q260" s="14">
        <f>SUMIFS('Faturamento SP2'!$J$2:$J$557,'Faturamento SP2'!$D$2:$D$557,'Infos Relatório'!$B$245,'Faturamento SP2'!$E$2:$E$557,'Infos Relatório'!$B260,'Faturamento SP2'!$Z$2:$Z$557,'Infos Relatório'!O$1)</f>
        <v>0</v>
      </c>
      <c r="R260" s="15">
        <f>SUMIFS('Faturamento SP2'!$O$2:$O$557,'Faturamento SP2'!$D$2:$D$557,'Infos Relatório'!$B$245,'Faturamento SP2'!$E$2:$E$557,'Infos Relatório'!$B260,'Faturamento SP2'!$Z$2:$Z$557,'Infos Relatório'!O$1,'Faturamento SP2'!$T$2:$T$557,"Sim")+SUMIFS('Faturamento SP2'!$P$2:$P$557,'Faturamento SP2'!$D$2:$D$557,'Infos Relatório'!$B$245,'Faturamento SP2'!$E$2:$E$557,'Infos Relatório'!$B260,'Faturamento SP2'!$Z$2:$Z$557,'Infos Relatório'!O$1,'Faturamento SP2'!$T$2:$T$557,"Sim")</f>
        <v>0</v>
      </c>
      <c r="S260" s="27" t="e">
        <f t="shared" si="98"/>
        <v>#DIV/0!</v>
      </c>
      <c r="T260" s="24">
        <f>SUMIFS('Faturamento SP2'!$H$2:$H$557,'Faturamento SP2'!$D$2:$D$557,'Infos Relatório'!$B$245,'Faturamento SP2'!$E$2:$E$557,'Infos Relatório'!$B260,'Faturamento SP2'!$Z$2:$Z$557,'Infos Relatório'!O$1)</f>
        <v>0</v>
      </c>
      <c r="U260" s="23">
        <f>COUNTIFS('Faturamento SP2'!$D$2:$D$557,'Infos Relatório'!$B$245,'Faturamento SP2'!$E$2:$E$557,'Infos Relatório'!$B260,'Faturamento SP2'!$Z$2:$Z$557,'Infos Relatório'!U$1)</f>
        <v>0</v>
      </c>
      <c r="V260" s="14">
        <f>SUMIFS('Faturamento SP2'!$G$2:$G$557,'Faturamento SP2'!$D$2:$D$557,'Infos Relatório'!$B$245,'Faturamento SP2'!$E$2:$E$557,'Infos Relatório'!$B260,'Faturamento SP2'!$Z$2:$Z$557,'Infos Relatório'!U$1)</f>
        <v>0</v>
      </c>
      <c r="W260" s="14">
        <f>SUMIFS('Faturamento SP2'!$J$2:$J$557,'Faturamento SP2'!$D$2:$D$557,'Infos Relatório'!$B$245,'Faturamento SP2'!$E$2:$E$557,'Infos Relatório'!$B260,'Faturamento SP2'!$Z$2:$Z$557,'Infos Relatório'!U$1)</f>
        <v>0</v>
      </c>
      <c r="X260" s="15">
        <f>SUMIFS('Faturamento SP2'!$O$2:$O$557,'Faturamento SP2'!$D$2:$D$557,'Infos Relatório'!$B$245,'Faturamento SP2'!$E$2:$E$557,'Infos Relatório'!$B260,'Faturamento SP2'!$Z$2:$Z$557,'Infos Relatório'!U$1,'Faturamento SP2'!$T$2:$T$557,"Sim")+SUMIFS('Faturamento SP2'!$P$2:$P$557,'Faturamento SP2'!$D$2:$D$557,'Infos Relatório'!$B$245,'Faturamento SP2'!$E$2:$E$557,'Infos Relatório'!$B260,'Faturamento SP2'!$Z$2:$Z$557,'Infos Relatório'!U$1,'Faturamento SP2'!$T$2:$T$557,"Sim")</f>
        <v>0</v>
      </c>
      <c r="Y260" s="27" t="e">
        <f t="shared" si="99"/>
        <v>#DIV/0!</v>
      </c>
      <c r="Z260" s="24">
        <f>SUMIFS('Faturamento SP2'!$H$2:$H$557,'Faturamento SP2'!$D$2:$D$557,'Infos Relatório'!$B$245,'Faturamento SP2'!$E$2:$E$557,'Infos Relatório'!$B260,'Faturamento SP2'!$Z$2:$Z$557,'Infos Relatório'!U$1)</f>
        <v>0</v>
      </c>
      <c r="AA260" s="23">
        <f>COUNTIFS('Faturamento SP2'!$D$2:$D$557,'Infos Relatório'!$B$245,'Faturamento SP2'!$E$2:$E$557,'Infos Relatório'!$B260,'Faturamento SP2'!$Z$2:$Z$557,'Infos Relatório'!AA$1)</f>
        <v>0</v>
      </c>
      <c r="AB260" s="14">
        <f>SUMIFS('Faturamento SP2'!$G$2:$G$557,'Faturamento SP2'!$D$2:$D$557,'Infos Relatório'!$B$245,'Faturamento SP2'!$E$2:$E$557,'Infos Relatório'!$B260,'Faturamento SP2'!$Z$2:$Z$557,'Infos Relatório'!AA$1)</f>
        <v>0</v>
      </c>
      <c r="AC260" s="14">
        <f>SUMIFS('Faturamento SP2'!$J$2:$J$557,'Faturamento SP2'!$D$2:$D$557,'Infos Relatório'!$B$245,'Faturamento SP2'!$E$2:$E$557,'Infos Relatório'!$B260,'Faturamento SP2'!$Z$2:$Z$557,'Infos Relatório'!AA$1)</f>
        <v>0</v>
      </c>
      <c r="AD260" s="15">
        <f>SUMIFS('Faturamento SP2'!$O$2:$O$557,'Faturamento SP2'!$D$2:$D$557,'Infos Relatório'!$B$245,'Faturamento SP2'!$E$2:$E$557,'Infos Relatório'!$B260,'Faturamento SP2'!$Z$2:$Z$557,'Infos Relatório'!AA$1,'Faturamento SP2'!$T$2:$T$557,"Sim")+SUMIFS('Faturamento SP2'!$P$2:$P$557,'Faturamento SP2'!$D$2:$D$557,'Infos Relatório'!$B$245,'Faturamento SP2'!$E$2:$E$557,'Infos Relatório'!$B260,'Faturamento SP2'!$Z$2:$Z$557,'Infos Relatório'!AA$1,'Faturamento SP2'!$T$2:$T$557,"Sim")</f>
        <v>0</v>
      </c>
      <c r="AE260" s="27" t="e">
        <f t="shared" si="100"/>
        <v>#DIV/0!</v>
      </c>
      <c r="AF260" s="24">
        <f>SUMIFS('Faturamento SP2'!$H$2:$H$557,'Faturamento SP2'!$D$2:$D$557,'Infos Relatório'!$B$245,'Faturamento SP2'!$E$2:$E$557,'Infos Relatório'!$B260,'Faturamento SP2'!$Z$2:$Z$557,'Infos Relatório'!AA$1)</f>
        <v>0</v>
      </c>
      <c r="AG260" s="23">
        <f>COUNTIFS('Faturamento SP2'!$D$2:$D$557,'Infos Relatório'!$B$245,'Faturamento SP2'!$E$2:$E$557,'Infos Relatório'!$B260,'Faturamento SP2'!$Z$2:$Z$557,'Infos Relatório'!AG$1)</f>
        <v>0</v>
      </c>
      <c r="AH260" s="14">
        <f>SUMIFS('Faturamento SP2'!$G$2:$G$557,'Faturamento SP2'!$D$2:$D$557,'Infos Relatório'!$B$245,'Faturamento SP2'!$E$2:$E$557,'Infos Relatório'!$B260,'Faturamento SP2'!$Z$2:$Z$557,'Infos Relatório'!AG$1)</f>
        <v>0</v>
      </c>
      <c r="AI260" s="14">
        <f>SUMIFS('Faturamento SP2'!$J$2:$J$557,'Faturamento SP2'!$D$2:$D$557,'Infos Relatório'!$B$245,'Faturamento SP2'!$E$2:$E$557,'Infos Relatório'!$B260,'Faturamento SP2'!$Z$2:$Z$557,'Infos Relatório'!AG$1)</f>
        <v>0</v>
      </c>
      <c r="AJ260" s="15">
        <f>SUMIFS('Faturamento SP2'!$O$2:$O$557,'Faturamento SP2'!$D$2:$D$557,'Infos Relatório'!$B$245,'Faturamento SP2'!$E$2:$E$557,'Infos Relatório'!$B260,'Faturamento SP2'!$Z$2:$Z$557,'Infos Relatório'!AG$1,'Faturamento SP2'!$T$2:$T$557,"Sim")+SUMIFS('Faturamento SP2'!$P$2:$P$557,'Faturamento SP2'!$D$2:$D$557,'Infos Relatório'!$B$245,'Faturamento SP2'!$E$2:$E$557,'Infos Relatório'!$B260,'Faturamento SP2'!$Z$2:$Z$557,'Infos Relatório'!AG$1,'Faturamento SP2'!$T$2:$T$557,"Sim")</f>
        <v>0</v>
      </c>
      <c r="AK260" s="27" t="e">
        <f t="shared" si="101"/>
        <v>#DIV/0!</v>
      </c>
      <c r="AL260" s="24">
        <f>SUMIFS('Faturamento SP2'!$H$2:$H$557,'Faturamento SP2'!$D$2:$D$557,'Infos Relatório'!$B$245,'Faturamento SP2'!$E$2:$E$557,'Infos Relatório'!$B260,'Faturamento SP2'!$Z$2:$Z$557,'Infos Relatório'!AG$1)</f>
        <v>0</v>
      </c>
      <c r="AM260" s="23">
        <f>COUNTIFS('Faturamento SP2'!$D$2:$D$557,'Infos Relatório'!$B$245,'Faturamento SP2'!$E$2:$E$557,'Infos Relatório'!$B260,'Faturamento SP2'!$Z$2:$Z$557,'Infos Relatório'!AM$1)</f>
        <v>0</v>
      </c>
      <c r="AN260" s="14">
        <f>SUMIFS('Faturamento SP2'!$G$2:$G$557,'Faturamento SP2'!$D$2:$D$557,'Infos Relatório'!$B$245,'Faturamento SP2'!$E$2:$E$557,'Infos Relatório'!$B260,'Faturamento SP2'!$Z$2:$Z$557,'Infos Relatório'!AM$1)</f>
        <v>0</v>
      </c>
      <c r="AO260" s="14">
        <f>SUMIFS('Faturamento SP2'!$J$2:$J$557,'Faturamento SP2'!$D$2:$D$557,'Infos Relatório'!$B$245,'Faturamento SP2'!$E$2:$E$557,'Infos Relatório'!$B260,'Faturamento SP2'!$Z$2:$Z$557,'Infos Relatório'!AM$1)</f>
        <v>0</v>
      </c>
      <c r="AP260" s="15">
        <f>SUMIFS('Faturamento SP2'!$O$2:$O$557,'Faturamento SP2'!$D$2:$D$557,'Infos Relatório'!$B$245,'Faturamento SP2'!$E$2:$E$557,'Infos Relatório'!$B260,'Faturamento SP2'!$Z$2:$Z$557,'Infos Relatório'!AM$1,'Faturamento SP2'!$T$2:$T$557,"Sim")+SUMIFS('Faturamento SP2'!$P$2:$P$557,'Faturamento SP2'!$D$2:$D$557,'Infos Relatório'!$B$245,'Faturamento SP2'!$E$2:$E$557,'Infos Relatório'!$B260,'Faturamento SP2'!$Z$2:$Z$557,'Infos Relatório'!AM$1,'Faturamento SP2'!$T$2:$T$557,"Sim")</f>
        <v>0</v>
      </c>
      <c r="AQ260" s="27" t="e">
        <f t="shared" si="102"/>
        <v>#DIV/0!</v>
      </c>
      <c r="AR260" s="24">
        <f>SUMIFS('Faturamento SP2'!$H$2:$H$557,'Faturamento SP2'!$D$2:$D$557,'Infos Relatório'!$B$245,'Faturamento SP2'!$E$2:$E$557,'Infos Relatório'!$B260,'Faturamento SP2'!$Z$2:$Z$557,'Infos Relatório'!AM$1)</f>
        <v>0</v>
      </c>
      <c r="AS260" s="23">
        <f>COUNTIFS('Faturamento SP2'!$D$2:$D$557,'Infos Relatório'!$B$245,'Faturamento SP2'!$E$2:$E$557,'Infos Relatório'!$B260,'Faturamento SP2'!$Z$2:$Z$557,'Infos Relatório'!AS$1)</f>
        <v>0</v>
      </c>
      <c r="AT260" s="14">
        <f>SUMIFS('Faturamento SP2'!$G$2:$G$557,'Faturamento SP2'!$D$2:$D$557,'Infos Relatório'!$B$245,'Faturamento SP2'!$E$2:$E$557,'Infos Relatório'!$B260,'Faturamento SP2'!$Z$2:$Z$557,'Infos Relatório'!AS$1)</f>
        <v>0</v>
      </c>
      <c r="AU260" s="14">
        <f>SUMIFS('Faturamento SP2'!$J$2:$J$557,'Faturamento SP2'!$D$2:$D$557,'Infos Relatório'!$B$245,'Faturamento SP2'!$E$2:$E$557,'Infos Relatório'!$B260,'Faturamento SP2'!$Z$2:$Z$557,'Infos Relatório'!AS$1)</f>
        <v>0</v>
      </c>
      <c r="AV260" s="15">
        <f>SUMIFS('Faturamento SP2'!$O$2:$O$557,'Faturamento SP2'!$D$2:$D$557,'Infos Relatório'!$B$245,'Faturamento SP2'!$E$2:$E$557,'Infos Relatório'!$B260,'Faturamento SP2'!$Z$2:$Z$557,'Infos Relatório'!AS$1,'Faturamento SP2'!$T$2:$T$557,"Sim")+SUMIFS('Faturamento SP2'!$P$2:$P$557,'Faturamento SP2'!$D$2:$D$557,'Infos Relatório'!$B$245,'Faturamento SP2'!$E$2:$E$557,'Infos Relatório'!$B260,'Faturamento SP2'!$Z$2:$Z$557,'Infos Relatório'!AS$1,'Faturamento SP2'!$T$2:$T$557,"Sim")</f>
        <v>0</v>
      </c>
      <c r="AW260" s="27" t="e">
        <f t="shared" si="103"/>
        <v>#DIV/0!</v>
      </c>
      <c r="AX260" s="24">
        <f>SUMIFS('Faturamento SP2'!$H$2:$H$557,'Faturamento SP2'!$D$2:$D$557,'Infos Relatório'!$B$245,'Faturamento SP2'!$E$2:$E$557,'Infos Relatório'!$B260,'Faturamento SP2'!$Z$2:$Z$557,'Infos Relatório'!AS$1)</f>
        <v>0</v>
      </c>
      <c r="AY260" s="23">
        <f>COUNTIFS('Faturamento SP2'!$D$2:$D$557,'Infos Relatório'!$B$245,'Faturamento SP2'!$E$2:$E$557,'Infos Relatório'!$B260,'Faturamento SP2'!$Z$2:$Z$557,'Infos Relatório'!AY$1)</f>
        <v>0</v>
      </c>
      <c r="AZ260" s="14">
        <f>SUMIFS('Faturamento SP2'!$G$2:$G$557,'Faturamento SP2'!$D$2:$D$557,'Infos Relatório'!$B$245,'Faturamento SP2'!$E$2:$E$557,'Infos Relatório'!$B260,'Faturamento SP2'!$Z$2:$Z$557,'Infos Relatório'!AY$1)</f>
        <v>0</v>
      </c>
      <c r="BA260" s="14">
        <f>SUMIFS('Faturamento SP2'!$J$2:$J$557,'Faturamento SP2'!$D$2:$D$557,'Infos Relatório'!$B$245,'Faturamento SP2'!$E$2:$E$557,'Infos Relatório'!$B260,'Faturamento SP2'!$Z$2:$Z$557,'Infos Relatório'!AY$1)</f>
        <v>0</v>
      </c>
      <c r="BB260" s="15">
        <f>SUMIFS('Faturamento SP2'!$O$2:$O$557,'Faturamento SP2'!$D$2:$D$557,'Infos Relatório'!$B$245,'Faturamento SP2'!$E$2:$E$557,'Infos Relatório'!$B260,'Faturamento SP2'!$Z$2:$Z$557,'Infos Relatório'!AY$1,'Faturamento SP2'!$T$2:$T$557,"Sim")+SUMIFS('Faturamento SP2'!$P$2:$P$557,'Faturamento SP2'!$D$2:$D$557,'Infos Relatório'!$B$245,'Faturamento SP2'!$E$2:$E$557,'Infos Relatório'!$B260,'Faturamento SP2'!$Z$2:$Z$557,'Infos Relatório'!AY$1,'Faturamento SP2'!$T$2:$T$557,"Sim")</f>
        <v>0</v>
      </c>
      <c r="BC260" s="27" t="e">
        <f t="shared" si="104"/>
        <v>#DIV/0!</v>
      </c>
      <c r="BD260" s="24">
        <f>SUMIFS('Faturamento SP2'!$H$2:$H$557,'Faturamento SP2'!$D$2:$D$557,'Infos Relatório'!$B$245,'Faturamento SP2'!$E$2:$E$557,'Infos Relatório'!$B260,'Faturamento SP2'!$Z$2:$Z$557,'Infos Relatório'!AY$1)</f>
        <v>0</v>
      </c>
      <c r="BE260" s="23">
        <f>COUNTIFS('Faturamento SP2'!$D$2:$D$557,'Infos Relatório'!$B$245,'Faturamento SP2'!$E$2:$E$557,'Infos Relatório'!$B260,'Faturamento SP2'!$Z$2:$Z$557,'Infos Relatório'!BE$1)</f>
        <v>0</v>
      </c>
      <c r="BF260" s="14">
        <f>SUMIFS('Faturamento SP2'!$G$2:$G$557,'Faturamento SP2'!$D$2:$D$557,'Infos Relatório'!$B$245,'Faturamento SP2'!$E$2:$E$557,'Infos Relatório'!$B260,'Faturamento SP2'!$Z$2:$Z$557,'Infos Relatório'!BE$1)</f>
        <v>0</v>
      </c>
      <c r="BG260" s="14">
        <f>SUMIFS('Faturamento SP2'!$J$2:$J$557,'Faturamento SP2'!$D$2:$D$557,'Infos Relatório'!$B$245,'Faturamento SP2'!$E$2:$E$557,'Infos Relatório'!$B260,'Faturamento SP2'!$Z$2:$Z$557,'Infos Relatório'!BE$1)</f>
        <v>0</v>
      </c>
      <c r="BH260" s="15">
        <f>SUMIFS('Faturamento SP2'!$O$2:$O$557,'Faturamento SP2'!$D$2:$D$557,'Infos Relatório'!$B$245,'Faturamento SP2'!$E$2:$E$557,'Infos Relatório'!$B260,'Faturamento SP2'!$Z$2:$Z$557,'Infos Relatório'!BE$1,'Faturamento SP2'!$T$2:$T$557,"Sim")+SUMIFS('Faturamento SP2'!$P$2:$P$557,'Faturamento SP2'!$D$2:$D$557,'Infos Relatório'!$B$245,'Faturamento SP2'!$E$2:$E$557,'Infos Relatório'!$B260,'Faturamento SP2'!$Z$2:$Z$557,'Infos Relatório'!BE$1,'Faturamento SP2'!$T$2:$T$557,"Sim")</f>
        <v>0</v>
      </c>
      <c r="BI260" s="27" t="e">
        <f t="shared" si="105"/>
        <v>#DIV/0!</v>
      </c>
      <c r="BJ260" s="24">
        <f>SUMIFS('Faturamento SP2'!$H$2:$H$557,'Faturamento SP2'!$D$2:$D$557,'Infos Relatório'!$B$245,'Faturamento SP2'!$E$2:$E$557,'Infos Relatório'!$B260,'Faturamento SP2'!$Z$2:$Z$557,'Infos Relatório'!BE$1)</f>
        <v>0</v>
      </c>
      <c r="BK260" s="23">
        <f>COUNTIFS('Faturamento SP2'!$D$2:$D$557,'Infos Relatório'!$B$245,'Faturamento SP2'!$E$2:$E$557,'Infos Relatório'!$B260,'Faturamento SP2'!$Z$2:$Z$557,'Infos Relatório'!BK$1)</f>
        <v>0</v>
      </c>
      <c r="BL260" s="14">
        <f>SUMIFS('Faturamento SP2'!$G$2:$G$557,'Faturamento SP2'!$D$2:$D$557,'Infos Relatório'!$B$245,'Faturamento SP2'!$E$2:$E$557,'Infos Relatório'!$B260,'Faturamento SP2'!$Z$2:$Z$557,'Infos Relatório'!BK$1)</f>
        <v>0</v>
      </c>
      <c r="BM260" s="14">
        <f>SUMIFS('Faturamento SP2'!$J$2:$J$557,'Faturamento SP2'!$D$2:$D$557,'Infos Relatório'!$B$245,'Faturamento SP2'!$E$2:$E$557,'Infos Relatório'!$B260,'Faturamento SP2'!$Z$2:$Z$557,'Infos Relatório'!BK$1)</f>
        <v>0</v>
      </c>
      <c r="BN260" s="15">
        <f>SUMIFS('Faturamento SP2'!$O$2:$O$557,'Faturamento SP2'!$D$2:$D$557,'Infos Relatório'!$B$245,'Faturamento SP2'!$E$2:$E$557,'Infos Relatório'!$B260,'Faturamento SP2'!$Z$2:$Z$557,'Infos Relatório'!BK$1,'Faturamento SP2'!$T$2:$T$557,"Sim")+SUMIFS('Faturamento SP2'!$P$2:$P$557,'Faturamento SP2'!$D$2:$D$557,'Infos Relatório'!$B$245,'Faturamento SP2'!$E$2:$E$557,'Infos Relatório'!$B260,'Faturamento SP2'!$Z$2:$Z$557,'Infos Relatório'!BK$1,'Faturamento SP2'!$T$2:$T$557,"Sim")</f>
        <v>0</v>
      </c>
      <c r="BO260" s="27" t="e">
        <f t="shared" si="106"/>
        <v>#DIV/0!</v>
      </c>
      <c r="BP260" s="24">
        <f>SUMIFS('Faturamento SP2'!$H$2:$H$557,'Faturamento SP2'!$D$2:$D$557,'Infos Relatório'!$B$245,'Faturamento SP2'!$E$2:$E$557,'Infos Relatório'!$B260,'Faturamento SP2'!$Z$2:$Z$557,'Infos Relatório'!BK$1)</f>
        <v>0</v>
      </c>
      <c r="BQ260" s="23">
        <f>COUNTIFS('Faturamento SP2'!$D$2:$D$557,'Infos Relatório'!$B$245,'Faturamento SP2'!$E$2:$E$557,'Infos Relatório'!$B260,'Faturamento SP2'!$Z$2:$Z$557,'Infos Relatório'!BQ$1)</f>
        <v>0</v>
      </c>
      <c r="BR260" s="14">
        <f>SUMIFS('Faturamento SP2'!$G$2:$G$557,'Faturamento SP2'!$D$2:$D$557,'Infos Relatório'!$B$245,'Faturamento SP2'!$E$2:$E$557,'Infos Relatório'!$B260,'Faturamento SP2'!$Z$2:$Z$557,'Infos Relatório'!BQ$1)</f>
        <v>0</v>
      </c>
      <c r="BS260" s="14">
        <f>SUMIFS('Faturamento SP2'!$J$2:$J$557,'Faturamento SP2'!$D$2:$D$557,'Infos Relatório'!$B$245,'Faturamento SP2'!$E$2:$E$557,'Infos Relatório'!$B260,'Faturamento SP2'!$Z$2:$Z$557,'Infos Relatório'!BQ$1)</f>
        <v>0</v>
      </c>
      <c r="BT260" s="15">
        <f>SUMIFS('Faturamento SP2'!$O$2:$O$557,'Faturamento SP2'!$D$2:$D$557,'Infos Relatório'!$B$245,'Faturamento SP2'!$E$2:$E$557,'Infos Relatório'!$B260,'Faturamento SP2'!$Z$2:$Z$557,'Infos Relatório'!BQ$1,'Faturamento SP2'!$T$2:$T$557,"Sim")+SUMIFS('Faturamento SP2'!$P$2:$P$557,'Faturamento SP2'!$D$2:$D$557,'Infos Relatório'!$B$245,'Faturamento SP2'!$E$2:$E$557,'Infos Relatório'!$B260,'Faturamento SP2'!$Z$2:$Z$557,'Infos Relatório'!BQ$1,'Faturamento SP2'!$T$2:$T$557,"Sim")</f>
        <v>0</v>
      </c>
      <c r="BU260" s="27" t="e">
        <f t="shared" si="107"/>
        <v>#DIV/0!</v>
      </c>
      <c r="BV260" s="24">
        <f>SUMIFS('Faturamento SP2'!$H$2:$H$557,'Faturamento SP2'!$D$2:$D$557,'Infos Relatório'!$B$245,'Faturamento SP2'!$E$2:$E$557,'Infos Relatório'!$B260,'Faturamento SP2'!$Z$2:$Z$557,'Infos Relatório'!BQ$1)</f>
        <v>0</v>
      </c>
    </row>
    <row r="261" spans="2:74">
      <c r="B261" s="17" t="s">
        <v>773</v>
      </c>
      <c r="C261" s="23">
        <f>COUNTIFS('Faturamento SP2'!$D$2:$D$557,'Infos Relatório'!$B$245,'Faturamento SP2'!$E$2:$E$557,'Infos Relatório'!$B261,'Faturamento SP2'!$Z$2:$Z$557,'Infos Relatório'!C$1)</f>
        <v>0</v>
      </c>
      <c r="D261" s="14">
        <f>SUMIFS('Faturamento SP2'!$G$2:$G$557,'Faturamento SP2'!$D$2:$D$557,'Infos Relatório'!$B$245,'Faturamento SP2'!$E$2:$E$557,'Infos Relatório'!$B261,'Faturamento SP2'!$Z$2:$Z$557,'Infos Relatório'!C$1)</f>
        <v>0</v>
      </c>
      <c r="E261" s="55">
        <f>SUMIFS('Faturamento SP2'!$J$2:$J$557,'Faturamento SP2'!$D$2:$D$557,'Infos Relatório'!$B$245,'Faturamento SP2'!$E$2:$E$557,'Infos Relatório'!$B261,'Faturamento SP2'!$Z$2:$Z$557,'Infos Relatório'!C$1)</f>
        <v>0</v>
      </c>
      <c r="F261" s="15">
        <f>SUMIFS('Faturamento SP2'!$O$2:$O$557,'Faturamento SP2'!$D$2:$D$557,'Infos Relatório'!$B$245,'Faturamento SP2'!$E$2:$E$557,'Infos Relatório'!$B261,'Faturamento SP2'!$Z$2:$Z$557,'Infos Relatório'!C$1,'Faturamento SP2'!$T$2:$T$557,"Sim")+SUMIFS('Faturamento SP2'!$P$2:$P$557,'Faturamento SP2'!$D$2:$D$557,'Infos Relatório'!$B$245,'Faturamento SP2'!$E$2:$E$557,'Infos Relatório'!$B261,'Faturamento SP2'!$Z$2:$Z$557,'Infos Relatório'!C$1,'Faturamento SP2'!$T$2:$T$557,"Sim")</f>
        <v>0</v>
      </c>
      <c r="G261" s="60" t="e">
        <f t="shared" si="96"/>
        <v>#DIV/0!</v>
      </c>
      <c r="H261" s="24">
        <f>SUMIFS('Faturamento SP2'!$H$2:$H$557,'Faturamento SP2'!$D$2:$D$557,'Infos Relatório'!$B$245,'Faturamento SP2'!$E$2:$E$557,'Infos Relatório'!$B261,'Faturamento SP2'!$Z$2:$Z$557,'Infos Relatório'!C$1)</f>
        <v>0</v>
      </c>
      <c r="I261" s="23">
        <f>COUNTIFS('Faturamento SP2'!$D$2:$D$557,'Infos Relatório'!$B$245,'Faturamento SP2'!$E$2:$E$557,'Infos Relatório'!$B261,'Faturamento SP2'!$Z$2:$Z$557,'Infos Relatório'!I$1)</f>
        <v>0</v>
      </c>
      <c r="J261" s="14">
        <f>SUMIFS('Faturamento SP2'!$G$2:$G$557,'Faturamento SP2'!$D$2:$D$557,'Infos Relatório'!$B$245,'Faturamento SP2'!$E$2:$E$557,'Infos Relatório'!$B261,'Faturamento SP2'!$Z$2:$Z$557,'Infos Relatório'!I$1)</f>
        <v>0</v>
      </c>
      <c r="K261" s="55">
        <f>SUMIFS('Faturamento SP2'!$J$2:$J$557,'Faturamento SP2'!$D$2:$D$557,'Infos Relatório'!$B$245,'Faturamento SP2'!$E$2:$E$557,'Infos Relatório'!$B261,'Faturamento SP2'!$Z$2:$Z$557,'Infos Relatório'!I$1)</f>
        <v>0</v>
      </c>
      <c r="L261" s="15">
        <f>SUMIFS('Faturamento SP2'!$O$2:$O$557,'Faturamento SP2'!$D$2:$D$557,'Infos Relatório'!$B$245,'Faturamento SP2'!$E$2:$E$557,'Infos Relatório'!$B261,'Faturamento SP2'!$Z$2:$Z$557,'Infos Relatório'!I$1,'Faturamento SP2'!$T$2:$T$557,"Sim")+SUMIFS('Faturamento SP2'!$P$2:$P$557,'Faturamento SP2'!$D$2:$D$557,'Infos Relatório'!$B$245,'Faturamento SP2'!$E$2:$E$557,'Infos Relatório'!$B261,'Faturamento SP2'!$Z$2:$Z$557,'Infos Relatório'!I$1,'Faturamento SP2'!$T$2:$T$557,"Sim")</f>
        <v>0</v>
      </c>
      <c r="M261" s="27" t="e">
        <f t="shared" si="97"/>
        <v>#DIV/0!</v>
      </c>
      <c r="N261" s="24">
        <f>SUMIFS('Faturamento SP2'!$H$2:$H$557,'Faturamento SP2'!$D$2:$D$557,'Infos Relatório'!$B$245,'Faturamento SP2'!$E$2:$E$557,'Infos Relatório'!$B261,'Faturamento SP2'!$Z$2:$Z$557,'Infos Relatório'!I$1)</f>
        <v>0</v>
      </c>
      <c r="O261" s="23">
        <f>COUNTIFS('Faturamento SP2'!$D$2:$D$557,'Infos Relatório'!$B$245,'Faturamento SP2'!$E$2:$E$557,'Infos Relatório'!$B261,'Faturamento SP2'!$Z$2:$Z$557,'Infos Relatório'!O$1)</f>
        <v>0</v>
      </c>
      <c r="P261" s="14">
        <f>SUMIFS('Faturamento SP2'!$G$2:$G$557,'Faturamento SP2'!$D$2:$D$557,'Infos Relatório'!$B$245,'Faturamento SP2'!$E$2:$E$557,'Infos Relatório'!$B261,'Faturamento SP2'!$Z$2:$Z$557,'Infos Relatório'!O$1)</f>
        <v>0</v>
      </c>
      <c r="Q261" s="14">
        <f>SUMIFS('Faturamento SP2'!$J$2:$J$557,'Faturamento SP2'!$D$2:$D$557,'Infos Relatório'!$B$245,'Faturamento SP2'!$E$2:$E$557,'Infos Relatório'!$B261,'Faturamento SP2'!$Z$2:$Z$557,'Infos Relatório'!O$1)</f>
        <v>0</v>
      </c>
      <c r="R261" s="15">
        <f>SUMIFS('Faturamento SP2'!$O$2:$O$557,'Faturamento SP2'!$D$2:$D$557,'Infos Relatório'!$B$245,'Faturamento SP2'!$E$2:$E$557,'Infos Relatório'!$B261,'Faturamento SP2'!$Z$2:$Z$557,'Infos Relatório'!O$1,'Faturamento SP2'!$T$2:$T$557,"Sim")+SUMIFS('Faturamento SP2'!$P$2:$P$557,'Faturamento SP2'!$D$2:$D$557,'Infos Relatório'!$B$245,'Faturamento SP2'!$E$2:$E$557,'Infos Relatório'!$B261,'Faturamento SP2'!$Z$2:$Z$557,'Infos Relatório'!O$1,'Faturamento SP2'!$T$2:$T$557,"Sim")</f>
        <v>0</v>
      </c>
      <c r="S261" s="27" t="e">
        <f t="shared" si="98"/>
        <v>#DIV/0!</v>
      </c>
      <c r="T261" s="24">
        <f>SUMIFS('Faturamento SP2'!$H$2:$H$557,'Faturamento SP2'!$D$2:$D$557,'Infos Relatório'!$B$245,'Faturamento SP2'!$E$2:$E$557,'Infos Relatório'!$B261,'Faturamento SP2'!$Z$2:$Z$557,'Infos Relatório'!O$1)</f>
        <v>0</v>
      </c>
      <c r="U261" s="23">
        <f>COUNTIFS('Faturamento SP2'!$D$2:$D$557,'Infos Relatório'!$B$245,'Faturamento SP2'!$E$2:$E$557,'Infos Relatório'!$B261,'Faturamento SP2'!$Z$2:$Z$557,'Infos Relatório'!U$1)</f>
        <v>0</v>
      </c>
      <c r="V261" s="14">
        <f>SUMIFS('Faturamento SP2'!$G$2:$G$557,'Faturamento SP2'!$D$2:$D$557,'Infos Relatório'!$B$245,'Faturamento SP2'!$E$2:$E$557,'Infos Relatório'!$B261,'Faturamento SP2'!$Z$2:$Z$557,'Infos Relatório'!U$1)</f>
        <v>0</v>
      </c>
      <c r="W261" s="14">
        <f>SUMIFS('Faturamento SP2'!$J$2:$J$557,'Faturamento SP2'!$D$2:$D$557,'Infos Relatório'!$B$245,'Faturamento SP2'!$E$2:$E$557,'Infos Relatório'!$B261,'Faturamento SP2'!$Z$2:$Z$557,'Infos Relatório'!U$1)</f>
        <v>0</v>
      </c>
      <c r="X261" s="15">
        <f>SUMIFS('Faturamento SP2'!$O$2:$O$557,'Faturamento SP2'!$D$2:$D$557,'Infos Relatório'!$B$245,'Faturamento SP2'!$E$2:$E$557,'Infos Relatório'!$B261,'Faturamento SP2'!$Z$2:$Z$557,'Infos Relatório'!U$1,'Faturamento SP2'!$T$2:$T$557,"Sim")+SUMIFS('Faturamento SP2'!$P$2:$P$557,'Faturamento SP2'!$D$2:$D$557,'Infos Relatório'!$B$245,'Faturamento SP2'!$E$2:$E$557,'Infos Relatório'!$B261,'Faturamento SP2'!$Z$2:$Z$557,'Infos Relatório'!U$1,'Faturamento SP2'!$T$2:$T$557,"Sim")</f>
        <v>0</v>
      </c>
      <c r="Y261" s="27" t="e">
        <f t="shared" si="99"/>
        <v>#DIV/0!</v>
      </c>
      <c r="Z261" s="24">
        <f>SUMIFS('Faturamento SP2'!$H$2:$H$557,'Faturamento SP2'!$D$2:$D$557,'Infos Relatório'!$B$245,'Faturamento SP2'!$E$2:$E$557,'Infos Relatório'!$B261,'Faturamento SP2'!$Z$2:$Z$557,'Infos Relatório'!U$1)</f>
        <v>0</v>
      </c>
      <c r="AA261" s="23">
        <f>COUNTIFS('Faturamento SP2'!$D$2:$D$557,'Infos Relatório'!$B$245,'Faturamento SP2'!$E$2:$E$557,'Infos Relatório'!$B261,'Faturamento SP2'!$Z$2:$Z$557,'Infos Relatório'!AA$1)</f>
        <v>0</v>
      </c>
      <c r="AB261" s="14">
        <f>SUMIFS('Faturamento SP2'!$G$2:$G$557,'Faturamento SP2'!$D$2:$D$557,'Infos Relatório'!$B$245,'Faturamento SP2'!$E$2:$E$557,'Infos Relatório'!$B261,'Faturamento SP2'!$Z$2:$Z$557,'Infos Relatório'!AA$1)</f>
        <v>0</v>
      </c>
      <c r="AC261" s="14">
        <f>SUMIFS('Faturamento SP2'!$J$2:$J$557,'Faturamento SP2'!$D$2:$D$557,'Infos Relatório'!$B$245,'Faturamento SP2'!$E$2:$E$557,'Infos Relatório'!$B261,'Faturamento SP2'!$Z$2:$Z$557,'Infos Relatório'!AA$1)</f>
        <v>0</v>
      </c>
      <c r="AD261" s="15">
        <f>SUMIFS('Faturamento SP2'!$O$2:$O$557,'Faturamento SP2'!$D$2:$D$557,'Infos Relatório'!$B$245,'Faturamento SP2'!$E$2:$E$557,'Infos Relatório'!$B261,'Faturamento SP2'!$Z$2:$Z$557,'Infos Relatório'!AA$1,'Faturamento SP2'!$T$2:$T$557,"Sim")+SUMIFS('Faturamento SP2'!$P$2:$P$557,'Faturamento SP2'!$D$2:$D$557,'Infos Relatório'!$B$245,'Faturamento SP2'!$E$2:$E$557,'Infos Relatório'!$B261,'Faturamento SP2'!$Z$2:$Z$557,'Infos Relatório'!AA$1,'Faturamento SP2'!$T$2:$T$557,"Sim")</f>
        <v>0</v>
      </c>
      <c r="AE261" s="27" t="e">
        <f t="shared" si="100"/>
        <v>#DIV/0!</v>
      </c>
      <c r="AF261" s="24">
        <f>SUMIFS('Faturamento SP2'!$H$2:$H$557,'Faturamento SP2'!$D$2:$D$557,'Infos Relatório'!$B$245,'Faturamento SP2'!$E$2:$E$557,'Infos Relatório'!$B261,'Faturamento SP2'!$Z$2:$Z$557,'Infos Relatório'!AA$1)</f>
        <v>0</v>
      </c>
      <c r="AG261" s="23">
        <f>COUNTIFS('Faturamento SP2'!$D$2:$D$557,'Infos Relatório'!$B$245,'Faturamento SP2'!$E$2:$E$557,'Infos Relatório'!$B261,'Faturamento SP2'!$Z$2:$Z$557,'Infos Relatório'!AG$1)</f>
        <v>0</v>
      </c>
      <c r="AH261" s="14">
        <f>SUMIFS('Faturamento SP2'!$G$2:$G$557,'Faturamento SP2'!$D$2:$D$557,'Infos Relatório'!$B$245,'Faturamento SP2'!$E$2:$E$557,'Infos Relatório'!$B261,'Faturamento SP2'!$Z$2:$Z$557,'Infos Relatório'!AG$1)</f>
        <v>0</v>
      </c>
      <c r="AI261" s="14">
        <f>SUMIFS('Faturamento SP2'!$J$2:$J$557,'Faturamento SP2'!$D$2:$D$557,'Infos Relatório'!$B$245,'Faturamento SP2'!$E$2:$E$557,'Infos Relatório'!$B261,'Faturamento SP2'!$Z$2:$Z$557,'Infos Relatório'!AG$1)</f>
        <v>0</v>
      </c>
      <c r="AJ261" s="15">
        <f>SUMIFS('Faturamento SP2'!$O$2:$O$557,'Faturamento SP2'!$D$2:$D$557,'Infos Relatório'!$B$245,'Faturamento SP2'!$E$2:$E$557,'Infos Relatório'!$B261,'Faturamento SP2'!$Z$2:$Z$557,'Infos Relatório'!AG$1,'Faturamento SP2'!$T$2:$T$557,"Sim")+SUMIFS('Faturamento SP2'!$P$2:$P$557,'Faturamento SP2'!$D$2:$D$557,'Infos Relatório'!$B$245,'Faturamento SP2'!$E$2:$E$557,'Infos Relatório'!$B261,'Faturamento SP2'!$Z$2:$Z$557,'Infos Relatório'!AG$1,'Faturamento SP2'!$T$2:$T$557,"Sim")</f>
        <v>0</v>
      </c>
      <c r="AK261" s="27" t="e">
        <f t="shared" si="101"/>
        <v>#DIV/0!</v>
      </c>
      <c r="AL261" s="24">
        <f>SUMIFS('Faturamento SP2'!$H$2:$H$557,'Faturamento SP2'!$D$2:$D$557,'Infos Relatório'!$B$245,'Faturamento SP2'!$E$2:$E$557,'Infos Relatório'!$B261,'Faturamento SP2'!$Z$2:$Z$557,'Infos Relatório'!AG$1)</f>
        <v>0</v>
      </c>
      <c r="AM261" s="23">
        <f>COUNTIFS('Faturamento SP2'!$D$2:$D$557,'Infos Relatório'!$B$245,'Faturamento SP2'!$E$2:$E$557,'Infos Relatório'!$B261,'Faturamento SP2'!$Z$2:$Z$557,'Infos Relatório'!AM$1)</f>
        <v>0</v>
      </c>
      <c r="AN261" s="14">
        <f>SUMIFS('Faturamento SP2'!$G$2:$G$557,'Faturamento SP2'!$D$2:$D$557,'Infos Relatório'!$B$245,'Faturamento SP2'!$E$2:$E$557,'Infos Relatório'!$B261,'Faturamento SP2'!$Z$2:$Z$557,'Infos Relatório'!AM$1)</f>
        <v>0</v>
      </c>
      <c r="AO261" s="14">
        <f>SUMIFS('Faturamento SP2'!$J$2:$J$557,'Faturamento SP2'!$D$2:$D$557,'Infos Relatório'!$B$245,'Faturamento SP2'!$E$2:$E$557,'Infos Relatório'!$B261,'Faturamento SP2'!$Z$2:$Z$557,'Infos Relatório'!AM$1)</f>
        <v>0</v>
      </c>
      <c r="AP261" s="15">
        <f>SUMIFS('Faturamento SP2'!$O$2:$O$557,'Faturamento SP2'!$D$2:$D$557,'Infos Relatório'!$B$245,'Faturamento SP2'!$E$2:$E$557,'Infos Relatório'!$B261,'Faturamento SP2'!$Z$2:$Z$557,'Infos Relatório'!AM$1,'Faturamento SP2'!$T$2:$T$557,"Sim")+SUMIFS('Faturamento SP2'!$P$2:$P$557,'Faturamento SP2'!$D$2:$D$557,'Infos Relatório'!$B$245,'Faturamento SP2'!$E$2:$E$557,'Infos Relatório'!$B261,'Faturamento SP2'!$Z$2:$Z$557,'Infos Relatório'!AM$1,'Faturamento SP2'!$T$2:$T$557,"Sim")</f>
        <v>0</v>
      </c>
      <c r="AQ261" s="27" t="e">
        <f t="shared" si="102"/>
        <v>#DIV/0!</v>
      </c>
      <c r="AR261" s="24">
        <f>SUMIFS('Faturamento SP2'!$H$2:$H$557,'Faturamento SP2'!$D$2:$D$557,'Infos Relatório'!$B$245,'Faturamento SP2'!$E$2:$E$557,'Infos Relatório'!$B261,'Faturamento SP2'!$Z$2:$Z$557,'Infos Relatório'!AM$1)</f>
        <v>0</v>
      </c>
      <c r="AS261" s="23">
        <f>COUNTIFS('Faturamento SP2'!$D$2:$D$557,'Infos Relatório'!$B$245,'Faturamento SP2'!$E$2:$E$557,'Infos Relatório'!$B261,'Faturamento SP2'!$Z$2:$Z$557,'Infos Relatório'!AS$1)</f>
        <v>0</v>
      </c>
      <c r="AT261" s="14">
        <f>SUMIFS('Faturamento SP2'!$G$2:$G$557,'Faturamento SP2'!$D$2:$D$557,'Infos Relatório'!$B$245,'Faturamento SP2'!$E$2:$E$557,'Infos Relatório'!$B261,'Faturamento SP2'!$Z$2:$Z$557,'Infos Relatório'!AS$1)</f>
        <v>0</v>
      </c>
      <c r="AU261" s="14">
        <f>SUMIFS('Faturamento SP2'!$J$2:$J$557,'Faturamento SP2'!$D$2:$D$557,'Infos Relatório'!$B$245,'Faturamento SP2'!$E$2:$E$557,'Infos Relatório'!$B261,'Faturamento SP2'!$Z$2:$Z$557,'Infos Relatório'!AS$1)</f>
        <v>0</v>
      </c>
      <c r="AV261" s="15">
        <f>SUMIFS('Faturamento SP2'!$O$2:$O$557,'Faturamento SP2'!$D$2:$D$557,'Infos Relatório'!$B$245,'Faturamento SP2'!$E$2:$E$557,'Infos Relatório'!$B261,'Faturamento SP2'!$Z$2:$Z$557,'Infos Relatório'!AS$1,'Faturamento SP2'!$T$2:$T$557,"Sim")+SUMIFS('Faturamento SP2'!$P$2:$P$557,'Faturamento SP2'!$D$2:$D$557,'Infos Relatório'!$B$245,'Faturamento SP2'!$E$2:$E$557,'Infos Relatório'!$B261,'Faturamento SP2'!$Z$2:$Z$557,'Infos Relatório'!AS$1,'Faturamento SP2'!$T$2:$T$557,"Sim")</f>
        <v>0</v>
      </c>
      <c r="AW261" s="27" t="e">
        <f t="shared" si="103"/>
        <v>#DIV/0!</v>
      </c>
      <c r="AX261" s="24">
        <f>SUMIFS('Faturamento SP2'!$H$2:$H$557,'Faturamento SP2'!$D$2:$D$557,'Infos Relatório'!$B$245,'Faturamento SP2'!$E$2:$E$557,'Infos Relatório'!$B261,'Faturamento SP2'!$Z$2:$Z$557,'Infos Relatório'!AS$1)</f>
        <v>0</v>
      </c>
      <c r="AY261" s="23">
        <f>COUNTIFS('Faturamento SP2'!$D$2:$D$557,'Infos Relatório'!$B$245,'Faturamento SP2'!$E$2:$E$557,'Infos Relatório'!$B261,'Faturamento SP2'!$Z$2:$Z$557,'Infos Relatório'!AY$1)</f>
        <v>0</v>
      </c>
      <c r="AZ261" s="14">
        <f>SUMIFS('Faturamento SP2'!$G$2:$G$557,'Faturamento SP2'!$D$2:$D$557,'Infos Relatório'!$B$245,'Faturamento SP2'!$E$2:$E$557,'Infos Relatório'!$B261,'Faturamento SP2'!$Z$2:$Z$557,'Infos Relatório'!AY$1)</f>
        <v>0</v>
      </c>
      <c r="BA261" s="14">
        <f>SUMIFS('Faturamento SP2'!$J$2:$J$557,'Faturamento SP2'!$D$2:$D$557,'Infos Relatório'!$B$245,'Faturamento SP2'!$E$2:$E$557,'Infos Relatório'!$B261,'Faturamento SP2'!$Z$2:$Z$557,'Infos Relatório'!AY$1)</f>
        <v>0</v>
      </c>
      <c r="BB261" s="15">
        <f>SUMIFS('Faturamento SP2'!$O$2:$O$557,'Faturamento SP2'!$D$2:$D$557,'Infos Relatório'!$B$245,'Faturamento SP2'!$E$2:$E$557,'Infos Relatório'!$B261,'Faturamento SP2'!$Z$2:$Z$557,'Infos Relatório'!AY$1,'Faturamento SP2'!$T$2:$T$557,"Sim")+SUMIFS('Faturamento SP2'!$P$2:$P$557,'Faturamento SP2'!$D$2:$D$557,'Infos Relatório'!$B$245,'Faturamento SP2'!$E$2:$E$557,'Infos Relatório'!$B261,'Faturamento SP2'!$Z$2:$Z$557,'Infos Relatório'!AY$1,'Faturamento SP2'!$T$2:$T$557,"Sim")</f>
        <v>0</v>
      </c>
      <c r="BC261" s="27" t="e">
        <f t="shared" si="104"/>
        <v>#DIV/0!</v>
      </c>
      <c r="BD261" s="24">
        <f>SUMIFS('Faturamento SP2'!$H$2:$H$557,'Faturamento SP2'!$D$2:$D$557,'Infos Relatório'!$B$245,'Faturamento SP2'!$E$2:$E$557,'Infos Relatório'!$B261,'Faturamento SP2'!$Z$2:$Z$557,'Infos Relatório'!AY$1)</f>
        <v>0</v>
      </c>
      <c r="BE261" s="23">
        <f>COUNTIFS('Faturamento SP2'!$D$2:$D$557,'Infos Relatório'!$B$245,'Faturamento SP2'!$E$2:$E$557,'Infos Relatório'!$B261,'Faturamento SP2'!$Z$2:$Z$557,'Infos Relatório'!BE$1)</f>
        <v>0</v>
      </c>
      <c r="BF261" s="14">
        <f>SUMIFS('Faturamento SP2'!$G$2:$G$557,'Faturamento SP2'!$D$2:$D$557,'Infos Relatório'!$B$245,'Faturamento SP2'!$E$2:$E$557,'Infos Relatório'!$B261,'Faturamento SP2'!$Z$2:$Z$557,'Infos Relatório'!BE$1)</f>
        <v>0</v>
      </c>
      <c r="BG261" s="14">
        <f>SUMIFS('Faturamento SP2'!$J$2:$J$557,'Faturamento SP2'!$D$2:$D$557,'Infos Relatório'!$B$245,'Faturamento SP2'!$E$2:$E$557,'Infos Relatório'!$B261,'Faturamento SP2'!$Z$2:$Z$557,'Infos Relatório'!BE$1)</f>
        <v>0</v>
      </c>
      <c r="BH261" s="15">
        <f>SUMIFS('Faturamento SP2'!$O$2:$O$557,'Faturamento SP2'!$D$2:$D$557,'Infos Relatório'!$B$245,'Faturamento SP2'!$E$2:$E$557,'Infos Relatório'!$B261,'Faturamento SP2'!$Z$2:$Z$557,'Infos Relatório'!BE$1,'Faturamento SP2'!$T$2:$T$557,"Sim")+SUMIFS('Faturamento SP2'!$P$2:$P$557,'Faturamento SP2'!$D$2:$D$557,'Infos Relatório'!$B$245,'Faturamento SP2'!$E$2:$E$557,'Infos Relatório'!$B261,'Faturamento SP2'!$Z$2:$Z$557,'Infos Relatório'!BE$1,'Faturamento SP2'!$T$2:$T$557,"Sim")</f>
        <v>0</v>
      </c>
      <c r="BI261" s="27" t="e">
        <f t="shared" si="105"/>
        <v>#DIV/0!</v>
      </c>
      <c r="BJ261" s="24">
        <f>SUMIFS('Faturamento SP2'!$H$2:$H$557,'Faturamento SP2'!$D$2:$D$557,'Infos Relatório'!$B$245,'Faturamento SP2'!$E$2:$E$557,'Infos Relatório'!$B261,'Faturamento SP2'!$Z$2:$Z$557,'Infos Relatório'!BE$1)</f>
        <v>0</v>
      </c>
      <c r="BK261" s="23">
        <f>COUNTIFS('Faturamento SP2'!$D$2:$D$557,'Infos Relatório'!$B$245,'Faturamento SP2'!$E$2:$E$557,'Infos Relatório'!$B261,'Faturamento SP2'!$Z$2:$Z$557,'Infos Relatório'!BK$1)</f>
        <v>0</v>
      </c>
      <c r="BL261" s="14">
        <f>SUMIFS('Faturamento SP2'!$G$2:$G$557,'Faturamento SP2'!$D$2:$D$557,'Infos Relatório'!$B$245,'Faturamento SP2'!$E$2:$E$557,'Infos Relatório'!$B261,'Faturamento SP2'!$Z$2:$Z$557,'Infos Relatório'!BK$1)</f>
        <v>0</v>
      </c>
      <c r="BM261" s="14">
        <f>SUMIFS('Faturamento SP2'!$J$2:$J$557,'Faturamento SP2'!$D$2:$D$557,'Infos Relatório'!$B$245,'Faturamento SP2'!$E$2:$E$557,'Infos Relatório'!$B261,'Faturamento SP2'!$Z$2:$Z$557,'Infos Relatório'!BK$1)</f>
        <v>0</v>
      </c>
      <c r="BN261" s="15">
        <f>SUMIFS('Faturamento SP2'!$O$2:$O$557,'Faturamento SP2'!$D$2:$D$557,'Infos Relatório'!$B$245,'Faturamento SP2'!$E$2:$E$557,'Infos Relatório'!$B261,'Faturamento SP2'!$Z$2:$Z$557,'Infos Relatório'!BK$1,'Faturamento SP2'!$T$2:$T$557,"Sim")+SUMIFS('Faturamento SP2'!$P$2:$P$557,'Faturamento SP2'!$D$2:$D$557,'Infos Relatório'!$B$245,'Faturamento SP2'!$E$2:$E$557,'Infos Relatório'!$B261,'Faturamento SP2'!$Z$2:$Z$557,'Infos Relatório'!BK$1,'Faturamento SP2'!$T$2:$T$557,"Sim")</f>
        <v>0</v>
      </c>
      <c r="BO261" s="27" t="e">
        <f t="shared" si="106"/>
        <v>#DIV/0!</v>
      </c>
      <c r="BP261" s="24">
        <f>SUMIFS('Faturamento SP2'!$H$2:$H$557,'Faturamento SP2'!$D$2:$D$557,'Infos Relatório'!$B$245,'Faturamento SP2'!$E$2:$E$557,'Infos Relatório'!$B261,'Faturamento SP2'!$Z$2:$Z$557,'Infos Relatório'!BK$1)</f>
        <v>0</v>
      </c>
      <c r="BQ261" s="23">
        <f>COUNTIFS('Faturamento SP2'!$D$2:$D$557,'Infos Relatório'!$B$245,'Faturamento SP2'!$E$2:$E$557,'Infos Relatório'!$B261,'Faturamento SP2'!$Z$2:$Z$557,'Infos Relatório'!BQ$1)</f>
        <v>0</v>
      </c>
      <c r="BR261" s="14">
        <f>SUMIFS('Faturamento SP2'!$G$2:$G$557,'Faturamento SP2'!$D$2:$D$557,'Infos Relatório'!$B$245,'Faturamento SP2'!$E$2:$E$557,'Infos Relatório'!$B261,'Faturamento SP2'!$Z$2:$Z$557,'Infos Relatório'!BQ$1)</f>
        <v>0</v>
      </c>
      <c r="BS261" s="14">
        <f>SUMIFS('Faturamento SP2'!$J$2:$J$557,'Faturamento SP2'!$D$2:$D$557,'Infos Relatório'!$B$245,'Faturamento SP2'!$E$2:$E$557,'Infos Relatório'!$B261,'Faturamento SP2'!$Z$2:$Z$557,'Infos Relatório'!BQ$1)</f>
        <v>0</v>
      </c>
      <c r="BT261" s="15">
        <f>SUMIFS('Faturamento SP2'!$O$2:$O$557,'Faturamento SP2'!$D$2:$D$557,'Infos Relatório'!$B$245,'Faturamento SP2'!$E$2:$E$557,'Infos Relatório'!$B261,'Faturamento SP2'!$Z$2:$Z$557,'Infos Relatório'!BQ$1,'Faturamento SP2'!$T$2:$T$557,"Sim")+SUMIFS('Faturamento SP2'!$P$2:$P$557,'Faturamento SP2'!$D$2:$D$557,'Infos Relatório'!$B$245,'Faturamento SP2'!$E$2:$E$557,'Infos Relatório'!$B261,'Faturamento SP2'!$Z$2:$Z$557,'Infos Relatório'!BQ$1,'Faturamento SP2'!$T$2:$T$557,"Sim")</f>
        <v>0</v>
      </c>
      <c r="BU261" s="27" t="e">
        <f t="shared" si="107"/>
        <v>#DIV/0!</v>
      </c>
      <c r="BV261" s="24">
        <f>SUMIFS('Faturamento SP2'!$H$2:$H$557,'Faturamento SP2'!$D$2:$D$557,'Infos Relatório'!$B$245,'Faturamento SP2'!$E$2:$E$557,'Infos Relatório'!$B261,'Faturamento SP2'!$Z$2:$Z$557,'Infos Relatório'!BQ$1)</f>
        <v>0</v>
      </c>
    </row>
    <row r="262" spans="2:74">
      <c r="B262" s="17" t="s">
        <v>250</v>
      </c>
      <c r="C262" s="23">
        <f>COUNTIFS('Faturamento SP2'!$D$2:$D$557,'Infos Relatório'!$B$245,'Faturamento SP2'!$E$2:$E$557,'Infos Relatório'!$B262,'Faturamento SP2'!$Z$2:$Z$557,'Infos Relatório'!C$1)</f>
        <v>0</v>
      </c>
      <c r="D262" s="14">
        <f>SUMIFS('Faturamento SP2'!$G$2:$G$557,'Faturamento SP2'!$D$2:$D$557,'Infos Relatório'!$B$245,'Faturamento SP2'!$E$2:$E$557,'Infos Relatório'!$B262,'Faturamento SP2'!$Z$2:$Z$557,'Infos Relatório'!C$1)</f>
        <v>0</v>
      </c>
      <c r="E262" s="55">
        <f>SUMIFS('Faturamento SP2'!$J$2:$J$557,'Faturamento SP2'!$D$2:$D$557,'Infos Relatório'!$B$245,'Faturamento SP2'!$E$2:$E$557,'Infos Relatório'!$B262,'Faturamento SP2'!$Z$2:$Z$557,'Infos Relatório'!C$1)</f>
        <v>0</v>
      </c>
      <c r="F262" s="15">
        <f>SUMIFS('Faturamento SP2'!$O$2:$O$557,'Faturamento SP2'!$D$2:$D$557,'Infos Relatório'!$B$245,'Faturamento SP2'!$E$2:$E$557,'Infos Relatório'!$B262,'Faturamento SP2'!$Z$2:$Z$557,'Infos Relatório'!C$1,'Faturamento SP2'!$T$2:$T$557,"Sim")+SUMIFS('Faturamento SP2'!$P$2:$P$557,'Faturamento SP2'!$D$2:$D$557,'Infos Relatório'!$B$245,'Faturamento SP2'!$E$2:$E$557,'Infos Relatório'!$B262,'Faturamento SP2'!$Z$2:$Z$557,'Infos Relatório'!C$1,'Faturamento SP2'!$T$2:$T$557,"Sim")</f>
        <v>0</v>
      </c>
      <c r="G262" s="60" t="e">
        <f t="shared" si="96"/>
        <v>#DIV/0!</v>
      </c>
      <c r="H262" s="24">
        <f>SUMIFS('Faturamento SP2'!$H$2:$H$557,'Faturamento SP2'!$D$2:$D$557,'Infos Relatório'!$B$245,'Faturamento SP2'!$E$2:$E$557,'Infos Relatório'!$B262,'Faturamento SP2'!$Z$2:$Z$557,'Infos Relatório'!C$1)</f>
        <v>0</v>
      </c>
      <c r="I262" s="23">
        <f>COUNTIFS('Faturamento SP2'!$D$2:$D$557,'Infos Relatório'!$B$245,'Faturamento SP2'!$E$2:$E$557,'Infos Relatório'!$B262,'Faturamento SP2'!$Z$2:$Z$557,'Infos Relatório'!I$1)</f>
        <v>0</v>
      </c>
      <c r="J262" s="14">
        <f>SUMIFS('Faturamento SP2'!$G$2:$G$557,'Faturamento SP2'!$D$2:$D$557,'Infos Relatório'!$B$245,'Faturamento SP2'!$E$2:$E$557,'Infos Relatório'!$B262,'Faturamento SP2'!$Z$2:$Z$557,'Infos Relatório'!I$1)</f>
        <v>0</v>
      </c>
      <c r="K262" s="55">
        <f>SUMIFS('Faturamento SP2'!$J$2:$J$557,'Faturamento SP2'!$D$2:$D$557,'Infos Relatório'!$B$245,'Faturamento SP2'!$E$2:$E$557,'Infos Relatório'!$B262,'Faturamento SP2'!$Z$2:$Z$557,'Infos Relatório'!I$1)</f>
        <v>0</v>
      </c>
      <c r="L262" s="15">
        <f>SUMIFS('Faturamento SP2'!$O$2:$O$557,'Faturamento SP2'!$D$2:$D$557,'Infos Relatório'!$B$245,'Faturamento SP2'!$E$2:$E$557,'Infos Relatório'!$B262,'Faturamento SP2'!$Z$2:$Z$557,'Infos Relatório'!I$1,'Faturamento SP2'!$T$2:$T$557,"Sim")+SUMIFS('Faturamento SP2'!$P$2:$P$557,'Faturamento SP2'!$D$2:$D$557,'Infos Relatório'!$B$245,'Faturamento SP2'!$E$2:$E$557,'Infos Relatório'!$B262,'Faturamento SP2'!$Z$2:$Z$557,'Infos Relatório'!I$1,'Faturamento SP2'!$T$2:$T$557,"Sim")</f>
        <v>0</v>
      </c>
      <c r="M262" s="27" t="e">
        <f t="shared" si="97"/>
        <v>#DIV/0!</v>
      </c>
      <c r="N262" s="24">
        <f>SUMIFS('Faturamento SP2'!$H$2:$H$557,'Faturamento SP2'!$D$2:$D$557,'Infos Relatório'!$B$245,'Faturamento SP2'!$E$2:$E$557,'Infos Relatório'!$B262,'Faturamento SP2'!$Z$2:$Z$557,'Infos Relatório'!I$1)</f>
        <v>0</v>
      </c>
      <c r="O262" s="23">
        <f>COUNTIFS('Faturamento SP2'!$D$2:$D$557,'Infos Relatório'!$B$245,'Faturamento SP2'!$E$2:$E$557,'Infos Relatório'!$B262,'Faturamento SP2'!$Z$2:$Z$557,'Infos Relatório'!O$1)</f>
        <v>0</v>
      </c>
      <c r="P262" s="14">
        <f>SUMIFS('Faturamento SP2'!$G$2:$G$557,'Faturamento SP2'!$D$2:$D$557,'Infos Relatório'!$B$245,'Faturamento SP2'!$E$2:$E$557,'Infos Relatório'!$B262,'Faturamento SP2'!$Z$2:$Z$557,'Infos Relatório'!O$1)</f>
        <v>0</v>
      </c>
      <c r="Q262" s="14">
        <f>SUMIFS('Faturamento SP2'!$J$2:$J$557,'Faturamento SP2'!$D$2:$D$557,'Infos Relatório'!$B$245,'Faturamento SP2'!$E$2:$E$557,'Infos Relatório'!$B262,'Faturamento SP2'!$Z$2:$Z$557,'Infos Relatório'!O$1)</f>
        <v>0</v>
      </c>
      <c r="R262" s="15">
        <f>SUMIFS('Faturamento SP2'!$O$2:$O$557,'Faturamento SP2'!$D$2:$D$557,'Infos Relatório'!$B$245,'Faturamento SP2'!$E$2:$E$557,'Infos Relatório'!$B262,'Faturamento SP2'!$Z$2:$Z$557,'Infos Relatório'!O$1,'Faturamento SP2'!$T$2:$T$557,"Sim")+SUMIFS('Faturamento SP2'!$P$2:$P$557,'Faturamento SP2'!$D$2:$D$557,'Infos Relatório'!$B$245,'Faturamento SP2'!$E$2:$E$557,'Infos Relatório'!$B262,'Faturamento SP2'!$Z$2:$Z$557,'Infos Relatório'!O$1,'Faturamento SP2'!$T$2:$T$557,"Sim")</f>
        <v>0</v>
      </c>
      <c r="S262" s="27" t="e">
        <f t="shared" si="98"/>
        <v>#DIV/0!</v>
      </c>
      <c r="T262" s="24">
        <f>SUMIFS('Faturamento SP2'!$H$2:$H$557,'Faturamento SP2'!$D$2:$D$557,'Infos Relatório'!$B$245,'Faturamento SP2'!$E$2:$E$557,'Infos Relatório'!$B262,'Faturamento SP2'!$Z$2:$Z$557,'Infos Relatório'!O$1)</f>
        <v>0</v>
      </c>
      <c r="U262" s="23">
        <f>COUNTIFS('Faturamento SP2'!$D$2:$D$557,'Infos Relatório'!$B$245,'Faturamento SP2'!$E$2:$E$557,'Infos Relatório'!$B262,'Faturamento SP2'!$Z$2:$Z$557,'Infos Relatório'!U$1)</f>
        <v>0</v>
      </c>
      <c r="V262" s="14">
        <f>SUMIFS('Faturamento SP2'!$G$2:$G$557,'Faturamento SP2'!$D$2:$D$557,'Infos Relatório'!$B$245,'Faturamento SP2'!$E$2:$E$557,'Infos Relatório'!$B262,'Faturamento SP2'!$Z$2:$Z$557,'Infos Relatório'!U$1)</f>
        <v>0</v>
      </c>
      <c r="W262" s="14">
        <f>SUMIFS('Faturamento SP2'!$J$2:$J$557,'Faturamento SP2'!$D$2:$D$557,'Infos Relatório'!$B$245,'Faturamento SP2'!$E$2:$E$557,'Infos Relatório'!$B262,'Faturamento SP2'!$Z$2:$Z$557,'Infos Relatório'!U$1)</f>
        <v>0</v>
      </c>
      <c r="X262" s="15">
        <f>SUMIFS('Faturamento SP2'!$O$2:$O$557,'Faturamento SP2'!$D$2:$D$557,'Infos Relatório'!$B$245,'Faturamento SP2'!$E$2:$E$557,'Infos Relatório'!$B262,'Faturamento SP2'!$Z$2:$Z$557,'Infos Relatório'!U$1,'Faturamento SP2'!$T$2:$T$557,"Sim")+SUMIFS('Faturamento SP2'!$P$2:$P$557,'Faturamento SP2'!$D$2:$D$557,'Infos Relatório'!$B$245,'Faturamento SP2'!$E$2:$E$557,'Infos Relatório'!$B262,'Faturamento SP2'!$Z$2:$Z$557,'Infos Relatório'!U$1,'Faturamento SP2'!$T$2:$T$557,"Sim")</f>
        <v>0</v>
      </c>
      <c r="Y262" s="27" t="e">
        <f t="shared" si="99"/>
        <v>#DIV/0!</v>
      </c>
      <c r="Z262" s="24">
        <f>SUMIFS('Faturamento SP2'!$H$2:$H$557,'Faturamento SP2'!$D$2:$D$557,'Infos Relatório'!$B$245,'Faturamento SP2'!$E$2:$E$557,'Infos Relatório'!$B262,'Faturamento SP2'!$Z$2:$Z$557,'Infos Relatório'!U$1)</f>
        <v>0</v>
      </c>
      <c r="AA262" s="23">
        <f>COUNTIFS('Faturamento SP2'!$D$2:$D$557,'Infos Relatório'!$B$245,'Faturamento SP2'!$E$2:$E$557,'Infos Relatório'!$B262,'Faturamento SP2'!$Z$2:$Z$557,'Infos Relatório'!AA$1)</f>
        <v>0</v>
      </c>
      <c r="AB262" s="14">
        <f>SUMIFS('Faturamento SP2'!$G$2:$G$557,'Faturamento SP2'!$D$2:$D$557,'Infos Relatório'!$B$245,'Faturamento SP2'!$E$2:$E$557,'Infos Relatório'!$B262,'Faturamento SP2'!$Z$2:$Z$557,'Infos Relatório'!AA$1)</f>
        <v>0</v>
      </c>
      <c r="AC262" s="14">
        <f>SUMIFS('Faturamento SP2'!$J$2:$J$557,'Faturamento SP2'!$D$2:$D$557,'Infos Relatório'!$B$245,'Faturamento SP2'!$E$2:$E$557,'Infos Relatório'!$B262,'Faturamento SP2'!$Z$2:$Z$557,'Infos Relatório'!AA$1)</f>
        <v>0</v>
      </c>
      <c r="AD262" s="15">
        <f>SUMIFS('Faturamento SP2'!$O$2:$O$557,'Faturamento SP2'!$D$2:$D$557,'Infos Relatório'!$B$245,'Faturamento SP2'!$E$2:$E$557,'Infos Relatório'!$B262,'Faturamento SP2'!$Z$2:$Z$557,'Infos Relatório'!AA$1,'Faturamento SP2'!$T$2:$T$557,"Sim")+SUMIFS('Faturamento SP2'!$P$2:$P$557,'Faturamento SP2'!$D$2:$D$557,'Infos Relatório'!$B$245,'Faturamento SP2'!$E$2:$E$557,'Infos Relatório'!$B262,'Faturamento SP2'!$Z$2:$Z$557,'Infos Relatório'!AA$1,'Faturamento SP2'!$T$2:$T$557,"Sim")</f>
        <v>0</v>
      </c>
      <c r="AE262" s="27" t="e">
        <f t="shared" si="100"/>
        <v>#DIV/0!</v>
      </c>
      <c r="AF262" s="24">
        <f>SUMIFS('Faturamento SP2'!$H$2:$H$557,'Faturamento SP2'!$D$2:$D$557,'Infos Relatório'!$B$245,'Faturamento SP2'!$E$2:$E$557,'Infos Relatório'!$B262,'Faturamento SP2'!$Z$2:$Z$557,'Infos Relatório'!AA$1)</f>
        <v>0</v>
      </c>
      <c r="AG262" s="23">
        <f>COUNTIFS('Faturamento SP2'!$D$2:$D$557,'Infos Relatório'!$B$245,'Faturamento SP2'!$E$2:$E$557,'Infos Relatório'!$B262,'Faturamento SP2'!$Z$2:$Z$557,'Infos Relatório'!AG$1)</f>
        <v>0</v>
      </c>
      <c r="AH262" s="14">
        <f>SUMIFS('Faturamento SP2'!$G$2:$G$557,'Faturamento SP2'!$D$2:$D$557,'Infos Relatório'!$B$245,'Faturamento SP2'!$E$2:$E$557,'Infos Relatório'!$B262,'Faturamento SP2'!$Z$2:$Z$557,'Infos Relatório'!AG$1)</f>
        <v>0</v>
      </c>
      <c r="AI262" s="14">
        <f>SUMIFS('Faturamento SP2'!$J$2:$J$557,'Faturamento SP2'!$D$2:$D$557,'Infos Relatório'!$B$245,'Faturamento SP2'!$E$2:$E$557,'Infos Relatório'!$B262,'Faturamento SP2'!$Z$2:$Z$557,'Infos Relatório'!AG$1)</f>
        <v>0</v>
      </c>
      <c r="AJ262" s="15">
        <f>SUMIFS('Faturamento SP2'!$O$2:$O$557,'Faturamento SP2'!$D$2:$D$557,'Infos Relatório'!$B$245,'Faturamento SP2'!$E$2:$E$557,'Infos Relatório'!$B262,'Faturamento SP2'!$Z$2:$Z$557,'Infos Relatório'!AG$1,'Faturamento SP2'!$T$2:$T$557,"Sim")+SUMIFS('Faturamento SP2'!$P$2:$P$557,'Faturamento SP2'!$D$2:$D$557,'Infos Relatório'!$B$245,'Faturamento SP2'!$E$2:$E$557,'Infos Relatório'!$B262,'Faturamento SP2'!$Z$2:$Z$557,'Infos Relatório'!AG$1,'Faturamento SP2'!$T$2:$T$557,"Sim")</f>
        <v>0</v>
      </c>
      <c r="AK262" s="27" t="e">
        <f t="shared" si="101"/>
        <v>#DIV/0!</v>
      </c>
      <c r="AL262" s="24">
        <f>SUMIFS('Faturamento SP2'!$H$2:$H$557,'Faturamento SP2'!$D$2:$D$557,'Infos Relatório'!$B$245,'Faturamento SP2'!$E$2:$E$557,'Infos Relatório'!$B262,'Faturamento SP2'!$Z$2:$Z$557,'Infos Relatório'!AG$1)</f>
        <v>0</v>
      </c>
      <c r="AM262" s="23">
        <f>COUNTIFS('Faturamento SP2'!$D$2:$D$557,'Infos Relatório'!$B$245,'Faturamento SP2'!$E$2:$E$557,'Infos Relatório'!$B262,'Faturamento SP2'!$Z$2:$Z$557,'Infos Relatório'!AM$1)</f>
        <v>0</v>
      </c>
      <c r="AN262" s="14">
        <f>SUMIFS('Faturamento SP2'!$G$2:$G$557,'Faturamento SP2'!$D$2:$D$557,'Infos Relatório'!$B$245,'Faturamento SP2'!$E$2:$E$557,'Infos Relatório'!$B262,'Faturamento SP2'!$Z$2:$Z$557,'Infos Relatório'!AM$1)</f>
        <v>0</v>
      </c>
      <c r="AO262" s="14">
        <f>SUMIFS('Faturamento SP2'!$J$2:$J$557,'Faturamento SP2'!$D$2:$D$557,'Infos Relatório'!$B$245,'Faturamento SP2'!$E$2:$E$557,'Infos Relatório'!$B262,'Faturamento SP2'!$Z$2:$Z$557,'Infos Relatório'!AM$1)</f>
        <v>0</v>
      </c>
      <c r="AP262" s="15">
        <f>SUMIFS('Faturamento SP2'!$O$2:$O$557,'Faturamento SP2'!$D$2:$D$557,'Infos Relatório'!$B$245,'Faturamento SP2'!$E$2:$E$557,'Infos Relatório'!$B262,'Faturamento SP2'!$Z$2:$Z$557,'Infos Relatório'!AM$1,'Faturamento SP2'!$T$2:$T$557,"Sim")+SUMIFS('Faturamento SP2'!$P$2:$P$557,'Faturamento SP2'!$D$2:$D$557,'Infos Relatório'!$B$245,'Faturamento SP2'!$E$2:$E$557,'Infos Relatório'!$B262,'Faturamento SP2'!$Z$2:$Z$557,'Infos Relatório'!AM$1,'Faturamento SP2'!$T$2:$T$557,"Sim")</f>
        <v>0</v>
      </c>
      <c r="AQ262" s="27" t="e">
        <f t="shared" si="102"/>
        <v>#DIV/0!</v>
      </c>
      <c r="AR262" s="24">
        <f>SUMIFS('Faturamento SP2'!$H$2:$H$557,'Faturamento SP2'!$D$2:$D$557,'Infos Relatório'!$B$245,'Faturamento SP2'!$E$2:$E$557,'Infos Relatório'!$B262,'Faturamento SP2'!$Z$2:$Z$557,'Infos Relatório'!AM$1)</f>
        <v>0</v>
      </c>
      <c r="AS262" s="23">
        <f>COUNTIFS('Faturamento SP2'!$D$2:$D$557,'Infos Relatório'!$B$245,'Faturamento SP2'!$E$2:$E$557,'Infos Relatório'!$B262,'Faturamento SP2'!$Z$2:$Z$557,'Infos Relatório'!AS$1)</f>
        <v>0</v>
      </c>
      <c r="AT262" s="14">
        <f>SUMIFS('Faturamento SP2'!$G$2:$G$557,'Faturamento SP2'!$D$2:$D$557,'Infos Relatório'!$B$245,'Faturamento SP2'!$E$2:$E$557,'Infos Relatório'!$B262,'Faturamento SP2'!$Z$2:$Z$557,'Infos Relatório'!AS$1)</f>
        <v>0</v>
      </c>
      <c r="AU262" s="14">
        <f>SUMIFS('Faturamento SP2'!$J$2:$J$557,'Faturamento SP2'!$D$2:$D$557,'Infos Relatório'!$B$245,'Faturamento SP2'!$E$2:$E$557,'Infos Relatório'!$B262,'Faturamento SP2'!$Z$2:$Z$557,'Infos Relatório'!AS$1)</f>
        <v>0</v>
      </c>
      <c r="AV262" s="15">
        <f>SUMIFS('Faturamento SP2'!$O$2:$O$557,'Faturamento SP2'!$D$2:$D$557,'Infos Relatório'!$B$245,'Faturamento SP2'!$E$2:$E$557,'Infos Relatório'!$B262,'Faturamento SP2'!$Z$2:$Z$557,'Infos Relatório'!AS$1,'Faturamento SP2'!$T$2:$T$557,"Sim")+SUMIFS('Faturamento SP2'!$P$2:$P$557,'Faturamento SP2'!$D$2:$D$557,'Infos Relatório'!$B$245,'Faturamento SP2'!$E$2:$E$557,'Infos Relatório'!$B262,'Faturamento SP2'!$Z$2:$Z$557,'Infos Relatório'!AS$1,'Faturamento SP2'!$T$2:$T$557,"Sim")</f>
        <v>0</v>
      </c>
      <c r="AW262" s="27" t="e">
        <f t="shared" si="103"/>
        <v>#DIV/0!</v>
      </c>
      <c r="AX262" s="24">
        <f>SUMIFS('Faturamento SP2'!$H$2:$H$557,'Faturamento SP2'!$D$2:$D$557,'Infos Relatório'!$B$245,'Faturamento SP2'!$E$2:$E$557,'Infos Relatório'!$B262,'Faturamento SP2'!$Z$2:$Z$557,'Infos Relatório'!AS$1)</f>
        <v>0</v>
      </c>
      <c r="AY262" s="23">
        <f>COUNTIFS('Faturamento SP2'!$D$2:$D$557,'Infos Relatório'!$B$245,'Faturamento SP2'!$E$2:$E$557,'Infos Relatório'!$B262,'Faturamento SP2'!$Z$2:$Z$557,'Infos Relatório'!AY$1)</f>
        <v>0</v>
      </c>
      <c r="AZ262" s="14">
        <f>SUMIFS('Faturamento SP2'!$G$2:$G$557,'Faturamento SP2'!$D$2:$D$557,'Infos Relatório'!$B$245,'Faturamento SP2'!$E$2:$E$557,'Infos Relatório'!$B262,'Faturamento SP2'!$Z$2:$Z$557,'Infos Relatório'!AY$1)</f>
        <v>0</v>
      </c>
      <c r="BA262" s="14">
        <f>SUMIFS('Faturamento SP2'!$J$2:$J$557,'Faturamento SP2'!$D$2:$D$557,'Infos Relatório'!$B$245,'Faturamento SP2'!$E$2:$E$557,'Infos Relatório'!$B262,'Faturamento SP2'!$Z$2:$Z$557,'Infos Relatório'!AY$1)</f>
        <v>0</v>
      </c>
      <c r="BB262" s="15">
        <f>SUMIFS('Faturamento SP2'!$O$2:$O$557,'Faturamento SP2'!$D$2:$D$557,'Infos Relatório'!$B$245,'Faturamento SP2'!$E$2:$E$557,'Infos Relatório'!$B262,'Faturamento SP2'!$Z$2:$Z$557,'Infos Relatório'!AY$1,'Faturamento SP2'!$T$2:$T$557,"Sim")+SUMIFS('Faturamento SP2'!$P$2:$P$557,'Faturamento SP2'!$D$2:$D$557,'Infos Relatório'!$B$245,'Faturamento SP2'!$E$2:$E$557,'Infos Relatório'!$B262,'Faturamento SP2'!$Z$2:$Z$557,'Infos Relatório'!AY$1,'Faturamento SP2'!$T$2:$T$557,"Sim")</f>
        <v>0</v>
      </c>
      <c r="BC262" s="27" t="e">
        <f t="shared" si="104"/>
        <v>#DIV/0!</v>
      </c>
      <c r="BD262" s="24">
        <f>SUMIFS('Faturamento SP2'!$H$2:$H$557,'Faturamento SP2'!$D$2:$D$557,'Infos Relatório'!$B$245,'Faturamento SP2'!$E$2:$E$557,'Infos Relatório'!$B262,'Faturamento SP2'!$Z$2:$Z$557,'Infos Relatório'!AY$1)</f>
        <v>0</v>
      </c>
      <c r="BE262" s="23">
        <f>COUNTIFS('Faturamento SP2'!$D$2:$D$557,'Infos Relatório'!$B$245,'Faturamento SP2'!$E$2:$E$557,'Infos Relatório'!$B262,'Faturamento SP2'!$Z$2:$Z$557,'Infos Relatório'!BE$1)</f>
        <v>0</v>
      </c>
      <c r="BF262" s="14">
        <f>SUMIFS('Faturamento SP2'!$G$2:$G$557,'Faturamento SP2'!$D$2:$D$557,'Infos Relatório'!$B$245,'Faturamento SP2'!$E$2:$E$557,'Infos Relatório'!$B262,'Faturamento SP2'!$Z$2:$Z$557,'Infos Relatório'!BE$1)</f>
        <v>0</v>
      </c>
      <c r="BG262" s="14">
        <f>SUMIFS('Faturamento SP2'!$J$2:$J$557,'Faturamento SP2'!$D$2:$D$557,'Infos Relatório'!$B$245,'Faturamento SP2'!$E$2:$E$557,'Infos Relatório'!$B262,'Faturamento SP2'!$Z$2:$Z$557,'Infos Relatório'!BE$1)</f>
        <v>0</v>
      </c>
      <c r="BH262" s="15">
        <f>SUMIFS('Faturamento SP2'!$O$2:$O$557,'Faturamento SP2'!$D$2:$D$557,'Infos Relatório'!$B$245,'Faturamento SP2'!$E$2:$E$557,'Infos Relatório'!$B262,'Faturamento SP2'!$Z$2:$Z$557,'Infos Relatório'!BE$1,'Faturamento SP2'!$T$2:$T$557,"Sim")+SUMIFS('Faturamento SP2'!$P$2:$P$557,'Faturamento SP2'!$D$2:$D$557,'Infos Relatório'!$B$245,'Faturamento SP2'!$E$2:$E$557,'Infos Relatório'!$B262,'Faturamento SP2'!$Z$2:$Z$557,'Infos Relatório'!BE$1,'Faturamento SP2'!$T$2:$T$557,"Sim")</f>
        <v>0</v>
      </c>
      <c r="BI262" s="27" t="e">
        <f t="shared" si="105"/>
        <v>#DIV/0!</v>
      </c>
      <c r="BJ262" s="24">
        <f>SUMIFS('Faturamento SP2'!$H$2:$H$557,'Faturamento SP2'!$D$2:$D$557,'Infos Relatório'!$B$245,'Faturamento SP2'!$E$2:$E$557,'Infos Relatório'!$B262,'Faturamento SP2'!$Z$2:$Z$557,'Infos Relatório'!BE$1)</f>
        <v>0</v>
      </c>
      <c r="BK262" s="23">
        <f>COUNTIFS('Faturamento SP2'!$D$2:$D$557,'Infos Relatório'!$B$245,'Faturamento SP2'!$E$2:$E$557,'Infos Relatório'!$B262,'Faturamento SP2'!$Z$2:$Z$557,'Infos Relatório'!BK$1)</f>
        <v>0</v>
      </c>
      <c r="BL262" s="14">
        <f>SUMIFS('Faturamento SP2'!$G$2:$G$557,'Faturamento SP2'!$D$2:$D$557,'Infos Relatório'!$B$245,'Faturamento SP2'!$E$2:$E$557,'Infos Relatório'!$B262,'Faturamento SP2'!$Z$2:$Z$557,'Infos Relatório'!BK$1)</f>
        <v>0</v>
      </c>
      <c r="BM262" s="14">
        <f>SUMIFS('Faturamento SP2'!$J$2:$J$557,'Faturamento SP2'!$D$2:$D$557,'Infos Relatório'!$B$245,'Faturamento SP2'!$E$2:$E$557,'Infos Relatório'!$B262,'Faturamento SP2'!$Z$2:$Z$557,'Infos Relatório'!BK$1)</f>
        <v>0</v>
      </c>
      <c r="BN262" s="15">
        <f>SUMIFS('Faturamento SP2'!$O$2:$O$557,'Faturamento SP2'!$D$2:$D$557,'Infos Relatório'!$B$245,'Faturamento SP2'!$E$2:$E$557,'Infos Relatório'!$B262,'Faturamento SP2'!$Z$2:$Z$557,'Infos Relatório'!BK$1,'Faturamento SP2'!$T$2:$T$557,"Sim")+SUMIFS('Faturamento SP2'!$P$2:$P$557,'Faturamento SP2'!$D$2:$D$557,'Infos Relatório'!$B$245,'Faturamento SP2'!$E$2:$E$557,'Infos Relatório'!$B262,'Faturamento SP2'!$Z$2:$Z$557,'Infos Relatório'!BK$1,'Faturamento SP2'!$T$2:$T$557,"Sim")</f>
        <v>0</v>
      </c>
      <c r="BO262" s="27" t="e">
        <f t="shared" si="106"/>
        <v>#DIV/0!</v>
      </c>
      <c r="BP262" s="24">
        <f>SUMIFS('Faturamento SP2'!$H$2:$H$557,'Faturamento SP2'!$D$2:$D$557,'Infos Relatório'!$B$245,'Faturamento SP2'!$E$2:$E$557,'Infos Relatório'!$B262,'Faturamento SP2'!$Z$2:$Z$557,'Infos Relatório'!BK$1)</f>
        <v>0</v>
      </c>
      <c r="BQ262" s="23">
        <f>COUNTIFS('Faturamento SP2'!$D$2:$D$557,'Infos Relatório'!$B$245,'Faturamento SP2'!$E$2:$E$557,'Infos Relatório'!$B262,'Faturamento SP2'!$Z$2:$Z$557,'Infos Relatório'!BQ$1)</f>
        <v>0</v>
      </c>
      <c r="BR262" s="14">
        <f>SUMIFS('Faturamento SP2'!$G$2:$G$557,'Faturamento SP2'!$D$2:$D$557,'Infos Relatório'!$B$245,'Faturamento SP2'!$E$2:$E$557,'Infos Relatório'!$B262,'Faturamento SP2'!$Z$2:$Z$557,'Infos Relatório'!BQ$1)</f>
        <v>0</v>
      </c>
      <c r="BS262" s="14">
        <f>SUMIFS('Faturamento SP2'!$J$2:$J$557,'Faturamento SP2'!$D$2:$D$557,'Infos Relatório'!$B$245,'Faturamento SP2'!$E$2:$E$557,'Infos Relatório'!$B262,'Faturamento SP2'!$Z$2:$Z$557,'Infos Relatório'!BQ$1)</f>
        <v>0</v>
      </c>
      <c r="BT262" s="15">
        <f>SUMIFS('Faturamento SP2'!$O$2:$O$557,'Faturamento SP2'!$D$2:$D$557,'Infos Relatório'!$B$245,'Faturamento SP2'!$E$2:$E$557,'Infos Relatório'!$B262,'Faturamento SP2'!$Z$2:$Z$557,'Infos Relatório'!BQ$1,'Faturamento SP2'!$T$2:$T$557,"Sim")+SUMIFS('Faturamento SP2'!$P$2:$P$557,'Faturamento SP2'!$D$2:$D$557,'Infos Relatório'!$B$245,'Faturamento SP2'!$E$2:$E$557,'Infos Relatório'!$B262,'Faturamento SP2'!$Z$2:$Z$557,'Infos Relatório'!BQ$1,'Faturamento SP2'!$T$2:$T$557,"Sim")</f>
        <v>0</v>
      </c>
      <c r="BU262" s="27" t="e">
        <f t="shared" si="107"/>
        <v>#DIV/0!</v>
      </c>
      <c r="BV262" s="24">
        <f>SUMIFS('Faturamento SP2'!$H$2:$H$557,'Faturamento SP2'!$D$2:$D$557,'Infos Relatório'!$B$245,'Faturamento SP2'!$E$2:$E$557,'Infos Relatório'!$B262,'Faturamento SP2'!$Z$2:$Z$557,'Infos Relatório'!BQ$1)</f>
        <v>0</v>
      </c>
    </row>
    <row r="263" spans="2:74">
      <c r="B263" s="17" t="s">
        <v>251</v>
      </c>
      <c r="C263" s="23">
        <f>COUNTIFS('Faturamento SP2'!$D$2:$D$557,'Infos Relatório'!$B$245,'Faturamento SP2'!$E$2:$E$557,'Infos Relatório'!$B263,'Faturamento SP2'!$Z$2:$Z$557,'Infos Relatório'!C$1)</f>
        <v>0</v>
      </c>
      <c r="D263" s="14">
        <f>SUMIFS('Faturamento SP2'!$G$2:$G$557,'Faturamento SP2'!$D$2:$D$557,'Infos Relatório'!$B$245,'Faturamento SP2'!$E$2:$E$557,'Infos Relatório'!$B263,'Faturamento SP2'!$Z$2:$Z$557,'Infos Relatório'!C$1)</f>
        <v>0</v>
      </c>
      <c r="E263" s="55">
        <f>SUMIFS('Faturamento SP2'!$J$2:$J$557,'Faturamento SP2'!$D$2:$D$557,'Infos Relatório'!$B$245,'Faturamento SP2'!$E$2:$E$557,'Infos Relatório'!$B263,'Faturamento SP2'!$Z$2:$Z$557,'Infos Relatório'!C$1)</f>
        <v>0</v>
      </c>
      <c r="F263" s="15">
        <f>SUMIFS('Faturamento SP2'!$O$2:$O$557,'Faturamento SP2'!$D$2:$D$557,'Infos Relatório'!$B$245,'Faturamento SP2'!$E$2:$E$557,'Infos Relatório'!$B263,'Faturamento SP2'!$Z$2:$Z$557,'Infos Relatório'!C$1,'Faturamento SP2'!$T$2:$T$557,"Sim")+SUMIFS('Faturamento SP2'!$P$2:$P$557,'Faturamento SP2'!$D$2:$D$557,'Infos Relatório'!$B$245,'Faturamento SP2'!$E$2:$E$557,'Infos Relatório'!$B263,'Faturamento SP2'!$Z$2:$Z$557,'Infos Relatório'!C$1,'Faturamento SP2'!$T$2:$T$557,"Sim")</f>
        <v>0</v>
      </c>
      <c r="G263" s="60" t="e">
        <f t="shared" si="96"/>
        <v>#DIV/0!</v>
      </c>
      <c r="H263" s="24">
        <f>SUMIFS('Faturamento SP2'!$H$2:$H$557,'Faturamento SP2'!$D$2:$D$557,'Infos Relatório'!$B$245,'Faturamento SP2'!$E$2:$E$557,'Infos Relatório'!$B263,'Faturamento SP2'!$Z$2:$Z$557,'Infos Relatório'!C$1)</f>
        <v>0</v>
      </c>
      <c r="I263" s="23">
        <f>COUNTIFS('Faturamento SP2'!$D$2:$D$557,'Infos Relatório'!$B$245,'Faturamento SP2'!$E$2:$E$557,'Infos Relatório'!$B263,'Faturamento SP2'!$Z$2:$Z$557,'Infos Relatório'!I$1)</f>
        <v>0</v>
      </c>
      <c r="J263" s="14">
        <f>SUMIFS('Faturamento SP2'!$G$2:$G$557,'Faturamento SP2'!$D$2:$D$557,'Infos Relatório'!$B$245,'Faturamento SP2'!$E$2:$E$557,'Infos Relatório'!$B263,'Faturamento SP2'!$Z$2:$Z$557,'Infos Relatório'!I$1)</f>
        <v>0</v>
      </c>
      <c r="K263" s="55">
        <f>SUMIFS('Faturamento SP2'!$J$2:$J$557,'Faturamento SP2'!$D$2:$D$557,'Infos Relatório'!$B$245,'Faturamento SP2'!$E$2:$E$557,'Infos Relatório'!$B263,'Faturamento SP2'!$Z$2:$Z$557,'Infos Relatório'!I$1)</f>
        <v>0</v>
      </c>
      <c r="L263" s="15">
        <f>SUMIFS('Faturamento SP2'!$O$2:$O$557,'Faturamento SP2'!$D$2:$D$557,'Infos Relatório'!$B$245,'Faturamento SP2'!$E$2:$E$557,'Infos Relatório'!$B263,'Faturamento SP2'!$Z$2:$Z$557,'Infos Relatório'!I$1,'Faturamento SP2'!$T$2:$T$557,"Sim")+SUMIFS('Faturamento SP2'!$P$2:$P$557,'Faturamento SP2'!$D$2:$D$557,'Infos Relatório'!$B$245,'Faturamento SP2'!$E$2:$E$557,'Infos Relatório'!$B263,'Faturamento SP2'!$Z$2:$Z$557,'Infos Relatório'!I$1,'Faturamento SP2'!$T$2:$T$557,"Sim")</f>
        <v>0</v>
      </c>
      <c r="M263" s="27" t="e">
        <f t="shared" si="97"/>
        <v>#DIV/0!</v>
      </c>
      <c r="N263" s="24">
        <f>SUMIFS('Faturamento SP2'!$H$2:$H$557,'Faturamento SP2'!$D$2:$D$557,'Infos Relatório'!$B$245,'Faturamento SP2'!$E$2:$E$557,'Infos Relatório'!$B263,'Faturamento SP2'!$Z$2:$Z$557,'Infos Relatório'!I$1)</f>
        <v>0</v>
      </c>
      <c r="O263" s="23">
        <f>COUNTIFS('Faturamento SP2'!$D$2:$D$557,'Infos Relatório'!$B$245,'Faturamento SP2'!$E$2:$E$557,'Infos Relatório'!$B263,'Faturamento SP2'!$Z$2:$Z$557,'Infos Relatório'!O$1)</f>
        <v>0</v>
      </c>
      <c r="P263" s="14">
        <f>SUMIFS('Faturamento SP2'!$G$2:$G$557,'Faturamento SP2'!$D$2:$D$557,'Infos Relatório'!$B$245,'Faturamento SP2'!$E$2:$E$557,'Infos Relatório'!$B263,'Faturamento SP2'!$Z$2:$Z$557,'Infos Relatório'!O$1)</f>
        <v>0</v>
      </c>
      <c r="Q263" s="14">
        <f>SUMIFS('Faturamento SP2'!$J$2:$J$557,'Faturamento SP2'!$D$2:$D$557,'Infos Relatório'!$B$245,'Faturamento SP2'!$E$2:$E$557,'Infos Relatório'!$B263,'Faturamento SP2'!$Z$2:$Z$557,'Infos Relatório'!O$1)</f>
        <v>0</v>
      </c>
      <c r="R263" s="15">
        <f>SUMIFS('Faturamento SP2'!$O$2:$O$557,'Faturamento SP2'!$D$2:$D$557,'Infos Relatório'!$B$245,'Faturamento SP2'!$E$2:$E$557,'Infos Relatório'!$B263,'Faturamento SP2'!$Z$2:$Z$557,'Infos Relatório'!O$1,'Faturamento SP2'!$T$2:$T$557,"Sim")+SUMIFS('Faturamento SP2'!$P$2:$P$557,'Faturamento SP2'!$D$2:$D$557,'Infos Relatório'!$B$245,'Faturamento SP2'!$E$2:$E$557,'Infos Relatório'!$B263,'Faturamento SP2'!$Z$2:$Z$557,'Infos Relatório'!O$1,'Faturamento SP2'!$T$2:$T$557,"Sim")</f>
        <v>0</v>
      </c>
      <c r="S263" s="27" t="e">
        <f t="shared" si="98"/>
        <v>#DIV/0!</v>
      </c>
      <c r="T263" s="24">
        <f>SUMIFS('Faturamento SP2'!$H$2:$H$557,'Faturamento SP2'!$D$2:$D$557,'Infos Relatório'!$B$245,'Faturamento SP2'!$E$2:$E$557,'Infos Relatório'!$B263,'Faturamento SP2'!$Z$2:$Z$557,'Infos Relatório'!O$1)</f>
        <v>0</v>
      </c>
      <c r="U263" s="23">
        <f>COUNTIFS('Faturamento SP2'!$D$2:$D$557,'Infos Relatório'!$B$245,'Faturamento SP2'!$E$2:$E$557,'Infos Relatório'!$B263,'Faturamento SP2'!$Z$2:$Z$557,'Infos Relatório'!U$1)</f>
        <v>0</v>
      </c>
      <c r="V263" s="14">
        <f>SUMIFS('Faturamento SP2'!$G$2:$G$557,'Faturamento SP2'!$D$2:$D$557,'Infos Relatório'!$B$245,'Faturamento SP2'!$E$2:$E$557,'Infos Relatório'!$B263,'Faturamento SP2'!$Z$2:$Z$557,'Infos Relatório'!U$1)</f>
        <v>0</v>
      </c>
      <c r="W263" s="14">
        <f>SUMIFS('Faturamento SP2'!$J$2:$J$557,'Faturamento SP2'!$D$2:$D$557,'Infos Relatório'!$B$245,'Faturamento SP2'!$E$2:$E$557,'Infos Relatório'!$B263,'Faturamento SP2'!$Z$2:$Z$557,'Infos Relatório'!U$1)</f>
        <v>0</v>
      </c>
      <c r="X263" s="15">
        <f>SUMIFS('Faturamento SP2'!$O$2:$O$557,'Faturamento SP2'!$D$2:$D$557,'Infos Relatório'!$B$245,'Faturamento SP2'!$E$2:$E$557,'Infos Relatório'!$B263,'Faturamento SP2'!$Z$2:$Z$557,'Infos Relatório'!U$1,'Faturamento SP2'!$T$2:$T$557,"Sim")+SUMIFS('Faturamento SP2'!$P$2:$P$557,'Faturamento SP2'!$D$2:$D$557,'Infos Relatório'!$B$245,'Faturamento SP2'!$E$2:$E$557,'Infos Relatório'!$B263,'Faturamento SP2'!$Z$2:$Z$557,'Infos Relatório'!U$1,'Faturamento SP2'!$T$2:$T$557,"Sim")</f>
        <v>0</v>
      </c>
      <c r="Y263" s="27" t="e">
        <f t="shared" si="99"/>
        <v>#DIV/0!</v>
      </c>
      <c r="Z263" s="24">
        <f>SUMIFS('Faturamento SP2'!$H$2:$H$557,'Faturamento SP2'!$D$2:$D$557,'Infos Relatório'!$B$245,'Faturamento SP2'!$E$2:$E$557,'Infos Relatório'!$B263,'Faturamento SP2'!$Z$2:$Z$557,'Infos Relatório'!U$1)</f>
        <v>0</v>
      </c>
      <c r="AA263" s="23">
        <f>COUNTIFS('Faturamento SP2'!$D$2:$D$557,'Infos Relatório'!$B$245,'Faturamento SP2'!$E$2:$E$557,'Infos Relatório'!$B263,'Faturamento SP2'!$Z$2:$Z$557,'Infos Relatório'!AA$1)</f>
        <v>0</v>
      </c>
      <c r="AB263" s="14">
        <f>SUMIFS('Faturamento SP2'!$G$2:$G$557,'Faturamento SP2'!$D$2:$D$557,'Infos Relatório'!$B$245,'Faturamento SP2'!$E$2:$E$557,'Infos Relatório'!$B263,'Faturamento SP2'!$Z$2:$Z$557,'Infos Relatório'!AA$1)</f>
        <v>0</v>
      </c>
      <c r="AC263" s="14">
        <f>SUMIFS('Faturamento SP2'!$J$2:$J$557,'Faturamento SP2'!$D$2:$D$557,'Infos Relatório'!$B$245,'Faturamento SP2'!$E$2:$E$557,'Infos Relatório'!$B263,'Faturamento SP2'!$Z$2:$Z$557,'Infos Relatório'!AA$1)</f>
        <v>0</v>
      </c>
      <c r="AD263" s="15">
        <f>SUMIFS('Faturamento SP2'!$O$2:$O$557,'Faturamento SP2'!$D$2:$D$557,'Infos Relatório'!$B$245,'Faturamento SP2'!$E$2:$E$557,'Infos Relatório'!$B263,'Faturamento SP2'!$Z$2:$Z$557,'Infos Relatório'!AA$1,'Faturamento SP2'!$T$2:$T$557,"Sim")+SUMIFS('Faturamento SP2'!$P$2:$P$557,'Faturamento SP2'!$D$2:$D$557,'Infos Relatório'!$B$245,'Faturamento SP2'!$E$2:$E$557,'Infos Relatório'!$B263,'Faturamento SP2'!$Z$2:$Z$557,'Infos Relatório'!AA$1,'Faturamento SP2'!$T$2:$T$557,"Sim")</f>
        <v>0</v>
      </c>
      <c r="AE263" s="27" t="e">
        <f t="shared" si="100"/>
        <v>#DIV/0!</v>
      </c>
      <c r="AF263" s="24">
        <f>SUMIFS('Faturamento SP2'!$H$2:$H$557,'Faturamento SP2'!$D$2:$D$557,'Infos Relatório'!$B$245,'Faturamento SP2'!$E$2:$E$557,'Infos Relatório'!$B263,'Faturamento SP2'!$Z$2:$Z$557,'Infos Relatório'!AA$1)</f>
        <v>0</v>
      </c>
      <c r="AG263" s="23">
        <f>COUNTIFS('Faturamento SP2'!$D$2:$D$557,'Infos Relatório'!$B$245,'Faturamento SP2'!$E$2:$E$557,'Infos Relatório'!$B263,'Faturamento SP2'!$Z$2:$Z$557,'Infos Relatório'!AG$1)</f>
        <v>0</v>
      </c>
      <c r="AH263" s="14">
        <f>SUMIFS('Faturamento SP2'!$G$2:$G$557,'Faturamento SP2'!$D$2:$D$557,'Infos Relatório'!$B$245,'Faturamento SP2'!$E$2:$E$557,'Infos Relatório'!$B263,'Faturamento SP2'!$Z$2:$Z$557,'Infos Relatório'!AG$1)</f>
        <v>0</v>
      </c>
      <c r="AI263" s="14">
        <f>SUMIFS('Faturamento SP2'!$J$2:$J$557,'Faturamento SP2'!$D$2:$D$557,'Infos Relatório'!$B$245,'Faturamento SP2'!$E$2:$E$557,'Infos Relatório'!$B263,'Faturamento SP2'!$Z$2:$Z$557,'Infos Relatório'!AG$1)</f>
        <v>0</v>
      </c>
      <c r="AJ263" s="15">
        <f>SUMIFS('Faturamento SP2'!$O$2:$O$557,'Faturamento SP2'!$D$2:$D$557,'Infos Relatório'!$B$245,'Faturamento SP2'!$E$2:$E$557,'Infos Relatório'!$B263,'Faturamento SP2'!$Z$2:$Z$557,'Infos Relatório'!AG$1,'Faturamento SP2'!$T$2:$T$557,"Sim")+SUMIFS('Faturamento SP2'!$P$2:$P$557,'Faturamento SP2'!$D$2:$D$557,'Infos Relatório'!$B$245,'Faturamento SP2'!$E$2:$E$557,'Infos Relatório'!$B263,'Faturamento SP2'!$Z$2:$Z$557,'Infos Relatório'!AG$1,'Faturamento SP2'!$T$2:$T$557,"Sim")</f>
        <v>0</v>
      </c>
      <c r="AK263" s="27" t="e">
        <f t="shared" si="101"/>
        <v>#DIV/0!</v>
      </c>
      <c r="AL263" s="24">
        <f>SUMIFS('Faturamento SP2'!$H$2:$H$557,'Faturamento SP2'!$D$2:$D$557,'Infos Relatório'!$B$245,'Faturamento SP2'!$E$2:$E$557,'Infos Relatório'!$B263,'Faturamento SP2'!$Z$2:$Z$557,'Infos Relatório'!AG$1)</f>
        <v>0</v>
      </c>
      <c r="AM263" s="23">
        <f>COUNTIFS('Faturamento SP2'!$D$2:$D$557,'Infos Relatório'!$B$245,'Faturamento SP2'!$E$2:$E$557,'Infos Relatório'!$B263,'Faturamento SP2'!$Z$2:$Z$557,'Infos Relatório'!AM$1)</f>
        <v>0</v>
      </c>
      <c r="AN263" s="14">
        <f>SUMIFS('Faturamento SP2'!$G$2:$G$557,'Faturamento SP2'!$D$2:$D$557,'Infos Relatório'!$B$245,'Faturamento SP2'!$E$2:$E$557,'Infos Relatório'!$B263,'Faturamento SP2'!$Z$2:$Z$557,'Infos Relatório'!AM$1)</f>
        <v>0</v>
      </c>
      <c r="AO263" s="14">
        <f>SUMIFS('Faturamento SP2'!$J$2:$J$557,'Faturamento SP2'!$D$2:$D$557,'Infos Relatório'!$B$245,'Faturamento SP2'!$E$2:$E$557,'Infos Relatório'!$B263,'Faturamento SP2'!$Z$2:$Z$557,'Infos Relatório'!AM$1)</f>
        <v>0</v>
      </c>
      <c r="AP263" s="15">
        <f>SUMIFS('Faturamento SP2'!$O$2:$O$557,'Faturamento SP2'!$D$2:$D$557,'Infos Relatório'!$B$245,'Faturamento SP2'!$E$2:$E$557,'Infos Relatório'!$B263,'Faturamento SP2'!$Z$2:$Z$557,'Infos Relatório'!AM$1,'Faturamento SP2'!$T$2:$T$557,"Sim")+SUMIFS('Faturamento SP2'!$P$2:$P$557,'Faturamento SP2'!$D$2:$D$557,'Infos Relatório'!$B$245,'Faturamento SP2'!$E$2:$E$557,'Infos Relatório'!$B263,'Faturamento SP2'!$Z$2:$Z$557,'Infos Relatório'!AM$1,'Faturamento SP2'!$T$2:$T$557,"Sim")</f>
        <v>0</v>
      </c>
      <c r="AQ263" s="27" t="e">
        <f t="shared" si="102"/>
        <v>#DIV/0!</v>
      </c>
      <c r="AR263" s="24">
        <f>SUMIFS('Faturamento SP2'!$H$2:$H$557,'Faturamento SP2'!$D$2:$D$557,'Infos Relatório'!$B$245,'Faturamento SP2'!$E$2:$E$557,'Infos Relatório'!$B263,'Faturamento SP2'!$Z$2:$Z$557,'Infos Relatório'!AM$1)</f>
        <v>0</v>
      </c>
      <c r="AS263" s="23">
        <f>COUNTIFS('Faturamento SP2'!$D$2:$D$557,'Infos Relatório'!$B$245,'Faturamento SP2'!$E$2:$E$557,'Infos Relatório'!$B263,'Faturamento SP2'!$Z$2:$Z$557,'Infos Relatório'!AS$1)</f>
        <v>0</v>
      </c>
      <c r="AT263" s="14">
        <f>SUMIFS('Faturamento SP2'!$G$2:$G$557,'Faturamento SP2'!$D$2:$D$557,'Infos Relatório'!$B$245,'Faturamento SP2'!$E$2:$E$557,'Infos Relatório'!$B263,'Faturamento SP2'!$Z$2:$Z$557,'Infos Relatório'!AS$1)</f>
        <v>0</v>
      </c>
      <c r="AU263" s="14">
        <f>SUMIFS('Faturamento SP2'!$J$2:$J$557,'Faturamento SP2'!$D$2:$D$557,'Infos Relatório'!$B$245,'Faturamento SP2'!$E$2:$E$557,'Infos Relatório'!$B263,'Faturamento SP2'!$Z$2:$Z$557,'Infos Relatório'!AS$1)</f>
        <v>0</v>
      </c>
      <c r="AV263" s="15">
        <f>SUMIFS('Faturamento SP2'!$O$2:$O$557,'Faturamento SP2'!$D$2:$D$557,'Infos Relatório'!$B$245,'Faturamento SP2'!$E$2:$E$557,'Infos Relatório'!$B263,'Faturamento SP2'!$Z$2:$Z$557,'Infos Relatório'!AS$1,'Faturamento SP2'!$T$2:$T$557,"Sim")+SUMIFS('Faturamento SP2'!$P$2:$P$557,'Faturamento SP2'!$D$2:$D$557,'Infos Relatório'!$B$245,'Faturamento SP2'!$E$2:$E$557,'Infos Relatório'!$B263,'Faturamento SP2'!$Z$2:$Z$557,'Infos Relatório'!AS$1,'Faturamento SP2'!$T$2:$T$557,"Sim")</f>
        <v>0</v>
      </c>
      <c r="AW263" s="27" t="e">
        <f t="shared" si="103"/>
        <v>#DIV/0!</v>
      </c>
      <c r="AX263" s="24">
        <f>SUMIFS('Faturamento SP2'!$H$2:$H$557,'Faturamento SP2'!$D$2:$D$557,'Infos Relatório'!$B$245,'Faturamento SP2'!$E$2:$E$557,'Infos Relatório'!$B263,'Faturamento SP2'!$Z$2:$Z$557,'Infos Relatório'!AS$1)</f>
        <v>0</v>
      </c>
      <c r="AY263" s="23">
        <f>COUNTIFS('Faturamento SP2'!$D$2:$D$557,'Infos Relatório'!$B$245,'Faturamento SP2'!$E$2:$E$557,'Infos Relatório'!$B263,'Faturamento SP2'!$Z$2:$Z$557,'Infos Relatório'!AY$1)</f>
        <v>0</v>
      </c>
      <c r="AZ263" s="14">
        <f>SUMIFS('Faturamento SP2'!$G$2:$G$557,'Faturamento SP2'!$D$2:$D$557,'Infos Relatório'!$B$245,'Faturamento SP2'!$E$2:$E$557,'Infos Relatório'!$B263,'Faturamento SP2'!$Z$2:$Z$557,'Infos Relatório'!AY$1)</f>
        <v>0</v>
      </c>
      <c r="BA263" s="14">
        <f>SUMIFS('Faturamento SP2'!$J$2:$J$557,'Faturamento SP2'!$D$2:$D$557,'Infos Relatório'!$B$245,'Faturamento SP2'!$E$2:$E$557,'Infos Relatório'!$B263,'Faturamento SP2'!$Z$2:$Z$557,'Infos Relatório'!AY$1)</f>
        <v>0</v>
      </c>
      <c r="BB263" s="15">
        <f>SUMIFS('Faturamento SP2'!$O$2:$O$557,'Faturamento SP2'!$D$2:$D$557,'Infos Relatório'!$B$245,'Faturamento SP2'!$E$2:$E$557,'Infos Relatório'!$B263,'Faturamento SP2'!$Z$2:$Z$557,'Infos Relatório'!AY$1,'Faturamento SP2'!$T$2:$T$557,"Sim")+SUMIFS('Faturamento SP2'!$P$2:$P$557,'Faturamento SP2'!$D$2:$D$557,'Infos Relatório'!$B$245,'Faturamento SP2'!$E$2:$E$557,'Infos Relatório'!$B263,'Faturamento SP2'!$Z$2:$Z$557,'Infos Relatório'!AY$1,'Faturamento SP2'!$T$2:$T$557,"Sim")</f>
        <v>0</v>
      </c>
      <c r="BC263" s="27" t="e">
        <f t="shared" si="104"/>
        <v>#DIV/0!</v>
      </c>
      <c r="BD263" s="24">
        <f>SUMIFS('Faturamento SP2'!$H$2:$H$557,'Faturamento SP2'!$D$2:$D$557,'Infos Relatório'!$B$245,'Faturamento SP2'!$E$2:$E$557,'Infos Relatório'!$B263,'Faturamento SP2'!$Z$2:$Z$557,'Infos Relatório'!AY$1)</f>
        <v>0</v>
      </c>
      <c r="BE263" s="23">
        <f>COUNTIFS('Faturamento SP2'!$D$2:$D$557,'Infos Relatório'!$B$245,'Faturamento SP2'!$E$2:$E$557,'Infos Relatório'!$B263,'Faturamento SP2'!$Z$2:$Z$557,'Infos Relatório'!BE$1)</f>
        <v>0</v>
      </c>
      <c r="BF263" s="14">
        <f>SUMIFS('Faturamento SP2'!$G$2:$G$557,'Faturamento SP2'!$D$2:$D$557,'Infos Relatório'!$B$245,'Faturamento SP2'!$E$2:$E$557,'Infos Relatório'!$B263,'Faturamento SP2'!$Z$2:$Z$557,'Infos Relatório'!BE$1)</f>
        <v>0</v>
      </c>
      <c r="BG263" s="14">
        <f>SUMIFS('Faturamento SP2'!$J$2:$J$557,'Faturamento SP2'!$D$2:$D$557,'Infos Relatório'!$B$245,'Faturamento SP2'!$E$2:$E$557,'Infos Relatório'!$B263,'Faturamento SP2'!$Z$2:$Z$557,'Infos Relatório'!BE$1)</f>
        <v>0</v>
      </c>
      <c r="BH263" s="15">
        <f>SUMIFS('Faturamento SP2'!$O$2:$O$557,'Faturamento SP2'!$D$2:$D$557,'Infos Relatório'!$B$245,'Faturamento SP2'!$E$2:$E$557,'Infos Relatório'!$B263,'Faturamento SP2'!$Z$2:$Z$557,'Infos Relatório'!BE$1,'Faturamento SP2'!$T$2:$T$557,"Sim")+SUMIFS('Faturamento SP2'!$P$2:$P$557,'Faturamento SP2'!$D$2:$D$557,'Infos Relatório'!$B$245,'Faturamento SP2'!$E$2:$E$557,'Infos Relatório'!$B263,'Faturamento SP2'!$Z$2:$Z$557,'Infos Relatório'!BE$1,'Faturamento SP2'!$T$2:$T$557,"Sim")</f>
        <v>0</v>
      </c>
      <c r="BI263" s="27" t="e">
        <f t="shared" si="105"/>
        <v>#DIV/0!</v>
      </c>
      <c r="BJ263" s="24">
        <f>SUMIFS('Faturamento SP2'!$H$2:$H$557,'Faturamento SP2'!$D$2:$D$557,'Infos Relatório'!$B$245,'Faturamento SP2'!$E$2:$E$557,'Infos Relatório'!$B263,'Faturamento SP2'!$Z$2:$Z$557,'Infos Relatório'!BE$1)</f>
        <v>0</v>
      </c>
      <c r="BK263" s="23">
        <f>COUNTIFS('Faturamento SP2'!$D$2:$D$557,'Infos Relatório'!$B$245,'Faturamento SP2'!$E$2:$E$557,'Infos Relatório'!$B263,'Faturamento SP2'!$Z$2:$Z$557,'Infos Relatório'!BK$1)</f>
        <v>0</v>
      </c>
      <c r="BL263" s="14">
        <f>SUMIFS('Faturamento SP2'!$G$2:$G$557,'Faturamento SP2'!$D$2:$D$557,'Infos Relatório'!$B$245,'Faturamento SP2'!$E$2:$E$557,'Infos Relatório'!$B263,'Faturamento SP2'!$Z$2:$Z$557,'Infos Relatório'!BK$1)</f>
        <v>0</v>
      </c>
      <c r="BM263" s="14">
        <f>SUMIFS('Faturamento SP2'!$J$2:$J$557,'Faturamento SP2'!$D$2:$D$557,'Infos Relatório'!$B$245,'Faturamento SP2'!$E$2:$E$557,'Infos Relatório'!$B263,'Faturamento SP2'!$Z$2:$Z$557,'Infos Relatório'!BK$1)</f>
        <v>0</v>
      </c>
      <c r="BN263" s="15">
        <f>SUMIFS('Faturamento SP2'!$O$2:$O$557,'Faturamento SP2'!$D$2:$D$557,'Infos Relatório'!$B$245,'Faturamento SP2'!$E$2:$E$557,'Infos Relatório'!$B263,'Faturamento SP2'!$Z$2:$Z$557,'Infos Relatório'!BK$1,'Faturamento SP2'!$T$2:$T$557,"Sim")+SUMIFS('Faturamento SP2'!$P$2:$P$557,'Faturamento SP2'!$D$2:$D$557,'Infos Relatório'!$B$245,'Faturamento SP2'!$E$2:$E$557,'Infos Relatório'!$B263,'Faturamento SP2'!$Z$2:$Z$557,'Infos Relatório'!BK$1,'Faturamento SP2'!$T$2:$T$557,"Sim")</f>
        <v>0</v>
      </c>
      <c r="BO263" s="27" t="e">
        <f t="shared" si="106"/>
        <v>#DIV/0!</v>
      </c>
      <c r="BP263" s="24">
        <f>SUMIFS('Faturamento SP2'!$H$2:$H$557,'Faturamento SP2'!$D$2:$D$557,'Infos Relatório'!$B$245,'Faturamento SP2'!$E$2:$E$557,'Infos Relatório'!$B263,'Faturamento SP2'!$Z$2:$Z$557,'Infos Relatório'!BK$1)</f>
        <v>0</v>
      </c>
      <c r="BQ263" s="23">
        <f>COUNTIFS('Faturamento SP2'!$D$2:$D$557,'Infos Relatório'!$B$245,'Faturamento SP2'!$E$2:$E$557,'Infos Relatório'!$B263,'Faturamento SP2'!$Z$2:$Z$557,'Infos Relatório'!BQ$1)</f>
        <v>0</v>
      </c>
      <c r="BR263" s="14">
        <f>SUMIFS('Faturamento SP2'!$G$2:$G$557,'Faturamento SP2'!$D$2:$D$557,'Infos Relatório'!$B$245,'Faturamento SP2'!$E$2:$E$557,'Infos Relatório'!$B263,'Faturamento SP2'!$Z$2:$Z$557,'Infos Relatório'!BQ$1)</f>
        <v>0</v>
      </c>
      <c r="BS263" s="14">
        <f>SUMIFS('Faturamento SP2'!$J$2:$J$557,'Faturamento SP2'!$D$2:$D$557,'Infos Relatório'!$B$245,'Faturamento SP2'!$E$2:$E$557,'Infos Relatório'!$B263,'Faturamento SP2'!$Z$2:$Z$557,'Infos Relatório'!BQ$1)</f>
        <v>0</v>
      </c>
      <c r="BT263" s="15">
        <f>SUMIFS('Faturamento SP2'!$O$2:$O$557,'Faturamento SP2'!$D$2:$D$557,'Infos Relatório'!$B$245,'Faturamento SP2'!$E$2:$E$557,'Infos Relatório'!$B263,'Faturamento SP2'!$Z$2:$Z$557,'Infos Relatório'!BQ$1,'Faturamento SP2'!$T$2:$T$557,"Sim")+SUMIFS('Faturamento SP2'!$P$2:$P$557,'Faturamento SP2'!$D$2:$D$557,'Infos Relatório'!$B$245,'Faturamento SP2'!$E$2:$E$557,'Infos Relatório'!$B263,'Faturamento SP2'!$Z$2:$Z$557,'Infos Relatório'!BQ$1,'Faturamento SP2'!$T$2:$T$557,"Sim")</f>
        <v>0</v>
      </c>
      <c r="BU263" s="27" t="e">
        <f t="shared" si="107"/>
        <v>#DIV/0!</v>
      </c>
      <c r="BV263" s="24">
        <f>SUMIFS('Faturamento SP2'!$H$2:$H$557,'Faturamento SP2'!$D$2:$D$557,'Infos Relatório'!$B$245,'Faturamento SP2'!$E$2:$E$557,'Infos Relatório'!$B263,'Faturamento SP2'!$Z$2:$Z$557,'Infos Relatório'!BQ$1)</f>
        <v>0</v>
      </c>
    </row>
    <row r="264" spans="2:74">
      <c r="B264" s="17" t="s">
        <v>252</v>
      </c>
      <c r="C264" s="23">
        <f>COUNTIFS('Faturamento SP2'!$D$2:$D$557,'Infos Relatório'!$B$245,'Faturamento SP2'!$E$2:$E$557,'Infos Relatório'!$B264,'Faturamento SP2'!$Z$2:$Z$557,'Infos Relatório'!C$1)</f>
        <v>0</v>
      </c>
      <c r="D264" s="14">
        <f>SUMIFS('Faturamento SP2'!$G$2:$G$557,'Faturamento SP2'!$D$2:$D$557,'Infos Relatório'!$B$245,'Faturamento SP2'!$E$2:$E$557,'Infos Relatório'!$B264,'Faturamento SP2'!$Z$2:$Z$557,'Infos Relatório'!C$1)</f>
        <v>0</v>
      </c>
      <c r="E264" s="55">
        <f>SUMIFS('Faturamento SP2'!$J$2:$J$557,'Faturamento SP2'!$D$2:$D$557,'Infos Relatório'!$B$245,'Faturamento SP2'!$E$2:$E$557,'Infos Relatório'!$B264,'Faturamento SP2'!$Z$2:$Z$557,'Infos Relatório'!C$1)</f>
        <v>0</v>
      </c>
      <c r="F264" s="15">
        <f>SUMIFS('Faturamento SP2'!$O$2:$O$557,'Faturamento SP2'!$D$2:$D$557,'Infos Relatório'!$B$245,'Faturamento SP2'!$E$2:$E$557,'Infos Relatório'!$B264,'Faturamento SP2'!$Z$2:$Z$557,'Infos Relatório'!C$1,'Faturamento SP2'!$T$2:$T$557,"Sim")+SUMIFS('Faturamento SP2'!$P$2:$P$557,'Faturamento SP2'!$D$2:$D$557,'Infos Relatório'!$B$245,'Faturamento SP2'!$E$2:$E$557,'Infos Relatório'!$B264,'Faturamento SP2'!$Z$2:$Z$557,'Infos Relatório'!C$1,'Faturamento SP2'!$T$2:$T$557,"Sim")</f>
        <v>0</v>
      </c>
      <c r="G264" s="60" t="e">
        <f t="shared" si="96"/>
        <v>#DIV/0!</v>
      </c>
      <c r="H264" s="24">
        <f>SUMIFS('Faturamento SP2'!$H$2:$H$557,'Faturamento SP2'!$D$2:$D$557,'Infos Relatório'!$B$245,'Faturamento SP2'!$E$2:$E$557,'Infos Relatório'!$B264,'Faturamento SP2'!$Z$2:$Z$557,'Infos Relatório'!C$1)</f>
        <v>0</v>
      </c>
      <c r="I264" s="23">
        <f>COUNTIFS('Faturamento SP2'!$D$2:$D$557,'Infos Relatório'!$B$245,'Faturamento SP2'!$E$2:$E$557,'Infos Relatório'!$B264,'Faturamento SP2'!$Z$2:$Z$557,'Infos Relatório'!I$1)</f>
        <v>0</v>
      </c>
      <c r="J264" s="14">
        <f>SUMIFS('Faturamento SP2'!$G$2:$G$557,'Faturamento SP2'!$D$2:$D$557,'Infos Relatório'!$B$245,'Faturamento SP2'!$E$2:$E$557,'Infos Relatório'!$B264,'Faturamento SP2'!$Z$2:$Z$557,'Infos Relatório'!I$1)</f>
        <v>0</v>
      </c>
      <c r="K264" s="55">
        <f>SUMIFS('Faturamento SP2'!$J$2:$J$557,'Faturamento SP2'!$D$2:$D$557,'Infos Relatório'!$B$245,'Faturamento SP2'!$E$2:$E$557,'Infos Relatório'!$B264,'Faturamento SP2'!$Z$2:$Z$557,'Infos Relatório'!I$1)</f>
        <v>0</v>
      </c>
      <c r="L264" s="15">
        <f>SUMIFS('Faturamento SP2'!$O$2:$O$557,'Faturamento SP2'!$D$2:$D$557,'Infos Relatório'!$B$245,'Faturamento SP2'!$E$2:$E$557,'Infos Relatório'!$B264,'Faturamento SP2'!$Z$2:$Z$557,'Infos Relatório'!I$1,'Faturamento SP2'!$T$2:$T$557,"Sim")+SUMIFS('Faturamento SP2'!$P$2:$P$557,'Faturamento SP2'!$D$2:$D$557,'Infos Relatório'!$B$245,'Faturamento SP2'!$E$2:$E$557,'Infos Relatório'!$B264,'Faturamento SP2'!$Z$2:$Z$557,'Infos Relatório'!I$1,'Faturamento SP2'!$T$2:$T$557,"Sim")</f>
        <v>0</v>
      </c>
      <c r="M264" s="27" t="e">
        <f t="shared" si="97"/>
        <v>#DIV/0!</v>
      </c>
      <c r="N264" s="24">
        <f>SUMIFS('Faturamento SP2'!$H$2:$H$557,'Faturamento SP2'!$D$2:$D$557,'Infos Relatório'!$B$245,'Faturamento SP2'!$E$2:$E$557,'Infos Relatório'!$B264,'Faturamento SP2'!$Z$2:$Z$557,'Infos Relatório'!I$1)</f>
        <v>0</v>
      </c>
      <c r="O264" s="23">
        <f>COUNTIFS('Faturamento SP2'!$D$2:$D$557,'Infos Relatório'!$B$245,'Faturamento SP2'!$E$2:$E$557,'Infos Relatório'!$B264,'Faturamento SP2'!$Z$2:$Z$557,'Infos Relatório'!O$1)</f>
        <v>0</v>
      </c>
      <c r="P264" s="14">
        <f>SUMIFS('Faturamento SP2'!$G$2:$G$557,'Faturamento SP2'!$D$2:$D$557,'Infos Relatório'!$B$245,'Faturamento SP2'!$E$2:$E$557,'Infos Relatório'!$B264,'Faturamento SP2'!$Z$2:$Z$557,'Infos Relatório'!O$1)</f>
        <v>0</v>
      </c>
      <c r="Q264" s="14">
        <f>SUMIFS('Faturamento SP2'!$J$2:$J$557,'Faturamento SP2'!$D$2:$D$557,'Infos Relatório'!$B$245,'Faturamento SP2'!$E$2:$E$557,'Infos Relatório'!$B264,'Faturamento SP2'!$Z$2:$Z$557,'Infos Relatório'!O$1)</f>
        <v>0</v>
      </c>
      <c r="R264" s="15">
        <f>SUMIFS('Faturamento SP2'!$O$2:$O$557,'Faturamento SP2'!$D$2:$D$557,'Infos Relatório'!$B$245,'Faturamento SP2'!$E$2:$E$557,'Infos Relatório'!$B264,'Faturamento SP2'!$Z$2:$Z$557,'Infos Relatório'!O$1,'Faturamento SP2'!$T$2:$T$557,"Sim")+SUMIFS('Faturamento SP2'!$P$2:$P$557,'Faturamento SP2'!$D$2:$D$557,'Infos Relatório'!$B$245,'Faturamento SP2'!$E$2:$E$557,'Infos Relatório'!$B264,'Faturamento SP2'!$Z$2:$Z$557,'Infos Relatório'!O$1,'Faturamento SP2'!$T$2:$T$557,"Sim")</f>
        <v>0</v>
      </c>
      <c r="S264" s="27" t="e">
        <f t="shared" si="98"/>
        <v>#DIV/0!</v>
      </c>
      <c r="T264" s="24">
        <f>SUMIFS('Faturamento SP2'!$H$2:$H$557,'Faturamento SP2'!$D$2:$D$557,'Infos Relatório'!$B$245,'Faturamento SP2'!$E$2:$E$557,'Infos Relatório'!$B264,'Faturamento SP2'!$Z$2:$Z$557,'Infos Relatório'!O$1)</f>
        <v>0</v>
      </c>
      <c r="U264" s="23">
        <f>COUNTIFS('Faturamento SP2'!$D$2:$D$557,'Infos Relatório'!$B$245,'Faturamento SP2'!$E$2:$E$557,'Infos Relatório'!$B264,'Faturamento SP2'!$Z$2:$Z$557,'Infos Relatório'!U$1)</f>
        <v>0</v>
      </c>
      <c r="V264" s="14">
        <f>SUMIFS('Faturamento SP2'!$G$2:$G$557,'Faturamento SP2'!$D$2:$D$557,'Infos Relatório'!$B$245,'Faturamento SP2'!$E$2:$E$557,'Infos Relatório'!$B264,'Faturamento SP2'!$Z$2:$Z$557,'Infos Relatório'!U$1)</f>
        <v>0</v>
      </c>
      <c r="W264" s="14">
        <f>SUMIFS('Faturamento SP2'!$J$2:$J$557,'Faturamento SP2'!$D$2:$D$557,'Infos Relatório'!$B$245,'Faturamento SP2'!$E$2:$E$557,'Infos Relatório'!$B264,'Faturamento SP2'!$Z$2:$Z$557,'Infos Relatório'!U$1)</f>
        <v>0</v>
      </c>
      <c r="X264" s="15">
        <f>SUMIFS('Faturamento SP2'!$O$2:$O$557,'Faturamento SP2'!$D$2:$D$557,'Infos Relatório'!$B$245,'Faturamento SP2'!$E$2:$E$557,'Infos Relatório'!$B264,'Faturamento SP2'!$Z$2:$Z$557,'Infos Relatório'!U$1,'Faturamento SP2'!$T$2:$T$557,"Sim")+SUMIFS('Faturamento SP2'!$P$2:$P$557,'Faturamento SP2'!$D$2:$D$557,'Infos Relatório'!$B$245,'Faturamento SP2'!$E$2:$E$557,'Infos Relatório'!$B264,'Faturamento SP2'!$Z$2:$Z$557,'Infos Relatório'!U$1,'Faturamento SP2'!$T$2:$T$557,"Sim")</f>
        <v>0</v>
      </c>
      <c r="Y264" s="27" t="e">
        <f t="shared" si="99"/>
        <v>#DIV/0!</v>
      </c>
      <c r="Z264" s="24">
        <f>SUMIFS('Faturamento SP2'!$H$2:$H$557,'Faturamento SP2'!$D$2:$D$557,'Infos Relatório'!$B$245,'Faturamento SP2'!$E$2:$E$557,'Infos Relatório'!$B264,'Faturamento SP2'!$Z$2:$Z$557,'Infos Relatório'!U$1)</f>
        <v>0</v>
      </c>
      <c r="AA264" s="23">
        <f>COUNTIFS('Faturamento SP2'!$D$2:$D$557,'Infos Relatório'!$B$245,'Faturamento SP2'!$E$2:$E$557,'Infos Relatório'!$B264,'Faturamento SP2'!$Z$2:$Z$557,'Infos Relatório'!AA$1)</f>
        <v>0</v>
      </c>
      <c r="AB264" s="14">
        <f>SUMIFS('Faturamento SP2'!$G$2:$G$557,'Faturamento SP2'!$D$2:$D$557,'Infos Relatório'!$B$245,'Faturamento SP2'!$E$2:$E$557,'Infos Relatório'!$B264,'Faturamento SP2'!$Z$2:$Z$557,'Infos Relatório'!AA$1)</f>
        <v>0</v>
      </c>
      <c r="AC264" s="14">
        <f>SUMIFS('Faturamento SP2'!$J$2:$J$557,'Faturamento SP2'!$D$2:$D$557,'Infos Relatório'!$B$245,'Faturamento SP2'!$E$2:$E$557,'Infos Relatório'!$B264,'Faturamento SP2'!$Z$2:$Z$557,'Infos Relatório'!AA$1)</f>
        <v>0</v>
      </c>
      <c r="AD264" s="15">
        <f>SUMIFS('Faturamento SP2'!$O$2:$O$557,'Faturamento SP2'!$D$2:$D$557,'Infos Relatório'!$B$245,'Faturamento SP2'!$E$2:$E$557,'Infos Relatório'!$B264,'Faturamento SP2'!$Z$2:$Z$557,'Infos Relatório'!AA$1,'Faturamento SP2'!$T$2:$T$557,"Sim")+SUMIFS('Faturamento SP2'!$P$2:$P$557,'Faturamento SP2'!$D$2:$D$557,'Infos Relatório'!$B$245,'Faturamento SP2'!$E$2:$E$557,'Infos Relatório'!$B264,'Faturamento SP2'!$Z$2:$Z$557,'Infos Relatório'!AA$1,'Faturamento SP2'!$T$2:$T$557,"Sim")</f>
        <v>0</v>
      </c>
      <c r="AE264" s="27" t="e">
        <f t="shared" si="100"/>
        <v>#DIV/0!</v>
      </c>
      <c r="AF264" s="24">
        <f>SUMIFS('Faturamento SP2'!$H$2:$H$557,'Faturamento SP2'!$D$2:$D$557,'Infos Relatório'!$B$245,'Faturamento SP2'!$E$2:$E$557,'Infos Relatório'!$B264,'Faturamento SP2'!$Z$2:$Z$557,'Infos Relatório'!AA$1)</f>
        <v>0</v>
      </c>
      <c r="AG264" s="23">
        <f>COUNTIFS('Faturamento SP2'!$D$2:$D$557,'Infos Relatório'!$B$245,'Faturamento SP2'!$E$2:$E$557,'Infos Relatório'!$B264,'Faturamento SP2'!$Z$2:$Z$557,'Infos Relatório'!AG$1)</f>
        <v>0</v>
      </c>
      <c r="AH264" s="14">
        <f>SUMIFS('Faturamento SP2'!$G$2:$G$557,'Faturamento SP2'!$D$2:$D$557,'Infos Relatório'!$B$245,'Faturamento SP2'!$E$2:$E$557,'Infos Relatório'!$B264,'Faturamento SP2'!$Z$2:$Z$557,'Infos Relatório'!AG$1)</f>
        <v>0</v>
      </c>
      <c r="AI264" s="14">
        <f>SUMIFS('Faturamento SP2'!$J$2:$J$557,'Faturamento SP2'!$D$2:$D$557,'Infos Relatório'!$B$245,'Faturamento SP2'!$E$2:$E$557,'Infos Relatório'!$B264,'Faturamento SP2'!$Z$2:$Z$557,'Infos Relatório'!AG$1)</f>
        <v>0</v>
      </c>
      <c r="AJ264" s="15">
        <f>SUMIFS('Faturamento SP2'!$O$2:$O$557,'Faturamento SP2'!$D$2:$D$557,'Infos Relatório'!$B$245,'Faturamento SP2'!$E$2:$E$557,'Infos Relatório'!$B264,'Faturamento SP2'!$Z$2:$Z$557,'Infos Relatório'!AG$1,'Faturamento SP2'!$T$2:$T$557,"Sim")+SUMIFS('Faturamento SP2'!$P$2:$P$557,'Faturamento SP2'!$D$2:$D$557,'Infos Relatório'!$B$245,'Faturamento SP2'!$E$2:$E$557,'Infos Relatório'!$B264,'Faturamento SP2'!$Z$2:$Z$557,'Infos Relatório'!AG$1,'Faturamento SP2'!$T$2:$T$557,"Sim")</f>
        <v>0</v>
      </c>
      <c r="AK264" s="27" t="e">
        <f t="shared" si="101"/>
        <v>#DIV/0!</v>
      </c>
      <c r="AL264" s="24">
        <f>SUMIFS('Faturamento SP2'!$H$2:$H$557,'Faturamento SP2'!$D$2:$D$557,'Infos Relatório'!$B$245,'Faturamento SP2'!$E$2:$E$557,'Infos Relatório'!$B264,'Faturamento SP2'!$Z$2:$Z$557,'Infos Relatório'!AG$1)</f>
        <v>0</v>
      </c>
      <c r="AM264" s="23">
        <f>COUNTIFS('Faturamento SP2'!$D$2:$D$557,'Infos Relatório'!$B$245,'Faturamento SP2'!$E$2:$E$557,'Infos Relatório'!$B264,'Faturamento SP2'!$Z$2:$Z$557,'Infos Relatório'!AM$1)</f>
        <v>0</v>
      </c>
      <c r="AN264" s="14">
        <f>SUMIFS('Faturamento SP2'!$G$2:$G$557,'Faturamento SP2'!$D$2:$D$557,'Infos Relatório'!$B$245,'Faturamento SP2'!$E$2:$E$557,'Infos Relatório'!$B264,'Faturamento SP2'!$Z$2:$Z$557,'Infos Relatório'!AM$1)</f>
        <v>0</v>
      </c>
      <c r="AO264" s="14">
        <f>SUMIFS('Faturamento SP2'!$J$2:$J$557,'Faturamento SP2'!$D$2:$D$557,'Infos Relatório'!$B$245,'Faturamento SP2'!$E$2:$E$557,'Infos Relatório'!$B264,'Faturamento SP2'!$Z$2:$Z$557,'Infos Relatório'!AM$1)</f>
        <v>0</v>
      </c>
      <c r="AP264" s="15">
        <f>SUMIFS('Faturamento SP2'!$O$2:$O$557,'Faturamento SP2'!$D$2:$D$557,'Infos Relatório'!$B$245,'Faturamento SP2'!$E$2:$E$557,'Infos Relatório'!$B264,'Faturamento SP2'!$Z$2:$Z$557,'Infos Relatório'!AM$1,'Faturamento SP2'!$T$2:$T$557,"Sim")+SUMIFS('Faturamento SP2'!$P$2:$P$557,'Faturamento SP2'!$D$2:$D$557,'Infos Relatório'!$B$245,'Faturamento SP2'!$E$2:$E$557,'Infos Relatório'!$B264,'Faturamento SP2'!$Z$2:$Z$557,'Infos Relatório'!AM$1,'Faturamento SP2'!$T$2:$T$557,"Sim")</f>
        <v>0</v>
      </c>
      <c r="AQ264" s="27" t="e">
        <f t="shared" si="102"/>
        <v>#DIV/0!</v>
      </c>
      <c r="AR264" s="24">
        <f>SUMIFS('Faturamento SP2'!$H$2:$H$557,'Faturamento SP2'!$D$2:$D$557,'Infos Relatório'!$B$245,'Faturamento SP2'!$E$2:$E$557,'Infos Relatório'!$B264,'Faturamento SP2'!$Z$2:$Z$557,'Infos Relatório'!AM$1)</f>
        <v>0</v>
      </c>
      <c r="AS264" s="23">
        <f>COUNTIFS('Faturamento SP2'!$D$2:$D$557,'Infos Relatório'!$B$245,'Faturamento SP2'!$E$2:$E$557,'Infos Relatório'!$B264,'Faturamento SP2'!$Z$2:$Z$557,'Infos Relatório'!AS$1)</f>
        <v>0</v>
      </c>
      <c r="AT264" s="14">
        <f>SUMIFS('Faturamento SP2'!$G$2:$G$557,'Faturamento SP2'!$D$2:$D$557,'Infos Relatório'!$B$245,'Faturamento SP2'!$E$2:$E$557,'Infos Relatório'!$B264,'Faturamento SP2'!$Z$2:$Z$557,'Infos Relatório'!AS$1)</f>
        <v>0</v>
      </c>
      <c r="AU264" s="14">
        <f>SUMIFS('Faturamento SP2'!$J$2:$J$557,'Faturamento SP2'!$D$2:$D$557,'Infos Relatório'!$B$245,'Faturamento SP2'!$E$2:$E$557,'Infos Relatório'!$B264,'Faturamento SP2'!$Z$2:$Z$557,'Infos Relatório'!AS$1)</f>
        <v>0</v>
      </c>
      <c r="AV264" s="15">
        <f>SUMIFS('Faturamento SP2'!$O$2:$O$557,'Faturamento SP2'!$D$2:$D$557,'Infos Relatório'!$B$245,'Faturamento SP2'!$E$2:$E$557,'Infos Relatório'!$B264,'Faturamento SP2'!$Z$2:$Z$557,'Infos Relatório'!AS$1,'Faturamento SP2'!$T$2:$T$557,"Sim")+SUMIFS('Faturamento SP2'!$P$2:$P$557,'Faturamento SP2'!$D$2:$D$557,'Infos Relatório'!$B$245,'Faturamento SP2'!$E$2:$E$557,'Infos Relatório'!$B264,'Faturamento SP2'!$Z$2:$Z$557,'Infos Relatório'!AS$1,'Faturamento SP2'!$T$2:$T$557,"Sim")</f>
        <v>0</v>
      </c>
      <c r="AW264" s="27" t="e">
        <f t="shared" si="103"/>
        <v>#DIV/0!</v>
      </c>
      <c r="AX264" s="24">
        <f>SUMIFS('Faturamento SP2'!$H$2:$H$557,'Faturamento SP2'!$D$2:$D$557,'Infos Relatório'!$B$245,'Faturamento SP2'!$E$2:$E$557,'Infos Relatório'!$B264,'Faturamento SP2'!$Z$2:$Z$557,'Infos Relatório'!AS$1)</f>
        <v>0</v>
      </c>
      <c r="AY264" s="23">
        <f>COUNTIFS('Faturamento SP2'!$D$2:$D$557,'Infos Relatório'!$B$245,'Faturamento SP2'!$E$2:$E$557,'Infos Relatório'!$B264,'Faturamento SP2'!$Z$2:$Z$557,'Infos Relatório'!AY$1)</f>
        <v>0</v>
      </c>
      <c r="AZ264" s="14">
        <f>SUMIFS('Faturamento SP2'!$G$2:$G$557,'Faturamento SP2'!$D$2:$D$557,'Infos Relatório'!$B$245,'Faturamento SP2'!$E$2:$E$557,'Infos Relatório'!$B264,'Faturamento SP2'!$Z$2:$Z$557,'Infos Relatório'!AY$1)</f>
        <v>0</v>
      </c>
      <c r="BA264" s="14">
        <f>SUMIFS('Faturamento SP2'!$J$2:$J$557,'Faturamento SP2'!$D$2:$D$557,'Infos Relatório'!$B$245,'Faturamento SP2'!$E$2:$E$557,'Infos Relatório'!$B264,'Faturamento SP2'!$Z$2:$Z$557,'Infos Relatório'!AY$1)</f>
        <v>0</v>
      </c>
      <c r="BB264" s="15">
        <f>SUMIFS('Faturamento SP2'!$O$2:$O$557,'Faturamento SP2'!$D$2:$D$557,'Infos Relatório'!$B$245,'Faturamento SP2'!$E$2:$E$557,'Infos Relatório'!$B264,'Faturamento SP2'!$Z$2:$Z$557,'Infos Relatório'!AY$1,'Faturamento SP2'!$T$2:$T$557,"Sim")+SUMIFS('Faturamento SP2'!$P$2:$P$557,'Faturamento SP2'!$D$2:$D$557,'Infos Relatório'!$B$245,'Faturamento SP2'!$E$2:$E$557,'Infos Relatório'!$B264,'Faturamento SP2'!$Z$2:$Z$557,'Infos Relatório'!AY$1,'Faturamento SP2'!$T$2:$T$557,"Sim")</f>
        <v>0</v>
      </c>
      <c r="BC264" s="27" t="e">
        <f t="shared" si="104"/>
        <v>#DIV/0!</v>
      </c>
      <c r="BD264" s="24">
        <f>SUMIFS('Faturamento SP2'!$H$2:$H$557,'Faturamento SP2'!$D$2:$D$557,'Infos Relatório'!$B$245,'Faturamento SP2'!$E$2:$E$557,'Infos Relatório'!$B264,'Faturamento SP2'!$Z$2:$Z$557,'Infos Relatório'!AY$1)</f>
        <v>0</v>
      </c>
      <c r="BE264" s="23">
        <f>COUNTIFS('Faturamento SP2'!$D$2:$D$557,'Infos Relatório'!$B$245,'Faturamento SP2'!$E$2:$E$557,'Infos Relatório'!$B264,'Faturamento SP2'!$Z$2:$Z$557,'Infos Relatório'!BE$1)</f>
        <v>0</v>
      </c>
      <c r="BF264" s="14">
        <f>SUMIFS('Faturamento SP2'!$G$2:$G$557,'Faturamento SP2'!$D$2:$D$557,'Infos Relatório'!$B$245,'Faturamento SP2'!$E$2:$E$557,'Infos Relatório'!$B264,'Faturamento SP2'!$Z$2:$Z$557,'Infos Relatório'!BE$1)</f>
        <v>0</v>
      </c>
      <c r="BG264" s="14">
        <f>SUMIFS('Faturamento SP2'!$J$2:$J$557,'Faturamento SP2'!$D$2:$D$557,'Infos Relatório'!$B$245,'Faturamento SP2'!$E$2:$E$557,'Infos Relatório'!$B264,'Faturamento SP2'!$Z$2:$Z$557,'Infos Relatório'!BE$1)</f>
        <v>0</v>
      </c>
      <c r="BH264" s="15">
        <f>SUMIFS('Faturamento SP2'!$O$2:$O$557,'Faturamento SP2'!$D$2:$D$557,'Infos Relatório'!$B$245,'Faturamento SP2'!$E$2:$E$557,'Infos Relatório'!$B264,'Faturamento SP2'!$Z$2:$Z$557,'Infos Relatório'!BE$1,'Faturamento SP2'!$T$2:$T$557,"Sim")+SUMIFS('Faturamento SP2'!$P$2:$P$557,'Faturamento SP2'!$D$2:$D$557,'Infos Relatório'!$B$245,'Faturamento SP2'!$E$2:$E$557,'Infos Relatório'!$B264,'Faturamento SP2'!$Z$2:$Z$557,'Infos Relatório'!BE$1,'Faturamento SP2'!$T$2:$T$557,"Sim")</f>
        <v>0</v>
      </c>
      <c r="BI264" s="27" t="e">
        <f t="shared" si="105"/>
        <v>#DIV/0!</v>
      </c>
      <c r="BJ264" s="24">
        <f>SUMIFS('Faturamento SP2'!$H$2:$H$557,'Faturamento SP2'!$D$2:$D$557,'Infos Relatório'!$B$245,'Faturamento SP2'!$E$2:$E$557,'Infos Relatório'!$B264,'Faturamento SP2'!$Z$2:$Z$557,'Infos Relatório'!BE$1)</f>
        <v>0</v>
      </c>
      <c r="BK264" s="23">
        <f>COUNTIFS('Faturamento SP2'!$D$2:$D$557,'Infos Relatório'!$B$245,'Faturamento SP2'!$E$2:$E$557,'Infos Relatório'!$B264,'Faturamento SP2'!$Z$2:$Z$557,'Infos Relatório'!BK$1)</f>
        <v>0</v>
      </c>
      <c r="BL264" s="14">
        <f>SUMIFS('Faturamento SP2'!$G$2:$G$557,'Faturamento SP2'!$D$2:$D$557,'Infos Relatório'!$B$245,'Faturamento SP2'!$E$2:$E$557,'Infos Relatório'!$B264,'Faturamento SP2'!$Z$2:$Z$557,'Infos Relatório'!BK$1)</f>
        <v>0</v>
      </c>
      <c r="BM264" s="14">
        <f>SUMIFS('Faturamento SP2'!$J$2:$J$557,'Faturamento SP2'!$D$2:$D$557,'Infos Relatório'!$B$245,'Faturamento SP2'!$E$2:$E$557,'Infos Relatório'!$B264,'Faturamento SP2'!$Z$2:$Z$557,'Infos Relatório'!BK$1)</f>
        <v>0</v>
      </c>
      <c r="BN264" s="15">
        <f>SUMIFS('Faturamento SP2'!$O$2:$O$557,'Faturamento SP2'!$D$2:$D$557,'Infos Relatório'!$B$245,'Faturamento SP2'!$E$2:$E$557,'Infos Relatório'!$B264,'Faturamento SP2'!$Z$2:$Z$557,'Infos Relatório'!BK$1,'Faturamento SP2'!$T$2:$T$557,"Sim")+SUMIFS('Faturamento SP2'!$P$2:$P$557,'Faturamento SP2'!$D$2:$D$557,'Infos Relatório'!$B$245,'Faturamento SP2'!$E$2:$E$557,'Infos Relatório'!$B264,'Faturamento SP2'!$Z$2:$Z$557,'Infos Relatório'!BK$1,'Faturamento SP2'!$T$2:$T$557,"Sim")</f>
        <v>0</v>
      </c>
      <c r="BO264" s="27" t="e">
        <f t="shared" si="106"/>
        <v>#DIV/0!</v>
      </c>
      <c r="BP264" s="24">
        <f>SUMIFS('Faturamento SP2'!$H$2:$H$557,'Faturamento SP2'!$D$2:$D$557,'Infos Relatório'!$B$245,'Faturamento SP2'!$E$2:$E$557,'Infos Relatório'!$B264,'Faturamento SP2'!$Z$2:$Z$557,'Infos Relatório'!BK$1)</f>
        <v>0</v>
      </c>
      <c r="BQ264" s="23">
        <f>COUNTIFS('Faturamento SP2'!$D$2:$D$557,'Infos Relatório'!$B$245,'Faturamento SP2'!$E$2:$E$557,'Infos Relatório'!$B264,'Faturamento SP2'!$Z$2:$Z$557,'Infos Relatório'!BQ$1)</f>
        <v>0</v>
      </c>
      <c r="BR264" s="14">
        <f>SUMIFS('Faturamento SP2'!$G$2:$G$557,'Faturamento SP2'!$D$2:$D$557,'Infos Relatório'!$B$245,'Faturamento SP2'!$E$2:$E$557,'Infos Relatório'!$B264,'Faturamento SP2'!$Z$2:$Z$557,'Infos Relatório'!BQ$1)</f>
        <v>0</v>
      </c>
      <c r="BS264" s="14">
        <f>SUMIFS('Faturamento SP2'!$J$2:$J$557,'Faturamento SP2'!$D$2:$D$557,'Infos Relatório'!$B$245,'Faturamento SP2'!$E$2:$E$557,'Infos Relatório'!$B264,'Faturamento SP2'!$Z$2:$Z$557,'Infos Relatório'!BQ$1)</f>
        <v>0</v>
      </c>
      <c r="BT264" s="15">
        <f>SUMIFS('Faturamento SP2'!$O$2:$O$557,'Faturamento SP2'!$D$2:$D$557,'Infos Relatório'!$B$245,'Faturamento SP2'!$E$2:$E$557,'Infos Relatório'!$B264,'Faturamento SP2'!$Z$2:$Z$557,'Infos Relatório'!BQ$1,'Faturamento SP2'!$T$2:$T$557,"Sim")+SUMIFS('Faturamento SP2'!$P$2:$P$557,'Faturamento SP2'!$D$2:$D$557,'Infos Relatório'!$B$245,'Faturamento SP2'!$E$2:$E$557,'Infos Relatório'!$B264,'Faturamento SP2'!$Z$2:$Z$557,'Infos Relatório'!BQ$1,'Faturamento SP2'!$T$2:$T$557,"Sim")</f>
        <v>0</v>
      </c>
      <c r="BU264" s="27" t="e">
        <f t="shared" si="107"/>
        <v>#DIV/0!</v>
      </c>
      <c r="BV264" s="24">
        <f>SUMIFS('Faturamento SP2'!$H$2:$H$557,'Faturamento SP2'!$D$2:$D$557,'Infos Relatório'!$B$245,'Faturamento SP2'!$E$2:$E$557,'Infos Relatório'!$B264,'Faturamento SP2'!$Z$2:$Z$557,'Infos Relatório'!BQ$1)</f>
        <v>0</v>
      </c>
    </row>
    <row r="265" spans="2:74">
      <c r="B265" s="17" t="s">
        <v>254</v>
      </c>
      <c r="C265" s="23">
        <f>COUNTIFS('Faturamento SP2'!$D$2:$D$557,'Infos Relatório'!$B$245,'Faturamento SP2'!$E$2:$E$557,'Infos Relatório'!$B265,'Faturamento SP2'!$Z$2:$Z$557,'Infos Relatório'!C$1)</f>
        <v>0</v>
      </c>
      <c r="D265" s="14">
        <f>SUMIFS('Faturamento SP2'!$G$2:$G$557,'Faturamento SP2'!$D$2:$D$557,'Infos Relatório'!$B$245,'Faturamento SP2'!$E$2:$E$557,'Infos Relatório'!$B265,'Faturamento SP2'!$Z$2:$Z$557,'Infos Relatório'!C$1)</f>
        <v>0</v>
      </c>
      <c r="E265" s="55">
        <f>SUMIFS('Faturamento SP2'!$J$2:$J$557,'Faturamento SP2'!$D$2:$D$557,'Infos Relatório'!$B$245,'Faturamento SP2'!$E$2:$E$557,'Infos Relatório'!$B265,'Faturamento SP2'!$Z$2:$Z$557,'Infos Relatório'!C$1)</f>
        <v>0</v>
      </c>
      <c r="F265" s="15">
        <f>SUMIFS('Faturamento SP2'!$O$2:$O$557,'Faturamento SP2'!$D$2:$D$557,'Infos Relatório'!$B$245,'Faturamento SP2'!$E$2:$E$557,'Infos Relatório'!$B265,'Faturamento SP2'!$Z$2:$Z$557,'Infos Relatório'!C$1,'Faturamento SP2'!$T$2:$T$557,"Sim")+SUMIFS('Faturamento SP2'!$P$2:$P$557,'Faturamento SP2'!$D$2:$D$557,'Infos Relatório'!$B$245,'Faturamento SP2'!$E$2:$E$557,'Infos Relatório'!$B265,'Faturamento SP2'!$Z$2:$Z$557,'Infos Relatório'!C$1,'Faturamento SP2'!$T$2:$T$557,"Sim")</f>
        <v>0</v>
      </c>
      <c r="G265" s="60" t="e">
        <f t="shared" si="96"/>
        <v>#DIV/0!</v>
      </c>
      <c r="H265" s="24">
        <f>SUMIFS('Faturamento SP2'!$H$2:$H$557,'Faturamento SP2'!$D$2:$D$557,'Infos Relatório'!$B$245,'Faturamento SP2'!$E$2:$E$557,'Infos Relatório'!$B265,'Faturamento SP2'!$Z$2:$Z$557,'Infos Relatório'!C$1)</f>
        <v>0</v>
      </c>
      <c r="I265" s="23">
        <f>COUNTIFS('Faturamento SP2'!$D$2:$D$557,'Infos Relatório'!$B$245,'Faturamento SP2'!$E$2:$E$557,'Infos Relatório'!$B265,'Faturamento SP2'!$Z$2:$Z$557,'Infos Relatório'!I$1)</f>
        <v>0</v>
      </c>
      <c r="J265" s="14">
        <f>SUMIFS('Faturamento SP2'!$G$2:$G$557,'Faturamento SP2'!$D$2:$D$557,'Infos Relatório'!$B$245,'Faturamento SP2'!$E$2:$E$557,'Infos Relatório'!$B265,'Faturamento SP2'!$Z$2:$Z$557,'Infos Relatório'!I$1)</f>
        <v>0</v>
      </c>
      <c r="K265" s="55">
        <f>SUMIFS('Faturamento SP2'!$J$2:$J$557,'Faturamento SP2'!$D$2:$D$557,'Infos Relatório'!$B$245,'Faturamento SP2'!$E$2:$E$557,'Infos Relatório'!$B265,'Faturamento SP2'!$Z$2:$Z$557,'Infos Relatório'!I$1)</f>
        <v>0</v>
      </c>
      <c r="L265" s="15">
        <f>SUMIFS('Faturamento SP2'!$O$2:$O$557,'Faturamento SP2'!$D$2:$D$557,'Infos Relatório'!$B$245,'Faturamento SP2'!$E$2:$E$557,'Infos Relatório'!$B265,'Faturamento SP2'!$Z$2:$Z$557,'Infos Relatório'!I$1,'Faturamento SP2'!$T$2:$T$557,"Sim")+SUMIFS('Faturamento SP2'!$P$2:$P$557,'Faturamento SP2'!$D$2:$D$557,'Infos Relatório'!$B$245,'Faturamento SP2'!$E$2:$E$557,'Infos Relatório'!$B265,'Faturamento SP2'!$Z$2:$Z$557,'Infos Relatório'!I$1,'Faturamento SP2'!$T$2:$T$557,"Sim")</f>
        <v>0</v>
      </c>
      <c r="M265" s="27" t="e">
        <f t="shared" si="97"/>
        <v>#DIV/0!</v>
      </c>
      <c r="N265" s="24">
        <f>SUMIFS('Faturamento SP2'!$H$2:$H$557,'Faturamento SP2'!$D$2:$D$557,'Infos Relatório'!$B$245,'Faturamento SP2'!$E$2:$E$557,'Infos Relatório'!$B265,'Faturamento SP2'!$Z$2:$Z$557,'Infos Relatório'!I$1)</f>
        <v>0</v>
      </c>
      <c r="O265" s="23">
        <f>COUNTIFS('Faturamento SP2'!$D$2:$D$557,'Infos Relatório'!$B$245,'Faturamento SP2'!$E$2:$E$557,'Infos Relatório'!$B265,'Faturamento SP2'!$Z$2:$Z$557,'Infos Relatório'!O$1)</f>
        <v>0</v>
      </c>
      <c r="P265" s="14">
        <f>SUMIFS('Faturamento SP2'!$G$2:$G$557,'Faturamento SP2'!$D$2:$D$557,'Infos Relatório'!$B$245,'Faturamento SP2'!$E$2:$E$557,'Infos Relatório'!$B265,'Faturamento SP2'!$Z$2:$Z$557,'Infos Relatório'!O$1)</f>
        <v>0</v>
      </c>
      <c r="Q265" s="14">
        <f>SUMIFS('Faturamento SP2'!$J$2:$J$557,'Faturamento SP2'!$D$2:$D$557,'Infos Relatório'!$B$245,'Faturamento SP2'!$E$2:$E$557,'Infos Relatório'!$B265,'Faturamento SP2'!$Z$2:$Z$557,'Infos Relatório'!O$1)</f>
        <v>0</v>
      </c>
      <c r="R265" s="15">
        <f>SUMIFS('Faturamento SP2'!$O$2:$O$557,'Faturamento SP2'!$D$2:$D$557,'Infos Relatório'!$B$245,'Faturamento SP2'!$E$2:$E$557,'Infos Relatório'!$B265,'Faturamento SP2'!$Z$2:$Z$557,'Infos Relatório'!O$1,'Faturamento SP2'!$T$2:$T$557,"Sim")+SUMIFS('Faturamento SP2'!$P$2:$P$557,'Faturamento SP2'!$D$2:$D$557,'Infos Relatório'!$B$245,'Faturamento SP2'!$E$2:$E$557,'Infos Relatório'!$B265,'Faturamento SP2'!$Z$2:$Z$557,'Infos Relatório'!O$1,'Faturamento SP2'!$T$2:$T$557,"Sim")</f>
        <v>0</v>
      </c>
      <c r="S265" s="27" t="e">
        <f t="shared" si="98"/>
        <v>#DIV/0!</v>
      </c>
      <c r="T265" s="24">
        <f>SUMIFS('Faturamento SP2'!$H$2:$H$557,'Faturamento SP2'!$D$2:$D$557,'Infos Relatório'!$B$245,'Faturamento SP2'!$E$2:$E$557,'Infos Relatório'!$B265,'Faturamento SP2'!$Z$2:$Z$557,'Infos Relatório'!O$1)</f>
        <v>0</v>
      </c>
      <c r="U265" s="23">
        <f>COUNTIFS('Faturamento SP2'!$D$2:$D$557,'Infos Relatório'!$B$245,'Faturamento SP2'!$E$2:$E$557,'Infos Relatório'!$B265,'Faturamento SP2'!$Z$2:$Z$557,'Infos Relatório'!U$1)</f>
        <v>0</v>
      </c>
      <c r="V265" s="14">
        <f>SUMIFS('Faturamento SP2'!$G$2:$G$557,'Faturamento SP2'!$D$2:$D$557,'Infos Relatório'!$B$245,'Faturamento SP2'!$E$2:$E$557,'Infos Relatório'!$B265,'Faturamento SP2'!$Z$2:$Z$557,'Infos Relatório'!U$1)</f>
        <v>0</v>
      </c>
      <c r="W265" s="14">
        <f>SUMIFS('Faturamento SP2'!$J$2:$J$557,'Faturamento SP2'!$D$2:$D$557,'Infos Relatório'!$B$245,'Faturamento SP2'!$E$2:$E$557,'Infos Relatório'!$B265,'Faturamento SP2'!$Z$2:$Z$557,'Infos Relatório'!U$1)</f>
        <v>0</v>
      </c>
      <c r="X265" s="15">
        <f>SUMIFS('Faturamento SP2'!$O$2:$O$557,'Faturamento SP2'!$D$2:$D$557,'Infos Relatório'!$B$245,'Faturamento SP2'!$E$2:$E$557,'Infos Relatório'!$B265,'Faturamento SP2'!$Z$2:$Z$557,'Infos Relatório'!U$1,'Faturamento SP2'!$T$2:$T$557,"Sim")+SUMIFS('Faturamento SP2'!$P$2:$P$557,'Faturamento SP2'!$D$2:$D$557,'Infos Relatório'!$B$245,'Faturamento SP2'!$E$2:$E$557,'Infos Relatório'!$B265,'Faturamento SP2'!$Z$2:$Z$557,'Infos Relatório'!U$1,'Faturamento SP2'!$T$2:$T$557,"Sim")</f>
        <v>0</v>
      </c>
      <c r="Y265" s="27" t="e">
        <f t="shared" si="99"/>
        <v>#DIV/0!</v>
      </c>
      <c r="Z265" s="24">
        <f>SUMIFS('Faturamento SP2'!$H$2:$H$557,'Faturamento SP2'!$D$2:$D$557,'Infos Relatório'!$B$245,'Faturamento SP2'!$E$2:$E$557,'Infos Relatório'!$B265,'Faturamento SP2'!$Z$2:$Z$557,'Infos Relatório'!U$1)</f>
        <v>0</v>
      </c>
      <c r="AA265" s="23">
        <f>COUNTIFS('Faturamento SP2'!$D$2:$D$557,'Infos Relatório'!$B$245,'Faturamento SP2'!$E$2:$E$557,'Infos Relatório'!$B265,'Faturamento SP2'!$Z$2:$Z$557,'Infos Relatório'!AA$1)</f>
        <v>0</v>
      </c>
      <c r="AB265" s="14">
        <f>SUMIFS('Faturamento SP2'!$G$2:$G$557,'Faturamento SP2'!$D$2:$D$557,'Infos Relatório'!$B$245,'Faturamento SP2'!$E$2:$E$557,'Infos Relatório'!$B265,'Faturamento SP2'!$Z$2:$Z$557,'Infos Relatório'!AA$1)</f>
        <v>0</v>
      </c>
      <c r="AC265" s="14">
        <f>SUMIFS('Faturamento SP2'!$J$2:$J$557,'Faturamento SP2'!$D$2:$D$557,'Infos Relatório'!$B$245,'Faturamento SP2'!$E$2:$E$557,'Infos Relatório'!$B265,'Faturamento SP2'!$Z$2:$Z$557,'Infos Relatório'!AA$1)</f>
        <v>0</v>
      </c>
      <c r="AD265" s="15">
        <f>SUMIFS('Faturamento SP2'!$O$2:$O$557,'Faturamento SP2'!$D$2:$D$557,'Infos Relatório'!$B$245,'Faturamento SP2'!$E$2:$E$557,'Infos Relatório'!$B265,'Faturamento SP2'!$Z$2:$Z$557,'Infos Relatório'!AA$1,'Faturamento SP2'!$T$2:$T$557,"Sim")+SUMIFS('Faturamento SP2'!$P$2:$P$557,'Faturamento SP2'!$D$2:$D$557,'Infos Relatório'!$B$245,'Faturamento SP2'!$E$2:$E$557,'Infos Relatório'!$B265,'Faturamento SP2'!$Z$2:$Z$557,'Infos Relatório'!AA$1,'Faturamento SP2'!$T$2:$T$557,"Sim")</f>
        <v>0</v>
      </c>
      <c r="AE265" s="27" t="e">
        <f t="shared" si="100"/>
        <v>#DIV/0!</v>
      </c>
      <c r="AF265" s="24">
        <f>SUMIFS('Faturamento SP2'!$H$2:$H$557,'Faturamento SP2'!$D$2:$D$557,'Infos Relatório'!$B$245,'Faturamento SP2'!$E$2:$E$557,'Infos Relatório'!$B265,'Faturamento SP2'!$Z$2:$Z$557,'Infos Relatório'!AA$1)</f>
        <v>0</v>
      </c>
      <c r="AG265" s="23">
        <f>COUNTIFS('Faturamento SP2'!$D$2:$D$557,'Infos Relatório'!$B$245,'Faturamento SP2'!$E$2:$E$557,'Infos Relatório'!$B265,'Faturamento SP2'!$Z$2:$Z$557,'Infos Relatório'!AG$1)</f>
        <v>0</v>
      </c>
      <c r="AH265" s="14">
        <f>SUMIFS('Faturamento SP2'!$G$2:$G$557,'Faturamento SP2'!$D$2:$D$557,'Infos Relatório'!$B$245,'Faturamento SP2'!$E$2:$E$557,'Infos Relatório'!$B265,'Faturamento SP2'!$Z$2:$Z$557,'Infos Relatório'!AG$1)</f>
        <v>0</v>
      </c>
      <c r="AI265" s="14">
        <f>SUMIFS('Faturamento SP2'!$J$2:$J$557,'Faturamento SP2'!$D$2:$D$557,'Infos Relatório'!$B$245,'Faturamento SP2'!$E$2:$E$557,'Infos Relatório'!$B265,'Faturamento SP2'!$Z$2:$Z$557,'Infos Relatório'!AG$1)</f>
        <v>0</v>
      </c>
      <c r="AJ265" s="15">
        <f>SUMIFS('Faturamento SP2'!$O$2:$O$557,'Faturamento SP2'!$D$2:$D$557,'Infos Relatório'!$B$245,'Faturamento SP2'!$E$2:$E$557,'Infos Relatório'!$B265,'Faturamento SP2'!$Z$2:$Z$557,'Infos Relatório'!AG$1,'Faturamento SP2'!$T$2:$T$557,"Sim")+SUMIFS('Faturamento SP2'!$P$2:$P$557,'Faturamento SP2'!$D$2:$D$557,'Infos Relatório'!$B$245,'Faturamento SP2'!$E$2:$E$557,'Infos Relatório'!$B265,'Faturamento SP2'!$Z$2:$Z$557,'Infos Relatório'!AG$1,'Faturamento SP2'!$T$2:$T$557,"Sim")</f>
        <v>0</v>
      </c>
      <c r="AK265" s="27" t="e">
        <f t="shared" si="101"/>
        <v>#DIV/0!</v>
      </c>
      <c r="AL265" s="24">
        <f>SUMIFS('Faturamento SP2'!$H$2:$H$557,'Faturamento SP2'!$D$2:$D$557,'Infos Relatório'!$B$245,'Faturamento SP2'!$E$2:$E$557,'Infos Relatório'!$B265,'Faturamento SP2'!$Z$2:$Z$557,'Infos Relatório'!AG$1)</f>
        <v>0</v>
      </c>
      <c r="AM265" s="23">
        <f>COUNTIFS('Faturamento SP2'!$D$2:$D$557,'Infos Relatório'!$B$245,'Faturamento SP2'!$E$2:$E$557,'Infos Relatório'!$B265,'Faturamento SP2'!$Z$2:$Z$557,'Infos Relatório'!AM$1)</f>
        <v>0</v>
      </c>
      <c r="AN265" s="14">
        <f>SUMIFS('Faturamento SP2'!$G$2:$G$557,'Faturamento SP2'!$D$2:$D$557,'Infos Relatório'!$B$245,'Faturamento SP2'!$E$2:$E$557,'Infos Relatório'!$B265,'Faturamento SP2'!$Z$2:$Z$557,'Infos Relatório'!AM$1)</f>
        <v>0</v>
      </c>
      <c r="AO265" s="14">
        <f>SUMIFS('Faturamento SP2'!$J$2:$J$557,'Faturamento SP2'!$D$2:$D$557,'Infos Relatório'!$B$245,'Faturamento SP2'!$E$2:$E$557,'Infos Relatório'!$B265,'Faturamento SP2'!$Z$2:$Z$557,'Infos Relatório'!AM$1)</f>
        <v>0</v>
      </c>
      <c r="AP265" s="15">
        <f>SUMIFS('Faturamento SP2'!$O$2:$O$557,'Faturamento SP2'!$D$2:$D$557,'Infos Relatório'!$B$245,'Faturamento SP2'!$E$2:$E$557,'Infos Relatório'!$B265,'Faturamento SP2'!$Z$2:$Z$557,'Infos Relatório'!AM$1,'Faturamento SP2'!$T$2:$T$557,"Sim")+SUMIFS('Faturamento SP2'!$P$2:$P$557,'Faturamento SP2'!$D$2:$D$557,'Infos Relatório'!$B$245,'Faturamento SP2'!$E$2:$E$557,'Infos Relatório'!$B265,'Faturamento SP2'!$Z$2:$Z$557,'Infos Relatório'!AM$1,'Faturamento SP2'!$T$2:$T$557,"Sim")</f>
        <v>0</v>
      </c>
      <c r="AQ265" s="27" t="e">
        <f t="shared" si="102"/>
        <v>#DIV/0!</v>
      </c>
      <c r="AR265" s="24">
        <f>SUMIFS('Faturamento SP2'!$H$2:$H$557,'Faturamento SP2'!$D$2:$D$557,'Infos Relatório'!$B$245,'Faturamento SP2'!$E$2:$E$557,'Infos Relatório'!$B265,'Faturamento SP2'!$Z$2:$Z$557,'Infos Relatório'!AM$1)</f>
        <v>0</v>
      </c>
      <c r="AS265" s="23">
        <f>COUNTIFS('Faturamento SP2'!$D$2:$D$557,'Infos Relatório'!$B$245,'Faturamento SP2'!$E$2:$E$557,'Infos Relatório'!$B265,'Faturamento SP2'!$Z$2:$Z$557,'Infos Relatório'!AS$1)</f>
        <v>0</v>
      </c>
      <c r="AT265" s="14">
        <f>SUMIFS('Faturamento SP2'!$G$2:$G$557,'Faturamento SP2'!$D$2:$D$557,'Infos Relatório'!$B$245,'Faturamento SP2'!$E$2:$E$557,'Infos Relatório'!$B265,'Faturamento SP2'!$Z$2:$Z$557,'Infos Relatório'!AS$1)</f>
        <v>0</v>
      </c>
      <c r="AU265" s="14">
        <f>SUMIFS('Faturamento SP2'!$J$2:$J$557,'Faturamento SP2'!$D$2:$D$557,'Infos Relatório'!$B$245,'Faturamento SP2'!$E$2:$E$557,'Infos Relatório'!$B265,'Faturamento SP2'!$Z$2:$Z$557,'Infos Relatório'!AS$1)</f>
        <v>0</v>
      </c>
      <c r="AV265" s="15">
        <f>SUMIFS('Faturamento SP2'!$O$2:$O$557,'Faturamento SP2'!$D$2:$D$557,'Infos Relatório'!$B$245,'Faturamento SP2'!$E$2:$E$557,'Infos Relatório'!$B265,'Faturamento SP2'!$Z$2:$Z$557,'Infos Relatório'!AS$1,'Faturamento SP2'!$T$2:$T$557,"Sim")+SUMIFS('Faturamento SP2'!$P$2:$P$557,'Faturamento SP2'!$D$2:$D$557,'Infos Relatório'!$B$245,'Faturamento SP2'!$E$2:$E$557,'Infos Relatório'!$B265,'Faturamento SP2'!$Z$2:$Z$557,'Infos Relatório'!AS$1,'Faturamento SP2'!$T$2:$T$557,"Sim")</f>
        <v>0</v>
      </c>
      <c r="AW265" s="27" t="e">
        <f t="shared" si="103"/>
        <v>#DIV/0!</v>
      </c>
      <c r="AX265" s="24">
        <f>SUMIFS('Faturamento SP2'!$H$2:$H$557,'Faturamento SP2'!$D$2:$D$557,'Infos Relatório'!$B$245,'Faturamento SP2'!$E$2:$E$557,'Infos Relatório'!$B265,'Faturamento SP2'!$Z$2:$Z$557,'Infos Relatório'!AS$1)</f>
        <v>0</v>
      </c>
      <c r="AY265" s="23">
        <f>COUNTIFS('Faturamento SP2'!$D$2:$D$557,'Infos Relatório'!$B$245,'Faturamento SP2'!$E$2:$E$557,'Infos Relatório'!$B265,'Faturamento SP2'!$Z$2:$Z$557,'Infos Relatório'!AY$1)</f>
        <v>0</v>
      </c>
      <c r="AZ265" s="14">
        <f>SUMIFS('Faturamento SP2'!$G$2:$G$557,'Faturamento SP2'!$D$2:$D$557,'Infos Relatório'!$B$245,'Faturamento SP2'!$E$2:$E$557,'Infos Relatório'!$B265,'Faturamento SP2'!$Z$2:$Z$557,'Infos Relatório'!AY$1)</f>
        <v>0</v>
      </c>
      <c r="BA265" s="14">
        <f>SUMIFS('Faturamento SP2'!$J$2:$J$557,'Faturamento SP2'!$D$2:$D$557,'Infos Relatório'!$B$245,'Faturamento SP2'!$E$2:$E$557,'Infos Relatório'!$B265,'Faturamento SP2'!$Z$2:$Z$557,'Infos Relatório'!AY$1)</f>
        <v>0</v>
      </c>
      <c r="BB265" s="15">
        <f>SUMIFS('Faturamento SP2'!$O$2:$O$557,'Faturamento SP2'!$D$2:$D$557,'Infos Relatório'!$B$245,'Faturamento SP2'!$E$2:$E$557,'Infos Relatório'!$B265,'Faturamento SP2'!$Z$2:$Z$557,'Infos Relatório'!AY$1,'Faturamento SP2'!$T$2:$T$557,"Sim")+SUMIFS('Faturamento SP2'!$P$2:$P$557,'Faturamento SP2'!$D$2:$D$557,'Infos Relatório'!$B$245,'Faturamento SP2'!$E$2:$E$557,'Infos Relatório'!$B265,'Faturamento SP2'!$Z$2:$Z$557,'Infos Relatório'!AY$1,'Faturamento SP2'!$T$2:$T$557,"Sim")</f>
        <v>0</v>
      </c>
      <c r="BC265" s="27" t="e">
        <f t="shared" si="104"/>
        <v>#DIV/0!</v>
      </c>
      <c r="BD265" s="24">
        <f>SUMIFS('Faturamento SP2'!$H$2:$H$557,'Faturamento SP2'!$D$2:$D$557,'Infos Relatório'!$B$245,'Faturamento SP2'!$E$2:$E$557,'Infos Relatório'!$B265,'Faturamento SP2'!$Z$2:$Z$557,'Infos Relatório'!AY$1)</f>
        <v>0</v>
      </c>
      <c r="BE265" s="23">
        <f>COUNTIFS('Faturamento SP2'!$D$2:$D$557,'Infos Relatório'!$B$245,'Faturamento SP2'!$E$2:$E$557,'Infos Relatório'!$B265,'Faturamento SP2'!$Z$2:$Z$557,'Infos Relatório'!BE$1)</f>
        <v>0</v>
      </c>
      <c r="BF265" s="14">
        <f>SUMIFS('Faturamento SP2'!$G$2:$G$557,'Faturamento SP2'!$D$2:$D$557,'Infos Relatório'!$B$245,'Faturamento SP2'!$E$2:$E$557,'Infos Relatório'!$B265,'Faturamento SP2'!$Z$2:$Z$557,'Infos Relatório'!BE$1)</f>
        <v>0</v>
      </c>
      <c r="BG265" s="14">
        <f>SUMIFS('Faturamento SP2'!$J$2:$J$557,'Faturamento SP2'!$D$2:$D$557,'Infos Relatório'!$B$245,'Faturamento SP2'!$E$2:$E$557,'Infos Relatório'!$B265,'Faturamento SP2'!$Z$2:$Z$557,'Infos Relatório'!BE$1)</f>
        <v>0</v>
      </c>
      <c r="BH265" s="15">
        <f>SUMIFS('Faturamento SP2'!$O$2:$O$557,'Faturamento SP2'!$D$2:$D$557,'Infos Relatório'!$B$245,'Faturamento SP2'!$E$2:$E$557,'Infos Relatório'!$B265,'Faturamento SP2'!$Z$2:$Z$557,'Infos Relatório'!BE$1,'Faturamento SP2'!$T$2:$T$557,"Sim")+SUMIFS('Faturamento SP2'!$P$2:$P$557,'Faturamento SP2'!$D$2:$D$557,'Infos Relatório'!$B$245,'Faturamento SP2'!$E$2:$E$557,'Infos Relatório'!$B265,'Faturamento SP2'!$Z$2:$Z$557,'Infos Relatório'!BE$1,'Faturamento SP2'!$T$2:$T$557,"Sim")</f>
        <v>0</v>
      </c>
      <c r="BI265" s="27" t="e">
        <f t="shared" si="105"/>
        <v>#DIV/0!</v>
      </c>
      <c r="BJ265" s="24">
        <f>SUMIFS('Faturamento SP2'!$H$2:$H$557,'Faturamento SP2'!$D$2:$D$557,'Infos Relatório'!$B$245,'Faturamento SP2'!$E$2:$E$557,'Infos Relatório'!$B265,'Faturamento SP2'!$Z$2:$Z$557,'Infos Relatório'!BE$1)</f>
        <v>0</v>
      </c>
      <c r="BK265" s="23">
        <f>COUNTIFS('Faturamento SP2'!$D$2:$D$557,'Infos Relatório'!$B$245,'Faturamento SP2'!$E$2:$E$557,'Infos Relatório'!$B265,'Faturamento SP2'!$Z$2:$Z$557,'Infos Relatório'!BK$1)</f>
        <v>0</v>
      </c>
      <c r="BL265" s="14">
        <f>SUMIFS('Faturamento SP2'!$G$2:$G$557,'Faturamento SP2'!$D$2:$D$557,'Infos Relatório'!$B$245,'Faturamento SP2'!$E$2:$E$557,'Infos Relatório'!$B265,'Faturamento SP2'!$Z$2:$Z$557,'Infos Relatório'!BK$1)</f>
        <v>0</v>
      </c>
      <c r="BM265" s="14">
        <f>SUMIFS('Faturamento SP2'!$J$2:$J$557,'Faturamento SP2'!$D$2:$D$557,'Infos Relatório'!$B$245,'Faturamento SP2'!$E$2:$E$557,'Infos Relatório'!$B265,'Faturamento SP2'!$Z$2:$Z$557,'Infos Relatório'!BK$1)</f>
        <v>0</v>
      </c>
      <c r="BN265" s="15">
        <f>SUMIFS('Faturamento SP2'!$O$2:$O$557,'Faturamento SP2'!$D$2:$D$557,'Infos Relatório'!$B$245,'Faturamento SP2'!$E$2:$E$557,'Infos Relatório'!$B265,'Faturamento SP2'!$Z$2:$Z$557,'Infos Relatório'!BK$1,'Faturamento SP2'!$T$2:$T$557,"Sim")+SUMIFS('Faturamento SP2'!$P$2:$P$557,'Faturamento SP2'!$D$2:$D$557,'Infos Relatório'!$B$245,'Faturamento SP2'!$E$2:$E$557,'Infos Relatório'!$B265,'Faturamento SP2'!$Z$2:$Z$557,'Infos Relatório'!BK$1,'Faturamento SP2'!$T$2:$T$557,"Sim")</f>
        <v>0</v>
      </c>
      <c r="BO265" s="27" t="e">
        <f t="shared" si="106"/>
        <v>#DIV/0!</v>
      </c>
      <c r="BP265" s="24">
        <f>SUMIFS('Faturamento SP2'!$H$2:$H$557,'Faturamento SP2'!$D$2:$D$557,'Infos Relatório'!$B$245,'Faturamento SP2'!$E$2:$E$557,'Infos Relatório'!$B265,'Faturamento SP2'!$Z$2:$Z$557,'Infos Relatório'!BK$1)</f>
        <v>0</v>
      </c>
      <c r="BQ265" s="23">
        <f>COUNTIFS('Faturamento SP2'!$D$2:$D$557,'Infos Relatório'!$B$245,'Faturamento SP2'!$E$2:$E$557,'Infos Relatório'!$B265,'Faturamento SP2'!$Z$2:$Z$557,'Infos Relatório'!BQ$1)</f>
        <v>0</v>
      </c>
      <c r="BR265" s="14">
        <f>SUMIFS('Faturamento SP2'!$G$2:$G$557,'Faturamento SP2'!$D$2:$D$557,'Infos Relatório'!$B$245,'Faturamento SP2'!$E$2:$E$557,'Infos Relatório'!$B265,'Faturamento SP2'!$Z$2:$Z$557,'Infos Relatório'!BQ$1)</f>
        <v>0</v>
      </c>
      <c r="BS265" s="14">
        <f>SUMIFS('Faturamento SP2'!$J$2:$J$557,'Faturamento SP2'!$D$2:$D$557,'Infos Relatório'!$B$245,'Faturamento SP2'!$E$2:$E$557,'Infos Relatório'!$B265,'Faturamento SP2'!$Z$2:$Z$557,'Infos Relatório'!BQ$1)</f>
        <v>0</v>
      </c>
      <c r="BT265" s="15">
        <f>SUMIFS('Faturamento SP2'!$O$2:$O$557,'Faturamento SP2'!$D$2:$D$557,'Infos Relatório'!$B$245,'Faturamento SP2'!$E$2:$E$557,'Infos Relatório'!$B265,'Faturamento SP2'!$Z$2:$Z$557,'Infos Relatório'!BQ$1,'Faturamento SP2'!$T$2:$T$557,"Sim")+SUMIFS('Faturamento SP2'!$P$2:$P$557,'Faturamento SP2'!$D$2:$D$557,'Infos Relatório'!$B$245,'Faturamento SP2'!$E$2:$E$557,'Infos Relatório'!$B265,'Faturamento SP2'!$Z$2:$Z$557,'Infos Relatório'!BQ$1,'Faturamento SP2'!$T$2:$T$557,"Sim")</f>
        <v>0</v>
      </c>
      <c r="BU265" s="27" t="e">
        <f t="shared" si="107"/>
        <v>#DIV/0!</v>
      </c>
      <c r="BV265" s="24">
        <f>SUMIFS('Faturamento SP2'!$H$2:$H$557,'Faturamento SP2'!$D$2:$D$557,'Infos Relatório'!$B$245,'Faturamento SP2'!$E$2:$E$557,'Infos Relatório'!$B265,'Faturamento SP2'!$Z$2:$Z$557,'Infos Relatório'!BQ$1)</f>
        <v>0</v>
      </c>
    </row>
    <row r="266" spans="2:74">
      <c r="B266" s="17" t="s">
        <v>774</v>
      </c>
      <c r="C266" s="23">
        <f>COUNTIFS('Faturamento SP2'!$D$2:$D$557,'Infos Relatório'!$B$245,'Faturamento SP2'!$E$2:$E$557,'Infos Relatório'!$B266,'Faturamento SP2'!$Z$2:$Z$557,'Infos Relatório'!C$1)</f>
        <v>0</v>
      </c>
      <c r="D266" s="14">
        <f>SUMIFS('Faturamento SP2'!$G$2:$G$557,'Faturamento SP2'!$D$2:$D$557,'Infos Relatório'!$B$245,'Faturamento SP2'!$E$2:$E$557,'Infos Relatório'!$B266,'Faturamento SP2'!$Z$2:$Z$557,'Infos Relatório'!C$1)</f>
        <v>0</v>
      </c>
      <c r="E266" s="55">
        <f>SUMIFS('Faturamento SP2'!$J$2:$J$557,'Faturamento SP2'!$D$2:$D$557,'Infos Relatório'!$B$245,'Faturamento SP2'!$E$2:$E$557,'Infos Relatório'!$B266,'Faturamento SP2'!$Z$2:$Z$557,'Infos Relatório'!C$1)</f>
        <v>0</v>
      </c>
      <c r="F266" s="15">
        <f>SUMIFS('Faturamento SP2'!$O$2:$O$557,'Faturamento SP2'!$D$2:$D$557,'Infos Relatório'!$B$245,'Faturamento SP2'!$E$2:$E$557,'Infos Relatório'!$B266,'Faturamento SP2'!$Z$2:$Z$557,'Infos Relatório'!C$1,'Faturamento SP2'!$T$2:$T$557,"Sim")+SUMIFS('Faturamento SP2'!$P$2:$P$557,'Faturamento SP2'!$D$2:$D$557,'Infos Relatório'!$B$245,'Faturamento SP2'!$E$2:$E$557,'Infos Relatório'!$B266,'Faturamento SP2'!$Z$2:$Z$557,'Infos Relatório'!C$1,'Faturamento SP2'!$T$2:$T$557,"Sim")</f>
        <v>0</v>
      </c>
      <c r="G266" s="60" t="e">
        <f t="shared" si="96"/>
        <v>#DIV/0!</v>
      </c>
      <c r="H266" s="24">
        <f>SUMIFS('Faturamento SP2'!$H$2:$H$557,'Faturamento SP2'!$D$2:$D$557,'Infos Relatório'!$B$245,'Faturamento SP2'!$E$2:$E$557,'Infos Relatório'!$B266,'Faturamento SP2'!$Z$2:$Z$557,'Infos Relatório'!C$1)</f>
        <v>0</v>
      </c>
      <c r="I266" s="23">
        <f>COUNTIFS('Faturamento SP2'!$D$2:$D$557,'Infos Relatório'!$B$245,'Faturamento SP2'!$E$2:$E$557,'Infos Relatório'!$B266,'Faturamento SP2'!$Z$2:$Z$557,'Infos Relatório'!I$1)</f>
        <v>0</v>
      </c>
      <c r="J266" s="14">
        <f>SUMIFS('Faturamento SP2'!$G$2:$G$557,'Faturamento SP2'!$D$2:$D$557,'Infos Relatório'!$B$245,'Faturamento SP2'!$E$2:$E$557,'Infos Relatório'!$B266,'Faturamento SP2'!$Z$2:$Z$557,'Infos Relatório'!I$1)</f>
        <v>0</v>
      </c>
      <c r="K266" s="55">
        <f>SUMIFS('Faturamento SP2'!$J$2:$J$557,'Faturamento SP2'!$D$2:$D$557,'Infos Relatório'!$B$245,'Faturamento SP2'!$E$2:$E$557,'Infos Relatório'!$B266,'Faturamento SP2'!$Z$2:$Z$557,'Infos Relatório'!I$1)</f>
        <v>0</v>
      </c>
      <c r="L266" s="15">
        <f>SUMIFS('Faturamento SP2'!$O$2:$O$557,'Faturamento SP2'!$D$2:$D$557,'Infos Relatório'!$B$245,'Faturamento SP2'!$E$2:$E$557,'Infos Relatório'!$B266,'Faturamento SP2'!$Z$2:$Z$557,'Infos Relatório'!I$1,'Faturamento SP2'!$T$2:$T$557,"Sim")+SUMIFS('Faturamento SP2'!$P$2:$P$557,'Faturamento SP2'!$D$2:$D$557,'Infos Relatório'!$B$245,'Faturamento SP2'!$E$2:$E$557,'Infos Relatório'!$B266,'Faturamento SP2'!$Z$2:$Z$557,'Infos Relatório'!I$1,'Faturamento SP2'!$T$2:$T$557,"Sim")</f>
        <v>0</v>
      </c>
      <c r="M266" s="27" t="e">
        <f t="shared" si="97"/>
        <v>#DIV/0!</v>
      </c>
      <c r="N266" s="24">
        <f>SUMIFS('Faturamento SP2'!$H$2:$H$557,'Faturamento SP2'!$D$2:$D$557,'Infos Relatório'!$B$245,'Faturamento SP2'!$E$2:$E$557,'Infos Relatório'!$B266,'Faturamento SP2'!$Z$2:$Z$557,'Infos Relatório'!I$1)</f>
        <v>0</v>
      </c>
      <c r="O266" s="23">
        <f>COUNTIFS('Faturamento SP2'!$D$2:$D$557,'Infos Relatório'!$B$245,'Faturamento SP2'!$E$2:$E$557,'Infos Relatório'!$B266,'Faturamento SP2'!$Z$2:$Z$557,'Infos Relatório'!O$1)</f>
        <v>0</v>
      </c>
      <c r="P266" s="14">
        <f>SUMIFS('Faturamento SP2'!$G$2:$G$557,'Faturamento SP2'!$D$2:$D$557,'Infos Relatório'!$B$245,'Faturamento SP2'!$E$2:$E$557,'Infos Relatório'!$B266,'Faturamento SP2'!$Z$2:$Z$557,'Infos Relatório'!O$1)</f>
        <v>0</v>
      </c>
      <c r="Q266" s="14">
        <f>SUMIFS('Faturamento SP2'!$J$2:$J$557,'Faturamento SP2'!$D$2:$D$557,'Infos Relatório'!$B$245,'Faturamento SP2'!$E$2:$E$557,'Infos Relatório'!$B266,'Faturamento SP2'!$Z$2:$Z$557,'Infos Relatório'!O$1)</f>
        <v>0</v>
      </c>
      <c r="R266" s="15">
        <f>SUMIFS('Faturamento SP2'!$O$2:$O$557,'Faturamento SP2'!$D$2:$D$557,'Infos Relatório'!$B$245,'Faturamento SP2'!$E$2:$E$557,'Infos Relatório'!$B266,'Faturamento SP2'!$Z$2:$Z$557,'Infos Relatório'!O$1,'Faturamento SP2'!$T$2:$T$557,"Sim")+SUMIFS('Faturamento SP2'!$P$2:$P$557,'Faturamento SP2'!$D$2:$D$557,'Infos Relatório'!$B$245,'Faturamento SP2'!$E$2:$E$557,'Infos Relatório'!$B266,'Faturamento SP2'!$Z$2:$Z$557,'Infos Relatório'!O$1,'Faturamento SP2'!$T$2:$T$557,"Sim")</f>
        <v>0</v>
      </c>
      <c r="S266" s="27" t="e">
        <f t="shared" si="98"/>
        <v>#DIV/0!</v>
      </c>
      <c r="T266" s="24">
        <f>SUMIFS('Faturamento SP2'!$H$2:$H$557,'Faturamento SP2'!$D$2:$D$557,'Infos Relatório'!$B$245,'Faturamento SP2'!$E$2:$E$557,'Infos Relatório'!$B266,'Faturamento SP2'!$Z$2:$Z$557,'Infos Relatório'!O$1)</f>
        <v>0</v>
      </c>
      <c r="U266" s="23">
        <f>COUNTIFS('Faturamento SP2'!$D$2:$D$557,'Infos Relatório'!$B$245,'Faturamento SP2'!$E$2:$E$557,'Infos Relatório'!$B266,'Faturamento SP2'!$Z$2:$Z$557,'Infos Relatório'!U$1)</f>
        <v>0</v>
      </c>
      <c r="V266" s="14">
        <f>SUMIFS('Faturamento SP2'!$G$2:$G$557,'Faturamento SP2'!$D$2:$D$557,'Infos Relatório'!$B$245,'Faturamento SP2'!$E$2:$E$557,'Infos Relatório'!$B266,'Faturamento SP2'!$Z$2:$Z$557,'Infos Relatório'!U$1)</f>
        <v>0</v>
      </c>
      <c r="W266" s="14">
        <f>SUMIFS('Faturamento SP2'!$J$2:$J$557,'Faturamento SP2'!$D$2:$D$557,'Infos Relatório'!$B$245,'Faturamento SP2'!$E$2:$E$557,'Infos Relatório'!$B266,'Faturamento SP2'!$Z$2:$Z$557,'Infos Relatório'!U$1)</f>
        <v>0</v>
      </c>
      <c r="X266" s="15">
        <f>SUMIFS('Faturamento SP2'!$O$2:$O$557,'Faturamento SP2'!$D$2:$D$557,'Infos Relatório'!$B$245,'Faturamento SP2'!$E$2:$E$557,'Infos Relatório'!$B266,'Faturamento SP2'!$Z$2:$Z$557,'Infos Relatório'!U$1,'Faturamento SP2'!$T$2:$T$557,"Sim")+SUMIFS('Faturamento SP2'!$P$2:$P$557,'Faturamento SP2'!$D$2:$D$557,'Infos Relatório'!$B$245,'Faturamento SP2'!$E$2:$E$557,'Infos Relatório'!$B266,'Faturamento SP2'!$Z$2:$Z$557,'Infos Relatório'!U$1,'Faturamento SP2'!$T$2:$T$557,"Sim")</f>
        <v>0</v>
      </c>
      <c r="Y266" s="27" t="e">
        <f t="shared" si="99"/>
        <v>#DIV/0!</v>
      </c>
      <c r="Z266" s="24">
        <f>SUMIFS('Faturamento SP2'!$H$2:$H$557,'Faturamento SP2'!$D$2:$D$557,'Infos Relatório'!$B$245,'Faturamento SP2'!$E$2:$E$557,'Infos Relatório'!$B266,'Faturamento SP2'!$Z$2:$Z$557,'Infos Relatório'!U$1)</f>
        <v>0</v>
      </c>
      <c r="AA266" s="23">
        <f>COUNTIFS('Faturamento SP2'!$D$2:$D$557,'Infos Relatório'!$B$245,'Faturamento SP2'!$E$2:$E$557,'Infos Relatório'!$B266,'Faturamento SP2'!$Z$2:$Z$557,'Infos Relatório'!AA$1)</f>
        <v>0</v>
      </c>
      <c r="AB266" s="14">
        <f>SUMIFS('Faturamento SP2'!$G$2:$G$557,'Faturamento SP2'!$D$2:$D$557,'Infos Relatório'!$B$245,'Faturamento SP2'!$E$2:$E$557,'Infos Relatório'!$B266,'Faturamento SP2'!$Z$2:$Z$557,'Infos Relatório'!AA$1)</f>
        <v>0</v>
      </c>
      <c r="AC266" s="14">
        <f>SUMIFS('Faturamento SP2'!$J$2:$J$557,'Faturamento SP2'!$D$2:$D$557,'Infos Relatório'!$B$245,'Faturamento SP2'!$E$2:$E$557,'Infos Relatório'!$B266,'Faturamento SP2'!$Z$2:$Z$557,'Infos Relatório'!AA$1)</f>
        <v>0</v>
      </c>
      <c r="AD266" s="15">
        <f>SUMIFS('Faturamento SP2'!$O$2:$O$557,'Faturamento SP2'!$D$2:$D$557,'Infos Relatório'!$B$245,'Faturamento SP2'!$E$2:$E$557,'Infos Relatório'!$B266,'Faturamento SP2'!$Z$2:$Z$557,'Infos Relatório'!AA$1,'Faturamento SP2'!$T$2:$T$557,"Sim")+SUMIFS('Faturamento SP2'!$P$2:$P$557,'Faturamento SP2'!$D$2:$D$557,'Infos Relatório'!$B$245,'Faturamento SP2'!$E$2:$E$557,'Infos Relatório'!$B266,'Faturamento SP2'!$Z$2:$Z$557,'Infos Relatório'!AA$1,'Faturamento SP2'!$T$2:$T$557,"Sim")</f>
        <v>0</v>
      </c>
      <c r="AE266" s="27" t="e">
        <f t="shared" si="100"/>
        <v>#DIV/0!</v>
      </c>
      <c r="AF266" s="24">
        <f>SUMIFS('Faturamento SP2'!$H$2:$H$557,'Faturamento SP2'!$D$2:$D$557,'Infos Relatório'!$B$245,'Faturamento SP2'!$E$2:$E$557,'Infos Relatório'!$B266,'Faturamento SP2'!$Z$2:$Z$557,'Infos Relatório'!AA$1)</f>
        <v>0</v>
      </c>
      <c r="AG266" s="23">
        <f>COUNTIFS('Faturamento SP2'!$D$2:$D$557,'Infos Relatório'!$B$245,'Faturamento SP2'!$E$2:$E$557,'Infos Relatório'!$B266,'Faturamento SP2'!$Z$2:$Z$557,'Infos Relatório'!AG$1)</f>
        <v>0</v>
      </c>
      <c r="AH266" s="14">
        <f>SUMIFS('Faturamento SP2'!$G$2:$G$557,'Faturamento SP2'!$D$2:$D$557,'Infos Relatório'!$B$245,'Faturamento SP2'!$E$2:$E$557,'Infos Relatório'!$B266,'Faturamento SP2'!$Z$2:$Z$557,'Infos Relatório'!AG$1)</f>
        <v>0</v>
      </c>
      <c r="AI266" s="14">
        <f>SUMIFS('Faturamento SP2'!$J$2:$J$557,'Faturamento SP2'!$D$2:$D$557,'Infos Relatório'!$B$245,'Faturamento SP2'!$E$2:$E$557,'Infos Relatório'!$B266,'Faturamento SP2'!$Z$2:$Z$557,'Infos Relatório'!AG$1)</f>
        <v>0</v>
      </c>
      <c r="AJ266" s="15">
        <f>SUMIFS('Faturamento SP2'!$O$2:$O$557,'Faturamento SP2'!$D$2:$D$557,'Infos Relatório'!$B$245,'Faturamento SP2'!$E$2:$E$557,'Infos Relatório'!$B266,'Faturamento SP2'!$Z$2:$Z$557,'Infos Relatório'!AG$1,'Faturamento SP2'!$T$2:$T$557,"Sim")+SUMIFS('Faturamento SP2'!$P$2:$P$557,'Faturamento SP2'!$D$2:$D$557,'Infos Relatório'!$B$245,'Faturamento SP2'!$E$2:$E$557,'Infos Relatório'!$B266,'Faturamento SP2'!$Z$2:$Z$557,'Infos Relatório'!AG$1,'Faturamento SP2'!$T$2:$T$557,"Sim")</f>
        <v>0</v>
      </c>
      <c r="AK266" s="27" t="e">
        <f t="shared" si="101"/>
        <v>#DIV/0!</v>
      </c>
      <c r="AL266" s="24">
        <f>SUMIFS('Faturamento SP2'!$H$2:$H$557,'Faturamento SP2'!$D$2:$D$557,'Infos Relatório'!$B$245,'Faturamento SP2'!$E$2:$E$557,'Infos Relatório'!$B266,'Faturamento SP2'!$Z$2:$Z$557,'Infos Relatório'!AG$1)</f>
        <v>0</v>
      </c>
      <c r="AM266" s="23">
        <f>COUNTIFS('Faturamento SP2'!$D$2:$D$557,'Infos Relatório'!$B$245,'Faturamento SP2'!$E$2:$E$557,'Infos Relatório'!$B266,'Faturamento SP2'!$Z$2:$Z$557,'Infos Relatório'!AM$1)</f>
        <v>0</v>
      </c>
      <c r="AN266" s="14">
        <f>SUMIFS('Faturamento SP2'!$G$2:$G$557,'Faturamento SP2'!$D$2:$D$557,'Infos Relatório'!$B$245,'Faturamento SP2'!$E$2:$E$557,'Infos Relatório'!$B266,'Faturamento SP2'!$Z$2:$Z$557,'Infos Relatório'!AM$1)</f>
        <v>0</v>
      </c>
      <c r="AO266" s="14">
        <f>SUMIFS('Faturamento SP2'!$J$2:$J$557,'Faturamento SP2'!$D$2:$D$557,'Infos Relatório'!$B$245,'Faturamento SP2'!$E$2:$E$557,'Infos Relatório'!$B266,'Faturamento SP2'!$Z$2:$Z$557,'Infos Relatório'!AM$1)</f>
        <v>0</v>
      </c>
      <c r="AP266" s="15">
        <f>SUMIFS('Faturamento SP2'!$O$2:$O$557,'Faturamento SP2'!$D$2:$D$557,'Infos Relatório'!$B$245,'Faturamento SP2'!$E$2:$E$557,'Infos Relatório'!$B266,'Faturamento SP2'!$Z$2:$Z$557,'Infos Relatório'!AM$1,'Faturamento SP2'!$T$2:$T$557,"Sim")+SUMIFS('Faturamento SP2'!$P$2:$P$557,'Faturamento SP2'!$D$2:$D$557,'Infos Relatório'!$B$245,'Faturamento SP2'!$E$2:$E$557,'Infos Relatório'!$B266,'Faturamento SP2'!$Z$2:$Z$557,'Infos Relatório'!AM$1,'Faturamento SP2'!$T$2:$T$557,"Sim")</f>
        <v>0</v>
      </c>
      <c r="AQ266" s="27" t="e">
        <f t="shared" si="102"/>
        <v>#DIV/0!</v>
      </c>
      <c r="AR266" s="24">
        <f>SUMIFS('Faturamento SP2'!$H$2:$H$557,'Faturamento SP2'!$D$2:$D$557,'Infos Relatório'!$B$245,'Faturamento SP2'!$E$2:$E$557,'Infos Relatório'!$B266,'Faturamento SP2'!$Z$2:$Z$557,'Infos Relatório'!AM$1)</f>
        <v>0</v>
      </c>
      <c r="AS266" s="23">
        <f>COUNTIFS('Faturamento SP2'!$D$2:$D$557,'Infos Relatório'!$B$245,'Faturamento SP2'!$E$2:$E$557,'Infos Relatório'!$B266,'Faturamento SP2'!$Z$2:$Z$557,'Infos Relatório'!AS$1)</f>
        <v>0</v>
      </c>
      <c r="AT266" s="14">
        <f>SUMIFS('Faturamento SP2'!$G$2:$G$557,'Faturamento SP2'!$D$2:$D$557,'Infos Relatório'!$B$245,'Faturamento SP2'!$E$2:$E$557,'Infos Relatório'!$B266,'Faturamento SP2'!$Z$2:$Z$557,'Infos Relatório'!AS$1)</f>
        <v>0</v>
      </c>
      <c r="AU266" s="14">
        <f>SUMIFS('Faturamento SP2'!$J$2:$J$557,'Faturamento SP2'!$D$2:$D$557,'Infos Relatório'!$B$245,'Faturamento SP2'!$E$2:$E$557,'Infos Relatório'!$B266,'Faturamento SP2'!$Z$2:$Z$557,'Infos Relatório'!AS$1)</f>
        <v>0</v>
      </c>
      <c r="AV266" s="15">
        <f>SUMIFS('Faturamento SP2'!$O$2:$O$557,'Faturamento SP2'!$D$2:$D$557,'Infos Relatório'!$B$245,'Faturamento SP2'!$E$2:$E$557,'Infos Relatório'!$B266,'Faturamento SP2'!$Z$2:$Z$557,'Infos Relatório'!AS$1,'Faturamento SP2'!$T$2:$T$557,"Sim")+SUMIFS('Faturamento SP2'!$P$2:$P$557,'Faturamento SP2'!$D$2:$D$557,'Infos Relatório'!$B$245,'Faturamento SP2'!$E$2:$E$557,'Infos Relatório'!$B266,'Faturamento SP2'!$Z$2:$Z$557,'Infos Relatório'!AS$1,'Faturamento SP2'!$T$2:$T$557,"Sim")</f>
        <v>0</v>
      </c>
      <c r="AW266" s="27" t="e">
        <f t="shared" si="103"/>
        <v>#DIV/0!</v>
      </c>
      <c r="AX266" s="24">
        <f>SUMIFS('Faturamento SP2'!$H$2:$H$557,'Faturamento SP2'!$D$2:$D$557,'Infos Relatório'!$B$245,'Faturamento SP2'!$E$2:$E$557,'Infos Relatório'!$B266,'Faturamento SP2'!$Z$2:$Z$557,'Infos Relatório'!AS$1)</f>
        <v>0</v>
      </c>
      <c r="AY266" s="23">
        <f>COUNTIFS('Faturamento SP2'!$D$2:$D$557,'Infos Relatório'!$B$245,'Faturamento SP2'!$E$2:$E$557,'Infos Relatório'!$B266,'Faturamento SP2'!$Z$2:$Z$557,'Infos Relatório'!AY$1)</f>
        <v>0</v>
      </c>
      <c r="AZ266" s="14">
        <f>SUMIFS('Faturamento SP2'!$G$2:$G$557,'Faturamento SP2'!$D$2:$D$557,'Infos Relatório'!$B$245,'Faturamento SP2'!$E$2:$E$557,'Infos Relatório'!$B266,'Faturamento SP2'!$Z$2:$Z$557,'Infos Relatório'!AY$1)</f>
        <v>0</v>
      </c>
      <c r="BA266" s="14">
        <f>SUMIFS('Faturamento SP2'!$J$2:$J$557,'Faturamento SP2'!$D$2:$D$557,'Infos Relatório'!$B$245,'Faturamento SP2'!$E$2:$E$557,'Infos Relatório'!$B266,'Faturamento SP2'!$Z$2:$Z$557,'Infos Relatório'!AY$1)</f>
        <v>0</v>
      </c>
      <c r="BB266" s="15">
        <f>SUMIFS('Faturamento SP2'!$O$2:$O$557,'Faturamento SP2'!$D$2:$D$557,'Infos Relatório'!$B$245,'Faturamento SP2'!$E$2:$E$557,'Infos Relatório'!$B266,'Faturamento SP2'!$Z$2:$Z$557,'Infos Relatório'!AY$1,'Faturamento SP2'!$T$2:$T$557,"Sim")+SUMIFS('Faturamento SP2'!$P$2:$P$557,'Faturamento SP2'!$D$2:$D$557,'Infos Relatório'!$B$245,'Faturamento SP2'!$E$2:$E$557,'Infos Relatório'!$B266,'Faturamento SP2'!$Z$2:$Z$557,'Infos Relatório'!AY$1,'Faturamento SP2'!$T$2:$T$557,"Sim")</f>
        <v>0</v>
      </c>
      <c r="BC266" s="27" t="e">
        <f t="shared" si="104"/>
        <v>#DIV/0!</v>
      </c>
      <c r="BD266" s="24">
        <f>SUMIFS('Faturamento SP2'!$H$2:$H$557,'Faturamento SP2'!$D$2:$D$557,'Infos Relatório'!$B$245,'Faturamento SP2'!$E$2:$E$557,'Infos Relatório'!$B266,'Faturamento SP2'!$Z$2:$Z$557,'Infos Relatório'!AY$1)</f>
        <v>0</v>
      </c>
      <c r="BE266" s="23">
        <f>COUNTIFS('Faturamento SP2'!$D$2:$D$557,'Infos Relatório'!$B$245,'Faturamento SP2'!$E$2:$E$557,'Infos Relatório'!$B266,'Faturamento SP2'!$Z$2:$Z$557,'Infos Relatório'!BE$1)</f>
        <v>0</v>
      </c>
      <c r="BF266" s="14">
        <f>SUMIFS('Faturamento SP2'!$G$2:$G$557,'Faturamento SP2'!$D$2:$D$557,'Infos Relatório'!$B$245,'Faturamento SP2'!$E$2:$E$557,'Infos Relatório'!$B266,'Faturamento SP2'!$Z$2:$Z$557,'Infos Relatório'!BE$1)</f>
        <v>0</v>
      </c>
      <c r="BG266" s="14">
        <f>SUMIFS('Faturamento SP2'!$J$2:$J$557,'Faturamento SP2'!$D$2:$D$557,'Infos Relatório'!$B$245,'Faturamento SP2'!$E$2:$E$557,'Infos Relatório'!$B266,'Faturamento SP2'!$Z$2:$Z$557,'Infos Relatório'!BE$1)</f>
        <v>0</v>
      </c>
      <c r="BH266" s="15">
        <f>SUMIFS('Faturamento SP2'!$O$2:$O$557,'Faturamento SP2'!$D$2:$D$557,'Infos Relatório'!$B$245,'Faturamento SP2'!$E$2:$E$557,'Infos Relatório'!$B266,'Faturamento SP2'!$Z$2:$Z$557,'Infos Relatório'!BE$1,'Faturamento SP2'!$T$2:$T$557,"Sim")+SUMIFS('Faturamento SP2'!$P$2:$P$557,'Faturamento SP2'!$D$2:$D$557,'Infos Relatório'!$B$245,'Faturamento SP2'!$E$2:$E$557,'Infos Relatório'!$B266,'Faturamento SP2'!$Z$2:$Z$557,'Infos Relatório'!BE$1,'Faturamento SP2'!$T$2:$T$557,"Sim")</f>
        <v>0</v>
      </c>
      <c r="BI266" s="27" t="e">
        <f t="shared" si="105"/>
        <v>#DIV/0!</v>
      </c>
      <c r="BJ266" s="24">
        <f>SUMIFS('Faturamento SP2'!$H$2:$H$557,'Faturamento SP2'!$D$2:$D$557,'Infos Relatório'!$B$245,'Faturamento SP2'!$E$2:$E$557,'Infos Relatório'!$B266,'Faturamento SP2'!$Z$2:$Z$557,'Infos Relatório'!BE$1)</f>
        <v>0</v>
      </c>
      <c r="BK266" s="23">
        <f>COUNTIFS('Faturamento SP2'!$D$2:$D$557,'Infos Relatório'!$B$245,'Faturamento SP2'!$E$2:$E$557,'Infos Relatório'!$B266,'Faturamento SP2'!$Z$2:$Z$557,'Infos Relatório'!BK$1)</f>
        <v>0</v>
      </c>
      <c r="BL266" s="14">
        <f>SUMIFS('Faturamento SP2'!$G$2:$G$557,'Faturamento SP2'!$D$2:$D$557,'Infos Relatório'!$B$245,'Faturamento SP2'!$E$2:$E$557,'Infos Relatório'!$B266,'Faturamento SP2'!$Z$2:$Z$557,'Infos Relatório'!BK$1)</f>
        <v>0</v>
      </c>
      <c r="BM266" s="14">
        <f>SUMIFS('Faturamento SP2'!$J$2:$J$557,'Faturamento SP2'!$D$2:$D$557,'Infos Relatório'!$B$245,'Faturamento SP2'!$E$2:$E$557,'Infos Relatório'!$B266,'Faturamento SP2'!$Z$2:$Z$557,'Infos Relatório'!BK$1)</f>
        <v>0</v>
      </c>
      <c r="BN266" s="15">
        <f>SUMIFS('Faturamento SP2'!$O$2:$O$557,'Faturamento SP2'!$D$2:$D$557,'Infos Relatório'!$B$245,'Faturamento SP2'!$E$2:$E$557,'Infos Relatório'!$B266,'Faturamento SP2'!$Z$2:$Z$557,'Infos Relatório'!BK$1,'Faturamento SP2'!$T$2:$T$557,"Sim")+SUMIFS('Faturamento SP2'!$P$2:$P$557,'Faturamento SP2'!$D$2:$D$557,'Infos Relatório'!$B$245,'Faturamento SP2'!$E$2:$E$557,'Infos Relatório'!$B266,'Faturamento SP2'!$Z$2:$Z$557,'Infos Relatório'!BK$1,'Faturamento SP2'!$T$2:$T$557,"Sim")</f>
        <v>0</v>
      </c>
      <c r="BO266" s="27" t="e">
        <f t="shared" si="106"/>
        <v>#DIV/0!</v>
      </c>
      <c r="BP266" s="24">
        <f>SUMIFS('Faturamento SP2'!$H$2:$H$557,'Faturamento SP2'!$D$2:$D$557,'Infos Relatório'!$B$245,'Faturamento SP2'!$E$2:$E$557,'Infos Relatório'!$B266,'Faturamento SP2'!$Z$2:$Z$557,'Infos Relatório'!BK$1)</f>
        <v>0</v>
      </c>
      <c r="BQ266" s="23">
        <f>COUNTIFS('Faturamento SP2'!$D$2:$D$557,'Infos Relatório'!$B$245,'Faturamento SP2'!$E$2:$E$557,'Infos Relatório'!$B266,'Faturamento SP2'!$Z$2:$Z$557,'Infos Relatório'!BQ$1)</f>
        <v>0</v>
      </c>
      <c r="BR266" s="14">
        <f>SUMIFS('Faturamento SP2'!$G$2:$G$557,'Faturamento SP2'!$D$2:$D$557,'Infos Relatório'!$B$245,'Faturamento SP2'!$E$2:$E$557,'Infos Relatório'!$B266,'Faturamento SP2'!$Z$2:$Z$557,'Infos Relatório'!BQ$1)</f>
        <v>0</v>
      </c>
      <c r="BS266" s="14">
        <f>SUMIFS('Faturamento SP2'!$J$2:$J$557,'Faturamento SP2'!$D$2:$D$557,'Infos Relatório'!$B$245,'Faturamento SP2'!$E$2:$E$557,'Infos Relatório'!$B266,'Faturamento SP2'!$Z$2:$Z$557,'Infos Relatório'!BQ$1)</f>
        <v>0</v>
      </c>
      <c r="BT266" s="15">
        <f>SUMIFS('Faturamento SP2'!$O$2:$O$557,'Faturamento SP2'!$D$2:$D$557,'Infos Relatório'!$B$245,'Faturamento SP2'!$E$2:$E$557,'Infos Relatório'!$B266,'Faturamento SP2'!$Z$2:$Z$557,'Infos Relatório'!BQ$1,'Faturamento SP2'!$T$2:$T$557,"Sim")+SUMIFS('Faturamento SP2'!$P$2:$P$557,'Faturamento SP2'!$D$2:$D$557,'Infos Relatório'!$B$245,'Faturamento SP2'!$E$2:$E$557,'Infos Relatório'!$B266,'Faturamento SP2'!$Z$2:$Z$557,'Infos Relatório'!BQ$1,'Faturamento SP2'!$T$2:$T$557,"Sim")</f>
        <v>0</v>
      </c>
      <c r="BU266" s="27" t="e">
        <f t="shared" si="107"/>
        <v>#DIV/0!</v>
      </c>
      <c r="BV266" s="24">
        <f>SUMIFS('Faturamento SP2'!$H$2:$H$557,'Faturamento SP2'!$D$2:$D$557,'Infos Relatório'!$B$245,'Faturamento SP2'!$E$2:$E$557,'Infos Relatório'!$B266,'Faturamento SP2'!$Z$2:$Z$557,'Infos Relatório'!BQ$1)</f>
        <v>0</v>
      </c>
    </row>
    <row r="267" spans="2:74">
      <c r="B267" s="17" t="s">
        <v>255</v>
      </c>
      <c r="C267" s="23">
        <f>COUNTIFS('Faturamento SP2'!$D$2:$D$557,'Infos Relatório'!$B$245,'Faturamento SP2'!$E$2:$E$557,'Infos Relatório'!$B267,'Faturamento SP2'!$Z$2:$Z$557,'Infos Relatório'!C$1)</f>
        <v>0</v>
      </c>
      <c r="D267" s="14">
        <f>SUMIFS('Faturamento SP2'!$G$2:$G$557,'Faturamento SP2'!$D$2:$D$557,'Infos Relatório'!$B$245,'Faturamento SP2'!$E$2:$E$557,'Infos Relatório'!$B267,'Faturamento SP2'!$Z$2:$Z$557,'Infos Relatório'!C$1)</f>
        <v>0</v>
      </c>
      <c r="E267" s="55">
        <f>SUMIFS('Faturamento SP2'!$J$2:$J$557,'Faturamento SP2'!$D$2:$D$557,'Infos Relatório'!$B$245,'Faturamento SP2'!$E$2:$E$557,'Infos Relatório'!$B267,'Faturamento SP2'!$Z$2:$Z$557,'Infos Relatório'!C$1)</f>
        <v>0</v>
      </c>
      <c r="F267" s="15">
        <f>SUMIFS('Faturamento SP2'!$O$2:$O$557,'Faturamento SP2'!$D$2:$D$557,'Infos Relatório'!$B$245,'Faturamento SP2'!$E$2:$E$557,'Infos Relatório'!$B267,'Faturamento SP2'!$Z$2:$Z$557,'Infos Relatório'!C$1,'Faturamento SP2'!$T$2:$T$557,"Sim")+SUMIFS('Faturamento SP2'!$P$2:$P$557,'Faturamento SP2'!$D$2:$D$557,'Infos Relatório'!$B$245,'Faturamento SP2'!$E$2:$E$557,'Infos Relatório'!$B267,'Faturamento SP2'!$Z$2:$Z$557,'Infos Relatório'!C$1,'Faturamento SP2'!$T$2:$T$557,"Sim")</f>
        <v>0</v>
      </c>
      <c r="G267" s="60" t="e">
        <f t="shared" si="96"/>
        <v>#DIV/0!</v>
      </c>
      <c r="H267" s="24">
        <f>SUMIFS('Faturamento SP2'!$H$2:$H$557,'Faturamento SP2'!$D$2:$D$557,'Infos Relatório'!$B$245,'Faturamento SP2'!$E$2:$E$557,'Infos Relatório'!$B267,'Faturamento SP2'!$Z$2:$Z$557,'Infos Relatório'!C$1)</f>
        <v>0</v>
      </c>
      <c r="I267" s="23">
        <f>COUNTIFS('Faturamento SP2'!$D$2:$D$557,'Infos Relatório'!$B$245,'Faturamento SP2'!$E$2:$E$557,'Infos Relatório'!$B267,'Faturamento SP2'!$Z$2:$Z$557,'Infos Relatório'!I$1)</f>
        <v>0</v>
      </c>
      <c r="J267" s="14">
        <f>SUMIFS('Faturamento SP2'!$G$2:$G$557,'Faturamento SP2'!$D$2:$D$557,'Infos Relatório'!$B$245,'Faturamento SP2'!$E$2:$E$557,'Infos Relatório'!$B267,'Faturamento SP2'!$Z$2:$Z$557,'Infos Relatório'!I$1)</f>
        <v>0</v>
      </c>
      <c r="K267" s="55">
        <f>SUMIFS('Faturamento SP2'!$J$2:$J$557,'Faturamento SP2'!$D$2:$D$557,'Infos Relatório'!$B$245,'Faturamento SP2'!$E$2:$E$557,'Infos Relatório'!$B267,'Faturamento SP2'!$Z$2:$Z$557,'Infos Relatório'!I$1)</f>
        <v>0</v>
      </c>
      <c r="L267" s="15">
        <f>SUMIFS('Faturamento SP2'!$O$2:$O$557,'Faturamento SP2'!$D$2:$D$557,'Infos Relatório'!$B$245,'Faturamento SP2'!$E$2:$E$557,'Infos Relatório'!$B267,'Faturamento SP2'!$Z$2:$Z$557,'Infos Relatório'!I$1,'Faturamento SP2'!$T$2:$T$557,"Sim")+SUMIFS('Faturamento SP2'!$P$2:$P$557,'Faturamento SP2'!$D$2:$D$557,'Infos Relatório'!$B$245,'Faturamento SP2'!$E$2:$E$557,'Infos Relatório'!$B267,'Faturamento SP2'!$Z$2:$Z$557,'Infos Relatório'!I$1,'Faturamento SP2'!$T$2:$T$557,"Sim")</f>
        <v>0</v>
      </c>
      <c r="M267" s="27" t="e">
        <f t="shared" si="97"/>
        <v>#DIV/0!</v>
      </c>
      <c r="N267" s="24">
        <f>SUMIFS('Faturamento SP2'!$H$2:$H$557,'Faturamento SP2'!$D$2:$D$557,'Infos Relatório'!$B$245,'Faturamento SP2'!$E$2:$E$557,'Infos Relatório'!$B267,'Faturamento SP2'!$Z$2:$Z$557,'Infos Relatório'!I$1)</f>
        <v>0</v>
      </c>
      <c r="O267" s="23">
        <f>COUNTIFS('Faturamento SP2'!$D$2:$D$557,'Infos Relatório'!$B$245,'Faturamento SP2'!$E$2:$E$557,'Infos Relatório'!$B267,'Faturamento SP2'!$Z$2:$Z$557,'Infos Relatório'!O$1)</f>
        <v>0</v>
      </c>
      <c r="P267" s="14">
        <f>SUMIFS('Faturamento SP2'!$G$2:$G$557,'Faturamento SP2'!$D$2:$D$557,'Infos Relatório'!$B$245,'Faturamento SP2'!$E$2:$E$557,'Infos Relatório'!$B267,'Faturamento SP2'!$Z$2:$Z$557,'Infos Relatório'!O$1)</f>
        <v>0</v>
      </c>
      <c r="Q267" s="14">
        <f>SUMIFS('Faturamento SP2'!$J$2:$J$557,'Faturamento SP2'!$D$2:$D$557,'Infos Relatório'!$B$245,'Faturamento SP2'!$E$2:$E$557,'Infos Relatório'!$B267,'Faturamento SP2'!$Z$2:$Z$557,'Infos Relatório'!O$1)</f>
        <v>0</v>
      </c>
      <c r="R267" s="15">
        <f>SUMIFS('Faturamento SP2'!$O$2:$O$557,'Faturamento SP2'!$D$2:$D$557,'Infos Relatório'!$B$245,'Faturamento SP2'!$E$2:$E$557,'Infos Relatório'!$B267,'Faturamento SP2'!$Z$2:$Z$557,'Infos Relatório'!O$1,'Faturamento SP2'!$T$2:$T$557,"Sim")+SUMIFS('Faturamento SP2'!$P$2:$P$557,'Faturamento SP2'!$D$2:$D$557,'Infos Relatório'!$B$245,'Faturamento SP2'!$E$2:$E$557,'Infos Relatório'!$B267,'Faturamento SP2'!$Z$2:$Z$557,'Infos Relatório'!O$1,'Faturamento SP2'!$T$2:$T$557,"Sim")</f>
        <v>0</v>
      </c>
      <c r="S267" s="27" t="e">
        <f t="shared" si="98"/>
        <v>#DIV/0!</v>
      </c>
      <c r="T267" s="24">
        <f>SUMIFS('Faturamento SP2'!$H$2:$H$557,'Faturamento SP2'!$D$2:$D$557,'Infos Relatório'!$B$245,'Faturamento SP2'!$E$2:$E$557,'Infos Relatório'!$B267,'Faturamento SP2'!$Z$2:$Z$557,'Infos Relatório'!O$1)</f>
        <v>0</v>
      </c>
      <c r="U267" s="23">
        <f>COUNTIFS('Faturamento SP2'!$D$2:$D$557,'Infos Relatório'!$B$245,'Faturamento SP2'!$E$2:$E$557,'Infos Relatório'!$B267,'Faturamento SP2'!$Z$2:$Z$557,'Infos Relatório'!U$1)</f>
        <v>0</v>
      </c>
      <c r="V267" s="14">
        <f>SUMIFS('Faturamento SP2'!$G$2:$G$557,'Faturamento SP2'!$D$2:$D$557,'Infos Relatório'!$B$245,'Faturamento SP2'!$E$2:$E$557,'Infos Relatório'!$B267,'Faturamento SP2'!$Z$2:$Z$557,'Infos Relatório'!U$1)</f>
        <v>0</v>
      </c>
      <c r="W267" s="14">
        <f>SUMIFS('Faturamento SP2'!$J$2:$J$557,'Faturamento SP2'!$D$2:$D$557,'Infos Relatório'!$B$245,'Faturamento SP2'!$E$2:$E$557,'Infos Relatório'!$B267,'Faturamento SP2'!$Z$2:$Z$557,'Infos Relatório'!U$1)</f>
        <v>0</v>
      </c>
      <c r="X267" s="15">
        <f>SUMIFS('Faturamento SP2'!$O$2:$O$557,'Faturamento SP2'!$D$2:$D$557,'Infos Relatório'!$B$245,'Faturamento SP2'!$E$2:$E$557,'Infos Relatório'!$B267,'Faturamento SP2'!$Z$2:$Z$557,'Infos Relatório'!U$1,'Faturamento SP2'!$T$2:$T$557,"Sim")+SUMIFS('Faturamento SP2'!$P$2:$P$557,'Faturamento SP2'!$D$2:$D$557,'Infos Relatório'!$B$245,'Faturamento SP2'!$E$2:$E$557,'Infos Relatório'!$B267,'Faturamento SP2'!$Z$2:$Z$557,'Infos Relatório'!U$1,'Faturamento SP2'!$T$2:$T$557,"Sim")</f>
        <v>0</v>
      </c>
      <c r="Y267" s="27" t="e">
        <f t="shared" si="99"/>
        <v>#DIV/0!</v>
      </c>
      <c r="Z267" s="24">
        <f>SUMIFS('Faturamento SP2'!$H$2:$H$557,'Faturamento SP2'!$D$2:$D$557,'Infos Relatório'!$B$245,'Faturamento SP2'!$E$2:$E$557,'Infos Relatório'!$B267,'Faturamento SP2'!$Z$2:$Z$557,'Infos Relatório'!U$1)</f>
        <v>0</v>
      </c>
      <c r="AA267" s="23">
        <f>COUNTIFS('Faturamento SP2'!$D$2:$D$557,'Infos Relatório'!$B$245,'Faturamento SP2'!$E$2:$E$557,'Infos Relatório'!$B267,'Faturamento SP2'!$Z$2:$Z$557,'Infos Relatório'!AA$1)</f>
        <v>0</v>
      </c>
      <c r="AB267" s="14">
        <f>SUMIFS('Faturamento SP2'!$G$2:$G$557,'Faturamento SP2'!$D$2:$D$557,'Infos Relatório'!$B$245,'Faturamento SP2'!$E$2:$E$557,'Infos Relatório'!$B267,'Faturamento SP2'!$Z$2:$Z$557,'Infos Relatório'!AA$1)</f>
        <v>0</v>
      </c>
      <c r="AC267" s="14">
        <f>SUMIFS('Faturamento SP2'!$J$2:$J$557,'Faturamento SP2'!$D$2:$D$557,'Infos Relatório'!$B$245,'Faturamento SP2'!$E$2:$E$557,'Infos Relatório'!$B267,'Faturamento SP2'!$Z$2:$Z$557,'Infos Relatório'!AA$1)</f>
        <v>0</v>
      </c>
      <c r="AD267" s="15">
        <f>SUMIFS('Faturamento SP2'!$O$2:$O$557,'Faturamento SP2'!$D$2:$D$557,'Infos Relatório'!$B$245,'Faturamento SP2'!$E$2:$E$557,'Infos Relatório'!$B267,'Faturamento SP2'!$Z$2:$Z$557,'Infos Relatório'!AA$1,'Faturamento SP2'!$T$2:$T$557,"Sim")+SUMIFS('Faturamento SP2'!$P$2:$P$557,'Faturamento SP2'!$D$2:$D$557,'Infos Relatório'!$B$245,'Faturamento SP2'!$E$2:$E$557,'Infos Relatório'!$B267,'Faturamento SP2'!$Z$2:$Z$557,'Infos Relatório'!AA$1,'Faturamento SP2'!$T$2:$T$557,"Sim")</f>
        <v>0</v>
      </c>
      <c r="AE267" s="27" t="e">
        <f t="shared" si="100"/>
        <v>#DIV/0!</v>
      </c>
      <c r="AF267" s="24">
        <f>SUMIFS('Faturamento SP2'!$H$2:$H$557,'Faturamento SP2'!$D$2:$D$557,'Infos Relatório'!$B$245,'Faturamento SP2'!$E$2:$E$557,'Infos Relatório'!$B267,'Faturamento SP2'!$Z$2:$Z$557,'Infos Relatório'!AA$1)</f>
        <v>0</v>
      </c>
      <c r="AG267" s="23">
        <f>COUNTIFS('Faturamento SP2'!$D$2:$D$557,'Infos Relatório'!$B$245,'Faturamento SP2'!$E$2:$E$557,'Infos Relatório'!$B267,'Faturamento SP2'!$Z$2:$Z$557,'Infos Relatório'!AG$1)</f>
        <v>0</v>
      </c>
      <c r="AH267" s="14">
        <f>SUMIFS('Faturamento SP2'!$G$2:$G$557,'Faturamento SP2'!$D$2:$D$557,'Infos Relatório'!$B$245,'Faturamento SP2'!$E$2:$E$557,'Infos Relatório'!$B267,'Faturamento SP2'!$Z$2:$Z$557,'Infos Relatório'!AG$1)</f>
        <v>0</v>
      </c>
      <c r="AI267" s="14">
        <f>SUMIFS('Faturamento SP2'!$J$2:$J$557,'Faturamento SP2'!$D$2:$D$557,'Infos Relatório'!$B$245,'Faturamento SP2'!$E$2:$E$557,'Infos Relatório'!$B267,'Faturamento SP2'!$Z$2:$Z$557,'Infos Relatório'!AG$1)</f>
        <v>0</v>
      </c>
      <c r="AJ267" s="15">
        <f>SUMIFS('Faturamento SP2'!$O$2:$O$557,'Faturamento SP2'!$D$2:$D$557,'Infos Relatório'!$B$245,'Faturamento SP2'!$E$2:$E$557,'Infos Relatório'!$B267,'Faturamento SP2'!$Z$2:$Z$557,'Infos Relatório'!AG$1,'Faturamento SP2'!$T$2:$T$557,"Sim")+SUMIFS('Faturamento SP2'!$P$2:$P$557,'Faturamento SP2'!$D$2:$D$557,'Infos Relatório'!$B$245,'Faturamento SP2'!$E$2:$E$557,'Infos Relatório'!$B267,'Faturamento SP2'!$Z$2:$Z$557,'Infos Relatório'!AG$1,'Faturamento SP2'!$T$2:$T$557,"Sim")</f>
        <v>0</v>
      </c>
      <c r="AK267" s="27" t="e">
        <f t="shared" si="101"/>
        <v>#DIV/0!</v>
      </c>
      <c r="AL267" s="24">
        <f>SUMIFS('Faturamento SP2'!$H$2:$H$557,'Faturamento SP2'!$D$2:$D$557,'Infos Relatório'!$B$245,'Faturamento SP2'!$E$2:$E$557,'Infos Relatório'!$B267,'Faturamento SP2'!$Z$2:$Z$557,'Infos Relatório'!AG$1)</f>
        <v>0</v>
      </c>
      <c r="AM267" s="23">
        <f>COUNTIFS('Faturamento SP2'!$D$2:$D$557,'Infos Relatório'!$B$245,'Faturamento SP2'!$E$2:$E$557,'Infos Relatório'!$B267,'Faturamento SP2'!$Z$2:$Z$557,'Infos Relatório'!AM$1)</f>
        <v>0</v>
      </c>
      <c r="AN267" s="14">
        <f>SUMIFS('Faturamento SP2'!$G$2:$G$557,'Faturamento SP2'!$D$2:$D$557,'Infos Relatório'!$B$245,'Faturamento SP2'!$E$2:$E$557,'Infos Relatório'!$B267,'Faturamento SP2'!$Z$2:$Z$557,'Infos Relatório'!AM$1)</f>
        <v>0</v>
      </c>
      <c r="AO267" s="14">
        <f>SUMIFS('Faturamento SP2'!$J$2:$J$557,'Faturamento SP2'!$D$2:$D$557,'Infos Relatório'!$B$245,'Faturamento SP2'!$E$2:$E$557,'Infos Relatório'!$B267,'Faturamento SP2'!$Z$2:$Z$557,'Infos Relatório'!AM$1)</f>
        <v>0</v>
      </c>
      <c r="AP267" s="15">
        <f>SUMIFS('Faturamento SP2'!$O$2:$O$557,'Faturamento SP2'!$D$2:$D$557,'Infos Relatório'!$B$245,'Faturamento SP2'!$E$2:$E$557,'Infos Relatório'!$B267,'Faturamento SP2'!$Z$2:$Z$557,'Infos Relatório'!AM$1,'Faturamento SP2'!$T$2:$T$557,"Sim")+SUMIFS('Faturamento SP2'!$P$2:$P$557,'Faturamento SP2'!$D$2:$D$557,'Infos Relatório'!$B$245,'Faturamento SP2'!$E$2:$E$557,'Infos Relatório'!$B267,'Faturamento SP2'!$Z$2:$Z$557,'Infos Relatório'!AM$1,'Faturamento SP2'!$T$2:$T$557,"Sim")</f>
        <v>0</v>
      </c>
      <c r="AQ267" s="27" t="e">
        <f t="shared" si="102"/>
        <v>#DIV/0!</v>
      </c>
      <c r="AR267" s="24">
        <f>SUMIFS('Faturamento SP2'!$H$2:$H$557,'Faturamento SP2'!$D$2:$D$557,'Infos Relatório'!$B$245,'Faturamento SP2'!$E$2:$E$557,'Infos Relatório'!$B267,'Faturamento SP2'!$Z$2:$Z$557,'Infos Relatório'!AM$1)</f>
        <v>0</v>
      </c>
      <c r="AS267" s="23">
        <f>COUNTIFS('Faturamento SP2'!$D$2:$D$557,'Infos Relatório'!$B$245,'Faturamento SP2'!$E$2:$E$557,'Infos Relatório'!$B267,'Faturamento SP2'!$Z$2:$Z$557,'Infos Relatório'!AS$1)</f>
        <v>0</v>
      </c>
      <c r="AT267" s="14">
        <f>SUMIFS('Faturamento SP2'!$G$2:$G$557,'Faturamento SP2'!$D$2:$D$557,'Infos Relatório'!$B$245,'Faturamento SP2'!$E$2:$E$557,'Infos Relatório'!$B267,'Faturamento SP2'!$Z$2:$Z$557,'Infos Relatório'!AS$1)</f>
        <v>0</v>
      </c>
      <c r="AU267" s="14">
        <f>SUMIFS('Faturamento SP2'!$J$2:$J$557,'Faturamento SP2'!$D$2:$D$557,'Infos Relatório'!$B$245,'Faturamento SP2'!$E$2:$E$557,'Infos Relatório'!$B267,'Faturamento SP2'!$Z$2:$Z$557,'Infos Relatório'!AS$1)</f>
        <v>0</v>
      </c>
      <c r="AV267" s="15">
        <f>SUMIFS('Faturamento SP2'!$O$2:$O$557,'Faturamento SP2'!$D$2:$D$557,'Infos Relatório'!$B$245,'Faturamento SP2'!$E$2:$E$557,'Infos Relatório'!$B267,'Faturamento SP2'!$Z$2:$Z$557,'Infos Relatório'!AS$1,'Faturamento SP2'!$T$2:$T$557,"Sim")+SUMIFS('Faturamento SP2'!$P$2:$P$557,'Faturamento SP2'!$D$2:$D$557,'Infos Relatório'!$B$245,'Faturamento SP2'!$E$2:$E$557,'Infos Relatório'!$B267,'Faturamento SP2'!$Z$2:$Z$557,'Infos Relatório'!AS$1,'Faturamento SP2'!$T$2:$T$557,"Sim")</f>
        <v>0</v>
      </c>
      <c r="AW267" s="27" t="e">
        <f t="shared" si="103"/>
        <v>#DIV/0!</v>
      </c>
      <c r="AX267" s="24">
        <f>SUMIFS('Faturamento SP2'!$H$2:$H$557,'Faturamento SP2'!$D$2:$D$557,'Infos Relatório'!$B$245,'Faturamento SP2'!$E$2:$E$557,'Infos Relatório'!$B267,'Faturamento SP2'!$Z$2:$Z$557,'Infos Relatório'!AS$1)</f>
        <v>0</v>
      </c>
      <c r="AY267" s="23">
        <f>COUNTIFS('Faturamento SP2'!$D$2:$D$557,'Infos Relatório'!$B$245,'Faturamento SP2'!$E$2:$E$557,'Infos Relatório'!$B267,'Faturamento SP2'!$Z$2:$Z$557,'Infos Relatório'!AY$1)</f>
        <v>0</v>
      </c>
      <c r="AZ267" s="14">
        <f>SUMIFS('Faturamento SP2'!$G$2:$G$557,'Faturamento SP2'!$D$2:$D$557,'Infos Relatório'!$B$245,'Faturamento SP2'!$E$2:$E$557,'Infos Relatório'!$B267,'Faturamento SP2'!$Z$2:$Z$557,'Infos Relatório'!AY$1)</f>
        <v>0</v>
      </c>
      <c r="BA267" s="14">
        <f>SUMIFS('Faturamento SP2'!$J$2:$J$557,'Faturamento SP2'!$D$2:$D$557,'Infos Relatório'!$B$245,'Faturamento SP2'!$E$2:$E$557,'Infos Relatório'!$B267,'Faturamento SP2'!$Z$2:$Z$557,'Infos Relatório'!AY$1)</f>
        <v>0</v>
      </c>
      <c r="BB267" s="15">
        <f>SUMIFS('Faturamento SP2'!$O$2:$O$557,'Faturamento SP2'!$D$2:$D$557,'Infos Relatório'!$B$245,'Faturamento SP2'!$E$2:$E$557,'Infos Relatório'!$B267,'Faturamento SP2'!$Z$2:$Z$557,'Infos Relatório'!AY$1,'Faturamento SP2'!$T$2:$T$557,"Sim")+SUMIFS('Faturamento SP2'!$P$2:$P$557,'Faturamento SP2'!$D$2:$D$557,'Infos Relatório'!$B$245,'Faturamento SP2'!$E$2:$E$557,'Infos Relatório'!$B267,'Faturamento SP2'!$Z$2:$Z$557,'Infos Relatório'!AY$1,'Faturamento SP2'!$T$2:$T$557,"Sim")</f>
        <v>0</v>
      </c>
      <c r="BC267" s="27" t="e">
        <f t="shared" si="104"/>
        <v>#DIV/0!</v>
      </c>
      <c r="BD267" s="24">
        <f>SUMIFS('Faturamento SP2'!$H$2:$H$557,'Faturamento SP2'!$D$2:$D$557,'Infos Relatório'!$B$245,'Faturamento SP2'!$E$2:$E$557,'Infos Relatório'!$B267,'Faturamento SP2'!$Z$2:$Z$557,'Infos Relatório'!AY$1)</f>
        <v>0</v>
      </c>
      <c r="BE267" s="23">
        <f>COUNTIFS('Faturamento SP2'!$D$2:$D$557,'Infos Relatório'!$B$245,'Faturamento SP2'!$E$2:$E$557,'Infos Relatório'!$B267,'Faturamento SP2'!$Z$2:$Z$557,'Infos Relatório'!BE$1)</f>
        <v>0</v>
      </c>
      <c r="BF267" s="14">
        <f>SUMIFS('Faturamento SP2'!$G$2:$G$557,'Faturamento SP2'!$D$2:$D$557,'Infos Relatório'!$B$245,'Faturamento SP2'!$E$2:$E$557,'Infos Relatório'!$B267,'Faturamento SP2'!$Z$2:$Z$557,'Infos Relatório'!BE$1)</f>
        <v>0</v>
      </c>
      <c r="BG267" s="14">
        <f>SUMIFS('Faturamento SP2'!$J$2:$J$557,'Faturamento SP2'!$D$2:$D$557,'Infos Relatório'!$B$245,'Faturamento SP2'!$E$2:$E$557,'Infos Relatório'!$B267,'Faturamento SP2'!$Z$2:$Z$557,'Infos Relatório'!BE$1)</f>
        <v>0</v>
      </c>
      <c r="BH267" s="15">
        <f>SUMIFS('Faturamento SP2'!$O$2:$O$557,'Faturamento SP2'!$D$2:$D$557,'Infos Relatório'!$B$245,'Faturamento SP2'!$E$2:$E$557,'Infos Relatório'!$B267,'Faturamento SP2'!$Z$2:$Z$557,'Infos Relatório'!BE$1,'Faturamento SP2'!$T$2:$T$557,"Sim")+SUMIFS('Faturamento SP2'!$P$2:$P$557,'Faturamento SP2'!$D$2:$D$557,'Infos Relatório'!$B$245,'Faturamento SP2'!$E$2:$E$557,'Infos Relatório'!$B267,'Faturamento SP2'!$Z$2:$Z$557,'Infos Relatório'!BE$1,'Faturamento SP2'!$T$2:$T$557,"Sim")</f>
        <v>0</v>
      </c>
      <c r="BI267" s="27" t="e">
        <f t="shared" si="105"/>
        <v>#DIV/0!</v>
      </c>
      <c r="BJ267" s="24">
        <f>SUMIFS('Faturamento SP2'!$H$2:$H$557,'Faturamento SP2'!$D$2:$D$557,'Infos Relatório'!$B$245,'Faturamento SP2'!$E$2:$E$557,'Infos Relatório'!$B267,'Faturamento SP2'!$Z$2:$Z$557,'Infos Relatório'!BE$1)</f>
        <v>0</v>
      </c>
      <c r="BK267" s="23">
        <f>COUNTIFS('Faturamento SP2'!$D$2:$D$557,'Infos Relatório'!$B$245,'Faturamento SP2'!$E$2:$E$557,'Infos Relatório'!$B267,'Faturamento SP2'!$Z$2:$Z$557,'Infos Relatório'!BK$1)</f>
        <v>0</v>
      </c>
      <c r="BL267" s="14">
        <f>SUMIFS('Faturamento SP2'!$G$2:$G$557,'Faturamento SP2'!$D$2:$D$557,'Infos Relatório'!$B$245,'Faturamento SP2'!$E$2:$E$557,'Infos Relatório'!$B267,'Faturamento SP2'!$Z$2:$Z$557,'Infos Relatório'!BK$1)</f>
        <v>0</v>
      </c>
      <c r="BM267" s="14">
        <f>SUMIFS('Faturamento SP2'!$J$2:$J$557,'Faturamento SP2'!$D$2:$D$557,'Infos Relatório'!$B$245,'Faturamento SP2'!$E$2:$E$557,'Infos Relatório'!$B267,'Faturamento SP2'!$Z$2:$Z$557,'Infos Relatório'!BK$1)</f>
        <v>0</v>
      </c>
      <c r="BN267" s="15">
        <f>SUMIFS('Faturamento SP2'!$O$2:$O$557,'Faturamento SP2'!$D$2:$D$557,'Infos Relatório'!$B$245,'Faturamento SP2'!$E$2:$E$557,'Infos Relatório'!$B267,'Faturamento SP2'!$Z$2:$Z$557,'Infos Relatório'!BK$1,'Faturamento SP2'!$T$2:$T$557,"Sim")+SUMIFS('Faturamento SP2'!$P$2:$P$557,'Faturamento SP2'!$D$2:$D$557,'Infos Relatório'!$B$245,'Faturamento SP2'!$E$2:$E$557,'Infos Relatório'!$B267,'Faturamento SP2'!$Z$2:$Z$557,'Infos Relatório'!BK$1,'Faturamento SP2'!$T$2:$T$557,"Sim")</f>
        <v>0</v>
      </c>
      <c r="BO267" s="27" t="e">
        <f t="shared" si="106"/>
        <v>#DIV/0!</v>
      </c>
      <c r="BP267" s="24">
        <f>SUMIFS('Faturamento SP2'!$H$2:$H$557,'Faturamento SP2'!$D$2:$D$557,'Infos Relatório'!$B$245,'Faturamento SP2'!$E$2:$E$557,'Infos Relatório'!$B267,'Faturamento SP2'!$Z$2:$Z$557,'Infos Relatório'!BK$1)</f>
        <v>0</v>
      </c>
      <c r="BQ267" s="23">
        <f>COUNTIFS('Faturamento SP2'!$D$2:$D$557,'Infos Relatório'!$B$245,'Faturamento SP2'!$E$2:$E$557,'Infos Relatório'!$B267,'Faturamento SP2'!$Z$2:$Z$557,'Infos Relatório'!BQ$1)</f>
        <v>0</v>
      </c>
      <c r="BR267" s="14">
        <f>SUMIFS('Faturamento SP2'!$G$2:$G$557,'Faturamento SP2'!$D$2:$D$557,'Infos Relatório'!$B$245,'Faturamento SP2'!$E$2:$E$557,'Infos Relatório'!$B267,'Faturamento SP2'!$Z$2:$Z$557,'Infos Relatório'!BQ$1)</f>
        <v>0</v>
      </c>
      <c r="BS267" s="14">
        <f>SUMIFS('Faturamento SP2'!$J$2:$J$557,'Faturamento SP2'!$D$2:$D$557,'Infos Relatório'!$B$245,'Faturamento SP2'!$E$2:$E$557,'Infos Relatório'!$B267,'Faturamento SP2'!$Z$2:$Z$557,'Infos Relatório'!BQ$1)</f>
        <v>0</v>
      </c>
      <c r="BT267" s="15">
        <f>SUMIFS('Faturamento SP2'!$O$2:$O$557,'Faturamento SP2'!$D$2:$D$557,'Infos Relatório'!$B$245,'Faturamento SP2'!$E$2:$E$557,'Infos Relatório'!$B267,'Faturamento SP2'!$Z$2:$Z$557,'Infos Relatório'!BQ$1,'Faturamento SP2'!$T$2:$T$557,"Sim")+SUMIFS('Faturamento SP2'!$P$2:$P$557,'Faturamento SP2'!$D$2:$D$557,'Infos Relatório'!$B$245,'Faturamento SP2'!$E$2:$E$557,'Infos Relatório'!$B267,'Faturamento SP2'!$Z$2:$Z$557,'Infos Relatório'!BQ$1,'Faturamento SP2'!$T$2:$T$557,"Sim")</f>
        <v>0</v>
      </c>
      <c r="BU267" s="27" t="e">
        <f t="shared" si="107"/>
        <v>#DIV/0!</v>
      </c>
      <c r="BV267" s="24">
        <f>SUMIFS('Faturamento SP2'!$H$2:$H$557,'Faturamento SP2'!$D$2:$D$557,'Infos Relatório'!$B$245,'Faturamento SP2'!$E$2:$E$557,'Infos Relatório'!$B267,'Faturamento SP2'!$Z$2:$Z$557,'Infos Relatório'!BQ$1)</f>
        <v>0</v>
      </c>
    </row>
    <row r="268" spans="2:74">
      <c r="B268" s="17" t="s">
        <v>261</v>
      </c>
      <c r="C268" s="23">
        <f>COUNTIFS('Faturamento SP2'!$D$2:$D$557,'Infos Relatório'!$B$245,'Faturamento SP2'!$E$2:$E$557,'Infos Relatório'!$B268,'Faturamento SP2'!$Z$2:$Z$557,'Infos Relatório'!C$1)</f>
        <v>0</v>
      </c>
      <c r="D268" s="14">
        <f>SUMIFS('Faturamento SP2'!$G$2:$G$557,'Faturamento SP2'!$D$2:$D$557,'Infos Relatório'!$B$245,'Faturamento SP2'!$E$2:$E$557,'Infos Relatório'!$B268,'Faturamento SP2'!$Z$2:$Z$557,'Infos Relatório'!C$1)</f>
        <v>0</v>
      </c>
      <c r="E268" s="55">
        <f>SUMIFS('Faturamento SP2'!$J$2:$J$557,'Faturamento SP2'!$D$2:$D$557,'Infos Relatório'!$B$245,'Faturamento SP2'!$E$2:$E$557,'Infos Relatório'!$B268,'Faturamento SP2'!$Z$2:$Z$557,'Infos Relatório'!C$1)</f>
        <v>0</v>
      </c>
      <c r="F268" s="15">
        <f>SUMIFS('Faturamento SP2'!$O$2:$O$557,'Faturamento SP2'!$D$2:$D$557,'Infos Relatório'!$B$245,'Faturamento SP2'!$E$2:$E$557,'Infos Relatório'!$B268,'Faturamento SP2'!$Z$2:$Z$557,'Infos Relatório'!C$1,'Faturamento SP2'!$T$2:$T$557,"Sim")+SUMIFS('Faturamento SP2'!$P$2:$P$557,'Faturamento SP2'!$D$2:$D$557,'Infos Relatório'!$B$245,'Faturamento SP2'!$E$2:$E$557,'Infos Relatório'!$B268,'Faturamento SP2'!$Z$2:$Z$557,'Infos Relatório'!C$1,'Faturamento SP2'!$T$2:$T$557,"Sim")</f>
        <v>0</v>
      </c>
      <c r="G268" s="60" t="e">
        <f t="shared" si="96"/>
        <v>#DIV/0!</v>
      </c>
      <c r="H268" s="24">
        <f>SUMIFS('Faturamento SP2'!$H$2:$H$557,'Faturamento SP2'!$D$2:$D$557,'Infos Relatório'!$B$245,'Faturamento SP2'!$E$2:$E$557,'Infos Relatório'!$B268,'Faturamento SP2'!$Z$2:$Z$557,'Infos Relatório'!C$1)</f>
        <v>0</v>
      </c>
      <c r="I268" s="23">
        <f>COUNTIFS('Faturamento SP2'!$D$2:$D$557,'Infos Relatório'!$B$245,'Faturamento SP2'!$E$2:$E$557,'Infos Relatório'!$B268,'Faturamento SP2'!$Z$2:$Z$557,'Infos Relatório'!I$1)</f>
        <v>0</v>
      </c>
      <c r="J268" s="14">
        <f>SUMIFS('Faturamento SP2'!$G$2:$G$557,'Faturamento SP2'!$D$2:$D$557,'Infos Relatório'!$B$245,'Faturamento SP2'!$E$2:$E$557,'Infos Relatório'!$B268,'Faturamento SP2'!$Z$2:$Z$557,'Infos Relatório'!I$1)</f>
        <v>0</v>
      </c>
      <c r="K268" s="55">
        <f>SUMIFS('Faturamento SP2'!$J$2:$J$557,'Faturamento SP2'!$D$2:$D$557,'Infos Relatório'!$B$245,'Faturamento SP2'!$E$2:$E$557,'Infos Relatório'!$B268,'Faturamento SP2'!$Z$2:$Z$557,'Infos Relatório'!I$1)</f>
        <v>0</v>
      </c>
      <c r="L268" s="15">
        <f>SUMIFS('Faturamento SP2'!$O$2:$O$557,'Faturamento SP2'!$D$2:$D$557,'Infos Relatório'!$B$245,'Faturamento SP2'!$E$2:$E$557,'Infos Relatório'!$B268,'Faturamento SP2'!$Z$2:$Z$557,'Infos Relatório'!I$1,'Faturamento SP2'!$T$2:$T$557,"Sim")+SUMIFS('Faturamento SP2'!$P$2:$P$557,'Faturamento SP2'!$D$2:$D$557,'Infos Relatório'!$B$245,'Faturamento SP2'!$E$2:$E$557,'Infos Relatório'!$B268,'Faturamento SP2'!$Z$2:$Z$557,'Infos Relatório'!I$1,'Faturamento SP2'!$T$2:$T$557,"Sim")</f>
        <v>0</v>
      </c>
      <c r="M268" s="27" t="e">
        <f t="shared" si="97"/>
        <v>#DIV/0!</v>
      </c>
      <c r="N268" s="24">
        <f>SUMIFS('Faturamento SP2'!$H$2:$H$557,'Faturamento SP2'!$D$2:$D$557,'Infos Relatório'!$B$245,'Faturamento SP2'!$E$2:$E$557,'Infos Relatório'!$B268,'Faturamento SP2'!$Z$2:$Z$557,'Infos Relatório'!I$1)</f>
        <v>0</v>
      </c>
      <c r="O268" s="23">
        <f>COUNTIFS('Faturamento SP2'!$D$2:$D$557,'Infos Relatório'!$B$245,'Faturamento SP2'!$E$2:$E$557,'Infos Relatório'!$B268,'Faturamento SP2'!$Z$2:$Z$557,'Infos Relatório'!O$1)</f>
        <v>0</v>
      </c>
      <c r="P268" s="14">
        <f>SUMIFS('Faturamento SP2'!$G$2:$G$557,'Faturamento SP2'!$D$2:$D$557,'Infos Relatório'!$B$245,'Faturamento SP2'!$E$2:$E$557,'Infos Relatório'!$B268,'Faturamento SP2'!$Z$2:$Z$557,'Infos Relatório'!O$1)</f>
        <v>0</v>
      </c>
      <c r="Q268" s="14">
        <f>SUMIFS('Faturamento SP2'!$J$2:$J$557,'Faturamento SP2'!$D$2:$D$557,'Infos Relatório'!$B$245,'Faturamento SP2'!$E$2:$E$557,'Infos Relatório'!$B268,'Faturamento SP2'!$Z$2:$Z$557,'Infos Relatório'!O$1)</f>
        <v>0</v>
      </c>
      <c r="R268" s="15">
        <f>SUMIFS('Faturamento SP2'!$O$2:$O$557,'Faturamento SP2'!$D$2:$D$557,'Infos Relatório'!$B$245,'Faturamento SP2'!$E$2:$E$557,'Infos Relatório'!$B268,'Faturamento SP2'!$Z$2:$Z$557,'Infos Relatório'!O$1,'Faturamento SP2'!$T$2:$T$557,"Sim")+SUMIFS('Faturamento SP2'!$P$2:$P$557,'Faturamento SP2'!$D$2:$D$557,'Infos Relatório'!$B$245,'Faturamento SP2'!$E$2:$E$557,'Infos Relatório'!$B268,'Faturamento SP2'!$Z$2:$Z$557,'Infos Relatório'!O$1,'Faturamento SP2'!$T$2:$T$557,"Sim")</f>
        <v>0</v>
      </c>
      <c r="S268" s="27" t="e">
        <f t="shared" si="98"/>
        <v>#DIV/0!</v>
      </c>
      <c r="T268" s="24">
        <f>SUMIFS('Faturamento SP2'!$H$2:$H$557,'Faturamento SP2'!$D$2:$D$557,'Infos Relatório'!$B$245,'Faturamento SP2'!$E$2:$E$557,'Infos Relatório'!$B268,'Faturamento SP2'!$Z$2:$Z$557,'Infos Relatório'!O$1)</f>
        <v>0</v>
      </c>
      <c r="U268" s="23">
        <f>COUNTIFS('Faturamento SP2'!$D$2:$D$557,'Infos Relatório'!$B$245,'Faturamento SP2'!$E$2:$E$557,'Infos Relatório'!$B268,'Faturamento SP2'!$Z$2:$Z$557,'Infos Relatório'!U$1)</f>
        <v>0</v>
      </c>
      <c r="V268" s="14">
        <f>SUMIFS('Faturamento SP2'!$G$2:$G$557,'Faturamento SP2'!$D$2:$D$557,'Infos Relatório'!$B$245,'Faturamento SP2'!$E$2:$E$557,'Infos Relatório'!$B268,'Faturamento SP2'!$Z$2:$Z$557,'Infos Relatório'!U$1)</f>
        <v>0</v>
      </c>
      <c r="W268" s="14">
        <f>SUMIFS('Faturamento SP2'!$J$2:$J$557,'Faturamento SP2'!$D$2:$D$557,'Infos Relatório'!$B$245,'Faturamento SP2'!$E$2:$E$557,'Infos Relatório'!$B268,'Faturamento SP2'!$Z$2:$Z$557,'Infos Relatório'!U$1)</f>
        <v>0</v>
      </c>
      <c r="X268" s="15">
        <f>SUMIFS('Faturamento SP2'!$O$2:$O$557,'Faturamento SP2'!$D$2:$D$557,'Infos Relatório'!$B$245,'Faturamento SP2'!$E$2:$E$557,'Infos Relatório'!$B268,'Faturamento SP2'!$Z$2:$Z$557,'Infos Relatório'!U$1,'Faturamento SP2'!$T$2:$T$557,"Sim")+SUMIFS('Faturamento SP2'!$P$2:$P$557,'Faturamento SP2'!$D$2:$D$557,'Infos Relatório'!$B$245,'Faturamento SP2'!$E$2:$E$557,'Infos Relatório'!$B268,'Faturamento SP2'!$Z$2:$Z$557,'Infos Relatório'!U$1,'Faturamento SP2'!$T$2:$T$557,"Sim")</f>
        <v>0</v>
      </c>
      <c r="Y268" s="27" t="e">
        <f t="shared" si="99"/>
        <v>#DIV/0!</v>
      </c>
      <c r="Z268" s="24">
        <f>SUMIFS('Faturamento SP2'!$H$2:$H$557,'Faturamento SP2'!$D$2:$D$557,'Infos Relatório'!$B$245,'Faturamento SP2'!$E$2:$E$557,'Infos Relatório'!$B268,'Faturamento SP2'!$Z$2:$Z$557,'Infos Relatório'!U$1)</f>
        <v>0</v>
      </c>
      <c r="AA268" s="23">
        <f>COUNTIFS('Faturamento SP2'!$D$2:$D$557,'Infos Relatório'!$B$245,'Faturamento SP2'!$E$2:$E$557,'Infos Relatório'!$B268,'Faturamento SP2'!$Z$2:$Z$557,'Infos Relatório'!AA$1)</f>
        <v>0</v>
      </c>
      <c r="AB268" s="14">
        <f>SUMIFS('Faturamento SP2'!$G$2:$G$557,'Faturamento SP2'!$D$2:$D$557,'Infos Relatório'!$B$245,'Faturamento SP2'!$E$2:$E$557,'Infos Relatório'!$B268,'Faturamento SP2'!$Z$2:$Z$557,'Infos Relatório'!AA$1)</f>
        <v>0</v>
      </c>
      <c r="AC268" s="14">
        <f>SUMIFS('Faturamento SP2'!$J$2:$J$557,'Faturamento SP2'!$D$2:$D$557,'Infos Relatório'!$B$245,'Faturamento SP2'!$E$2:$E$557,'Infos Relatório'!$B268,'Faturamento SP2'!$Z$2:$Z$557,'Infos Relatório'!AA$1)</f>
        <v>0</v>
      </c>
      <c r="AD268" s="15">
        <f>SUMIFS('Faturamento SP2'!$O$2:$O$557,'Faturamento SP2'!$D$2:$D$557,'Infos Relatório'!$B$245,'Faturamento SP2'!$E$2:$E$557,'Infos Relatório'!$B268,'Faturamento SP2'!$Z$2:$Z$557,'Infos Relatório'!AA$1,'Faturamento SP2'!$T$2:$T$557,"Sim")+SUMIFS('Faturamento SP2'!$P$2:$P$557,'Faturamento SP2'!$D$2:$D$557,'Infos Relatório'!$B$245,'Faturamento SP2'!$E$2:$E$557,'Infos Relatório'!$B268,'Faturamento SP2'!$Z$2:$Z$557,'Infos Relatório'!AA$1,'Faturamento SP2'!$T$2:$T$557,"Sim")</f>
        <v>0</v>
      </c>
      <c r="AE268" s="27" t="e">
        <f t="shared" si="100"/>
        <v>#DIV/0!</v>
      </c>
      <c r="AF268" s="24">
        <f>SUMIFS('Faturamento SP2'!$H$2:$H$557,'Faturamento SP2'!$D$2:$D$557,'Infos Relatório'!$B$245,'Faturamento SP2'!$E$2:$E$557,'Infos Relatório'!$B268,'Faturamento SP2'!$Z$2:$Z$557,'Infos Relatório'!AA$1)</f>
        <v>0</v>
      </c>
      <c r="AG268" s="23">
        <f>COUNTIFS('Faturamento SP2'!$D$2:$D$557,'Infos Relatório'!$B$245,'Faturamento SP2'!$E$2:$E$557,'Infos Relatório'!$B268,'Faturamento SP2'!$Z$2:$Z$557,'Infos Relatório'!AG$1)</f>
        <v>0</v>
      </c>
      <c r="AH268" s="14">
        <f>SUMIFS('Faturamento SP2'!$G$2:$G$557,'Faturamento SP2'!$D$2:$D$557,'Infos Relatório'!$B$245,'Faturamento SP2'!$E$2:$E$557,'Infos Relatório'!$B268,'Faturamento SP2'!$Z$2:$Z$557,'Infos Relatório'!AG$1)</f>
        <v>0</v>
      </c>
      <c r="AI268" s="14">
        <f>SUMIFS('Faturamento SP2'!$J$2:$J$557,'Faturamento SP2'!$D$2:$D$557,'Infos Relatório'!$B$245,'Faturamento SP2'!$E$2:$E$557,'Infos Relatório'!$B268,'Faturamento SP2'!$Z$2:$Z$557,'Infos Relatório'!AG$1)</f>
        <v>0</v>
      </c>
      <c r="AJ268" s="15">
        <f>SUMIFS('Faturamento SP2'!$O$2:$O$557,'Faturamento SP2'!$D$2:$D$557,'Infos Relatório'!$B$245,'Faturamento SP2'!$E$2:$E$557,'Infos Relatório'!$B268,'Faturamento SP2'!$Z$2:$Z$557,'Infos Relatório'!AG$1,'Faturamento SP2'!$T$2:$T$557,"Sim")+SUMIFS('Faturamento SP2'!$P$2:$P$557,'Faturamento SP2'!$D$2:$D$557,'Infos Relatório'!$B$245,'Faturamento SP2'!$E$2:$E$557,'Infos Relatório'!$B268,'Faturamento SP2'!$Z$2:$Z$557,'Infos Relatório'!AG$1,'Faturamento SP2'!$T$2:$T$557,"Sim")</f>
        <v>0</v>
      </c>
      <c r="AK268" s="27" t="e">
        <f t="shared" si="101"/>
        <v>#DIV/0!</v>
      </c>
      <c r="AL268" s="24">
        <f>SUMIFS('Faturamento SP2'!$H$2:$H$557,'Faturamento SP2'!$D$2:$D$557,'Infos Relatório'!$B$245,'Faturamento SP2'!$E$2:$E$557,'Infos Relatório'!$B268,'Faturamento SP2'!$Z$2:$Z$557,'Infos Relatório'!AG$1)</f>
        <v>0</v>
      </c>
      <c r="AM268" s="23">
        <f>COUNTIFS('Faturamento SP2'!$D$2:$D$557,'Infos Relatório'!$B$245,'Faturamento SP2'!$E$2:$E$557,'Infos Relatório'!$B268,'Faturamento SP2'!$Z$2:$Z$557,'Infos Relatório'!AM$1)</f>
        <v>0</v>
      </c>
      <c r="AN268" s="14">
        <f>SUMIFS('Faturamento SP2'!$G$2:$G$557,'Faturamento SP2'!$D$2:$D$557,'Infos Relatório'!$B$245,'Faturamento SP2'!$E$2:$E$557,'Infos Relatório'!$B268,'Faturamento SP2'!$Z$2:$Z$557,'Infos Relatório'!AM$1)</f>
        <v>0</v>
      </c>
      <c r="AO268" s="14">
        <f>SUMIFS('Faturamento SP2'!$J$2:$J$557,'Faturamento SP2'!$D$2:$D$557,'Infos Relatório'!$B$245,'Faturamento SP2'!$E$2:$E$557,'Infos Relatório'!$B268,'Faturamento SP2'!$Z$2:$Z$557,'Infos Relatório'!AM$1)</f>
        <v>0</v>
      </c>
      <c r="AP268" s="15">
        <f>SUMIFS('Faturamento SP2'!$O$2:$O$557,'Faturamento SP2'!$D$2:$D$557,'Infos Relatório'!$B$245,'Faturamento SP2'!$E$2:$E$557,'Infos Relatório'!$B268,'Faturamento SP2'!$Z$2:$Z$557,'Infos Relatório'!AM$1,'Faturamento SP2'!$T$2:$T$557,"Sim")+SUMIFS('Faturamento SP2'!$P$2:$P$557,'Faturamento SP2'!$D$2:$D$557,'Infos Relatório'!$B$245,'Faturamento SP2'!$E$2:$E$557,'Infos Relatório'!$B268,'Faturamento SP2'!$Z$2:$Z$557,'Infos Relatório'!AM$1,'Faturamento SP2'!$T$2:$T$557,"Sim")</f>
        <v>0</v>
      </c>
      <c r="AQ268" s="27" t="e">
        <f t="shared" si="102"/>
        <v>#DIV/0!</v>
      </c>
      <c r="AR268" s="24">
        <f>SUMIFS('Faturamento SP2'!$H$2:$H$557,'Faturamento SP2'!$D$2:$D$557,'Infos Relatório'!$B$245,'Faturamento SP2'!$E$2:$E$557,'Infos Relatório'!$B268,'Faturamento SP2'!$Z$2:$Z$557,'Infos Relatório'!AM$1)</f>
        <v>0</v>
      </c>
      <c r="AS268" s="23">
        <f>COUNTIFS('Faturamento SP2'!$D$2:$D$557,'Infos Relatório'!$B$245,'Faturamento SP2'!$E$2:$E$557,'Infos Relatório'!$B268,'Faturamento SP2'!$Z$2:$Z$557,'Infos Relatório'!AS$1)</f>
        <v>0</v>
      </c>
      <c r="AT268" s="14">
        <f>SUMIFS('Faturamento SP2'!$G$2:$G$557,'Faturamento SP2'!$D$2:$D$557,'Infos Relatório'!$B$245,'Faturamento SP2'!$E$2:$E$557,'Infos Relatório'!$B268,'Faturamento SP2'!$Z$2:$Z$557,'Infos Relatório'!AS$1)</f>
        <v>0</v>
      </c>
      <c r="AU268" s="14">
        <f>SUMIFS('Faturamento SP2'!$J$2:$J$557,'Faturamento SP2'!$D$2:$D$557,'Infos Relatório'!$B$245,'Faturamento SP2'!$E$2:$E$557,'Infos Relatório'!$B268,'Faturamento SP2'!$Z$2:$Z$557,'Infos Relatório'!AS$1)</f>
        <v>0</v>
      </c>
      <c r="AV268" s="15">
        <f>SUMIFS('Faturamento SP2'!$O$2:$O$557,'Faturamento SP2'!$D$2:$D$557,'Infos Relatório'!$B$245,'Faturamento SP2'!$E$2:$E$557,'Infos Relatório'!$B268,'Faturamento SP2'!$Z$2:$Z$557,'Infos Relatório'!AS$1,'Faturamento SP2'!$T$2:$T$557,"Sim")+SUMIFS('Faturamento SP2'!$P$2:$P$557,'Faturamento SP2'!$D$2:$D$557,'Infos Relatório'!$B$245,'Faturamento SP2'!$E$2:$E$557,'Infos Relatório'!$B268,'Faturamento SP2'!$Z$2:$Z$557,'Infos Relatório'!AS$1,'Faturamento SP2'!$T$2:$T$557,"Sim")</f>
        <v>0</v>
      </c>
      <c r="AW268" s="27" t="e">
        <f t="shared" si="103"/>
        <v>#DIV/0!</v>
      </c>
      <c r="AX268" s="24">
        <f>SUMIFS('Faturamento SP2'!$H$2:$H$557,'Faturamento SP2'!$D$2:$D$557,'Infos Relatório'!$B$245,'Faturamento SP2'!$E$2:$E$557,'Infos Relatório'!$B268,'Faturamento SP2'!$Z$2:$Z$557,'Infos Relatório'!AS$1)</f>
        <v>0</v>
      </c>
      <c r="AY268" s="23">
        <f>COUNTIFS('Faturamento SP2'!$D$2:$D$557,'Infos Relatório'!$B$245,'Faturamento SP2'!$E$2:$E$557,'Infos Relatório'!$B268,'Faturamento SP2'!$Z$2:$Z$557,'Infos Relatório'!AY$1)</f>
        <v>0</v>
      </c>
      <c r="AZ268" s="14">
        <f>SUMIFS('Faturamento SP2'!$G$2:$G$557,'Faturamento SP2'!$D$2:$D$557,'Infos Relatório'!$B$245,'Faturamento SP2'!$E$2:$E$557,'Infos Relatório'!$B268,'Faturamento SP2'!$Z$2:$Z$557,'Infos Relatório'!AY$1)</f>
        <v>0</v>
      </c>
      <c r="BA268" s="14">
        <f>SUMIFS('Faturamento SP2'!$J$2:$J$557,'Faturamento SP2'!$D$2:$D$557,'Infos Relatório'!$B$245,'Faturamento SP2'!$E$2:$E$557,'Infos Relatório'!$B268,'Faturamento SP2'!$Z$2:$Z$557,'Infos Relatório'!AY$1)</f>
        <v>0</v>
      </c>
      <c r="BB268" s="15">
        <f>SUMIFS('Faturamento SP2'!$O$2:$O$557,'Faturamento SP2'!$D$2:$D$557,'Infos Relatório'!$B$245,'Faturamento SP2'!$E$2:$E$557,'Infos Relatório'!$B268,'Faturamento SP2'!$Z$2:$Z$557,'Infos Relatório'!AY$1,'Faturamento SP2'!$T$2:$T$557,"Sim")+SUMIFS('Faturamento SP2'!$P$2:$P$557,'Faturamento SP2'!$D$2:$D$557,'Infos Relatório'!$B$245,'Faturamento SP2'!$E$2:$E$557,'Infos Relatório'!$B268,'Faturamento SP2'!$Z$2:$Z$557,'Infos Relatório'!AY$1,'Faturamento SP2'!$T$2:$T$557,"Sim")</f>
        <v>0</v>
      </c>
      <c r="BC268" s="27" t="e">
        <f t="shared" si="104"/>
        <v>#DIV/0!</v>
      </c>
      <c r="BD268" s="24">
        <f>SUMIFS('Faturamento SP2'!$H$2:$H$557,'Faturamento SP2'!$D$2:$D$557,'Infos Relatório'!$B$245,'Faturamento SP2'!$E$2:$E$557,'Infos Relatório'!$B268,'Faturamento SP2'!$Z$2:$Z$557,'Infos Relatório'!AY$1)</f>
        <v>0</v>
      </c>
      <c r="BE268" s="23">
        <f>COUNTIFS('Faturamento SP2'!$D$2:$D$557,'Infos Relatório'!$B$245,'Faturamento SP2'!$E$2:$E$557,'Infos Relatório'!$B268,'Faturamento SP2'!$Z$2:$Z$557,'Infos Relatório'!BE$1)</f>
        <v>0</v>
      </c>
      <c r="BF268" s="14">
        <f>SUMIFS('Faturamento SP2'!$G$2:$G$557,'Faturamento SP2'!$D$2:$D$557,'Infos Relatório'!$B$245,'Faturamento SP2'!$E$2:$E$557,'Infos Relatório'!$B268,'Faturamento SP2'!$Z$2:$Z$557,'Infos Relatório'!BE$1)</f>
        <v>0</v>
      </c>
      <c r="BG268" s="14">
        <f>SUMIFS('Faturamento SP2'!$J$2:$J$557,'Faturamento SP2'!$D$2:$D$557,'Infos Relatório'!$B$245,'Faturamento SP2'!$E$2:$E$557,'Infos Relatório'!$B268,'Faturamento SP2'!$Z$2:$Z$557,'Infos Relatório'!BE$1)</f>
        <v>0</v>
      </c>
      <c r="BH268" s="15">
        <f>SUMIFS('Faturamento SP2'!$O$2:$O$557,'Faturamento SP2'!$D$2:$D$557,'Infos Relatório'!$B$245,'Faturamento SP2'!$E$2:$E$557,'Infos Relatório'!$B268,'Faturamento SP2'!$Z$2:$Z$557,'Infos Relatório'!BE$1,'Faturamento SP2'!$T$2:$T$557,"Sim")+SUMIFS('Faturamento SP2'!$P$2:$P$557,'Faturamento SP2'!$D$2:$D$557,'Infos Relatório'!$B$245,'Faturamento SP2'!$E$2:$E$557,'Infos Relatório'!$B268,'Faturamento SP2'!$Z$2:$Z$557,'Infos Relatório'!BE$1,'Faturamento SP2'!$T$2:$T$557,"Sim")</f>
        <v>0</v>
      </c>
      <c r="BI268" s="27" t="e">
        <f t="shared" si="105"/>
        <v>#DIV/0!</v>
      </c>
      <c r="BJ268" s="24">
        <f>SUMIFS('Faturamento SP2'!$H$2:$H$557,'Faturamento SP2'!$D$2:$D$557,'Infos Relatório'!$B$245,'Faturamento SP2'!$E$2:$E$557,'Infos Relatório'!$B268,'Faturamento SP2'!$Z$2:$Z$557,'Infos Relatório'!BE$1)</f>
        <v>0</v>
      </c>
      <c r="BK268" s="23">
        <f>COUNTIFS('Faturamento SP2'!$D$2:$D$557,'Infos Relatório'!$B$245,'Faturamento SP2'!$E$2:$E$557,'Infos Relatório'!$B268,'Faturamento SP2'!$Z$2:$Z$557,'Infos Relatório'!BK$1)</f>
        <v>0</v>
      </c>
      <c r="BL268" s="14">
        <f>SUMIFS('Faturamento SP2'!$G$2:$G$557,'Faturamento SP2'!$D$2:$D$557,'Infos Relatório'!$B$245,'Faturamento SP2'!$E$2:$E$557,'Infos Relatório'!$B268,'Faturamento SP2'!$Z$2:$Z$557,'Infos Relatório'!BK$1)</f>
        <v>0</v>
      </c>
      <c r="BM268" s="14">
        <f>SUMIFS('Faturamento SP2'!$J$2:$J$557,'Faturamento SP2'!$D$2:$D$557,'Infos Relatório'!$B$245,'Faturamento SP2'!$E$2:$E$557,'Infos Relatório'!$B268,'Faturamento SP2'!$Z$2:$Z$557,'Infos Relatório'!BK$1)</f>
        <v>0</v>
      </c>
      <c r="BN268" s="15">
        <f>SUMIFS('Faturamento SP2'!$O$2:$O$557,'Faturamento SP2'!$D$2:$D$557,'Infos Relatório'!$B$245,'Faturamento SP2'!$E$2:$E$557,'Infos Relatório'!$B268,'Faturamento SP2'!$Z$2:$Z$557,'Infos Relatório'!BK$1,'Faturamento SP2'!$T$2:$T$557,"Sim")+SUMIFS('Faturamento SP2'!$P$2:$P$557,'Faturamento SP2'!$D$2:$D$557,'Infos Relatório'!$B$245,'Faturamento SP2'!$E$2:$E$557,'Infos Relatório'!$B268,'Faturamento SP2'!$Z$2:$Z$557,'Infos Relatório'!BK$1,'Faturamento SP2'!$T$2:$T$557,"Sim")</f>
        <v>0</v>
      </c>
      <c r="BO268" s="27" t="e">
        <f t="shared" si="106"/>
        <v>#DIV/0!</v>
      </c>
      <c r="BP268" s="24">
        <f>SUMIFS('Faturamento SP2'!$H$2:$H$557,'Faturamento SP2'!$D$2:$D$557,'Infos Relatório'!$B$245,'Faturamento SP2'!$E$2:$E$557,'Infos Relatório'!$B268,'Faturamento SP2'!$Z$2:$Z$557,'Infos Relatório'!BK$1)</f>
        <v>0</v>
      </c>
      <c r="BQ268" s="23">
        <f>COUNTIFS('Faturamento SP2'!$D$2:$D$557,'Infos Relatório'!$B$245,'Faturamento SP2'!$E$2:$E$557,'Infos Relatório'!$B268,'Faturamento SP2'!$Z$2:$Z$557,'Infos Relatório'!BQ$1)</f>
        <v>0</v>
      </c>
      <c r="BR268" s="14">
        <f>SUMIFS('Faturamento SP2'!$G$2:$G$557,'Faturamento SP2'!$D$2:$D$557,'Infos Relatório'!$B$245,'Faturamento SP2'!$E$2:$E$557,'Infos Relatório'!$B268,'Faturamento SP2'!$Z$2:$Z$557,'Infos Relatório'!BQ$1)</f>
        <v>0</v>
      </c>
      <c r="BS268" s="14">
        <f>SUMIFS('Faturamento SP2'!$J$2:$J$557,'Faturamento SP2'!$D$2:$D$557,'Infos Relatório'!$B$245,'Faturamento SP2'!$E$2:$E$557,'Infos Relatório'!$B268,'Faturamento SP2'!$Z$2:$Z$557,'Infos Relatório'!BQ$1)</f>
        <v>0</v>
      </c>
      <c r="BT268" s="15">
        <f>SUMIFS('Faturamento SP2'!$O$2:$O$557,'Faturamento SP2'!$D$2:$D$557,'Infos Relatório'!$B$245,'Faturamento SP2'!$E$2:$E$557,'Infos Relatório'!$B268,'Faturamento SP2'!$Z$2:$Z$557,'Infos Relatório'!BQ$1,'Faturamento SP2'!$T$2:$T$557,"Sim")+SUMIFS('Faturamento SP2'!$P$2:$P$557,'Faturamento SP2'!$D$2:$D$557,'Infos Relatório'!$B$245,'Faturamento SP2'!$E$2:$E$557,'Infos Relatório'!$B268,'Faturamento SP2'!$Z$2:$Z$557,'Infos Relatório'!BQ$1,'Faturamento SP2'!$T$2:$T$557,"Sim")</f>
        <v>0</v>
      </c>
      <c r="BU268" s="27" t="e">
        <f t="shared" si="107"/>
        <v>#DIV/0!</v>
      </c>
      <c r="BV268" s="24">
        <f>SUMIFS('Faturamento SP2'!$H$2:$H$557,'Faturamento SP2'!$D$2:$D$557,'Infos Relatório'!$B$245,'Faturamento SP2'!$E$2:$E$557,'Infos Relatório'!$B268,'Faturamento SP2'!$Z$2:$Z$557,'Infos Relatório'!BQ$1)</f>
        <v>0</v>
      </c>
    </row>
    <row r="269" spans="2:74">
      <c r="B269" s="17" t="s">
        <v>155</v>
      </c>
      <c r="C269" s="23">
        <f>COUNTIFS('Faturamento SP2'!$D$2:$D$557,'Infos Relatório'!$B$245,'Faturamento SP2'!$E$2:$E$557,'Infos Relatório'!$B269,'Faturamento SP2'!$Z$2:$Z$557,'Infos Relatório'!C$1)</f>
        <v>0</v>
      </c>
      <c r="D269" s="14">
        <f>SUMIFS('Faturamento SP2'!$G$2:$G$557,'Faturamento SP2'!$D$2:$D$557,'Infos Relatório'!$B$245,'Faturamento SP2'!$E$2:$E$557,'Infos Relatório'!$B269,'Faturamento SP2'!$Z$2:$Z$557,'Infos Relatório'!C$1)</f>
        <v>0</v>
      </c>
      <c r="E269" s="55">
        <f>SUMIFS('Faturamento SP2'!$J$2:$J$557,'Faturamento SP2'!$D$2:$D$557,'Infos Relatório'!$B$245,'Faturamento SP2'!$E$2:$E$557,'Infos Relatório'!$B269,'Faturamento SP2'!$Z$2:$Z$557,'Infos Relatório'!C$1)</f>
        <v>0</v>
      </c>
      <c r="F269" s="15">
        <f>SUMIFS('Faturamento SP2'!$O$2:$O$557,'Faturamento SP2'!$D$2:$D$557,'Infos Relatório'!$B$245,'Faturamento SP2'!$E$2:$E$557,'Infos Relatório'!$B269,'Faturamento SP2'!$Z$2:$Z$557,'Infos Relatório'!C$1,'Faturamento SP2'!$T$2:$T$557,"Sim")+SUMIFS('Faturamento SP2'!$P$2:$P$557,'Faturamento SP2'!$D$2:$D$557,'Infos Relatório'!$B$245,'Faturamento SP2'!$E$2:$E$557,'Infos Relatório'!$B269,'Faturamento SP2'!$Z$2:$Z$557,'Infos Relatório'!C$1,'Faturamento SP2'!$T$2:$T$557,"Sim")</f>
        <v>0</v>
      </c>
      <c r="G269" s="60" t="e">
        <f t="shared" si="96"/>
        <v>#DIV/0!</v>
      </c>
      <c r="H269" s="24">
        <f>SUMIFS('Faturamento SP2'!$H$2:$H$557,'Faturamento SP2'!$D$2:$D$557,'Infos Relatório'!$B$245,'Faturamento SP2'!$E$2:$E$557,'Infos Relatório'!$B269,'Faturamento SP2'!$Z$2:$Z$557,'Infos Relatório'!C$1)</f>
        <v>0</v>
      </c>
      <c r="I269" s="23">
        <f>COUNTIFS('Faturamento SP2'!$D$2:$D$557,'Infos Relatório'!$B$245,'Faturamento SP2'!$E$2:$E$557,'Infos Relatório'!$B269,'Faturamento SP2'!$Z$2:$Z$557,'Infos Relatório'!I$1)</f>
        <v>0</v>
      </c>
      <c r="J269" s="14">
        <f>SUMIFS('Faturamento SP2'!$G$2:$G$557,'Faturamento SP2'!$D$2:$D$557,'Infos Relatório'!$B$245,'Faturamento SP2'!$E$2:$E$557,'Infos Relatório'!$B269,'Faturamento SP2'!$Z$2:$Z$557,'Infos Relatório'!I$1)</f>
        <v>0</v>
      </c>
      <c r="K269" s="55">
        <f>SUMIFS('Faturamento SP2'!$J$2:$J$557,'Faturamento SP2'!$D$2:$D$557,'Infos Relatório'!$B$245,'Faturamento SP2'!$E$2:$E$557,'Infos Relatório'!$B269,'Faturamento SP2'!$Z$2:$Z$557,'Infos Relatório'!I$1)</f>
        <v>0</v>
      </c>
      <c r="L269" s="15">
        <f>SUMIFS('Faturamento SP2'!$O$2:$O$557,'Faturamento SP2'!$D$2:$D$557,'Infos Relatório'!$B$245,'Faturamento SP2'!$E$2:$E$557,'Infos Relatório'!$B269,'Faturamento SP2'!$Z$2:$Z$557,'Infos Relatório'!I$1,'Faturamento SP2'!$T$2:$T$557,"Sim")+SUMIFS('Faturamento SP2'!$P$2:$P$557,'Faturamento SP2'!$D$2:$D$557,'Infos Relatório'!$B$245,'Faturamento SP2'!$E$2:$E$557,'Infos Relatório'!$B269,'Faturamento SP2'!$Z$2:$Z$557,'Infos Relatório'!I$1,'Faturamento SP2'!$T$2:$T$557,"Sim")</f>
        <v>0</v>
      </c>
      <c r="M269" s="27" t="e">
        <f t="shared" si="97"/>
        <v>#DIV/0!</v>
      </c>
      <c r="N269" s="24">
        <f>SUMIFS('Faturamento SP2'!$H$2:$H$557,'Faturamento SP2'!$D$2:$D$557,'Infos Relatório'!$B$245,'Faturamento SP2'!$E$2:$E$557,'Infos Relatório'!$B269,'Faturamento SP2'!$Z$2:$Z$557,'Infos Relatório'!I$1)</f>
        <v>0</v>
      </c>
      <c r="O269" s="23">
        <f>COUNTIFS('Faturamento SP2'!$D$2:$D$557,'Infos Relatório'!$B$245,'Faturamento SP2'!$E$2:$E$557,'Infos Relatório'!$B269,'Faturamento SP2'!$Z$2:$Z$557,'Infos Relatório'!O$1)</f>
        <v>0</v>
      </c>
      <c r="P269" s="14">
        <f>SUMIFS('Faturamento SP2'!$G$2:$G$557,'Faturamento SP2'!$D$2:$D$557,'Infos Relatório'!$B$245,'Faturamento SP2'!$E$2:$E$557,'Infos Relatório'!$B269,'Faturamento SP2'!$Z$2:$Z$557,'Infos Relatório'!O$1)</f>
        <v>0</v>
      </c>
      <c r="Q269" s="14">
        <f>SUMIFS('Faturamento SP2'!$J$2:$J$557,'Faturamento SP2'!$D$2:$D$557,'Infos Relatório'!$B$245,'Faturamento SP2'!$E$2:$E$557,'Infos Relatório'!$B269,'Faturamento SP2'!$Z$2:$Z$557,'Infos Relatório'!O$1)</f>
        <v>0</v>
      </c>
      <c r="R269" s="15">
        <f>SUMIFS('Faturamento SP2'!$O$2:$O$557,'Faturamento SP2'!$D$2:$D$557,'Infos Relatório'!$B$245,'Faturamento SP2'!$E$2:$E$557,'Infos Relatório'!$B269,'Faturamento SP2'!$Z$2:$Z$557,'Infos Relatório'!O$1,'Faturamento SP2'!$T$2:$T$557,"Sim")+SUMIFS('Faturamento SP2'!$P$2:$P$557,'Faturamento SP2'!$D$2:$D$557,'Infos Relatório'!$B$245,'Faturamento SP2'!$E$2:$E$557,'Infos Relatório'!$B269,'Faturamento SP2'!$Z$2:$Z$557,'Infos Relatório'!O$1,'Faturamento SP2'!$T$2:$T$557,"Sim")</f>
        <v>0</v>
      </c>
      <c r="S269" s="27" t="e">
        <f t="shared" si="98"/>
        <v>#DIV/0!</v>
      </c>
      <c r="T269" s="24">
        <f>SUMIFS('Faturamento SP2'!$H$2:$H$557,'Faturamento SP2'!$D$2:$D$557,'Infos Relatório'!$B$245,'Faturamento SP2'!$E$2:$E$557,'Infos Relatório'!$B269,'Faturamento SP2'!$Z$2:$Z$557,'Infos Relatório'!O$1)</f>
        <v>0</v>
      </c>
      <c r="U269" s="23">
        <f>COUNTIFS('Faturamento SP2'!$D$2:$D$557,'Infos Relatório'!$B$245,'Faturamento SP2'!$E$2:$E$557,'Infos Relatório'!$B269,'Faturamento SP2'!$Z$2:$Z$557,'Infos Relatório'!U$1)</f>
        <v>0</v>
      </c>
      <c r="V269" s="14">
        <f>SUMIFS('Faturamento SP2'!$G$2:$G$557,'Faturamento SP2'!$D$2:$D$557,'Infos Relatório'!$B$245,'Faturamento SP2'!$E$2:$E$557,'Infos Relatório'!$B269,'Faturamento SP2'!$Z$2:$Z$557,'Infos Relatório'!U$1)</f>
        <v>0</v>
      </c>
      <c r="W269" s="14">
        <f>SUMIFS('Faturamento SP2'!$J$2:$J$557,'Faturamento SP2'!$D$2:$D$557,'Infos Relatório'!$B$245,'Faturamento SP2'!$E$2:$E$557,'Infos Relatório'!$B269,'Faturamento SP2'!$Z$2:$Z$557,'Infos Relatório'!U$1)</f>
        <v>0</v>
      </c>
      <c r="X269" s="15">
        <f>SUMIFS('Faturamento SP2'!$O$2:$O$557,'Faturamento SP2'!$D$2:$D$557,'Infos Relatório'!$B$245,'Faturamento SP2'!$E$2:$E$557,'Infos Relatório'!$B269,'Faturamento SP2'!$Z$2:$Z$557,'Infos Relatório'!U$1,'Faturamento SP2'!$T$2:$T$557,"Sim")+SUMIFS('Faturamento SP2'!$P$2:$P$557,'Faturamento SP2'!$D$2:$D$557,'Infos Relatório'!$B$245,'Faturamento SP2'!$E$2:$E$557,'Infos Relatório'!$B269,'Faturamento SP2'!$Z$2:$Z$557,'Infos Relatório'!U$1,'Faturamento SP2'!$T$2:$T$557,"Sim")</f>
        <v>0</v>
      </c>
      <c r="Y269" s="27" t="e">
        <f t="shared" si="99"/>
        <v>#DIV/0!</v>
      </c>
      <c r="Z269" s="24">
        <f>SUMIFS('Faturamento SP2'!$H$2:$H$557,'Faturamento SP2'!$D$2:$D$557,'Infos Relatório'!$B$245,'Faturamento SP2'!$E$2:$E$557,'Infos Relatório'!$B269,'Faturamento SP2'!$Z$2:$Z$557,'Infos Relatório'!U$1)</f>
        <v>0</v>
      </c>
      <c r="AA269" s="23">
        <f>COUNTIFS('Faturamento SP2'!$D$2:$D$557,'Infos Relatório'!$B$245,'Faturamento SP2'!$E$2:$E$557,'Infos Relatório'!$B269,'Faturamento SP2'!$Z$2:$Z$557,'Infos Relatório'!AA$1)</f>
        <v>0</v>
      </c>
      <c r="AB269" s="14">
        <f>SUMIFS('Faturamento SP2'!$G$2:$G$557,'Faturamento SP2'!$D$2:$D$557,'Infos Relatório'!$B$245,'Faturamento SP2'!$E$2:$E$557,'Infos Relatório'!$B269,'Faturamento SP2'!$Z$2:$Z$557,'Infos Relatório'!AA$1)</f>
        <v>0</v>
      </c>
      <c r="AC269" s="14">
        <f>SUMIFS('Faturamento SP2'!$J$2:$J$557,'Faturamento SP2'!$D$2:$D$557,'Infos Relatório'!$B$245,'Faturamento SP2'!$E$2:$E$557,'Infos Relatório'!$B269,'Faturamento SP2'!$Z$2:$Z$557,'Infos Relatório'!AA$1)</f>
        <v>0</v>
      </c>
      <c r="AD269" s="15">
        <f>SUMIFS('Faturamento SP2'!$O$2:$O$557,'Faturamento SP2'!$D$2:$D$557,'Infos Relatório'!$B$245,'Faturamento SP2'!$E$2:$E$557,'Infos Relatório'!$B269,'Faturamento SP2'!$Z$2:$Z$557,'Infos Relatório'!AA$1,'Faturamento SP2'!$T$2:$T$557,"Sim")+SUMIFS('Faturamento SP2'!$P$2:$P$557,'Faturamento SP2'!$D$2:$D$557,'Infos Relatório'!$B$245,'Faturamento SP2'!$E$2:$E$557,'Infos Relatório'!$B269,'Faturamento SP2'!$Z$2:$Z$557,'Infos Relatório'!AA$1,'Faturamento SP2'!$T$2:$T$557,"Sim")</f>
        <v>0</v>
      </c>
      <c r="AE269" s="27" t="e">
        <f t="shared" si="100"/>
        <v>#DIV/0!</v>
      </c>
      <c r="AF269" s="24">
        <f>SUMIFS('Faturamento SP2'!$H$2:$H$557,'Faturamento SP2'!$D$2:$D$557,'Infos Relatório'!$B$245,'Faturamento SP2'!$E$2:$E$557,'Infos Relatório'!$B269,'Faturamento SP2'!$Z$2:$Z$557,'Infos Relatório'!AA$1)</f>
        <v>0</v>
      </c>
      <c r="AG269" s="23">
        <f>COUNTIFS('Faturamento SP2'!$D$2:$D$557,'Infos Relatório'!$B$245,'Faturamento SP2'!$E$2:$E$557,'Infos Relatório'!$B269,'Faturamento SP2'!$Z$2:$Z$557,'Infos Relatório'!AG$1)</f>
        <v>0</v>
      </c>
      <c r="AH269" s="14">
        <f>SUMIFS('Faturamento SP2'!$G$2:$G$557,'Faturamento SP2'!$D$2:$D$557,'Infos Relatório'!$B$245,'Faturamento SP2'!$E$2:$E$557,'Infos Relatório'!$B269,'Faturamento SP2'!$Z$2:$Z$557,'Infos Relatório'!AG$1)</f>
        <v>0</v>
      </c>
      <c r="AI269" s="14">
        <f>SUMIFS('Faturamento SP2'!$J$2:$J$557,'Faturamento SP2'!$D$2:$D$557,'Infos Relatório'!$B$245,'Faturamento SP2'!$E$2:$E$557,'Infos Relatório'!$B269,'Faturamento SP2'!$Z$2:$Z$557,'Infos Relatório'!AG$1)</f>
        <v>0</v>
      </c>
      <c r="AJ269" s="15">
        <f>SUMIFS('Faturamento SP2'!$O$2:$O$557,'Faturamento SP2'!$D$2:$D$557,'Infos Relatório'!$B$245,'Faturamento SP2'!$E$2:$E$557,'Infos Relatório'!$B269,'Faturamento SP2'!$Z$2:$Z$557,'Infos Relatório'!AG$1,'Faturamento SP2'!$T$2:$T$557,"Sim")+SUMIFS('Faturamento SP2'!$P$2:$P$557,'Faturamento SP2'!$D$2:$D$557,'Infos Relatório'!$B$245,'Faturamento SP2'!$E$2:$E$557,'Infos Relatório'!$B269,'Faturamento SP2'!$Z$2:$Z$557,'Infos Relatório'!AG$1,'Faturamento SP2'!$T$2:$T$557,"Sim")</f>
        <v>0</v>
      </c>
      <c r="AK269" s="27" t="e">
        <f t="shared" si="101"/>
        <v>#DIV/0!</v>
      </c>
      <c r="AL269" s="24">
        <f>SUMIFS('Faturamento SP2'!$H$2:$H$557,'Faturamento SP2'!$D$2:$D$557,'Infos Relatório'!$B$245,'Faturamento SP2'!$E$2:$E$557,'Infos Relatório'!$B269,'Faturamento SP2'!$Z$2:$Z$557,'Infos Relatório'!AG$1)</f>
        <v>0</v>
      </c>
      <c r="AM269" s="23">
        <f>COUNTIFS('Faturamento SP2'!$D$2:$D$557,'Infos Relatório'!$B$245,'Faturamento SP2'!$E$2:$E$557,'Infos Relatório'!$B269,'Faturamento SP2'!$Z$2:$Z$557,'Infos Relatório'!AM$1)</f>
        <v>0</v>
      </c>
      <c r="AN269" s="14">
        <f>SUMIFS('Faturamento SP2'!$G$2:$G$557,'Faturamento SP2'!$D$2:$D$557,'Infos Relatório'!$B$245,'Faturamento SP2'!$E$2:$E$557,'Infos Relatório'!$B269,'Faturamento SP2'!$Z$2:$Z$557,'Infos Relatório'!AM$1)</f>
        <v>0</v>
      </c>
      <c r="AO269" s="14">
        <f>SUMIFS('Faturamento SP2'!$J$2:$J$557,'Faturamento SP2'!$D$2:$D$557,'Infos Relatório'!$B$245,'Faturamento SP2'!$E$2:$E$557,'Infos Relatório'!$B269,'Faturamento SP2'!$Z$2:$Z$557,'Infos Relatório'!AM$1)</f>
        <v>0</v>
      </c>
      <c r="AP269" s="15">
        <f>SUMIFS('Faturamento SP2'!$O$2:$O$557,'Faturamento SP2'!$D$2:$D$557,'Infos Relatório'!$B$245,'Faturamento SP2'!$E$2:$E$557,'Infos Relatório'!$B269,'Faturamento SP2'!$Z$2:$Z$557,'Infos Relatório'!AM$1,'Faturamento SP2'!$T$2:$T$557,"Sim")+SUMIFS('Faturamento SP2'!$P$2:$P$557,'Faturamento SP2'!$D$2:$D$557,'Infos Relatório'!$B$245,'Faturamento SP2'!$E$2:$E$557,'Infos Relatório'!$B269,'Faturamento SP2'!$Z$2:$Z$557,'Infos Relatório'!AM$1,'Faturamento SP2'!$T$2:$T$557,"Sim")</f>
        <v>0</v>
      </c>
      <c r="AQ269" s="27" t="e">
        <f t="shared" si="102"/>
        <v>#DIV/0!</v>
      </c>
      <c r="AR269" s="24">
        <f>SUMIFS('Faturamento SP2'!$H$2:$H$557,'Faturamento SP2'!$D$2:$D$557,'Infos Relatório'!$B$245,'Faturamento SP2'!$E$2:$E$557,'Infos Relatório'!$B269,'Faturamento SP2'!$Z$2:$Z$557,'Infos Relatório'!AM$1)</f>
        <v>0</v>
      </c>
      <c r="AS269" s="23">
        <f>COUNTIFS('Faturamento SP2'!$D$2:$D$557,'Infos Relatório'!$B$245,'Faturamento SP2'!$E$2:$E$557,'Infos Relatório'!$B269,'Faturamento SP2'!$Z$2:$Z$557,'Infos Relatório'!AS$1)</f>
        <v>0</v>
      </c>
      <c r="AT269" s="14">
        <f>SUMIFS('Faturamento SP2'!$G$2:$G$557,'Faturamento SP2'!$D$2:$D$557,'Infos Relatório'!$B$245,'Faturamento SP2'!$E$2:$E$557,'Infos Relatório'!$B269,'Faturamento SP2'!$Z$2:$Z$557,'Infos Relatório'!AS$1)</f>
        <v>0</v>
      </c>
      <c r="AU269" s="14">
        <f>SUMIFS('Faturamento SP2'!$J$2:$J$557,'Faturamento SP2'!$D$2:$D$557,'Infos Relatório'!$B$245,'Faturamento SP2'!$E$2:$E$557,'Infos Relatório'!$B269,'Faturamento SP2'!$Z$2:$Z$557,'Infos Relatório'!AS$1)</f>
        <v>0</v>
      </c>
      <c r="AV269" s="15">
        <f>SUMIFS('Faturamento SP2'!$O$2:$O$557,'Faturamento SP2'!$D$2:$D$557,'Infos Relatório'!$B$245,'Faturamento SP2'!$E$2:$E$557,'Infos Relatório'!$B269,'Faturamento SP2'!$Z$2:$Z$557,'Infos Relatório'!AS$1,'Faturamento SP2'!$T$2:$T$557,"Sim")+SUMIFS('Faturamento SP2'!$P$2:$P$557,'Faturamento SP2'!$D$2:$D$557,'Infos Relatório'!$B$245,'Faturamento SP2'!$E$2:$E$557,'Infos Relatório'!$B269,'Faturamento SP2'!$Z$2:$Z$557,'Infos Relatório'!AS$1,'Faturamento SP2'!$T$2:$T$557,"Sim")</f>
        <v>0</v>
      </c>
      <c r="AW269" s="27" t="e">
        <f t="shared" si="103"/>
        <v>#DIV/0!</v>
      </c>
      <c r="AX269" s="24">
        <f>SUMIFS('Faturamento SP2'!$H$2:$H$557,'Faturamento SP2'!$D$2:$D$557,'Infos Relatório'!$B$245,'Faturamento SP2'!$E$2:$E$557,'Infos Relatório'!$B269,'Faturamento SP2'!$Z$2:$Z$557,'Infos Relatório'!AS$1)</f>
        <v>0</v>
      </c>
      <c r="AY269" s="23">
        <f>COUNTIFS('Faturamento SP2'!$D$2:$D$557,'Infos Relatório'!$B$245,'Faturamento SP2'!$E$2:$E$557,'Infos Relatório'!$B269,'Faturamento SP2'!$Z$2:$Z$557,'Infos Relatório'!AY$1)</f>
        <v>0</v>
      </c>
      <c r="AZ269" s="14">
        <f>SUMIFS('Faturamento SP2'!$G$2:$G$557,'Faturamento SP2'!$D$2:$D$557,'Infos Relatório'!$B$245,'Faturamento SP2'!$E$2:$E$557,'Infos Relatório'!$B269,'Faturamento SP2'!$Z$2:$Z$557,'Infos Relatório'!AY$1)</f>
        <v>0</v>
      </c>
      <c r="BA269" s="14">
        <f>SUMIFS('Faturamento SP2'!$J$2:$J$557,'Faturamento SP2'!$D$2:$D$557,'Infos Relatório'!$B$245,'Faturamento SP2'!$E$2:$E$557,'Infos Relatório'!$B269,'Faturamento SP2'!$Z$2:$Z$557,'Infos Relatório'!AY$1)</f>
        <v>0</v>
      </c>
      <c r="BB269" s="15">
        <f>SUMIFS('Faturamento SP2'!$O$2:$O$557,'Faturamento SP2'!$D$2:$D$557,'Infos Relatório'!$B$245,'Faturamento SP2'!$E$2:$E$557,'Infos Relatório'!$B269,'Faturamento SP2'!$Z$2:$Z$557,'Infos Relatório'!AY$1,'Faturamento SP2'!$T$2:$T$557,"Sim")+SUMIFS('Faturamento SP2'!$P$2:$P$557,'Faturamento SP2'!$D$2:$D$557,'Infos Relatório'!$B$245,'Faturamento SP2'!$E$2:$E$557,'Infos Relatório'!$B269,'Faturamento SP2'!$Z$2:$Z$557,'Infos Relatório'!AY$1,'Faturamento SP2'!$T$2:$T$557,"Sim")</f>
        <v>0</v>
      </c>
      <c r="BC269" s="27" t="e">
        <f t="shared" si="104"/>
        <v>#DIV/0!</v>
      </c>
      <c r="BD269" s="24">
        <f>SUMIFS('Faturamento SP2'!$H$2:$H$557,'Faturamento SP2'!$D$2:$D$557,'Infos Relatório'!$B$245,'Faturamento SP2'!$E$2:$E$557,'Infos Relatório'!$B269,'Faturamento SP2'!$Z$2:$Z$557,'Infos Relatório'!AY$1)</f>
        <v>0</v>
      </c>
      <c r="BE269" s="23">
        <f>COUNTIFS('Faturamento SP2'!$D$2:$D$557,'Infos Relatório'!$B$245,'Faturamento SP2'!$E$2:$E$557,'Infos Relatório'!$B269,'Faturamento SP2'!$Z$2:$Z$557,'Infos Relatório'!BE$1)</f>
        <v>0</v>
      </c>
      <c r="BF269" s="14">
        <f>SUMIFS('Faturamento SP2'!$G$2:$G$557,'Faturamento SP2'!$D$2:$D$557,'Infos Relatório'!$B$245,'Faturamento SP2'!$E$2:$E$557,'Infos Relatório'!$B269,'Faturamento SP2'!$Z$2:$Z$557,'Infos Relatório'!BE$1)</f>
        <v>0</v>
      </c>
      <c r="BG269" s="14">
        <f>SUMIFS('Faturamento SP2'!$J$2:$J$557,'Faturamento SP2'!$D$2:$D$557,'Infos Relatório'!$B$245,'Faturamento SP2'!$E$2:$E$557,'Infos Relatório'!$B269,'Faturamento SP2'!$Z$2:$Z$557,'Infos Relatório'!BE$1)</f>
        <v>0</v>
      </c>
      <c r="BH269" s="15">
        <f>SUMIFS('Faturamento SP2'!$O$2:$O$557,'Faturamento SP2'!$D$2:$D$557,'Infos Relatório'!$B$245,'Faturamento SP2'!$E$2:$E$557,'Infos Relatório'!$B269,'Faturamento SP2'!$Z$2:$Z$557,'Infos Relatório'!BE$1,'Faturamento SP2'!$T$2:$T$557,"Sim")+SUMIFS('Faturamento SP2'!$P$2:$P$557,'Faturamento SP2'!$D$2:$D$557,'Infos Relatório'!$B$245,'Faturamento SP2'!$E$2:$E$557,'Infos Relatório'!$B269,'Faturamento SP2'!$Z$2:$Z$557,'Infos Relatório'!BE$1,'Faturamento SP2'!$T$2:$T$557,"Sim")</f>
        <v>0</v>
      </c>
      <c r="BI269" s="27" t="e">
        <f t="shared" si="105"/>
        <v>#DIV/0!</v>
      </c>
      <c r="BJ269" s="24">
        <f>SUMIFS('Faturamento SP2'!$H$2:$H$557,'Faturamento SP2'!$D$2:$D$557,'Infos Relatório'!$B$245,'Faturamento SP2'!$E$2:$E$557,'Infos Relatório'!$B269,'Faturamento SP2'!$Z$2:$Z$557,'Infos Relatório'!BE$1)</f>
        <v>0</v>
      </c>
      <c r="BK269" s="23">
        <f>COUNTIFS('Faturamento SP2'!$D$2:$D$557,'Infos Relatório'!$B$245,'Faturamento SP2'!$E$2:$E$557,'Infos Relatório'!$B269,'Faturamento SP2'!$Z$2:$Z$557,'Infos Relatório'!BK$1)</f>
        <v>0</v>
      </c>
      <c r="BL269" s="14">
        <f>SUMIFS('Faturamento SP2'!$G$2:$G$557,'Faturamento SP2'!$D$2:$D$557,'Infos Relatório'!$B$245,'Faturamento SP2'!$E$2:$E$557,'Infos Relatório'!$B269,'Faturamento SP2'!$Z$2:$Z$557,'Infos Relatório'!BK$1)</f>
        <v>0</v>
      </c>
      <c r="BM269" s="14">
        <f>SUMIFS('Faturamento SP2'!$J$2:$J$557,'Faturamento SP2'!$D$2:$D$557,'Infos Relatório'!$B$245,'Faturamento SP2'!$E$2:$E$557,'Infos Relatório'!$B269,'Faturamento SP2'!$Z$2:$Z$557,'Infos Relatório'!BK$1)</f>
        <v>0</v>
      </c>
      <c r="BN269" s="15">
        <f>SUMIFS('Faturamento SP2'!$O$2:$O$557,'Faturamento SP2'!$D$2:$D$557,'Infos Relatório'!$B$245,'Faturamento SP2'!$E$2:$E$557,'Infos Relatório'!$B269,'Faturamento SP2'!$Z$2:$Z$557,'Infos Relatório'!BK$1,'Faturamento SP2'!$T$2:$T$557,"Sim")+SUMIFS('Faturamento SP2'!$P$2:$P$557,'Faturamento SP2'!$D$2:$D$557,'Infos Relatório'!$B$245,'Faturamento SP2'!$E$2:$E$557,'Infos Relatório'!$B269,'Faturamento SP2'!$Z$2:$Z$557,'Infos Relatório'!BK$1,'Faturamento SP2'!$T$2:$T$557,"Sim")</f>
        <v>0</v>
      </c>
      <c r="BO269" s="27" t="e">
        <f t="shared" si="106"/>
        <v>#DIV/0!</v>
      </c>
      <c r="BP269" s="24">
        <f>SUMIFS('Faturamento SP2'!$H$2:$H$557,'Faturamento SP2'!$D$2:$D$557,'Infos Relatório'!$B$245,'Faturamento SP2'!$E$2:$E$557,'Infos Relatório'!$B269,'Faturamento SP2'!$Z$2:$Z$557,'Infos Relatório'!BK$1)</f>
        <v>0</v>
      </c>
      <c r="BQ269" s="23">
        <f>COUNTIFS('Faturamento SP2'!$D$2:$D$557,'Infos Relatório'!$B$245,'Faturamento SP2'!$E$2:$E$557,'Infos Relatório'!$B269,'Faturamento SP2'!$Z$2:$Z$557,'Infos Relatório'!BQ$1)</f>
        <v>0</v>
      </c>
      <c r="BR269" s="14">
        <f>SUMIFS('Faturamento SP2'!$G$2:$G$557,'Faturamento SP2'!$D$2:$D$557,'Infos Relatório'!$B$245,'Faturamento SP2'!$E$2:$E$557,'Infos Relatório'!$B269,'Faturamento SP2'!$Z$2:$Z$557,'Infos Relatório'!BQ$1)</f>
        <v>0</v>
      </c>
      <c r="BS269" s="14">
        <f>SUMIFS('Faturamento SP2'!$J$2:$J$557,'Faturamento SP2'!$D$2:$D$557,'Infos Relatório'!$B$245,'Faturamento SP2'!$E$2:$E$557,'Infos Relatório'!$B269,'Faturamento SP2'!$Z$2:$Z$557,'Infos Relatório'!BQ$1)</f>
        <v>0</v>
      </c>
      <c r="BT269" s="15">
        <f>SUMIFS('Faturamento SP2'!$O$2:$O$557,'Faturamento SP2'!$D$2:$D$557,'Infos Relatório'!$B$245,'Faturamento SP2'!$E$2:$E$557,'Infos Relatório'!$B269,'Faturamento SP2'!$Z$2:$Z$557,'Infos Relatório'!BQ$1,'Faturamento SP2'!$T$2:$T$557,"Sim")+SUMIFS('Faturamento SP2'!$P$2:$P$557,'Faturamento SP2'!$D$2:$D$557,'Infos Relatório'!$B$245,'Faturamento SP2'!$E$2:$E$557,'Infos Relatório'!$B269,'Faturamento SP2'!$Z$2:$Z$557,'Infos Relatório'!BQ$1,'Faturamento SP2'!$T$2:$T$557,"Sim")</f>
        <v>0</v>
      </c>
      <c r="BU269" s="27" t="e">
        <f t="shared" si="107"/>
        <v>#DIV/0!</v>
      </c>
      <c r="BV269" s="24">
        <f>SUMIFS('Faturamento SP2'!$H$2:$H$557,'Faturamento SP2'!$D$2:$D$557,'Infos Relatório'!$B$245,'Faturamento SP2'!$E$2:$E$557,'Infos Relatório'!$B269,'Faturamento SP2'!$Z$2:$Z$557,'Infos Relatório'!BQ$1)</f>
        <v>0</v>
      </c>
    </row>
    <row r="270" spans="2:74">
      <c r="B270" s="17" t="s">
        <v>166</v>
      </c>
      <c r="C270" s="23">
        <f>COUNTIFS('Faturamento SP2'!$D$2:$D$557,'Infos Relatório'!$B$245,'Faturamento SP2'!$E$2:$E$557,'Infos Relatório'!$B270,'Faturamento SP2'!$Z$2:$Z$557,'Infos Relatório'!C$1)</f>
        <v>0</v>
      </c>
      <c r="D270" s="14">
        <f>SUMIFS('Faturamento SP2'!$G$2:$G$557,'Faturamento SP2'!$D$2:$D$557,'Infos Relatório'!$B$245,'Faturamento SP2'!$E$2:$E$557,'Infos Relatório'!$B270,'Faturamento SP2'!$Z$2:$Z$557,'Infos Relatório'!C$1)</f>
        <v>0</v>
      </c>
      <c r="E270" s="55">
        <f>SUMIFS('Faturamento SP2'!$J$2:$J$557,'Faturamento SP2'!$D$2:$D$557,'Infos Relatório'!$B$245,'Faturamento SP2'!$E$2:$E$557,'Infos Relatório'!$B270,'Faturamento SP2'!$Z$2:$Z$557,'Infos Relatório'!C$1)</f>
        <v>0</v>
      </c>
      <c r="F270" s="15">
        <f>SUMIFS('Faturamento SP2'!$O$2:$O$557,'Faturamento SP2'!$D$2:$D$557,'Infos Relatório'!$B$245,'Faturamento SP2'!$E$2:$E$557,'Infos Relatório'!$B270,'Faturamento SP2'!$Z$2:$Z$557,'Infos Relatório'!C$1,'Faturamento SP2'!$T$2:$T$557,"Sim")+SUMIFS('Faturamento SP2'!$P$2:$P$557,'Faturamento SP2'!$D$2:$D$557,'Infos Relatório'!$B$245,'Faturamento SP2'!$E$2:$E$557,'Infos Relatório'!$B270,'Faturamento SP2'!$Z$2:$Z$557,'Infos Relatório'!C$1,'Faturamento SP2'!$T$2:$T$557,"Sim")</f>
        <v>0</v>
      </c>
      <c r="G270" s="60" t="e">
        <f t="shared" si="96"/>
        <v>#DIV/0!</v>
      </c>
      <c r="H270" s="24">
        <f>SUMIFS('Faturamento SP2'!$H$2:$H$557,'Faturamento SP2'!$D$2:$D$557,'Infos Relatório'!$B$245,'Faturamento SP2'!$E$2:$E$557,'Infos Relatório'!$B270,'Faturamento SP2'!$Z$2:$Z$557,'Infos Relatório'!C$1)</f>
        <v>0</v>
      </c>
      <c r="I270" s="23">
        <f>COUNTIFS('Faturamento SP2'!$D$2:$D$557,'Infos Relatório'!$B$245,'Faturamento SP2'!$E$2:$E$557,'Infos Relatório'!$B270,'Faturamento SP2'!$Z$2:$Z$557,'Infos Relatório'!I$1)</f>
        <v>0</v>
      </c>
      <c r="J270" s="14">
        <f>SUMIFS('Faturamento SP2'!$G$2:$G$557,'Faturamento SP2'!$D$2:$D$557,'Infos Relatório'!$B$245,'Faturamento SP2'!$E$2:$E$557,'Infos Relatório'!$B270,'Faturamento SP2'!$Z$2:$Z$557,'Infos Relatório'!I$1)</f>
        <v>0</v>
      </c>
      <c r="K270" s="55">
        <f>SUMIFS('Faturamento SP2'!$J$2:$J$557,'Faturamento SP2'!$D$2:$D$557,'Infos Relatório'!$B$245,'Faturamento SP2'!$E$2:$E$557,'Infos Relatório'!$B270,'Faturamento SP2'!$Z$2:$Z$557,'Infos Relatório'!I$1)</f>
        <v>0</v>
      </c>
      <c r="L270" s="15">
        <f>SUMIFS('Faturamento SP2'!$O$2:$O$557,'Faturamento SP2'!$D$2:$D$557,'Infos Relatório'!$B$245,'Faturamento SP2'!$E$2:$E$557,'Infos Relatório'!$B270,'Faturamento SP2'!$Z$2:$Z$557,'Infos Relatório'!I$1,'Faturamento SP2'!$T$2:$T$557,"Sim")+SUMIFS('Faturamento SP2'!$P$2:$P$557,'Faturamento SP2'!$D$2:$D$557,'Infos Relatório'!$B$245,'Faturamento SP2'!$E$2:$E$557,'Infos Relatório'!$B270,'Faturamento SP2'!$Z$2:$Z$557,'Infos Relatório'!I$1,'Faturamento SP2'!$T$2:$T$557,"Sim")</f>
        <v>0</v>
      </c>
      <c r="M270" s="27" t="e">
        <f t="shared" si="97"/>
        <v>#DIV/0!</v>
      </c>
      <c r="N270" s="24">
        <f>SUMIFS('Faturamento SP2'!$H$2:$H$557,'Faturamento SP2'!$D$2:$D$557,'Infos Relatório'!$B$245,'Faturamento SP2'!$E$2:$E$557,'Infos Relatório'!$B270,'Faturamento SP2'!$Z$2:$Z$557,'Infos Relatório'!I$1)</f>
        <v>0</v>
      </c>
      <c r="O270" s="23">
        <f>COUNTIFS('Faturamento SP2'!$D$2:$D$557,'Infos Relatório'!$B$245,'Faturamento SP2'!$E$2:$E$557,'Infos Relatório'!$B270,'Faturamento SP2'!$Z$2:$Z$557,'Infos Relatório'!O$1)</f>
        <v>0</v>
      </c>
      <c r="P270" s="14">
        <f>SUMIFS('Faturamento SP2'!$G$2:$G$557,'Faturamento SP2'!$D$2:$D$557,'Infos Relatório'!$B$245,'Faturamento SP2'!$E$2:$E$557,'Infos Relatório'!$B270,'Faturamento SP2'!$Z$2:$Z$557,'Infos Relatório'!O$1)</f>
        <v>0</v>
      </c>
      <c r="Q270" s="14">
        <f>SUMIFS('Faturamento SP2'!$J$2:$J$557,'Faturamento SP2'!$D$2:$D$557,'Infos Relatório'!$B$245,'Faturamento SP2'!$E$2:$E$557,'Infos Relatório'!$B270,'Faturamento SP2'!$Z$2:$Z$557,'Infos Relatório'!O$1)</f>
        <v>0</v>
      </c>
      <c r="R270" s="15">
        <f>SUMIFS('Faturamento SP2'!$O$2:$O$557,'Faturamento SP2'!$D$2:$D$557,'Infos Relatório'!$B$245,'Faturamento SP2'!$E$2:$E$557,'Infos Relatório'!$B270,'Faturamento SP2'!$Z$2:$Z$557,'Infos Relatório'!O$1,'Faturamento SP2'!$T$2:$T$557,"Sim")+SUMIFS('Faturamento SP2'!$P$2:$P$557,'Faturamento SP2'!$D$2:$D$557,'Infos Relatório'!$B$245,'Faturamento SP2'!$E$2:$E$557,'Infos Relatório'!$B270,'Faturamento SP2'!$Z$2:$Z$557,'Infos Relatório'!O$1,'Faturamento SP2'!$T$2:$T$557,"Sim")</f>
        <v>0</v>
      </c>
      <c r="S270" s="27" t="e">
        <f t="shared" si="98"/>
        <v>#DIV/0!</v>
      </c>
      <c r="T270" s="24">
        <f>SUMIFS('Faturamento SP2'!$H$2:$H$557,'Faturamento SP2'!$D$2:$D$557,'Infos Relatório'!$B$245,'Faturamento SP2'!$E$2:$E$557,'Infos Relatório'!$B270,'Faturamento SP2'!$Z$2:$Z$557,'Infos Relatório'!O$1)</f>
        <v>0</v>
      </c>
      <c r="U270" s="23">
        <f>COUNTIFS('Faturamento SP2'!$D$2:$D$557,'Infos Relatório'!$B$245,'Faturamento SP2'!$E$2:$E$557,'Infos Relatório'!$B270,'Faturamento SP2'!$Z$2:$Z$557,'Infos Relatório'!U$1)</f>
        <v>0</v>
      </c>
      <c r="V270" s="14">
        <f>SUMIFS('Faturamento SP2'!$G$2:$G$557,'Faturamento SP2'!$D$2:$D$557,'Infos Relatório'!$B$245,'Faturamento SP2'!$E$2:$E$557,'Infos Relatório'!$B270,'Faturamento SP2'!$Z$2:$Z$557,'Infos Relatório'!U$1)</f>
        <v>0</v>
      </c>
      <c r="W270" s="14">
        <f>SUMIFS('Faturamento SP2'!$J$2:$J$557,'Faturamento SP2'!$D$2:$D$557,'Infos Relatório'!$B$245,'Faturamento SP2'!$E$2:$E$557,'Infos Relatório'!$B270,'Faturamento SP2'!$Z$2:$Z$557,'Infos Relatório'!U$1)</f>
        <v>0</v>
      </c>
      <c r="X270" s="15">
        <f>SUMIFS('Faturamento SP2'!$O$2:$O$557,'Faturamento SP2'!$D$2:$D$557,'Infos Relatório'!$B$245,'Faturamento SP2'!$E$2:$E$557,'Infos Relatório'!$B270,'Faturamento SP2'!$Z$2:$Z$557,'Infos Relatório'!U$1,'Faturamento SP2'!$T$2:$T$557,"Sim")+SUMIFS('Faturamento SP2'!$P$2:$P$557,'Faturamento SP2'!$D$2:$D$557,'Infos Relatório'!$B$245,'Faturamento SP2'!$E$2:$E$557,'Infos Relatório'!$B270,'Faturamento SP2'!$Z$2:$Z$557,'Infos Relatório'!U$1,'Faturamento SP2'!$T$2:$T$557,"Sim")</f>
        <v>0</v>
      </c>
      <c r="Y270" s="27" t="e">
        <f t="shared" si="99"/>
        <v>#DIV/0!</v>
      </c>
      <c r="Z270" s="24">
        <f>SUMIFS('Faturamento SP2'!$H$2:$H$557,'Faturamento SP2'!$D$2:$D$557,'Infos Relatório'!$B$245,'Faturamento SP2'!$E$2:$E$557,'Infos Relatório'!$B270,'Faturamento SP2'!$Z$2:$Z$557,'Infos Relatório'!U$1)</f>
        <v>0</v>
      </c>
      <c r="AA270" s="23">
        <f>COUNTIFS('Faturamento SP2'!$D$2:$D$557,'Infos Relatório'!$B$245,'Faturamento SP2'!$E$2:$E$557,'Infos Relatório'!$B270,'Faturamento SP2'!$Z$2:$Z$557,'Infos Relatório'!AA$1)</f>
        <v>0</v>
      </c>
      <c r="AB270" s="14">
        <f>SUMIFS('Faturamento SP2'!$G$2:$G$557,'Faturamento SP2'!$D$2:$D$557,'Infos Relatório'!$B$245,'Faturamento SP2'!$E$2:$E$557,'Infos Relatório'!$B270,'Faturamento SP2'!$Z$2:$Z$557,'Infos Relatório'!AA$1)</f>
        <v>0</v>
      </c>
      <c r="AC270" s="14">
        <f>SUMIFS('Faturamento SP2'!$J$2:$J$557,'Faturamento SP2'!$D$2:$D$557,'Infos Relatório'!$B$245,'Faturamento SP2'!$E$2:$E$557,'Infos Relatório'!$B270,'Faturamento SP2'!$Z$2:$Z$557,'Infos Relatório'!AA$1)</f>
        <v>0</v>
      </c>
      <c r="AD270" s="15">
        <f>SUMIFS('Faturamento SP2'!$O$2:$O$557,'Faturamento SP2'!$D$2:$D$557,'Infos Relatório'!$B$245,'Faturamento SP2'!$E$2:$E$557,'Infos Relatório'!$B270,'Faturamento SP2'!$Z$2:$Z$557,'Infos Relatório'!AA$1,'Faturamento SP2'!$T$2:$T$557,"Sim")+SUMIFS('Faturamento SP2'!$P$2:$P$557,'Faturamento SP2'!$D$2:$D$557,'Infos Relatório'!$B$245,'Faturamento SP2'!$E$2:$E$557,'Infos Relatório'!$B270,'Faturamento SP2'!$Z$2:$Z$557,'Infos Relatório'!AA$1,'Faturamento SP2'!$T$2:$T$557,"Sim")</f>
        <v>0</v>
      </c>
      <c r="AE270" s="27" t="e">
        <f t="shared" si="100"/>
        <v>#DIV/0!</v>
      </c>
      <c r="AF270" s="24">
        <f>SUMIFS('Faturamento SP2'!$H$2:$H$557,'Faturamento SP2'!$D$2:$D$557,'Infos Relatório'!$B$245,'Faturamento SP2'!$E$2:$E$557,'Infos Relatório'!$B270,'Faturamento SP2'!$Z$2:$Z$557,'Infos Relatório'!AA$1)</f>
        <v>0</v>
      </c>
      <c r="AG270" s="23">
        <f>COUNTIFS('Faturamento SP2'!$D$2:$D$557,'Infos Relatório'!$B$245,'Faturamento SP2'!$E$2:$E$557,'Infos Relatório'!$B270,'Faturamento SP2'!$Z$2:$Z$557,'Infos Relatório'!AG$1)</f>
        <v>0</v>
      </c>
      <c r="AH270" s="14">
        <f>SUMIFS('Faturamento SP2'!$G$2:$G$557,'Faturamento SP2'!$D$2:$D$557,'Infos Relatório'!$B$245,'Faturamento SP2'!$E$2:$E$557,'Infos Relatório'!$B270,'Faturamento SP2'!$Z$2:$Z$557,'Infos Relatório'!AG$1)</f>
        <v>0</v>
      </c>
      <c r="AI270" s="14">
        <f>SUMIFS('Faturamento SP2'!$J$2:$J$557,'Faturamento SP2'!$D$2:$D$557,'Infos Relatório'!$B$245,'Faturamento SP2'!$E$2:$E$557,'Infos Relatório'!$B270,'Faturamento SP2'!$Z$2:$Z$557,'Infos Relatório'!AG$1)</f>
        <v>0</v>
      </c>
      <c r="AJ270" s="15">
        <f>SUMIFS('Faturamento SP2'!$O$2:$O$557,'Faturamento SP2'!$D$2:$D$557,'Infos Relatório'!$B$245,'Faturamento SP2'!$E$2:$E$557,'Infos Relatório'!$B270,'Faturamento SP2'!$Z$2:$Z$557,'Infos Relatório'!AG$1,'Faturamento SP2'!$T$2:$T$557,"Sim")+SUMIFS('Faturamento SP2'!$P$2:$P$557,'Faturamento SP2'!$D$2:$D$557,'Infos Relatório'!$B$245,'Faturamento SP2'!$E$2:$E$557,'Infos Relatório'!$B270,'Faturamento SP2'!$Z$2:$Z$557,'Infos Relatório'!AG$1,'Faturamento SP2'!$T$2:$T$557,"Sim")</f>
        <v>0</v>
      </c>
      <c r="AK270" s="27" t="e">
        <f t="shared" si="101"/>
        <v>#DIV/0!</v>
      </c>
      <c r="AL270" s="24">
        <f>SUMIFS('Faturamento SP2'!$H$2:$H$557,'Faturamento SP2'!$D$2:$D$557,'Infos Relatório'!$B$245,'Faturamento SP2'!$E$2:$E$557,'Infos Relatório'!$B270,'Faturamento SP2'!$Z$2:$Z$557,'Infos Relatório'!AG$1)</f>
        <v>0</v>
      </c>
      <c r="AM270" s="23">
        <f>COUNTIFS('Faturamento SP2'!$D$2:$D$557,'Infos Relatório'!$B$245,'Faturamento SP2'!$E$2:$E$557,'Infos Relatório'!$B270,'Faturamento SP2'!$Z$2:$Z$557,'Infos Relatório'!AM$1)</f>
        <v>0</v>
      </c>
      <c r="AN270" s="14">
        <f>SUMIFS('Faturamento SP2'!$G$2:$G$557,'Faturamento SP2'!$D$2:$D$557,'Infos Relatório'!$B$245,'Faturamento SP2'!$E$2:$E$557,'Infos Relatório'!$B270,'Faturamento SP2'!$Z$2:$Z$557,'Infos Relatório'!AM$1)</f>
        <v>0</v>
      </c>
      <c r="AO270" s="14">
        <f>SUMIFS('Faturamento SP2'!$J$2:$J$557,'Faturamento SP2'!$D$2:$D$557,'Infos Relatório'!$B$245,'Faturamento SP2'!$E$2:$E$557,'Infos Relatório'!$B270,'Faturamento SP2'!$Z$2:$Z$557,'Infos Relatório'!AM$1)</f>
        <v>0</v>
      </c>
      <c r="AP270" s="15">
        <f>SUMIFS('Faturamento SP2'!$O$2:$O$557,'Faturamento SP2'!$D$2:$D$557,'Infos Relatório'!$B$245,'Faturamento SP2'!$E$2:$E$557,'Infos Relatório'!$B270,'Faturamento SP2'!$Z$2:$Z$557,'Infos Relatório'!AM$1,'Faturamento SP2'!$T$2:$T$557,"Sim")+SUMIFS('Faturamento SP2'!$P$2:$P$557,'Faturamento SP2'!$D$2:$D$557,'Infos Relatório'!$B$245,'Faturamento SP2'!$E$2:$E$557,'Infos Relatório'!$B270,'Faturamento SP2'!$Z$2:$Z$557,'Infos Relatório'!AM$1,'Faturamento SP2'!$T$2:$T$557,"Sim")</f>
        <v>0</v>
      </c>
      <c r="AQ270" s="27" t="e">
        <f t="shared" si="102"/>
        <v>#DIV/0!</v>
      </c>
      <c r="AR270" s="24">
        <f>SUMIFS('Faturamento SP2'!$H$2:$H$557,'Faturamento SP2'!$D$2:$D$557,'Infos Relatório'!$B$245,'Faturamento SP2'!$E$2:$E$557,'Infos Relatório'!$B270,'Faturamento SP2'!$Z$2:$Z$557,'Infos Relatório'!AM$1)</f>
        <v>0</v>
      </c>
      <c r="AS270" s="23">
        <f>COUNTIFS('Faturamento SP2'!$D$2:$D$557,'Infos Relatório'!$B$245,'Faturamento SP2'!$E$2:$E$557,'Infos Relatório'!$B270,'Faturamento SP2'!$Z$2:$Z$557,'Infos Relatório'!AS$1)</f>
        <v>0</v>
      </c>
      <c r="AT270" s="14">
        <f>SUMIFS('Faturamento SP2'!$G$2:$G$557,'Faturamento SP2'!$D$2:$D$557,'Infos Relatório'!$B$245,'Faturamento SP2'!$E$2:$E$557,'Infos Relatório'!$B270,'Faturamento SP2'!$Z$2:$Z$557,'Infos Relatório'!AS$1)</f>
        <v>0</v>
      </c>
      <c r="AU270" s="14">
        <f>SUMIFS('Faturamento SP2'!$J$2:$J$557,'Faturamento SP2'!$D$2:$D$557,'Infos Relatório'!$B$245,'Faturamento SP2'!$E$2:$E$557,'Infos Relatório'!$B270,'Faturamento SP2'!$Z$2:$Z$557,'Infos Relatório'!AS$1)</f>
        <v>0</v>
      </c>
      <c r="AV270" s="15">
        <f>SUMIFS('Faturamento SP2'!$O$2:$O$557,'Faturamento SP2'!$D$2:$D$557,'Infos Relatório'!$B$245,'Faturamento SP2'!$E$2:$E$557,'Infos Relatório'!$B270,'Faturamento SP2'!$Z$2:$Z$557,'Infos Relatório'!AS$1,'Faturamento SP2'!$T$2:$T$557,"Sim")+SUMIFS('Faturamento SP2'!$P$2:$P$557,'Faturamento SP2'!$D$2:$D$557,'Infos Relatório'!$B$245,'Faturamento SP2'!$E$2:$E$557,'Infos Relatório'!$B270,'Faturamento SP2'!$Z$2:$Z$557,'Infos Relatório'!AS$1,'Faturamento SP2'!$T$2:$T$557,"Sim")</f>
        <v>0</v>
      </c>
      <c r="AW270" s="27" t="e">
        <f t="shared" si="103"/>
        <v>#DIV/0!</v>
      </c>
      <c r="AX270" s="24">
        <f>SUMIFS('Faturamento SP2'!$H$2:$H$557,'Faturamento SP2'!$D$2:$D$557,'Infos Relatório'!$B$245,'Faturamento SP2'!$E$2:$E$557,'Infos Relatório'!$B270,'Faturamento SP2'!$Z$2:$Z$557,'Infos Relatório'!AS$1)</f>
        <v>0</v>
      </c>
      <c r="AY270" s="23">
        <f>COUNTIFS('Faturamento SP2'!$D$2:$D$557,'Infos Relatório'!$B$245,'Faturamento SP2'!$E$2:$E$557,'Infos Relatório'!$B270,'Faturamento SP2'!$Z$2:$Z$557,'Infos Relatório'!AY$1)</f>
        <v>0</v>
      </c>
      <c r="AZ270" s="14">
        <f>SUMIFS('Faturamento SP2'!$G$2:$G$557,'Faturamento SP2'!$D$2:$D$557,'Infos Relatório'!$B$245,'Faturamento SP2'!$E$2:$E$557,'Infos Relatório'!$B270,'Faturamento SP2'!$Z$2:$Z$557,'Infos Relatório'!AY$1)</f>
        <v>0</v>
      </c>
      <c r="BA270" s="14">
        <f>SUMIFS('Faturamento SP2'!$J$2:$J$557,'Faturamento SP2'!$D$2:$D$557,'Infos Relatório'!$B$245,'Faturamento SP2'!$E$2:$E$557,'Infos Relatório'!$B270,'Faturamento SP2'!$Z$2:$Z$557,'Infos Relatório'!AY$1)</f>
        <v>0</v>
      </c>
      <c r="BB270" s="15">
        <f>SUMIFS('Faturamento SP2'!$O$2:$O$557,'Faturamento SP2'!$D$2:$D$557,'Infos Relatório'!$B$245,'Faturamento SP2'!$E$2:$E$557,'Infos Relatório'!$B270,'Faturamento SP2'!$Z$2:$Z$557,'Infos Relatório'!AY$1,'Faturamento SP2'!$T$2:$T$557,"Sim")+SUMIFS('Faturamento SP2'!$P$2:$P$557,'Faturamento SP2'!$D$2:$D$557,'Infos Relatório'!$B$245,'Faturamento SP2'!$E$2:$E$557,'Infos Relatório'!$B270,'Faturamento SP2'!$Z$2:$Z$557,'Infos Relatório'!AY$1,'Faturamento SP2'!$T$2:$T$557,"Sim")</f>
        <v>0</v>
      </c>
      <c r="BC270" s="27" t="e">
        <f t="shared" si="104"/>
        <v>#DIV/0!</v>
      </c>
      <c r="BD270" s="24">
        <f>SUMIFS('Faturamento SP2'!$H$2:$H$557,'Faturamento SP2'!$D$2:$D$557,'Infos Relatório'!$B$245,'Faturamento SP2'!$E$2:$E$557,'Infos Relatório'!$B270,'Faturamento SP2'!$Z$2:$Z$557,'Infos Relatório'!AY$1)</f>
        <v>0</v>
      </c>
      <c r="BE270" s="23">
        <f>COUNTIFS('Faturamento SP2'!$D$2:$D$557,'Infos Relatório'!$B$245,'Faturamento SP2'!$E$2:$E$557,'Infos Relatório'!$B270,'Faturamento SP2'!$Z$2:$Z$557,'Infos Relatório'!BE$1)</f>
        <v>0</v>
      </c>
      <c r="BF270" s="14">
        <f>SUMIFS('Faturamento SP2'!$G$2:$G$557,'Faturamento SP2'!$D$2:$D$557,'Infos Relatório'!$B$245,'Faturamento SP2'!$E$2:$E$557,'Infos Relatório'!$B270,'Faturamento SP2'!$Z$2:$Z$557,'Infos Relatório'!BE$1)</f>
        <v>0</v>
      </c>
      <c r="BG270" s="14">
        <f>SUMIFS('Faturamento SP2'!$J$2:$J$557,'Faturamento SP2'!$D$2:$D$557,'Infos Relatório'!$B$245,'Faturamento SP2'!$E$2:$E$557,'Infos Relatório'!$B270,'Faturamento SP2'!$Z$2:$Z$557,'Infos Relatório'!BE$1)</f>
        <v>0</v>
      </c>
      <c r="BH270" s="15">
        <f>SUMIFS('Faturamento SP2'!$O$2:$O$557,'Faturamento SP2'!$D$2:$D$557,'Infos Relatório'!$B$245,'Faturamento SP2'!$E$2:$E$557,'Infos Relatório'!$B270,'Faturamento SP2'!$Z$2:$Z$557,'Infos Relatório'!BE$1,'Faturamento SP2'!$T$2:$T$557,"Sim")+SUMIFS('Faturamento SP2'!$P$2:$P$557,'Faturamento SP2'!$D$2:$D$557,'Infos Relatório'!$B$245,'Faturamento SP2'!$E$2:$E$557,'Infos Relatório'!$B270,'Faturamento SP2'!$Z$2:$Z$557,'Infos Relatório'!BE$1,'Faturamento SP2'!$T$2:$T$557,"Sim")</f>
        <v>0</v>
      </c>
      <c r="BI270" s="27" t="e">
        <f t="shared" si="105"/>
        <v>#DIV/0!</v>
      </c>
      <c r="BJ270" s="24">
        <f>SUMIFS('Faturamento SP2'!$H$2:$H$557,'Faturamento SP2'!$D$2:$D$557,'Infos Relatório'!$B$245,'Faturamento SP2'!$E$2:$E$557,'Infos Relatório'!$B270,'Faturamento SP2'!$Z$2:$Z$557,'Infos Relatório'!BE$1)</f>
        <v>0</v>
      </c>
      <c r="BK270" s="23">
        <f>COUNTIFS('Faturamento SP2'!$D$2:$D$557,'Infos Relatório'!$B$245,'Faturamento SP2'!$E$2:$E$557,'Infos Relatório'!$B270,'Faturamento SP2'!$Z$2:$Z$557,'Infos Relatório'!BK$1)</f>
        <v>0</v>
      </c>
      <c r="BL270" s="14">
        <f>SUMIFS('Faturamento SP2'!$G$2:$G$557,'Faturamento SP2'!$D$2:$D$557,'Infos Relatório'!$B$245,'Faturamento SP2'!$E$2:$E$557,'Infos Relatório'!$B270,'Faturamento SP2'!$Z$2:$Z$557,'Infos Relatório'!BK$1)</f>
        <v>0</v>
      </c>
      <c r="BM270" s="14">
        <f>SUMIFS('Faturamento SP2'!$J$2:$J$557,'Faturamento SP2'!$D$2:$D$557,'Infos Relatório'!$B$245,'Faturamento SP2'!$E$2:$E$557,'Infos Relatório'!$B270,'Faturamento SP2'!$Z$2:$Z$557,'Infos Relatório'!BK$1)</f>
        <v>0</v>
      </c>
      <c r="BN270" s="15">
        <f>SUMIFS('Faturamento SP2'!$O$2:$O$557,'Faturamento SP2'!$D$2:$D$557,'Infos Relatório'!$B$245,'Faturamento SP2'!$E$2:$E$557,'Infos Relatório'!$B270,'Faturamento SP2'!$Z$2:$Z$557,'Infos Relatório'!BK$1,'Faturamento SP2'!$T$2:$T$557,"Sim")+SUMIFS('Faturamento SP2'!$P$2:$P$557,'Faturamento SP2'!$D$2:$D$557,'Infos Relatório'!$B$245,'Faturamento SP2'!$E$2:$E$557,'Infos Relatório'!$B270,'Faturamento SP2'!$Z$2:$Z$557,'Infos Relatório'!BK$1,'Faturamento SP2'!$T$2:$T$557,"Sim")</f>
        <v>0</v>
      </c>
      <c r="BO270" s="27" t="e">
        <f t="shared" si="106"/>
        <v>#DIV/0!</v>
      </c>
      <c r="BP270" s="24">
        <f>SUMIFS('Faturamento SP2'!$H$2:$H$557,'Faturamento SP2'!$D$2:$D$557,'Infos Relatório'!$B$245,'Faturamento SP2'!$E$2:$E$557,'Infos Relatório'!$B270,'Faturamento SP2'!$Z$2:$Z$557,'Infos Relatório'!BK$1)</f>
        <v>0</v>
      </c>
      <c r="BQ270" s="23">
        <f>COUNTIFS('Faturamento SP2'!$D$2:$D$557,'Infos Relatório'!$B$245,'Faturamento SP2'!$E$2:$E$557,'Infos Relatório'!$B270,'Faturamento SP2'!$Z$2:$Z$557,'Infos Relatório'!BQ$1)</f>
        <v>0</v>
      </c>
      <c r="BR270" s="14">
        <f>SUMIFS('Faturamento SP2'!$G$2:$G$557,'Faturamento SP2'!$D$2:$D$557,'Infos Relatório'!$B$245,'Faturamento SP2'!$E$2:$E$557,'Infos Relatório'!$B270,'Faturamento SP2'!$Z$2:$Z$557,'Infos Relatório'!BQ$1)</f>
        <v>0</v>
      </c>
      <c r="BS270" s="14">
        <f>SUMIFS('Faturamento SP2'!$J$2:$J$557,'Faturamento SP2'!$D$2:$D$557,'Infos Relatório'!$B$245,'Faturamento SP2'!$E$2:$E$557,'Infos Relatório'!$B270,'Faturamento SP2'!$Z$2:$Z$557,'Infos Relatório'!BQ$1)</f>
        <v>0</v>
      </c>
      <c r="BT270" s="15">
        <f>SUMIFS('Faturamento SP2'!$O$2:$O$557,'Faturamento SP2'!$D$2:$D$557,'Infos Relatório'!$B$245,'Faturamento SP2'!$E$2:$E$557,'Infos Relatório'!$B270,'Faturamento SP2'!$Z$2:$Z$557,'Infos Relatório'!BQ$1,'Faturamento SP2'!$T$2:$T$557,"Sim")+SUMIFS('Faturamento SP2'!$P$2:$P$557,'Faturamento SP2'!$D$2:$D$557,'Infos Relatório'!$B$245,'Faturamento SP2'!$E$2:$E$557,'Infos Relatório'!$B270,'Faturamento SP2'!$Z$2:$Z$557,'Infos Relatório'!BQ$1,'Faturamento SP2'!$T$2:$T$557,"Sim")</f>
        <v>0</v>
      </c>
      <c r="BU270" s="27" t="e">
        <f t="shared" si="107"/>
        <v>#DIV/0!</v>
      </c>
      <c r="BV270" s="24">
        <f>SUMIFS('Faturamento SP2'!$H$2:$H$557,'Faturamento SP2'!$D$2:$D$557,'Infos Relatório'!$B$245,'Faturamento SP2'!$E$2:$E$557,'Infos Relatório'!$B270,'Faturamento SP2'!$Z$2:$Z$557,'Infos Relatório'!BQ$1)</f>
        <v>0</v>
      </c>
    </row>
    <row r="271" spans="2:74">
      <c r="B271" s="17" t="s">
        <v>775</v>
      </c>
      <c r="C271" s="23">
        <f>COUNTIFS('Faturamento SP2'!$D$2:$D$557,'Infos Relatório'!$B$245,'Faturamento SP2'!$E$2:$E$557,'Infos Relatório'!$B271,'Faturamento SP2'!$Z$2:$Z$557,'Infos Relatório'!C$1)</f>
        <v>0</v>
      </c>
      <c r="D271" s="14">
        <f>SUMIFS('Faturamento SP2'!$G$2:$G$557,'Faturamento SP2'!$D$2:$D$557,'Infos Relatório'!$B$245,'Faturamento SP2'!$E$2:$E$557,'Infos Relatório'!$B271,'Faturamento SP2'!$Z$2:$Z$557,'Infos Relatório'!C$1)</f>
        <v>0</v>
      </c>
      <c r="E271" s="55">
        <f>SUMIFS('Faturamento SP2'!$J$2:$J$557,'Faturamento SP2'!$D$2:$D$557,'Infos Relatório'!$B$245,'Faturamento SP2'!$E$2:$E$557,'Infos Relatório'!$B271,'Faturamento SP2'!$Z$2:$Z$557,'Infos Relatório'!C$1)</f>
        <v>0</v>
      </c>
      <c r="F271" s="15">
        <f>SUMIFS('Faturamento SP2'!$O$2:$O$557,'Faturamento SP2'!$D$2:$D$557,'Infos Relatório'!$B$245,'Faturamento SP2'!$E$2:$E$557,'Infos Relatório'!$B271,'Faturamento SP2'!$Z$2:$Z$557,'Infos Relatório'!C$1,'Faturamento SP2'!$T$2:$T$557,"Sim")+SUMIFS('Faturamento SP2'!$P$2:$P$557,'Faturamento SP2'!$D$2:$D$557,'Infos Relatório'!$B$245,'Faturamento SP2'!$E$2:$E$557,'Infos Relatório'!$B271,'Faturamento SP2'!$Z$2:$Z$557,'Infos Relatório'!C$1,'Faturamento SP2'!$T$2:$T$557,"Sim")</f>
        <v>0</v>
      </c>
      <c r="G271" s="60" t="e">
        <f t="shared" si="96"/>
        <v>#DIV/0!</v>
      </c>
      <c r="H271" s="24">
        <f>SUMIFS('Faturamento SP2'!$H$2:$H$557,'Faturamento SP2'!$D$2:$D$557,'Infos Relatório'!$B$245,'Faturamento SP2'!$E$2:$E$557,'Infos Relatório'!$B271,'Faturamento SP2'!$Z$2:$Z$557,'Infos Relatório'!C$1)</f>
        <v>0</v>
      </c>
      <c r="I271" s="23">
        <f>COUNTIFS('Faturamento SP2'!$D$2:$D$557,'Infos Relatório'!$B$245,'Faturamento SP2'!$E$2:$E$557,'Infos Relatório'!$B271,'Faturamento SP2'!$Z$2:$Z$557,'Infos Relatório'!I$1)</f>
        <v>0</v>
      </c>
      <c r="J271" s="14">
        <f>SUMIFS('Faturamento SP2'!$G$2:$G$557,'Faturamento SP2'!$D$2:$D$557,'Infos Relatório'!$B$245,'Faturamento SP2'!$E$2:$E$557,'Infos Relatório'!$B271,'Faturamento SP2'!$Z$2:$Z$557,'Infos Relatório'!I$1)</f>
        <v>0</v>
      </c>
      <c r="K271" s="55">
        <f>SUMIFS('Faturamento SP2'!$J$2:$J$557,'Faturamento SP2'!$D$2:$D$557,'Infos Relatório'!$B$245,'Faturamento SP2'!$E$2:$E$557,'Infos Relatório'!$B271,'Faturamento SP2'!$Z$2:$Z$557,'Infos Relatório'!I$1)</f>
        <v>0</v>
      </c>
      <c r="L271" s="15">
        <f>SUMIFS('Faturamento SP2'!$O$2:$O$557,'Faturamento SP2'!$D$2:$D$557,'Infos Relatório'!$B$245,'Faturamento SP2'!$E$2:$E$557,'Infos Relatório'!$B271,'Faturamento SP2'!$Z$2:$Z$557,'Infos Relatório'!I$1,'Faturamento SP2'!$T$2:$T$557,"Sim")+SUMIFS('Faturamento SP2'!$P$2:$P$557,'Faturamento SP2'!$D$2:$D$557,'Infos Relatório'!$B$245,'Faturamento SP2'!$E$2:$E$557,'Infos Relatório'!$B271,'Faturamento SP2'!$Z$2:$Z$557,'Infos Relatório'!I$1,'Faturamento SP2'!$T$2:$T$557,"Sim")</f>
        <v>0</v>
      </c>
      <c r="M271" s="27" t="e">
        <f t="shared" si="97"/>
        <v>#DIV/0!</v>
      </c>
      <c r="N271" s="24">
        <f>SUMIFS('Faturamento SP2'!$H$2:$H$557,'Faturamento SP2'!$D$2:$D$557,'Infos Relatório'!$B$245,'Faturamento SP2'!$E$2:$E$557,'Infos Relatório'!$B271,'Faturamento SP2'!$Z$2:$Z$557,'Infos Relatório'!I$1)</f>
        <v>0</v>
      </c>
      <c r="O271" s="23">
        <f>COUNTIFS('Faturamento SP2'!$D$2:$D$557,'Infos Relatório'!$B$245,'Faturamento SP2'!$E$2:$E$557,'Infos Relatório'!$B271,'Faturamento SP2'!$Z$2:$Z$557,'Infos Relatório'!O$1)</f>
        <v>0</v>
      </c>
      <c r="P271" s="14">
        <f>SUMIFS('Faturamento SP2'!$G$2:$G$557,'Faturamento SP2'!$D$2:$D$557,'Infos Relatório'!$B$245,'Faturamento SP2'!$E$2:$E$557,'Infos Relatório'!$B271,'Faturamento SP2'!$Z$2:$Z$557,'Infos Relatório'!O$1)</f>
        <v>0</v>
      </c>
      <c r="Q271" s="14">
        <f>SUMIFS('Faturamento SP2'!$J$2:$J$557,'Faturamento SP2'!$D$2:$D$557,'Infos Relatório'!$B$245,'Faturamento SP2'!$E$2:$E$557,'Infos Relatório'!$B271,'Faturamento SP2'!$Z$2:$Z$557,'Infos Relatório'!O$1)</f>
        <v>0</v>
      </c>
      <c r="R271" s="15">
        <f>SUMIFS('Faturamento SP2'!$O$2:$O$557,'Faturamento SP2'!$D$2:$D$557,'Infos Relatório'!$B$245,'Faturamento SP2'!$E$2:$E$557,'Infos Relatório'!$B271,'Faturamento SP2'!$Z$2:$Z$557,'Infos Relatório'!O$1,'Faturamento SP2'!$T$2:$T$557,"Sim")+SUMIFS('Faturamento SP2'!$P$2:$P$557,'Faturamento SP2'!$D$2:$D$557,'Infos Relatório'!$B$245,'Faturamento SP2'!$E$2:$E$557,'Infos Relatório'!$B271,'Faturamento SP2'!$Z$2:$Z$557,'Infos Relatório'!O$1,'Faturamento SP2'!$T$2:$T$557,"Sim")</f>
        <v>0</v>
      </c>
      <c r="S271" s="27" t="e">
        <f t="shared" si="98"/>
        <v>#DIV/0!</v>
      </c>
      <c r="T271" s="24">
        <f>SUMIFS('Faturamento SP2'!$H$2:$H$557,'Faturamento SP2'!$D$2:$D$557,'Infos Relatório'!$B$245,'Faturamento SP2'!$E$2:$E$557,'Infos Relatório'!$B271,'Faturamento SP2'!$Z$2:$Z$557,'Infos Relatório'!O$1)</f>
        <v>0</v>
      </c>
      <c r="U271" s="23">
        <f>COUNTIFS('Faturamento SP2'!$D$2:$D$557,'Infos Relatório'!$B$245,'Faturamento SP2'!$E$2:$E$557,'Infos Relatório'!$B271,'Faturamento SP2'!$Z$2:$Z$557,'Infos Relatório'!U$1)</f>
        <v>0</v>
      </c>
      <c r="V271" s="14">
        <f>SUMIFS('Faturamento SP2'!$G$2:$G$557,'Faturamento SP2'!$D$2:$D$557,'Infos Relatório'!$B$245,'Faturamento SP2'!$E$2:$E$557,'Infos Relatório'!$B271,'Faturamento SP2'!$Z$2:$Z$557,'Infos Relatório'!U$1)</f>
        <v>0</v>
      </c>
      <c r="W271" s="14">
        <f>SUMIFS('Faturamento SP2'!$J$2:$J$557,'Faturamento SP2'!$D$2:$D$557,'Infos Relatório'!$B$245,'Faturamento SP2'!$E$2:$E$557,'Infos Relatório'!$B271,'Faturamento SP2'!$Z$2:$Z$557,'Infos Relatório'!U$1)</f>
        <v>0</v>
      </c>
      <c r="X271" s="15">
        <f>SUMIFS('Faturamento SP2'!$O$2:$O$557,'Faturamento SP2'!$D$2:$D$557,'Infos Relatório'!$B$245,'Faturamento SP2'!$E$2:$E$557,'Infos Relatório'!$B271,'Faturamento SP2'!$Z$2:$Z$557,'Infos Relatório'!U$1,'Faturamento SP2'!$T$2:$T$557,"Sim")+SUMIFS('Faturamento SP2'!$P$2:$P$557,'Faturamento SP2'!$D$2:$D$557,'Infos Relatório'!$B$245,'Faturamento SP2'!$E$2:$E$557,'Infos Relatório'!$B271,'Faturamento SP2'!$Z$2:$Z$557,'Infos Relatório'!U$1,'Faturamento SP2'!$T$2:$T$557,"Sim")</f>
        <v>0</v>
      </c>
      <c r="Y271" s="27" t="e">
        <f t="shared" si="99"/>
        <v>#DIV/0!</v>
      </c>
      <c r="Z271" s="24">
        <f>SUMIFS('Faturamento SP2'!$H$2:$H$557,'Faturamento SP2'!$D$2:$D$557,'Infos Relatório'!$B$245,'Faturamento SP2'!$E$2:$E$557,'Infos Relatório'!$B271,'Faturamento SP2'!$Z$2:$Z$557,'Infos Relatório'!U$1)</f>
        <v>0</v>
      </c>
      <c r="AA271" s="23">
        <f>COUNTIFS('Faturamento SP2'!$D$2:$D$557,'Infos Relatório'!$B$245,'Faturamento SP2'!$E$2:$E$557,'Infos Relatório'!$B271,'Faturamento SP2'!$Z$2:$Z$557,'Infos Relatório'!AA$1)</f>
        <v>0</v>
      </c>
      <c r="AB271" s="14">
        <f>SUMIFS('Faturamento SP2'!$G$2:$G$557,'Faturamento SP2'!$D$2:$D$557,'Infos Relatório'!$B$245,'Faturamento SP2'!$E$2:$E$557,'Infos Relatório'!$B271,'Faturamento SP2'!$Z$2:$Z$557,'Infos Relatório'!AA$1)</f>
        <v>0</v>
      </c>
      <c r="AC271" s="14">
        <f>SUMIFS('Faturamento SP2'!$J$2:$J$557,'Faturamento SP2'!$D$2:$D$557,'Infos Relatório'!$B$245,'Faturamento SP2'!$E$2:$E$557,'Infos Relatório'!$B271,'Faturamento SP2'!$Z$2:$Z$557,'Infos Relatório'!AA$1)</f>
        <v>0</v>
      </c>
      <c r="AD271" s="15">
        <f>SUMIFS('Faturamento SP2'!$O$2:$O$557,'Faturamento SP2'!$D$2:$D$557,'Infos Relatório'!$B$245,'Faturamento SP2'!$E$2:$E$557,'Infos Relatório'!$B271,'Faturamento SP2'!$Z$2:$Z$557,'Infos Relatório'!AA$1,'Faturamento SP2'!$T$2:$T$557,"Sim")+SUMIFS('Faturamento SP2'!$P$2:$P$557,'Faturamento SP2'!$D$2:$D$557,'Infos Relatório'!$B$245,'Faturamento SP2'!$E$2:$E$557,'Infos Relatório'!$B271,'Faturamento SP2'!$Z$2:$Z$557,'Infos Relatório'!AA$1,'Faturamento SP2'!$T$2:$T$557,"Sim")</f>
        <v>0</v>
      </c>
      <c r="AE271" s="27" t="e">
        <f t="shared" si="100"/>
        <v>#DIV/0!</v>
      </c>
      <c r="AF271" s="24">
        <f>SUMIFS('Faturamento SP2'!$H$2:$H$557,'Faturamento SP2'!$D$2:$D$557,'Infos Relatório'!$B$245,'Faturamento SP2'!$E$2:$E$557,'Infos Relatório'!$B271,'Faturamento SP2'!$Z$2:$Z$557,'Infos Relatório'!AA$1)</f>
        <v>0</v>
      </c>
      <c r="AG271" s="23">
        <f>COUNTIFS('Faturamento SP2'!$D$2:$D$557,'Infos Relatório'!$B$245,'Faturamento SP2'!$E$2:$E$557,'Infos Relatório'!$B271,'Faturamento SP2'!$Z$2:$Z$557,'Infos Relatório'!AG$1)</f>
        <v>0</v>
      </c>
      <c r="AH271" s="14">
        <f>SUMIFS('Faturamento SP2'!$G$2:$G$557,'Faturamento SP2'!$D$2:$D$557,'Infos Relatório'!$B$245,'Faturamento SP2'!$E$2:$E$557,'Infos Relatório'!$B271,'Faturamento SP2'!$Z$2:$Z$557,'Infos Relatório'!AG$1)</f>
        <v>0</v>
      </c>
      <c r="AI271" s="14">
        <f>SUMIFS('Faturamento SP2'!$J$2:$J$557,'Faturamento SP2'!$D$2:$D$557,'Infos Relatório'!$B$245,'Faturamento SP2'!$E$2:$E$557,'Infos Relatório'!$B271,'Faturamento SP2'!$Z$2:$Z$557,'Infos Relatório'!AG$1)</f>
        <v>0</v>
      </c>
      <c r="AJ271" s="15">
        <f>SUMIFS('Faturamento SP2'!$O$2:$O$557,'Faturamento SP2'!$D$2:$D$557,'Infos Relatório'!$B$245,'Faturamento SP2'!$E$2:$E$557,'Infos Relatório'!$B271,'Faturamento SP2'!$Z$2:$Z$557,'Infos Relatório'!AG$1,'Faturamento SP2'!$T$2:$T$557,"Sim")+SUMIFS('Faturamento SP2'!$P$2:$P$557,'Faturamento SP2'!$D$2:$D$557,'Infos Relatório'!$B$245,'Faturamento SP2'!$E$2:$E$557,'Infos Relatório'!$B271,'Faturamento SP2'!$Z$2:$Z$557,'Infos Relatório'!AG$1,'Faturamento SP2'!$T$2:$T$557,"Sim")</f>
        <v>0</v>
      </c>
      <c r="AK271" s="27" t="e">
        <f t="shared" si="101"/>
        <v>#DIV/0!</v>
      </c>
      <c r="AL271" s="24">
        <f>SUMIFS('Faturamento SP2'!$H$2:$H$557,'Faturamento SP2'!$D$2:$D$557,'Infos Relatório'!$B$245,'Faturamento SP2'!$E$2:$E$557,'Infos Relatório'!$B271,'Faturamento SP2'!$Z$2:$Z$557,'Infos Relatório'!AG$1)</f>
        <v>0</v>
      </c>
      <c r="AM271" s="23">
        <f>COUNTIFS('Faturamento SP2'!$D$2:$D$557,'Infos Relatório'!$B$245,'Faturamento SP2'!$E$2:$E$557,'Infos Relatório'!$B271,'Faturamento SP2'!$Z$2:$Z$557,'Infos Relatório'!AM$1)</f>
        <v>0</v>
      </c>
      <c r="AN271" s="14">
        <f>SUMIFS('Faturamento SP2'!$G$2:$G$557,'Faturamento SP2'!$D$2:$D$557,'Infos Relatório'!$B$245,'Faturamento SP2'!$E$2:$E$557,'Infos Relatório'!$B271,'Faturamento SP2'!$Z$2:$Z$557,'Infos Relatório'!AM$1)</f>
        <v>0</v>
      </c>
      <c r="AO271" s="14">
        <f>SUMIFS('Faturamento SP2'!$J$2:$J$557,'Faturamento SP2'!$D$2:$D$557,'Infos Relatório'!$B$245,'Faturamento SP2'!$E$2:$E$557,'Infos Relatório'!$B271,'Faturamento SP2'!$Z$2:$Z$557,'Infos Relatório'!AM$1)</f>
        <v>0</v>
      </c>
      <c r="AP271" s="15">
        <f>SUMIFS('Faturamento SP2'!$O$2:$O$557,'Faturamento SP2'!$D$2:$D$557,'Infos Relatório'!$B$245,'Faturamento SP2'!$E$2:$E$557,'Infos Relatório'!$B271,'Faturamento SP2'!$Z$2:$Z$557,'Infos Relatório'!AM$1,'Faturamento SP2'!$T$2:$T$557,"Sim")+SUMIFS('Faturamento SP2'!$P$2:$P$557,'Faturamento SP2'!$D$2:$D$557,'Infos Relatório'!$B$245,'Faturamento SP2'!$E$2:$E$557,'Infos Relatório'!$B271,'Faturamento SP2'!$Z$2:$Z$557,'Infos Relatório'!AM$1,'Faturamento SP2'!$T$2:$T$557,"Sim")</f>
        <v>0</v>
      </c>
      <c r="AQ271" s="27" t="e">
        <f t="shared" si="102"/>
        <v>#DIV/0!</v>
      </c>
      <c r="AR271" s="24">
        <f>SUMIFS('Faturamento SP2'!$H$2:$H$557,'Faturamento SP2'!$D$2:$D$557,'Infos Relatório'!$B$245,'Faturamento SP2'!$E$2:$E$557,'Infos Relatório'!$B271,'Faturamento SP2'!$Z$2:$Z$557,'Infos Relatório'!AM$1)</f>
        <v>0</v>
      </c>
      <c r="AS271" s="23">
        <f>COUNTIFS('Faturamento SP2'!$D$2:$D$557,'Infos Relatório'!$B$245,'Faturamento SP2'!$E$2:$E$557,'Infos Relatório'!$B271,'Faturamento SP2'!$Z$2:$Z$557,'Infos Relatório'!AS$1)</f>
        <v>0</v>
      </c>
      <c r="AT271" s="14">
        <f>SUMIFS('Faturamento SP2'!$G$2:$G$557,'Faturamento SP2'!$D$2:$D$557,'Infos Relatório'!$B$245,'Faturamento SP2'!$E$2:$E$557,'Infos Relatório'!$B271,'Faturamento SP2'!$Z$2:$Z$557,'Infos Relatório'!AS$1)</f>
        <v>0</v>
      </c>
      <c r="AU271" s="14">
        <f>SUMIFS('Faturamento SP2'!$J$2:$J$557,'Faturamento SP2'!$D$2:$D$557,'Infos Relatório'!$B$245,'Faturamento SP2'!$E$2:$E$557,'Infos Relatório'!$B271,'Faturamento SP2'!$Z$2:$Z$557,'Infos Relatório'!AS$1)</f>
        <v>0</v>
      </c>
      <c r="AV271" s="15">
        <f>SUMIFS('Faturamento SP2'!$O$2:$O$557,'Faturamento SP2'!$D$2:$D$557,'Infos Relatório'!$B$245,'Faturamento SP2'!$E$2:$E$557,'Infos Relatório'!$B271,'Faturamento SP2'!$Z$2:$Z$557,'Infos Relatório'!AS$1,'Faturamento SP2'!$T$2:$T$557,"Sim")+SUMIFS('Faturamento SP2'!$P$2:$P$557,'Faturamento SP2'!$D$2:$D$557,'Infos Relatório'!$B$245,'Faturamento SP2'!$E$2:$E$557,'Infos Relatório'!$B271,'Faturamento SP2'!$Z$2:$Z$557,'Infos Relatório'!AS$1,'Faturamento SP2'!$T$2:$T$557,"Sim")</f>
        <v>0</v>
      </c>
      <c r="AW271" s="27" t="e">
        <f t="shared" si="103"/>
        <v>#DIV/0!</v>
      </c>
      <c r="AX271" s="24">
        <f>SUMIFS('Faturamento SP2'!$H$2:$H$557,'Faturamento SP2'!$D$2:$D$557,'Infos Relatório'!$B$245,'Faturamento SP2'!$E$2:$E$557,'Infos Relatório'!$B271,'Faturamento SP2'!$Z$2:$Z$557,'Infos Relatório'!AS$1)</f>
        <v>0</v>
      </c>
      <c r="AY271" s="23">
        <f>COUNTIFS('Faturamento SP2'!$D$2:$D$557,'Infos Relatório'!$B$245,'Faturamento SP2'!$E$2:$E$557,'Infos Relatório'!$B271,'Faturamento SP2'!$Z$2:$Z$557,'Infos Relatório'!AY$1)</f>
        <v>0</v>
      </c>
      <c r="AZ271" s="14">
        <f>SUMIFS('Faturamento SP2'!$G$2:$G$557,'Faturamento SP2'!$D$2:$D$557,'Infos Relatório'!$B$245,'Faturamento SP2'!$E$2:$E$557,'Infos Relatório'!$B271,'Faturamento SP2'!$Z$2:$Z$557,'Infos Relatório'!AY$1)</f>
        <v>0</v>
      </c>
      <c r="BA271" s="14">
        <f>SUMIFS('Faturamento SP2'!$J$2:$J$557,'Faturamento SP2'!$D$2:$D$557,'Infos Relatório'!$B$245,'Faturamento SP2'!$E$2:$E$557,'Infos Relatório'!$B271,'Faturamento SP2'!$Z$2:$Z$557,'Infos Relatório'!AY$1)</f>
        <v>0</v>
      </c>
      <c r="BB271" s="15">
        <f>SUMIFS('Faturamento SP2'!$O$2:$O$557,'Faturamento SP2'!$D$2:$D$557,'Infos Relatório'!$B$245,'Faturamento SP2'!$E$2:$E$557,'Infos Relatório'!$B271,'Faturamento SP2'!$Z$2:$Z$557,'Infos Relatório'!AY$1,'Faturamento SP2'!$T$2:$T$557,"Sim")+SUMIFS('Faturamento SP2'!$P$2:$P$557,'Faturamento SP2'!$D$2:$D$557,'Infos Relatório'!$B$245,'Faturamento SP2'!$E$2:$E$557,'Infos Relatório'!$B271,'Faturamento SP2'!$Z$2:$Z$557,'Infos Relatório'!AY$1,'Faturamento SP2'!$T$2:$T$557,"Sim")</f>
        <v>0</v>
      </c>
      <c r="BC271" s="27" t="e">
        <f t="shared" si="104"/>
        <v>#DIV/0!</v>
      </c>
      <c r="BD271" s="24">
        <f>SUMIFS('Faturamento SP2'!$H$2:$H$557,'Faturamento SP2'!$D$2:$D$557,'Infos Relatório'!$B$245,'Faturamento SP2'!$E$2:$E$557,'Infos Relatório'!$B271,'Faturamento SP2'!$Z$2:$Z$557,'Infos Relatório'!AY$1)</f>
        <v>0</v>
      </c>
      <c r="BE271" s="23">
        <f>COUNTIFS('Faturamento SP2'!$D$2:$D$557,'Infos Relatório'!$B$245,'Faturamento SP2'!$E$2:$E$557,'Infos Relatório'!$B271,'Faturamento SP2'!$Z$2:$Z$557,'Infos Relatório'!BE$1)</f>
        <v>0</v>
      </c>
      <c r="BF271" s="14">
        <f>SUMIFS('Faturamento SP2'!$G$2:$G$557,'Faturamento SP2'!$D$2:$D$557,'Infos Relatório'!$B$245,'Faturamento SP2'!$E$2:$E$557,'Infos Relatório'!$B271,'Faturamento SP2'!$Z$2:$Z$557,'Infos Relatório'!BE$1)</f>
        <v>0</v>
      </c>
      <c r="BG271" s="14">
        <f>SUMIFS('Faturamento SP2'!$J$2:$J$557,'Faturamento SP2'!$D$2:$D$557,'Infos Relatório'!$B$245,'Faturamento SP2'!$E$2:$E$557,'Infos Relatório'!$B271,'Faturamento SP2'!$Z$2:$Z$557,'Infos Relatório'!BE$1)</f>
        <v>0</v>
      </c>
      <c r="BH271" s="15">
        <f>SUMIFS('Faturamento SP2'!$O$2:$O$557,'Faturamento SP2'!$D$2:$D$557,'Infos Relatório'!$B$245,'Faturamento SP2'!$E$2:$E$557,'Infos Relatório'!$B271,'Faturamento SP2'!$Z$2:$Z$557,'Infos Relatório'!BE$1,'Faturamento SP2'!$T$2:$T$557,"Sim")+SUMIFS('Faturamento SP2'!$P$2:$P$557,'Faturamento SP2'!$D$2:$D$557,'Infos Relatório'!$B$245,'Faturamento SP2'!$E$2:$E$557,'Infos Relatório'!$B271,'Faturamento SP2'!$Z$2:$Z$557,'Infos Relatório'!BE$1,'Faturamento SP2'!$T$2:$T$557,"Sim")</f>
        <v>0</v>
      </c>
      <c r="BI271" s="27" t="e">
        <f t="shared" si="105"/>
        <v>#DIV/0!</v>
      </c>
      <c r="BJ271" s="24">
        <f>SUMIFS('Faturamento SP2'!$H$2:$H$557,'Faturamento SP2'!$D$2:$D$557,'Infos Relatório'!$B$245,'Faturamento SP2'!$E$2:$E$557,'Infos Relatório'!$B271,'Faturamento SP2'!$Z$2:$Z$557,'Infos Relatório'!BE$1)</f>
        <v>0</v>
      </c>
      <c r="BK271" s="23">
        <f>COUNTIFS('Faturamento SP2'!$D$2:$D$557,'Infos Relatório'!$B$245,'Faturamento SP2'!$E$2:$E$557,'Infos Relatório'!$B271,'Faturamento SP2'!$Z$2:$Z$557,'Infos Relatório'!BK$1)</f>
        <v>0</v>
      </c>
      <c r="BL271" s="14">
        <f>SUMIFS('Faturamento SP2'!$G$2:$G$557,'Faturamento SP2'!$D$2:$D$557,'Infos Relatório'!$B$245,'Faturamento SP2'!$E$2:$E$557,'Infos Relatório'!$B271,'Faturamento SP2'!$Z$2:$Z$557,'Infos Relatório'!BK$1)</f>
        <v>0</v>
      </c>
      <c r="BM271" s="14">
        <f>SUMIFS('Faturamento SP2'!$J$2:$J$557,'Faturamento SP2'!$D$2:$D$557,'Infos Relatório'!$B$245,'Faturamento SP2'!$E$2:$E$557,'Infos Relatório'!$B271,'Faturamento SP2'!$Z$2:$Z$557,'Infos Relatório'!BK$1)</f>
        <v>0</v>
      </c>
      <c r="BN271" s="15">
        <f>SUMIFS('Faturamento SP2'!$O$2:$O$557,'Faturamento SP2'!$D$2:$D$557,'Infos Relatório'!$B$245,'Faturamento SP2'!$E$2:$E$557,'Infos Relatório'!$B271,'Faturamento SP2'!$Z$2:$Z$557,'Infos Relatório'!BK$1,'Faturamento SP2'!$T$2:$T$557,"Sim")+SUMIFS('Faturamento SP2'!$P$2:$P$557,'Faturamento SP2'!$D$2:$D$557,'Infos Relatório'!$B$245,'Faturamento SP2'!$E$2:$E$557,'Infos Relatório'!$B271,'Faturamento SP2'!$Z$2:$Z$557,'Infos Relatório'!BK$1,'Faturamento SP2'!$T$2:$T$557,"Sim")</f>
        <v>0</v>
      </c>
      <c r="BO271" s="27" t="e">
        <f t="shared" si="106"/>
        <v>#DIV/0!</v>
      </c>
      <c r="BP271" s="24">
        <f>SUMIFS('Faturamento SP2'!$H$2:$H$557,'Faturamento SP2'!$D$2:$D$557,'Infos Relatório'!$B$245,'Faturamento SP2'!$E$2:$E$557,'Infos Relatório'!$B271,'Faturamento SP2'!$Z$2:$Z$557,'Infos Relatório'!BK$1)</f>
        <v>0</v>
      </c>
      <c r="BQ271" s="23">
        <f>COUNTIFS('Faturamento SP2'!$D$2:$D$557,'Infos Relatório'!$B$245,'Faturamento SP2'!$E$2:$E$557,'Infos Relatório'!$B271,'Faturamento SP2'!$Z$2:$Z$557,'Infos Relatório'!BQ$1)</f>
        <v>0</v>
      </c>
      <c r="BR271" s="14">
        <f>SUMIFS('Faturamento SP2'!$G$2:$G$557,'Faturamento SP2'!$D$2:$D$557,'Infos Relatório'!$B$245,'Faturamento SP2'!$E$2:$E$557,'Infos Relatório'!$B271,'Faturamento SP2'!$Z$2:$Z$557,'Infos Relatório'!BQ$1)</f>
        <v>0</v>
      </c>
      <c r="BS271" s="14">
        <f>SUMIFS('Faturamento SP2'!$J$2:$J$557,'Faturamento SP2'!$D$2:$D$557,'Infos Relatório'!$B$245,'Faturamento SP2'!$E$2:$E$557,'Infos Relatório'!$B271,'Faturamento SP2'!$Z$2:$Z$557,'Infos Relatório'!BQ$1)</f>
        <v>0</v>
      </c>
      <c r="BT271" s="15">
        <f>SUMIFS('Faturamento SP2'!$O$2:$O$557,'Faturamento SP2'!$D$2:$D$557,'Infos Relatório'!$B$245,'Faturamento SP2'!$E$2:$E$557,'Infos Relatório'!$B271,'Faturamento SP2'!$Z$2:$Z$557,'Infos Relatório'!BQ$1,'Faturamento SP2'!$T$2:$T$557,"Sim")+SUMIFS('Faturamento SP2'!$P$2:$P$557,'Faturamento SP2'!$D$2:$D$557,'Infos Relatório'!$B$245,'Faturamento SP2'!$E$2:$E$557,'Infos Relatório'!$B271,'Faturamento SP2'!$Z$2:$Z$557,'Infos Relatório'!BQ$1,'Faturamento SP2'!$T$2:$T$557,"Sim")</f>
        <v>0</v>
      </c>
      <c r="BU271" s="27" t="e">
        <f t="shared" si="107"/>
        <v>#DIV/0!</v>
      </c>
      <c r="BV271" s="24">
        <f>SUMIFS('Faturamento SP2'!$H$2:$H$557,'Faturamento SP2'!$D$2:$D$557,'Infos Relatório'!$B$245,'Faturamento SP2'!$E$2:$E$557,'Infos Relatório'!$B271,'Faturamento SP2'!$Z$2:$Z$557,'Infos Relatório'!BQ$1)</f>
        <v>0</v>
      </c>
    </row>
    <row r="272" spans="2:74">
      <c r="B272" s="17" t="s">
        <v>171</v>
      </c>
      <c r="C272" s="23">
        <f>COUNTIFS('Faturamento SP2'!$D$2:$D$557,'Infos Relatório'!$B$245,'Faturamento SP2'!$E$2:$E$557,'Infos Relatório'!$B272,'Faturamento SP2'!$Z$2:$Z$557,'Infos Relatório'!C$1)</f>
        <v>0</v>
      </c>
      <c r="D272" s="14">
        <f>SUMIFS('Faturamento SP2'!$G$2:$G$557,'Faturamento SP2'!$D$2:$D$557,'Infos Relatório'!$B$245,'Faturamento SP2'!$E$2:$E$557,'Infos Relatório'!$B272,'Faturamento SP2'!$Z$2:$Z$557,'Infos Relatório'!C$1)</f>
        <v>0</v>
      </c>
      <c r="E272" s="55">
        <f>SUMIFS('Faturamento SP2'!$J$2:$J$557,'Faturamento SP2'!$D$2:$D$557,'Infos Relatório'!$B$245,'Faturamento SP2'!$E$2:$E$557,'Infos Relatório'!$B272,'Faturamento SP2'!$Z$2:$Z$557,'Infos Relatório'!C$1)</f>
        <v>0</v>
      </c>
      <c r="F272" s="15">
        <f>SUMIFS('Faturamento SP2'!$O$2:$O$557,'Faturamento SP2'!$D$2:$D$557,'Infos Relatório'!$B$245,'Faturamento SP2'!$E$2:$E$557,'Infos Relatório'!$B272,'Faturamento SP2'!$Z$2:$Z$557,'Infos Relatório'!C$1,'Faturamento SP2'!$T$2:$T$557,"Sim")+SUMIFS('Faturamento SP2'!$P$2:$P$557,'Faturamento SP2'!$D$2:$D$557,'Infos Relatório'!$B$245,'Faturamento SP2'!$E$2:$E$557,'Infos Relatório'!$B272,'Faturamento SP2'!$Z$2:$Z$557,'Infos Relatório'!C$1,'Faturamento SP2'!$T$2:$T$557,"Sim")</f>
        <v>0</v>
      </c>
      <c r="G272" s="60" t="e">
        <f t="shared" si="96"/>
        <v>#DIV/0!</v>
      </c>
      <c r="H272" s="24">
        <f>SUMIFS('Faturamento SP2'!$H$2:$H$557,'Faturamento SP2'!$D$2:$D$557,'Infos Relatório'!$B$245,'Faturamento SP2'!$E$2:$E$557,'Infos Relatório'!$B272,'Faturamento SP2'!$Z$2:$Z$557,'Infos Relatório'!C$1)</f>
        <v>0</v>
      </c>
      <c r="I272" s="23">
        <f>COUNTIFS('Faturamento SP2'!$D$2:$D$557,'Infos Relatório'!$B$245,'Faturamento SP2'!$E$2:$E$557,'Infos Relatório'!$B272,'Faturamento SP2'!$Z$2:$Z$557,'Infos Relatório'!I$1)</f>
        <v>0</v>
      </c>
      <c r="J272" s="14">
        <f>SUMIFS('Faturamento SP2'!$G$2:$G$557,'Faturamento SP2'!$D$2:$D$557,'Infos Relatório'!$B$245,'Faturamento SP2'!$E$2:$E$557,'Infos Relatório'!$B272,'Faturamento SP2'!$Z$2:$Z$557,'Infos Relatório'!I$1)</f>
        <v>0</v>
      </c>
      <c r="K272" s="55">
        <f>SUMIFS('Faturamento SP2'!$J$2:$J$557,'Faturamento SP2'!$D$2:$D$557,'Infos Relatório'!$B$245,'Faturamento SP2'!$E$2:$E$557,'Infos Relatório'!$B272,'Faturamento SP2'!$Z$2:$Z$557,'Infos Relatório'!I$1)</f>
        <v>0</v>
      </c>
      <c r="L272" s="15">
        <f>SUMIFS('Faturamento SP2'!$O$2:$O$557,'Faturamento SP2'!$D$2:$D$557,'Infos Relatório'!$B$245,'Faturamento SP2'!$E$2:$E$557,'Infos Relatório'!$B272,'Faturamento SP2'!$Z$2:$Z$557,'Infos Relatório'!I$1,'Faturamento SP2'!$T$2:$T$557,"Sim")+SUMIFS('Faturamento SP2'!$P$2:$P$557,'Faturamento SP2'!$D$2:$D$557,'Infos Relatório'!$B$245,'Faturamento SP2'!$E$2:$E$557,'Infos Relatório'!$B272,'Faturamento SP2'!$Z$2:$Z$557,'Infos Relatório'!I$1,'Faturamento SP2'!$T$2:$T$557,"Sim")</f>
        <v>0</v>
      </c>
      <c r="M272" s="27" t="e">
        <f t="shared" si="97"/>
        <v>#DIV/0!</v>
      </c>
      <c r="N272" s="24">
        <f>SUMIFS('Faturamento SP2'!$H$2:$H$557,'Faturamento SP2'!$D$2:$D$557,'Infos Relatório'!$B$245,'Faturamento SP2'!$E$2:$E$557,'Infos Relatório'!$B272,'Faturamento SP2'!$Z$2:$Z$557,'Infos Relatório'!I$1)</f>
        <v>0</v>
      </c>
      <c r="O272" s="23">
        <f>COUNTIFS('Faturamento SP2'!$D$2:$D$557,'Infos Relatório'!$B$245,'Faturamento SP2'!$E$2:$E$557,'Infos Relatório'!$B272,'Faturamento SP2'!$Z$2:$Z$557,'Infos Relatório'!O$1)</f>
        <v>0</v>
      </c>
      <c r="P272" s="14">
        <f>SUMIFS('Faturamento SP2'!$G$2:$G$557,'Faturamento SP2'!$D$2:$D$557,'Infos Relatório'!$B$245,'Faturamento SP2'!$E$2:$E$557,'Infos Relatório'!$B272,'Faturamento SP2'!$Z$2:$Z$557,'Infos Relatório'!O$1)</f>
        <v>0</v>
      </c>
      <c r="Q272" s="14">
        <f>SUMIFS('Faturamento SP2'!$J$2:$J$557,'Faturamento SP2'!$D$2:$D$557,'Infos Relatório'!$B$245,'Faturamento SP2'!$E$2:$E$557,'Infos Relatório'!$B272,'Faturamento SP2'!$Z$2:$Z$557,'Infos Relatório'!O$1)</f>
        <v>0</v>
      </c>
      <c r="R272" s="15">
        <f>SUMIFS('Faturamento SP2'!$O$2:$O$557,'Faturamento SP2'!$D$2:$D$557,'Infos Relatório'!$B$245,'Faturamento SP2'!$E$2:$E$557,'Infos Relatório'!$B272,'Faturamento SP2'!$Z$2:$Z$557,'Infos Relatório'!O$1,'Faturamento SP2'!$T$2:$T$557,"Sim")+SUMIFS('Faturamento SP2'!$P$2:$P$557,'Faturamento SP2'!$D$2:$D$557,'Infos Relatório'!$B$245,'Faturamento SP2'!$E$2:$E$557,'Infos Relatório'!$B272,'Faturamento SP2'!$Z$2:$Z$557,'Infos Relatório'!O$1,'Faturamento SP2'!$T$2:$T$557,"Sim")</f>
        <v>0</v>
      </c>
      <c r="S272" s="27" t="e">
        <f t="shared" si="98"/>
        <v>#DIV/0!</v>
      </c>
      <c r="T272" s="24">
        <f>SUMIFS('Faturamento SP2'!$H$2:$H$557,'Faturamento SP2'!$D$2:$D$557,'Infos Relatório'!$B$245,'Faturamento SP2'!$E$2:$E$557,'Infos Relatório'!$B272,'Faturamento SP2'!$Z$2:$Z$557,'Infos Relatório'!O$1)</f>
        <v>0</v>
      </c>
      <c r="U272" s="23">
        <f>COUNTIFS('Faturamento SP2'!$D$2:$D$557,'Infos Relatório'!$B$245,'Faturamento SP2'!$E$2:$E$557,'Infos Relatório'!$B272,'Faturamento SP2'!$Z$2:$Z$557,'Infos Relatório'!U$1)</f>
        <v>0</v>
      </c>
      <c r="V272" s="14">
        <f>SUMIFS('Faturamento SP2'!$G$2:$G$557,'Faturamento SP2'!$D$2:$D$557,'Infos Relatório'!$B$245,'Faturamento SP2'!$E$2:$E$557,'Infos Relatório'!$B272,'Faturamento SP2'!$Z$2:$Z$557,'Infos Relatório'!U$1)</f>
        <v>0</v>
      </c>
      <c r="W272" s="14">
        <f>SUMIFS('Faturamento SP2'!$J$2:$J$557,'Faturamento SP2'!$D$2:$D$557,'Infos Relatório'!$B$245,'Faturamento SP2'!$E$2:$E$557,'Infos Relatório'!$B272,'Faturamento SP2'!$Z$2:$Z$557,'Infos Relatório'!U$1)</f>
        <v>0</v>
      </c>
      <c r="X272" s="15">
        <f>SUMIFS('Faturamento SP2'!$O$2:$O$557,'Faturamento SP2'!$D$2:$D$557,'Infos Relatório'!$B$245,'Faturamento SP2'!$E$2:$E$557,'Infos Relatório'!$B272,'Faturamento SP2'!$Z$2:$Z$557,'Infos Relatório'!U$1,'Faturamento SP2'!$T$2:$T$557,"Sim")+SUMIFS('Faturamento SP2'!$P$2:$P$557,'Faturamento SP2'!$D$2:$D$557,'Infos Relatório'!$B$245,'Faturamento SP2'!$E$2:$E$557,'Infos Relatório'!$B272,'Faturamento SP2'!$Z$2:$Z$557,'Infos Relatório'!U$1,'Faturamento SP2'!$T$2:$T$557,"Sim")</f>
        <v>0</v>
      </c>
      <c r="Y272" s="27" t="e">
        <f t="shared" si="99"/>
        <v>#DIV/0!</v>
      </c>
      <c r="Z272" s="24">
        <f>SUMIFS('Faturamento SP2'!$H$2:$H$557,'Faturamento SP2'!$D$2:$D$557,'Infos Relatório'!$B$245,'Faturamento SP2'!$E$2:$E$557,'Infos Relatório'!$B272,'Faturamento SP2'!$Z$2:$Z$557,'Infos Relatório'!U$1)</f>
        <v>0</v>
      </c>
      <c r="AA272" s="23">
        <f>COUNTIFS('Faturamento SP2'!$D$2:$D$557,'Infos Relatório'!$B$245,'Faturamento SP2'!$E$2:$E$557,'Infos Relatório'!$B272,'Faturamento SP2'!$Z$2:$Z$557,'Infos Relatório'!AA$1)</f>
        <v>0</v>
      </c>
      <c r="AB272" s="14">
        <f>SUMIFS('Faturamento SP2'!$G$2:$G$557,'Faturamento SP2'!$D$2:$D$557,'Infos Relatório'!$B$245,'Faturamento SP2'!$E$2:$E$557,'Infos Relatório'!$B272,'Faturamento SP2'!$Z$2:$Z$557,'Infos Relatório'!AA$1)</f>
        <v>0</v>
      </c>
      <c r="AC272" s="14">
        <f>SUMIFS('Faturamento SP2'!$J$2:$J$557,'Faturamento SP2'!$D$2:$D$557,'Infos Relatório'!$B$245,'Faturamento SP2'!$E$2:$E$557,'Infos Relatório'!$B272,'Faturamento SP2'!$Z$2:$Z$557,'Infos Relatório'!AA$1)</f>
        <v>0</v>
      </c>
      <c r="AD272" s="15">
        <f>SUMIFS('Faturamento SP2'!$O$2:$O$557,'Faturamento SP2'!$D$2:$D$557,'Infos Relatório'!$B$245,'Faturamento SP2'!$E$2:$E$557,'Infos Relatório'!$B272,'Faturamento SP2'!$Z$2:$Z$557,'Infos Relatório'!AA$1,'Faturamento SP2'!$T$2:$T$557,"Sim")+SUMIFS('Faturamento SP2'!$P$2:$P$557,'Faturamento SP2'!$D$2:$D$557,'Infos Relatório'!$B$245,'Faturamento SP2'!$E$2:$E$557,'Infos Relatório'!$B272,'Faturamento SP2'!$Z$2:$Z$557,'Infos Relatório'!AA$1,'Faturamento SP2'!$T$2:$T$557,"Sim")</f>
        <v>0</v>
      </c>
      <c r="AE272" s="27" t="e">
        <f t="shared" si="100"/>
        <v>#DIV/0!</v>
      </c>
      <c r="AF272" s="24">
        <f>SUMIFS('Faturamento SP2'!$H$2:$H$557,'Faturamento SP2'!$D$2:$D$557,'Infos Relatório'!$B$245,'Faturamento SP2'!$E$2:$E$557,'Infos Relatório'!$B272,'Faturamento SP2'!$Z$2:$Z$557,'Infos Relatório'!AA$1)</f>
        <v>0</v>
      </c>
      <c r="AG272" s="23">
        <f>COUNTIFS('Faturamento SP2'!$D$2:$D$557,'Infos Relatório'!$B$245,'Faturamento SP2'!$E$2:$E$557,'Infos Relatório'!$B272,'Faturamento SP2'!$Z$2:$Z$557,'Infos Relatório'!AG$1)</f>
        <v>0</v>
      </c>
      <c r="AH272" s="14">
        <f>SUMIFS('Faturamento SP2'!$G$2:$G$557,'Faturamento SP2'!$D$2:$D$557,'Infos Relatório'!$B$245,'Faturamento SP2'!$E$2:$E$557,'Infos Relatório'!$B272,'Faturamento SP2'!$Z$2:$Z$557,'Infos Relatório'!AG$1)</f>
        <v>0</v>
      </c>
      <c r="AI272" s="14">
        <f>SUMIFS('Faturamento SP2'!$J$2:$J$557,'Faturamento SP2'!$D$2:$D$557,'Infos Relatório'!$B$245,'Faturamento SP2'!$E$2:$E$557,'Infos Relatório'!$B272,'Faturamento SP2'!$Z$2:$Z$557,'Infos Relatório'!AG$1)</f>
        <v>0</v>
      </c>
      <c r="AJ272" s="15">
        <f>SUMIFS('Faturamento SP2'!$O$2:$O$557,'Faturamento SP2'!$D$2:$D$557,'Infos Relatório'!$B$245,'Faturamento SP2'!$E$2:$E$557,'Infos Relatório'!$B272,'Faturamento SP2'!$Z$2:$Z$557,'Infos Relatório'!AG$1,'Faturamento SP2'!$T$2:$T$557,"Sim")+SUMIFS('Faturamento SP2'!$P$2:$P$557,'Faturamento SP2'!$D$2:$D$557,'Infos Relatório'!$B$245,'Faturamento SP2'!$E$2:$E$557,'Infos Relatório'!$B272,'Faturamento SP2'!$Z$2:$Z$557,'Infos Relatório'!AG$1,'Faturamento SP2'!$T$2:$T$557,"Sim")</f>
        <v>0</v>
      </c>
      <c r="AK272" s="27" t="e">
        <f t="shared" si="101"/>
        <v>#DIV/0!</v>
      </c>
      <c r="AL272" s="24">
        <f>SUMIFS('Faturamento SP2'!$H$2:$H$557,'Faturamento SP2'!$D$2:$D$557,'Infos Relatório'!$B$245,'Faturamento SP2'!$E$2:$E$557,'Infos Relatório'!$B272,'Faturamento SP2'!$Z$2:$Z$557,'Infos Relatório'!AG$1)</f>
        <v>0</v>
      </c>
      <c r="AM272" s="23">
        <f>COUNTIFS('Faturamento SP2'!$D$2:$D$557,'Infos Relatório'!$B$245,'Faturamento SP2'!$E$2:$E$557,'Infos Relatório'!$B272,'Faturamento SP2'!$Z$2:$Z$557,'Infos Relatório'!AM$1)</f>
        <v>0</v>
      </c>
      <c r="AN272" s="14">
        <f>SUMIFS('Faturamento SP2'!$G$2:$G$557,'Faturamento SP2'!$D$2:$D$557,'Infos Relatório'!$B$245,'Faturamento SP2'!$E$2:$E$557,'Infos Relatório'!$B272,'Faturamento SP2'!$Z$2:$Z$557,'Infos Relatório'!AM$1)</f>
        <v>0</v>
      </c>
      <c r="AO272" s="14">
        <f>SUMIFS('Faturamento SP2'!$J$2:$J$557,'Faturamento SP2'!$D$2:$D$557,'Infos Relatório'!$B$245,'Faturamento SP2'!$E$2:$E$557,'Infos Relatório'!$B272,'Faturamento SP2'!$Z$2:$Z$557,'Infos Relatório'!AM$1)</f>
        <v>0</v>
      </c>
      <c r="AP272" s="15">
        <f>SUMIFS('Faturamento SP2'!$O$2:$O$557,'Faturamento SP2'!$D$2:$D$557,'Infos Relatório'!$B$245,'Faturamento SP2'!$E$2:$E$557,'Infos Relatório'!$B272,'Faturamento SP2'!$Z$2:$Z$557,'Infos Relatório'!AM$1,'Faturamento SP2'!$T$2:$T$557,"Sim")+SUMIFS('Faturamento SP2'!$P$2:$P$557,'Faturamento SP2'!$D$2:$D$557,'Infos Relatório'!$B$245,'Faturamento SP2'!$E$2:$E$557,'Infos Relatório'!$B272,'Faturamento SP2'!$Z$2:$Z$557,'Infos Relatório'!AM$1,'Faturamento SP2'!$T$2:$T$557,"Sim")</f>
        <v>0</v>
      </c>
      <c r="AQ272" s="27" t="e">
        <f t="shared" si="102"/>
        <v>#DIV/0!</v>
      </c>
      <c r="AR272" s="24">
        <f>SUMIFS('Faturamento SP2'!$H$2:$H$557,'Faturamento SP2'!$D$2:$D$557,'Infos Relatório'!$B$245,'Faturamento SP2'!$E$2:$E$557,'Infos Relatório'!$B272,'Faturamento SP2'!$Z$2:$Z$557,'Infos Relatório'!AM$1)</f>
        <v>0</v>
      </c>
      <c r="AS272" s="23">
        <f>COUNTIFS('Faturamento SP2'!$D$2:$D$557,'Infos Relatório'!$B$245,'Faturamento SP2'!$E$2:$E$557,'Infos Relatório'!$B272,'Faturamento SP2'!$Z$2:$Z$557,'Infos Relatório'!AS$1)</f>
        <v>0</v>
      </c>
      <c r="AT272" s="14">
        <f>SUMIFS('Faturamento SP2'!$G$2:$G$557,'Faturamento SP2'!$D$2:$D$557,'Infos Relatório'!$B$245,'Faturamento SP2'!$E$2:$E$557,'Infos Relatório'!$B272,'Faturamento SP2'!$Z$2:$Z$557,'Infos Relatório'!AS$1)</f>
        <v>0</v>
      </c>
      <c r="AU272" s="14">
        <f>SUMIFS('Faturamento SP2'!$J$2:$J$557,'Faturamento SP2'!$D$2:$D$557,'Infos Relatório'!$B$245,'Faturamento SP2'!$E$2:$E$557,'Infos Relatório'!$B272,'Faturamento SP2'!$Z$2:$Z$557,'Infos Relatório'!AS$1)</f>
        <v>0</v>
      </c>
      <c r="AV272" s="15">
        <f>SUMIFS('Faturamento SP2'!$O$2:$O$557,'Faturamento SP2'!$D$2:$D$557,'Infos Relatório'!$B$245,'Faturamento SP2'!$E$2:$E$557,'Infos Relatório'!$B272,'Faturamento SP2'!$Z$2:$Z$557,'Infos Relatório'!AS$1,'Faturamento SP2'!$T$2:$T$557,"Sim")+SUMIFS('Faturamento SP2'!$P$2:$P$557,'Faturamento SP2'!$D$2:$D$557,'Infos Relatório'!$B$245,'Faturamento SP2'!$E$2:$E$557,'Infos Relatório'!$B272,'Faturamento SP2'!$Z$2:$Z$557,'Infos Relatório'!AS$1,'Faturamento SP2'!$T$2:$T$557,"Sim")</f>
        <v>0</v>
      </c>
      <c r="AW272" s="27" t="e">
        <f t="shared" si="103"/>
        <v>#DIV/0!</v>
      </c>
      <c r="AX272" s="24">
        <f>SUMIFS('Faturamento SP2'!$H$2:$H$557,'Faturamento SP2'!$D$2:$D$557,'Infos Relatório'!$B$245,'Faturamento SP2'!$E$2:$E$557,'Infos Relatório'!$B272,'Faturamento SP2'!$Z$2:$Z$557,'Infos Relatório'!AS$1)</f>
        <v>0</v>
      </c>
      <c r="AY272" s="23">
        <f>COUNTIFS('Faturamento SP2'!$D$2:$D$557,'Infos Relatório'!$B$245,'Faturamento SP2'!$E$2:$E$557,'Infos Relatório'!$B272,'Faturamento SP2'!$Z$2:$Z$557,'Infos Relatório'!AY$1)</f>
        <v>0</v>
      </c>
      <c r="AZ272" s="14">
        <f>SUMIFS('Faturamento SP2'!$G$2:$G$557,'Faturamento SP2'!$D$2:$D$557,'Infos Relatório'!$B$245,'Faturamento SP2'!$E$2:$E$557,'Infos Relatório'!$B272,'Faturamento SP2'!$Z$2:$Z$557,'Infos Relatório'!AY$1)</f>
        <v>0</v>
      </c>
      <c r="BA272" s="14">
        <f>SUMIFS('Faturamento SP2'!$J$2:$J$557,'Faturamento SP2'!$D$2:$D$557,'Infos Relatório'!$B$245,'Faturamento SP2'!$E$2:$E$557,'Infos Relatório'!$B272,'Faturamento SP2'!$Z$2:$Z$557,'Infos Relatório'!AY$1)</f>
        <v>0</v>
      </c>
      <c r="BB272" s="15">
        <f>SUMIFS('Faturamento SP2'!$O$2:$O$557,'Faturamento SP2'!$D$2:$D$557,'Infos Relatório'!$B$245,'Faturamento SP2'!$E$2:$E$557,'Infos Relatório'!$B272,'Faturamento SP2'!$Z$2:$Z$557,'Infos Relatório'!AY$1,'Faturamento SP2'!$T$2:$T$557,"Sim")+SUMIFS('Faturamento SP2'!$P$2:$P$557,'Faturamento SP2'!$D$2:$D$557,'Infos Relatório'!$B$245,'Faturamento SP2'!$E$2:$E$557,'Infos Relatório'!$B272,'Faturamento SP2'!$Z$2:$Z$557,'Infos Relatório'!AY$1,'Faturamento SP2'!$T$2:$T$557,"Sim")</f>
        <v>0</v>
      </c>
      <c r="BC272" s="27" t="e">
        <f t="shared" si="104"/>
        <v>#DIV/0!</v>
      </c>
      <c r="BD272" s="24">
        <f>SUMIFS('Faturamento SP2'!$H$2:$H$557,'Faturamento SP2'!$D$2:$D$557,'Infos Relatório'!$B$245,'Faturamento SP2'!$E$2:$E$557,'Infos Relatório'!$B272,'Faturamento SP2'!$Z$2:$Z$557,'Infos Relatório'!AY$1)</f>
        <v>0</v>
      </c>
      <c r="BE272" s="23">
        <f>COUNTIFS('Faturamento SP2'!$D$2:$D$557,'Infos Relatório'!$B$245,'Faturamento SP2'!$E$2:$E$557,'Infos Relatório'!$B272,'Faturamento SP2'!$Z$2:$Z$557,'Infos Relatório'!BE$1)</f>
        <v>0</v>
      </c>
      <c r="BF272" s="14">
        <f>SUMIFS('Faturamento SP2'!$G$2:$G$557,'Faturamento SP2'!$D$2:$D$557,'Infos Relatório'!$B$245,'Faturamento SP2'!$E$2:$E$557,'Infos Relatório'!$B272,'Faturamento SP2'!$Z$2:$Z$557,'Infos Relatório'!BE$1)</f>
        <v>0</v>
      </c>
      <c r="BG272" s="14">
        <f>SUMIFS('Faturamento SP2'!$J$2:$J$557,'Faturamento SP2'!$D$2:$D$557,'Infos Relatório'!$B$245,'Faturamento SP2'!$E$2:$E$557,'Infos Relatório'!$B272,'Faturamento SP2'!$Z$2:$Z$557,'Infos Relatório'!BE$1)</f>
        <v>0</v>
      </c>
      <c r="BH272" s="15">
        <f>SUMIFS('Faturamento SP2'!$O$2:$O$557,'Faturamento SP2'!$D$2:$D$557,'Infos Relatório'!$B$245,'Faturamento SP2'!$E$2:$E$557,'Infos Relatório'!$B272,'Faturamento SP2'!$Z$2:$Z$557,'Infos Relatório'!BE$1,'Faturamento SP2'!$T$2:$T$557,"Sim")+SUMIFS('Faturamento SP2'!$P$2:$P$557,'Faturamento SP2'!$D$2:$D$557,'Infos Relatório'!$B$245,'Faturamento SP2'!$E$2:$E$557,'Infos Relatório'!$B272,'Faturamento SP2'!$Z$2:$Z$557,'Infos Relatório'!BE$1,'Faturamento SP2'!$T$2:$T$557,"Sim")</f>
        <v>0</v>
      </c>
      <c r="BI272" s="27" t="e">
        <f t="shared" si="105"/>
        <v>#DIV/0!</v>
      </c>
      <c r="BJ272" s="24">
        <f>SUMIFS('Faturamento SP2'!$H$2:$H$557,'Faturamento SP2'!$D$2:$D$557,'Infos Relatório'!$B$245,'Faturamento SP2'!$E$2:$E$557,'Infos Relatório'!$B272,'Faturamento SP2'!$Z$2:$Z$557,'Infos Relatório'!BE$1)</f>
        <v>0</v>
      </c>
      <c r="BK272" s="23">
        <f>COUNTIFS('Faturamento SP2'!$D$2:$D$557,'Infos Relatório'!$B$245,'Faturamento SP2'!$E$2:$E$557,'Infos Relatório'!$B272,'Faturamento SP2'!$Z$2:$Z$557,'Infos Relatório'!BK$1)</f>
        <v>0</v>
      </c>
      <c r="BL272" s="14">
        <f>SUMIFS('Faturamento SP2'!$G$2:$G$557,'Faturamento SP2'!$D$2:$D$557,'Infos Relatório'!$B$245,'Faturamento SP2'!$E$2:$E$557,'Infos Relatório'!$B272,'Faturamento SP2'!$Z$2:$Z$557,'Infos Relatório'!BK$1)</f>
        <v>0</v>
      </c>
      <c r="BM272" s="14">
        <f>SUMIFS('Faturamento SP2'!$J$2:$J$557,'Faturamento SP2'!$D$2:$D$557,'Infos Relatório'!$B$245,'Faturamento SP2'!$E$2:$E$557,'Infos Relatório'!$B272,'Faturamento SP2'!$Z$2:$Z$557,'Infos Relatório'!BK$1)</f>
        <v>0</v>
      </c>
      <c r="BN272" s="15">
        <f>SUMIFS('Faturamento SP2'!$O$2:$O$557,'Faturamento SP2'!$D$2:$D$557,'Infos Relatório'!$B$245,'Faturamento SP2'!$E$2:$E$557,'Infos Relatório'!$B272,'Faturamento SP2'!$Z$2:$Z$557,'Infos Relatório'!BK$1,'Faturamento SP2'!$T$2:$T$557,"Sim")+SUMIFS('Faturamento SP2'!$P$2:$P$557,'Faturamento SP2'!$D$2:$D$557,'Infos Relatório'!$B$245,'Faturamento SP2'!$E$2:$E$557,'Infos Relatório'!$B272,'Faturamento SP2'!$Z$2:$Z$557,'Infos Relatório'!BK$1,'Faturamento SP2'!$T$2:$T$557,"Sim")</f>
        <v>0</v>
      </c>
      <c r="BO272" s="27" t="e">
        <f t="shared" si="106"/>
        <v>#DIV/0!</v>
      </c>
      <c r="BP272" s="24">
        <f>SUMIFS('Faturamento SP2'!$H$2:$H$557,'Faturamento SP2'!$D$2:$D$557,'Infos Relatório'!$B$245,'Faturamento SP2'!$E$2:$E$557,'Infos Relatório'!$B272,'Faturamento SP2'!$Z$2:$Z$557,'Infos Relatório'!BK$1)</f>
        <v>0</v>
      </c>
      <c r="BQ272" s="23">
        <f>COUNTIFS('Faturamento SP2'!$D$2:$D$557,'Infos Relatório'!$B$245,'Faturamento SP2'!$E$2:$E$557,'Infos Relatório'!$B272,'Faturamento SP2'!$Z$2:$Z$557,'Infos Relatório'!BQ$1)</f>
        <v>0</v>
      </c>
      <c r="BR272" s="14">
        <f>SUMIFS('Faturamento SP2'!$G$2:$G$557,'Faturamento SP2'!$D$2:$D$557,'Infos Relatório'!$B$245,'Faturamento SP2'!$E$2:$E$557,'Infos Relatório'!$B272,'Faturamento SP2'!$Z$2:$Z$557,'Infos Relatório'!BQ$1)</f>
        <v>0</v>
      </c>
      <c r="BS272" s="14">
        <f>SUMIFS('Faturamento SP2'!$J$2:$J$557,'Faturamento SP2'!$D$2:$D$557,'Infos Relatório'!$B$245,'Faturamento SP2'!$E$2:$E$557,'Infos Relatório'!$B272,'Faturamento SP2'!$Z$2:$Z$557,'Infos Relatório'!BQ$1)</f>
        <v>0</v>
      </c>
      <c r="BT272" s="15">
        <f>SUMIFS('Faturamento SP2'!$O$2:$O$557,'Faturamento SP2'!$D$2:$D$557,'Infos Relatório'!$B$245,'Faturamento SP2'!$E$2:$E$557,'Infos Relatório'!$B272,'Faturamento SP2'!$Z$2:$Z$557,'Infos Relatório'!BQ$1,'Faturamento SP2'!$T$2:$T$557,"Sim")+SUMIFS('Faturamento SP2'!$P$2:$P$557,'Faturamento SP2'!$D$2:$D$557,'Infos Relatório'!$B$245,'Faturamento SP2'!$E$2:$E$557,'Infos Relatório'!$B272,'Faturamento SP2'!$Z$2:$Z$557,'Infos Relatório'!BQ$1,'Faturamento SP2'!$T$2:$T$557,"Sim")</f>
        <v>0</v>
      </c>
      <c r="BU272" s="27" t="e">
        <f t="shared" si="107"/>
        <v>#DIV/0!</v>
      </c>
      <c r="BV272" s="24">
        <f>SUMIFS('Faturamento SP2'!$H$2:$H$557,'Faturamento SP2'!$D$2:$D$557,'Infos Relatório'!$B$245,'Faturamento SP2'!$E$2:$E$557,'Infos Relatório'!$B272,'Faturamento SP2'!$Z$2:$Z$557,'Infos Relatório'!BQ$1)</f>
        <v>0</v>
      </c>
    </row>
    <row r="273" spans="2:74">
      <c r="B273" s="17" t="s">
        <v>168</v>
      </c>
      <c r="C273" s="23">
        <f>COUNTIFS('Faturamento SP2'!$D$2:$D$557,'Infos Relatório'!$B$245,'Faturamento SP2'!$E$2:$E$557,'Infos Relatório'!$B273,'Faturamento SP2'!$Z$2:$Z$557,'Infos Relatório'!C$1)</f>
        <v>0</v>
      </c>
      <c r="D273" s="14">
        <f>SUMIFS('Faturamento SP2'!$G$2:$G$557,'Faturamento SP2'!$D$2:$D$557,'Infos Relatório'!$B$245,'Faturamento SP2'!$E$2:$E$557,'Infos Relatório'!$B273,'Faturamento SP2'!$Z$2:$Z$557,'Infos Relatório'!C$1)</f>
        <v>0</v>
      </c>
      <c r="E273" s="55">
        <f>SUMIFS('Faturamento SP2'!$J$2:$J$557,'Faturamento SP2'!$D$2:$D$557,'Infos Relatório'!$B$245,'Faturamento SP2'!$E$2:$E$557,'Infos Relatório'!$B273,'Faturamento SP2'!$Z$2:$Z$557,'Infos Relatório'!C$1)</f>
        <v>0</v>
      </c>
      <c r="F273" s="15">
        <f>SUMIFS('Faturamento SP2'!$O$2:$O$557,'Faturamento SP2'!$D$2:$D$557,'Infos Relatório'!$B$245,'Faturamento SP2'!$E$2:$E$557,'Infos Relatório'!$B273,'Faturamento SP2'!$Z$2:$Z$557,'Infos Relatório'!C$1,'Faturamento SP2'!$T$2:$T$557,"Sim")+SUMIFS('Faturamento SP2'!$P$2:$P$557,'Faturamento SP2'!$D$2:$D$557,'Infos Relatório'!$B$245,'Faturamento SP2'!$E$2:$E$557,'Infos Relatório'!$B273,'Faturamento SP2'!$Z$2:$Z$557,'Infos Relatório'!C$1,'Faturamento SP2'!$T$2:$T$557,"Sim")</f>
        <v>0</v>
      </c>
      <c r="G273" s="60" t="e">
        <f t="shared" si="96"/>
        <v>#DIV/0!</v>
      </c>
      <c r="H273" s="24">
        <f>SUMIFS('Faturamento SP2'!$H$2:$H$557,'Faturamento SP2'!$D$2:$D$557,'Infos Relatório'!$B$245,'Faturamento SP2'!$E$2:$E$557,'Infos Relatório'!$B273,'Faturamento SP2'!$Z$2:$Z$557,'Infos Relatório'!C$1)</f>
        <v>0</v>
      </c>
      <c r="I273" s="23">
        <f>COUNTIFS('Faturamento SP2'!$D$2:$D$557,'Infos Relatório'!$B$245,'Faturamento SP2'!$E$2:$E$557,'Infos Relatório'!$B273,'Faturamento SP2'!$Z$2:$Z$557,'Infos Relatório'!I$1)</f>
        <v>0</v>
      </c>
      <c r="J273" s="14">
        <f>SUMIFS('Faturamento SP2'!$G$2:$G$557,'Faturamento SP2'!$D$2:$D$557,'Infos Relatório'!$B$245,'Faturamento SP2'!$E$2:$E$557,'Infos Relatório'!$B273,'Faturamento SP2'!$Z$2:$Z$557,'Infos Relatório'!I$1)</f>
        <v>0</v>
      </c>
      <c r="K273" s="55">
        <f>SUMIFS('Faturamento SP2'!$J$2:$J$557,'Faturamento SP2'!$D$2:$D$557,'Infos Relatório'!$B$245,'Faturamento SP2'!$E$2:$E$557,'Infos Relatório'!$B273,'Faturamento SP2'!$Z$2:$Z$557,'Infos Relatório'!I$1)</f>
        <v>0</v>
      </c>
      <c r="L273" s="15">
        <f>SUMIFS('Faturamento SP2'!$O$2:$O$557,'Faturamento SP2'!$D$2:$D$557,'Infos Relatório'!$B$245,'Faturamento SP2'!$E$2:$E$557,'Infos Relatório'!$B273,'Faturamento SP2'!$Z$2:$Z$557,'Infos Relatório'!I$1,'Faturamento SP2'!$T$2:$T$557,"Sim")+SUMIFS('Faturamento SP2'!$P$2:$P$557,'Faturamento SP2'!$D$2:$D$557,'Infos Relatório'!$B$245,'Faturamento SP2'!$E$2:$E$557,'Infos Relatório'!$B273,'Faturamento SP2'!$Z$2:$Z$557,'Infos Relatório'!I$1,'Faturamento SP2'!$T$2:$T$557,"Sim")</f>
        <v>0</v>
      </c>
      <c r="M273" s="27" t="e">
        <f t="shared" si="97"/>
        <v>#DIV/0!</v>
      </c>
      <c r="N273" s="24">
        <f>SUMIFS('Faturamento SP2'!$H$2:$H$557,'Faturamento SP2'!$D$2:$D$557,'Infos Relatório'!$B$245,'Faturamento SP2'!$E$2:$E$557,'Infos Relatório'!$B273,'Faturamento SP2'!$Z$2:$Z$557,'Infos Relatório'!I$1)</f>
        <v>0</v>
      </c>
      <c r="O273" s="23">
        <f>COUNTIFS('Faturamento SP2'!$D$2:$D$557,'Infos Relatório'!$B$245,'Faturamento SP2'!$E$2:$E$557,'Infos Relatório'!$B273,'Faturamento SP2'!$Z$2:$Z$557,'Infos Relatório'!O$1)</f>
        <v>0</v>
      </c>
      <c r="P273" s="14">
        <f>SUMIFS('Faturamento SP2'!$G$2:$G$557,'Faturamento SP2'!$D$2:$D$557,'Infos Relatório'!$B$245,'Faturamento SP2'!$E$2:$E$557,'Infos Relatório'!$B273,'Faturamento SP2'!$Z$2:$Z$557,'Infos Relatório'!O$1)</f>
        <v>0</v>
      </c>
      <c r="Q273" s="14">
        <f>SUMIFS('Faturamento SP2'!$J$2:$J$557,'Faturamento SP2'!$D$2:$D$557,'Infos Relatório'!$B$245,'Faturamento SP2'!$E$2:$E$557,'Infos Relatório'!$B273,'Faturamento SP2'!$Z$2:$Z$557,'Infos Relatório'!O$1)</f>
        <v>0</v>
      </c>
      <c r="R273" s="15">
        <f>SUMIFS('Faturamento SP2'!$O$2:$O$557,'Faturamento SP2'!$D$2:$D$557,'Infos Relatório'!$B$245,'Faturamento SP2'!$E$2:$E$557,'Infos Relatório'!$B273,'Faturamento SP2'!$Z$2:$Z$557,'Infos Relatório'!O$1,'Faturamento SP2'!$T$2:$T$557,"Sim")+SUMIFS('Faturamento SP2'!$P$2:$P$557,'Faturamento SP2'!$D$2:$D$557,'Infos Relatório'!$B$245,'Faturamento SP2'!$E$2:$E$557,'Infos Relatório'!$B273,'Faturamento SP2'!$Z$2:$Z$557,'Infos Relatório'!O$1,'Faturamento SP2'!$T$2:$T$557,"Sim")</f>
        <v>0</v>
      </c>
      <c r="S273" s="27" t="e">
        <f t="shared" si="98"/>
        <v>#DIV/0!</v>
      </c>
      <c r="T273" s="24">
        <f>SUMIFS('Faturamento SP2'!$H$2:$H$557,'Faturamento SP2'!$D$2:$D$557,'Infos Relatório'!$B$245,'Faturamento SP2'!$E$2:$E$557,'Infos Relatório'!$B273,'Faturamento SP2'!$Z$2:$Z$557,'Infos Relatório'!O$1)</f>
        <v>0</v>
      </c>
      <c r="U273" s="23">
        <f>COUNTIFS('Faturamento SP2'!$D$2:$D$557,'Infos Relatório'!$B$245,'Faturamento SP2'!$E$2:$E$557,'Infos Relatório'!$B273,'Faturamento SP2'!$Z$2:$Z$557,'Infos Relatório'!U$1)</f>
        <v>0</v>
      </c>
      <c r="V273" s="14">
        <f>SUMIFS('Faturamento SP2'!$G$2:$G$557,'Faturamento SP2'!$D$2:$D$557,'Infos Relatório'!$B$245,'Faturamento SP2'!$E$2:$E$557,'Infos Relatório'!$B273,'Faturamento SP2'!$Z$2:$Z$557,'Infos Relatório'!U$1)</f>
        <v>0</v>
      </c>
      <c r="W273" s="14">
        <f>SUMIFS('Faturamento SP2'!$J$2:$J$557,'Faturamento SP2'!$D$2:$D$557,'Infos Relatório'!$B$245,'Faturamento SP2'!$E$2:$E$557,'Infos Relatório'!$B273,'Faturamento SP2'!$Z$2:$Z$557,'Infos Relatório'!U$1)</f>
        <v>0</v>
      </c>
      <c r="X273" s="15">
        <f>SUMIFS('Faturamento SP2'!$O$2:$O$557,'Faturamento SP2'!$D$2:$D$557,'Infos Relatório'!$B$245,'Faturamento SP2'!$E$2:$E$557,'Infos Relatório'!$B273,'Faturamento SP2'!$Z$2:$Z$557,'Infos Relatório'!U$1,'Faturamento SP2'!$T$2:$T$557,"Sim")+SUMIFS('Faturamento SP2'!$P$2:$P$557,'Faturamento SP2'!$D$2:$D$557,'Infos Relatório'!$B$245,'Faturamento SP2'!$E$2:$E$557,'Infos Relatório'!$B273,'Faturamento SP2'!$Z$2:$Z$557,'Infos Relatório'!U$1,'Faturamento SP2'!$T$2:$T$557,"Sim")</f>
        <v>0</v>
      </c>
      <c r="Y273" s="27" t="e">
        <f t="shared" si="99"/>
        <v>#DIV/0!</v>
      </c>
      <c r="Z273" s="24">
        <f>SUMIFS('Faturamento SP2'!$H$2:$H$557,'Faturamento SP2'!$D$2:$D$557,'Infos Relatório'!$B$245,'Faturamento SP2'!$E$2:$E$557,'Infos Relatório'!$B273,'Faturamento SP2'!$Z$2:$Z$557,'Infos Relatório'!U$1)</f>
        <v>0</v>
      </c>
      <c r="AA273" s="23">
        <f>COUNTIFS('Faturamento SP2'!$D$2:$D$557,'Infos Relatório'!$B$245,'Faturamento SP2'!$E$2:$E$557,'Infos Relatório'!$B273,'Faturamento SP2'!$Z$2:$Z$557,'Infos Relatório'!AA$1)</f>
        <v>0</v>
      </c>
      <c r="AB273" s="14">
        <f>SUMIFS('Faturamento SP2'!$G$2:$G$557,'Faturamento SP2'!$D$2:$D$557,'Infos Relatório'!$B$245,'Faturamento SP2'!$E$2:$E$557,'Infos Relatório'!$B273,'Faturamento SP2'!$Z$2:$Z$557,'Infos Relatório'!AA$1)</f>
        <v>0</v>
      </c>
      <c r="AC273" s="14">
        <f>SUMIFS('Faturamento SP2'!$J$2:$J$557,'Faturamento SP2'!$D$2:$D$557,'Infos Relatório'!$B$245,'Faturamento SP2'!$E$2:$E$557,'Infos Relatório'!$B273,'Faturamento SP2'!$Z$2:$Z$557,'Infos Relatório'!AA$1)</f>
        <v>0</v>
      </c>
      <c r="AD273" s="15">
        <f>SUMIFS('Faturamento SP2'!$O$2:$O$557,'Faturamento SP2'!$D$2:$D$557,'Infos Relatório'!$B$245,'Faturamento SP2'!$E$2:$E$557,'Infos Relatório'!$B273,'Faturamento SP2'!$Z$2:$Z$557,'Infos Relatório'!AA$1,'Faturamento SP2'!$T$2:$T$557,"Sim")+SUMIFS('Faturamento SP2'!$P$2:$P$557,'Faturamento SP2'!$D$2:$D$557,'Infos Relatório'!$B$245,'Faturamento SP2'!$E$2:$E$557,'Infos Relatório'!$B273,'Faturamento SP2'!$Z$2:$Z$557,'Infos Relatório'!AA$1,'Faturamento SP2'!$T$2:$T$557,"Sim")</f>
        <v>0</v>
      </c>
      <c r="AE273" s="27" t="e">
        <f t="shared" si="100"/>
        <v>#DIV/0!</v>
      </c>
      <c r="AF273" s="24">
        <f>SUMIFS('Faturamento SP2'!$H$2:$H$557,'Faturamento SP2'!$D$2:$D$557,'Infos Relatório'!$B$245,'Faturamento SP2'!$E$2:$E$557,'Infos Relatório'!$B273,'Faturamento SP2'!$Z$2:$Z$557,'Infos Relatório'!AA$1)</f>
        <v>0</v>
      </c>
      <c r="AG273" s="23">
        <f>COUNTIFS('Faturamento SP2'!$D$2:$D$557,'Infos Relatório'!$B$245,'Faturamento SP2'!$E$2:$E$557,'Infos Relatório'!$B273,'Faturamento SP2'!$Z$2:$Z$557,'Infos Relatório'!AG$1)</f>
        <v>0</v>
      </c>
      <c r="AH273" s="14">
        <f>SUMIFS('Faturamento SP2'!$G$2:$G$557,'Faturamento SP2'!$D$2:$D$557,'Infos Relatório'!$B$245,'Faturamento SP2'!$E$2:$E$557,'Infos Relatório'!$B273,'Faturamento SP2'!$Z$2:$Z$557,'Infos Relatório'!AG$1)</f>
        <v>0</v>
      </c>
      <c r="AI273" s="14">
        <f>SUMIFS('Faturamento SP2'!$J$2:$J$557,'Faturamento SP2'!$D$2:$D$557,'Infos Relatório'!$B$245,'Faturamento SP2'!$E$2:$E$557,'Infos Relatório'!$B273,'Faturamento SP2'!$Z$2:$Z$557,'Infos Relatório'!AG$1)</f>
        <v>0</v>
      </c>
      <c r="AJ273" s="15">
        <f>SUMIFS('Faturamento SP2'!$O$2:$O$557,'Faturamento SP2'!$D$2:$D$557,'Infos Relatório'!$B$245,'Faturamento SP2'!$E$2:$E$557,'Infos Relatório'!$B273,'Faturamento SP2'!$Z$2:$Z$557,'Infos Relatório'!AG$1,'Faturamento SP2'!$T$2:$T$557,"Sim")+SUMIFS('Faturamento SP2'!$P$2:$P$557,'Faturamento SP2'!$D$2:$D$557,'Infos Relatório'!$B$245,'Faturamento SP2'!$E$2:$E$557,'Infos Relatório'!$B273,'Faturamento SP2'!$Z$2:$Z$557,'Infos Relatório'!AG$1,'Faturamento SP2'!$T$2:$T$557,"Sim")</f>
        <v>0</v>
      </c>
      <c r="AK273" s="27" t="e">
        <f t="shared" si="101"/>
        <v>#DIV/0!</v>
      </c>
      <c r="AL273" s="24">
        <f>SUMIFS('Faturamento SP2'!$H$2:$H$557,'Faturamento SP2'!$D$2:$D$557,'Infos Relatório'!$B$245,'Faturamento SP2'!$E$2:$E$557,'Infos Relatório'!$B273,'Faturamento SP2'!$Z$2:$Z$557,'Infos Relatório'!AG$1)</f>
        <v>0</v>
      </c>
      <c r="AM273" s="23">
        <f>COUNTIFS('Faturamento SP2'!$D$2:$D$557,'Infos Relatório'!$B$245,'Faturamento SP2'!$E$2:$E$557,'Infos Relatório'!$B273,'Faturamento SP2'!$Z$2:$Z$557,'Infos Relatório'!AM$1)</f>
        <v>0</v>
      </c>
      <c r="AN273" s="14">
        <f>SUMIFS('Faturamento SP2'!$G$2:$G$557,'Faturamento SP2'!$D$2:$D$557,'Infos Relatório'!$B$245,'Faturamento SP2'!$E$2:$E$557,'Infos Relatório'!$B273,'Faturamento SP2'!$Z$2:$Z$557,'Infos Relatório'!AM$1)</f>
        <v>0</v>
      </c>
      <c r="AO273" s="14">
        <f>SUMIFS('Faturamento SP2'!$J$2:$J$557,'Faturamento SP2'!$D$2:$D$557,'Infos Relatório'!$B$245,'Faturamento SP2'!$E$2:$E$557,'Infos Relatório'!$B273,'Faturamento SP2'!$Z$2:$Z$557,'Infos Relatório'!AM$1)</f>
        <v>0</v>
      </c>
      <c r="AP273" s="15">
        <f>SUMIFS('Faturamento SP2'!$O$2:$O$557,'Faturamento SP2'!$D$2:$D$557,'Infos Relatório'!$B$245,'Faturamento SP2'!$E$2:$E$557,'Infos Relatório'!$B273,'Faturamento SP2'!$Z$2:$Z$557,'Infos Relatório'!AM$1,'Faturamento SP2'!$T$2:$T$557,"Sim")+SUMIFS('Faturamento SP2'!$P$2:$P$557,'Faturamento SP2'!$D$2:$D$557,'Infos Relatório'!$B$245,'Faturamento SP2'!$E$2:$E$557,'Infos Relatório'!$B273,'Faturamento SP2'!$Z$2:$Z$557,'Infos Relatório'!AM$1,'Faturamento SP2'!$T$2:$T$557,"Sim")</f>
        <v>0</v>
      </c>
      <c r="AQ273" s="27" t="e">
        <f t="shared" si="102"/>
        <v>#DIV/0!</v>
      </c>
      <c r="AR273" s="24">
        <f>SUMIFS('Faturamento SP2'!$H$2:$H$557,'Faturamento SP2'!$D$2:$D$557,'Infos Relatório'!$B$245,'Faturamento SP2'!$E$2:$E$557,'Infos Relatório'!$B273,'Faturamento SP2'!$Z$2:$Z$557,'Infos Relatório'!AM$1)</f>
        <v>0</v>
      </c>
      <c r="AS273" s="23">
        <f>COUNTIFS('Faturamento SP2'!$D$2:$D$557,'Infos Relatório'!$B$245,'Faturamento SP2'!$E$2:$E$557,'Infos Relatório'!$B273,'Faturamento SP2'!$Z$2:$Z$557,'Infos Relatório'!AS$1)</f>
        <v>0</v>
      </c>
      <c r="AT273" s="14">
        <f>SUMIFS('Faturamento SP2'!$G$2:$G$557,'Faturamento SP2'!$D$2:$D$557,'Infos Relatório'!$B$245,'Faturamento SP2'!$E$2:$E$557,'Infos Relatório'!$B273,'Faturamento SP2'!$Z$2:$Z$557,'Infos Relatório'!AS$1)</f>
        <v>0</v>
      </c>
      <c r="AU273" s="14">
        <f>SUMIFS('Faturamento SP2'!$J$2:$J$557,'Faturamento SP2'!$D$2:$D$557,'Infos Relatório'!$B$245,'Faturamento SP2'!$E$2:$E$557,'Infos Relatório'!$B273,'Faturamento SP2'!$Z$2:$Z$557,'Infos Relatório'!AS$1)</f>
        <v>0</v>
      </c>
      <c r="AV273" s="15">
        <f>SUMIFS('Faturamento SP2'!$O$2:$O$557,'Faturamento SP2'!$D$2:$D$557,'Infos Relatório'!$B$245,'Faturamento SP2'!$E$2:$E$557,'Infos Relatório'!$B273,'Faturamento SP2'!$Z$2:$Z$557,'Infos Relatório'!AS$1,'Faturamento SP2'!$T$2:$T$557,"Sim")+SUMIFS('Faturamento SP2'!$P$2:$P$557,'Faturamento SP2'!$D$2:$D$557,'Infos Relatório'!$B$245,'Faturamento SP2'!$E$2:$E$557,'Infos Relatório'!$B273,'Faturamento SP2'!$Z$2:$Z$557,'Infos Relatório'!AS$1,'Faturamento SP2'!$T$2:$T$557,"Sim")</f>
        <v>0</v>
      </c>
      <c r="AW273" s="27" t="e">
        <f t="shared" si="103"/>
        <v>#DIV/0!</v>
      </c>
      <c r="AX273" s="24">
        <f>SUMIFS('Faturamento SP2'!$H$2:$H$557,'Faturamento SP2'!$D$2:$D$557,'Infos Relatório'!$B$245,'Faturamento SP2'!$E$2:$E$557,'Infos Relatório'!$B273,'Faturamento SP2'!$Z$2:$Z$557,'Infos Relatório'!AS$1)</f>
        <v>0</v>
      </c>
      <c r="AY273" s="23">
        <f>COUNTIFS('Faturamento SP2'!$D$2:$D$557,'Infos Relatório'!$B$245,'Faturamento SP2'!$E$2:$E$557,'Infos Relatório'!$B273,'Faturamento SP2'!$Z$2:$Z$557,'Infos Relatório'!AY$1)</f>
        <v>0</v>
      </c>
      <c r="AZ273" s="14">
        <f>SUMIFS('Faturamento SP2'!$G$2:$G$557,'Faturamento SP2'!$D$2:$D$557,'Infos Relatório'!$B$245,'Faturamento SP2'!$E$2:$E$557,'Infos Relatório'!$B273,'Faturamento SP2'!$Z$2:$Z$557,'Infos Relatório'!AY$1)</f>
        <v>0</v>
      </c>
      <c r="BA273" s="14">
        <f>SUMIFS('Faturamento SP2'!$J$2:$J$557,'Faturamento SP2'!$D$2:$D$557,'Infos Relatório'!$B$245,'Faturamento SP2'!$E$2:$E$557,'Infos Relatório'!$B273,'Faturamento SP2'!$Z$2:$Z$557,'Infos Relatório'!AY$1)</f>
        <v>0</v>
      </c>
      <c r="BB273" s="15">
        <f>SUMIFS('Faturamento SP2'!$O$2:$O$557,'Faturamento SP2'!$D$2:$D$557,'Infos Relatório'!$B$245,'Faturamento SP2'!$E$2:$E$557,'Infos Relatório'!$B273,'Faturamento SP2'!$Z$2:$Z$557,'Infos Relatório'!AY$1,'Faturamento SP2'!$T$2:$T$557,"Sim")+SUMIFS('Faturamento SP2'!$P$2:$P$557,'Faturamento SP2'!$D$2:$D$557,'Infos Relatório'!$B$245,'Faturamento SP2'!$E$2:$E$557,'Infos Relatório'!$B273,'Faturamento SP2'!$Z$2:$Z$557,'Infos Relatório'!AY$1,'Faturamento SP2'!$T$2:$T$557,"Sim")</f>
        <v>0</v>
      </c>
      <c r="BC273" s="27" t="e">
        <f t="shared" si="104"/>
        <v>#DIV/0!</v>
      </c>
      <c r="BD273" s="24">
        <f>SUMIFS('Faturamento SP2'!$H$2:$H$557,'Faturamento SP2'!$D$2:$D$557,'Infos Relatório'!$B$245,'Faturamento SP2'!$E$2:$E$557,'Infos Relatório'!$B273,'Faturamento SP2'!$Z$2:$Z$557,'Infos Relatório'!AY$1)</f>
        <v>0</v>
      </c>
      <c r="BE273" s="23">
        <f>COUNTIFS('Faturamento SP2'!$D$2:$D$557,'Infos Relatório'!$B$245,'Faturamento SP2'!$E$2:$E$557,'Infos Relatório'!$B273,'Faturamento SP2'!$Z$2:$Z$557,'Infos Relatório'!BE$1)</f>
        <v>0</v>
      </c>
      <c r="BF273" s="14">
        <f>SUMIFS('Faturamento SP2'!$G$2:$G$557,'Faturamento SP2'!$D$2:$D$557,'Infos Relatório'!$B$245,'Faturamento SP2'!$E$2:$E$557,'Infos Relatório'!$B273,'Faturamento SP2'!$Z$2:$Z$557,'Infos Relatório'!BE$1)</f>
        <v>0</v>
      </c>
      <c r="BG273" s="14">
        <f>SUMIFS('Faturamento SP2'!$J$2:$J$557,'Faturamento SP2'!$D$2:$D$557,'Infos Relatório'!$B$245,'Faturamento SP2'!$E$2:$E$557,'Infos Relatório'!$B273,'Faturamento SP2'!$Z$2:$Z$557,'Infos Relatório'!BE$1)</f>
        <v>0</v>
      </c>
      <c r="BH273" s="15">
        <f>SUMIFS('Faturamento SP2'!$O$2:$O$557,'Faturamento SP2'!$D$2:$D$557,'Infos Relatório'!$B$245,'Faturamento SP2'!$E$2:$E$557,'Infos Relatório'!$B273,'Faturamento SP2'!$Z$2:$Z$557,'Infos Relatório'!BE$1,'Faturamento SP2'!$T$2:$T$557,"Sim")+SUMIFS('Faturamento SP2'!$P$2:$P$557,'Faturamento SP2'!$D$2:$D$557,'Infos Relatório'!$B$245,'Faturamento SP2'!$E$2:$E$557,'Infos Relatório'!$B273,'Faturamento SP2'!$Z$2:$Z$557,'Infos Relatório'!BE$1,'Faturamento SP2'!$T$2:$T$557,"Sim")</f>
        <v>0</v>
      </c>
      <c r="BI273" s="27" t="e">
        <f t="shared" si="105"/>
        <v>#DIV/0!</v>
      </c>
      <c r="BJ273" s="24">
        <f>SUMIFS('Faturamento SP2'!$H$2:$H$557,'Faturamento SP2'!$D$2:$D$557,'Infos Relatório'!$B$245,'Faturamento SP2'!$E$2:$E$557,'Infos Relatório'!$B273,'Faturamento SP2'!$Z$2:$Z$557,'Infos Relatório'!BE$1)</f>
        <v>0</v>
      </c>
      <c r="BK273" s="23">
        <f>COUNTIFS('Faturamento SP2'!$D$2:$D$557,'Infos Relatório'!$B$245,'Faturamento SP2'!$E$2:$E$557,'Infos Relatório'!$B273,'Faturamento SP2'!$Z$2:$Z$557,'Infos Relatório'!BK$1)</f>
        <v>0</v>
      </c>
      <c r="BL273" s="14">
        <f>SUMIFS('Faturamento SP2'!$G$2:$G$557,'Faturamento SP2'!$D$2:$D$557,'Infos Relatório'!$B$245,'Faturamento SP2'!$E$2:$E$557,'Infos Relatório'!$B273,'Faturamento SP2'!$Z$2:$Z$557,'Infos Relatório'!BK$1)</f>
        <v>0</v>
      </c>
      <c r="BM273" s="14">
        <f>SUMIFS('Faturamento SP2'!$J$2:$J$557,'Faturamento SP2'!$D$2:$D$557,'Infos Relatório'!$B$245,'Faturamento SP2'!$E$2:$E$557,'Infos Relatório'!$B273,'Faturamento SP2'!$Z$2:$Z$557,'Infos Relatório'!BK$1)</f>
        <v>0</v>
      </c>
      <c r="BN273" s="15">
        <f>SUMIFS('Faturamento SP2'!$O$2:$O$557,'Faturamento SP2'!$D$2:$D$557,'Infos Relatório'!$B$245,'Faturamento SP2'!$E$2:$E$557,'Infos Relatório'!$B273,'Faturamento SP2'!$Z$2:$Z$557,'Infos Relatório'!BK$1,'Faturamento SP2'!$T$2:$T$557,"Sim")+SUMIFS('Faturamento SP2'!$P$2:$P$557,'Faturamento SP2'!$D$2:$D$557,'Infos Relatório'!$B$245,'Faturamento SP2'!$E$2:$E$557,'Infos Relatório'!$B273,'Faturamento SP2'!$Z$2:$Z$557,'Infos Relatório'!BK$1,'Faturamento SP2'!$T$2:$T$557,"Sim")</f>
        <v>0</v>
      </c>
      <c r="BO273" s="27" t="e">
        <f t="shared" si="106"/>
        <v>#DIV/0!</v>
      </c>
      <c r="BP273" s="24">
        <f>SUMIFS('Faturamento SP2'!$H$2:$H$557,'Faturamento SP2'!$D$2:$D$557,'Infos Relatório'!$B$245,'Faturamento SP2'!$E$2:$E$557,'Infos Relatório'!$B273,'Faturamento SP2'!$Z$2:$Z$557,'Infos Relatório'!BK$1)</f>
        <v>0</v>
      </c>
      <c r="BQ273" s="23">
        <f>COUNTIFS('Faturamento SP2'!$D$2:$D$557,'Infos Relatório'!$B$245,'Faturamento SP2'!$E$2:$E$557,'Infos Relatório'!$B273,'Faturamento SP2'!$Z$2:$Z$557,'Infos Relatório'!BQ$1)</f>
        <v>0</v>
      </c>
      <c r="BR273" s="14">
        <f>SUMIFS('Faturamento SP2'!$G$2:$G$557,'Faturamento SP2'!$D$2:$D$557,'Infos Relatório'!$B$245,'Faturamento SP2'!$E$2:$E$557,'Infos Relatório'!$B273,'Faturamento SP2'!$Z$2:$Z$557,'Infos Relatório'!BQ$1)</f>
        <v>0</v>
      </c>
      <c r="BS273" s="14">
        <f>SUMIFS('Faturamento SP2'!$J$2:$J$557,'Faturamento SP2'!$D$2:$D$557,'Infos Relatório'!$B$245,'Faturamento SP2'!$E$2:$E$557,'Infos Relatório'!$B273,'Faturamento SP2'!$Z$2:$Z$557,'Infos Relatório'!BQ$1)</f>
        <v>0</v>
      </c>
      <c r="BT273" s="15">
        <f>SUMIFS('Faturamento SP2'!$O$2:$O$557,'Faturamento SP2'!$D$2:$D$557,'Infos Relatório'!$B$245,'Faturamento SP2'!$E$2:$E$557,'Infos Relatório'!$B273,'Faturamento SP2'!$Z$2:$Z$557,'Infos Relatório'!BQ$1,'Faturamento SP2'!$T$2:$T$557,"Sim")+SUMIFS('Faturamento SP2'!$P$2:$P$557,'Faturamento SP2'!$D$2:$D$557,'Infos Relatório'!$B$245,'Faturamento SP2'!$E$2:$E$557,'Infos Relatório'!$B273,'Faturamento SP2'!$Z$2:$Z$557,'Infos Relatório'!BQ$1,'Faturamento SP2'!$T$2:$T$557,"Sim")</f>
        <v>0</v>
      </c>
      <c r="BU273" s="27" t="e">
        <f t="shared" si="107"/>
        <v>#DIV/0!</v>
      </c>
      <c r="BV273" s="24">
        <f>SUMIFS('Faturamento SP2'!$H$2:$H$557,'Faturamento SP2'!$D$2:$D$557,'Infos Relatório'!$B$245,'Faturamento SP2'!$E$2:$E$557,'Infos Relatório'!$B273,'Faturamento SP2'!$Z$2:$Z$557,'Infos Relatório'!BQ$1)</f>
        <v>0</v>
      </c>
    </row>
    <row r="274" spans="2:74">
      <c r="B274" s="17" t="s">
        <v>264</v>
      </c>
      <c r="C274" s="23">
        <f>COUNTIFS('Faturamento SP2'!$D$2:$D$557,'Infos Relatório'!$B$245,'Faturamento SP2'!$E$2:$E$557,'Infos Relatório'!$B274,'Faturamento SP2'!$Z$2:$Z$557,'Infos Relatório'!C$1)</f>
        <v>0</v>
      </c>
      <c r="D274" s="14">
        <f>SUMIFS('Faturamento SP2'!$G$2:$G$557,'Faturamento SP2'!$D$2:$D$557,'Infos Relatório'!$B$245,'Faturamento SP2'!$E$2:$E$557,'Infos Relatório'!$B274,'Faturamento SP2'!$Z$2:$Z$557,'Infos Relatório'!C$1)</f>
        <v>0</v>
      </c>
      <c r="E274" s="55">
        <f>SUMIFS('Faturamento SP2'!$J$2:$J$557,'Faturamento SP2'!$D$2:$D$557,'Infos Relatório'!$B$245,'Faturamento SP2'!$E$2:$E$557,'Infos Relatório'!$B274,'Faturamento SP2'!$Z$2:$Z$557,'Infos Relatório'!C$1)</f>
        <v>0</v>
      </c>
      <c r="F274" s="15">
        <f>SUMIFS('Faturamento SP2'!$O$2:$O$557,'Faturamento SP2'!$D$2:$D$557,'Infos Relatório'!$B$245,'Faturamento SP2'!$E$2:$E$557,'Infos Relatório'!$B274,'Faturamento SP2'!$Z$2:$Z$557,'Infos Relatório'!C$1,'Faturamento SP2'!$T$2:$T$557,"Sim")+SUMIFS('Faturamento SP2'!$P$2:$P$557,'Faturamento SP2'!$D$2:$D$557,'Infos Relatório'!$B$245,'Faturamento SP2'!$E$2:$E$557,'Infos Relatório'!$B274,'Faturamento SP2'!$Z$2:$Z$557,'Infos Relatório'!C$1,'Faturamento SP2'!$T$2:$T$557,"Sim")</f>
        <v>0</v>
      </c>
      <c r="G274" s="60" t="e">
        <f t="shared" si="96"/>
        <v>#DIV/0!</v>
      </c>
      <c r="H274" s="24">
        <f>SUMIFS('Faturamento SP2'!$H$2:$H$557,'Faturamento SP2'!$D$2:$D$557,'Infos Relatório'!$B$245,'Faturamento SP2'!$E$2:$E$557,'Infos Relatório'!$B274,'Faturamento SP2'!$Z$2:$Z$557,'Infos Relatório'!C$1)</f>
        <v>0</v>
      </c>
      <c r="I274" s="23">
        <f>COUNTIFS('Faturamento SP2'!$D$2:$D$557,'Infos Relatório'!$B$245,'Faturamento SP2'!$E$2:$E$557,'Infos Relatório'!$B274,'Faturamento SP2'!$Z$2:$Z$557,'Infos Relatório'!I$1)</f>
        <v>0</v>
      </c>
      <c r="J274" s="14">
        <f>SUMIFS('Faturamento SP2'!$G$2:$G$557,'Faturamento SP2'!$D$2:$D$557,'Infos Relatório'!$B$245,'Faturamento SP2'!$E$2:$E$557,'Infos Relatório'!$B274,'Faturamento SP2'!$Z$2:$Z$557,'Infos Relatório'!I$1)</f>
        <v>0</v>
      </c>
      <c r="K274" s="55">
        <f>SUMIFS('Faturamento SP2'!$J$2:$J$557,'Faturamento SP2'!$D$2:$D$557,'Infos Relatório'!$B$245,'Faturamento SP2'!$E$2:$E$557,'Infos Relatório'!$B274,'Faturamento SP2'!$Z$2:$Z$557,'Infos Relatório'!I$1)</f>
        <v>0</v>
      </c>
      <c r="L274" s="15">
        <f>SUMIFS('Faturamento SP2'!$O$2:$O$557,'Faturamento SP2'!$D$2:$D$557,'Infos Relatório'!$B$245,'Faturamento SP2'!$E$2:$E$557,'Infos Relatório'!$B274,'Faturamento SP2'!$Z$2:$Z$557,'Infos Relatório'!I$1,'Faturamento SP2'!$T$2:$T$557,"Sim")+SUMIFS('Faturamento SP2'!$P$2:$P$557,'Faturamento SP2'!$D$2:$D$557,'Infos Relatório'!$B$245,'Faturamento SP2'!$E$2:$E$557,'Infos Relatório'!$B274,'Faturamento SP2'!$Z$2:$Z$557,'Infos Relatório'!I$1,'Faturamento SP2'!$T$2:$T$557,"Sim")</f>
        <v>0</v>
      </c>
      <c r="M274" s="27" t="e">
        <f t="shared" si="97"/>
        <v>#DIV/0!</v>
      </c>
      <c r="N274" s="24">
        <f>SUMIFS('Faturamento SP2'!$H$2:$H$557,'Faturamento SP2'!$D$2:$D$557,'Infos Relatório'!$B$245,'Faturamento SP2'!$E$2:$E$557,'Infos Relatório'!$B274,'Faturamento SP2'!$Z$2:$Z$557,'Infos Relatório'!I$1)</f>
        <v>0</v>
      </c>
      <c r="O274" s="23">
        <f>COUNTIFS('Faturamento SP2'!$D$2:$D$557,'Infos Relatório'!$B$245,'Faturamento SP2'!$E$2:$E$557,'Infos Relatório'!$B274,'Faturamento SP2'!$Z$2:$Z$557,'Infos Relatório'!O$1)</f>
        <v>0</v>
      </c>
      <c r="P274" s="14">
        <f>SUMIFS('Faturamento SP2'!$G$2:$G$557,'Faturamento SP2'!$D$2:$D$557,'Infos Relatório'!$B$245,'Faturamento SP2'!$E$2:$E$557,'Infos Relatório'!$B274,'Faturamento SP2'!$Z$2:$Z$557,'Infos Relatório'!O$1)</f>
        <v>0</v>
      </c>
      <c r="Q274" s="14">
        <f>SUMIFS('Faturamento SP2'!$J$2:$J$557,'Faturamento SP2'!$D$2:$D$557,'Infos Relatório'!$B$245,'Faturamento SP2'!$E$2:$E$557,'Infos Relatório'!$B274,'Faturamento SP2'!$Z$2:$Z$557,'Infos Relatório'!O$1)</f>
        <v>0</v>
      </c>
      <c r="R274" s="15">
        <f>SUMIFS('Faturamento SP2'!$O$2:$O$557,'Faturamento SP2'!$D$2:$D$557,'Infos Relatório'!$B$245,'Faturamento SP2'!$E$2:$E$557,'Infos Relatório'!$B274,'Faturamento SP2'!$Z$2:$Z$557,'Infos Relatório'!O$1,'Faturamento SP2'!$T$2:$T$557,"Sim")+SUMIFS('Faturamento SP2'!$P$2:$P$557,'Faturamento SP2'!$D$2:$D$557,'Infos Relatório'!$B$245,'Faturamento SP2'!$E$2:$E$557,'Infos Relatório'!$B274,'Faturamento SP2'!$Z$2:$Z$557,'Infos Relatório'!O$1,'Faturamento SP2'!$T$2:$T$557,"Sim")</f>
        <v>0</v>
      </c>
      <c r="S274" s="27" t="e">
        <f t="shared" si="98"/>
        <v>#DIV/0!</v>
      </c>
      <c r="T274" s="24">
        <f>SUMIFS('Faturamento SP2'!$H$2:$H$557,'Faturamento SP2'!$D$2:$D$557,'Infos Relatório'!$B$245,'Faturamento SP2'!$E$2:$E$557,'Infos Relatório'!$B274,'Faturamento SP2'!$Z$2:$Z$557,'Infos Relatório'!O$1)</f>
        <v>0</v>
      </c>
      <c r="U274" s="23">
        <f>COUNTIFS('Faturamento SP2'!$D$2:$D$557,'Infos Relatório'!$B$245,'Faturamento SP2'!$E$2:$E$557,'Infos Relatório'!$B274,'Faturamento SP2'!$Z$2:$Z$557,'Infos Relatório'!U$1)</f>
        <v>0</v>
      </c>
      <c r="V274" s="14">
        <f>SUMIFS('Faturamento SP2'!$G$2:$G$557,'Faturamento SP2'!$D$2:$D$557,'Infos Relatório'!$B$245,'Faturamento SP2'!$E$2:$E$557,'Infos Relatório'!$B274,'Faturamento SP2'!$Z$2:$Z$557,'Infos Relatório'!U$1)</f>
        <v>0</v>
      </c>
      <c r="W274" s="14">
        <f>SUMIFS('Faturamento SP2'!$J$2:$J$557,'Faturamento SP2'!$D$2:$D$557,'Infos Relatório'!$B$245,'Faturamento SP2'!$E$2:$E$557,'Infos Relatório'!$B274,'Faturamento SP2'!$Z$2:$Z$557,'Infos Relatório'!U$1)</f>
        <v>0</v>
      </c>
      <c r="X274" s="15">
        <f>SUMIFS('Faturamento SP2'!$O$2:$O$557,'Faturamento SP2'!$D$2:$D$557,'Infos Relatório'!$B$245,'Faturamento SP2'!$E$2:$E$557,'Infos Relatório'!$B274,'Faturamento SP2'!$Z$2:$Z$557,'Infos Relatório'!U$1,'Faturamento SP2'!$T$2:$T$557,"Sim")+SUMIFS('Faturamento SP2'!$P$2:$P$557,'Faturamento SP2'!$D$2:$D$557,'Infos Relatório'!$B$245,'Faturamento SP2'!$E$2:$E$557,'Infos Relatório'!$B274,'Faturamento SP2'!$Z$2:$Z$557,'Infos Relatório'!U$1,'Faturamento SP2'!$T$2:$T$557,"Sim")</f>
        <v>0</v>
      </c>
      <c r="Y274" s="27" t="e">
        <f t="shared" si="99"/>
        <v>#DIV/0!</v>
      </c>
      <c r="Z274" s="24">
        <f>SUMIFS('Faturamento SP2'!$H$2:$H$557,'Faturamento SP2'!$D$2:$D$557,'Infos Relatório'!$B$245,'Faturamento SP2'!$E$2:$E$557,'Infos Relatório'!$B274,'Faturamento SP2'!$Z$2:$Z$557,'Infos Relatório'!U$1)</f>
        <v>0</v>
      </c>
      <c r="AA274" s="23">
        <f>COUNTIFS('Faturamento SP2'!$D$2:$D$557,'Infos Relatório'!$B$245,'Faturamento SP2'!$E$2:$E$557,'Infos Relatório'!$B274,'Faturamento SP2'!$Z$2:$Z$557,'Infos Relatório'!AA$1)</f>
        <v>0</v>
      </c>
      <c r="AB274" s="14">
        <f>SUMIFS('Faturamento SP2'!$G$2:$G$557,'Faturamento SP2'!$D$2:$D$557,'Infos Relatório'!$B$245,'Faturamento SP2'!$E$2:$E$557,'Infos Relatório'!$B274,'Faturamento SP2'!$Z$2:$Z$557,'Infos Relatório'!AA$1)</f>
        <v>0</v>
      </c>
      <c r="AC274" s="14">
        <f>SUMIFS('Faturamento SP2'!$J$2:$J$557,'Faturamento SP2'!$D$2:$D$557,'Infos Relatório'!$B$245,'Faturamento SP2'!$E$2:$E$557,'Infos Relatório'!$B274,'Faturamento SP2'!$Z$2:$Z$557,'Infos Relatório'!AA$1)</f>
        <v>0</v>
      </c>
      <c r="AD274" s="15">
        <f>SUMIFS('Faturamento SP2'!$O$2:$O$557,'Faturamento SP2'!$D$2:$D$557,'Infos Relatório'!$B$245,'Faturamento SP2'!$E$2:$E$557,'Infos Relatório'!$B274,'Faturamento SP2'!$Z$2:$Z$557,'Infos Relatório'!AA$1,'Faturamento SP2'!$T$2:$T$557,"Sim")+SUMIFS('Faturamento SP2'!$P$2:$P$557,'Faturamento SP2'!$D$2:$D$557,'Infos Relatório'!$B$245,'Faturamento SP2'!$E$2:$E$557,'Infos Relatório'!$B274,'Faturamento SP2'!$Z$2:$Z$557,'Infos Relatório'!AA$1,'Faturamento SP2'!$T$2:$T$557,"Sim")</f>
        <v>0</v>
      </c>
      <c r="AE274" s="27" t="e">
        <f t="shared" si="100"/>
        <v>#DIV/0!</v>
      </c>
      <c r="AF274" s="24">
        <f>SUMIFS('Faturamento SP2'!$H$2:$H$557,'Faturamento SP2'!$D$2:$D$557,'Infos Relatório'!$B$245,'Faturamento SP2'!$E$2:$E$557,'Infos Relatório'!$B274,'Faturamento SP2'!$Z$2:$Z$557,'Infos Relatório'!AA$1)</f>
        <v>0</v>
      </c>
      <c r="AG274" s="23">
        <f>COUNTIFS('Faturamento SP2'!$D$2:$D$557,'Infos Relatório'!$B$245,'Faturamento SP2'!$E$2:$E$557,'Infos Relatório'!$B274,'Faturamento SP2'!$Z$2:$Z$557,'Infos Relatório'!AG$1)</f>
        <v>0</v>
      </c>
      <c r="AH274" s="14">
        <f>SUMIFS('Faturamento SP2'!$G$2:$G$557,'Faturamento SP2'!$D$2:$D$557,'Infos Relatório'!$B$245,'Faturamento SP2'!$E$2:$E$557,'Infos Relatório'!$B274,'Faturamento SP2'!$Z$2:$Z$557,'Infos Relatório'!AG$1)</f>
        <v>0</v>
      </c>
      <c r="AI274" s="14">
        <f>SUMIFS('Faturamento SP2'!$J$2:$J$557,'Faturamento SP2'!$D$2:$D$557,'Infos Relatório'!$B$245,'Faturamento SP2'!$E$2:$E$557,'Infos Relatório'!$B274,'Faturamento SP2'!$Z$2:$Z$557,'Infos Relatório'!AG$1)</f>
        <v>0</v>
      </c>
      <c r="AJ274" s="15">
        <f>SUMIFS('Faturamento SP2'!$O$2:$O$557,'Faturamento SP2'!$D$2:$D$557,'Infos Relatório'!$B$245,'Faturamento SP2'!$E$2:$E$557,'Infos Relatório'!$B274,'Faturamento SP2'!$Z$2:$Z$557,'Infos Relatório'!AG$1,'Faturamento SP2'!$T$2:$T$557,"Sim")+SUMIFS('Faturamento SP2'!$P$2:$P$557,'Faturamento SP2'!$D$2:$D$557,'Infos Relatório'!$B$245,'Faturamento SP2'!$E$2:$E$557,'Infos Relatório'!$B274,'Faturamento SP2'!$Z$2:$Z$557,'Infos Relatório'!AG$1,'Faturamento SP2'!$T$2:$T$557,"Sim")</f>
        <v>0</v>
      </c>
      <c r="AK274" s="27" t="e">
        <f t="shared" si="101"/>
        <v>#DIV/0!</v>
      </c>
      <c r="AL274" s="24">
        <f>SUMIFS('Faturamento SP2'!$H$2:$H$557,'Faturamento SP2'!$D$2:$D$557,'Infos Relatório'!$B$245,'Faturamento SP2'!$E$2:$E$557,'Infos Relatório'!$B274,'Faturamento SP2'!$Z$2:$Z$557,'Infos Relatório'!AG$1)</f>
        <v>0</v>
      </c>
      <c r="AM274" s="23">
        <f>COUNTIFS('Faturamento SP2'!$D$2:$D$557,'Infos Relatório'!$B$245,'Faturamento SP2'!$E$2:$E$557,'Infos Relatório'!$B274,'Faturamento SP2'!$Z$2:$Z$557,'Infos Relatório'!AM$1)</f>
        <v>0</v>
      </c>
      <c r="AN274" s="14">
        <f>SUMIFS('Faturamento SP2'!$G$2:$G$557,'Faturamento SP2'!$D$2:$D$557,'Infos Relatório'!$B$245,'Faturamento SP2'!$E$2:$E$557,'Infos Relatório'!$B274,'Faturamento SP2'!$Z$2:$Z$557,'Infos Relatório'!AM$1)</f>
        <v>0</v>
      </c>
      <c r="AO274" s="14">
        <f>SUMIFS('Faturamento SP2'!$J$2:$J$557,'Faturamento SP2'!$D$2:$D$557,'Infos Relatório'!$B$245,'Faturamento SP2'!$E$2:$E$557,'Infos Relatório'!$B274,'Faturamento SP2'!$Z$2:$Z$557,'Infos Relatório'!AM$1)</f>
        <v>0</v>
      </c>
      <c r="AP274" s="15">
        <f>SUMIFS('Faturamento SP2'!$O$2:$O$557,'Faturamento SP2'!$D$2:$D$557,'Infos Relatório'!$B$245,'Faturamento SP2'!$E$2:$E$557,'Infos Relatório'!$B274,'Faturamento SP2'!$Z$2:$Z$557,'Infos Relatório'!AM$1,'Faturamento SP2'!$T$2:$T$557,"Sim")+SUMIFS('Faturamento SP2'!$P$2:$P$557,'Faturamento SP2'!$D$2:$D$557,'Infos Relatório'!$B$245,'Faturamento SP2'!$E$2:$E$557,'Infos Relatório'!$B274,'Faturamento SP2'!$Z$2:$Z$557,'Infos Relatório'!AM$1,'Faturamento SP2'!$T$2:$T$557,"Sim")</f>
        <v>0</v>
      </c>
      <c r="AQ274" s="27" t="e">
        <f t="shared" si="102"/>
        <v>#DIV/0!</v>
      </c>
      <c r="AR274" s="24">
        <f>SUMIFS('Faturamento SP2'!$H$2:$H$557,'Faturamento SP2'!$D$2:$D$557,'Infos Relatório'!$B$245,'Faturamento SP2'!$E$2:$E$557,'Infos Relatório'!$B274,'Faturamento SP2'!$Z$2:$Z$557,'Infos Relatório'!AM$1)</f>
        <v>0</v>
      </c>
      <c r="AS274" s="23">
        <f>COUNTIFS('Faturamento SP2'!$D$2:$D$557,'Infos Relatório'!$B$245,'Faturamento SP2'!$E$2:$E$557,'Infos Relatório'!$B274,'Faturamento SP2'!$Z$2:$Z$557,'Infos Relatório'!AS$1)</f>
        <v>0</v>
      </c>
      <c r="AT274" s="14">
        <f>SUMIFS('Faturamento SP2'!$G$2:$G$557,'Faturamento SP2'!$D$2:$D$557,'Infos Relatório'!$B$245,'Faturamento SP2'!$E$2:$E$557,'Infos Relatório'!$B274,'Faturamento SP2'!$Z$2:$Z$557,'Infos Relatório'!AS$1)</f>
        <v>0</v>
      </c>
      <c r="AU274" s="14">
        <f>SUMIFS('Faturamento SP2'!$J$2:$J$557,'Faturamento SP2'!$D$2:$D$557,'Infos Relatório'!$B$245,'Faturamento SP2'!$E$2:$E$557,'Infos Relatório'!$B274,'Faturamento SP2'!$Z$2:$Z$557,'Infos Relatório'!AS$1)</f>
        <v>0</v>
      </c>
      <c r="AV274" s="15">
        <f>SUMIFS('Faturamento SP2'!$O$2:$O$557,'Faturamento SP2'!$D$2:$D$557,'Infos Relatório'!$B$245,'Faturamento SP2'!$E$2:$E$557,'Infos Relatório'!$B274,'Faturamento SP2'!$Z$2:$Z$557,'Infos Relatório'!AS$1,'Faturamento SP2'!$T$2:$T$557,"Sim")+SUMIFS('Faturamento SP2'!$P$2:$P$557,'Faturamento SP2'!$D$2:$D$557,'Infos Relatório'!$B$245,'Faturamento SP2'!$E$2:$E$557,'Infos Relatório'!$B274,'Faturamento SP2'!$Z$2:$Z$557,'Infos Relatório'!AS$1,'Faturamento SP2'!$T$2:$T$557,"Sim")</f>
        <v>0</v>
      </c>
      <c r="AW274" s="27" t="e">
        <f t="shared" si="103"/>
        <v>#DIV/0!</v>
      </c>
      <c r="AX274" s="24">
        <f>SUMIFS('Faturamento SP2'!$H$2:$H$557,'Faturamento SP2'!$D$2:$D$557,'Infos Relatório'!$B$245,'Faturamento SP2'!$E$2:$E$557,'Infos Relatório'!$B274,'Faturamento SP2'!$Z$2:$Z$557,'Infos Relatório'!AS$1)</f>
        <v>0</v>
      </c>
      <c r="AY274" s="23">
        <f>COUNTIFS('Faturamento SP2'!$D$2:$D$557,'Infos Relatório'!$B$245,'Faturamento SP2'!$E$2:$E$557,'Infos Relatório'!$B274,'Faturamento SP2'!$Z$2:$Z$557,'Infos Relatório'!AY$1)</f>
        <v>0</v>
      </c>
      <c r="AZ274" s="14">
        <f>SUMIFS('Faturamento SP2'!$G$2:$G$557,'Faturamento SP2'!$D$2:$D$557,'Infos Relatório'!$B$245,'Faturamento SP2'!$E$2:$E$557,'Infos Relatório'!$B274,'Faturamento SP2'!$Z$2:$Z$557,'Infos Relatório'!AY$1)</f>
        <v>0</v>
      </c>
      <c r="BA274" s="14">
        <f>SUMIFS('Faturamento SP2'!$J$2:$J$557,'Faturamento SP2'!$D$2:$D$557,'Infos Relatório'!$B$245,'Faturamento SP2'!$E$2:$E$557,'Infos Relatório'!$B274,'Faturamento SP2'!$Z$2:$Z$557,'Infos Relatório'!AY$1)</f>
        <v>0</v>
      </c>
      <c r="BB274" s="15">
        <f>SUMIFS('Faturamento SP2'!$O$2:$O$557,'Faturamento SP2'!$D$2:$D$557,'Infos Relatório'!$B$245,'Faturamento SP2'!$E$2:$E$557,'Infos Relatório'!$B274,'Faturamento SP2'!$Z$2:$Z$557,'Infos Relatório'!AY$1,'Faturamento SP2'!$T$2:$T$557,"Sim")+SUMIFS('Faturamento SP2'!$P$2:$P$557,'Faturamento SP2'!$D$2:$D$557,'Infos Relatório'!$B$245,'Faturamento SP2'!$E$2:$E$557,'Infos Relatório'!$B274,'Faturamento SP2'!$Z$2:$Z$557,'Infos Relatório'!AY$1,'Faturamento SP2'!$T$2:$T$557,"Sim")</f>
        <v>0</v>
      </c>
      <c r="BC274" s="27" t="e">
        <f t="shared" si="104"/>
        <v>#DIV/0!</v>
      </c>
      <c r="BD274" s="24">
        <f>SUMIFS('Faturamento SP2'!$H$2:$H$557,'Faturamento SP2'!$D$2:$D$557,'Infos Relatório'!$B$245,'Faturamento SP2'!$E$2:$E$557,'Infos Relatório'!$B274,'Faturamento SP2'!$Z$2:$Z$557,'Infos Relatório'!AY$1)</f>
        <v>0</v>
      </c>
      <c r="BE274" s="23">
        <f>COUNTIFS('Faturamento SP2'!$D$2:$D$557,'Infos Relatório'!$B$245,'Faturamento SP2'!$E$2:$E$557,'Infos Relatório'!$B274,'Faturamento SP2'!$Z$2:$Z$557,'Infos Relatório'!BE$1)</f>
        <v>0</v>
      </c>
      <c r="BF274" s="14">
        <f>SUMIFS('Faturamento SP2'!$G$2:$G$557,'Faturamento SP2'!$D$2:$D$557,'Infos Relatório'!$B$245,'Faturamento SP2'!$E$2:$E$557,'Infos Relatório'!$B274,'Faturamento SP2'!$Z$2:$Z$557,'Infos Relatório'!BE$1)</f>
        <v>0</v>
      </c>
      <c r="BG274" s="14">
        <f>SUMIFS('Faturamento SP2'!$J$2:$J$557,'Faturamento SP2'!$D$2:$D$557,'Infos Relatório'!$B$245,'Faturamento SP2'!$E$2:$E$557,'Infos Relatório'!$B274,'Faturamento SP2'!$Z$2:$Z$557,'Infos Relatório'!BE$1)</f>
        <v>0</v>
      </c>
      <c r="BH274" s="15">
        <f>SUMIFS('Faturamento SP2'!$O$2:$O$557,'Faturamento SP2'!$D$2:$D$557,'Infos Relatório'!$B$245,'Faturamento SP2'!$E$2:$E$557,'Infos Relatório'!$B274,'Faturamento SP2'!$Z$2:$Z$557,'Infos Relatório'!BE$1,'Faturamento SP2'!$T$2:$T$557,"Sim")+SUMIFS('Faturamento SP2'!$P$2:$P$557,'Faturamento SP2'!$D$2:$D$557,'Infos Relatório'!$B$245,'Faturamento SP2'!$E$2:$E$557,'Infos Relatório'!$B274,'Faturamento SP2'!$Z$2:$Z$557,'Infos Relatório'!BE$1,'Faturamento SP2'!$T$2:$T$557,"Sim")</f>
        <v>0</v>
      </c>
      <c r="BI274" s="27" t="e">
        <f t="shared" si="105"/>
        <v>#DIV/0!</v>
      </c>
      <c r="BJ274" s="24">
        <f>SUMIFS('Faturamento SP2'!$H$2:$H$557,'Faturamento SP2'!$D$2:$D$557,'Infos Relatório'!$B$245,'Faturamento SP2'!$E$2:$E$557,'Infos Relatório'!$B274,'Faturamento SP2'!$Z$2:$Z$557,'Infos Relatório'!BE$1)</f>
        <v>0</v>
      </c>
      <c r="BK274" s="23">
        <f>COUNTIFS('Faturamento SP2'!$D$2:$D$557,'Infos Relatório'!$B$245,'Faturamento SP2'!$E$2:$E$557,'Infos Relatório'!$B274,'Faturamento SP2'!$Z$2:$Z$557,'Infos Relatório'!BK$1)</f>
        <v>0</v>
      </c>
      <c r="BL274" s="14">
        <f>SUMIFS('Faturamento SP2'!$G$2:$G$557,'Faturamento SP2'!$D$2:$D$557,'Infos Relatório'!$B$245,'Faturamento SP2'!$E$2:$E$557,'Infos Relatório'!$B274,'Faturamento SP2'!$Z$2:$Z$557,'Infos Relatório'!BK$1)</f>
        <v>0</v>
      </c>
      <c r="BM274" s="14">
        <f>SUMIFS('Faturamento SP2'!$J$2:$J$557,'Faturamento SP2'!$D$2:$D$557,'Infos Relatório'!$B$245,'Faturamento SP2'!$E$2:$E$557,'Infos Relatório'!$B274,'Faturamento SP2'!$Z$2:$Z$557,'Infos Relatório'!BK$1)</f>
        <v>0</v>
      </c>
      <c r="BN274" s="15">
        <f>SUMIFS('Faturamento SP2'!$O$2:$O$557,'Faturamento SP2'!$D$2:$D$557,'Infos Relatório'!$B$245,'Faturamento SP2'!$E$2:$E$557,'Infos Relatório'!$B274,'Faturamento SP2'!$Z$2:$Z$557,'Infos Relatório'!BK$1,'Faturamento SP2'!$T$2:$T$557,"Sim")+SUMIFS('Faturamento SP2'!$P$2:$P$557,'Faturamento SP2'!$D$2:$D$557,'Infos Relatório'!$B$245,'Faturamento SP2'!$E$2:$E$557,'Infos Relatório'!$B274,'Faturamento SP2'!$Z$2:$Z$557,'Infos Relatório'!BK$1,'Faturamento SP2'!$T$2:$T$557,"Sim")</f>
        <v>0</v>
      </c>
      <c r="BO274" s="27" t="e">
        <f t="shared" si="106"/>
        <v>#DIV/0!</v>
      </c>
      <c r="BP274" s="24">
        <f>SUMIFS('Faturamento SP2'!$H$2:$H$557,'Faturamento SP2'!$D$2:$D$557,'Infos Relatório'!$B$245,'Faturamento SP2'!$E$2:$E$557,'Infos Relatório'!$B274,'Faturamento SP2'!$Z$2:$Z$557,'Infos Relatório'!BK$1)</f>
        <v>0</v>
      </c>
      <c r="BQ274" s="23">
        <f>COUNTIFS('Faturamento SP2'!$D$2:$D$557,'Infos Relatório'!$B$245,'Faturamento SP2'!$E$2:$E$557,'Infos Relatório'!$B274,'Faturamento SP2'!$Z$2:$Z$557,'Infos Relatório'!BQ$1)</f>
        <v>0</v>
      </c>
      <c r="BR274" s="14">
        <f>SUMIFS('Faturamento SP2'!$G$2:$G$557,'Faturamento SP2'!$D$2:$D$557,'Infos Relatório'!$B$245,'Faturamento SP2'!$E$2:$E$557,'Infos Relatório'!$B274,'Faturamento SP2'!$Z$2:$Z$557,'Infos Relatório'!BQ$1)</f>
        <v>0</v>
      </c>
      <c r="BS274" s="14">
        <f>SUMIFS('Faturamento SP2'!$J$2:$J$557,'Faturamento SP2'!$D$2:$D$557,'Infos Relatório'!$B$245,'Faturamento SP2'!$E$2:$E$557,'Infos Relatório'!$B274,'Faturamento SP2'!$Z$2:$Z$557,'Infos Relatório'!BQ$1)</f>
        <v>0</v>
      </c>
      <c r="BT274" s="15">
        <f>SUMIFS('Faturamento SP2'!$O$2:$O$557,'Faturamento SP2'!$D$2:$D$557,'Infos Relatório'!$B$245,'Faturamento SP2'!$E$2:$E$557,'Infos Relatório'!$B274,'Faturamento SP2'!$Z$2:$Z$557,'Infos Relatório'!BQ$1,'Faturamento SP2'!$T$2:$T$557,"Sim")+SUMIFS('Faturamento SP2'!$P$2:$P$557,'Faturamento SP2'!$D$2:$D$557,'Infos Relatório'!$B$245,'Faturamento SP2'!$E$2:$E$557,'Infos Relatório'!$B274,'Faturamento SP2'!$Z$2:$Z$557,'Infos Relatório'!BQ$1,'Faturamento SP2'!$T$2:$T$557,"Sim")</f>
        <v>0</v>
      </c>
      <c r="BU274" s="27" t="e">
        <f t="shared" si="107"/>
        <v>#DIV/0!</v>
      </c>
      <c r="BV274" s="24">
        <f>SUMIFS('Faturamento SP2'!$H$2:$H$557,'Faturamento SP2'!$D$2:$D$557,'Infos Relatório'!$B$245,'Faturamento SP2'!$E$2:$E$557,'Infos Relatório'!$B274,'Faturamento SP2'!$Z$2:$Z$557,'Infos Relatório'!BQ$1)</f>
        <v>0</v>
      </c>
    </row>
    <row r="275" spans="2:74">
      <c r="B275" s="17" t="s">
        <v>776</v>
      </c>
      <c r="C275" s="23">
        <f>COUNTIFS('Faturamento SP2'!$D$2:$D$557,'Infos Relatório'!$B$245,'Faturamento SP2'!$E$2:$E$557,'Infos Relatório'!$B275,'Faturamento SP2'!$Z$2:$Z$557,'Infos Relatório'!C$1)</f>
        <v>0</v>
      </c>
      <c r="D275" s="14">
        <f>SUMIFS('Faturamento SP2'!$G$2:$G$557,'Faturamento SP2'!$D$2:$D$557,'Infos Relatório'!$B$245,'Faturamento SP2'!$E$2:$E$557,'Infos Relatório'!$B275,'Faturamento SP2'!$Z$2:$Z$557,'Infos Relatório'!C$1)</f>
        <v>0</v>
      </c>
      <c r="E275" s="55">
        <f>SUMIFS('Faturamento SP2'!$J$2:$J$557,'Faturamento SP2'!$D$2:$D$557,'Infos Relatório'!$B$245,'Faturamento SP2'!$E$2:$E$557,'Infos Relatório'!$B275,'Faturamento SP2'!$Z$2:$Z$557,'Infos Relatório'!C$1)</f>
        <v>0</v>
      </c>
      <c r="F275" s="15">
        <f>SUMIFS('Faturamento SP2'!$O$2:$O$557,'Faturamento SP2'!$D$2:$D$557,'Infos Relatório'!$B$245,'Faturamento SP2'!$E$2:$E$557,'Infos Relatório'!$B275,'Faturamento SP2'!$Z$2:$Z$557,'Infos Relatório'!C$1,'Faturamento SP2'!$T$2:$T$557,"Sim")+SUMIFS('Faturamento SP2'!$P$2:$P$557,'Faturamento SP2'!$D$2:$D$557,'Infos Relatório'!$B$245,'Faturamento SP2'!$E$2:$E$557,'Infos Relatório'!$B275,'Faturamento SP2'!$Z$2:$Z$557,'Infos Relatório'!C$1,'Faturamento SP2'!$T$2:$T$557,"Sim")</f>
        <v>0</v>
      </c>
      <c r="G275" s="60" t="e">
        <f t="shared" si="96"/>
        <v>#DIV/0!</v>
      </c>
      <c r="H275" s="24">
        <f>SUMIFS('Faturamento SP2'!$H$2:$H$557,'Faturamento SP2'!$D$2:$D$557,'Infos Relatório'!$B$245,'Faturamento SP2'!$E$2:$E$557,'Infos Relatório'!$B275,'Faturamento SP2'!$Z$2:$Z$557,'Infos Relatório'!C$1)</f>
        <v>0</v>
      </c>
      <c r="I275" s="23">
        <f>COUNTIFS('Faturamento SP2'!$D$2:$D$557,'Infos Relatório'!$B$245,'Faturamento SP2'!$E$2:$E$557,'Infos Relatório'!$B275,'Faturamento SP2'!$Z$2:$Z$557,'Infos Relatório'!I$1)</f>
        <v>0</v>
      </c>
      <c r="J275" s="14">
        <f>SUMIFS('Faturamento SP2'!$G$2:$G$557,'Faturamento SP2'!$D$2:$D$557,'Infos Relatório'!$B$245,'Faturamento SP2'!$E$2:$E$557,'Infos Relatório'!$B275,'Faturamento SP2'!$Z$2:$Z$557,'Infos Relatório'!I$1)</f>
        <v>0</v>
      </c>
      <c r="K275" s="55">
        <f>SUMIFS('Faturamento SP2'!$J$2:$J$557,'Faturamento SP2'!$D$2:$D$557,'Infos Relatório'!$B$245,'Faturamento SP2'!$E$2:$E$557,'Infos Relatório'!$B275,'Faturamento SP2'!$Z$2:$Z$557,'Infos Relatório'!I$1)</f>
        <v>0</v>
      </c>
      <c r="L275" s="15">
        <f>SUMIFS('Faturamento SP2'!$O$2:$O$557,'Faturamento SP2'!$D$2:$D$557,'Infos Relatório'!$B$245,'Faturamento SP2'!$E$2:$E$557,'Infos Relatório'!$B275,'Faturamento SP2'!$Z$2:$Z$557,'Infos Relatório'!I$1,'Faturamento SP2'!$T$2:$T$557,"Sim")+SUMIFS('Faturamento SP2'!$P$2:$P$557,'Faturamento SP2'!$D$2:$D$557,'Infos Relatório'!$B$245,'Faturamento SP2'!$E$2:$E$557,'Infos Relatório'!$B275,'Faturamento SP2'!$Z$2:$Z$557,'Infos Relatório'!I$1,'Faturamento SP2'!$T$2:$T$557,"Sim")</f>
        <v>0</v>
      </c>
      <c r="M275" s="27" t="e">
        <f t="shared" si="97"/>
        <v>#DIV/0!</v>
      </c>
      <c r="N275" s="24">
        <f>SUMIFS('Faturamento SP2'!$H$2:$H$557,'Faturamento SP2'!$D$2:$D$557,'Infos Relatório'!$B$245,'Faturamento SP2'!$E$2:$E$557,'Infos Relatório'!$B275,'Faturamento SP2'!$Z$2:$Z$557,'Infos Relatório'!I$1)</f>
        <v>0</v>
      </c>
      <c r="O275" s="23">
        <f>COUNTIFS('Faturamento SP2'!$D$2:$D$557,'Infos Relatório'!$B$245,'Faturamento SP2'!$E$2:$E$557,'Infos Relatório'!$B275,'Faturamento SP2'!$Z$2:$Z$557,'Infos Relatório'!O$1)</f>
        <v>0</v>
      </c>
      <c r="P275" s="14">
        <f>SUMIFS('Faturamento SP2'!$G$2:$G$557,'Faturamento SP2'!$D$2:$D$557,'Infos Relatório'!$B$245,'Faturamento SP2'!$E$2:$E$557,'Infos Relatório'!$B275,'Faturamento SP2'!$Z$2:$Z$557,'Infos Relatório'!O$1)</f>
        <v>0</v>
      </c>
      <c r="Q275" s="14">
        <f>SUMIFS('Faturamento SP2'!$J$2:$J$557,'Faturamento SP2'!$D$2:$D$557,'Infos Relatório'!$B$245,'Faturamento SP2'!$E$2:$E$557,'Infos Relatório'!$B275,'Faturamento SP2'!$Z$2:$Z$557,'Infos Relatório'!O$1)</f>
        <v>0</v>
      </c>
      <c r="R275" s="15">
        <f>SUMIFS('Faturamento SP2'!$O$2:$O$557,'Faturamento SP2'!$D$2:$D$557,'Infos Relatório'!$B$245,'Faturamento SP2'!$E$2:$E$557,'Infos Relatório'!$B275,'Faturamento SP2'!$Z$2:$Z$557,'Infos Relatório'!O$1,'Faturamento SP2'!$T$2:$T$557,"Sim")+SUMIFS('Faturamento SP2'!$P$2:$P$557,'Faturamento SP2'!$D$2:$D$557,'Infos Relatório'!$B$245,'Faturamento SP2'!$E$2:$E$557,'Infos Relatório'!$B275,'Faturamento SP2'!$Z$2:$Z$557,'Infos Relatório'!O$1,'Faturamento SP2'!$T$2:$T$557,"Sim")</f>
        <v>0</v>
      </c>
      <c r="S275" s="27" t="e">
        <f t="shared" si="98"/>
        <v>#DIV/0!</v>
      </c>
      <c r="T275" s="24">
        <f>SUMIFS('Faturamento SP2'!$H$2:$H$557,'Faturamento SP2'!$D$2:$D$557,'Infos Relatório'!$B$245,'Faturamento SP2'!$E$2:$E$557,'Infos Relatório'!$B275,'Faturamento SP2'!$Z$2:$Z$557,'Infos Relatório'!O$1)</f>
        <v>0</v>
      </c>
      <c r="U275" s="23">
        <f>COUNTIFS('Faturamento SP2'!$D$2:$D$557,'Infos Relatório'!$B$245,'Faturamento SP2'!$E$2:$E$557,'Infos Relatório'!$B275,'Faturamento SP2'!$Z$2:$Z$557,'Infos Relatório'!U$1)</f>
        <v>0</v>
      </c>
      <c r="V275" s="14">
        <f>SUMIFS('Faturamento SP2'!$G$2:$G$557,'Faturamento SP2'!$D$2:$D$557,'Infos Relatório'!$B$245,'Faturamento SP2'!$E$2:$E$557,'Infos Relatório'!$B275,'Faturamento SP2'!$Z$2:$Z$557,'Infos Relatório'!U$1)</f>
        <v>0</v>
      </c>
      <c r="W275" s="14">
        <f>SUMIFS('Faturamento SP2'!$J$2:$J$557,'Faturamento SP2'!$D$2:$D$557,'Infos Relatório'!$B$245,'Faturamento SP2'!$E$2:$E$557,'Infos Relatório'!$B275,'Faturamento SP2'!$Z$2:$Z$557,'Infos Relatório'!U$1)</f>
        <v>0</v>
      </c>
      <c r="X275" s="15">
        <f>SUMIFS('Faturamento SP2'!$O$2:$O$557,'Faturamento SP2'!$D$2:$D$557,'Infos Relatório'!$B$245,'Faturamento SP2'!$E$2:$E$557,'Infos Relatório'!$B275,'Faturamento SP2'!$Z$2:$Z$557,'Infos Relatório'!U$1,'Faturamento SP2'!$T$2:$T$557,"Sim")+SUMIFS('Faturamento SP2'!$P$2:$P$557,'Faturamento SP2'!$D$2:$D$557,'Infos Relatório'!$B$245,'Faturamento SP2'!$E$2:$E$557,'Infos Relatório'!$B275,'Faturamento SP2'!$Z$2:$Z$557,'Infos Relatório'!U$1,'Faturamento SP2'!$T$2:$T$557,"Sim")</f>
        <v>0</v>
      </c>
      <c r="Y275" s="27" t="e">
        <f t="shared" si="99"/>
        <v>#DIV/0!</v>
      </c>
      <c r="Z275" s="24">
        <f>SUMIFS('Faturamento SP2'!$H$2:$H$557,'Faturamento SP2'!$D$2:$D$557,'Infos Relatório'!$B$245,'Faturamento SP2'!$E$2:$E$557,'Infos Relatório'!$B275,'Faturamento SP2'!$Z$2:$Z$557,'Infos Relatório'!U$1)</f>
        <v>0</v>
      </c>
      <c r="AA275" s="23">
        <f>COUNTIFS('Faturamento SP2'!$D$2:$D$557,'Infos Relatório'!$B$245,'Faturamento SP2'!$E$2:$E$557,'Infos Relatório'!$B275,'Faturamento SP2'!$Z$2:$Z$557,'Infos Relatório'!AA$1)</f>
        <v>0</v>
      </c>
      <c r="AB275" s="14">
        <f>SUMIFS('Faturamento SP2'!$G$2:$G$557,'Faturamento SP2'!$D$2:$D$557,'Infos Relatório'!$B$245,'Faturamento SP2'!$E$2:$E$557,'Infos Relatório'!$B275,'Faturamento SP2'!$Z$2:$Z$557,'Infos Relatório'!AA$1)</f>
        <v>0</v>
      </c>
      <c r="AC275" s="14">
        <f>SUMIFS('Faturamento SP2'!$J$2:$J$557,'Faturamento SP2'!$D$2:$D$557,'Infos Relatório'!$B$245,'Faturamento SP2'!$E$2:$E$557,'Infos Relatório'!$B275,'Faturamento SP2'!$Z$2:$Z$557,'Infos Relatório'!AA$1)</f>
        <v>0</v>
      </c>
      <c r="AD275" s="15">
        <f>SUMIFS('Faturamento SP2'!$O$2:$O$557,'Faturamento SP2'!$D$2:$D$557,'Infos Relatório'!$B$245,'Faturamento SP2'!$E$2:$E$557,'Infos Relatório'!$B275,'Faturamento SP2'!$Z$2:$Z$557,'Infos Relatório'!AA$1,'Faturamento SP2'!$T$2:$T$557,"Sim")+SUMIFS('Faturamento SP2'!$P$2:$P$557,'Faturamento SP2'!$D$2:$D$557,'Infos Relatório'!$B$245,'Faturamento SP2'!$E$2:$E$557,'Infos Relatório'!$B275,'Faturamento SP2'!$Z$2:$Z$557,'Infos Relatório'!AA$1,'Faturamento SP2'!$T$2:$T$557,"Sim")</f>
        <v>0</v>
      </c>
      <c r="AE275" s="27" t="e">
        <f t="shared" si="100"/>
        <v>#DIV/0!</v>
      </c>
      <c r="AF275" s="24">
        <f>SUMIFS('Faturamento SP2'!$H$2:$H$557,'Faturamento SP2'!$D$2:$D$557,'Infos Relatório'!$B$245,'Faturamento SP2'!$E$2:$E$557,'Infos Relatório'!$B275,'Faturamento SP2'!$Z$2:$Z$557,'Infos Relatório'!AA$1)</f>
        <v>0</v>
      </c>
      <c r="AG275" s="23">
        <f>COUNTIFS('Faturamento SP2'!$D$2:$D$557,'Infos Relatório'!$B$245,'Faturamento SP2'!$E$2:$E$557,'Infos Relatório'!$B275,'Faturamento SP2'!$Z$2:$Z$557,'Infos Relatório'!AG$1)</f>
        <v>0</v>
      </c>
      <c r="AH275" s="14">
        <f>SUMIFS('Faturamento SP2'!$G$2:$G$557,'Faturamento SP2'!$D$2:$D$557,'Infos Relatório'!$B$245,'Faturamento SP2'!$E$2:$E$557,'Infos Relatório'!$B275,'Faturamento SP2'!$Z$2:$Z$557,'Infos Relatório'!AG$1)</f>
        <v>0</v>
      </c>
      <c r="AI275" s="14">
        <f>SUMIFS('Faturamento SP2'!$J$2:$J$557,'Faturamento SP2'!$D$2:$D$557,'Infos Relatório'!$B$245,'Faturamento SP2'!$E$2:$E$557,'Infos Relatório'!$B275,'Faturamento SP2'!$Z$2:$Z$557,'Infos Relatório'!AG$1)</f>
        <v>0</v>
      </c>
      <c r="AJ275" s="15">
        <f>SUMIFS('Faturamento SP2'!$O$2:$O$557,'Faturamento SP2'!$D$2:$D$557,'Infos Relatório'!$B$245,'Faturamento SP2'!$E$2:$E$557,'Infos Relatório'!$B275,'Faturamento SP2'!$Z$2:$Z$557,'Infos Relatório'!AG$1,'Faturamento SP2'!$T$2:$T$557,"Sim")+SUMIFS('Faturamento SP2'!$P$2:$P$557,'Faturamento SP2'!$D$2:$D$557,'Infos Relatório'!$B$245,'Faturamento SP2'!$E$2:$E$557,'Infos Relatório'!$B275,'Faturamento SP2'!$Z$2:$Z$557,'Infos Relatório'!AG$1,'Faturamento SP2'!$T$2:$T$557,"Sim")</f>
        <v>0</v>
      </c>
      <c r="AK275" s="27" t="e">
        <f t="shared" si="101"/>
        <v>#DIV/0!</v>
      </c>
      <c r="AL275" s="24">
        <f>SUMIFS('Faturamento SP2'!$H$2:$H$557,'Faturamento SP2'!$D$2:$D$557,'Infos Relatório'!$B$245,'Faturamento SP2'!$E$2:$E$557,'Infos Relatório'!$B275,'Faturamento SP2'!$Z$2:$Z$557,'Infos Relatório'!AG$1)</f>
        <v>0</v>
      </c>
      <c r="AM275" s="23">
        <f>COUNTIFS('Faturamento SP2'!$D$2:$D$557,'Infos Relatório'!$B$245,'Faturamento SP2'!$E$2:$E$557,'Infos Relatório'!$B275,'Faturamento SP2'!$Z$2:$Z$557,'Infos Relatório'!AM$1)</f>
        <v>0</v>
      </c>
      <c r="AN275" s="14">
        <f>SUMIFS('Faturamento SP2'!$G$2:$G$557,'Faturamento SP2'!$D$2:$D$557,'Infos Relatório'!$B$245,'Faturamento SP2'!$E$2:$E$557,'Infos Relatório'!$B275,'Faturamento SP2'!$Z$2:$Z$557,'Infos Relatório'!AM$1)</f>
        <v>0</v>
      </c>
      <c r="AO275" s="14">
        <f>SUMIFS('Faturamento SP2'!$J$2:$J$557,'Faturamento SP2'!$D$2:$D$557,'Infos Relatório'!$B$245,'Faturamento SP2'!$E$2:$E$557,'Infos Relatório'!$B275,'Faturamento SP2'!$Z$2:$Z$557,'Infos Relatório'!AM$1)</f>
        <v>0</v>
      </c>
      <c r="AP275" s="15">
        <f>SUMIFS('Faturamento SP2'!$O$2:$O$557,'Faturamento SP2'!$D$2:$D$557,'Infos Relatório'!$B$245,'Faturamento SP2'!$E$2:$E$557,'Infos Relatório'!$B275,'Faturamento SP2'!$Z$2:$Z$557,'Infos Relatório'!AM$1,'Faturamento SP2'!$T$2:$T$557,"Sim")+SUMIFS('Faturamento SP2'!$P$2:$P$557,'Faturamento SP2'!$D$2:$D$557,'Infos Relatório'!$B$245,'Faturamento SP2'!$E$2:$E$557,'Infos Relatório'!$B275,'Faturamento SP2'!$Z$2:$Z$557,'Infos Relatório'!AM$1,'Faturamento SP2'!$T$2:$T$557,"Sim")</f>
        <v>0</v>
      </c>
      <c r="AQ275" s="27" t="e">
        <f t="shared" si="102"/>
        <v>#DIV/0!</v>
      </c>
      <c r="AR275" s="24">
        <f>SUMIFS('Faturamento SP2'!$H$2:$H$557,'Faturamento SP2'!$D$2:$D$557,'Infos Relatório'!$B$245,'Faturamento SP2'!$E$2:$E$557,'Infos Relatório'!$B275,'Faturamento SP2'!$Z$2:$Z$557,'Infos Relatório'!AM$1)</f>
        <v>0</v>
      </c>
      <c r="AS275" s="23">
        <f>COUNTIFS('Faturamento SP2'!$D$2:$D$557,'Infos Relatório'!$B$245,'Faturamento SP2'!$E$2:$E$557,'Infos Relatório'!$B275,'Faturamento SP2'!$Z$2:$Z$557,'Infos Relatório'!AS$1)</f>
        <v>0</v>
      </c>
      <c r="AT275" s="14">
        <f>SUMIFS('Faturamento SP2'!$G$2:$G$557,'Faturamento SP2'!$D$2:$D$557,'Infos Relatório'!$B$245,'Faturamento SP2'!$E$2:$E$557,'Infos Relatório'!$B275,'Faturamento SP2'!$Z$2:$Z$557,'Infos Relatório'!AS$1)</f>
        <v>0</v>
      </c>
      <c r="AU275" s="14">
        <f>SUMIFS('Faturamento SP2'!$J$2:$J$557,'Faturamento SP2'!$D$2:$D$557,'Infos Relatório'!$B$245,'Faturamento SP2'!$E$2:$E$557,'Infos Relatório'!$B275,'Faturamento SP2'!$Z$2:$Z$557,'Infos Relatório'!AS$1)</f>
        <v>0</v>
      </c>
      <c r="AV275" s="15">
        <f>SUMIFS('Faturamento SP2'!$O$2:$O$557,'Faturamento SP2'!$D$2:$D$557,'Infos Relatório'!$B$245,'Faturamento SP2'!$E$2:$E$557,'Infos Relatório'!$B275,'Faturamento SP2'!$Z$2:$Z$557,'Infos Relatório'!AS$1,'Faturamento SP2'!$T$2:$T$557,"Sim")+SUMIFS('Faturamento SP2'!$P$2:$P$557,'Faturamento SP2'!$D$2:$D$557,'Infos Relatório'!$B$245,'Faturamento SP2'!$E$2:$E$557,'Infos Relatório'!$B275,'Faturamento SP2'!$Z$2:$Z$557,'Infos Relatório'!AS$1,'Faturamento SP2'!$T$2:$T$557,"Sim")</f>
        <v>0</v>
      </c>
      <c r="AW275" s="27" t="e">
        <f t="shared" si="103"/>
        <v>#DIV/0!</v>
      </c>
      <c r="AX275" s="24">
        <f>SUMIFS('Faturamento SP2'!$H$2:$H$557,'Faturamento SP2'!$D$2:$D$557,'Infos Relatório'!$B$245,'Faturamento SP2'!$E$2:$E$557,'Infos Relatório'!$B275,'Faturamento SP2'!$Z$2:$Z$557,'Infos Relatório'!AS$1)</f>
        <v>0</v>
      </c>
      <c r="AY275" s="23">
        <f>COUNTIFS('Faturamento SP2'!$D$2:$D$557,'Infos Relatório'!$B$245,'Faturamento SP2'!$E$2:$E$557,'Infos Relatório'!$B275,'Faturamento SP2'!$Z$2:$Z$557,'Infos Relatório'!AY$1)</f>
        <v>0</v>
      </c>
      <c r="AZ275" s="14">
        <f>SUMIFS('Faturamento SP2'!$G$2:$G$557,'Faturamento SP2'!$D$2:$D$557,'Infos Relatório'!$B$245,'Faturamento SP2'!$E$2:$E$557,'Infos Relatório'!$B275,'Faturamento SP2'!$Z$2:$Z$557,'Infos Relatório'!AY$1)</f>
        <v>0</v>
      </c>
      <c r="BA275" s="14">
        <f>SUMIFS('Faturamento SP2'!$J$2:$J$557,'Faturamento SP2'!$D$2:$D$557,'Infos Relatório'!$B$245,'Faturamento SP2'!$E$2:$E$557,'Infos Relatório'!$B275,'Faturamento SP2'!$Z$2:$Z$557,'Infos Relatório'!AY$1)</f>
        <v>0</v>
      </c>
      <c r="BB275" s="15">
        <f>SUMIFS('Faturamento SP2'!$O$2:$O$557,'Faturamento SP2'!$D$2:$D$557,'Infos Relatório'!$B$245,'Faturamento SP2'!$E$2:$E$557,'Infos Relatório'!$B275,'Faturamento SP2'!$Z$2:$Z$557,'Infos Relatório'!AY$1,'Faturamento SP2'!$T$2:$T$557,"Sim")+SUMIFS('Faturamento SP2'!$P$2:$P$557,'Faturamento SP2'!$D$2:$D$557,'Infos Relatório'!$B$245,'Faturamento SP2'!$E$2:$E$557,'Infos Relatório'!$B275,'Faturamento SP2'!$Z$2:$Z$557,'Infos Relatório'!AY$1,'Faturamento SP2'!$T$2:$T$557,"Sim")</f>
        <v>0</v>
      </c>
      <c r="BC275" s="27" t="e">
        <f t="shared" si="104"/>
        <v>#DIV/0!</v>
      </c>
      <c r="BD275" s="24">
        <f>SUMIFS('Faturamento SP2'!$H$2:$H$557,'Faturamento SP2'!$D$2:$D$557,'Infos Relatório'!$B$245,'Faturamento SP2'!$E$2:$E$557,'Infos Relatório'!$B275,'Faturamento SP2'!$Z$2:$Z$557,'Infos Relatório'!AY$1)</f>
        <v>0</v>
      </c>
      <c r="BE275" s="23">
        <f>COUNTIFS('Faturamento SP2'!$D$2:$D$557,'Infos Relatório'!$B$245,'Faturamento SP2'!$E$2:$E$557,'Infos Relatório'!$B275,'Faturamento SP2'!$Z$2:$Z$557,'Infos Relatório'!BE$1)</f>
        <v>0</v>
      </c>
      <c r="BF275" s="14">
        <f>SUMIFS('Faturamento SP2'!$G$2:$G$557,'Faturamento SP2'!$D$2:$D$557,'Infos Relatório'!$B$245,'Faturamento SP2'!$E$2:$E$557,'Infos Relatório'!$B275,'Faturamento SP2'!$Z$2:$Z$557,'Infos Relatório'!BE$1)</f>
        <v>0</v>
      </c>
      <c r="BG275" s="14">
        <f>SUMIFS('Faturamento SP2'!$J$2:$J$557,'Faturamento SP2'!$D$2:$D$557,'Infos Relatório'!$B$245,'Faturamento SP2'!$E$2:$E$557,'Infos Relatório'!$B275,'Faturamento SP2'!$Z$2:$Z$557,'Infos Relatório'!BE$1)</f>
        <v>0</v>
      </c>
      <c r="BH275" s="15">
        <f>SUMIFS('Faturamento SP2'!$O$2:$O$557,'Faturamento SP2'!$D$2:$D$557,'Infos Relatório'!$B$245,'Faturamento SP2'!$E$2:$E$557,'Infos Relatório'!$B275,'Faturamento SP2'!$Z$2:$Z$557,'Infos Relatório'!BE$1,'Faturamento SP2'!$T$2:$T$557,"Sim")+SUMIFS('Faturamento SP2'!$P$2:$P$557,'Faturamento SP2'!$D$2:$D$557,'Infos Relatório'!$B$245,'Faturamento SP2'!$E$2:$E$557,'Infos Relatório'!$B275,'Faturamento SP2'!$Z$2:$Z$557,'Infos Relatório'!BE$1,'Faturamento SP2'!$T$2:$T$557,"Sim")</f>
        <v>0</v>
      </c>
      <c r="BI275" s="27" t="e">
        <f t="shared" si="105"/>
        <v>#DIV/0!</v>
      </c>
      <c r="BJ275" s="24">
        <f>SUMIFS('Faturamento SP2'!$H$2:$H$557,'Faturamento SP2'!$D$2:$D$557,'Infos Relatório'!$B$245,'Faturamento SP2'!$E$2:$E$557,'Infos Relatório'!$B275,'Faturamento SP2'!$Z$2:$Z$557,'Infos Relatório'!BE$1)</f>
        <v>0</v>
      </c>
      <c r="BK275" s="23">
        <f>COUNTIFS('Faturamento SP2'!$D$2:$D$557,'Infos Relatório'!$B$245,'Faturamento SP2'!$E$2:$E$557,'Infos Relatório'!$B275,'Faturamento SP2'!$Z$2:$Z$557,'Infos Relatório'!BK$1)</f>
        <v>0</v>
      </c>
      <c r="BL275" s="14">
        <f>SUMIFS('Faturamento SP2'!$G$2:$G$557,'Faturamento SP2'!$D$2:$D$557,'Infos Relatório'!$B$245,'Faturamento SP2'!$E$2:$E$557,'Infos Relatório'!$B275,'Faturamento SP2'!$Z$2:$Z$557,'Infos Relatório'!BK$1)</f>
        <v>0</v>
      </c>
      <c r="BM275" s="14">
        <f>SUMIFS('Faturamento SP2'!$J$2:$J$557,'Faturamento SP2'!$D$2:$D$557,'Infos Relatório'!$B$245,'Faturamento SP2'!$E$2:$E$557,'Infos Relatório'!$B275,'Faturamento SP2'!$Z$2:$Z$557,'Infos Relatório'!BK$1)</f>
        <v>0</v>
      </c>
      <c r="BN275" s="15">
        <f>SUMIFS('Faturamento SP2'!$O$2:$O$557,'Faturamento SP2'!$D$2:$D$557,'Infos Relatório'!$B$245,'Faturamento SP2'!$E$2:$E$557,'Infos Relatório'!$B275,'Faturamento SP2'!$Z$2:$Z$557,'Infos Relatório'!BK$1,'Faturamento SP2'!$T$2:$T$557,"Sim")+SUMIFS('Faturamento SP2'!$P$2:$P$557,'Faturamento SP2'!$D$2:$D$557,'Infos Relatório'!$B$245,'Faturamento SP2'!$E$2:$E$557,'Infos Relatório'!$B275,'Faturamento SP2'!$Z$2:$Z$557,'Infos Relatório'!BK$1,'Faturamento SP2'!$T$2:$T$557,"Sim")</f>
        <v>0</v>
      </c>
      <c r="BO275" s="27" t="e">
        <f t="shared" si="106"/>
        <v>#DIV/0!</v>
      </c>
      <c r="BP275" s="24">
        <f>SUMIFS('Faturamento SP2'!$H$2:$H$557,'Faturamento SP2'!$D$2:$D$557,'Infos Relatório'!$B$245,'Faturamento SP2'!$E$2:$E$557,'Infos Relatório'!$B275,'Faturamento SP2'!$Z$2:$Z$557,'Infos Relatório'!BK$1)</f>
        <v>0</v>
      </c>
      <c r="BQ275" s="23">
        <f>COUNTIFS('Faturamento SP2'!$D$2:$D$557,'Infos Relatório'!$B$245,'Faturamento SP2'!$E$2:$E$557,'Infos Relatório'!$B275,'Faturamento SP2'!$Z$2:$Z$557,'Infos Relatório'!BQ$1)</f>
        <v>0</v>
      </c>
      <c r="BR275" s="14">
        <f>SUMIFS('Faturamento SP2'!$G$2:$G$557,'Faturamento SP2'!$D$2:$D$557,'Infos Relatório'!$B$245,'Faturamento SP2'!$E$2:$E$557,'Infos Relatório'!$B275,'Faturamento SP2'!$Z$2:$Z$557,'Infos Relatório'!BQ$1)</f>
        <v>0</v>
      </c>
      <c r="BS275" s="14">
        <f>SUMIFS('Faturamento SP2'!$J$2:$J$557,'Faturamento SP2'!$D$2:$D$557,'Infos Relatório'!$B$245,'Faturamento SP2'!$E$2:$E$557,'Infos Relatório'!$B275,'Faturamento SP2'!$Z$2:$Z$557,'Infos Relatório'!BQ$1)</f>
        <v>0</v>
      </c>
      <c r="BT275" s="15">
        <f>SUMIFS('Faturamento SP2'!$O$2:$O$557,'Faturamento SP2'!$D$2:$D$557,'Infos Relatório'!$B$245,'Faturamento SP2'!$E$2:$E$557,'Infos Relatório'!$B275,'Faturamento SP2'!$Z$2:$Z$557,'Infos Relatório'!BQ$1,'Faturamento SP2'!$T$2:$T$557,"Sim")+SUMIFS('Faturamento SP2'!$P$2:$P$557,'Faturamento SP2'!$D$2:$D$557,'Infos Relatório'!$B$245,'Faturamento SP2'!$E$2:$E$557,'Infos Relatório'!$B275,'Faturamento SP2'!$Z$2:$Z$557,'Infos Relatório'!BQ$1,'Faturamento SP2'!$T$2:$T$557,"Sim")</f>
        <v>0</v>
      </c>
      <c r="BU275" s="27" t="e">
        <f t="shared" si="107"/>
        <v>#DIV/0!</v>
      </c>
      <c r="BV275" s="24">
        <f>SUMIFS('Faturamento SP2'!$H$2:$H$557,'Faturamento SP2'!$D$2:$D$557,'Infos Relatório'!$B$245,'Faturamento SP2'!$E$2:$E$557,'Infos Relatório'!$B275,'Faturamento SP2'!$Z$2:$Z$557,'Infos Relatório'!BQ$1)</f>
        <v>0</v>
      </c>
    </row>
    <row r="276" spans="2:74">
      <c r="B276" s="17" t="s">
        <v>207</v>
      </c>
      <c r="C276" s="23">
        <f>COUNTIFS('Faturamento SP2'!$D$2:$D$557,'Infos Relatório'!$B$245,'Faturamento SP2'!$E$2:$E$557,'Infos Relatório'!$B276,'Faturamento SP2'!$Z$2:$Z$557,'Infos Relatório'!C$1)</f>
        <v>0</v>
      </c>
      <c r="D276" s="14">
        <f>SUMIFS('Faturamento SP2'!$G$2:$G$557,'Faturamento SP2'!$D$2:$D$557,'Infos Relatório'!$B$245,'Faturamento SP2'!$E$2:$E$557,'Infos Relatório'!$B276,'Faturamento SP2'!$Z$2:$Z$557,'Infos Relatório'!C$1)</f>
        <v>0</v>
      </c>
      <c r="E276" s="55">
        <f>SUMIFS('Faturamento SP2'!$J$2:$J$557,'Faturamento SP2'!$D$2:$D$557,'Infos Relatório'!$B$245,'Faturamento SP2'!$E$2:$E$557,'Infos Relatório'!$B276,'Faturamento SP2'!$Z$2:$Z$557,'Infos Relatório'!C$1)</f>
        <v>0</v>
      </c>
      <c r="F276" s="15">
        <f>SUMIFS('Faturamento SP2'!$O$2:$O$557,'Faturamento SP2'!$D$2:$D$557,'Infos Relatório'!$B$245,'Faturamento SP2'!$E$2:$E$557,'Infos Relatório'!$B276,'Faturamento SP2'!$Z$2:$Z$557,'Infos Relatório'!C$1,'Faturamento SP2'!$T$2:$T$557,"Sim")+SUMIFS('Faturamento SP2'!$P$2:$P$557,'Faturamento SP2'!$D$2:$D$557,'Infos Relatório'!$B$245,'Faturamento SP2'!$E$2:$E$557,'Infos Relatório'!$B276,'Faturamento SP2'!$Z$2:$Z$557,'Infos Relatório'!C$1,'Faturamento SP2'!$T$2:$T$557,"Sim")</f>
        <v>0</v>
      </c>
      <c r="G276" s="60" t="e">
        <f t="shared" si="96"/>
        <v>#DIV/0!</v>
      </c>
      <c r="H276" s="24">
        <f>SUMIFS('Faturamento SP2'!$H$2:$H$557,'Faturamento SP2'!$D$2:$D$557,'Infos Relatório'!$B$245,'Faturamento SP2'!$E$2:$E$557,'Infos Relatório'!$B276,'Faturamento SP2'!$Z$2:$Z$557,'Infos Relatório'!C$1)</f>
        <v>0</v>
      </c>
      <c r="I276" s="23">
        <f>COUNTIFS('Faturamento SP2'!$D$2:$D$557,'Infos Relatório'!$B$245,'Faturamento SP2'!$E$2:$E$557,'Infos Relatório'!$B276,'Faturamento SP2'!$Z$2:$Z$557,'Infos Relatório'!I$1)</f>
        <v>0</v>
      </c>
      <c r="J276" s="14">
        <f>SUMIFS('Faturamento SP2'!$G$2:$G$557,'Faturamento SP2'!$D$2:$D$557,'Infos Relatório'!$B$245,'Faturamento SP2'!$E$2:$E$557,'Infos Relatório'!$B276,'Faturamento SP2'!$Z$2:$Z$557,'Infos Relatório'!I$1)</f>
        <v>0</v>
      </c>
      <c r="K276" s="55">
        <f>SUMIFS('Faturamento SP2'!$J$2:$J$557,'Faturamento SP2'!$D$2:$D$557,'Infos Relatório'!$B$245,'Faturamento SP2'!$E$2:$E$557,'Infos Relatório'!$B276,'Faturamento SP2'!$Z$2:$Z$557,'Infos Relatório'!I$1)</f>
        <v>0</v>
      </c>
      <c r="L276" s="15">
        <f>SUMIFS('Faturamento SP2'!$O$2:$O$557,'Faturamento SP2'!$D$2:$D$557,'Infos Relatório'!$B$245,'Faturamento SP2'!$E$2:$E$557,'Infos Relatório'!$B276,'Faturamento SP2'!$Z$2:$Z$557,'Infos Relatório'!I$1,'Faturamento SP2'!$T$2:$T$557,"Sim")+SUMIFS('Faturamento SP2'!$P$2:$P$557,'Faturamento SP2'!$D$2:$D$557,'Infos Relatório'!$B$245,'Faturamento SP2'!$E$2:$E$557,'Infos Relatório'!$B276,'Faturamento SP2'!$Z$2:$Z$557,'Infos Relatório'!I$1,'Faturamento SP2'!$T$2:$T$557,"Sim")</f>
        <v>0</v>
      </c>
      <c r="M276" s="27" t="e">
        <f t="shared" si="97"/>
        <v>#DIV/0!</v>
      </c>
      <c r="N276" s="24">
        <f>SUMIFS('Faturamento SP2'!$H$2:$H$557,'Faturamento SP2'!$D$2:$D$557,'Infos Relatório'!$B$245,'Faturamento SP2'!$E$2:$E$557,'Infos Relatório'!$B276,'Faturamento SP2'!$Z$2:$Z$557,'Infos Relatório'!I$1)</f>
        <v>0</v>
      </c>
      <c r="O276" s="23">
        <f>COUNTIFS('Faturamento SP2'!$D$2:$D$557,'Infos Relatório'!$B$245,'Faturamento SP2'!$E$2:$E$557,'Infos Relatório'!$B276,'Faturamento SP2'!$Z$2:$Z$557,'Infos Relatório'!O$1)</f>
        <v>0</v>
      </c>
      <c r="P276" s="14">
        <f>SUMIFS('Faturamento SP2'!$G$2:$G$557,'Faturamento SP2'!$D$2:$D$557,'Infos Relatório'!$B$245,'Faturamento SP2'!$E$2:$E$557,'Infos Relatório'!$B276,'Faturamento SP2'!$Z$2:$Z$557,'Infos Relatório'!O$1)</f>
        <v>0</v>
      </c>
      <c r="Q276" s="14">
        <f>SUMIFS('Faturamento SP2'!$J$2:$J$557,'Faturamento SP2'!$D$2:$D$557,'Infos Relatório'!$B$245,'Faturamento SP2'!$E$2:$E$557,'Infos Relatório'!$B276,'Faturamento SP2'!$Z$2:$Z$557,'Infos Relatório'!O$1)</f>
        <v>0</v>
      </c>
      <c r="R276" s="15">
        <f>SUMIFS('Faturamento SP2'!$O$2:$O$557,'Faturamento SP2'!$D$2:$D$557,'Infos Relatório'!$B$245,'Faturamento SP2'!$E$2:$E$557,'Infos Relatório'!$B276,'Faturamento SP2'!$Z$2:$Z$557,'Infos Relatório'!O$1,'Faturamento SP2'!$T$2:$T$557,"Sim")+SUMIFS('Faturamento SP2'!$P$2:$P$557,'Faturamento SP2'!$D$2:$D$557,'Infos Relatório'!$B$245,'Faturamento SP2'!$E$2:$E$557,'Infos Relatório'!$B276,'Faturamento SP2'!$Z$2:$Z$557,'Infos Relatório'!O$1,'Faturamento SP2'!$T$2:$T$557,"Sim")</f>
        <v>0</v>
      </c>
      <c r="S276" s="27" t="e">
        <f t="shared" si="98"/>
        <v>#DIV/0!</v>
      </c>
      <c r="T276" s="24">
        <f>SUMIFS('Faturamento SP2'!$H$2:$H$557,'Faturamento SP2'!$D$2:$D$557,'Infos Relatório'!$B$245,'Faturamento SP2'!$E$2:$E$557,'Infos Relatório'!$B276,'Faturamento SP2'!$Z$2:$Z$557,'Infos Relatório'!O$1)</f>
        <v>0</v>
      </c>
      <c r="U276" s="23">
        <f>COUNTIFS('Faturamento SP2'!$D$2:$D$557,'Infos Relatório'!$B$245,'Faturamento SP2'!$E$2:$E$557,'Infos Relatório'!$B276,'Faturamento SP2'!$Z$2:$Z$557,'Infos Relatório'!U$1)</f>
        <v>0</v>
      </c>
      <c r="V276" s="14">
        <f>SUMIFS('Faturamento SP2'!$G$2:$G$557,'Faturamento SP2'!$D$2:$D$557,'Infos Relatório'!$B$245,'Faturamento SP2'!$E$2:$E$557,'Infos Relatório'!$B276,'Faturamento SP2'!$Z$2:$Z$557,'Infos Relatório'!U$1)</f>
        <v>0</v>
      </c>
      <c r="W276" s="14">
        <f>SUMIFS('Faturamento SP2'!$J$2:$J$557,'Faturamento SP2'!$D$2:$D$557,'Infos Relatório'!$B$245,'Faturamento SP2'!$E$2:$E$557,'Infos Relatório'!$B276,'Faturamento SP2'!$Z$2:$Z$557,'Infos Relatório'!U$1)</f>
        <v>0</v>
      </c>
      <c r="X276" s="15">
        <f>SUMIFS('Faturamento SP2'!$O$2:$O$557,'Faturamento SP2'!$D$2:$D$557,'Infos Relatório'!$B$245,'Faturamento SP2'!$E$2:$E$557,'Infos Relatório'!$B276,'Faturamento SP2'!$Z$2:$Z$557,'Infos Relatório'!U$1,'Faturamento SP2'!$T$2:$T$557,"Sim")+SUMIFS('Faturamento SP2'!$P$2:$P$557,'Faturamento SP2'!$D$2:$D$557,'Infos Relatório'!$B$245,'Faturamento SP2'!$E$2:$E$557,'Infos Relatório'!$B276,'Faturamento SP2'!$Z$2:$Z$557,'Infos Relatório'!U$1,'Faturamento SP2'!$T$2:$T$557,"Sim")</f>
        <v>0</v>
      </c>
      <c r="Y276" s="27" t="e">
        <f t="shared" si="99"/>
        <v>#DIV/0!</v>
      </c>
      <c r="Z276" s="24">
        <f>SUMIFS('Faturamento SP2'!$H$2:$H$557,'Faturamento SP2'!$D$2:$D$557,'Infos Relatório'!$B$245,'Faturamento SP2'!$E$2:$E$557,'Infos Relatório'!$B276,'Faturamento SP2'!$Z$2:$Z$557,'Infos Relatório'!U$1)</f>
        <v>0</v>
      </c>
      <c r="AA276" s="23">
        <f>COUNTIFS('Faturamento SP2'!$D$2:$D$557,'Infos Relatório'!$B$245,'Faturamento SP2'!$E$2:$E$557,'Infos Relatório'!$B276,'Faturamento SP2'!$Z$2:$Z$557,'Infos Relatório'!AA$1)</f>
        <v>0</v>
      </c>
      <c r="AB276" s="14">
        <f>SUMIFS('Faturamento SP2'!$G$2:$G$557,'Faturamento SP2'!$D$2:$D$557,'Infos Relatório'!$B$245,'Faturamento SP2'!$E$2:$E$557,'Infos Relatório'!$B276,'Faturamento SP2'!$Z$2:$Z$557,'Infos Relatório'!AA$1)</f>
        <v>0</v>
      </c>
      <c r="AC276" s="14">
        <f>SUMIFS('Faturamento SP2'!$J$2:$J$557,'Faturamento SP2'!$D$2:$D$557,'Infos Relatório'!$B$245,'Faturamento SP2'!$E$2:$E$557,'Infos Relatório'!$B276,'Faturamento SP2'!$Z$2:$Z$557,'Infos Relatório'!AA$1)</f>
        <v>0</v>
      </c>
      <c r="AD276" s="15">
        <f>SUMIFS('Faturamento SP2'!$O$2:$O$557,'Faturamento SP2'!$D$2:$D$557,'Infos Relatório'!$B$245,'Faturamento SP2'!$E$2:$E$557,'Infos Relatório'!$B276,'Faturamento SP2'!$Z$2:$Z$557,'Infos Relatório'!AA$1,'Faturamento SP2'!$T$2:$T$557,"Sim")+SUMIFS('Faturamento SP2'!$P$2:$P$557,'Faturamento SP2'!$D$2:$D$557,'Infos Relatório'!$B$245,'Faturamento SP2'!$E$2:$E$557,'Infos Relatório'!$B276,'Faturamento SP2'!$Z$2:$Z$557,'Infos Relatório'!AA$1,'Faturamento SP2'!$T$2:$T$557,"Sim")</f>
        <v>0</v>
      </c>
      <c r="AE276" s="27" t="e">
        <f t="shared" si="100"/>
        <v>#DIV/0!</v>
      </c>
      <c r="AF276" s="24">
        <f>SUMIFS('Faturamento SP2'!$H$2:$H$557,'Faturamento SP2'!$D$2:$D$557,'Infos Relatório'!$B$245,'Faturamento SP2'!$E$2:$E$557,'Infos Relatório'!$B276,'Faturamento SP2'!$Z$2:$Z$557,'Infos Relatório'!AA$1)</f>
        <v>0</v>
      </c>
      <c r="AG276" s="23">
        <f>COUNTIFS('Faturamento SP2'!$D$2:$D$557,'Infos Relatório'!$B$245,'Faturamento SP2'!$E$2:$E$557,'Infos Relatório'!$B276,'Faturamento SP2'!$Z$2:$Z$557,'Infos Relatório'!AG$1)</f>
        <v>0</v>
      </c>
      <c r="AH276" s="14">
        <f>SUMIFS('Faturamento SP2'!$G$2:$G$557,'Faturamento SP2'!$D$2:$D$557,'Infos Relatório'!$B$245,'Faturamento SP2'!$E$2:$E$557,'Infos Relatório'!$B276,'Faturamento SP2'!$Z$2:$Z$557,'Infos Relatório'!AG$1)</f>
        <v>0</v>
      </c>
      <c r="AI276" s="14">
        <f>SUMIFS('Faturamento SP2'!$J$2:$J$557,'Faturamento SP2'!$D$2:$D$557,'Infos Relatório'!$B$245,'Faturamento SP2'!$E$2:$E$557,'Infos Relatório'!$B276,'Faturamento SP2'!$Z$2:$Z$557,'Infos Relatório'!AG$1)</f>
        <v>0</v>
      </c>
      <c r="AJ276" s="15">
        <f>SUMIFS('Faturamento SP2'!$O$2:$O$557,'Faturamento SP2'!$D$2:$D$557,'Infos Relatório'!$B$245,'Faturamento SP2'!$E$2:$E$557,'Infos Relatório'!$B276,'Faturamento SP2'!$Z$2:$Z$557,'Infos Relatório'!AG$1,'Faturamento SP2'!$T$2:$T$557,"Sim")+SUMIFS('Faturamento SP2'!$P$2:$P$557,'Faturamento SP2'!$D$2:$D$557,'Infos Relatório'!$B$245,'Faturamento SP2'!$E$2:$E$557,'Infos Relatório'!$B276,'Faturamento SP2'!$Z$2:$Z$557,'Infos Relatório'!AG$1,'Faturamento SP2'!$T$2:$T$557,"Sim")</f>
        <v>0</v>
      </c>
      <c r="AK276" s="27" t="e">
        <f t="shared" si="101"/>
        <v>#DIV/0!</v>
      </c>
      <c r="AL276" s="24">
        <f>SUMIFS('Faturamento SP2'!$H$2:$H$557,'Faturamento SP2'!$D$2:$D$557,'Infos Relatório'!$B$245,'Faturamento SP2'!$E$2:$E$557,'Infos Relatório'!$B276,'Faturamento SP2'!$Z$2:$Z$557,'Infos Relatório'!AG$1)</f>
        <v>0</v>
      </c>
      <c r="AM276" s="23">
        <f>COUNTIFS('Faturamento SP2'!$D$2:$D$557,'Infos Relatório'!$B$245,'Faturamento SP2'!$E$2:$E$557,'Infos Relatório'!$B276,'Faturamento SP2'!$Z$2:$Z$557,'Infos Relatório'!AM$1)</f>
        <v>0</v>
      </c>
      <c r="AN276" s="14">
        <f>SUMIFS('Faturamento SP2'!$G$2:$G$557,'Faturamento SP2'!$D$2:$D$557,'Infos Relatório'!$B$245,'Faturamento SP2'!$E$2:$E$557,'Infos Relatório'!$B276,'Faturamento SP2'!$Z$2:$Z$557,'Infos Relatório'!AM$1)</f>
        <v>0</v>
      </c>
      <c r="AO276" s="14">
        <f>SUMIFS('Faturamento SP2'!$J$2:$J$557,'Faturamento SP2'!$D$2:$D$557,'Infos Relatório'!$B$245,'Faturamento SP2'!$E$2:$E$557,'Infos Relatório'!$B276,'Faturamento SP2'!$Z$2:$Z$557,'Infos Relatório'!AM$1)</f>
        <v>0</v>
      </c>
      <c r="AP276" s="15">
        <f>SUMIFS('Faturamento SP2'!$O$2:$O$557,'Faturamento SP2'!$D$2:$D$557,'Infos Relatório'!$B$245,'Faturamento SP2'!$E$2:$E$557,'Infos Relatório'!$B276,'Faturamento SP2'!$Z$2:$Z$557,'Infos Relatório'!AM$1,'Faturamento SP2'!$T$2:$T$557,"Sim")+SUMIFS('Faturamento SP2'!$P$2:$P$557,'Faturamento SP2'!$D$2:$D$557,'Infos Relatório'!$B$245,'Faturamento SP2'!$E$2:$E$557,'Infos Relatório'!$B276,'Faturamento SP2'!$Z$2:$Z$557,'Infos Relatório'!AM$1,'Faturamento SP2'!$T$2:$T$557,"Sim")</f>
        <v>0</v>
      </c>
      <c r="AQ276" s="27" t="e">
        <f t="shared" si="102"/>
        <v>#DIV/0!</v>
      </c>
      <c r="AR276" s="24">
        <f>SUMIFS('Faturamento SP2'!$H$2:$H$557,'Faturamento SP2'!$D$2:$D$557,'Infos Relatório'!$B$245,'Faturamento SP2'!$E$2:$E$557,'Infos Relatório'!$B276,'Faturamento SP2'!$Z$2:$Z$557,'Infos Relatório'!AM$1)</f>
        <v>0</v>
      </c>
      <c r="AS276" s="23">
        <f>COUNTIFS('Faturamento SP2'!$D$2:$D$557,'Infos Relatório'!$B$245,'Faturamento SP2'!$E$2:$E$557,'Infos Relatório'!$B276,'Faturamento SP2'!$Z$2:$Z$557,'Infos Relatório'!AS$1)</f>
        <v>0</v>
      </c>
      <c r="AT276" s="14">
        <f>SUMIFS('Faturamento SP2'!$G$2:$G$557,'Faturamento SP2'!$D$2:$D$557,'Infos Relatório'!$B$245,'Faturamento SP2'!$E$2:$E$557,'Infos Relatório'!$B276,'Faturamento SP2'!$Z$2:$Z$557,'Infos Relatório'!AS$1)</f>
        <v>0</v>
      </c>
      <c r="AU276" s="14">
        <f>SUMIFS('Faturamento SP2'!$J$2:$J$557,'Faturamento SP2'!$D$2:$D$557,'Infos Relatório'!$B$245,'Faturamento SP2'!$E$2:$E$557,'Infos Relatório'!$B276,'Faturamento SP2'!$Z$2:$Z$557,'Infos Relatório'!AS$1)</f>
        <v>0</v>
      </c>
      <c r="AV276" s="15">
        <f>SUMIFS('Faturamento SP2'!$O$2:$O$557,'Faturamento SP2'!$D$2:$D$557,'Infos Relatório'!$B$245,'Faturamento SP2'!$E$2:$E$557,'Infos Relatório'!$B276,'Faturamento SP2'!$Z$2:$Z$557,'Infos Relatório'!AS$1,'Faturamento SP2'!$T$2:$T$557,"Sim")+SUMIFS('Faturamento SP2'!$P$2:$P$557,'Faturamento SP2'!$D$2:$D$557,'Infos Relatório'!$B$245,'Faturamento SP2'!$E$2:$E$557,'Infos Relatório'!$B276,'Faturamento SP2'!$Z$2:$Z$557,'Infos Relatório'!AS$1,'Faturamento SP2'!$T$2:$T$557,"Sim")</f>
        <v>0</v>
      </c>
      <c r="AW276" s="27" t="e">
        <f t="shared" si="103"/>
        <v>#DIV/0!</v>
      </c>
      <c r="AX276" s="24">
        <f>SUMIFS('Faturamento SP2'!$H$2:$H$557,'Faturamento SP2'!$D$2:$D$557,'Infos Relatório'!$B$245,'Faturamento SP2'!$E$2:$E$557,'Infos Relatório'!$B276,'Faturamento SP2'!$Z$2:$Z$557,'Infos Relatório'!AS$1)</f>
        <v>0</v>
      </c>
      <c r="AY276" s="23">
        <f>COUNTIFS('Faturamento SP2'!$D$2:$D$557,'Infos Relatório'!$B$245,'Faturamento SP2'!$E$2:$E$557,'Infos Relatório'!$B276,'Faturamento SP2'!$Z$2:$Z$557,'Infos Relatório'!AY$1)</f>
        <v>0</v>
      </c>
      <c r="AZ276" s="14">
        <f>SUMIFS('Faturamento SP2'!$G$2:$G$557,'Faturamento SP2'!$D$2:$D$557,'Infos Relatório'!$B$245,'Faturamento SP2'!$E$2:$E$557,'Infos Relatório'!$B276,'Faturamento SP2'!$Z$2:$Z$557,'Infos Relatório'!AY$1)</f>
        <v>0</v>
      </c>
      <c r="BA276" s="14">
        <f>SUMIFS('Faturamento SP2'!$J$2:$J$557,'Faturamento SP2'!$D$2:$D$557,'Infos Relatório'!$B$245,'Faturamento SP2'!$E$2:$E$557,'Infos Relatório'!$B276,'Faturamento SP2'!$Z$2:$Z$557,'Infos Relatório'!AY$1)</f>
        <v>0</v>
      </c>
      <c r="BB276" s="15">
        <f>SUMIFS('Faturamento SP2'!$O$2:$O$557,'Faturamento SP2'!$D$2:$D$557,'Infos Relatório'!$B$245,'Faturamento SP2'!$E$2:$E$557,'Infos Relatório'!$B276,'Faturamento SP2'!$Z$2:$Z$557,'Infos Relatório'!AY$1,'Faturamento SP2'!$T$2:$T$557,"Sim")+SUMIFS('Faturamento SP2'!$P$2:$P$557,'Faturamento SP2'!$D$2:$D$557,'Infos Relatório'!$B$245,'Faturamento SP2'!$E$2:$E$557,'Infos Relatório'!$B276,'Faturamento SP2'!$Z$2:$Z$557,'Infos Relatório'!AY$1,'Faturamento SP2'!$T$2:$T$557,"Sim")</f>
        <v>0</v>
      </c>
      <c r="BC276" s="27" t="e">
        <f t="shared" si="104"/>
        <v>#DIV/0!</v>
      </c>
      <c r="BD276" s="24">
        <f>SUMIFS('Faturamento SP2'!$H$2:$H$557,'Faturamento SP2'!$D$2:$D$557,'Infos Relatório'!$B$245,'Faturamento SP2'!$E$2:$E$557,'Infos Relatório'!$B276,'Faturamento SP2'!$Z$2:$Z$557,'Infos Relatório'!AY$1)</f>
        <v>0</v>
      </c>
      <c r="BE276" s="23">
        <f>COUNTIFS('Faturamento SP2'!$D$2:$D$557,'Infos Relatório'!$B$245,'Faturamento SP2'!$E$2:$E$557,'Infos Relatório'!$B276,'Faturamento SP2'!$Z$2:$Z$557,'Infos Relatório'!BE$1)</f>
        <v>0</v>
      </c>
      <c r="BF276" s="14">
        <f>SUMIFS('Faturamento SP2'!$G$2:$G$557,'Faturamento SP2'!$D$2:$D$557,'Infos Relatório'!$B$245,'Faturamento SP2'!$E$2:$E$557,'Infos Relatório'!$B276,'Faturamento SP2'!$Z$2:$Z$557,'Infos Relatório'!BE$1)</f>
        <v>0</v>
      </c>
      <c r="BG276" s="14">
        <f>SUMIFS('Faturamento SP2'!$J$2:$J$557,'Faturamento SP2'!$D$2:$D$557,'Infos Relatório'!$B$245,'Faturamento SP2'!$E$2:$E$557,'Infos Relatório'!$B276,'Faturamento SP2'!$Z$2:$Z$557,'Infos Relatório'!BE$1)</f>
        <v>0</v>
      </c>
      <c r="BH276" s="15">
        <f>SUMIFS('Faturamento SP2'!$O$2:$O$557,'Faturamento SP2'!$D$2:$D$557,'Infos Relatório'!$B$245,'Faturamento SP2'!$E$2:$E$557,'Infos Relatório'!$B276,'Faturamento SP2'!$Z$2:$Z$557,'Infos Relatório'!BE$1,'Faturamento SP2'!$T$2:$T$557,"Sim")+SUMIFS('Faturamento SP2'!$P$2:$P$557,'Faturamento SP2'!$D$2:$D$557,'Infos Relatório'!$B$245,'Faturamento SP2'!$E$2:$E$557,'Infos Relatório'!$B276,'Faturamento SP2'!$Z$2:$Z$557,'Infos Relatório'!BE$1,'Faturamento SP2'!$T$2:$T$557,"Sim")</f>
        <v>0</v>
      </c>
      <c r="BI276" s="27" t="e">
        <f t="shared" si="105"/>
        <v>#DIV/0!</v>
      </c>
      <c r="BJ276" s="24">
        <f>SUMIFS('Faturamento SP2'!$H$2:$H$557,'Faturamento SP2'!$D$2:$D$557,'Infos Relatório'!$B$245,'Faturamento SP2'!$E$2:$E$557,'Infos Relatório'!$B276,'Faturamento SP2'!$Z$2:$Z$557,'Infos Relatório'!BE$1)</f>
        <v>0</v>
      </c>
      <c r="BK276" s="23">
        <f>COUNTIFS('Faturamento SP2'!$D$2:$D$557,'Infos Relatório'!$B$245,'Faturamento SP2'!$E$2:$E$557,'Infos Relatório'!$B276,'Faturamento SP2'!$Z$2:$Z$557,'Infos Relatório'!BK$1)</f>
        <v>0</v>
      </c>
      <c r="BL276" s="14">
        <f>SUMIFS('Faturamento SP2'!$G$2:$G$557,'Faturamento SP2'!$D$2:$D$557,'Infos Relatório'!$B$245,'Faturamento SP2'!$E$2:$E$557,'Infos Relatório'!$B276,'Faturamento SP2'!$Z$2:$Z$557,'Infos Relatório'!BK$1)</f>
        <v>0</v>
      </c>
      <c r="BM276" s="14">
        <f>SUMIFS('Faturamento SP2'!$J$2:$J$557,'Faturamento SP2'!$D$2:$D$557,'Infos Relatório'!$B$245,'Faturamento SP2'!$E$2:$E$557,'Infos Relatório'!$B276,'Faturamento SP2'!$Z$2:$Z$557,'Infos Relatório'!BK$1)</f>
        <v>0</v>
      </c>
      <c r="BN276" s="15">
        <f>SUMIFS('Faturamento SP2'!$O$2:$O$557,'Faturamento SP2'!$D$2:$D$557,'Infos Relatório'!$B$245,'Faturamento SP2'!$E$2:$E$557,'Infos Relatório'!$B276,'Faturamento SP2'!$Z$2:$Z$557,'Infos Relatório'!BK$1,'Faturamento SP2'!$T$2:$T$557,"Sim")+SUMIFS('Faturamento SP2'!$P$2:$P$557,'Faturamento SP2'!$D$2:$D$557,'Infos Relatório'!$B$245,'Faturamento SP2'!$E$2:$E$557,'Infos Relatório'!$B276,'Faturamento SP2'!$Z$2:$Z$557,'Infos Relatório'!BK$1,'Faturamento SP2'!$T$2:$T$557,"Sim")</f>
        <v>0</v>
      </c>
      <c r="BO276" s="27" t="e">
        <f t="shared" si="106"/>
        <v>#DIV/0!</v>
      </c>
      <c r="BP276" s="24">
        <f>SUMIFS('Faturamento SP2'!$H$2:$H$557,'Faturamento SP2'!$D$2:$D$557,'Infos Relatório'!$B$245,'Faturamento SP2'!$E$2:$E$557,'Infos Relatório'!$B276,'Faturamento SP2'!$Z$2:$Z$557,'Infos Relatório'!BK$1)</f>
        <v>0</v>
      </c>
      <c r="BQ276" s="23">
        <f>COUNTIFS('Faturamento SP2'!$D$2:$D$557,'Infos Relatório'!$B$245,'Faturamento SP2'!$E$2:$E$557,'Infos Relatório'!$B276,'Faturamento SP2'!$Z$2:$Z$557,'Infos Relatório'!BQ$1)</f>
        <v>0</v>
      </c>
      <c r="BR276" s="14">
        <f>SUMIFS('Faturamento SP2'!$G$2:$G$557,'Faturamento SP2'!$D$2:$D$557,'Infos Relatório'!$B$245,'Faturamento SP2'!$E$2:$E$557,'Infos Relatório'!$B276,'Faturamento SP2'!$Z$2:$Z$557,'Infos Relatório'!BQ$1)</f>
        <v>0</v>
      </c>
      <c r="BS276" s="14">
        <f>SUMIFS('Faturamento SP2'!$J$2:$J$557,'Faturamento SP2'!$D$2:$D$557,'Infos Relatório'!$B$245,'Faturamento SP2'!$E$2:$E$557,'Infos Relatório'!$B276,'Faturamento SP2'!$Z$2:$Z$557,'Infos Relatório'!BQ$1)</f>
        <v>0</v>
      </c>
      <c r="BT276" s="15">
        <f>SUMIFS('Faturamento SP2'!$O$2:$O$557,'Faturamento SP2'!$D$2:$D$557,'Infos Relatório'!$B$245,'Faturamento SP2'!$E$2:$E$557,'Infos Relatório'!$B276,'Faturamento SP2'!$Z$2:$Z$557,'Infos Relatório'!BQ$1,'Faturamento SP2'!$T$2:$T$557,"Sim")+SUMIFS('Faturamento SP2'!$P$2:$P$557,'Faturamento SP2'!$D$2:$D$557,'Infos Relatório'!$B$245,'Faturamento SP2'!$E$2:$E$557,'Infos Relatório'!$B276,'Faturamento SP2'!$Z$2:$Z$557,'Infos Relatório'!BQ$1,'Faturamento SP2'!$T$2:$T$557,"Sim")</f>
        <v>0</v>
      </c>
      <c r="BU276" s="27" t="e">
        <f t="shared" si="107"/>
        <v>#DIV/0!</v>
      </c>
      <c r="BV276" s="24">
        <f>SUMIFS('Faturamento SP2'!$H$2:$H$557,'Faturamento SP2'!$D$2:$D$557,'Infos Relatório'!$B$245,'Faturamento SP2'!$E$2:$E$557,'Infos Relatório'!$B276,'Faturamento SP2'!$Z$2:$Z$557,'Infos Relatório'!BQ$1)</f>
        <v>0</v>
      </c>
    </row>
    <row r="277" spans="2:74">
      <c r="B277" s="17" t="s">
        <v>266</v>
      </c>
      <c r="C277" s="23">
        <f>COUNTIFS('Faturamento SP2'!$D$2:$D$557,'Infos Relatório'!$B$245,'Faturamento SP2'!$E$2:$E$557,'Infos Relatório'!$B277,'Faturamento SP2'!$Z$2:$Z$557,'Infos Relatório'!C$1)</f>
        <v>0</v>
      </c>
      <c r="D277" s="14">
        <f>SUMIFS('Faturamento SP2'!$G$2:$G$557,'Faturamento SP2'!$D$2:$D$557,'Infos Relatório'!$B$245,'Faturamento SP2'!$E$2:$E$557,'Infos Relatório'!$B277,'Faturamento SP2'!$Z$2:$Z$557,'Infos Relatório'!C$1)</f>
        <v>0</v>
      </c>
      <c r="E277" s="55">
        <f>SUMIFS('Faturamento SP2'!$J$2:$J$557,'Faturamento SP2'!$D$2:$D$557,'Infos Relatório'!$B$245,'Faturamento SP2'!$E$2:$E$557,'Infos Relatório'!$B277,'Faturamento SP2'!$Z$2:$Z$557,'Infos Relatório'!C$1)</f>
        <v>0</v>
      </c>
      <c r="F277" s="15">
        <f>SUMIFS('Faturamento SP2'!$O$2:$O$557,'Faturamento SP2'!$D$2:$D$557,'Infos Relatório'!$B$245,'Faturamento SP2'!$E$2:$E$557,'Infos Relatório'!$B277,'Faturamento SP2'!$Z$2:$Z$557,'Infos Relatório'!C$1,'Faturamento SP2'!$T$2:$T$557,"Sim")+SUMIFS('Faturamento SP2'!$P$2:$P$557,'Faturamento SP2'!$D$2:$D$557,'Infos Relatório'!$B$245,'Faturamento SP2'!$E$2:$E$557,'Infos Relatório'!$B277,'Faturamento SP2'!$Z$2:$Z$557,'Infos Relatório'!C$1,'Faturamento SP2'!$T$2:$T$557,"Sim")</f>
        <v>0</v>
      </c>
      <c r="G277" s="60" t="e">
        <f t="shared" si="96"/>
        <v>#DIV/0!</v>
      </c>
      <c r="H277" s="24">
        <f>SUMIFS('Faturamento SP2'!$H$2:$H$557,'Faturamento SP2'!$D$2:$D$557,'Infos Relatório'!$B$245,'Faturamento SP2'!$E$2:$E$557,'Infos Relatório'!$B277,'Faturamento SP2'!$Z$2:$Z$557,'Infos Relatório'!C$1)</f>
        <v>0</v>
      </c>
      <c r="I277" s="23">
        <f>COUNTIFS('Faturamento SP2'!$D$2:$D$557,'Infos Relatório'!$B$245,'Faturamento SP2'!$E$2:$E$557,'Infos Relatório'!$B277,'Faturamento SP2'!$Z$2:$Z$557,'Infos Relatório'!I$1)</f>
        <v>0</v>
      </c>
      <c r="J277" s="14">
        <f>SUMIFS('Faturamento SP2'!$G$2:$G$557,'Faturamento SP2'!$D$2:$D$557,'Infos Relatório'!$B$245,'Faturamento SP2'!$E$2:$E$557,'Infos Relatório'!$B277,'Faturamento SP2'!$Z$2:$Z$557,'Infos Relatório'!I$1)</f>
        <v>0</v>
      </c>
      <c r="K277" s="55">
        <f>SUMIFS('Faturamento SP2'!$J$2:$J$557,'Faturamento SP2'!$D$2:$D$557,'Infos Relatório'!$B$245,'Faturamento SP2'!$E$2:$E$557,'Infos Relatório'!$B277,'Faturamento SP2'!$Z$2:$Z$557,'Infos Relatório'!I$1)</f>
        <v>0</v>
      </c>
      <c r="L277" s="15">
        <f>SUMIFS('Faturamento SP2'!$O$2:$O$557,'Faturamento SP2'!$D$2:$D$557,'Infos Relatório'!$B$245,'Faturamento SP2'!$E$2:$E$557,'Infos Relatório'!$B277,'Faturamento SP2'!$Z$2:$Z$557,'Infos Relatório'!I$1,'Faturamento SP2'!$T$2:$T$557,"Sim")+SUMIFS('Faturamento SP2'!$P$2:$P$557,'Faturamento SP2'!$D$2:$D$557,'Infos Relatório'!$B$245,'Faturamento SP2'!$E$2:$E$557,'Infos Relatório'!$B277,'Faturamento SP2'!$Z$2:$Z$557,'Infos Relatório'!I$1,'Faturamento SP2'!$T$2:$T$557,"Sim")</f>
        <v>0</v>
      </c>
      <c r="M277" s="27" t="e">
        <f t="shared" si="97"/>
        <v>#DIV/0!</v>
      </c>
      <c r="N277" s="24">
        <f>SUMIFS('Faturamento SP2'!$H$2:$H$557,'Faturamento SP2'!$D$2:$D$557,'Infos Relatório'!$B$245,'Faturamento SP2'!$E$2:$E$557,'Infos Relatório'!$B277,'Faturamento SP2'!$Z$2:$Z$557,'Infos Relatório'!I$1)</f>
        <v>0</v>
      </c>
      <c r="O277" s="23">
        <f>COUNTIFS('Faturamento SP2'!$D$2:$D$557,'Infos Relatório'!$B$245,'Faturamento SP2'!$E$2:$E$557,'Infos Relatório'!$B277,'Faturamento SP2'!$Z$2:$Z$557,'Infos Relatório'!O$1)</f>
        <v>0</v>
      </c>
      <c r="P277" s="14">
        <f>SUMIFS('Faturamento SP2'!$G$2:$G$557,'Faturamento SP2'!$D$2:$D$557,'Infos Relatório'!$B$245,'Faturamento SP2'!$E$2:$E$557,'Infos Relatório'!$B277,'Faturamento SP2'!$Z$2:$Z$557,'Infos Relatório'!O$1)</f>
        <v>0</v>
      </c>
      <c r="Q277" s="14">
        <f>SUMIFS('Faturamento SP2'!$J$2:$J$557,'Faturamento SP2'!$D$2:$D$557,'Infos Relatório'!$B$245,'Faturamento SP2'!$E$2:$E$557,'Infos Relatório'!$B277,'Faturamento SP2'!$Z$2:$Z$557,'Infos Relatório'!O$1)</f>
        <v>0</v>
      </c>
      <c r="R277" s="15">
        <f>SUMIFS('Faturamento SP2'!$O$2:$O$557,'Faturamento SP2'!$D$2:$D$557,'Infos Relatório'!$B$245,'Faturamento SP2'!$E$2:$E$557,'Infos Relatório'!$B277,'Faturamento SP2'!$Z$2:$Z$557,'Infos Relatório'!O$1,'Faturamento SP2'!$T$2:$T$557,"Sim")+SUMIFS('Faturamento SP2'!$P$2:$P$557,'Faturamento SP2'!$D$2:$D$557,'Infos Relatório'!$B$245,'Faturamento SP2'!$E$2:$E$557,'Infos Relatório'!$B277,'Faturamento SP2'!$Z$2:$Z$557,'Infos Relatório'!O$1,'Faturamento SP2'!$T$2:$T$557,"Sim")</f>
        <v>0</v>
      </c>
      <c r="S277" s="27" t="e">
        <f t="shared" si="98"/>
        <v>#DIV/0!</v>
      </c>
      <c r="T277" s="24">
        <f>SUMIFS('Faturamento SP2'!$H$2:$H$557,'Faturamento SP2'!$D$2:$D$557,'Infos Relatório'!$B$245,'Faturamento SP2'!$E$2:$E$557,'Infos Relatório'!$B277,'Faturamento SP2'!$Z$2:$Z$557,'Infos Relatório'!O$1)</f>
        <v>0</v>
      </c>
      <c r="U277" s="23">
        <f>COUNTIFS('Faturamento SP2'!$D$2:$D$557,'Infos Relatório'!$B$245,'Faturamento SP2'!$E$2:$E$557,'Infos Relatório'!$B277,'Faturamento SP2'!$Z$2:$Z$557,'Infos Relatório'!U$1)</f>
        <v>0</v>
      </c>
      <c r="V277" s="14">
        <f>SUMIFS('Faturamento SP2'!$G$2:$G$557,'Faturamento SP2'!$D$2:$D$557,'Infos Relatório'!$B$245,'Faturamento SP2'!$E$2:$E$557,'Infos Relatório'!$B277,'Faturamento SP2'!$Z$2:$Z$557,'Infos Relatório'!U$1)</f>
        <v>0</v>
      </c>
      <c r="W277" s="14">
        <f>SUMIFS('Faturamento SP2'!$J$2:$J$557,'Faturamento SP2'!$D$2:$D$557,'Infos Relatório'!$B$245,'Faturamento SP2'!$E$2:$E$557,'Infos Relatório'!$B277,'Faturamento SP2'!$Z$2:$Z$557,'Infos Relatório'!U$1)</f>
        <v>0</v>
      </c>
      <c r="X277" s="15">
        <f>SUMIFS('Faturamento SP2'!$O$2:$O$557,'Faturamento SP2'!$D$2:$D$557,'Infos Relatório'!$B$245,'Faturamento SP2'!$E$2:$E$557,'Infos Relatório'!$B277,'Faturamento SP2'!$Z$2:$Z$557,'Infos Relatório'!U$1,'Faturamento SP2'!$T$2:$T$557,"Sim")+SUMIFS('Faturamento SP2'!$P$2:$P$557,'Faturamento SP2'!$D$2:$D$557,'Infos Relatório'!$B$245,'Faturamento SP2'!$E$2:$E$557,'Infos Relatório'!$B277,'Faturamento SP2'!$Z$2:$Z$557,'Infos Relatório'!U$1,'Faturamento SP2'!$T$2:$T$557,"Sim")</f>
        <v>0</v>
      </c>
      <c r="Y277" s="27" t="e">
        <f t="shared" si="99"/>
        <v>#DIV/0!</v>
      </c>
      <c r="Z277" s="24">
        <f>SUMIFS('Faturamento SP2'!$H$2:$H$557,'Faturamento SP2'!$D$2:$D$557,'Infos Relatório'!$B$245,'Faturamento SP2'!$E$2:$E$557,'Infos Relatório'!$B277,'Faturamento SP2'!$Z$2:$Z$557,'Infos Relatório'!U$1)</f>
        <v>0</v>
      </c>
      <c r="AA277" s="23">
        <f>COUNTIFS('Faturamento SP2'!$D$2:$D$557,'Infos Relatório'!$B$245,'Faturamento SP2'!$E$2:$E$557,'Infos Relatório'!$B277,'Faturamento SP2'!$Z$2:$Z$557,'Infos Relatório'!AA$1)</f>
        <v>0</v>
      </c>
      <c r="AB277" s="14">
        <f>SUMIFS('Faturamento SP2'!$G$2:$G$557,'Faturamento SP2'!$D$2:$D$557,'Infos Relatório'!$B$245,'Faturamento SP2'!$E$2:$E$557,'Infos Relatório'!$B277,'Faturamento SP2'!$Z$2:$Z$557,'Infos Relatório'!AA$1)</f>
        <v>0</v>
      </c>
      <c r="AC277" s="14">
        <f>SUMIFS('Faturamento SP2'!$J$2:$J$557,'Faturamento SP2'!$D$2:$D$557,'Infos Relatório'!$B$245,'Faturamento SP2'!$E$2:$E$557,'Infos Relatório'!$B277,'Faturamento SP2'!$Z$2:$Z$557,'Infos Relatório'!AA$1)</f>
        <v>0</v>
      </c>
      <c r="AD277" s="15">
        <f>SUMIFS('Faturamento SP2'!$O$2:$O$557,'Faturamento SP2'!$D$2:$D$557,'Infos Relatório'!$B$245,'Faturamento SP2'!$E$2:$E$557,'Infos Relatório'!$B277,'Faturamento SP2'!$Z$2:$Z$557,'Infos Relatório'!AA$1,'Faturamento SP2'!$T$2:$T$557,"Sim")+SUMIFS('Faturamento SP2'!$P$2:$P$557,'Faturamento SP2'!$D$2:$D$557,'Infos Relatório'!$B$245,'Faturamento SP2'!$E$2:$E$557,'Infos Relatório'!$B277,'Faturamento SP2'!$Z$2:$Z$557,'Infos Relatório'!AA$1,'Faturamento SP2'!$T$2:$T$557,"Sim")</f>
        <v>0</v>
      </c>
      <c r="AE277" s="27" t="e">
        <f t="shared" si="100"/>
        <v>#DIV/0!</v>
      </c>
      <c r="AF277" s="24">
        <f>SUMIFS('Faturamento SP2'!$H$2:$H$557,'Faturamento SP2'!$D$2:$D$557,'Infos Relatório'!$B$245,'Faturamento SP2'!$E$2:$E$557,'Infos Relatório'!$B277,'Faturamento SP2'!$Z$2:$Z$557,'Infos Relatório'!AA$1)</f>
        <v>0</v>
      </c>
      <c r="AG277" s="23">
        <f>COUNTIFS('Faturamento SP2'!$D$2:$D$557,'Infos Relatório'!$B$245,'Faturamento SP2'!$E$2:$E$557,'Infos Relatório'!$B277,'Faturamento SP2'!$Z$2:$Z$557,'Infos Relatório'!AG$1)</f>
        <v>0</v>
      </c>
      <c r="AH277" s="14">
        <f>SUMIFS('Faturamento SP2'!$G$2:$G$557,'Faturamento SP2'!$D$2:$D$557,'Infos Relatório'!$B$245,'Faturamento SP2'!$E$2:$E$557,'Infos Relatório'!$B277,'Faturamento SP2'!$Z$2:$Z$557,'Infos Relatório'!AG$1)</f>
        <v>0</v>
      </c>
      <c r="AI277" s="14">
        <f>SUMIFS('Faturamento SP2'!$J$2:$J$557,'Faturamento SP2'!$D$2:$D$557,'Infos Relatório'!$B$245,'Faturamento SP2'!$E$2:$E$557,'Infos Relatório'!$B277,'Faturamento SP2'!$Z$2:$Z$557,'Infos Relatório'!AG$1)</f>
        <v>0</v>
      </c>
      <c r="AJ277" s="15">
        <f>SUMIFS('Faturamento SP2'!$O$2:$O$557,'Faturamento SP2'!$D$2:$D$557,'Infos Relatório'!$B$245,'Faturamento SP2'!$E$2:$E$557,'Infos Relatório'!$B277,'Faturamento SP2'!$Z$2:$Z$557,'Infos Relatório'!AG$1,'Faturamento SP2'!$T$2:$T$557,"Sim")+SUMIFS('Faturamento SP2'!$P$2:$P$557,'Faturamento SP2'!$D$2:$D$557,'Infos Relatório'!$B$245,'Faturamento SP2'!$E$2:$E$557,'Infos Relatório'!$B277,'Faturamento SP2'!$Z$2:$Z$557,'Infos Relatório'!AG$1,'Faturamento SP2'!$T$2:$T$557,"Sim")</f>
        <v>0</v>
      </c>
      <c r="AK277" s="27" t="e">
        <f t="shared" si="101"/>
        <v>#DIV/0!</v>
      </c>
      <c r="AL277" s="24">
        <f>SUMIFS('Faturamento SP2'!$H$2:$H$557,'Faturamento SP2'!$D$2:$D$557,'Infos Relatório'!$B$245,'Faturamento SP2'!$E$2:$E$557,'Infos Relatório'!$B277,'Faturamento SP2'!$Z$2:$Z$557,'Infos Relatório'!AG$1)</f>
        <v>0</v>
      </c>
      <c r="AM277" s="23">
        <f>COUNTIFS('Faturamento SP2'!$D$2:$D$557,'Infos Relatório'!$B$245,'Faturamento SP2'!$E$2:$E$557,'Infos Relatório'!$B277,'Faturamento SP2'!$Z$2:$Z$557,'Infos Relatório'!AM$1)</f>
        <v>0</v>
      </c>
      <c r="AN277" s="14">
        <f>SUMIFS('Faturamento SP2'!$G$2:$G$557,'Faturamento SP2'!$D$2:$D$557,'Infos Relatório'!$B$245,'Faturamento SP2'!$E$2:$E$557,'Infos Relatório'!$B277,'Faturamento SP2'!$Z$2:$Z$557,'Infos Relatório'!AM$1)</f>
        <v>0</v>
      </c>
      <c r="AO277" s="14">
        <f>SUMIFS('Faturamento SP2'!$J$2:$J$557,'Faturamento SP2'!$D$2:$D$557,'Infos Relatório'!$B$245,'Faturamento SP2'!$E$2:$E$557,'Infos Relatório'!$B277,'Faturamento SP2'!$Z$2:$Z$557,'Infos Relatório'!AM$1)</f>
        <v>0</v>
      </c>
      <c r="AP277" s="15">
        <f>SUMIFS('Faturamento SP2'!$O$2:$O$557,'Faturamento SP2'!$D$2:$D$557,'Infos Relatório'!$B$245,'Faturamento SP2'!$E$2:$E$557,'Infos Relatório'!$B277,'Faturamento SP2'!$Z$2:$Z$557,'Infos Relatório'!AM$1,'Faturamento SP2'!$T$2:$T$557,"Sim")+SUMIFS('Faturamento SP2'!$P$2:$P$557,'Faturamento SP2'!$D$2:$D$557,'Infos Relatório'!$B$245,'Faturamento SP2'!$E$2:$E$557,'Infos Relatório'!$B277,'Faturamento SP2'!$Z$2:$Z$557,'Infos Relatório'!AM$1,'Faturamento SP2'!$T$2:$T$557,"Sim")</f>
        <v>0</v>
      </c>
      <c r="AQ277" s="27" t="e">
        <f t="shared" si="102"/>
        <v>#DIV/0!</v>
      </c>
      <c r="AR277" s="24">
        <f>SUMIFS('Faturamento SP2'!$H$2:$H$557,'Faturamento SP2'!$D$2:$D$557,'Infos Relatório'!$B$245,'Faturamento SP2'!$E$2:$E$557,'Infos Relatório'!$B277,'Faturamento SP2'!$Z$2:$Z$557,'Infos Relatório'!AM$1)</f>
        <v>0</v>
      </c>
      <c r="AS277" s="23">
        <f>COUNTIFS('Faturamento SP2'!$D$2:$D$557,'Infos Relatório'!$B$245,'Faturamento SP2'!$E$2:$E$557,'Infos Relatório'!$B277,'Faturamento SP2'!$Z$2:$Z$557,'Infos Relatório'!AS$1)</f>
        <v>0</v>
      </c>
      <c r="AT277" s="14">
        <f>SUMIFS('Faturamento SP2'!$G$2:$G$557,'Faturamento SP2'!$D$2:$D$557,'Infos Relatório'!$B$245,'Faturamento SP2'!$E$2:$E$557,'Infos Relatório'!$B277,'Faturamento SP2'!$Z$2:$Z$557,'Infos Relatório'!AS$1)</f>
        <v>0</v>
      </c>
      <c r="AU277" s="14">
        <f>SUMIFS('Faturamento SP2'!$J$2:$J$557,'Faturamento SP2'!$D$2:$D$557,'Infos Relatório'!$B$245,'Faturamento SP2'!$E$2:$E$557,'Infos Relatório'!$B277,'Faturamento SP2'!$Z$2:$Z$557,'Infos Relatório'!AS$1)</f>
        <v>0</v>
      </c>
      <c r="AV277" s="15">
        <f>SUMIFS('Faturamento SP2'!$O$2:$O$557,'Faturamento SP2'!$D$2:$D$557,'Infos Relatório'!$B$245,'Faturamento SP2'!$E$2:$E$557,'Infos Relatório'!$B277,'Faturamento SP2'!$Z$2:$Z$557,'Infos Relatório'!AS$1,'Faturamento SP2'!$T$2:$T$557,"Sim")+SUMIFS('Faturamento SP2'!$P$2:$P$557,'Faturamento SP2'!$D$2:$D$557,'Infos Relatório'!$B$245,'Faturamento SP2'!$E$2:$E$557,'Infos Relatório'!$B277,'Faturamento SP2'!$Z$2:$Z$557,'Infos Relatório'!AS$1,'Faturamento SP2'!$T$2:$T$557,"Sim")</f>
        <v>0</v>
      </c>
      <c r="AW277" s="27" t="e">
        <f t="shared" si="103"/>
        <v>#DIV/0!</v>
      </c>
      <c r="AX277" s="24">
        <f>SUMIFS('Faturamento SP2'!$H$2:$H$557,'Faturamento SP2'!$D$2:$D$557,'Infos Relatório'!$B$245,'Faturamento SP2'!$E$2:$E$557,'Infos Relatório'!$B277,'Faturamento SP2'!$Z$2:$Z$557,'Infos Relatório'!AS$1)</f>
        <v>0</v>
      </c>
      <c r="AY277" s="23">
        <f>COUNTIFS('Faturamento SP2'!$D$2:$D$557,'Infos Relatório'!$B$245,'Faturamento SP2'!$E$2:$E$557,'Infos Relatório'!$B277,'Faturamento SP2'!$Z$2:$Z$557,'Infos Relatório'!AY$1)</f>
        <v>0</v>
      </c>
      <c r="AZ277" s="14">
        <f>SUMIFS('Faturamento SP2'!$G$2:$G$557,'Faturamento SP2'!$D$2:$D$557,'Infos Relatório'!$B$245,'Faturamento SP2'!$E$2:$E$557,'Infos Relatório'!$B277,'Faturamento SP2'!$Z$2:$Z$557,'Infos Relatório'!AY$1)</f>
        <v>0</v>
      </c>
      <c r="BA277" s="14">
        <f>SUMIFS('Faturamento SP2'!$J$2:$J$557,'Faturamento SP2'!$D$2:$D$557,'Infos Relatório'!$B$245,'Faturamento SP2'!$E$2:$E$557,'Infos Relatório'!$B277,'Faturamento SP2'!$Z$2:$Z$557,'Infos Relatório'!AY$1)</f>
        <v>0</v>
      </c>
      <c r="BB277" s="15">
        <f>SUMIFS('Faturamento SP2'!$O$2:$O$557,'Faturamento SP2'!$D$2:$D$557,'Infos Relatório'!$B$245,'Faturamento SP2'!$E$2:$E$557,'Infos Relatório'!$B277,'Faturamento SP2'!$Z$2:$Z$557,'Infos Relatório'!AY$1,'Faturamento SP2'!$T$2:$T$557,"Sim")+SUMIFS('Faturamento SP2'!$P$2:$P$557,'Faturamento SP2'!$D$2:$D$557,'Infos Relatório'!$B$245,'Faturamento SP2'!$E$2:$E$557,'Infos Relatório'!$B277,'Faturamento SP2'!$Z$2:$Z$557,'Infos Relatório'!AY$1,'Faturamento SP2'!$T$2:$T$557,"Sim")</f>
        <v>0</v>
      </c>
      <c r="BC277" s="27" t="e">
        <f t="shared" si="104"/>
        <v>#DIV/0!</v>
      </c>
      <c r="BD277" s="24">
        <f>SUMIFS('Faturamento SP2'!$H$2:$H$557,'Faturamento SP2'!$D$2:$D$557,'Infos Relatório'!$B$245,'Faturamento SP2'!$E$2:$E$557,'Infos Relatório'!$B277,'Faturamento SP2'!$Z$2:$Z$557,'Infos Relatório'!AY$1)</f>
        <v>0</v>
      </c>
      <c r="BE277" s="23">
        <f>COUNTIFS('Faturamento SP2'!$D$2:$D$557,'Infos Relatório'!$B$245,'Faturamento SP2'!$E$2:$E$557,'Infos Relatório'!$B277,'Faturamento SP2'!$Z$2:$Z$557,'Infos Relatório'!BE$1)</f>
        <v>0</v>
      </c>
      <c r="BF277" s="14">
        <f>SUMIFS('Faturamento SP2'!$G$2:$G$557,'Faturamento SP2'!$D$2:$D$557,'Infos Relatório'!$B$245,'Faturamento SP2'!$E$2:$E$557,'Infos Relatório'!$B277,'Faturamento SP2'!$Z$2:$Z$557,'Infos Relatório'!BE$1)</f>
        <v>0</v>
      </c>
      <c r="BG277" s="14">
        <f>SUMIFS('Faturamento SP2'!$J$2:$J$557,'Faturamento SP2'!$D$2:$D$557,'Infos Relatório'!$B$245,'Faturamento SP2'!$E$2:$E$557,'Infos Relatório'!$B277,'Faturamento SP2'!$Z$2:$Z$557,'Infos Relatório'!BE$1)</f>
        <v>0</v>
      </c>
      <c r="BH277" s="15">
        <f>SUMIFS('Faturamento SP2'!$O$2:$O$557,'Faturamento SP2'!$D$2:$D$557,'Infos Relatório'!$B$245,'Faturamento SP2'!$E$2:$E$557,'Infos Relatório'!$B277,'Faturamento SP2'!$Z$2:$Z$557,'Infos Relatório'!BE$1,'Faturamento SP2'!$T$2:$T$557,"Sim")+SUMIFS('Faturamento SP2'!$P$2:$P$557,'Faturamento SP2'!$D$2:$D$557,'Infos Relatório'!$B$245,'Faturamento SP2'!$E$2:$E$557,'Infos Relatório'!$B277,'Faturamento SP2'!$Z$2:$Z$557,'Infos Relatório'!BE$1,'Faturamento SP2'!$T$2:$T$557,"Sim")</f>
        <v>0</v>
      </c>
      <c r="BI277" s="27" t="e">
        <f t="shared" si="105"/>
        <v>#DIV/0!</v>
      </c>
      <c r="BJ277" s="24">
        <f>SUMIFS('Faturamento SP2'!$H$2:$H$557,'Faturamento SP2'!$D$2:$D$557,'Infos Relatório'!$B$245,'Faturamento SP2'!$E$2:$E$557,'Infos Relatório'!$B277,'Faturamento SP2'!$Z$2:$Z$557,'Infos Relatório'!BE$1)</f>
        <v>0</v>
      </c>
      <c r="BK277" s="23">
        <f>COUNTIFS('Faturamento SP2'!$D$2:$D$557,'Infos Relatório'!$B$245,'Faturamento SP2'!$E$2:$E$557,'Infos Relatório'!$B277,'Faturamento SP2'!$Z$2:$Z$557,'Infos Relatório'!BK$1)</f>
        <v>0</v>
      </c>
      <c r="BL277" s="14">
        <f>SUMIFS('Faturamento SP2'!$G$2:$G$557,'Faturamento SP2'!$D$2:$D$557,'Infos Relatório'!$B$245,'Faturamento SP2'!$E$2:$E$557,'Infos Relatório'!$B277,'Faturamento SP2'!$Z$2:$Z$557,'Infos Relatório'!BK$1)</f>
        <v>0</v>
      </c>
      <c r="BM277" s="14">
        <f>SUMIFS('Faturamento SP2'!$J$2:$J$557,'Faturamento SP2'!$D$2:$D$557,'Infos Relatório'!$B$245,'Faturamento SP2'!$E$2:$E$557,'Infos Relatório'!$B277,'Faturamento SP2'!$Z$2:$Z$557,'Infos Relatório'!BK$1)</f>
        <v>0</v>
      </c>
      <c r="BN277" s="15">
        <f>SUMIFS('Faturamento SP2'!$O$2:$O$557,'Faturamento SP2'!$D$2:$D$557,'Infos Relatório'!$B$245,'Faturamento SP2'!$E$2:$E$557,'Infos Relatório'!$B277,'Faturamento SP2'!$Z$2:$Z$557,'Infos Relatório'!BK$1,'Faturamento SP2'!$T$2:$T$557,"Sim")+SUMIFS('Faturamento SP2'!$P$2:$P$557,'Faturamento SP2'!$D$2:$D$557,'Infos Relatório'!$B$245,'Faturamento SP2'!$E$2:$E$557,'Infos Relatório'!$B277,'Faturamento SP2'!$Z$2:$Z$557,'Infos Relatório'!BK$1,'Faturamento SP2'!$T$2:$T$557,"Sim")</f>
        <v>0</v>
      </c>
      <c r="BO277" s="27" t="e">
        <f t="shared" si="106"/>
        <v>#DIV/0!</v>
      </c>
      <c r="BP277" s="24">
        <f>SUMIFS('Faturamento SP2'!$H$2:$H$557,'Faturamento SP2'!$D$2:$D$557,'Infos Relatório'!$B$245,'Faturamento SP2'!$E$2:$E$557,'Infos Relatório'!$B277,'Faturamento SP2'!$Z$2:$Z$557,'Infos Relatório'!BK$1)</f>
        <v>0</v>
      </c>
      <c r="BQ277" s="23">
        <f>COUNTIFS('Faturamento SP2'!$D$2:$D$557,'Infos Relatório'!$B$245,'Faturamento SP2'!$E$2:$E$557,'Infos Relatório'!$B277,'Faturamento SP2'!$Z$2:$Z$557,'Infos Relatório'!BQ$1)</f>
        <v>0</v>
      </c>
      <c r="BR277" s="14">
        <f>SUMIFS('Faturamento SP2'!$G$2:$G$557,'Faturamento SP2'!$D$2:$D$557,'Infos Relatório'!$B$245,'Faturamento SP2'!$E$2:$E$557,'Infos Relatório'!$B277,'Faturamento SP2'!$Z$2:$Z$557,'Infos Relatório'!BQ$1)</f>
        <v>0</v>
      </c>
      <c r="BS277" s="14">
        <f>SUMIFS('Faturamento SP2'!$J$2:$J$557,'Faturamento SP2'!$D$2:$D$557,'Infos Relatório'!$B$245,'Faturamento SP2'!$E$2:$E$557,'Infos Relatório'!$B277,'Faturamento SP2'!$Z$2:$Z$557,'Infos Relatório'!BQ$1)</f>
        <v>0</v>
      </c>
      <c r="BT277" s="15">
        <f>SUMIFS('Faturamento SP2'!$O$2:$O$557,'Faturamento SP2'!$D$2:$D$557,'Infos Relatório'!$B$245,'Faturamento SP2'!$E$2:$E$557,'Infos Relatório'!$B277,'Faturamento SP2'!$Z$2:$Z$557,'Infos Relatório'!BQ$1,'Faturamento SP2'!$T$2:$T$557,"Sim")+SUMIFS('Faturamento SP2'!$P$2:$P$557,'Faturamento SP2'!$D$2:$D$557,'Infos Relatório'!$B$245,'Faturamento SP2'!$E$2:$E$557,'Infos Relatório'!$B277,'Faturamento SP2'!$Z$2:$Z$557,'Infos Relatório'!BQ$1,'Faturamento SP2'!$T$2:$T$557,"Sim")</f>
        <v>0</v>
      </c>
      <c r="BU277" s="27" t="e">
        <f t="shared" si="107"/>
        <v>#DIV/0!</v>
      </c>
      <c r="BV277" s="24">
        <f>SUMIFS('Faturamento SP2'!$H$2:$H$557,'Faturamento SP2'!$D$2:$D$557,'Infos Relatório'!$B$245,'Faturamento SP2'!$E$2:$E$557,'Infos Relatório'!$B277,'Faturamento SP2'!$Z$2:$Z$557,'Infos Relatório'!BQ$1)</f>
        <v>0</v>
      </c>
    </row>
    <row r="278" spans="2:74">
      <c r="B278" s="17" t="s">
        <v>777</v>
      </c>
      <c r="C278" s="23">
        <f>COUNTIFS('Faturamento SP2'!$D$2:$D$557,'Infos Relatório'!$B$245,'Faturamento SP2'!$E$2:$E$557,'Infos Relatório'!$B278,'Faturamento SP2'!$Z$2:$Z$557,'Infos Relatório'!C$1)</f>
        <v>0</v>
      </c>
      <c r="D278" s="14">
        <f>SUMIFS('Faturamento SP2'!$G$2:$G$557,'Faturamento SP2'!$D$2:$D$557,'Infos Relatório'!$B$245,'Faturamento SP2'!$E$2:$E$557,'Infos Relatório'!$B278,'Faturamento SP2'!$Z$2:$Z$557,'Infos Relatório'!C$1)</f>
        <v>0</v>
      </c>
      <c r="E278" s="55">
        <f>SUMIFS('Faturamento SP2'!$J$2:$J$557,'Faturamento SP2'!$D$2:$D$557,'Infos Relatório'!$B$245,'Faturamento SP2'!$E$2:$E$557,'Infos Relatório'!$B278,'Faturamento SP2'!$Z$2:$Z$557,'Infos Relatório'!C$1)</f>
        <v>0</v>
      </c>
      <c r="F278" s="15">
        <f>SUMIFS('Faturamento SP2'!$O$2:$O$557,'Faturamento SP2'!$D$2:$D$557,'Infos Relatório'!$B$245,'Faturamento SP2'!$E$2:$E$557,'Infos Relatório'!$B278,'Faturamento SP2'!$Z$2:$Z$557,'Infos Relatório'!C$1,'Faturamento SP2'!$T$2:$T$557,"Sim")+SUMIFS('Faturamento SP2'!$P$2:$P$557,'Faturamento SP2'!$D$2:$D$557,'Infos Relatório'!$B$245,'Faturamento SP2'!$E$2:$E$557,'Infos Relatório'!$B278,'Faturamento SP2'!$Z$2:$Z$557,'Infos Relatório'!C$1,'Faturamento SP2'!$T$2:$T$557,"Sim")</f>
        <v>0</v>
      </c>
      <c r="G278" s="60" t="e">
        <f t="shared" si="96"/>
        <v>#DIV/0!</v>
      </c>
      <c r="H278" s="24">
        <f>SUMIFS('Faturamento SP2'!$H$2:$H$557,'Faturamento SP2'!$D$2:$D$557,'Infos Relatório'!$B$245,'Faturamento SP2'!$E$2:$E$557,'Infos Relatório'!$B278,'Faturamento SP2'!$Z$2:$Z$557,'Infos Relatório'!C$1)</f>
        <v>0</v>
      </c>
      <c r="I278" s="23">
        <f>COUNTIFS('Faturamento SP2'!$D$2:$D$557,'Infos Relatório'!$B$245,'Faturamento SP2'!$E$2:$E$557,'Infos Relatório'!$B278,'Faturamento SP2'!$Z$2:$Z$557,'Infos Relatório'!I$1)</f>
        <v>0</v>
      </c>
      <c r="J278" s="14">
        <f>SUMIFS('Faturamento SP2'!$G$2:$G$557,'Faturamento SP2'!$D$2:$D$557,'Infos Relatório'!$B$245,'Faturamento SP2'!$E$2:$E$557,'Infos Relatório'!$B278,'Faturamento SP2'!$Z$2:$Z$557,'Infos Relatório'!I$1)</f>
        <v>0</v>
      </c>
      <c r="K278" s="55">
        <f>SUMIFS('Faturamento SP2'!$J$2:$J$557,'Faturamento SP2'!$D$2:$D$557,'Infos Relatório'!$B$245,'Faturamento SP2'!$E$2:$E$557,'Infos Relatório'!$B278,'Faturamento SP2'!$Z$2:$Z$557,'Infos Relatório'!I$1)</f>
        <v>0</v>
      </c>
      <c r="L278" s="15">
        <f>SUMIFS('Faturamento SP2'!$O$2:$O$557,'Faturamento SP2'!$D$2:$D$557,'Infos Relatório'!$B$245,'Faturamento SP2'!$E$2:$E$557,'Infos Relatório'!$B278,'Faturamento SP2'!$Z$2:$Z$557,'Infos Relatório'!I$1,'Faturamento SP2'!$T$2:$T$557,"Sim")+SUMIFS('Faturamento SP2'!$P$2:$P$557,'Faturamento SP2'!$D$2:$D$557,'Infos Relatório'!$B$245,'Faturamento SP2'!$E$2:$E$557,'Infos Relatório'!$B278,'Faturamento SP2'!$Z$2:$Z$557,'Infos Relatório'!I$1,'Faturamento SP2'!$T$2:$T$557,"Sim")</f>
        <v>0</v>
      </c>
      <c r="M278" s="27" t="e">
        <f t="shared" si="97"/>
        <v>#DIV/0!</v>
      </c>
      <c r="N278" s="24">
        <f>SUMIFS('Faturamento SP2'!$H$2:$H$557,'Faturamento SP2'!$D$2:$D$557,'Infos Relatório'!$B$245,'Faturamento SP2'!$E$2:$E$557,'Infos Relatório'!$B278,'Faturamento SP2'!$Z$2:$Z$557,'Infos Relatório'!I$1)</f>
        <v>0</v>
      </c>
      <c r="O278" s="23">
        <f>COUNTIFS('Faturamento SP2'!$D$2:$D$557,'Infos Relatório'!$B$245,'Faturamento SP2'!$E$2:$E$557,'Infos Relatório'!$B278,'Faturamento SP2'!$Z$2:$Z$557,'Infos Relatório'!O$1)</f>
        <v>0</v>
      </c>
      <c r="P278" s="14">
        <f>SUMIFS('Faturamento SP2'!$G$2:$G$557,'Faturamento SP2'!$D$2:$D$557,'Infos Relatório'!$B$245,'Faturamento SP2'!$E$2:$E$557,'Infos Relatório'!$B278,'Faturamento SP2'!$Z$2:$Z$557,'Infos Relatório'!O$1)</f>
        <v>0</v>
      </c>
      <c r="Q278" s="14">
        <f>SUMIFS('Faturamento SP2'!$J$2:$J$557,'Faturamento SP2'!$D$2:$D$557,'Infos Relatório'!$B$245,'Faturamento SP2'!$E$2:$E$557,'Infos Relatório'!$B278,'Faturamento SP2'!$Z$2:$Z$557,'Infos Relatório'!O$1)</f>
        <v>0</v>
      </c>
      <c r="R278" s="15">
        <f>SUMIFS('Faturamento SP2'!$O$2:$O$557,'Faturamento SP2'!$D$2:$D$557,'Infos Relatório'!$B$245,'Faturamento SP2'!$E$2:$E$557,'Infos Relatório'!$B278,'Faturamento SP2'!$Z$2:$Z$557,'Infos Relatório'!O$1,'Faturamento SP2'!$T$2:$T$557,"Sim")+SUMIFS('Faturamento SP2'!$P$2:$P$557,'Faturamento SP2'!$D$2:$D$557,'Infos Relatório'!$B$245,'Faturamento SP2'!$E$2:$E$557,'Infos Relatório'!$B278,'Faturamento SP2'!$Z$2:$Z$557,'Infos Relatório'!O$1,'Faturamento SP2'!$T$2:$T$557,"Sim")</f>
        <v>0</v>
      </c>
      <c r="S278" s="27" t="e">
        <f t="shared" si="98"/>
        <v>#DIV/0!</v>
      </c>
      <c r="T278" s="24">
        <f>SUMIFS('Faturamento SP2'!$H$2:$H$557,'Faturamento SP2'!$D$2:$D$557,'Infos Relatório'!$B$245,'Faturamento SP2'!$E$2:$E$557,'Infos Relatório'!$B278,'Faturamento SP2'!$Z$2:$Z$557,'Infos Relatório'!O$1)</f>
        <v>0</v>
      </c>
      <c r="U278" s="23">
        <f>COUNTIFS('Faturamento SP2'!$D$2:$D$557,'Infos Relatório'!$B$245,'Faturamento SP2'!$E$2:$E$557,'Infos Relatório'!$B278,'Faturamento SP2'!$Z$2:$Z$557,'Infos Relatório'!U$1)</f>
        <v>0</v>
      </c>
      <c r="V278" s="14">
        <f>SUMIFS('Faturamento SP2'!$G$2:$G$557,'Faturamento SP2'!$D$2:$D$557,'Infos Relatório'!$B$245,'Faturamento SP2'!$E$2:$E$557,'Infos Relatório'!$B278,'Faturamento SP2'!$Z$2:$Z$557,'Infos Relatório'!U$1)</f>
        <v>0</v>
      </c>
      <c r="W278" s="14">
        <f>SUMIFS('Faturamento SP2'!$J$2:$J$557,'Faturamento SP2'!$D$2:$D$557,'Infos Relatório'!$B$245,'Faturamento SP2'!$E$2:$E$557,'Infos Relatório'!$B278,'Faturamento SP2'!$Z$2:$Z$557,'Infos Relatório'!U$1)</f>
        <v>0</v>
      </c>
      <c r="X278" s="15">
        <f>SUMIFS('Faturamento SP2'!$O$2:$O$557,'Faturamento SP2'!$D$2:$D$557,'Infos Relatório'!$B$245,'Faturamento SP2'!$E$2:$E$557,'Infos Relatório'!$B278,'Faturamento SP2'!$Z$2:$Z$557,'Infos Relatório'!U$1,'Faturamento SP2'!$T$2:$T$557,"Sim")+SUMIFS('Faturamento SP2'!$P$2:$P$557,'Faturamento SP2'!$D$2:$D$557,'Infos Relatório'!$B$245,'Faturamento SP2'!$E$2:$E$557,'Infos Relatório'!$B278,'Faturamento SP2'!$Z$2:$Z$557,'Infos Relatório'!U$1,'Faturamento SP2'!$T$2:$T$557,"Sim")</f>
        <v>0</v>
      </c>
      <c r="Y278" s="27" t="e">
        <f t="shared" si="99"/>
        <v>#DIV/0!</v>
      </c>
      <c r="Z278" s="24">
        <f>SUMIFS('Faturamento SP2'!$H$2:$H$557,'Faturamento SP2'!$D$2:$D$557,'Infos Relatório'!$B$245,'Faturamento SP2'!$E$2:$E$557,'Infos Relatório'!$B278,'Faturamento SP2'!$Z$2:$Z$557,'Infos Relatório'!U$1)</f>
        <v>0</v>
      </c>
      <c r="AA278" s="23">
        <f>COUNTIFS('Faturamento SP2'!$D$2:$D$557,'Infos Relatório'!$B$245,'Faturamento SP2'!$E$2:$E$557,'Infos Relatório'!$B278,'Faturamento SP2'!$Z$2:$Z$557,'Infos Relatório'!AA$1)</f>
        <v>0</v>
      </c>
      <c r="AB278" s="14">
        <f>SUMIFS('Faturamento SP2'!$G$2:$G$557,'Faturamento SP2'!$D$2:$D$557,'Infos Relatório'!$B$245,'Faturamento SP2'!$E$2:$E$557,'Infos Relatório'!$B278,'Faturamento SP2'!$Z$2:$Z$557,'Infos Relatório'!AA$1)</f>
        <v>0</v>
      </c>
      <c r="AC278" s="14">
        <f>SUMIFS('Faturamento SP2'!$J$2:$J$557,'Faturamento SP2'!$D$2:$D$557,'Infos Relatório'!$B$245,'Faturamento SP2'!$E$2:$E$557,'Infos Relatório'!$B278,'Faturamento SP2'!$Z$2:$Z$557,'Infos Relatório'!AA$1)</f>
        <v>0</v>
      </c>
      <c r="AD278" s="15">
        <f>SUMIFS('Faturamento SP2'!$O$2:$O$557,'Faturamento SP2'!$D$2:$D$557,'Infos Relatório'!$B$245,'Faturamento SP2'!$E$2:$E$557,'Infos Relatório'!$B278,'Faturamento SP2'!$Z$2:$Z$557,'Infos Relatório'!AA$1,'Faturamento SP2'!$T$2:$T$557,"Sim")+SUMIFS('Faturamento SP2'!$P$2:$P$557,'Faturamento SP2'!$D$2:$D$557,'Infos Relatório'!$B$245,'Faturamento SP2'!$E$2:$E$557,'Infos Relatório'!$B278,'Faturamento SP2'!$Z$2:$Z$557,'Infos Relatório'!AA$1,'Faturamento SP2'!$T$2:$T$557,"Sim")</f>
        <v>0</v>
      </c>
      <c r="AE278" s="27" t="e">
        <f t="shared" si="100"/>
        <v>#DIV/0!</v>
      </c>
      <c r="AF278" s="24">
        <f>SUMIFS('Faturamento SP2'!$H$2:$H$557,'Faturamento SP2'!$D$2:$D$557,'Infos Relatório'!$B$245,'Faturamento SP2'!$E$2:$E$557,'Infos Relatório'!$B278,'Faturamento SP2'!$Z$2:$Z$557,'Infos Relatório'!AA$1)</f>
        <v>0</v>
      </c>
      <c r="AG278" s="23">
        <f>COUNTIFS('Faturamento SP2'!$D$2:$D$557,'Infos Relatório'!$B$245,'Faturamento SP2'!$E$2:$E$557,'Infos Relatório'!$B278,'Faturamento SP2'!$Z$2:$Z$557,'Infos Relatório'!AG$1)</f>
        <v>0</v>
      </c>
      <c r="AH278" s="14">
        <f>SUMIFS('Faturamento SP2'!$G$2:$G$557,'Faturamento SP2'!$D$2:$D$557,'Infos Relatório'!$B$245,'Faturamento SP2'!$E$2:$E$557,'Infos Relatório'!$B278,'Faturamento SP2'!$Z$2:$Z$557,'Infos Relatório'!AG$1)</f>
        <v>0</v>
      </c>
      <c r="AI278" s="14">
        <f>SUMIFS('Faturamento SP2'!$J$2:$J$557,'Faturamento SP2'!$D$2:$D$557,'Infos Relatório'!$B$245,'Faturamento SP2'!$E$2:$E$557,'Infos Relatório'!$B278,'Faturamento SP2'!$Z$2:$Z$557,'Infos Relatório'!AG$1)</f>
        <v>0</v>
      </c>
      <c r="AJ278" s="15">
        <f>SUMIFS('Faturamento SP2'!$O$2:$O$557,'Faturamento SP2'!$D$2:$D$557,'Infos Relatório'!$B$245,'Faturamento SP2'!$E$2:$E$557,'Infos Relatório'!$B278,'Faturamento SP2'!$Z$2:$Z$557,'Infos Relatório'!AG$1,'Faturamento SP2'!$T$2:$T$557,"Sim")+SUMIFS('Faturamento SP2'!$P$2:$P$557,'Faturamento SP2'!$D$2:$D$557,'Infos Relatório'!$B$245,'Faturamento SP2'!$E$2:$E$557,'Infos Relatório'!$B278,'Faturamento SP2'!$Z$2:$Z$557,'Infos Relatório'!AG$1,'Faturamento SP2'!$T$2:$T$557,"Sim")</f>
        <v>0</v>
      </c>
      <c r="AK278" s="27" t="e">
        <f t="shared" si="101"/>
        <v>#DIV/0!</v>
      </c>
      <c r="AL278" s="24">
        <f>SUMIFS('Faturamento SP2'!$H$2:$H$557,'Faturamento SP2'!$D$2:$D$557,'Infos Relatório'!$B$245,'Faturamento SP2'!$E$2:$E$557,'Infos Relatório'!$B278,'Faturamento SP2'!$Z$2:$Z$557,'Infos Relatório'!AG$1)</f>
        <v>0</v>
      </c>
      <c r="AM278" s="23">
        <f>COUNTIFS('Faturamento SP2'!$D$2:$D$557,'Infos Relatório'!$B$245,'Faturamento SP2'!$E$2:$E$557,'Infos Relatório'!$B278,'Faturamento SP2'!$Z$2:$Z$557,'Infos Relatório'!AM$1)</f>
        <v>0</v>
      </c>
      <c r="AN278" s="14">
        <f>SUMIFS('Faturamento SP2'!$G$2:$G$557,'Faturamento SP2'!$D$2:$D$557,'Infos Relatório'!$B$245,'Faturamento SP2'!$E$2:$E$557,'Infos Relatório'!$B278,'Faturamento SP2'!$Z$2:$Z$557,'Infos Relatório'!AM$1)</f>
        <v>0</v>
      </c>
      <c r="AO278" s="14">
        <f>SUMIFS('Faturamento SP2'!$J$2:$J$557,'Faturamento SP2'!$D$2:$D$557,'Infos Relatório'!$B$245,'Faturamento SP2'!$E$2:$E$557,'Infos Relatório'!$B278,'Faturamento SP2'!$Z$2:$Z$557,'Infos Relatório'!AM$1)</f>
        <v>0</v>
      </c>
      <c r="AP278" s="15">
        <f>SUMIFS('Faturamento SP2'!$O$2:$O$557,'Faturamento SP2'!$D$2:$D$557,'Infos Relatório'!$B$245,'Faturamento SP2'!$E$2:$E$557,'Infos Relatório'!$B278,'Faturamento SP2'!$Z$2:$Z$557,'Infos Relatório'!AM$1,'Faturamento SP2'!$T$2:$T$557,"Sim")+SUMIFS('Faturamento SP2'!$P$2:$P$557,'Faturamento SP2'!$D$2:$D$557,'Infos Relatório'!$B$245,'Faturamento SP2'!$E$2:$E$557,'Infos Relatório'!$B278,'Faturamento SP2'!$Z$2:$Z$557,'Infos Relatório'!AM$1,'Faturamento SP2'!$T$2:$T$557,"Sim")</f>
        <v>0</v>
      </c>
      <c r="AQ278" s="27" t="e">
        <f t="shared" si="102"/>
        <v>#DIV/0!</v>
      </c>
      <c r="AR278" s="24">
        <f>SUMIFS('Faturamento SP2'!$H$2:$H$557,'Faturamento SP2'!$D$2:$D$557,'Infos Relatório'!$B$245,'Faturamento SP2'!$E$2:$E$557,'Infos Relatório'!$B278,'Faturamento SP2'!$Z$2:$Z$557,'Infos Relatório'!AM$1)</f>
        <v>0</v>
      </c>
      <c r="AS278" s="23">
        <f>COUNTIFS('Faturamento SP2'!$D$2:$D$557,'Infos Relatório'!$B$245,'Faturamento SP2'!$E$2:$E$557,'Infos Relatório'!$B278,'Faturamento SP2'!$Z$2:$Z$557,'Infos Relatório'!AS$1)</f>
        <v>0</v>
      </c>
      <c r="AT278" s="14">
        <f>SUMIFS('Faturamento SP2'!$G$2:$G$557,'Faturamento SP2'!$D$2:$D$557,'Infos Relatório'!$B$245,'Faturamento SP2'!$E$2:$E$557,'Infos Relatório'!$B278,'Faturamento SP2'!$Z$2:$Z$557,'Infos Relatório'!AS$1)</f>
        <v>0</v>
      </c>
      <c r="AU278" s="14">
        <f>SUMIFS('Faturamento SP2'!$J$2:$J$557,'Faturamento SP2'!$D$2:$D$557,'Infos Relatório'!$B$245,'Faturamento SP2'!$E$2:$E$557,'Infos Relatório'!$B278,'Faturamento SP2'!$Z$2:$Z$557,'Infos Relatório'!AS$1)</f>
        <v>0</v>
      </c>
      <c r="AV278" s="15">
        <f>SUMIFS('Faturamento SP2'!$O$2:$O$557,'Faturamento SP2'!$D$2:$D$557,'Infos Relatório'!$B$245,'Faturamento SP2'!$E$2:$E$557,'Infos Relatório'!$B278,'Faturamento SP2'!$Z$2:$Z$557,'Infos Relatório'!AS$1,'Faturamento SP2'!$T$2:$T$557,"Sim")+SUMIFS('Faturamento SP2'!$P$2:$P$557,'Faturamento SP2'!$D$2:$D$557,'Infos Relatório'!$B$245,'Faturamento SP2'!$E$2:$E$557,'Infos Relatório'!$B278,'Faturamento SP2'!$Z$2:$Z$557,'Infos Relatório'!AS$1,'Faturamento SP2'!$T$2:$T$557,"Sim")</f>
        <v>0</v>
      </c>
      <c r="AW278" s="27" t="e">
        <f t="shared" si="103"/>
        <v>#DIV/0!</v>
      </c>
      <c r="AX278" s="24">
        <f>SUMIFS('Faturamento SP2'!$H$2:$H$557,'Faturamento SP2'!$D$2:$D$557,'Infos Relatório'!$B$245,'Faturamento SP2'!$E$2:$E$557,'Infos Relatório'!$B278,'Faturamento SP2'!$Z$2:$Z$557,'Infos Relatório'!AS$1)</f>
        <v>0</v>
      </c>
      <c r="AY278" s="23">
        <f>COUNTIFS('Faturamento SP2'!$D$2:$D$557,'Infos Relatório'!$B$245,'Faturamento SP2'!$E$2:$E$557,'Infos Relatório'!$B278,'Faturamento SP2'!$Z$2:$Z$557,'Infos Relatório'!AY$1)</f>
        <v>0</v>
      </c>
      <c r="AZ278" s="14">
        <f>SUMIFS('Faturamento SP2'!$G$2:$G$557,'Faturamento SP2'!$D$2:$D$557,'Infos Relatório'!$B$245,'Faturamento SP2'!$E$2:$E$557,'Infos Relatório'!$B278,'Faturamento SP2'!$Z$2:$Z$557,'Infos Relatório'!AY$1)</f>
        <v>0</v>
      </c>
      <c r="BA278" s="14">
        <f>SUMIFS('Faturamento SP2'!$J$2:$J$557,'Faturamento SP2'!$D$2:$D$557,'Infos Relatório'!$B$245,'Faturamento SP2'!$E$2:$E$557,'Infos Relatório'!$B278,'Faturamento SP2'!$Z$2:$Z$557,'Infos Relatório'!AY$1)</f>
        <v>0</v>
      </c>
      <c r="BB278" s="15">
        <f>SUMIFS('Faturamento SP2'!$O$2:$O$557,'Faturamento SP2'!$D$2:$D$557,'Infos Relatório'!$B$245,'Faturamento SP2'!$E$2:$E$557,'Infos Relatório'!$B278,'Faturamento SP2'!$Z$2:$Z$557,'Infos Relatório'!AY$1,'Faturamento SP2'!$T$2:$T$557,"Sim")+SUMIFS('Faturamento SP2'!$P$2:$P$557,'Faturamento SP2'!$D$2:$D$557,'Infos Relatório'!$B$245,'Faturamento SP2'!$E$2:$E$557,'Infos Relatório'!$B278,'Faturamento SP2'!$Z$2:$Z$557,'Infos Relatório'!AY$1,'Faturamento SP2'!$T$2:$T$557,"Sim")</f>
        <v>0</v>
      </c>
      <c r="BC278" s="27" t="e">
        <f t="shared" si="104"/>
        <v>#DIV/0!</v>
      </c>
      <c r="BD278" s="24">
        <f>SUMIFS('Faturamento SP2'!$H$2:$H$557,'Faturamento SP2'!$D$2:$D$557,'Infos Relatório'!$B$245,'Faturamento SP2'!$E$2:$E$557,'Infos Relatório'!$B278,'Faturamento SP2'!$Z$2:$Z$557,'Infos Relatório'!AY$1)</f>
        <v>0</v>
      </c>
      <c r="BE278" s="23">
        <f>COUNTIFS('Faturamento SP2'!$D$2:$D$557,'Infos Relatório'!$B$245,'Faturamento SP2'!$E$2:$E$557,'Infos Relatório'!$B278,'Faturamento SP2'!$Z$2:$Z$557,'Infos Relatório'!BE$1)</f>
        <v>0</v>
      </c>
      <c r="BF278" s="14">
        <f>SUMIFS('Faturamento SP2'!$G$2:$G$557,'Faturamento SP2'!$D$2:$D$557,'Infos Relatório'!$B$245,'Faturamento SP2'!$E$2:$E$557,'Infos Relatório'!$B278,'Faturamento SP2'!$Z$2:$Z$557,'Infos Relatório'!BE$1)</f>
        <v>0</v>
      </c>
      <c r="BG278" s="14">
        <f>SUMIFS('Faturamento SP2'!$J$2:$J$557,'Faturamento SP2'!$D$2:$D$557,'Infos Relatório'!$B$245,'Faturamento SP2'!$E$2:$E$557,'Infos Relatório'!$B278,'Faturamento SP2'!$Z$2:$Z$557,'Infos Relatório'!BE$1)</f>
        <v>0</v>
      </c>
      <c r="BH278" s="15">
        <f>SUMIFS('Faturamento SP2'!$O$2:$O$557,'Faturamento SP2'!$D$2:$D$557,'Infos Relatório'!$B$245,'Faturamento SP2'!$E$2:$E$557,'Infos Relatório'!$B278,'Faturamento SP2'!$Z$2:$Z$557,'Infos Relatório'!BE$1,'Faturamento SP2'!$T$2:$T$557,"Sim")+SUMIFS('Faturamento SP2'!$P$2:$P$557,'Faturamento SP2'!$D$2:$D$557,'Infos Relatório'!$B$245,'Faturamento SP2'!$E$2:$E$557,'Infos Relatório'!$B278,'Faturamento SP2'!$Z$2:$Z$557,'Infos Relatório'!BE$1,'Faturamento SP2'!$T$2:$T$557,"Sim")</f>
        <v>0</v>
      </c>
      <c r="BI278" s="27" t="e">
        <f t="shared" si="105"/>
        <v>#DIV/0!</v>
      </c>
      <c r="BJ278" s="24">
        <f>SUMIFS('Faturamento SP2'!$H$2:$H$557,'Faturamento SP2'!$D$2:$D$557,'Infos Relatório'!$B$245,'Faturamento SP2'!$E$2:$E$557,'Infos Relatório'!$B278,'Faturamento SP2'!$Z$2:$Z$557,'Infos Relatório'!BE$1)</f>
        <v>0</v>
      </c>
      <c r="BK278" s="23">
        <f>COUNTIFS('Faturamento SP2'!$D$2:$D$557,'Infos Relatório'!$B$245,'Faturamento SP2'!$E$2:$E$557,'Infos Relatório'!$B278,'Faturamento SP2'!$Z$2:$Z$557,'Infos Relatório'!BK$1)</f>
        <v>0</v>
      </c>
      <c r="BL278" s="14">
        <f>SUMIFS('Faturamento SP2'!$G$2:$G$557,'Faturamento SP2'!$D$2:$D$557,'Infos Relatório'!$B$245,'Faturamento SP2'!$E$2:$E$557,'Infos Relatório'!$B278,'Faturamento SP2'!$Z$2:$Z$557,'Infos Relatório'!BK$1)</f>
        <v>0</v>
      </c>
      <c r="BM278" s="14">
        <f>SUMIFS('Faturamento SP2'!$J$2:$J$557,'Faturamento SP2'!$D$2:$D$557,'Infos Relatório'!$B$245,'Faturamento SP2'!$E$2:$E$557,'Infos Relatório'!$B278,'Faturamento SP2'!$Z$2:$Z$557,'Infos Relatório'!BK$1)</f>
        <v>0</v>
      </c>
      <c r="BN278" s="15">
        <f>SUMIFS('Faturamento SP2'!$O$2:$O$557,'Faturamento SP2'!$D$2:$D$557,'Infos Relatório'!$B$245,'Faturamento SP2'!$E$2:$E$557,'Infos Relatório'!$B278,'Faturamento SP2'!$Z$2:$Z$557,'Infos Relatório'!BK$1,'Faturamento SP2'!$T$2:$T$557,"Sim")+SUMIFS('Faturamento SP2'!$P$2:$P$557,'Faturamento SP2'!$D$2:$D$557,'Infos Relatório'!$B$245,'Faturamento SP2'!$E$2:$E$557,'Infos Relatório'!$B278,'Faturamento SP2'!$Z$2:$Z$557,'Infos Relatório'!BK$1,'Faturamento SP2'!$T$2:$T$557,"Sim")</f>
        <v>0</v>
      </c>
      <c r="BO278" s="27" t="e">
        <f t="shared" si="106"/>
        <v>#DIV/0!</v>
      </c>
      <c r="BP278" s="24">
        <f>SUMIFS('Faturamento SP2'!$H$2:$H$557,'Faturamento SP2'!$D$2:$D$557,'Infos Relatório'!$B$245,'Faturamento SP2'!$E$2:$E$557,'Infos Relatório'!$B278,'Faturamento SP2'!$Z$2:$Z$557,'Infos Relatório'!BK$1)</f>
        <v>0</v>
      </c>
      <c r="BQ278" s="23">
        <f>COUNTIFS('Faturamento SP2'!$D$2:$D$557,'Infos Relatório'!$B$245,'Faturamento SP2'!$E$2:$E$557,'Infos Relatório'!$B278,'Faturamento SP2'!$Z$2:$Z$557,'Infos Relatório'!BQ$1)</f>
        <v>0</v>
      </c>
      <c r="BR278" s="14">
        <f>SUMIFS('Faturamento SP2'!$G$2:$G$557,'Faturamento SP2'!$D$2:$D$557,'Infos Relatório'!$B$245,'Faturamento SP2'!$E$2:$E$557,'Infos Relatório'!$B278,'Faturamento SP2'!$Z$2:$Z$557,'Infos Relatório'!BQ$1)</f>
        <v>0</v>
      </c>
      <c r="BS278" s="14">
        <f>SUMIFS('Faturamento SP2'!$J$2:$J$557,'Faturamento SP2'!$D$2:$D$557,'Infos Relatório'!$B$245,'Faturamento SP2'!$E$2:$E$557,'Infos Relatório'!$B278,'Faturamento SP2'!$Z$2:$Z$557,'Infos Relatório'!BQ$1)</f>
        <v>0</v>
      </c>
      <c r="BT278" s="15">
        <f>SUMIFS('Faturamento SP2'!$O$2:$O$557,'Faturamento SP2'!$D$2:$D$557,'Infos Relatório'!$B$245,'Faturamento SP2'!$E$2:$E$557,'Infos Relatório'!$B278,'Faturamento SP2'!$Z$2:$Z$557,'Infos Relatório'!BQ$1,'Faturamento SP2'!$T$2:$T$557,"Sim")+SUMIFS('Faturamento SP2'!$P$2:$P$557,'Faturamento SP2'!$D$2:$D$557,'Infos Relatório'!$B$245,'Faturamento SP2'!$E$2:$E$557,'Infos Relatório'!$B278,'Faturamento SP2'!$Z$2:$Z$557,'Infos Relatório'!BQ$1,'Faturamento SP2'!$T$2:$T$557,"Sim")</f>
        <v>0</v>
      </c>
      <c r="BU278" s="27" t="e">
        <f t="shared" si="107"/>
        <v>#DIV/0!</v>
      </c>
      <c r="BV278" s="24">
        <f>SUMIFS('Faturamento SP2'!$H$2:$H$557,'Faturamento SP2'!$D$2:$D$557,'Infos Relatório'!$B$245,'Faturamento SP2'!$E$2:$E$557,'Infos Relatório'!$B278,'Faturamento SP2'!$Z$2:$Z$557,'Infos Relatório'!BQ$1)</f>
        <v>0</v>
      </c>
    </row>
    <row r="279" spans="2:74">
      <c r="B279" s="17" t="s">
        <v>270</v>
      </c>
      <c r="C279" s="23">
        <f>COUNTIFS('Faturamento SP2'!$D$2:$D$557,'Infos Relatório'!$B$245,'Faturamento SP2'!$E$2:$E$557,'Infos Relatório'!$B279,'Faturamento SP2'!$Z$2:$Z$557,'Infos Relatório'!C$1)</f>
        <v>0</v>
      </c>
      <c r="D279" s="14">
        <f>SUMIFS('Faturamento SP2'!$G$2:$G$557,'Faturamento SP2'!$D$2:$D$557,'Infos Relatório'!$B$245,'Faturamento SP2'!$E$2:$E$557,'Infos Relatório'!$B279,'Faturamento SP2'!$Z$2:$Z$557,'Infos Relatório'!C$1)</f>
        <v>0</v>
      </c>
      <c r="E279" s="55">
        <f>SUMIFS('Faturamento SP2'!$J$2:$J$557,'Faturamento SP2'!$D$2:$D$557,'Infos Relatório'!$B$245,'Faturamento SP2'!$E$2:$E$557,'Infos Relatório'!$B279,'Faturamento SP2'!$Z$2:$Z$557,'Infos Relatório'!C$1)</f>
        <v>0</v>
      </c>
      <c r="F279" s="15">
        <f>SUMIFS('Faturamento SP2'!$O$2:$O$557,'Faturamento SP2'!$D$2:$D$557,'Infos Relatório'!$B$245,'Faturamento SP2'!$E$2:$E$557,'Infos Relatório'!$B279,'Faturamento SP2'!$Z$2:$Z$557,'Infos Relatório'!C$1,'Faturamento SP2'!$T$2:$T$557,"Sim")+SUMIFS('Faturamento SP2'!$P$2:$P$557,'Faturamento SP2'!$D$2:$D$557,'Infos Relatório'!$B$245,'Faturamento SP2'!$E$2:$E$557,'Infos Relatório'!$B279,'Faturamento SP2'!$Z$2:$Z$557,'Infos Relatório'!C$1,'Faturamento SP2'!$T$2:$T$557,"Sim")</f>
        <v>0</v>
      </c>
      <c r="G279" s="60" t="e">
        <f t="shared" si="96"/>
        <v>#DIV/0!</v>
      </c>
      <c r="H279" s="24">
        <f>SUMIFS('Faturamento SP2'!$H$2:$H$557,'Faturamento SP2'!$D$2:$D$557,'Infos Relatório'!$B$245,'Faturamento SP2'!$E$2:$E$557,'Infos Relatório'!$B279,'Faturamento SP2'!$Z$2:$Z$557,'Infos Relatório'!C$1)</f>
        <v>0</v>
      </c>
      <c r="I279" s="23">
        <f>COUNTIFS('Faturamento SP2'!$D$2:$D$557,'Infos Relatório'!$B$245,'Faturamento SP2'!$E$2:$E$557,'Infos Relatório'!$B279,'Faturamento SP2'!$Z$2:$Z$557,'Infos Relatório'!I$1)</f>
        <v>0</v>
      </c>
      <c r="J279" s="14">
        <f>SUMIFS('Faturamento SP2'!$G$2:$G$557,'Faturamento SP2'!$D$2:$D$557,'Infos Relatório'!$B$245,'Faturamento SP2'!$E$2:$E$557,'Infos Relatório'!$B279,'Faturamento SP2'!$Z$2:$Z$557,'Infos Relatório'!I$1)</f>
        <v>0</v>
      </c>
      <c r="K279" s="55">
        <f>SUMIFS('Faturamento SP2'!$J$2:$J$557,'Faturamento SP2'!$D$2:$D$557,'Infos Relatório'!$B$245,'Faturamento SP2'!$E$2:$E$557,'Infos Relatório'!$B279,'Faturamento SP2'!$Z$2:$Z$557,'Infos Relatório'!I$1)</f>
        <v>0</v>
      </c>
      <c r="L279" s="15">
        <f>SUMIFS('Faturamento SP2'!$O$2:$O$557,'Faturamento SP2'!$D$2:$D$557,'Infos Relatório'!$B$245,'Faturamento SP2'!$E$2:$E$557,'Infos Relatório'!$B279,'Faturamento SP2'!$Z$2:$Z$557,'Infos Relatório'!I$1,'Faturamento SP2'!$T$2:$T$557,"Sim")+SUMIFS('Faturamento SP2'!$P$2:$P$557,'Faturamento SP2'!$D$2:$D$557,'Infos Relatório'!$B$245,'Faturamento SP2'!$E$2:$E$557,'Infos Relatório'!$B279,'Faturamento SP2'!$Z$2:$Z$557,'Infos Relatório'!I$1,'Faturamento SP2'!$T$2:$T$557,"Sim")</f>
        <v>0</v>
      </c>
      <c r="M279" s="27" t="e">
        <f t="shared" si="97"/>
        <v>#DIV/0!</v>
      </c>
      <c r="N279" s="24">
        <f>SUMIFS('Faturamento SP2'!$H$2:$H$557,'Faturamento SP2'!$D$2:$D$557,'Infos Relatório'!$B$245,'Faturamento SP2'!$E$2:$E$557,'Infos Relatório'!$B279,'Faturamento SP2'!$Z$2:$Z$557,'Infos Relatório'!I$1)</f>
        <v>0</v>
      </c>
      <c r="O279" s="23">
        <f>COUNTIFS('Faturamento SP2'!$D$2:$D$557,'Infos Relatório'!$B$245,'Faturamento SP2'!$E$2:$E$557,'Infos Relatório'!$B279,'Faturamento SP2'!$Z$2:$Z$557,'Infos Relatório'!O$1)</f>
        <v>0</v>
      </c>
      <c r="P279" s="14">
        <f>SUMIFS('Faturamento SP2'!$G$2:$G$557,'Faturamento SP2'!$D$2:$D$557,'Infos Relatório'!$B$245,'Faturamento SP2'!$E$2:$E$557,'Infos Relatório'!$B279,'Faturamento SP2'!$Z$2:$Z$557,'Infos Relatório'!O$1)</f>
        <v>0</v>
      </c>
      <c r="Q279" s="14">
        <f>SUMIFS('Faturamento SP2'!$J$2:$J$557,'Faturamento SP2'!$D$2:$D$557,'Infos Relatório'!$B$245,'Faturamento SP2'!$E$2:$E$557,'Infos Relatório'!$B279,'Faturamento SP2'!$Z$2:$Z$557,'Infos Relatório'!O$1)</f>
        <v>0</v>
      </c>
      <c r="R279" s="15">
        <f>SUMIFS('Faturamento SP2'!$O$2:$O$557,'Faturamento SP2'!$D$2:$D$557,'Infos Relatório'!$B$245,'Faturamento SP2'!$E$2:$E$557,'Infos Relatório'!$B279,'Faturamento SP2'!$Z$2:$Z$557,'Infos Relatório'!O$1,'Faturamento SP2'!$T$2:$T$557,"Sim")+SUMIFS('Faturamento SP2'!$P$2:$P$557,'Faturamento SP2'!$D$2:$D$557,'Infos Relatório'!$B$245,'Faturamento SP2'!$E$2:$E$557,'Infos Relatório'!$B279,'Faturamento SP2'!$Z$2:$Z$557,'Infos Relatório'!O$1,'Faturamento SP2'!$T$2:$T$557,"Sim")</f>
        <v>0</v>
      </c>
      <c r="S279" s="27" t="e">
        <f t="shared" si="98"/>
        <v>#DIV/0!</v>
      </c>
      <c r="T279" s="24">
        <f>SUMIFS('Faturamento SP2'!$H$2:$H$557,'Faturamento SP2'!$D$2:$D$557,'Infos Relatório'!$B$245,'Faturamento SP2'!$E$2:$E$557,'Infos Relatório'!$B279,'Faturamento SP2'!$Z$2:$Z$557,'Infos Relatório'!O$1)</f>
        <v>0</v>
      </c>
      <c r="U279" s="23">
        <f>COUNTIFS('Faturamento SP2'!$D$2:$D$557,'Infos Relatório'!$B$245,'Faturamento SP2'!$E$2:$E$557,'Infos Relatório'!$B279,'Faturamento SP2'!$Z$2:$Z$557,'Infos Relatório'!U$1)</f>
        <v>0</v>
      </c>
      <c r="V279" s="14">
        <f>SUMIFS('Faturamento SP2'!$G$2:$G$557,'Faturamento SP2'!$D$2:$D$557,'Infos Relatório'!$B$245,'Faturamento SP2'!$E$2:$E$557,'Infos Relatório'!$B279,'Faturamento SP2'!$Z$2:$Z$557,'Infos Relatório'!U$1)</f>
        <v>0</v>
      </c>
      <c r="W279" s="14">
        <f>SUMIFS('Faturamento SP2'!$J$2:$J$557,'Faturamento SP2'!$D$2:$D$557,'Infos Relatório'!$B$245,'Faturamento SP2'!$E$2:$E$557,'Infos Relatório'!$B279,'Faturamento SP2'!$Z$2:$Z$557,'Infos Relatório'!U$1)</f>
        <v>0</v>
      </c>
      <c r="X279" s="15">
        <f>SUMIFS('Faturamento SP2'!$O$2:$O$557,'Faturamento SP2'!$D$2:$D$557,'Infos Relatório'!$B$245,'Faturamento SP2'!$E$2:$E$557,'Infos Relatório'!$B279,'Faturamento SP2'!$Z$2:$Z$557,'Infos Relatório'!U$1,'Faturamento SP2'!$T$2:$T$557,"Sim")+SUMIFS('Faturamento SP2'!$P$2:$P$557,'Faturamento SP2'!$D$2:$D$557,'Infos Relatório'!$B$245,'Faturamento SP2'!$E$2:$E$557,'Infos Relatório'!$B279,'Faturamento SP2'!$Z$2:$Z$557,'Infos Relatório'!U$1,'Faturamento SP2'!$T$2:$T$557,"Sim")</f>
        <v>0</v>
      </c>
      <c r="Y279" s="27" t="e">
        <f t="shared" si="99"/>
        <v>#DIV/0!</v>
      </c>
      <c r="Z279" s="24">
        <f>SUMIFS('Faturamento SP2'!$H$2:$H$557,'Faturamento SP2'!$D$2:$D$557,'Infos Relatório'!$B$245,'Faturamento SP2'!$E$2:$E$557,'Infos Relatório'!$B279,'Faturamento SP2'!$Z$2:$Z$557,'Infos Relatório'!U$1)</f>
        <v>0</v>
      </c>
      <c r="AA279" s="23">
        <f>COUNTIFS('Faturamento SP2'!$D$2:$D$557,'Infos Relatório'!$B$245,'Faturamento SP2'!$E$2:$E$557,'Infos Relatório'!$B279,'Faturamento SP2'!$Z$2:$Z$557,'Infos Relatório'!AA$1)</f>
        <v>0</v>
      </c>
      <c r="AB279" s="14">
        <f>SUMIFS('Faturamento SP2'!$G$2:$G$557,'Faturamento SP2'!$D$2:$D$557,'Infos Relatório'!$B$245,'Faturamento SP2'!$E$2:$E$557,'Infos Relatório'!$B279,'Faturamento SP2'!$Z$2:$Z$557,'Infos Relatório'!AA$1)</f>
        <v>0</v>
      </c>
      <c r="AC279" s="14">
        <f>SUMIFS('Faturamento SP2'!$J$2:$J$557,'Faturamento SP2'!$D$2:$D$557,'Infos Relatório'!$B$245,'Faturamento SP2'!$E$2:$E$557,'Infos Relatório'!$B279,'Faturamento SP2'!$Z$2:$Z$557,'Infos Relatório'!AA$1)</f>
        <v>0</v>
      </c>
      <c r="AD279" s="15">
        <f>SUMIFS('Faturamento SP2'!$O$2:$O$557,'Faturamento SP2'!$D$2:$D$557,'Infos Relatório'!$B$245,'Faturamento SP2'!$E$2:$E$557,'Infos Relatório'!$B279,'Faturamento SP2'!$Z$2:$Z$557,'Infos Relatório'!AA$1,'Faturamento SP2'!$T$2:$T$557,"Sim")+SUMIFS('Faturamento SP2'!$P$2:$P$557,'Faturamento SP2'!$D$2:$D$557,'Infos Relatório'!$B$245,'Faturamento SP2'!$E$2:$E$557,'Infos Relatório'!$B279,'Faturamento SP2'!$Z$2:$Z$557,'Infos Relatório'!AA$1,'Faturamento SP2'!$T$2:$T$557,"Sim")</f>
        <v>0</v>
      </c>
      <c r="AE279" s="27" t="e">
        <f t="shared" si="100"/>
        <v>#DIV/0!</v>
      </c>
      <c r="AF279" s="24">
        <f>SUMIFS('Faturamento SP2'!$H$2:$H$557,'Faturamento SP2'!$D$2:$D$557,'Infos Relatório'!$B$245,'Faturamento SP2'!$E$2:$E$557,'Infos Relatório'!$B279,'Faturamento SP2'!$Z$2:$Z$557,'Infos Relatório'!AA$1)</f>
        <v>0</v>
      </c>
      <c r="AG279" s="23">
        <f>COUNTIFS('Faturamento SP2'!$D$2:$D$557,'Infos Relatório'!$B$245,'Faturamento SP2'!$E$2:$E$557,'Infos Relatório'!$B279,'Faturamento SP2'!$Z$2:$Z$557,'Infos Relatório'!AG$1)</f>
        <v>0</v>
      </c>
      <c r="AH279" s="14">
        <f>SUMIFS('Faturamento SP2'!$G$2:$G$557,'Faturamento SP2'!$D$2:$D$557,'Infos Relatório'!$B$245,'Faturamento SP2'!$E$2:$E$557,'Infos Relatório'!$B279,'Faturamento SP2'!$Z$2:$Z$557,'Infos Relatório'!AG$1)</f>
        <v>0</v>
      </c>
      <c r="AI279" s="14">
        <f>SUMIFS('Faturamento SP2'!$J$2:$J$557,'Faturamento SP2'!$D$2:$D$557,'Infos Relatório'!$B$245,'Faturamento SP2'!$E$2:$E$557,'Infos Relatório'!$B279,'Faturamento SP2'!$Z$2:$Z$557,'Infos Relatório'!AG$1)</f>
        <v>0</v>
      </c>
      <c r="AJ279" s="15">
        <f>SUMIFS('Faturamento SP2'!$O$2:$O$557,'Faturamento SP2'!$D$2:$D$557,'Infos Relatório'!$B$245,'Faturamento SP2'!$E$2:$E$557,'Infos Relatório'!$B279,'Faturamento SP2'!$Z$2:$Z$557,'Infos Relatório'!AG$1,'Faturamento SP2'!$T$2:$T$557,"Sim")+SUMIFS('Faturamento SP2'!$P$2:$P$557,'Faturamento SP2'!$D$2:$D$557,'Infos Relatório'!$B$245,'Faturamento SP2'!$E$2:$E$557,'Infos Relatório'!$B279,'Faturamento SP2'!$Z$2:$Z$557,'Infos Relatório'!AG$1,'Faturamento SP2'!$T$2:$T$557,"Sim")</f>
        <v>0</v>
      </c>
      <c r="AK279" s="27" t="e">
        <f t="shared" si="101"/>
        <v>#DIV/0!</v>
      </c>
      <c r="AL279" s="24">
        <f>SUMIFS('Faturamento SP2'!$H$2:$H$557,'Faturamento SP2'!$D$2:$D$557,'Infos Relatório'!$B$245,'Faturamento SP2'!$E$2:$E$557,'Infos Relatório'!$B279,'Faturamento SP2'!$Z$2:$Z$557,'Infos Relatório'!AG$1)</f>
        <v>0</v>
      </c>
      <c r="AM279" s="23">
        <f>COUNTIFS('Faturamento SP2'!$D$2:$D$557,'Infos Relatório'!$B$245,'Faturamento SP2'!$E$2:$E$557,'Infos Relatório'!$B279,'Faturamento SP2'!$Z$2:$Z$557,'Infos Relatório'!AM$1)</f>
        <v>0</v>
      </c>
      <c r="AN279" s="14">
        <f>SUMIFS('Faturamento SP2'!$G$2:$G$557,'Faturamento SP2'!$D$2:$D$557,'Infos Relatório'!$B$245,'Faturamento SP2'!$E$2:$E$557,'Infos Relatório'!$B279,'Faturamento SP2'!$Z$2:$Z$557,'Infos Relatório'!AM$1)</f>
        <v>0</v>
      </c>
      <c r="AO279" s="14">
        <f>SUMIFS('Faturamento SP2'!$J$2:$J$557,'Faturamento SP2'!$D$2:$D$557,'Infos Relatório'!$B$245,'Faturamento SP2'!$E$2:$E$557,'Infos Relatório'!$B279,'Faturamento SP2'!$Z$2:$Z$557,'Infos Relatório'!AM$1)</f>
        <v>0</v>
      </c>
      <c r="AP279" s="15">
        <f>SUMIFS('Faturamento SP2'!$O$2:$O$557,'Faturamento SP2'!$D$2:$D$557,'Infos Relatório'!$B$245,'Faturamento SP2'!$E$2:$E$557,'Infos Relatório'!$B279,'Faturamento SP2'!$Z$2:$Z$557,'Infos Relatório'!AM$1,'Faturamento SP2'!$T$2:$T$557,"Sim")+SUMIFS('Faturamento SP2'!$P$2:$P$557,'Faturamento SP2'!$D$2:$D$557,'Infos Relatório'!$B$245,'Faturamento SP2'!$E$2:$E$557,'Infos Relatório'!$B279,'Faturamento SP2'!$Z$2:$Z$557,'Infos Relatório'!AM$1,'Faturamento SP2'!$T$2:$T$557,"Sim")</f>
        <v>0</v>
      </c>
      <c r="AQ279" s="27" t="e">
        <f t="shared" si="102"/>
        <v>#DIV/0!</v>
      </c>
      <c r="AR279" s="24">
        <f>SUMIFS('Faturamento SP2'!$H$2:$H$557,'Faturamento SP2'!$D$2:$D$557,'Infos Relatório'!$B$245,'Faturamento SP2'!$E$2:$E$557,'Infos Relatório'!$B279,'Faturamento SP2'!$Z$2:$Z$557,'Infos Relatório'!AM$1)</f>
        <v>0</v>
      </c>
      <c r="AS279" s="23">
        <f>COUNTIFS('Faturamento SP2'!$D$2:$D$557,'Infos Relatório'!$B$245,'Faturamento SP2'!$E$2:$E$557,'Infos Relatório'!$B279,'Faturamento SP2'!$Z$2:$Z$557,'Infos Relatório'!AS$1)</f>
        <v>0</v>
      </c>
      <c r="AT279" s="14">
        <f>SUMIFS('Faturamento SP2'!$G$2:$G$557,'Faturamento SP2'!$D$2:$D$557,'Infos Relatório'!$B$245,'Faturamento SP2'!$E$2:$E$557,'Infos Relatório'!$B279,'Faturamento SP2'!$Z$2:$Z$557,'Infos Relatório'!AS$1)</f>
        <v>0</v>
      </c>
      <c r="AU279" s="14">
        <f>SUMIFS('Faturamento SP2'!$J$2:$J$557,'Faturamento SP2'!$D$2:$D$557,'Infos Relatório'!$B$245,'Faturamento SP2'!$E$2:$E$557,'Infos Relatório'!$B279,'Faturamento SP2'!$Z$2:$Z$557,'Infos Relatório'!AS$1)</f>
        <v>0</v>
      </c>
      <c r="AV279" s="15">
        <f>SUMIFS('Faturamento SP2'!$O$2:$O$557,'Faturamento SP2'!$D$2:$D$557,'Infos Relatório'!$B$245,'Faturamento SP2'!$E$2:$E$557,'Infos Relatório'!$B279,'Faturamento SP2'!$Z$2:$Z$557,'Infos Relatório'!AS$1,'Faturamento SP2'!$T$2:$T$557,"Sim")+SUMIFS('Faturamento SP2'!$P$2:$P$557,'Faturamento SP2'!$D$2:$D$557,'Infos Relatório'!$B$245,'Faturamento SP2'!$E$2:$E$557,'Infos Relatório'!$B279,'Faturamento SP2'!$Z$2:$Z$557,'Infos Relatório'!AS$1,'Faturamento SP2'!$T$2:$T$557,"Sim")</f>
        <v>0</v>
      </c>
      <c r="AW279" s="27" t="e">
        <f t="shared" si="103"/>
        <v>#DIV/0!</v>
      </c>
      <c r="AX279" s="24">
        <f>SUMIFS('Faturamento SP2'!$H$2:$H$557,'Faturamento SP2'!$D$2:$D$557,'Infos Relatório'!$B$245,'Faturamento SP2'!$E$2:$E$557,'Infos Relatório'!$B279,'Faturamento SP2'!$Z$2:$Z$557,'Infos Relatório'!AS$1)</f>
        <v>0</v>
      </c>
      <c r="AY279" s="23">
        <f>COUNTIFS('Faturamento SP2'!$D$2:$D$557,'Infos Relatório'!$B$245,'Faturamento SP2'!$E$2:$E$557,'Infos Relatório'!$B279,'Faturamento SP2'!$Z$2:$Z$557,'Infos Relatório'!AY$1)</f>
        <v>0</v>
      </c>
      <c r="AZ279" s="14">
        <f>SUMIFS('Faturamento SP2'!$G$2:$G$557,'Faturamento SP2'!$D$2:$D$557,'Infos Relatório'!$B$245,'Faturamento SP2'!$E$2:$E$557,'Infos Relatório'!$B279,'Faturamento SP2'!$Z$2:$Z$557,'Infos Relatório'!AY$1)</f>
        <v>0</v>
      </c>
      <c r="BA279" s="14">
        <f>SUMIFS('Faturamento SP2'!$J$2:$J$557,'Faturamento SP2'!$D$2:$D$557,'Infos Relatório'!$B$245,'Faturamento SP2'!$E$2:$E$557,'Infos Relatório'!$B279,'Faturamento SP2'!$Z$2:$Z$557,'Infos Relatório'!AY$1)</f>
        <v>0</v>
      </c>
      <c r="BB279" s="15">
        <f>SUMIFS('Faturamento SP2'!$O$2:$O$557,'Faturamento SP2'!$D$2:$D$557,'Infos Relatório'!$B$245,'Faturamento SP2'!$E$2:$E$557,'Infos Relatório'!$B279,'Faturamento SP2'!$Z$2:$Z$557,'Infos Relatório'!AY$1,'Faturamento SP2'!$T$2:$T$557,"Sim")+SUMIFS('Faturamento SP2'!$P$2:$P$557,'Faturamento SP2'!$D$2:$D$557,'Infos Relatório'!$B$245,'Faturamento SP2'!$E$2:$E$557,'Infos Relatório'!$B279,'Faturamento SP2'!$Z$2:$Z$557,'Infos Relatório'!AY$1,'Faturamento SP2'!$T$2:$T$557,"Sim")</f>
        <v>0</v>
      </c>
      <c r="BC279" s="27" t="e">
        <f t="shared" si="104"/>
        <v>#DIV/0!</v>
      </c>
      <c r="BD279" s="24">
        <f>SUMIFS('Faturamento SP2'!$H$2:$H$557,'Faturamento SP2'!$D$2:$D$557,'Infos Relatório'!$B$245,'Faturamento SP2'!$E$2:$E$557,'Infos Relatório'!$B279,'Faturamento SP2'!$Z$2:$Z$557,'Infos Relatório'!AY$1)</f>
        <v>0</v>
      </c>
      <c r="BE279" s="23">
        <f>COUNTIFS('Faturamento SP2'!$D$2:$D$557,'Infos Relatório'!$B$245,'Faturamento SP2'!$E$2:$E$557,'Infos Relatório'!$B279,'Faturamento SP2'!$Z$2:$Z$557,'Infos Relatório'!BE$1)</f>
        <v>0</v>
      </c>
      <c r="BF279" s="14">
        <f>SUMIFS('Faturamento SP2'!$G$2:$G$557,'Faturamento SP2'!$D$2:$D$557,'Infos Relatório'!$B$245,'Faturamento SP2'!$E$2:$E$557,'Infos Relatório'!$B279,'Faturamento SP2'!$Z$2:$Z$557,'Infos Relatório'!BE$1)</f>
        <v>0</v>
      </c>
      <c r="BG279" s="14">
        <f>SUMIFS('Faturamento SP2'!$J$2:$J$557,'Faturamento SP2'!$D$2:$D$557,'Infos Relatório'!$B$245,'Faturamento SP2'!$E$2:$E$557,'Infos Relatório'!$B279,'Faturamento SP2'!$Z$2:$Z$557,'Infos Relatório'!BE$1)</f>
        <v>0</v>
      </c>
      <c r="BH279" s="15">
        <f>SUMIFS('Faturamento SP2'!$O$2:$O$557,'Faturamento SP2'!$D$2:$D$557,'Infos Relatório'!$B$245,'Faturamento SP2'!$E$2:$E$557,'Infos Relatório'!$B279,'Faturamento SP2'!$Z$2:$Z$557,'Infos Relatório'!BE$1,'Faturamento SP2'!$T$2:$T$557,"Sim")+SUMIFS('Faturamento SP2'!$P$2:$P$557,'Faturamento SP2'!$D$2:$D$557,'Infos Relatório'!$B$245,'Faturamento SP2'!$E$2:$E$557,'Infos Relatório'!$B279,'Faturamento SP2'!$Z$2:$Z$557,'Infos Relatório'!BE$1,'Faturamento SP2'!$T$2:$T$557,"Sim")</f>
        <v>0</v>
      </c>
      <c r="BI279" s="27" t="e">
        <f t="shared" si="105"/>
        <v>#DIV/0!</v>
      </c>
      <c r="BJ279" s="24">
        <f>SUMIFS('Faturamento SP2'!$H$2:$H$557,'Faturamento SP2'!$D$2:$D$557,'Infos Relatório'!$B$245,'Faturamento SP2'!$E$2:$E$557,'Infos Relatório'!$B279,'Faturamento SP2'!$Z$2:$Z$557,'Infos Relatório'!BE$1)</f>
        <v>0</v>
      </c>
      <c r="BK279" s="23">
        <f>COUNTIFS('Faturamento SP2'!$D$2:$D$557,'Infos Relatório'!$B$245,'Faturamento SP2'!$E$2:$E$557,'Infos Relatório'!$B279,'Faturamento SP2'!$Z$2:$Z$557,'Infos Relatório'!BK$1)</f>
        <v>0</v>
      </c>
      <c r="BL279" s="14">
        <f>SUMIFS('Faturamento SP2'!$G$2:$G$557,'Faturamento SP2'!$D$2:$D$557,'Infos Relatório'!$B$245,'Faturamento SP2'!$E$2:$E$557,'Infos Relatório'!$B279,'Faturamento SP2'!$Z$2:$Z$557,'Infos Relatório'!BK$1)</f>
        <v>0</v>
      </c>
      <c r="BM279" s="14">
        <f>SUMIFS('Faturamento SP2'!$J$2:$J$557,'Faturamento SP2'!$D$2:$D$557,'Infos Relatório'!$B$245,'Faturamento SP2'!$E$2:$E$557,'Infos Relatório'!$B279,'Faturamento SP2'!$Z$2:$Z$557,'Infos Relatório'!BK$1)</f>
        <v>0</v>
      </c>
      <c r="BN279" s="15">
        <f>SUMIFS('Faturamento SP2'!$O$2:$O$557,'Faturamento SP2'!$D$2:$D$557,'Infos Relatório'!$B$245,'Faturamento SP2'!$E$2:$E$557,'Infos Relatório'!$B279,'Faturamento SP2'!$Z$2:$Z$557,'Infos Relatório'!BK$1,'Faturamento SP2'!$T$2:$T$557,"Sim")+SUMIFS('Faturamento SP2'!$P$2:$P$557,'Faturamento SP2'!$D$2:$D$557,'Infos Relatório'!$B$245,'Faturamento SP2'!$E$2:$E$557,'Infos Relatório'!$B279,'Faturamento SP2'!$Z$2:$Z$557,'Infos Relatório'!BK$1,'Faturamento SP2'!$T$2:$T$557,"Sim")</f>
        <v>0</v>
      </c>
      <c r="BO279" s="27" t="e">
        <f t="shared" si="106"/>
        <v>#DIV/0!</v>
      </c>
      <c r="BP279" s="24">
        <f>SUMIFS('Faturamento SP2'!$H$2:$H$557,'Faturamento SP2'!$D$2:$D$557,'Infos Relatório'!$B$245,'Faturamento SP2'!$E$2:$E$557,'Infos Relatório'!$B279,'Faturamento SP2'!$Z$2:$Z$557,'Infos Relatório'!BK$1)</f>
        <v>0</v>
      </c>
      <c r="BQ279" s="23">
        <f>COUNTIFS('Faturamento SP2'!$D$2:$D$557,'Infos Relatório'!$B$245,'Faturamento SP2'!$E$2:$E$557,'Infos Relatório'!$B279,'Faturamento SP2'!$Z$2:$Z$557,'Infos Relatório'!BQ$1)</f>
        <v>0</v>
      </c>
      <c r="BR279" s="14">
        <f>SUMIFS('Faturamento SP2'!$G$2:$G$557,'Faturamento SP2'!$D$2:$D$557,'Infos Relatório'!$B$245,'Faturamento SP2'!$E$2:$E$557,'Infos Relatório'!$B279,'Faturamento SP2'!$Z$2:$Z$557,'Infos Relatório'!BQ$1)</f>
        <v>0</v>
      </c>
      <c r="BS279" s="14">
        <f>SUMIFS('Faturamento SP2'!$J$2:$J$557,'Faturamento SP2'!$D$2:$D$557,'Infos Relatório'!$B$245,'Faturamento SP2'!$E$2:$E$557,'Infos Relatório'!$B279,'Faturamento SP2'!$Z$2:$Z$557,'Infos Relatório'!BQ$1)</f>
        <v>0</v>
      </c>
      <c r="BT279" s="15">
        <f>SUMIFS('Faturamento SP2'!$O$2:$O$557,'Faturamento SP2'!$D$2:$D$557,'Infos Relatório'!$B$245,'Faturamento SP2'!$E$2:$E$557,'Infos Relatório'!$B279,'Faturamento SP2'!$Z$2:$Z$557,'Infos Relatório'!BQ$1,'Faturamento SP2'!$T$2:$T$557,"Sim")+SUMIFS('Faturamento SP2'!$P$2:$P$557,'Faturamento SP2'!$D$2:$D$557,'Infos Relatório'!$B$245,'Faturamento SP2'!$E$2:$E$557,'Infos Relatório'!$B279,'Faturamento SP2'!$Z$2:$Z$557,'Infos Relatório'!BQ$1,'Faturamento SP2'!$T$2:$T$557,"Sim")</f>
        <v>0</v>
      </c>
      <c r="BU279" s="27" t="e">
        <f t="shared" si="107"/>
        <v>#DIV/0!</v>
      </c>
      <c r="BV279" s="24">
        <f>SUMIFS('Faturamento SP2'!$H$2:$H$557,'Faturamento SP2'!$D$2:$D$557,'Infos Relatório'!$B$245,'Faturamento SP2'!$E$2:$E$557,'Infos Relatório'!$B279,'Faturamento SP2'!$Z$2:$Z$557,'Infos Relatório'!BQ$1)</f>
        <v>0</v>
      </c>
    </row>
    <row r="280" spans="2:74">
      <c r="B280" s="17" t="s">
        <v>185</v>
      </c>
      <c r="C280" s="23">
        <f>COUNTIFS('Faturamento SP2'!$D$2:$D$557,'Infos Relatório'!$B$245,'Faturamento SP2'!$E$2:$E$557,'Infos Relatório'!$B280,'Faturamento SP2'!$Z$2:$Z$557,'Infos Relatório'!C$1)</f>
        <v>0</v>
      </c>
      <c r="D280" s="14">
        <f>SUMIFS('Faturamento SP2'!$G$2:$G$557,'Faturamento SP2'!$D$2:$D$557,'Infos Relatório'!$B$245,'Faturamento SP2'!$E$2:$E$557,'Infos Relatório'!$B280,'Faturamento SP2'!$Z$2:$Z$557,'Infos Relatório'!C$1)</f>
        <v>0</v>
      </c>
      <c r="E280" s="55">
        <f>SUMIFS('Faturamento SP2'!$J$2:$J$557,'Faturamento SP2'!$D$2:$D$557,'Infos Relatório'!$B$245,'Faturamento SP2'!$E$2:$E$557,'Infos Relatório'!$B280,'Faturamento SP2'!$Z$2:$Z$557,'Infos Relatório'!C$1)</f>
        <v>0</v>
      </c>
      <c r="F280" s="15">
        <f>SUMIFS('Faturamento SP2'!$O$2:$O$557,'Faturamento SP2'!$D$2:$D$557,'Infos Relatório'!$B$245,'Faturamento SP2'!$E$2:$E$557,'Infos Relatório'!$B280,'Faturamento SP2'!$Z$2:$Z$557,'Infos Relatório'!C$1,'Faturamento SP2'!$T$2:$T$557,"Sim")+SUMIFS('Faturamento SP2'!$P$2:$P$557,'Faturamento SP2'!$D$2:$D$557,'Infos Relatório'!$B$245,'Faturamento SP2'!$E$2:$E$557,'Infos Relatório'!$B280,'Faturamento SP2'!$Z$2:$Z$557,'Infos Relatório'!C$1,'Faturamento SP2'!$T$2:$T$557,"Sim")</f>
        <v>0</v>
      </c>
      <c r="G280" s="60" t="e">
        <f t="shared" si="96"/>
        <v>#DIV/0!</v>
      </c>
      <c r="H280" s="24">
        <f>SUMIFS('Faturamento SP2'!$H$2:$H$557,'Faturamento SP2'!$D$2:$D$557,'Infos Relatório'!$B$245,'Faturamento SP2'!$E$2:$E$557,'Infos Relatório'!$B280,'Faturamento SP2'!$Z$2:$Z$557,'Infos Relatório'!C$1)</f>
        <v>0</v>
      </c>
      <c r="I280" s="23">
        <f>COUNTIFS('Faturamento SP2'!$D$2:$D$557,'Infos Relatório'!$B$245,'Faturamento SP2'!$E$2:$E$557,'Infos Relatório'!$B280,'Faturamento SP2'!$Z$2:$Z$557,'Infos Relatório'!I$1)</f>
        <v>0</v>
      </c>
      <c r="J280" s="14">
        <f>SUMIFS('Faturamento SP2'!$G$2:$G$557,'Faturamento SP2'!$D$2:$D$557,'Infos Relatório'!$B$245,'Faturamento SP2'!$E$2:$E$557,'Infos Relatório'!$B280,'Faturamento SP2'!$Z$2:$Z$557,'Infos Relatório'!I$1)</f>
        <v>0</v>
      </c>
      <c r="K280" s="55">
        <f>SUMIFS('Faturamento SP2'!$J$2:$J$557,'Faturamento SP2'!$D$2:$D$557,'Infos Relatório'!$B$245,'Faturamento SP2'!$E$2:$E$557,'Infos Relatório'!$B280,'Faturamento SP2'!$Z$2:$Z$557,'Infos Relatório'!I$1)</f>
        <v>0</v>
      </c>
      <c r="L280" s="15">
        <f>SUMIFS('Faturamento SP2'!$O$2:$O$557,'Faturamento SP2'!$D$2:$D$557,'Infos Relatório'!$B$245,'Faturamento SP2'!$E$2:$E$557,'Infos Relatório'!$B280,'Faturamento SP2'!$Z$2:$Z$557,'Infos Relatório'!I$1,'Faturamento SP2'!$T$2:$T$557,"Sim")+SUMIFS('Faturamento SP2'!$P$2:$P$557,'Faturamento SP2'!$D$2:$D$557,'Infos Relatório'!$B$245,'Faturamento SP2'!$E$2:$E$557,'Infos Relatório'!$B280,'Faturamento SP2'!$Z$2:$Z$557,'Infos Relatório'!I$1,'Faturamento SP2'!$T$2:$T$557,"Sim")</f>
        <v>0</v>
      </c>
      <c r="M280" s="27" t="e">
        <f t="shared" si="97"/>
        <v>#DIV/0!</v>
      </c>
      <c r="N280" s="24">
        <f>SUMIFS('Faturamento SP2'!$H$2:$H$557,'Faturamento SP2'!$D$2:$D$557,'Infos Relatório'!$B$245,'Faturamento SP2'!$E$2:$E$557,'Infos Relatório'!$B280,'Faturamento SP2'!$Z$2:$Z$557,'Infos Relatório'!I$1)</f>
        <v>0</v>
      </c>
      <c r="O280" s="23">
        <f>COUNTIFS('Faturamento SP2'!$D$2:$D$557,'Infos Relatório'!$B$245,'Faturamento SP2'!$E$2:$E$557,'Infos Relatório'!$B280,'Faturamento SP2'!$Z$2:$Z$557,'Infos Relatório'!O$1)</f>
        <v>0</v>
      </c>
      <c r="P280" s="14">
        <f>SUMIFS('Faturamento SP2'!$G$2:$G$557,'Faturamento SP2'!$D$2:$D$557,'Infos Relatório'!$B$245,'Faturamento SP2'!$E$2:$E$557,'Infos Relatório'!$B280,'Faturamento SP2'!$Z$2:$Z$557,'Infos Relatório'!O$1)</f>
        <v>0</v>
      </c>
      <c r="Q280" s="14">
        <f>SUMIFS('Faturamento SP2'!$J$2:$J$557,'Faturamento SP2'!$D$2:$D$557,'Infos Relatório'!$B$245,'Faturamento SP2'!$E$2:$E$557,'Infos Relatório'!$B280,'Faturamento SP2'!$Z$2:$Z$557,'Infos Relatório'!O$1)</f>
        <v>0</v>
      </c>
      <c r="R280" s="15">
        <f>SUMIFS('Faturamento SP2'!$O$2:$O$557,'Faturamento SP2'!$D$2:$D$557,'Infos Relatório'!$B$245,'Faturamento SP2'!$E$2:$E$557,'Infos Relatório'!$B280,'Faturamento SP2'!$Z$2:$Z$557,'Infos Relatório'!O$1,'Faturamento SP2'!$T$2:$T$557,"Sim")+SUMIFS('Faturamento SP2'!$P$2:$P$557,'Faturamento SP2'!$D$2:$D$557,'Infos Relatório'!$B$245,'Faturamento SP2'!$E$2:$E$557,'Infos Relatório'!$B280,'Faturamento SP2'!$Z$2:$Z$557,'Infos Relatório'!O$1,'Faturamento SP2'!$T$2:$T$557,"Sim")</f>
        <v>0</v>
      </c>
      <c r="S280" s="27" t="e">
        <f t="shared" si="98"/>
        <v>#DIV/0!</v>
      </c>
      <c r="T280" s="24">
        <f>SUMIFS('Faturamento SP2'!$H$2:$H$557,'Faturamento SP2'!$D$2:$D$557,'Infos Relatório'!$B$245,'Faturamento SP2'!$E$2:$E$557,'Infos Relatório'!$B280,'Faturamento SP2'!$Z$2:$Z$557,'Infos Relatório'!O$1)</f>
        <v>0</v>
      </c>
      <c r="U280" s="23">
        <f>COUNTIFS('Faturamento SP2'!$D$2:$D$557,'Infos Relatório'!$B$245,'Faturamento SP2'!$E$2:$E$557,'Infos Relatório'!$B280,'Faturamento SP2'!$Z$2:$Z$557,'Infos Relatório'!U$1)</f>
        <v>0</v>
      </c>
      <c r="V280" s="14">
        <f>SUMIFS('Faturamento SP2'!$G$2:$G$557,'Faturamento SP2'!$D$2:$D$557,'Infos Relatório'!$B$245,'Faturamento SP2'!$E$2:$E$557,'Infos Relatório'!$B280,'Faturamento SP2'!$Z$2:$Z$557,'Infos Relatório'!U$1)</f>
        <v>0</v>
      </c>
      <c r="W280" s="14">
        <f>SUMIFS('Faturamento SP2'!$J$2:$J$557,'Faturamento SP2'!$D$2:$D$557,'Infos Relatório'!$B$245,'Faturamento SP2'!$E$2:$E$557,'Infos Relatório'!$B280,'Faturamento SP2'!$Z$2:$Z$557,'Infos Relatório'!U$1)</f>
        <v>0</v>
      </c>
      <c r="X280" s="15">
        <f>SUMIFS('Faturamento SP2'!$O$2:$O$557,'Faturamento SP2'!$D$2:$D$557,'Infos Relatório'!$B$245,'Faturamento SP2'!$E$2:$E$557,'Infos Relatório'!$B280,'Faturamento SP2'!$Z$2:$Z$557,'Infos Relatório'!U$1,'Faturamento SP2'!$T$2:$T$557,"Sim")+SUMIFS('Faturamento SP2'!$P$2:$P$557,'Faturamento SP2'!$D$2:$D$557,'Infos Relatório'!$B$245,'Faturamento SP2'!$E$2:$E$557,'Infos Relatório'!$B280,'Faturamento SP2'!$Z$2:$Z$557,'Infos Relatório'!U$1,'Faturamento SP2'!$T$2:$T$557,"Sim")</f>
        <v>0</v>
      </c>
      <c r="Y280" s="27" t="e">
        <f t="shared" si="99"/>
        <v>#DIV/0!</v>
      </c>
      <c r="Z280" s="24">
        <f>SUMIFS('Faturamento SP2'!$H$2:$H$557,'Faturamento SP2'!$D$2:$D$557,'Infos Relatório'!$B$245,'Faturamento SP2'!$E$2:$E$557,'Infos Relatório'!$B280,'Faturamento SP2'!$Z$2:$Z$557,'Infos Relatório'!U$1)</f>
        <v>0</v>
      </c>
      <c r="AA280" s="23">
        <f>COUNTIFS('Faturamento SP2'!$D$2:$D$557,'Infos Relatório'!$B$245,'Faturamento SP2'!$E$2:$E$557,'Infos Relatório'!$B280,'Faturamento SP2'!$Z$2:$Z$557,'Infos Relatório'!AA$1)</f>
        <v>0</v>
      </c>
      <c r="AB280" s="14">
        <f>SUMIFS('Faturamento SP2'!$G$2:$G$557,'Faturamento SP2'!$D$2:$D$557,'Infos Relatório'!$B$245,'Faturamento SP2'!$E$2:$E$557,'Infos Relatório'!$B280,'Faturamento SP2'!$Z$2:$Z$557,'Infos Relatório'!AA$1)</f>
        <v>0</v>
      </c>
      <c r="AC280" s="14">
        <f>SUMIFS('Faturamento SP2'!$J$2:$J$557,'Faturamento SP2'!$D$2:$D$557,'Infos Relatório'!$B$245,'Faturamento SP2'!$E$2:$E$557,'Infos Relatório'!$B280,'Faturamento SP2'!$Z$2:$Z$557,'Infos Relatório'!AA$1)</f>
        <v>0</v>
      </c>
      <c r="AD280" s="15">
        <f>SUMIFS('Faturamento SP2'!$O$2:$O$557,'Faturamento SP2'!$D$2:$D$557,'Infos Relatório'!$B$245,'Faturamento SP2'!$E$2:$E$557,'Infos Relatório'!$B280,'Faturamento SP2'!$Z$2:$Z$557,'Infos Relatório'!AA$1,'Faturamento SP2'!$T$2:$T$557,"Sim")+SUMIFS('Faturamento SP2'!$P$2:$P$557,'Faturamento SP2'!$D$2:$D$557,'Infos Relatório'!$B$245,'Faturamento SP2'!$E$2:$E$557,'Infos Relatório'!$B280,'Faturamento SP2'!$Z$2:$Z$557,'Infos Relatório'!AA$1,'Faturamento SP2'!$T$2:$T$557,"Sim")</f>
        <v>0</v>
      </c>
      <c r="AE280" s="27" t="e">
        <f t="shared" si="100"/>
        <v>#DIV/0!</v>
      </c>
      <c r="AF280" s="24">
        <f>SUMIFS('Faturamento SP2'!$H$2:$H$557,'Faturamento SP2'!$D$2:$D$557,'Infos Relatório'!$B$245,'Faturamento SP2'!$E$2:$E$557,'Infos Relatório'!$B280,'Faturamento SP2'!$Z$2:$Z$557,'Infos Relatório'!AA$1)</f>
        <v>0</v>
      </c>
      <c r="AG280" s="23">
        <f>COUNTIFS('Faturamento SP2'!$D$2:$D$557,'Infos Relatório'!$B$245,'Faturamento SP2'!$E$2:$E$557,'Infos Relatório'!$B280,'Faturamento SP2'!$Z$2:$Z$557,'Infos Relatório'!AG$1)</f>
        <v>0</v>
      </c>
      <c r="AH280" s="14">
        <f>SUMIFS('Faturamento SP2'!$G$2:$G$557,'Faturamento SP2'!$D$2:$D$557,'Infos Relatório'!$B$245,'Faturamento SP2'!$E$2:$E$557,'Infos Relatório'!$B280,'Faturamento SP2'!$Z$2:$Z$557,'Infos Relatório'!AG$1)</f>
        <v>0</v>
      </c>
      <c r="AI280" s="14">
        <f>SUMIFS('Faturamento SP2'!$J$2:$J$557,'Faturamento SP2'!$D$2:$D$557,'Infos Relatório'!$B$245,'Faturamento SP2'!$E$2:$E$557,'Infos Relatório'!$B280,'Faturamento SP2'!$Z$2:$Z$557,'Infos Relatório'!AG$1)</f>
        <v>0</v>
      </c>
      <c r="AJ280" s="15">
        <f>SUMIFS('Faturamento SP2'!$O$2:$O$557,'Faturamento SP2'!$D$2:$D$557,'Infos Relatório'!$B$245,'Faturamento SP2'!$E$2:$E$557,'Infos Relatório'!$B280,'Faturamento SP2'!$Z$2:$Z$557,'Infos Relatório'!AG$1,'Faturamento SP2'!$T$2:$T$557,"Sim")+SUMIFS('Faturamento SP2'!$P$2:$P$557,'Faturamento SP2'!$D$2:$D$557,'Infos Relatório'!$B$245,'Faturamento SP2'!$E$2:$E$557,'Infos Relatório'!$B280,'Faturamento SP2'!$Z$2:$Z$557,'Infos Relatório'!AG$1,'Faturamento SP2'!$T$2:$T$557,"Sim")</f>
        <v>0</v>
      </c>
      <c r="AK280" s="27" t="e">
        <f t="shared" si="101"/>
        <v>#DIV/0!</v>
      </c>
      <c r="AL280" s="24">
        <f>SUMIFS('Faturamento SP2'!$H$2:$H$557,'Faturamento SP2'!$D$2:$D$557,'Infos Relatório'!$B$245,'Faturamento SP2'!$E$2:$E$557,'Infos Relatório'!$B280,'Faturamento SP2'!$Z$2:$Z$557,'Infos Relatório'!AG$1)</f>
        <v>0</v>
      </c>
      <c r="AM280" s="23">
        <f>COUNTIFS('Faturamento SP2'!$D$2:$D$557,'Infos Relatório'!$B$245,'Faturamento SP2'!$E$2:$E$557,'Infos Relatório'!$B280,'Faturamento SP2'!$Z$2:$Z$557,'Infos Relatório'!AM$1)</f>
        <v>0</v>
      </c>
      <c r="AN280" s="14">
        <f>SUMIFS('Faturamento SP2'!$G$2:$G$557,'Faturamento SP2'!$D$2:$D$557,'Infos Relatório'!$B$245,'Faturamento SP2'!$E$2:$E$557,'Infos Relatório'!$B280,'Faturamento SP2'!$Z$2:$Z$557,'Infos Relatório'!AM$1)</f>
        <v>0</v>
      </c>
      <c r="AO280" s="14">
        <f>SUMIFS('Faturamento SP2'!$J$2:$J$557,'Faturamento SP2'!$D$2:$D$557,'Infos Relatório'!$B$245,'Faturamento SP2'!$E$2:$E$557,'Infos Relatório'!$B280,'Faturamento SP2'!$Z$2:$Z$557,'Infos Relatório'!AM$1)</f>
        <v>0</v>
      </c>
      <c r="AP280" s="15">
        <f>SUMIFS('Faturamento SP2'!$O$2:$O$557,'Faturamento SP2'!$D$2:$D$557,'Infos Relatório'!$B$245,'Faturamento SP2'!$E$2:$E$557,'Infos Relatório'!$B280,'Faturamento SP2'!$Z$2:$Z$557,'Infos Relatório'!AM$1,'Faturamento SP2'!$T$2:$T$557,"Sim")+SUMIFS('Faturamento SP2'!$P$2:$P$557,'Faturamento SP2'!$D$2:$D$557,'Infos Relatório'!$B$245,'Faturamento SP2'!$E$2:$E$557,'Infos Relatório'!$B280,'Faturamento SP2'!$Z$2:$Z$557,'Infos Relatório'!AM$1,'Faturamento SP2'!$T$2:$T$557,"Sim")</f>
        <v>0</v>
      </c>
      <c r="AQ280" s="27" t="e">
        <f t="shared" si="102"/>
        <v>#DIV/0!</v>
      </c>
      <c r="AR280" s="24">
        <f>SUMIFS('Faturamento SP2'!$H$2:$H$557,'Faturamento SP2'!$D$2:$D$557,'Infos Relatório'!$B$245,'Faturamento SP2'!$E$2:$E$557,'Infos Relatório'!$B280,'Faturamento SP2'!$Z$2:$Z$557,'Infos Relatório'!AM$1)</f>
        <v>0</v>
      </c>
      <c r="AS280" s="23">
        <f>COUNTIFS('Faturamento SP2'!$D$2:$D$557,'Infos Relatório'!$B$245,'Faturamento SP2'!$E$2:$E$557,'Infos Relatório'!$B280,'Faturamento SP2'!$Z$2:$Z$557,'Infos Relatório'!AS$1)</f>
        <v>0</v>
      </c>
      <c r="AT280" s="14">
        <f>SUMIFS('Faturamento SP2'!$G$2:$G$557,'Faturamento SP2'!$D$2:$D$557,'Infos Relatório'!$B$245,'Faturamento SP2'!$E$2:$E$557,'Infos Relatório'!$B280,'Faturamento SP2'!$Z$2:$Z$557,'Infos Relatório'!AS$1)</f>
        <v>0</v>
      </c>
      <c r="AU280" s="14">
        <f>SUMIFS('Faturamento SP2'!$J$2:$J$557,'Faturamento SP2'!$D$2:$D$557,'Infos Relatório'!$B$245,'Faturamento SP2'!$E$2:$E$557,'Infos Relatório'!$B280,'Faturamento SP2'!$Z$2:$Z$557,'Infos Relatório'!AS$1)</f>
        <v>0</v>
      </c>
      <c r="AV280" s="15">
        <f>SUMIFS('Faturamento SP2'!$O$2:$O$557,'Faturamento SP2'!$D$2:$D$557,'Infos Relatório'!$B$245,'Faturamento SP2'!$E$2:$E$557,'Infos Relatório'!$B280,'Faturamento SP2'!$Z$2:$Z$557,'Infos Relatório'!AS$1,'Faturamento SP2'!$T$2:$T$557,"Sim")+SUMIFS('Faturamento SP2'!$P$2:$P$557,'Faturamento SP2'!$D$2:$D$557,'Infos Relatório'!$B$245,'Faturamento SP2'!$E$2:$E$557,'Infos Relatório'!$B280,'Faturamento SP2'!$Z$2:$Z$557,'Infos Relatório'!AS$1,'Faturamento SP2'!$T$2:$T$557,"Sim")</f>
        <v>0</v>
      </c>
      <c r="AW280" s="27" t="e">
        <f t="shared" si="103"/>
        <v>#DIV/0!</v>
      </c>
      <c r="AX280" s="24">
        <f>SUMIFS('Faturamento SP2'!$H$2:$H$557,'Faturamento SP2'!$D$2:$D$557,'Infos Relatório'!$B$245,'Faturamento SP2'!$E$2:$E$557,'Infos Relatório'!$B280,'Faturamento SP2'!$Z$2:$Z$557,'Infos Relatório'!AS$1)</f>
        <v>0</v>
      </c>
      <c r="AY280" s="23">
        <f>COUNTIFS('Faturamento SP2'!$D$2:$D$557,'Infos Relatório'!$B$245,'Faturamento SP2'!$E$2:$E$557,'Infos Relatório'!$B280,'Faturamento SP2'!$Z$2:$Z$557,'Infos Relatório'!AY$1)</f>
        <v>0</v>
      </c>
      <c r="AZ280" s="14">
        <f>SUMIFS('Faturamento SP2'!$G$2:$G$557,'Faturamento SP2'!$D$2:$D$557,'Infos Relatório'!$B$245,'Faturamento SP2'!$E$2:$E$557,'Infos Relatório'!$B280,'Faturamento SP2'!$Z$2:$Z$557,'Infos Relatório'!AY$1)</f>
        <v>0</v>
      </c>
      <c r="BA280" s="14">
        <f>SUMIFS('Faturamento SP2'!$J$2:$J$557,'Faturamento SP2'!$D$2:$D$557,'Infos Relatório'!$B$245,'Faturamento SP2'!$E$2:$E$557,'Infos Relatório'!$B280,'Faturamento SP2'!$Z$2:$Z$557,'Infos Relatório'!AY$1)</f>
        <v>0</v>
      </c>
      <c r="BB280" s="15">
        <f>SUMIFS('Faturamento SP2'!$O$2:$O$557,'Faturamento SP2'!$D$2:$D$557,'Infos Relatório'!$B$245,'Faturamento SP2'!$E$2:$E$557,'Infos Relatório'!$B280,'Faturamento SP2'!$Z$2:$Z$557,'Infos Relatório'!AY$1,'Faturamento SP2'!$T$2:$T$557,"Sim")+SUMIFS('Faturamento SP2'!$P$2:$P$557,'Faturamento SP2'!$D$2:$D$557,'Infos Relatório'!$B$245,'Faturamento SP2'!$E$2:$E$557,'Infos Relatório'!$B280,'Faturamento SP2'!$Z$2:$Z$557,'Infos Relatório'!AY$1,'Faturamento SP2'!$T$2:$T$557,"Sim")</f>
        <v>0</v>
      </c>
      <c r="BC280" s="27" t="e">
        <f t="shared" si="104"/>
        <v>#DIV/0!</v>
      </c>
      <c r="BD280" s="24">
        <f>SUMIFS('Faturamento SP2'!$H$2:$H$557,'Faturamento SP2'!$D$2:$D$557,'Infos Relatório'!$B$245,'Faturamento SP2'!$E$2:$E$557,'Infos Relatório'!$B280,'Faturamento SP2'!$Z$2:$Z$557,'Infos Relatório'!AY$1)</f>
        <v>0</v>
      </c>
      <c r="BE280" s="23">
        <f>COUNTIFS('Faturamento SP2'!$D$2:$D$557,'Infos Relatório'!$B$245,'Faturamento SP2'!$E$2:$E$557,'Infos Relatório'!$B280,'Faturamento SP2'!$Z$2:$Z$557,'Infos Relatório'!BE$1)</f>
        <v>0</v>
      </c>
      <c r="BF280" s="14">
        <f>SUMIFS('Faturamento SP2'!$G$2:$G$557,'Faturamento SP2'!$D$2:$D$557,'Infos Relatório'!$B$245,'Faturamento SP2'!$E$2:$E$557,'Infos Relatório'!$B280,'Faturamento SP2'!$Z$2:$Z$557,'Infos Relatório'!BE$1)</f>
        <v>0</v>
      </c>
      <c r="BG280" s="14">
        <f>SUMIFS('Faturamento SP2'!$J$2:$J$557,'Faturamento SP2'!$D$2:$D$557,'Infos Relatório'!$B$245,'Faturamento SP2'!$E$2:$E$557,'Infos Relatório'!$B280,'Faturamento SP2'!$Z$2:$Z$557,'Infos Relatório'!BE$1)</f>
        <v>0</v>
      </c>
      <c r="BH280" s="15">
        <f>SUMIFS('Faturamento SP2'!$O$2:$O$557,'Faturamento SP2'!$D$2:$D$557,'Infos Relatório'!$B$245,'Faturamento SP2'!$E$2:$E$557,'Infos Relatório'!$B280,'Faturamento SP2'!$Z$2:$Z$557,'Infos Relatório'!BE$1,'Faturamento SP2'!$T$2:$T$557,"Sim")+SUMIFS('Faturamento SP2'!$P$2:$P$557,'Faturamento SP2'!$D$2:$D$557,'Infos Relatório'!$B$245,'Faturamento SP2'!$E$2:$E$557,'Infos Relatório'!$B280,'Faturamento SP2'!$Z$2:$Z$557,'Infos Relatório'!BE$1,'Faturamento SP2'!$T$2:$T$557,"Sim")</f>
        <v>0</v>
      </c>
      <c r="BI280" s="27" t="e">
        <f t="shared" si="105"/>
        <v>#DIV/0!</v>
      </c>
      <c r="BJ280" s="24">
        <f>SUMIFS('Faturamento SP2'!$H$2:$H$557,'Faturamento SP2'!$D$2:$D$557,'Infos Relatório'!$B$245,'Faturamento SP2'!$E$2:$E$557,'Infos Relatório'!$B280,'Faturamento SP2'!$Z$2:$Z$557,'Infos Relatório'!BE$1)</f>
        <v>0</v>
      </c>
      <c r="BK280" s="23">
        <f>COUNTIFS('Faturamento SP2'!$D$2:$D$557,'Infos Relatório'!$B$245,'Faturamento SP2'!$E$2:$E$557,'Infos Relatório'!$B280,'Faturamento SP2'!$Z$2:$Z$557,'Infos Relatório'!BK$1)</f>
        <v>0</v>
      </c>
      <c r="BL280" s="14">
        <f>SUMIFS('Faturamento SP2'!$G$2:$G$557,'Faturamento SP2'!$D$2:$D$557,'Infos Relatório'!$B$245,'Faturamento SP2'!$E$2:$E$557,'Infos Relatório'!$B280,'Faturamento SP2'!$Z$2:$Z$557,'Infos Relatório'!BK$1)</f>
        <v>0</v>
      </c>
      <c r="BM280" s="14">
        <f>SUMIFS('Faturamento SP2'!$J$2:$J$557,'Faturamento SP2'!$D$2:$D$557,'Infos Relatório'!$B$245,'Faturamento SP2'!$E$2:$E$557,'Infos Relatório'!$B280,'Faturamento SP2'!$Z$2:$Z$557,'Infos Relatório'!BK$1)</f>
        <v>0</v>
      </c>
      <c r="BN280" s="15">
        <f>SUMIFS('Faturamento SP2'!$O$2:$O$557,'Faturamento SP2'!$D$2:$D$557,'Infos Relatório'!$B$245,'Faturamento SP2'!$E$2:$E$557,'Infos Relatório'!$B280,'Faturamento SP2'!$Z$2:$Z$557,'Infos Relatório'!BK$1,'Faturamento SP2'!$T$2:$T$557,"Sim")+SUMIFS('Faturamento SP2'!$P$2:$P$557,'Faturamento SP2'!$D$2:$D$557,'Infos Relatório'!$B$245,'Faturamento SP2'!$E$2:$E$557,'Infos Relatório'!$B280,'Faturamento SP2'!$Z$2:$Z$557,'Infos Relatório'!BK$1,'Faturamento SP2'!$T$2:$T$557,"Sim")</f>
        <v>0</v>
      </c>
      <c r="BO280" s="27" t="e">
        <f t="shared" si="106"/>
        <v>#DIV/0!</v>
      </c>
      <c r="BP280" s="24">
        <f>SUMIFS('Faturamento SP2'!$H$2:$H$557,'Faturamento SP2'!$D$2:$D$557,'Infos Relatório'!$B$245,'Faturamento SP2'!$E$2:$E$557,'Infos Relatório'!$B280,'Faturamento SP2'!$Z$2:$Z$557,'Infos Relatório'!BK$1)</f>
        <v>0</v>
      </c>
      <c r="BQ280" s="23">
        <f>COUNTIFS('Faturamento SP2'!$D$2:$D$557,'Infos Relatório'!$B$245,'Faturamento SP2'!$E$2:$E$557,'Infos Relatório'!$B280,'Faturamento SP2'!$Z$2:$Z$557,'Infos Relatório'!BQ$1)</f>
        <v>0</v>
      </c>
      <c r="BR280" s="14">
        <f>SUMIFS('Faturamento SP2'!$G$2:$G$557,'Faturamento SP2'!$D$2:$D$557,'Infos Relatório'!$B$245,'Faturamento SP2'!$E$2:$E$557,'Infos Relatório'!$B280,'Faturamento SP2'!$Z$2:$Z$557,'Infos Relatório'!BQ$1)</f>
        <v>0</v>
      </c>
      <c r="BS280" s="14">
        <f>SUMIFS('Faturamento SP2'!$J$2:$J$557,'Faturamento SP2'!$D$2:$D$557,'Infos Relatório'!$B$245,'Faturamento SP2'!$E$2:$E$557,'Infos Relatório'!$B280,'Faturamento SP2'!$Z$2:$Z$557,'Infos Relatório'!BQ$1)</f>
        <v>0</v>
      </c>
      <c r="BT280" s="15">
        <f>SUMIFS('Faturamento SP2'!$O$2:$O$557,'Faturamento SP2'!$D$2:$D$557,'Infos Relatório'!$B$245,'Faturamento SP2'!$E$2:$E$557,'Infos Relatório'!$B280,'Faturamento SP2'!$Z$2:$Z$557,'Infos Relatório'!BQ$1,'Faturamento SP2'!$T$2:$T$557,"Sim")+SUMIFS('Faturamento SP2'!$P$2:$P$557,'Faturamento SP2'!$D$2:$D$557,'Infos Relatório'!$B$245,'Faturamento SP2'!$E$2:$E$557,'Infos Relatório'!$B280,'Faturamento SP2'!$Z$2:$Z$557,'Infos Relatório'!BQ$1,'Faturamento SP2'!$T$2:$T$557,"Sim")</f>
        <v>0</v>
      </c>
      <c r="BU280" s="27" t="e">
        <f t="shared" si="107"/>
        <v>#DIV/0!</v>
      </c>
      <c r="BV280" s="24">
        <f>SUMIFS('Faturamento SP2'!$H$2:$H$557,'Faturamento SP2'!$D$2:$D$557,'Infos Relatório'!$B$245,'Faturamento SP2'!$E$2:$E$557,'Infos Relatório'!$B280,'Faturamento SP2'!$Z$2:$Z$557,'Infos Relatório'!BQ$1)</f>
        <v>0</v>
      </c>
    </row>
    <row r="281" spans="2:74">
      <c r="B281" s="17" t="s">
        <v>272</v>
      </c>
      <c r="C281" s="23">
        <f>COUNTIFS('Faturamento SP2'!$D$2:$D$557,'Infos Relatório'!$B$245,'Faturamento SP2'!$E$2:$E$557,'Infos Relatório'!$B281,'Faturamento SP2'!$Z$2:$Z$557,'Infos Relatório'!C$1)</f>
        <v>0</v>
      </c>
      <c r="D281" s="14">
        <f>SUMIFS('Faturamento SP2'!$G$2:$G$557,'Faturamento SP2'!$D$2:$D$557,'Infos Relatório'!$B$245,'Faturamento SP2'!$E$2:$E$557,'Infos Relatório'!$B281,'Faturamento SP2'!$Z$2:$Z$557,'Infos Relatório'!C$1)</f>
        <v>0</v>
      </c>
      <c r="E281" s="55">
        <f>SUMIFS('Faturamento SP2'!$J$2:$J$557,'Faturamento SP2'!$D$2:$D$557,'Infos Relatório'!$B$245,'Faturamento SP2'!$E$2:$E$557,'Infos Relatório'!$B281,'Faturamento SP2'!$Z$2:$Z$557,'Infos Relatório'!C$1)</f>
        <v>0</v>
      </c>
      <c r="F281" s="15">
        <f>SUMIFS('Faturamento SP2'!$O$2:$O$557,'Faturamento SP2'!$D$2:$D$557,'Infos Relatório'!$B$245,'Faturamento SP2'!$E$2:$E$557,'Infos Relatório'!$B281,'Faturamento SP2'!$Z$2:$Z$557,'Infos Relatório'!C$1,'Faturamento SP2'!$T$2:$T$557,"Sim")+SUMIFS('Faturamento SP2'!$P$2:$P$557,'Faturamento SP2'!$D$2:$D$557,'Infos Relatório'!$B$245,'Faturamento SP2'!$E$2:$E$557,'Infos Relatório'!$B281,'Faturamento SP2'!$Z$2:$Z$557,'Infos Relatório'!C$1,'Faturamento SP2'!$T$2:$T$557,"Sim")</f>
        <v>0</v>
      </c>
      <c r="G281" s="60" t="e">
        <f t="shared" si="96"/>
        <v>#DIV/0!</v>
      </c>
      <c r="H281" s="24">
        <f>SUMIFS('Faturamento SP2'!$H$2:$H$557,'Faturamento SP2'!$D$2:$D$557,'Infos Relatório'!$B$245,'Faturamento SP2'!$E$2:$E$557,'Infos Relatório'!$B281,'Faturamento SP2'!$Z$2:$Z$557,'Infos Relatório'!C$1)</f>
        <v>0</v>
      </c>
      <c r="I281" s="23">
        <f>COUNTIFS('Faturamento SP2'!$D$2:$D$557,'Infos Relatório'!$B$245,'Faturamento SP2'!$E$2:$E$557,'Infos Relatório'!$B281,'Faturamento SP2'!$Z$2:$Z$557,'Infos Relatório'!I$1)</f>
        <v>0</v>
      </c>
      <c r="J281" s="14">
        <f>SUMIFS('Faturamento SP2'!$G$2:$G$557,'Faturamento SP2'!$D$2:$D$557,'Infos Relatório'!$B$245,'Faturamento SP2'!$E$2:$E$557,'Infos Relatório'!$B281,'Faturamento SP2'!$Z$2:$Z$557,'Infos Relatório'!I$1)</f>
        <v>0</v>
      </c>
      <c r="K281" s="55">
        <f>SUMIFS('Faturamento SP2'!$J$2:$J$557,'Faturamento SP2'!$D$2:$D$557,'Infos Relatório'!$B$245,'Faturamento SP2'!$E$2:$E$557,'Infos Relatório'!$B281,'Faturamento SP2'!$Z$2:$Z$557,'Infos Relatório'!I$1)</f>
        <v>0</v>
      </c>
      <c r="L281" s="15">
        <f>SUMIFS('Faturamento SP2'!$O$2:$O$557,'Faturamento SP2'!$D$2:$D$557,'Infos Relatório'!$B$245,'Faturamento SP2'!$E$2:$E$557,'Infos Relatório'!$B281,'Faturamento SP2'!$Z$2:$Z$557,'Infos Relatório'!I$1,'Faturamento SP2'!$T$2:$T$557,"Sim")+SUMIFS('Faturamento SP2'!$P$2:$P$557,'Faturamento SP2'!$D$2:$D$557,'Infos Relatório'!$B$245,'Faturamento SP2'!$E$2:$E$557,'Infos Relatório'!$B281,'Faturamento SP2'!$Z$2:$Z$557,'Infos Relatório'!I$1,'Faturamento SP2'!$T$2:$T$557,"Sim")</f>
        <v>0</v>
      </c>
      <c r="M281" s="27" t="e">
        <f t="shared" si="97"/>
        <v>#DIV/0!</v>
      </c>
      <c r="N281" s="24">
        <f>SUMIFS('Faturamento SP2'!$H$2:$H$557,'Faturamento SP2'!$D$2:$D$557,'Infos Relatório'!$B$245,'Faturamento SP2'!$E$2:$E$557,'Infos Relatório'!$B281,'Faturamento SP2'!$Z$2:$Z$557,'Infos Relatório'!I$1)</f>
        <v>0</v>
      </c>
      <c r="O281" s="23">
        <f>COUNTIFS('Faturamento SP2'!$D$2:$D$557,'Infos Relatório'!$B$245,'Faturamento SP2'!$E$2:$E$557,'Infos Relatório'!$B281,'Faturamento SP2'!$Z$2:$Z$557,'Infos Relatório'!O$1)</f>
        <v>0</v>
      </c>
      <c r="P281" s="14">
        <f>SUMIFS('Faturamento SP2'!$G$2:$G$557,'Faturamento SP2'!$D$2:$D$557,'Infos Relatório'!$B$245,'Faturamento SP2'!$E$2:$E$557,'Infos Relatório'!$B281,'Faturamento SP2'!$Z$2:$Z$557,'Infos Relatório'!O$1)</f>
        <v>0</v>
      </c>
      <c r="Q281" s="14">
        <f>SUMIFS('Faturamento SP2'!$J$2:$J$557,'Faturamento SP2'!$D$2:$D$557,'Infos Relatório'!$B$245,'Faturamento SP2'!$E$2:$E$557,'Infos Relatório'!$B281,'Faturamento SP2'!$Z$2:$Z$557,'Infos Relatório'!O$1)</f>
        <v>0</v>
      </c>
      <c r="R281" s="15">
        <f>SUMIFS('Faturamento SP2'!$O$2:$O$557,'Faturamento SP2'!$D$2:$D$557,'Infos Relatório'!$B$245,'Faturamento SP2'!$E$2:$E$557,'Infos Relatório'!$B281,'Faturamento SP2'!$Z$2:$Z$557,'Infos Relatório'!O$1,'Faturamento SP2'!$T$2:$T$557,"Sim")+SUMIFS('Faturamento SP2'!$P$2:$P$557,'Faturamento SP2'!$D$2:$D$557,'Infos Relatório'!$B$245,'Faturamento SP2'!$E$2:$E$557,'Infos Relatório'!$B281,'Faturamento SP2'!$Z$2:$Z$557,'Infos Relatório'!O$1,'Faturamento SP2'!$T$2:$T$557,"Sim")</f>
        <v>0</v>
      </c>
      <c r="S281" s="27" t="e">
        <f t="shared" si="98"/>
        <v>#DIV/0!</v>
      </c>
      <c r="T281" s="24">
        <f>SUMIFS('Faturamento SP2'!$H$2:$H$557,'Faturamento SP2'!$D$2:$D$557,'Infos Relatório'!$B$245,'Faturamento SP2'!$E$2:$E$557,'Infos Relatório'!$B281,'Faturamento SP2'!$Z$2:$Z$557,'Infos Relatório'!O$1)</f>
        <v>0</v>
      </c>
      <c r="U281" s="23">
        <f>COUNTIFS('Faturamento SP2'!$D$2:$D$557,'Infos Relatório'!$B$245,'Faturamento SP2'!$E$2:$E$557,'Infos Relatório'!$B281,'Faturamento SP2'!$Z$2:$Z$557,'Infos Relatório'!U$1)</f>
        <v>0</v>
      </c>
      <c r="V281" s="14">
        <f>SUMIFS('Faturamento SP2'!$G$2:$G$557,'Faturamento SP2'!$D$2:$D$557,'Infos Relatório'!$B$245,'Faturamento SP2'!$E$2:$E$557,'Infos Relatório'!$B281,'Faturamento SP2'!$Z$2:$Z$557,'Infos Relatório'!U$1)</f>
        <v>0</v>
      </c>
      <c r="W281" s="14">
        <f>SUMIFS('Faturamento SP2'!$J$2:$J$557,'Faturamento SP2'!$D$2:$D$557,'Infos Relatório'!$B$245,'Faturamento SP2'!$E$2:$E$557,'Infos Relatório'!$B281,'Faturamento SP2'!$Z$2:$Z$557,'Infos Relatório'!U$1)</f>
        <v>0</v>
      </c>
      <c r="X281" s="15">
        <f>SUMIFS('Faturamento SP2'!$O$2:$O$557,'Faturamento SP2'!$D$2:$D$557,'Infos Relatório'!$B$245,'Faturamento SP2'!$E$2:$E$557,'Infos Relatório'!$B281,'Faturamento SP2'!$Z$2:$Z$557,'Infos Relatório'!U$1,'Faturamento SP2'!$T$2:$T$557,"Sim")+SUMIFS('Faturamento SP2'!$P$2:$P$557,'Faturamento SP2'!$D$2:$D$557,'Infos Relatório'!$B$245,'Faturamento SP2'!$E$2:$E$557,'Infos Relatório'!$B281,'Faturamento SP2'!$Z$2:$Z$557,'Infos Relatório'!U$1,'Faturamento SP2'!$T$2:$T$557,"Sim")</f>
        <v>0</v>
      </c>
      <c r="Y281" s="27" t="e">
        <f t="shared" si="99"/>
        <v>#DIV/0!</v>
      </c>
      <c r="Z281" s="24">
        <f>SUMIFS('Faturamento SP2'!$H$2:$H$557,'Faturamento SP2'!$D$2:$D$557,'Infos Relatório'!$B$245,'Faturamento SP2'!$E$2:$E$557,'Infos Relatório'!$B281,'Faturamento SP2'!$Z$2:$Z$557,'Infos Relatório'!U$1)</f>
        <v>0</v>
      </c>
      <c r="AA281" s="23">
        <f>COUNTIFS('Faturamento SP2'!$D$2:$D$557,'Infos Relatório'!$B$245,'Faturamento SP2'!$E$2:$E$557,'Infos Relatório'!$B281,'Faturamento SP2'!$Z$2:$Z$557,'Infos Relatório'!AA$1)</f>
        <v>0</v>
      </c>
      <c r="AB281" s="14">
        <f>SUMIFS('Faturamento SP2'!$G$2:$G$557,'Faturamento SP2'!$D$2:$D$557,'Infos Relatório'!$B$245,'Faturamento SP2'!$E$2:$E$557,'Infos Relatório'!$B281,'Faturamento SP2'!$Z$2:$Z$557,'Infos Relatório'!AA$1)</f>
        <v>0</v>
      </c>
      <c r="AC281" s="14">
        <f>SUMIFS('Faturamento SP2'!$J$2:$J$557,'Faturamento SP2'!$D$2:$D$557,'Infos Relatório'!$B$245,'Faturamento SP2'!$E$2:$E$557,'Infos Relatório'!$B281,'Faturamento SP2'!$Z$2:$Z$557,'Infos Relatório'!AA$1)</f>
        <v>0</v>
      </c>
      <c r="AD281" s="15">
        <f>SUMIFS('Faturamento SP2'!$O$2:$O$557,'Faturamento SP2'!$D$2:$D$557,'Infos Relatório'!$B$245,'Faturamento SP2'!$E$2:$E$557,'Infos Relatório'!$B281,'Faturamento SP2'!$Z$2:$Z$557,'Infos Relatório'!AA$1,'Faturamento SP2'!$T$2:$T$557,"Sim")+SUMIFS('Faturamento SP2'!$P$2:$P$557,'Faturamento SP2'!$D$2:$D$557,'Infos Relatório'!$B$245,'Faturamento SP2'!$E$2:$E$557,'Infos Relatório'!$B281,'Faturamento SP2'!$Z$2:$Z$557,'Infos Relatório'!AA$1,'Faturamento SP2'!$T$2:$T$557,"Sim")</f>
        <v>0</v>
      </c>
      <c r="AE281" s="27" t="e">
        <f t="shared" si="100"/>
        <v>#DIV/0!</v>
      </c>
      <c r="AF281" s="24">
        <f>SUMIFS('Faturamento SP2'!$H$2:$H$557,'Faturamento SP2'!$D$2:$D$557,'Infos Relatório'!$B$245,'Faturamento SP2'!$E$2:$E$557,'Infos Relatório'!$B281,'Faturamento SP2'!$Z$2:$Z$557,'Infos Relatório'!AA$1)</f>
        <v>0</v>
      </c>
      <c r="AG281" s="23">
        <f>COUNTIFS('Faturamento SP2'!$D$2:$D$557,'Infos Relatório'!$B$245,'Faturamento SP2'!$E$2:$E$557,'Infos Relatório'!$B281,'Faturamento SP2'!$Z$2:$Z$557,'Infos Relatório'!AG$1)</f>
        <v>0</v>
      </c>
      <c r="AH281" s="14">
        <f>SUMIFS('Faturamento SP2'!$G$2:$G$557,'Faturamento SP2'!$D$2:$D$557,'Infos Relatório'!$B$245,'Faturamento SP2'!$E$2:$E$557,'Infos Relatório'!$B281,'Faturamento SP2'!$Z$2:$Z$557,'Infos Relatório'!AG$1)</f>
        <v>0</v>
      </c>
      <c r="AI281" s="14">
        <f>SUMIFS('Faturamento SP2'!$J$2:$J$557,'Faturamento SP2'!$D$2:$D$557,'Infos Relatório'!$B$245,'Faturamento SP2'!$E$2:$E$557,'Infos Relatório'!$B281,'Faturamento SP2'!$Z$2:$Z$557,'Infos Relatório'!AG$1)</f>
        <v>0</v>
      </c>
      <c r="AJ281" s="15">
        <f>SUMIFS('Faturamento SP2'!$O$2:$O$557,'Faturamento SP2'!$D$2:$D$557,'Infos Relatório'!$B$245,'Faturamento SP2'!$E$2:$E$557,'Infos Relatório'!$B281,'Faturamento SP2'!$Z$2:$Z$557,'Infos Relatório'!AG$1,'Faturamento SP2'!$T$2:$T$557,"Sim")+SUMIFS('Faturamento SP2'!$P$2:$P$557,'Faturamento SP2'!$D$2:$D$557,'Infos Relatório'!$B$245,'Faturamento SP2'!$E$2:$E$557,'Infos Relatório'!$B281,'Faturamento SP2'!$Z$2:$Z$557,'Infos Relatório'!AG$1,'Faturamento SP2'!$T$2:$T$557,"Sim")</f>
        <v>0</v>
      </c>
      <c r="AK281" s="27" t="e">
        <f t="shared" si="101"/>
        <v>#DIV/0!</v>
      </c>
      <c r="AL281" s="24">
        <f>SUMIFS('Faturamento SP2'!$H$2:$H$557,'Faturamento SP2'!$D$2:$D$557,'Infos Relatório'!$B$245,'Faturamento SP2'!$E$2:$E$557,'Infos Relatório'!$B281,'Faturamento SP2'!$Z$2:$Z$557,'Infos Relatório'!AG$1)</f>
        <v>0</v>
      </c>
      <c r="AM281" s="23">
        <f>COUNTIFS('Faturamento SP2'!$D$2:$D$557,'Infos Relatório'!$B$245,'Faturamento SP2'!$E$2:$E$557,'Infos Relatório'!$B281,'Faturamento SP2'!$Z$2:$Z$557,'Infos Relatório'!AM$1)</f>
        <v>0</v>
      </c>
      <c r="AN281" s="14">
        <f>SUMIFS('Faturamento SP2'!$G$2:$G$557,'Faturamento SP2'!$D$2:$D$557,'Infos Relatório'!$B$245,'Faturamento SP2'!$E$2:$E$557,'Infos Relatório'!$B281,'Faturamento SP2'!$Z$2:$Z$557,'Infos Relatório'!AM$1)</f>
        <v>0</v>
      </c>
      <c r="AO281" s="14">
        <f>SUMIFS('Faturamento SP2'!$J$2:$J$557,'Faturamento SP2'!$D$2:$D$557,'Infos Relatório'!$B$245,'Faturamento SP2'!$E$2:$E$557,'Infos Relatório'!$B281,'Faturamento SP2'!$Z$2:$Z$557,'Infos Relatório'!AM$1)</f>
        <v>0</v>
      </c>
      <c r="AP281" s="15">
        <f>SUMIFS('Faturamento SP2'!$O$2:$O$557,'Faturamento SP2'!$D$2:$D$557,'Infos Relatório'!$B$245,'Faturamento SP2'!$E$2:$E$557,'Infos Relatório'!$B281,'Faturamento SP2'!$Z$2:$Z$557,'Infos Relatório'!AM$1,'Faturamento SP2'!$T$2:$T$557,"Sim")+SUMIFS('Faturamento SP2'!$P$2:$P$557,'Faturamento SP2'!$D$2:$D$557,'Infos Relatório'!$B$245,'Faturamento SP2'!$E$2:$E$557,'Infos Relatório'!$B281,'Faturamento SP2'!$Z$2:$Z$557,'Infos Relatório'!AM$1,'Faturamento SP2'!$T$2:$T$557,"Sim")</f>
        <v>0</v>
      </c>
      <c r="AQ281" s="27" t="e">
        <f t="shared" si="102"/>
        <v>#DIV/0!</v>
      </c>
      <c r="AR281" s="24">
        <f>SUMIFS('Faturamento SP2'!$H$2:$H$557,'Faturamento SP2'!$D$2:$D$557,'Infos Relatório'!$B$245,'Faturamento SP2'!$E$2:$E$557,'Infos Relatório'!$B281,'Faturamento SP2'!$Z$2:$Z$557,'Infos Relatório'!AM$1)</f>
        <v>0</v>
      </c>
      <c r="AS281" s="23">
        <f>COUNTIFS('Faturamento SP2'!$D$2:$D$557,'Infos Relatório'!$B$245,'Faturamento SP2'!$E$2:$E$557,'Infos Relatório'!$B281,'Faturamento SP2'!$Z$2:$Z$557,'Infos Relatório'!AS$1)</f>
        <v>0</v>
      </c>
      <c r="AT281" s="14">
        <f>SUMIFS('Faturamento SP2'!$G$2:$G$557,'Faturamento SP2'!$D$2:$D$557,'Infos Relatório'!$B$245,'Faturamento SP2'!$E$2:$E$557,'Infos Relatório'!$B281,'Faturamento SP2'!$Z$2:$Z$557,'Infos Relatório'!AS$1)</f>
        <v>0</v>
      </c>
      <c r="AU281" s="14">
        <f>SUMIFS('Faturamento SP2'!$J$2:$J$557,'Faturamento SP2'!$D$2:$D$557,'Infos Relatório'!$B$245,'Faturamento SP2'!$E$2:$E$557,'Infos Relatório'!$B281,'Faturamento SP2'!$Z$2:$Z$557,'Infos Relatório'!AS$1)</f>
        <v>0</v>
      </c>
      <c r="AV281" s="15">
        <f>SUMIFS('Faturamento SP2'!$O$2:$O$557,'Faturamento SP2'!$D$2:$D$557,'Infos Relatório'!$B$245,'Faturamento SP2'!$E$2:$E$557,'Infos Relatório'!$B281,'Faturamento SP2'!$Z$2:$Z$557,'Infos Relatório'!AS$1,'Faturamento SP2'!$T$2:$T$557,"Sim")+SUMIFS('Faturamento SP2'!$P$2:$P$557,'Faturamento SP2'!$D$2:$D$557,'Infos Relatório'!$B$245,'Faturamento SP2'!$E$2:$E$557,'Infos Relatório'!$B281,'Faturamento SP2'!$Z$2:$Z$557,'Infos Relatório'!AS$1,'Faturamento SP2'!$T$2:$T$557,"Sim")</f>
        <v>0</v>
      </c>
      <c r="AW281" s="27" t="e">
        <f t="shared" si="103"/>
        <v>#DIV/0!</v>
      </c>
      <c r="AX281" s="24">
        <f>SUMIFS('Faturamento SP2'!$H$2:$H$557,'Faturamento SP2'!$D$2:$D$557,'Infos Relatório'!$B$245,'Faturamento SP2'!$E$2:$E$557,'Infos Relatório'!$B281,'Faturamento SP2'!$Z$2:$Z$557,'Infos Relatório'!AS$1)</f>
        <v>0</v>
      </c>
      <c r="AY281" s="23">
        <f>COUNTIFS('Faturamento SP2'!$D$2:$D$557,'Infos Relatório'!$B$245,'Faturamento SP2'!$E$2:$E$557,'Infos Relatório'!$B281,'Faturamento SP2'!$Z$2:$Z$557,'Infos Relatório'!AY$1)</f>
        <v>0</v>
      </c>
      <c r="AZ281" s="14">
        <f>SUMIFS('Faturamento SP2'!$G$2:$G$557,'Faturamento SP2'!$D$2:$D$557,'Infos Relatório'!$B$245,'Faturamento SP2'!$E$2:$E$557,'Infos Relatório'!$B281,'Faturamento SP2'!$Z$2:$Z$557,'Infos Relatório'!AY$1)</f>
        <v>0</v>
      </c>
      <c r="BA281" s="14">
        <f>SUMIFS('Faturamento SP2'!$J$2:$J$557,'Faturamento SP2'!$D$2:$D$557,'Infos Relatório'!$B$245,'Faturamento SP2'!$E$2:$E$557,'Infos Relatório'!$B281,'Faturamento SP2'!$Z$2:$Z$557,'Infos Relatório'!AY$1)</f>
        <v>0</v>
      </c>
      <c r="BB281" s="15">
        <f>SUMIFS('Faturamento SP2'!$O$2:$O$557,'Faturamento SP2'!$D$2:$D$557,'Infos Relatório'!$B$245,'Faturamento SP2'!$E$2:$E$557,'Infos Relatório'!$B281,'Faturamento SP2'!$Z$2:$Z$557,'Infos Relatório'!AY$1,'Faturamento SP2'!$T$2:$T$557,"Sim")+SUMIFS('Faturamento SP2'!$P$2:$P$557,'Faturamento SP2'!$D$2:$D$557,'Infos Relatório'!$B$245,'Faturamento SP2'!$E$2:$E$557,'Infos Relatório'!$B281,'Faturamento SP2'!$Z$2:$Z$557,'Infos Relatório'!AY$1,'Faturamento SP2'!$T$2:$T$557,"Sim")</f>
        <v>0</v>
      </c>
      <c r="BC281" s="27" t="e">
        <f t="shared" si="104"/>
        <v>#DIV/0!</v>
      </c>
      <c r="BD281" s="24">
        <f>SUMIFS('Faturamento SP2'!$H$2:$H$557,'Faturamento SP2'!$D$2:$D$557,'Infos Relatório'!$B$245,'Faturamento SP2'!$E$2:$E$557,'Infos Relatório'!$B281,'Faturamento SP2'!$Z$2:$Z$557,'Infos Relatório'!AY$1)</f>
        <v>0</v>
      </c>
      <c r="BE281" s="23">
        <f>COUNTIFS('Faturamento SP2'!$D$2:$D$557,'Infos Relatório'!$B$245,'Faturamento SP2'!$E$2:$E$557,'Infos Relatório'!$B281,'Faturamento SP2'!$Z$2:$Z$557,'Infos Relatório'!BE$1)</f>
        <v>0</v>
      </c>
      <c r="BF281" s="14">
        <f>SUMIFS('Faturamento SP2'!$G$2:$G$557,'Faturamento SP2'!$D$2:$D$557,'Infos Relatório'!$B$245,'Faturamento SP2'!$E$2:$E$557,'Infos Relatório'!$B281,'Faturamento SP2'!$Z$2:$Z$557,'Infos Relatório'!BE$1)</f>
        <v>0</v>
      </c>
      <c r="BG281" s="14">
        <f>SUMIFS('Faturamento SP2'!$J$2:$J$557,'Faturamento SP2'!$D$2:$D$557,'Infos Relatório'!$B$245,'Faturamento SP2'!$E$2:$E$557,'Infos Relatório'!$B281,'Faturamento SP2'!$Z$2:$Z$557,'Infos Relatório'!BE$1)</f>
        <v>0</v>
      </c>
      <c r="BH281" s="15">
        <f>SUMIFS('Faturamento SP2'!$O$2:$O$557,'Faturamento SP2'!$D$2:$D$557,'Infos Relatório'!$B$245,'Faturamento SP2'!$E$2:$E$557,'Infos Relatório'!$B281,'Faturamento SP2'!$Z$2:$Z$557,'Infos Relatório'!BE$1,'Faturamento SP2'!$T$2:$T$557,"Sim")+SUMIFS('Faturamento SP2'!$P$2:$P$557,'Faturamento SP2'!$D$2:$D$557,'Infos Relatório'!$B$245,'Faturamento SP2'!$E$2:$E$557,'Infos Relatório'!$B281,'Faturamento SP2'!$Z$2:$Z$557,'Infos Relatório'!BE$1,'Faturamento SP2'!$T$2:$T$557,"Sim")</f>
        <v>0</v>
      </c>
      <c r="BI281" s="27" t="e">
        <f t="shared" si="105"/>
        <v>#DIV/0!</v>
      </c>
      <c r="BJ281" s="24">
        <f>SUMIFS('Faturamento SP2'!$H$2:$H$557,'Faturamento SP2'!$D$2:$D$557,'Infos Relatório'!$B$245,'Faturamento SP2'!$E$2:$E$557,'Infos Relatório'!$B281,'Faturamento SP2'!$Z$2:$Z$557,'Infos Relatório'!BE$1)</f>
        <v>0</v>
      </c>
      <c r="BK281" s="23">
        <f>COUNTIFS('Faturamento SP2'!$D$2:$D$557,'Infos Relatório'!$B$245,'Faturamento SP2'!$E$2:$E$557,'Infos Relatório'!$B281,'Faturamento SP2'!$Z$2:$Z$557,'Infos Relatório'!BK$1)</f>
        <v>0</v>
      </c>
      <c r="BL281" s="14">
        <f>SUMIFS('Faturamento SP2'!$G$2:$G$557,'Faturamento SP2'!$D$2:$D$557,'Infos Relatório'!$B$245,'Faturamento SP2'!$E$2:$E$557,'Infos Relatório'!$B281,'Faturamento SP2'!$Z$2:$Z$557,'Infos Relatório'!BK$1)</f>
        <v>0</v>
      </c>
      <c r="BM281" s="14">
        <f>SUMIFS('Faturamento SP2'!$J$2:$J$557,'Faturamento SP2'!$D$2:$D$557,'Infos Relatório'!$B$245,'Faturamento SP2'!$E$2:$E$557,'Infos Relatório'!$B281,'Faturamento SP2'!$Z$2:$Z$557,'Infos Relatório'!BK$1)</f>
        <v>0</v>
      </c>
      <c r="BN281" s="15">
        <f>SUMIFS('Faturamento SP2'!$O$2:$O$557,'Faturamento SP2'!$D$2:$D$557,'Infos Relatório'!$B$245,'Faturamento SP2'!$E$2:$E$557,'Infos Relatório'!$B281,'Faturamento SP2'!$Z$2:$Z$557,'Infos Relatório'!BK$1,'Faturamento SP2'!$T$2:$T$557,"Sim")+SUMIFS('Faturamento SP2'!$P$2:$P$557,'Faturamento SP2'!$D$2:$D$557,'Infos Relatório'!$B$245,'Faturamento SP2'!$E$2:$E$557,'Infos Relatório'!$B281,'Faturamento SP2'!$Z$2:$Z$557,'Infos Relatório'!BK$1,'Faturamento SP2'!$T$2:$T$557,"Sim")</f>
        <v>0</v>
      </c>
      <c r="BO281" s="27" t="e">
        <f t="shared" si="106"/>
        <v>#DIV/0!</v>
      </c>
      <c r="BP281" s="24">
        <f>SUMIFS('Faturamento SP2'!$H$2:$H$557,'Faturamento SP2'!$D$2:$D$557,'Infos Relatório'!$B$245,'Faturamento SP2'!$E$2:$E$557,'Infos Relatório'!$B281,'Faturamento SP2'!$Z$2:$Z$557,'Infos Relatório'!BK$1)</f>
        <v>0</v>
      </c>
      <c r="BQ281" s="23">
        <f>COUNTIFS('Faturamento SP2'!$D$2:$D$557,'Infos Relatório'!$B$245,'Faturamento SP2'!$E$2:$E$557,'Infos Relatório'!$B281,'Faturamento SP2'!$Z$2:$Z$557,'Infos Relatório'!BQ$1)</f>
        <v>0</v>
      </c>
      <c r="BR281" s="14">
        <f>SUMIFS('Faturamento SP2'!$G$2:$G$557,'Faturamento SP2'!$D$2:$D$557,'Infos Relatório'!$B$245,'Faturamento SP2'!$E$2:$E$557,'Infos Relatório'!$B281,'Faturamento SP2'!$Z$2:$Z$557,'Infos Relatório'!BQ$1)</f>
        <v>0</v>
      </c>
      <c r="BS281" s="14">
        <f>SUMIFS('Faturamento SP2'!$J$2:$J$557,'Faturamento SP2'!$D$2:$D$557,'Infos Relatório'!$B$245,'Faturamento SP2'!$E$2:$E$557,'Infos Relatório'!$B281,'Faturamento SP2'!$Z$2:$Z$557,'Infos Relatório'!BQ$1)</f>
        <v>0</v>
      </c>
      <c r="BT281" s="15">
        <f>SUMIFS('Faturamento SP2'!$O$2:$O$557,'Faturamento SP2'!$D$2:$D$557,'Infos Relatório'!$B$245,'Faturamento SP2'!$E$2:$E$557,'Infos Relatório'!$B281,'Faturamento SP2'!$Z$2:$Z$557,'Infos Relatório'!BQ$1,'Faturamento SP2'!$T$2:$T$557,"Sim")+SUMIFS('Faturamento SP2'!$P$2:$P$557,'Faturamento SP2'!$D$2:$D$557,'Infos Relatório'!$B$245,'Faturamento SP2'!$E$2:$E$557,'Infos Relatório'!$B281,'Faturamento SP2'!$Z$2:$Z$557,'Infos Relatório'!BQ$1,'Faturamento SP2'!$T$2:$T$557,"Sim")</f>
        <v>0</v>
      </c>
      <c r="BU281" s="27" t="e">
        <f t="shared" si="107"/>
        <v>#DIV/0!</v>
      </c>
      <c r="BV281" s="24">
        <f>SUMIFS('Faturamento SP2'!$H$2:$H$557,'Faturamento SP2'!$D$2:$D$557,'Infos Relatório'!$B$245,'Faturamento SP2'!$E$2:$E$557,'Infos Relatório'!$B281,'Faturamento SP2'!$Z$2:$Z$557,'Infos Relatório'!BQ$1)</f>
        <v>0</v>
      </c>
    </row>
    <row r="282" spans="2:74">
      <c r="B282" s="17" t="s">
        <v>778</v>
      </c>
      <c r="C282" s="23">
        <f>COUNTIFS('Faturamento SP2'!$D$2:$D$557,'Infos Relatório'!$B$245,'Faturamento SP2'!$E$2:$E$557,'Infos Relatório'!$B282,'Faturamento SP2'!$Z$2:$Z$557,'Infos Relatório'!C$1)</f>
        <v>0</v>
      </c>
      <c r="D282" s="14">
        <f>SUMIFS('Faturamento SP2'!$G$2:$G$557,'Faturamento SP2'!$D$2:$D$557,'Infos Relatório'!$B$245,'Faturamento SP2'!$E$2:$E$557,'Infos Relatório'!$B282,'Faturamento SP2'!$Z$2:$Z$557,'Infos Relatório'!C$1)</f>
        <v>0</v>
      </c>
      <c r="E282" s="55">
        <f>SUMIFS('Faturamento SP2'!$J$2:$J$557,'Faturamento SP2'!$D$2:$D$557,'Infos Relatório'!$B$245,'Faturamento SP2'!$E$2:$E$557,'Infos Relatório'!$B282,'Faturamento SP2'!$Z$2:$Z$557,'Infos Relatório'!C$1)</f>
        <v>0</v>
      </c>
      <c r="F282" s="15">
        <f>SUMIFS('Faturamento SP2'!$O$2:$O$557,'Faturamento SP2'!$D$2:$D$557,'Infos Relatório'!$B$245,'Faturamento SP2'!$E$2:$E$557,'Infos Relatório'!$B282,'Faturamento SP2'!$Z$2:$Z$557,'Infos Relatório'!C$1,'Faturamento SP2'!$T$2:$T$557,"Sim")+SUMIFS('Faturamento SP2'!$P$2:$P$557,'Faturamento SP2'!$D$2:$D$557,'Infos Relatório'!$B$245,'Faturamento SP2'!$E$2:$E$557,'Infos Relatório'!$B282,'Faturamento SP2'!$Z$2:$Z$557,'Infos Relatório'!C$1,'Faturamento SP2'!$T$2:$T$557,"Sim")</f>
        <v>0</v>
      </c>
      <c r="G282" s="60" t="e">
        <f t="shared" si="96"/>
        <v>#DIV/0!</v>
      </c>
      <c r="H282" s="24">
        <f>SUMIFS('Faturamento SP2'!$H$2:$H$557,'Faturamento SP2'!$D$2:$D$557,'Infos Relatório'!$B$245,'Faturamento SP2'!$E$2:$E$557,'Infos Relatório'!$B282,'Faturamento SP2'!$Z$2:$Z$557,'Infos Relatório'!C$1)</f>
        <v>0</v>
      </c>
      <c r="I282" s="23">
        <f>COUNTIFS('Faturamento SP2'!$D$2:$D$557,'Infos Relatório'!$B$245,'Faturamento SP2'!$E$2:$E$557,'Infos Relatório'!$B282,'Faturamento SP2'!$Z$2:$Z$557,'Infos Relatório'!I$1)</f>
        <v>0</v>
      </c>
      <c r="J282" s="14">
        <f>SUMIFS('Faturamento SP2'!$G$2:$G$557,'Faturamento SP2'!$D$2:$D$557,'Infos Relatório'!$B$245,'Faturamento SP2'!$E$2:$E$557,'Infos Relatório'!$B282,'Faturamento SP2'!$Z$2:$Z$557,'Infos Relatório'!I$1)</f>
        <v>0</v>
      </c>
      <c r="K282" s="55">
        <f>SUMIFS('Faturamento SP2'!$J$2:$J$557,'Faturamento SP2'!$D$2:$D$557,'Infos Relatório'!$B$245,'Faturamento SP2'!$E$2:$E$557,'Infos Relatório'!$B282,'Faturamento SP2'!$Z$2:$Z$557,'Infos Relatório'!I$1)</f>
        <v>0</v>
      </c>
      <c r="L282" s="15">
        <f>SUMIFS('Faturamento SP2'!$O$2:$O$557,'Faturamento SP2'!$D$2:$D$557,'Infos Relatório'!$B$245,'Faturamento SP2'!$E$2:$E$557,'Infos Relatório'!$B282,'Faturamento SP2'!$Z$2:$Z$557,'Infos Relatório'!I$1,'Faturamento SP2'!$T$2:$T$557,"Sim")+SUMIFS('Faturamento SP2'!$P$2:$P$557,'Faturamento SP2'!$D$2:$D$557,'Infos Relatório'!$B$245,'Faturamento SP2'!$E$2:$E$557,'Infos Relatório'!$B282,'Faturamento SP2'!$Z$2:$Z$557,'Infos Relatório'!I$1,'Faturamento SP2'!$T$2:$T$557,"Sim")</f>
        <v>0</v>
      </c>
      <c r="M282" s="27" t="e">
        <f t="shared" si="97"/>
        <v>#DIV/0!</v>
      </c>
      <c r="N282" s="24">
        <f>SUMIFS('Faturamento SP2'!$H$2:$H$557,'Faturamento SP2'!$D$2:$D$557,'Infos Relatório'!$B$245,'Faturamento SP2'!$E$2:$E$557,'Infos Relatório'!$B282,'Faturamento SP2'!$Z$2:$Z$557,'Infos Relatório'!I$1)</f>
        <v>0</v>
      </c>
      <c r="O282" s="23">
        <f>COUNTIFS('Faturamento SP2'!$D$2:$D$557,'Infos Relatório'!$B$245,'Faturamento SP2'!$E$2:$E$557,'Infos Relatório'!$B282,'Faturamento SP2'!$Z$2:$Z$557,'Infos Relatório'!O$1)</f>
        <v>0</v>
      </c>
      <c r="P282" s="14">
        <f>SUMIFS('Faturamento SP2'!$G$2:$G$557,'Faturamento SP2'!$D$2:$D$557,'Infos Relatório'!$B$245,'Faturamento SP2'!$E$2:$E$557,'Infos Relatório'!$B282,'Faturamento SP2'!$Z$2:$Z$557,'Infos Relatório'!O$1)</f>
        <v>0</v>
      </c>
      <c r="Q282" s="14">
        <f>SUMIFS('Faturamento SP2'!$J$2:$J$557,'Faturamento SP2'!$D$2:$D$557,'Infos Relatório'!$B$245,'Faturamento SP2'!$E$2:$E$557,'Infos Relatório'!$B282,'Faturamento SP2'!$Z$2:$Z$557,'Infos Relatório'!O$1)</f>
        <v>0</v>
      </c>
      <c r="R282" s="15">
        <f>SUMIFS('Faturamento SP2'!$O$2:$O$557,'Faturamento SP2'!$D$2:$D$557,'Infos Relatório'!$B$245,'Faturamento SP2'!$E$2:$E$557,'Infos Relatório'!$B282,'Faturamento SP2'!$Z$2:$Z$557,'Infos Relatório'!O$1,'Faturamento SP2'!$T$2:$T$557,"Sim")+SUMIFS('Faturamento SP2'!$P$2:$P$557,'Faturamento SP2'!$D$2:$D$557,'Infos Relatório'!$B$245,'Faturamento SP2'!$E$2:$E$557,'Infos Relatório'!$B282,'Faturamento SP2'!$Z$2:$Z$557,'Infos Relatório'!O$1,'Faturamento SP2'!$T$2:$T$557,"Sim")</f>
        <v>0</v>
      </c>
      <c r="S282" s="27" t="e">
        <f t="shared" si="98"/>
        <v>#DIV/0!</v>
      </c>
      <c r="T282" s="24">
        <f>SUMIFS('Faturamento SP2'!$H$2:$H$557,'Faturamento SP2'!$D$2:$D$557,'Infos Relatório'!$B$245,'Faturamento SP2'!$E$2:$E$557,'Infos Relatório'!$B282,'Faturamento SP2'!$Z$2:$Z$557,'Infos Relatório'!O$1)</f>
        <v>0</v>
      </c>
      <c r="U282" s="23">
        <f>COUNTIFS('Faturamento SP2'!$D$2:$D$557,'Infos Relatório'!$B$245,'Faturamento SP2'!$E$2:$E$557,'Infos Relatório'!$B282,'Faturamento SP2'!$Z$2:$Z$557,'Infos Relatório'!U$1)</f>
        <v>0</v>
      </c>
      <c r="V282" s="14">
        <f>SUMIFS('Faturamento SP2'!$G$2:$G$557,'Faturamento SP2'!$D$2:$D$557,'Infos Relatório'!$B$245,'Faturamento SP2'!$E$2:$E$557,'Infos Relatório'!$B282,'Faturamento SP2'!$Z$2:$Z$557,'Infos Relatório'!U$1)</f>
        <v>0</v>
      </c>
      <c r="W282" s="14">
        <f>SUMIFS('Faturamento SP2'!$J$2:$J$557,'Faturamento SP2'!$D$2:$D$557,'Infos Relatório'!$B$245,'Faturamento SP2'!$E$2:$E$557,'Infos Relatório'!$B282,'Faturamento SP2'!$Z$2:$Z$557,'Infos Relatório'!U$1)</f>
        <v>0</v>
      </c>
      <c r="X282" s="15">
        <f>SUMIFS('Faturamento SP2'!$O$2:$O$557,'Faturamento SP2'!$D$2:$D$557,'Infos Relatório'!$B$245,'Faturamento SP2'!$E$2:$E$557,'Infos Relatório'!$B282,'Faturamento SP2'!$Z$2:$Z$557,'Infos Relatório'!U$1,'Faturamento SP2'!$T$2:$T$557,"Sim")+SUMIFS('Faturamento SP2'!$P$2:$P$557,'Faturamento SP2'!$D$2:$D$557,'Infos Relatório'!$B$245,'Faturamento SP2'!$E$2:$E$557,'Infos Relatório'!$B282,'Faturamento SP2'!$Z$2:$Z$557,'Infos Relatório'!U$1,'Faturamento SP2'!$T$2:$T$557,"Sim")</f>
        <v>0</v>
      </c>
      <c r="Y282" s="27" t="e">
        <f t="shared" si="99"/>
        <v>#DIV/0!</v>
      </c>
      <c r="Z282" s="24">
        <f>SUMIFS('Faturamento SP2'!$H$2:$H$557,'Faturamento SP2'!$D$2:$D$557,'Infos Relatório'!$B$245,'Faturamento SP2'!$E$2:$E$557,'Infos Relatório'!$B282,'Faturamento SP2'!$Z$2:$Z$557,'Infos Relatório'!U$1)</f>
        <v>0</v>
      </c>
      <c r="AA282" s="23">
        <f>COUNTIFS('Faturamento SP2'!$D$2:$D$557,'Infos Relatório'!$B$245,'Faturamento SP2'!$E$2:$E$557,'Infos Relatório'!$B282,'Faturamento SP2'!$Z$2:$Z$557,'Infos Relatório'!AA$1)</f>
        <v>0</v>
      </c>
      <c r="AB282" s="14">
        <f>SUMIFS('Faturamento SP2'!$G$2:$G$557,'Faturamento SP2'!$D$2:$D$557,'Infos Relatório'!$B$245,'Faturamento SP2'!$E$2:$E$557,'Infos Relatório'!$B282,'Faturamento SP2'!$Z$2:$Z$557,'Infos Relatório'!AA$1)</f>
        <v>0</v>
      </c>
      <c r="AC282" s="14">
        <f>SUMIFS('Faturamento SP2'!$J$2:$J$557,'Faturamento SP2'!$D$2:$D$557,'Infos Relatório'!$B$245,'Faturamento SP2'!$E$2:$E$557,'Infos Relatório'!$B282,'Faturamento SP2'!$Z$2:$Z$557,'Infos Relatório'!AA$1)</f>
        <v>0</v>
      </c>
      <c r="AD282" s="15">
        <f>SUMIFS('Faturamento SP2'!$O$2:$O$557,'Faturamento SP2'!$D$2:$D$557,'Infos Relatório'!$B$245,'Faturamento SP2'!$E$2:$E$557,'Infos Relatório'!$B282,'Faturamento SP2'!$Z$2:$Z$557,'Infos Relatório'!AA$1,'Faturamento SP2'!$T$2:$T$557,"Sim")+SUMIFS('Faturamento SP2'!$P$2:$P$557,'Faturamento SP2'!$D$2:$D$557,'Infos Relatório'!$B$245,'Faturamento SP2'!$E$2:$E$557,'Infos Relatório'!$B282,'Faturamento SP2'!$Z$2:$Z$557,'Infos Relatório'!AA$1,'Faturamento SP2'!$T$2:$T$557,"Sim")</f>
        <v>0</v>
      </c>
      <c r="AE282" s="27" t="e">
        <f t="shared" si="100"/>
        <v>#DIV/0!</v>
      </c>
      <c r="AF282" s="24">
        <f>SUMIFS('Faturamento SP2'!$H$2:$H$557,'Faturamento SP2'!$D$2:$D$557,'Infos Relatório'!$B$245,'Faturamento SP2'!$E$2:$E$557,'Infos Relatório'!$B282,'Faturamento SP2'!$Z$2:$Z$557,'Infos Relatório'!AA$1)</f>
        <v>0</v>
      </c>
      <c r="AG282" s="23">
        <f>COUNTIFS('Faturamento SP2'!$D$2:$D$557,'Infos Relatório'!$B$245,'Faturamento SP2'!$E$2:$E$557,'Infos Relatório'!$B282,'Faturamento SP2'!$Z$2:$Z$557,'Infos Relatório'!AG$1)</f>
        <v>0</v>
      </c>
      <c r="AH282" s="14">
        <f>SUMIFS('Faturamento SP2'!$G$2:$G$557,'Faturamento SP2'!$D$2:$D$557,'Infos Relatório'!$B$245,'Faturamento SP2'!$E$2:$E$557,'Infos Relatório'!$B282,'Faturamento SP2'!$Z$2:$Z$557,'Infos Relatório'!AG$1)</f>
        <v>0</v>
      </c>
      <c r="AI282" s="14">
        <f>SUMIFS('Faturamento SP2'!$J$2:$J$557,'Faturamento SP2'!$D$2:$D$557,'Infos Relatório'!$B$245,'Faturamento SP2'!$E$2:$E$557,'Infos Relatório'!$B282,'Faturamento SP2'!$Z$2:$Z$557,'Infos Relatório'!AG$1)</f>
        <v>0</v>
      </c>
      <c r="AJ282" s="15">
        <f>SUMIFS('Faturamento SP2'!$O$2:$O$557,'Faturamento SP2'!$D$2:$D$557,'Infos Relatório'!$B$245,'Faturamento SP2'!$E$2:$E$557,'Infos Relatório'!$B282,'Faturamento SP2'!$Z$2:$Z$557,'Infos Relatório'!AG$1,'Faturamento SP2'!$T$2:$T$557,"Sim")+SUMIFS('Faturamento SP2'!$P$2:$P$557,'Faturamento SP2'!$D$2:$D$557,'Infos Relatório'!$B$245,'Faturamento SP2'!$E$2:$E$557,'Infos Relatório'!$B282,'Faturamento SP2'!$Z$2:$Z$557,'Infos Relatório'!AG$1,'Faturamento SP2'!$T$2:$T$557,"Sim")</f>
        <v>0</v>
      </c>
      <c r="AK282" s="27" t="e">
        <f t="shared" si="101"/>
        <v>#DIV/0!</v>
      </c>
      <c r="AL282" s="24">
        <f>SUMIFS('Faturamento SP2'!$H$2:$H$557,'Faturamento SP2'!$D$2:$D$557,'Infos Relatório'!$B$245,'Faturamento SP2'!$E$2:$E$557,'Infos Relatório'!$B282,'Faturamento SP2'!$Z$2:$Z$557,'Infos Relatório'!AG$1)</f>
        <v>0</v>
      </c>
      <c r="AM282" s="23">
        <f>COUNTIFS('Faturamento SP2'!$D$2:$D$557,'Infos Relatório'!$B$245,'Faturamento SP2'!$E$2:$E$557,'Infos Relatório'!$B282,'Faturamento SP2'!$Z$2:$Z$557,'Infos Relatório'!AM$1)</f>
        <v>0</v>
      </c>
      <c r="AN282" s="14">
        <f>SUMIFS('Faturamento SP2'!$G$2:$G$557,'Faturamento SP2'!$D$2:$D$557,'Infos Relatório'!$B$245,'Faturamento SP2'!$E$2:$E$557,'Infos Relatório'!$B282,'Faturamento SP2'!$Z$2:$Z$557,'Infos Relatório'!AM$1)</f>
        <v>0</v>
      </c>
      <c r="AO282" s="14">
        <f>SUMIFS('Faturamento SP2'!$J$2:$J$557,'Faturamento SP2'!$D$2:$D$557,'Infos Relatório'!$B$245,'Faturamento SP2'!$E$2:$E$557,'Infos Relatório'!$B282,'Faturamento SP2'!$Z$2:$Z$557,'Infos Relatório'!AM$1)</f>
        <v>0</v>
      </c>
      <c r="AP282" s="15">
        <f>SUMIFS('Faturamento SP2'!$O$2:$O$557,'Faturamento SP2'!$D$2:$D$557,'Infos Relatório'!$B$245,'Faturamento SP2'!$E$2:$E$557,'Infos Relatório'!$B282,'Faturamento SP2'!$Z$2:$Z$557,'Infos Relatório'!AM$1,'Faturamento SP2'!$T$2:$T$557,"Sim")+SUMIFS('Faturamento SP2'!$P$2:$P$557,'Faturamento SP2'!$D$2:$D$557,'Infos Relatório'!$B$245,'Faturamento SP2'!$E$2:$E$557,'Infos Relatório'!$B282,'Faturamento SP2'!$Z$2:$Z$557,'Infos Relatório'!AM$1,'Faturamento SP2'!$T$2:$T$557,"Sim")</f>
        <v>0</v>
      </c>
      <c r="AQ282" s="27" t="e">
        <f t="shared" si="102"/>
        <v>#DIV/0!</v>
      </c>
      <c r="AR282" s="24">
        <f>SUMIFS('Faturamento SP2'!$H$2:$H$557,'Faturamento SP2'!$D$2:$D$557,'Infos Relatório'!$B$245,'Faturamento SP2'!$E$2:$E$557,'Infos Relatório'!$B282,'Faturamento SP2'!$Z$2:$Z$557,'Infos Relatório'!AM$1)</f>
        <v>0</v>
      </c>
      <c r="AS282" s="23">
        <f>COUNTIFS('Faturamento SP2'!$D$2:$D$557,'Infos Relatório'!$B$245,'Faturamento SP2'!$E$2:$E$557,'Infos Relatório'!$B282,'Faturamento SP2'!$Z$2:$Z$557,'Infos Relatório'!AS$1)</f>
        <v>0</v>
      </c>
      <c r="AT282" s="14">
        <f>SUMIFS('Faturamento SP2'!$G$2:$G$557,'Faturamento SP2'!$D$2:$D$557,'Infos Relatório'!$B$245,'Faturamento SP2'!$E$2:$E$557,'Infos Relatório'!$B282,'Faturamento SP2'!$Z$2:$Z$557,'Infos Relatório'!AS$1)</f>
        <v>0</v>
      </c>
      <c r="AU282" s="14">
        <f>SUMIFS('Faturamento SP2'!$J$2:$J$557,'Faturamento SP2'!$D$2:$D$557,'Infos Relatório'!$B$245,'Faturamento SP2'!$E$2:$E$557,'Infos Relatório'!$B282,'Faturamento SP2'!$Z$2:$Z$557,'Infos Relatório'!AS$1)</f>
        <v>0</v>
      </c>
      <c r="AV282" s="15">
        <f>SUMIFS('Faturamento SP2'!$O$2:$O$557,'Faturamento SP2'!$D$2:$D$557,'Infos Relatório'!$B$245,'Faturamento SP2'!$E$2:$E$557,'Infos Relatório'!$B282,'Faturamento SP2'!$Z$2:$Z$557,'Infos Relatório'!AS$1,'Faturamento SP2'!$T$2:$T$557,"Sim")+SUMIFS('Faturamento SP2'!$P$2:$P$557,'Faturamento SP2'!$D$2:$D$557,'Infos Relatório'!$B$245,'Faturamento SP2'!$E$2:$E$557,'Infos Relatório'!$B282,'Faturamento SP2'!$Z$2:$Z$557,'Infos Relatório'!AS$1,'Faturamento SP2'!$T$2:$T$557,"Sim")</f>
        <v>0</v>
      </c>
      <c r="AW282" s="27" t="e">
        <f t="shared" si="103"/>
        <v>#DIV/0!</v>
      </c>
      <c r="AX282" s="24">
        <f>SUMIFS('Faturamento SP2'!$H$2:$H$557,'Faturamento SP2'!$D$2:$D$557,'Infos Relatório'!$B$245,'Faturamento SP2'!$E$2:$E$557,'Infos Relatório'!$B282,'Faturamento SP2'!$Z$2:$Z$557,'Infos Relatório'!AS$1)</f>
        <v>0</v>
      </c>
      <c r="AY282" s="23">
        <f>COUNTIFS('Faturamento SP2'!$D$2:$D$557,'Infos Relatório'!$B$245,'Faturamento SP2'!$E$2:$E$557,'Infos Relatório'!$B282,'Faturamento SP2'!$Z$2:$Z$557,'Infos Relatório'!AY$1)</f>
        <v>0</v>
      </c>
      <c r="AZ282" s="14">
        <f>SUMIFS('Faturamento SP2'!$G$2:$G$557,'Faturamento SP2'!$D$2:$D$557,'Infos Relatório'!$B$245,'Faturamento SP2'!$E$2:$E$557,'Infos Relatório'!$B282,'Faturamento SP2'!$Z$2:$Z$557,'Infos Relatório'!AY$1)</f>
        <v>0</v>
      </c>
      <c r="BA282" s="14">
        <f>SUMIFS('Faturamento SP2'!$J$2:$J$557,'Faturamento SP2'!$D$2:$D$557,'Infos Relatório'!$B$245,'Faturamento SP2'!$E$2:$E$557,'Infos Relatório'!$B282,'Faturamento SP2'!$Z$2:$Z$557,'Infos Relatório'!AY$1)</f>
        <v>0</v>
      </c>
      <c r="BB282" s="15">
        <f>SUMIFS('Faturamento SP2'!$O$2:$O$557,'Faturamento SP2'!$D$2:$D$557,'Infos Relatório'!$B$245,'Faturamento SP2'!$E$2:$E$557,'Infos Relatório'!$B282,'Faturamento SP2'!$Z$2:$Z$557,'Infos Relatório'!AY$1,'Faturamento SP2'!$T$2:$T$557,"Sim")+SUMIFS('Faturamento SP2'!$P$2:$P$557,'Faturamento SP2'!$D$2:$D$557,'Infos Relatório'!$B$245,'Faturamento SP2'!$E$2:$E$557,'Infos Relatório'!$B282,'Faturamento SP2'!$Z$2:$Z$557,'Infos Relatório'!AY$1,'Faturamento SP2'!$T$2:$T$557,"Sim")</f>
        <v>0</v>
      </c>
      <c r="BC282" s="27" t="e">
        <f t="shared" si="104"/>
        <v>#DIV/0!</v>
      </c>
      <c r="BD282" s="24">
        <f>SUMIFS('Faturamento SP2'!$H$2:$H$557,'Faturamento SP2'!$D$2:$D$557,'Infos Relatório'!$B$245,'Faturamento SP2'!$E$2:$E$557,'Infos Relatório'!$B282,'Faturamento SP2'!$Z$2:$Z$557,'Infos Relatório'!AY$1)</f>
        <v>0</v>
      </c>
      <c r="BE282" s="23">
        <f>COUNTIFS('Faturamento SP2'!$D$2:$D$557,'Infos Relatório'!$B$245,'Faturamento SP2'!$E$2:$E$557,'Infos Relatório'!$B282,'Faturamento SP2'!$Z$2:$Z$557,'Infos Relatório'!BE$1)</f>
        <v>0</v>
      </c>
      <c r="BF282" s="14">
        <f>SUMIFS('Faturamento SP2'!$G$2:$G$557,'Faturamento SP2'!$D$2:$D$557,'Infos Relatório'!$B$245,'Faturamento SP2'!$E$2:$E$557,'Infos Relatório'!$B282,'Faturamento SP2'!$Z$2:$Z$557,'Infos Relatório'!BE$1)</f>
        <v>0</v>
      </c>
      <c r="BG282" s="14">
        <f>SUMIFS('Faturamento SP2'!$J$2:$J$557,'Faturamento SP2'!$D$2:$D$557,'Infos Relatório'!$B$245,'Faturamento SP2'!$E$2:$E$557,'Infos Relatório'!$B282,'Faturamento SP2'!$Z$2:$Z$557,'Infos Relatório'!BE$1)</f>
        <v>0</v>
      </c>
      <c r="BH282" s="15">
        <f>SUMIFS('Faturamento SP2'!$O$2:$O$557,'Faturamento SP2'!$D$2:$D$557,'Infos Relatório'!$B$245,'Faturamento SP2'!$E$2:$E$557,'Infos Relatório'!$B282,'Faturamento SP2'!$Z$2:$Z$557,'Infos Relatório'!BE$1,'Faturamento SP2'!$T$2:$T$557,"Sim")+SUMIFS('Faturamento SP2'!$P$2:$P$557,'Faturamento SP2'!$D$2:$D$557,'Infos Relatório'!$B$245,'Faturamento SP2'!$E$2:$E$557,'Infos Relatório'!$B282,'Faturamento SP2'!$Z$2:$Z$557,'Infos Relatório'!BE$1,'Faturamento SP2'!$T$2:$T$557,"Sim")</f>
        <v>0</v>
      </c>
      <c r="BI282" s="27" t="e">
        <f t="shared" si="105"/>
        <v>#DIV/0!</v>
      </c>
      <c r="BJ282" s="24">
        <f>SUMIFS('Faturamento SP2'!$H$2:$H$557,'Faturamento SP2'!$D$2:$D$557,'Infos Relatório'!$B$245,'Faturamento SP2'!$E$2:$E$557,'Infos Relatório'!$B282,'Faturamento SP2'!$Z$2:$Z$557,'Infos Relatório'!BE$1)</f>
        <v>0</v>
      </c>
      <c r="BK282" s="23">
        <f>COUNTIFS('Faturamento SP2'!$D$2:$D$557,'Infos Relatório'!$B$245,'Faturamento SP2'!$E$2:$E$557,'Infos Relatório'!$B282,'Faturamento SP2'!$Z$2:$Z$557,'Infos Relatório'!BK$1)</f>
        <v>0</v>
      </c>
      <c r="BL282" s="14">
        <f>SUMIFS('Faturamento SP2'!$G$2:$G$557,'Faturamento SP2'!$D$2:$D$557,'Infos Relatório'!$B$245,'Faturamento SP2'!$E$2:$E$557,'Infos Relatório'!$B282,'Faturamento SP2'!$Z$2:$Z$557,'Infos Relatório'!BK$1)</f>
        <v>0</v>
      </c>
      <c r="BM282" s="14">
        <f>SUMIFS('Faturamento SP2'!$J$2:$J$557,'Faturamento SP2'!$D$2:$D$557,'Infos Relatório'!$B$245,'Faturamento SP2'!$E$2:$E$557,'Infos Relatório'!$B282,'Faturamento SP2'!$Z$2:$Z$557,'Infos Relatório'!BK$1)</f>
        <v>0</v>
      </c>
      <c r="BN282" s="15">
        <f>SUMIFS('Faturamento SP2'!$O$2:$O$557,'Faturamento SP2'!$D$2:$D$557,'Infos Relatório'!$B$245,'Faturamento SP2'!$E$2:$E$557,'Infos Relatório'!$B282,'Faturamento SP2'!$Z$2:$Z$557,'Infos Relatório'!BK$1,'Faturamento SP2'!$T$2:$T$557,"Sim")+SUMIFS('Faturamento SP2'!$P$2:$P$557,'Faturamento SP2'!$D$2:$D$557,'Infos Relatório'!$B$245,'Faturamento SP2'!$E$2:$E$557,'Infos Relatório'!$B282,'Faturamento SP2'!$Z$2:$Z$557,'Infos Relatório'!BK$1,'Faturamento SP2'!$T$2:$T$557,"Sim")</f>
        <v>0</v>
      </c>
      <c r="BO282" s="27" t="e">
        <f t="shared" si="106"/>
        <v>#DIV/0!</v>
      </c>
      <c r="BP282" s="24">
        <f>SUMIFS('Faturamento SP2'!$H$2:$H$557,'Faturamento SP2'!$D$2:$D$557,'Infos Relatório'!$B$245,'Faturamento SP2'!$E$2:$E$557,'Infos Relatório'!$B282,'Faturamento SP2'!$Z$2:$Z$557,'Infos Relatório'!BK$1)</f>
        <v>0</v>
      </c>
      <c r="BQ282" s="23">
        <f>COUNTIFS('Faturamento SP2'!$D$2:$D$557,'Infos Relatório'!$B$245,'Faturamento SP2'!$E$2:$E$557,'Infos Relatório'!$B282,'Faturamento SP2'!$Z$2:$Z$557,'Infos Relatório'!BQ$1)</f>
        <v>0</v>
      </c>
      <c r="BR282" s="14">
        <f>SUMIFS('Faturamento SP2'!$G$2:$G$557,'Faturamento SP2'!$D$2:$D$557,'Infos Relatório'!$B$245,'Faturamento SP2'!$E$2:$E$557,'Infos Relatório'!$B282,'Faturamento SP2'!$Z$2:$Z$557,'Infos Relatório'!BQ$1)</f>
        <v>0</v>
      </c>
      <c r="BS282" s="14">
        <f>SUMIFS('Faturamento SP2'!$J$2:$J$557,'Faturamento SP2'!$D$2:$D$557,'Infos Relatório'!$B$245,'Faturamento SP2'!$E$2:$E$557,'Infos Relatório'!$B282,'Faturamento SP2'!$Z$2:$Z$557,'Infos Relatório'!BQ$1)</f>
        <v>0</v>
      </c>
      <c r="BT282" s="15">
        <f>SUMIFS('Faturamento SP2'!$O$2:$O$557,'Faturamento SP2'!$D$2:$D$557,'Infos Relatório'!$B$245,'Faturamento SP2'!$E$2:$E$557,'Infos Relatório'!$B282,'Faturamento SP2'!$Z$2:$Z$557,'Infos Relatório'!BQ$1,'Faturamento SP2'!$T$2:$T$557,"Sim")+SUMIFS('Faturamento SP2'!$P$2:$P$557,'Faturamento SP2'!$D$2:$D$557,'Infos Relatório'!$B$245,'Faturamento SP2'!$E$2:$E$557,'Infos Relatório'!$B282,'Faturamento SP2'!$Z$2:$Z$557,'Infos Relatório'!BQ$1,'Faturamento SP2'!$T$2:$T$557,"Sim")</f>
        <v>0</v>
      </c>
      <c r="BU282" s="27" t="e">
        <f t="shared" si="107"/>
        <v>#DIV/0!</v>
      </c>
      <c r="BV282" s="24">
        <f>SUMIFS('Faturamento SP2'!$H$2:$H$557,'Faturamento SP2'!$D$2:$D$557,'Infos Relatório'!$B$245,'Faturamento SP2'!$E$2:$E$557,'Infos Relatório'!$B282,'Faturamento SP2'!$Z$2:$Z$557,'Infos Relatório'!BQ$1)</f>
        <v>0</v>
      </c>
    </row>
    <row r="283" spans="2:74">
      <c r="B283" s="17" t="s">
        <v>273</v>
      </c>
      <c r="C283" s="23">
        <f>COUNTIFS('Faturamento SP2'!$D$2:$D$557,'Infos Relatório'!$B$245,'Faturamento SP2'!$E$2:$E$557,'Infos Relatório'!$B283,'Faturamento SP2'!$Z$2:$Z$557,'Infos Relatório'!C$1)</f>
        <v>0</v>
      </c>
      <c r="D283" s="14">
        <f>SUMIFS('Faturamento SP2'!$G$2:$G$557,'Faturamento SP2'!$D$2:$D$557,'Infos Relatório'!$B$245,'Faturamento SP2'!$E$2:$E$557,'Infos Relatório'!$B283,'Faturamento SP2'!$Z$2:$Z$557,'Infos Relatório'!C$1)</f>
        <v>0</v>
      </c>
      <c r="E283" s="55">
        <f>SUMIFS('Faturamento SP2'!$J$2:$J$557,'Faturamento SP2'!$D$2:$D$557,'Infos Relatório'!$B$245,'Faturamento SP2'!$E$2:$E$557,'Infos Relatório'!$B283,'Faturamento SP2'!$Z$2:$Z$557,'Infos Relatório'!C$1)</f>
        <v>0</v>
      </c>
      <c r="F283" s="15">
        <f>SUMIFS('Faturamento SP2'!$O$2:$O$557,'Faturamento SP2'!$D$2:$D$557,'Infos Relatório'!$B$245,'Faturamento SP2'!$E$2:$E$557,'Infos Relatório'!$B283,'Faturamento SP2'!$Z$2:$Z$557,'Infos Relatório'!C$1,'Faturamento SP2'!$T$2:$T$557,"Sim")+SUMIFS('Faturamento SP2'!$P$2:$P$557,'Faturamento SP2'!$D$2:$D$557,'Infos Relatório'!$B$245,'Faturamento SP2'!$E$2:$E$557,'Infos Relatório'!$B283,'Faturamento SP2'!$Z$2:$Z$557,'Infos Relatório'!C$1,'Faturamento SP2'!$T$2:$T$557,"Sim")</f>
        <v>0</v>
      </c>
      <c r="G283" s="60" t="e">
        <f t="shared" si="96"/>
        <v>#DIV/0!</v>
      </c>
      <c r="H283" s="24">
        <f>SUMIFS('Faturamento SP2'!$H$2:$H$557,'Faturamento SP2'!$D$2:$D$557,'Infos Relatório'!$B$245,'Faturamento SP2'!$E$2:$E$557,'Infos Relatório'!$B283,'Faturamento SP2'!$Z$2:$Z$557,'Infos Relatório'!C$1)</f>
        <v>0</v>
      </c>
      <c r="I283" s="23">
        <f>COUNTIFS('Faturamento SP2'!$D$2:$D$557,'Infos Relatório'!$B$245,'Faturamento SP2'!$E$2:$E$557,'Infos Relatório'!$B283,'Faturamento SP2'!$Z$2:$Z$557,'Infos Relatório'!I$1)</f>
        <v>0</v>
      </c>
      <c r="J283" s="14">
        <f>SUMIFS('Faturamento SP2'!$G$2:$G$557,'Faturamento SP2'!$D$2:$D$557,'Infos Relatório'!$B$245,'Faturamento SP2'!$E$2:$E$557,'Infos Relatório'!$B283,'Faturamento SP2'!$Z$2:$Z$557,'Infos Relatório'!I$1)</f>
        <v>0</v>
      </c>
      <c r="K283" s="55">
        <f>SUMIFS('Faturamento SP2'!$J$2:$J$557,'Faturamento SP2'!$D$2:$D$557,'Infos Relatório'!$B$245,'Faturamento SP2'!$E$2:$E$557,'Infos Relatório'!$B283,'Faturamento SP2'!$Z$2:$Z$557,'Infos Relatório'!I$1)</f>
        <v>0</v>
      </c>
      <c r="L283" s="15">
        <f>SUMIFS('Faturamento SP2'!$O$2:$O$557,'Faturamento SP2'!$D$2:$D$557,'Infos Relatório'!$B$245,'Faturamento SP2'!$E$2:$E$557,'Infos Relatório'!$B283,'Faturamento SP2'!$Z$2:$Z$557,'Infos Relatório'!I$1,'Faturamento SP2'!$T$2:$T$557,"Sim")+SUMIFS('Faturamento SP2'!$P$2:$P$557,'Faturamento SP2'!$D$2:$D$557,'Infos Relatório'!$B$245,'Faturamento SP2'!$E$2:$E$557,'Infos Relatório'!$B283,'Faturamento SP2'!$Z$2:$Z$557,'Infos Relatório'!I$1,'Faturamento SP2'!$T$2:$T$557,"Sim")</f>
        <v>0</v>
      </c>
      <c r="M283" s="27" t="e">
        <f t="shared" si="97"/>
        <v>#DIV/0!</v>
      </c>
      <c r="N283" s="24">
        <f>SUMIFS('Faturamento SP2'!$H$2:$H$557,'Faturamento SP2'!$D$2:$D$557,'Infos Relatório'!$B$245,'Faturamento SP2'!$E$2:$E$557,'Infos Relatório'!$B283,'Faturamento SP2'!$Z$2:$Z$557,'Infos Relatório'!I$1)</f>
        <v>0</v>
      </c>
      <c r="O283" s="23">
        <f>COUNTIFS('Faturamento SP2'!$D$2:$D$557,'Infos Relatório'!$B$245,'Faturamento SP2'!$E$2:$E$557,'Infos Relatório'!$B283,'Faturamento SP2'!$Z$2:$Z$557,'Infos Relatório'!O$1)</f>
        <v>0</v>
      </c>
      <c r="P283" s="14">
        <f>SUMIFS('Faturamento SP2'!$G$2:$G$557,'Faturamento SP2'!$D$2:$D$557,'Infos Relatório'!$B$245,'Faturamento SP2'!$E$2:$E$557,'Infos Relatório'!$B283,'Faturamento SP2'!$Z$2:$Z$557,'Infos Relatório'!O$1)</f>
        <v>0</v>
      </c>
      <c r="Q283" s="14">
        <f>SUMIFS('Faturamento SP2'!$J$2:$J$557,'Faturamento SP2'!$D$2:$D$557,'Infos Relatório'!$B$245,'Faturamento SP2'!$E$2:$E$557,'Infos Relatório'!$B283,'Faturamento SP2'!$Z$2:$Z$557,'Infos Relatório'!O$1)</f>
        <v>0</v>
      </c>
      <c r="R283" s="15">
        <f>SUMIFS('Faturamento SP2'!$O$2:$O$557,'Faturamento SP2'!$D$2:$D$557,'Infos Relatório'!$B$245,'Faturamento SP2'!$E$2:$E$557,'Infos Relatório'!$B283,'Faturamento SP2'!$Z$2:$Z$557,'Infos Relatório'!O$1,'Faturamento SP2'!$T$2:$T$557,"Sim")+SUMIFS('Faturamento SP2'!$P$2:$P$557,'Faturamento SP2'!$D$2:$D$557,'Infos Relatório'!$B$245,'Faturamento SP2'!$E$2:$E$557,'Infos Relatório'!$B283,'Faturamento SP2'!$Z$2:$Z$557,'Infos Relatório'!O$1,'Faturamento SP2'!$T$2:$T$557,"Sim")</f>
        <v>0</v>
      </c>
      <c r="S283" s="27" t="e">
        <f t="shared" si="98"/>
        <v>#DIV/0!</v>
      </c>
      <c r="T283" s="24">
        <f>SUMIFS('Faturamento SP2'!$H$2:$H$557,'Faturamento SP2'!$D$2:$D$557,'Infos Relatório'!$B$245,'Faturamento SP2'!$E$2:$E$557,'Infos Relatório'!$B283,'Faturamento SP2'!$Z$2:$Z$557,'Infos Relatório'!O$1)</f>
        <v>0</v>
      </c>
      <c r="U283" s="23">
        <f>COUNTIFS('Faturamento SP2'!$D$2:$D$557,'Infos Relatório'!$B$245,'Faturamento SP2'!$E$2:$E$557,'Infos Relatório'!$B283,'Faturamento SP2'!$Z$2:$Z$557,'Infos Relatório'!U$1)</f>
        <v>0</v>
      </c>
      <c r="V283" s="14">
        <f>SUMIFS('Faturamento SP2'!$G$2:$G$557,'Faturamento SP2'!$D$2:$D$557,'Infos Relatório'!$B$245,'Faturamento SP2'!$E$2:$E$557,'Infos Relatório'!$B283,'Faturamento SP2'!$Z$2:$Z$557,'Infos Relatório'!U$1)</f>
        <v>0</v>
      </c>
      <c r="W283" s="14">
        <f>SUMIFS('Faturamento SP2'!$J$2:$J$557,'Faturamento SP2'!$D$2:$D$557,'Infos Relatório'!$B$245,'Faturamento SP2'!$E$2:$E$557,'Infos Relatório'!$B283,'Faturamento SP2'!$Z$2:$Z$557,'Infos Relatório'!U$1)</f>
        <v>0</v>
      </c>
      <c r="X283" s="15">
        <f>SUMIFS('Faturamento SP2'!$O$2:$O$557,'Faturamento SP2'!$D$2:$D$557,'Infos Relatório'!$B$245,'Faturamento SP2'!$E$2:$E$557,'Infos Relatório'!$B283,'Faturamento SP2'!$Z$2:$Z$557,'Infos Relatório'!U$1,'Faturamento SP2'!$T$2:$T$557,"Sim")+SUMIFS('Faturamento SP2'!$P$2:$P$557,'Faturamento SP2'!$D$2:$D$557,'Infos Relatório'!$B$245,'Faturamento SP2'!$E$2:$E$557,'Infos Relatório'!$B283,'Faturamento SP2'!$Z$2:$Z$557,'Infos Relatório'!U$1,'Faturamento SP2'!$T$2:$T$557,"Sim")</f>
        <v>0</v>
      </c>
      <c r="Y283" s="27" t="e">
        <f t="shared" si="99"/>
        <v>#DIV/0!</v>
      </c>
      <c r="Z283" s="24">
        <f>SUMIFS('Faturamento SP2'!$H$2:$H$557,'Faturamento SP2'!$D$2:$D$557,'Infos Relatório'!$B$245,'Faturamento SP2'!$E$2:$E$557,'Infos Relatório'!$B283,'Faturamento SP2'!$Z$2:$Z$557,'Infos Relatório'!U$1)</f>
        <v>0</v>
      </c>
      <c r="AA283" s="23">
        <f>COUNTIFS('Faturamento SP2'!$D$2:$D$557,'Infos Relatório'!$B$245,'Faturamento SP2'!$E$2:$E$557,'Infos Relatório'!$B283,'Faturamento SP2'!$Z$2:$Z$557,'Infos Relatório'!AA$1)</f>
        <v>0</v>
      </c>
      <c r="AB283" s="14">
        <f>SUMIFS('Faturamento SP2'!$G$2:$G$557,'Faturamento SP2'!$D$2:$D$557,'Infos Relatório'!$B$245,'Faturamento SP2'!$E$2:$E$557,'Infos Relatório'!$B283,'Faturamento SP2'!$Z$2:$Z$557,'Infos Relatório'!AA$1)</f>
        <v>0</v>
      </c>
      <c r="AC283" s="14">
        <f>SUMIFS('Faturamento SP2'!$J$2:$J$557,'Faturamento SP2'!$D$2:$D$557,'Infos Relatório'!$B$245,'Faturamento SP2'!$E$2:$E$557,'Infos Relatório'!$B283,'Faturamento SP2'!$Z$2:$Z$557,'Infos Relatório'!AA$1)</f>
        <v>0</v>
      </c>
      <c r="AD283" s="15">
        <f>SUMIFS('Faturamento SP2'!$O$2:$O$557,'Faturamento SP2'!$D$2:$D$557,'Infos Relatório'!$B$245,'Faturamento SP2'!$E$2:$E$557,'Infos Relatório'!$B283,'Faturamento SP2'!$Z$2:$Z$557,'Infos Relatório'!AA$1,'Faturamento SP2'!$T$2:$T$557,"Sim")+SUMIFS('Faturamento SP2'!$P$2:$P$557,'Faturamento SP2'!$D$2:$D$557,'Infos Relatório'!$B$245,'Faturamento SP2'!$E$2:$E$557,'Infos Relatório'!$B283,'Faturamento SP2'!$Z$2:$Z$557,'Infos Relatório'!AA$1,'Faturamento SP2'!$T$2:$T$557,"Sim")</f>
        <v>0</v>
      </c>
      <c r="AE283" s="27" t="e">
        <f t="shared" si="100"/>
        <v>#DIV/0!</v>
      </c>
      <c r="AF283" s="24">
        <f>SUMIFS('Faturamento SP2'!$H$2:$H$557,'Faturamento SP2'!$D$2:$D$557,'Infos Relatório'!$B$245,'Faturamento SP2'!$E$2:$E$557,'Infos Relatório'!$B283,'Faturamento SP2'!$Z$2:$Z$557,'Infos Relatório'!AA$1)</f>
        <v>0</v>
      </c>
      <c r="AG283" s="23">
        <f>COUNTIFS('Faturamento SP2'!$D$2:$D$557,'Infos Relatório'!$B$245,'Faturamento SP2'!$E$2:$E$557,'Infos Relatório'!$B283,'Faturamento SP2'!$Z$2:$Z$557,'Infos Relatório'!AG$1)</f>
        <v>0</v>
      </c>
      <c r="AH283" s="14">
        <f>SUMIFS('Faturamento SP2'!$G$2:$G$557,'Faturamento SP2'!$D$2:$D$557,'Infos Relatório'!$B$245,'Faturamento SP2'!$E$2:$E$557,'Infos Relatório'!$B283,'Faturamento SP2'!$Z$2:$Z$557,'Infos Relatório'!AG$1)</f>
        <v>0</v>
      </c>
      <c r="AI283" s="14">
        <f>SUMIFS('Faturamento SP2'!$J$2:$J$557,'Faturamento SP2'!$D$2:$D$557,'Infos Relatório'!$B$245,'Faturamento SP2'!$E$2:$E$557,'Infos Relatório'!$B283,'Faturamento SP2'!$Z$2:$Z$557,'Infos Relatório'!AG$1)</f>
        <v>0</v>
      </c>
      <c r="AJ283" s="15">
        <f>SUMIFS('Faturamento SP2'!$O$2:$O$557,'Faturamento SP2'!$D$2:$D$557,'Infos Relatório'!$B$245,'Faturamento SP2'!$E$2:$E$557,'Infos Relatório'!$B283,'Faturamento SP2'!$Z$2:$Z$557,'Infos Relatório'!AG$1,'Faturamento SP2'!$T$2:$T$557,"Sim")+SUMIFS('Faturamento SP2'!$P$2:$P$557,'Faturamento SP2'!$D$2:$D$557,'Infos Relatório'!$B$245,'Faturamento SP2'!$E$2:$E$557,'Infos Relatório'!$B283,'Faturamento SP2'!$Z$2:$Z$557,'Infos Relatório'!AG$1,'Faturamento SP2'!$T$2:$T$557,"Sim")</f>
        <v>0</v>
      </c>
      <c r="AK283" s="27" t="e">
        <f t="shared" si="101"/>
        <v>#DIV/0!</v>
      </c>
      <c r="AL283" s="24">
        <f>SUMIFS('Faturamento SP2'!$H$2:$H$557,'Faturamento SP2'!$D$2:$D$557,'Infos Relatório'!$B$245,'Faturamento SP2'!$E$2:$E$557,'Infos Relatório'!$B283,'Faturamento SP2'!$Z$2:$Z$557,'Infos Relatório'!AG$1)</f>
        <v>0</v>
      </c>
      <c r="AM283" s="23">
        <f>COUNTIFS('Faturamento SP2'!$D$2:$D$557,'Infos Relatório'!$B$245,'Faturamento SP2'!$E$2:$E$557,'Infos Relatório'!$B283,'Faturamento SP2'!$Z$2:$Z$557,'Infos Relatório'!AM$1)</f>
        <v>0</v>
      </c>
      <c r="AN283" s="14">
        <f>SUMIFS('Faturamento SP2'!$G$2:$G$557,'Faturamento SP2'!$D$2:$D$557,'Infos Relatório'!$B$245,'Faturamento SP2'!$E$2:$E$557,'Infos Relatório'!$B283,'Faturamento SP2'!$Z$2:$Z$557,'Infos Relatório'!AM$1)</f>
        <v>0</v>
      </c>
      <c r="AO283" s="14">
        <f>SUMIFS('Faturamento SP2'!$J$2:$J$557,'Faturamento SP2'!$D$2:$D$557,'Infos Relatório'!$B$245,'Faturamento SP2'!$E$2:$E$557,'Infos Relatório'!$B283,'Faturamento SP2'!$Z$2:$Z$557,'Infos Relatório'!AM$1)</f>
        <v>0</v>
      </c>
      <c r="AP283" s="15">
        <f>SUMIFS('Faturamento SP2'!$O$2:$O$557,'Faturamento SP2'!$D$2:$D$557,'Infos Relatório'!$B$245,'Faturamento SP2'!$E$2:$E$557,'Infos Relatório'!$B283,'Faturamento SP2'!$Z$2:$Z$557,'Infos Relatório'!AM$1,'Faturamento SP2'!$T$2:$T$557,"Sim")+SUMIFS('Faturamento SP2'!$P$2:$P$557,'Faturamento SP2'!$D$2:$D$557,'Infos Relatório'!$B$245,'Faturamento SP2'!$E$2:$E$557,'Infos Relatório'!$B283,'Faturamento SP2'!$Z$2:$Z$557,'Infos Relatório'!AM$1,'Faturamento SP2'!$T$2:$T$557,"Sim")</f>
        <v>0</v>
      </c>
      <c r="AQ283" s="27" t="e">
        <f t="shared" si="102"/>
        <v>#DIV/0!</v>
      </c>
      <c r="AR283" s="24">
        <f>SUMIFS('Faturamento SP2'!$H$2:$H$557,'Faturamento SP2'!$D$2:$D$557,'Infos Relatório'!$B$245,'Faturamento SP2'!$E$2:$E$557,'Infos Relatório'!$B283,'Faturamento SP2'!$Z$2:$Z$557,'Infos Relatório'!AM$1)</f>
        <v>0</v>
      </c>
      <c r="AS283" s="23">
        <f>COUNTIFS('Faturamento SP2'!$D$2:$D$557,'Infos Relatório'!$B$245,'Faturamento SP2'!$E$2:$E$557,'Infos Relatório'!$B283,'Faturamento SP2'!$Z$2:$Z$557,'Infos Relatório'!AS$1)</f>
        <v>0</v>
      </c>
      <c r="AT283" s="14">
        <f>SUMIFS('Faturamento SP2'!$G$2:$G$557,'Faturamento SP2'!$D$2:$D$557,'Infos Relatório'!$B$245,'Faturamento SP2'!$E$2:$E$557,'Infos Relatório'!$B283,'Faturamento SP2'!$Z$2:$Z$557,'Infos Relatório'!AS$1)</f>
        <v>0</v>
      </c>
      <c r="AU283" s="14">
        <f>SUMIFS('Faturamento SP2'!$J$2:$J$557,'Faturamento SP2'!$D$2:$D$557,'Infos Relatório'!$B$245,'Faturamento SP2'!$E$2:$E$557,'Infos Relatório'!$B283,'Faturamento SP2'!$Z$2:$Z$557,'Infos Relatório'!AS$1)</f>
        <v>0</v>
      </c>
      <c r="AV283" s="15">
        <f>SUMIFS('Faturamento SP2'!$O$2:$O$557,'Faturamento SP2'!$D$2:$D$557,'Infos Relatório'!$B$245,'Faturamento SP2'!$E$2:$E$557,'Infos Relatório'!$B283,'Faturamento SP2'!$Z$2:$Z$557,'Infos Relatório'!AS$1,'Faturamento SP2'!$T$2:$T$557,"Sim")+SUMIFS('Faturamento SP2'!$P$2:$P$557,'Faturamento SP2'!$D$2:$D$557,'Infos Relatório'!$B$245,'Faturamento SP2'!$E$2:$E$557,'Infos Relatório'!$B283,'Faturamento SP2'!$Z$2:$Z$557,'Infos Relatório'!AS$1,'Faturamento SP2'!$T$2:$T$557,"Sim")</f>
        <v>0</v>
      </c>
      <c r="AW283" s="27" t="e">
        <f t="shared" si="103"/>
        <v>#DIV/0!</v>
      </c>
      <c r="AX283" s="24">
        <f>SUMIFS('Faturamento SP2'!$H$2:$H$557,'Faturamento SP2'!$D$2:$D$557,'Infos Relatório'!$B$245,'Faturamento SP2'!$E$2:$E$557,'Infos Relatório'!$B283,'Faturamento SP2'!$Z$2:$Z$557,'Infos Relatório'!AS$1)</f>
        <v>0</v>
      </c>
      <c r="AY283" s="23">
        <f>COUNTIFS('Faturamento SP2'!$D$2:$D$557,'Infos Relatório'!$B$245,'Faturamento SP2'!$E$2:$E$557,'Infos Relatório'!$B283,'Faturamento SP2'!$Z$2:$Z$557,'Infos Relatório'!AY$1)</f>
        <v>0</v>
      </c>
      <c r="AZ283" s="14">
        <f>SUMIFS('Faturamento SP2'!$G$2:$G$557,'Faturamento SP2'!$D$2:$D$557,'Infos Relatório'!$B$245,'Faturamento SP2'!$E$2:$E$557,'Infos Relatório'!$B283,'Faturamento SP2'!$Z$2:$Z$557,'Infos Relatório'!AY$1)</f>
        <v>0</v>
      </c>
      <c r="BA283" s="14">
        <f>SUMIFS('Faturamento SP2'!$J$2:$J$557,'Faturamento SP2'!$D$2:$D$557,'Infos Relatório'!$B$245,'Faturamento SP2'!$E$2:$E$557,'Infos Relatório'!$B283,'Faturamento SP2'!$Z$2:$Z$557,'Infos Relatório'!AY$1)</f>
        <v>0</v>
      </c>
      <c r="BB283" s="15">
        <f>SUMIFS('Faturamento SP2'!$O$2:$O$557,'Faturamento SP2'!$D$2:$D$557,'Infos Relatório'!$B$245,'Faturamento SP2'!$E$2:$E$557,'Infos Relatório'!$B283,'Faturamento SP2'!$Z$2:$Z$557,'Infos Relatório'!AY$1,'Faturamento SP2'!$T$2:$T$557,"Sim")+SUMIFS('Faturamento SP2'!$P$2:$P$557,'Faturamento SP2'!$D$2:$D$557,'Infos Relatório'!$B$245,'Faturamento SP2'!$E$2:$E$557,'Infos Relatório'!$B283,'Faturamento SP2'!$Z$2:$Z$557,'Infos Relatório'!AY$1,'Faturamento SP2'!$T$2:$T$557,"Sim")</f>
        <v>0</v>
      </c>
      <c r="BC283" s="27" t="e">
        <f t="shared" si="104"/>
        <v>#DIV/0!</v>
      </c>
      <c r="BD283" s="24">
        <f>SUMIFS('Faturamento SP2'!$H$2:$H$557,'Faturamento SP2'!$D$2:$D$557,'Infos Relatório'!$B$245,'Faturamento SP2'!$E$2:$E$557,'Infos Relatório'!$B283,'Faturamento SP2'!$Z$2:$Z$557,'Infos Relatório'!AY$1)</f>
        <v>0</v>
      </c>
      <c r="BE283" s="23">
        <f>COUNTIFS('Faturamento SP2'!$D$2:$D$557,'Infos Relatório'!$B$245,'Faturamento SP2'!$E$2:$E$557,'Infos Relatório'!$B283,'Faturamento SP2'!$Z$2:$Z$557,'Infos Relatório'!BE$1)</f>
        <v>0</v>
      </c>
      <c r="BF283" s="14">
        <f>SUMIFS('Faturamento SP2'!$G$2:$G$557,'Faturamento SP2'!$D$2:$D$557,'Infos Relatório'!$B$245,'Faturamento SP2'!$E$2:$E$557,'Infos Relatório'!$B283,'Faturamento SP2'!$Z$2:$Z$557,'Infos Relatório'!BE$1)</f>
        <v>0</v>
      </c>
      <c r="BG283" s="14">
        <f>SUMIFS('Faturamento SP2'!$J$2:$J$557,'Faturamento SP2'!$D$2:$D$557,'Infos Relatório'!$B$245,'Faturamento SP2'!$E$2:$E$557,'Infos Relatório'!$B283,'Faturamento SP2'!$Z$2:$Z$557,'Infos Relatório'!BE$1)</f>
        <v>0</v>
      </c>
      <c r="BH283" s="15">
        <f>SUMIFS('Faturamento SP2'!$O$2:$O$557,'Faturamento SP2'!$D$2:$D$557,'Infos Relatório'!$B$245,'Faturamento SP2'!$E$2:$E$557,'Infos Relatório'!$B283,'Faturamento SP2'!$Z$2:$Z$557,'Infos Relatório'!BE$1,'Faturamento SP2'!$T$2:$T$557,"Sim")+SUMIFS('Faturamento SP2'!$P$2:$P$557,'Faturamento SP2'!$D$2:$D$557,'Infos Relatório'!$B$245,'Faturamento SP2'!$E$2:$E$557,'Infos Relatório'!$B283,'Faturamento SP2'!$Z$2:$Z$557,'Infos Relatório'!BE$1,'Faturamento SP2'!$T$2:$T$557,"Sim")</f>
        <v>0</v>
      </c>
      <c r="BI283" s="27" t="e">
        <f t="shared" si="105"/>
        <v>#DIV/0!</v>
      </c>
      <c r="BJ283" s="24">
        <f>SUMIFS('Faturamento SP2'!$H$2:$H$557,'Faturamento SP2'!$D$2:$D$557,'Infos Relatório'!$B$245,'Faturamento SP2'!$E$2:$E$557,'Infos Relatório'!$B283,'Faturamento SP2'!$Z$2:$Z$557,'Infos Relatório'!BE$1)</f>
        <v>0</v>
      </c>
      <c r="BK283" s="23">
        <f>COUNTIFS('Faturamento SP2'!$D$2:$D$557,'Infos Relatório'!$B$245,'Faturamento SP2'!$E$2:$E$557,'Infos Relatório'!$B283,'Faturamento SP2'!$Z$2:$Z$557,'Infos Relatório'!BK$1)</f>
        <v>0</v>
      </c>
      <c r="BL283" s="14">
        <f>SUMIFS('Faturamento SP2'!$G$2:$G$557,'Faturamento SP2'!$D$2:$D$557,'Infos Relatório'!$B$245,'Faturamento SP2'!$E$2:$E$557,'Infos Relatório'!$B283,'Faturamento SP2'!$Z$2:$Z$557,'Infos Relatório'!BK$1)</f>
        <v>0</v>
      </c>
      <c r="BM283" s="14">
        <f>SUMIFS('Faturamento SP2'!$J$2:$J$557,'Faturamento SP2'!$D$2:$D$557,'Infos Relatório'!$B$245,'Faturamento SP2'!$E$2:$E$557,'Infos Relatório'!$B283,'Faturamento SP2'!$Z$2:$Z$557,'Infos Relatório'!BK$1)</f>
        <v>0</v>
      </c>
      <c r="BN283" s="15">
        <f>SUMIFS('Faturamento SP2'!$O$2:$O$557,'Faturamento SP2'!$D$2:$D$557,'Infos Relatório'!$B$245,'Faturamento SP2'!$E$2:$E$557,'Infos Relatório'!$B283,'Faturamento SP2'!$Z$2:$Z$557,'Infos Relatório'!BK$1,'Faturamento SP2'!$T$2:$T$557,"Sim")+SUMIFS('Faturamento SP2'!$P$2:$P$557,'Faturamento SP2'!$D$2:$D$557,'Infos Relatório'!$B$245,'Faturamento SP2'!$E$2:$E$557,'Infos Relatório'!$B283,'Faturamento SP2'!$Z$2:$Z$557,'Infos Relatório'!BK$1,'Faturamento SP2'!$T$2:$T$557,"Sim")</f>
        <v>0</v>
      </c>
      <c r="BO283" s="27" t="e">
        <f t="shared" si="106"/>
        <v>#DIV/0!</v>
      </c>
      <c r="BP283" s="24">
        <f>SUMIFS('Faturamento SP2'!$H$2:$H$557,'Faturamento SP2'!$D$2:$D$557,'Infos Relatório'!$B$245,'Faturamento SP2'!$E$2:$E$557,'Infos Relatório'!$B283,'Faturamento SP2'!$Z$2:$Z$557,'Infos Relatório'!BK$1)</f>
        <v>0</v>
      </c>
      <c r="BQ283" s="23">
        <f>COUNTIFS('Faturamento SP2'!$D$2:$D$557,'Infos Relatório'!$B$245,'Faturamento SP2'!$E$2:$E$557,'Infos Relatório'!$B283,'Faturamento SP2'!$Z$2:$Z$557,'Infos Relatório'!BQ$1)</f>
        <v>0</v>
      </c>
      <c r="BR283" s="14">
        <f>SUMIFS('Faturamento SP2'!$G$2:$G$557,'Faturamento SP2'!$D$2:$D$557,'Infos Relatório'!$B$245,'Faturamento SP2'!$E$2:$E$557,'Infos Relatório'!$B283,'Faturamento SP2'!$Z$2:$Z$557,'Infos Relatório'!BQ$1)</f>
        <v>0</v>
      </c>
      <c r="BS283" s="14">
        <f>SUMIFS('Faturamento SP2'!$J$2:$J$557,'Faturamento SP2'!$D$2:$D$557,'Infos Relatório'!$B$245,'Faturamento SP2'!$E$2:$E$557,'Infos Relatório'!$B283,'Faturamento SP2'!$Z$2:$Z$557,'Infos Relatório'!BQ$1)</f>
        <v>0</v>
      </c>
      <c r="BT283" s="15">
        <f>SUMIFS('Faturamento SP2'!$O$2:$O$557,'Faturamento SP2'!$D$2:$D$557,'Infos Relatório'!$B$245,'Faturamento SP2'!$E$2:$E$557,'Infos Relatório'!$B283,'Faturamento SP2'!$Z$2:$Z$557,'Infos Relatório'!BQ$1,'Faturamento SP2'!$T$2:$T$557,"Sim")+SUMIFS('Faturamento SP2'!$P$2:$P$557,'Faturamento SP2'!$D$2:$D$557,'Infos Relatório'!$B$245,'Faturamento SP2'!$E$2:$E$557,'Infos Relatório'!$B283,'Faturamento SP2'!$Z$2:$Z$557,'Infos Relatório'!BQ$1,'Faturamento SP2'!$T$2:$T$557,"Sim")</f>
        <v>0</v>
      </c>
      <c r="BU283" s="27" t="e">
        <f t="shared" si="107"/>
        <v>#DIV/0!</v>
      </c>
      <c r="BV283" s="24">
        <f>SUMIFS('Faturamento SP2'!$H$2:$H$557,'Faturamento SP2'!$D$2:$D$557,'Infos Relatório'!$B$245,'Faturamento SP2'!$E$2:$E$557,'Infos Relatório'!$B283,'Faturamento SP2'!$Z$2:$Z$557,'Infos Relatório'!BQ$1)</f>
        <v>0</v>
      </c>
    </row>
    <row r="284" spans="2:74">
      <c r="B284" s="17" t="s">
        <v>274</v>
      </c>
      <c r="C284" s="23">
        <f>COUNTIFS('Faturamento SP2'!$D$2:$D$557,'Infos Relatório'!$B$245,'Faturamento SP2'!$E$2:$E$557,'Infos Relatório'!$B284,'Faturamento SP2'!$Z$2:$Z$557,'Infos Relatório'!C$1)</f>
        <v>0</v>
      </c>
      <c r="D284" s="14">
        <f>SUMIFS('Faturamento SP2'!$G$2:$G$557,'Faturamento SP2'!$D$2:$D$557,'Infos Relatório'!$B$245,'Faturamento SP2'!$E$2:$E$557,'Infos Relatório'!$B284,'Faturamento SP2'!$Z$2:$Z$557,'Infos Relatório'!C$1)</f>
        <v>0</v>
      </c>
      <c r="E284" s="55">
        <f>SUMIFS('Faturamento SP2'!$J$2:$J$557,'Faturamento SP2'!$D$2:$D$557,'Infos Relatório'!$B$245,'Faturamento SP2'!$E$2:$E$557,'Infos Relatório'!$B284,'Faturamento SP2'!$Z$2:$Z$557,'Infos Relatório'!C$1)</f>
        <v>0</v>
      </c>
      <c r="F284" s="15">
        <f>SUMIFS('Faturamento SP2'!$O$2:$O$557,'Faturamento SP2'!$D$2:$D$557,'Infos Relatório'!$B$245,'Faturamento SP2'!$E$2:$E$557,'Infos Relatório'!$B284,'Faturamento SP2'!$Z$2:$Z$557,'Infos Relatório'!C$1,'Faturamento SP2'!$T$2:$T$557,"Sim")+SUMIFS('Faturamento SP2'!$P$2:$P$557,'Faturamento SP2'!$D$2:$D$557,'Infos Relatório'!$B$245,'Faturamento SP2'!$E$2:$E$557,'Infos Relatório'!$B284,'Faturamento SP2'!$Z$2:$Z$557,'Infos Relatório'!C$1,'Faturamento SP2'!$T$2:$T$557,"Sim")</f>
        <v>0</v>
      </c>
      <c r="G284" s="60" t="e">
        <f t="shared" si="96"/>
        <v>#DIV/0!</v>
      </c>
      <c r="H284" s="24">
        <f>SUMIFS('Faturamento SP2'!$H$2:$H$557,'Faturamento SP2'!$D$2:$D$557,'Infos Relatório'!$B$245,'Faturamento SP2'!$E$2:$E$557,'Infos Relatório'!$B284,'Faturamento SP2'!$Z$2:$Z$557,'Infos Relatório'!C$1)</f>
        <v>0</v>
      </c>
      <c r="I284" s="23">
        <f>COUNTIFS('Faturamento SP2'!$D$2:$D$557,'Infos Relatório'!$B$245,'Faturamento SP2'!$E$2:$E$557,'Infos Relatório'!$B284,'Faturamento SP2'!$Z$2:$Z$557,'Infos Relatório'!I$1)</f>
        <v>0</v>
      </c>
      <c r="J284" s="14">
        <f>SUMIFS('Faturamento SP2'!$G$2:$G$557,'Faturamento SP2'!$D$2:$D$557,'Infos Relatório'!$B$245,'Faturamento SP2'!$E$2:$E$557,'Infos Relatório'!$B284,'Faturamento SP2'!$Z$2:$Z$557,'Infos Relatório'!I$1)</f>
        <v>0</v>
      </c>
      <c r="K284" s="55">
        <f>SUMIFS('Faturamento SP2'!$J$2:$J$557,'Faturamento SP2'!$D$2:$D$557,'Infos Relatório'!$B$245,'Faturamento SP2'!$E$2:$E$557,'Infos Relatório'!$B284,'Faturamento SP2'!$Z$2:$Z$557,'Infos Relatório'!I$1)</f>
        <v>0</v>
      </c>
      <c r="L284" s="15">
        <f>SUMIFS('Faturamento SP2'!$O$2:$O$557,'Faturamento SP2'!$D$2:$D$557,'Infos Relatório'!$B$245,'Faturamento SP2'!$E$2:$E$557,'Infos Relatório'!$B284,'Faturamento SP2'!$Z$2:$Z$557,'Infos Relatório'!I$1,'Faturamento SP2'!$T$2:$T$557,"Sim")+SUMIFS('Faturamento SP2'!$P$2:$P$557,'Faturamento SP2'!$D$2:$D$557,'Infos Relatório'!$B$245,'Faturamento SP2'!$E$2:$E$557,'Infos Relatório'!$B284,'Faturamento SP2'!$Z$2:$Z$557,'Infos Relatório'!I$1,'Faturamento SP2'!$T$2:$T$557,"Sim")</f>
        <v>0</v>
      </c>
      <c r="M284" s="27" t="e">
        <f t="shared" si="97"/>
        <v>#DIV/0!</v>
      </c>
      <c r="N284" s="24">
        <f>SUMIFS('Faturamento SP2'!$H$2:$H$557,'Faturamento SP2'!$D$2:$D$557,'Infos Relatório'!$B$245,'Faturamento SP2'!$E$2:$E$557,'Infos Relatório'!$B284,'Faturamento SP2'!$Z$2:$Z$557,'Infos Relatório'!I$1)</f>
        <v>0</v>
      </c>
      <c r="O284" s="23">
        <f>COUNTIFS('Faturamento SP2'!$D$2:$D$557,'Infos Relatório'!$B$245,'Faturamento SP2'!$E$2:$E$557,'Infos Relatório'!$B284,'Faturamento SP2'!$Z$2:$Z$557,'Infos Relatório'!O$1)</f>
        <v>0</v>
      </c>
      <c r="P284" s="14">
        <f>SUMIFS('Faturamento SP2'!$G$2:$G$557,'Faturamento SP2'!$D$2:$D$557,'Infos Relatório'!$B$245,'Faturamento SP2'!$E$2:$E$557,'Infos Relatório'!$B284,'Faturamento SP2'!$Z$2:$Z$557,'Infos Relatório'!O$1)</f>
        <v>0</v>
      </c>
      <c r="Q284" s="14">
        <f>SUMIFS('Faturamento SP2'!$J$2:$J$557,'Faturamento SP2'!$D$2:$D$557,'Infos Relatório'!$B$245,'Faturamento SP2'!$E$2:$E$557,'Infos Relatório'!$B284,'Faturamento SP2'!$Z$2:$Z$557,'Infos Relatório'!O$1)</f>
        <v>0</v>
      </c>
      <c r="R284" s="15">
        <f>SUMIFS('Faturamento SP2'!$O$2:$O$557,'Faturamento SP2'!$D$2:$D$557,'Infos Relatório'!$B$245,'Faturamento SP2'!$E$2:$E$557,'Infos Relatório'!$B284,'Faturamento SP2'!$Z$2:$Z$557,'Infos Relatório'!O$1,'Faturamento SP2'!$T$2:$T$557,"Sim")+SUMIFS('Faturamento SP2'!$P$2:$P$557,'Faturamento SP2'!$D$2:$D$557,'Infos Relatório'!$B$245,'Faturamento SP2'!$E$2:$E$557,'Infos Relatório'!$B284,'Faturamento SP2'!$Z$2:$Z$557,'Infos Relatório'!O$1,'Faturamento SP2'!$T$2:$T$557,"Sim")</f>
        <v>0</v>
      </c>
      <c r="S284" s="27" t="e">
        <f t="shared" si="98"/>
        <v>#DIV/0!</v>
      </c>
      <c r="T284" s="24">
        <f>SUMIFS('Faturamento SP2'!$H$2:$H$557,'Faturamento SP2'!$D$2:$D$557,'Infos Relatório'!$B$245,'Faturamento SP2'!$E$2:$E$557,'Infos Relatório'!$B284,'Faturamento SP2'!$Z$2:$Z$557,'Infos Relatório'!O$1)</f>
        <v>0</v>
      </c>
      <c r="U284" s="23">
        <f>COUNTIFS('Faturamento SP2'!$D$2:$D$557,'Infos Relatório'!$B$245,'Faturamento SP2'!$E$2:$E$557,'Infos Relatório'!$B284,'Faturamento SP2'!$Z$2:$Z$557,'Infos Relatório'!U$1)</f>
        <v>0</v>
      </c>
      <c r="V284" s="14">
        <f>SUMIFS('Faturamento SP2'!$G$2:$G$557,'Faturamento SP2'!$D$2:$D$557,'Infos Relatório'!$B$245,'Faturamento SP2'!$E$2:$E$557,'Infos Relatório'!$B284,'Faturamento SP2'!$Z$2:$Z$557,'Infos Relatório'!U$1)</f>
        <v>0</v>
      </c>
      <c r="W284" s="14">
        <f>SUMIFS('Faturamento SP2'!$J$2:$J$557,'Faturamento SP2'!$D$2:$D$557,'Infos Relatório'!$B$245,'Faturamento SP2'!$E$2:$E$557,'Infos Relatório'!$B284,'Faturamento SP2'!$Z$2:$Z$557,'Infos Relatório'!U$1)</f>
        <v>0</v>
      </c>
      <c r="X284" s="15">
        <f>SUMIFS('Faturamento SP2'!$O$2:$O$557,'Faturamento SP2'!$D$2:$D$557,'Infos Relatório'!$B$245,'Faturamento SP2'!$E$2:$E$557,'Infos Relatório'!$B284,'Faturamento SP2'!$Z$2:$Z$557,'Infos Relatório'!U$1,'Faturamento SP2'!$T$2:$T$557,"Sim")+SUMIFS('Faturamento SP2'!$P$2:$P$557,'Faturamento SP2'!$D$2:$D$557,'Infos Relatório'!$B$245,'Faturamento SP2'!$E$2:$E$557,'Infos Relatório'!$B284,'Faturamento SP2'!$Z$2:$Z$557,'Infos Relatório'!U$1,'Faturamento SP2'!$T$2:$T$557,"Sim")</f>
        <v>0</v>
      </c>
      <c r="Y284" s="27" t="e">
        <f t="shared" si="99"/>
        <v>#DIV/0!</v>
      </c>
      <c r="Z284" s="24">
        <f>SUMIFS('Faturamento SP2'!$H$2:$H$557,'Faturamento SP2'!$D$2:$D$557,'Infos Relatório'!$B$245,'Faturamento SP2'!$E$2:$E$557,'Infos Relatório'!$B284,'Faturamento SP2'!$Z$2:$Z$557,'Infos Relatório'!U$1)</f>
        <v>0</v>
      </c>
      <c r="AA284" s="23">
        <f>COUNTIFS('Faturamento SP2'!$D$2:$D$557,'Infos Relatório'!$B$245,'Faturamento SP2'!$E$2:$E$557,'Infos Relatório'!$B284,'Faturamento SP2'!$Z$2:$Z$557,'Infos Relatório'!AA$1)</f>
        <v>0</v>
      </c>
      <c r="AB284" s="14">
        <f>SUMIFS('Faturamento SP2'!$G$2:$G$557,'Faturamento SP2'!$D$2:$D$557,'Infos Relatório'!$B$245,'Faturamento SP2'!$E$2:$E$557,'Infos Relatório'!$B284,'Faturamento SP2'!$Z$2:$Z$557,'Infos Relatório'!AA$1)</f>
        <v>0</v>
      </c>
      <c r="AC284" s="14">
        <f>SUMIFS('Faturamento SP2'!$J$2:$J$557,'Faturamento SP2'!$D$2:$D$557,'Infos Relatório'!$B$245,'Faturamento SP2'!$E$2:$E$557,'Infos Relatório'!$B284,'Faturamento SP2'!$Z$2:$Z$557,'Infos Relatório'!AA$1)</f>
        <v>0</v>
      </c>
      <c r="AD284" s="15">
        <f>SUMIFS('Faturamento SP2'!$O$2:$O$557,'Faturamento SP2'!$D$2:$D$557,'Infos Relatório'!$B$245,'Faturamento SP2'!$E$2:$E$557,'Infos Relatório'!$B284,'Faturamento SP2'!$Z$2:$Z$557,'Infos Relatório'!AA$1,'Faturamento SP2'!$T$2:$T$557,"Sim")+SUMIFS('Faturamento SP2'!$P$2:$P$557,'Faturamento SP2'!$D$2:$D$557,'Infos Relatório'!$B$245,'Faturamento SP2'!$E$2:$E$557,'Infos Relatório'!$B284,'Faturamento SP2'!$Z$2:$Z$557,'Infos Relatório'!AA$1,'Faturamento SP2'!$T$2:$T$557,"Sim")</f>
        <v>0</v>
      </c>
      <c r="AE284" s="27" t="e">
        <f t="shared" si="100"/>
        <v>#DIV/0!</v>
      </c>
      <c r="AF284" s="24">
        <f>SUMIFS('Faturamento SP2'!$H$2:$H$557,'Faturamento SP2'!$D$2:$D$557,'Infos Relatório'!$B$245,'Faturamento SP2'!$E$2:$E$557,'Infos Relatório'!$B284,'Faturamento SP2'!$Z$2:$Z$557,'Infos Relatório'!AA$1)</f>
        <v>0</v>
      </c>
      <c r="AG284" s="23">
        <f>COUNTIFS('Faturamento SP2'!$D$2:$D$557,'Infos Relatório'!$B$245,'Faturamento SP2'!$E$2:$E$557,'Infos Relatório'!$B284,'Faturamento SP2'!$Z$2:$Z$557,'Infos Relatório'!AG$1)</f>
        <v>0</v>
      </c>
      <c r="AH284" s="14">
        <f>SUMIFS('Faturamento SP2'!$G$2:$G$557,'Faturamento SP2'!$D$2:$D$557,'Infos Relatório'!$B$245,'Faturamento SP2'!$E$2:$E$557,'Infos Relatório'!$B284,'Faturamento SP2'!$Z$2:$Z$557,'Infos Relatório'!AG$1)</f>
        <v>0</v>
      </c>
      <c r="AI284" s="14">
        <f>SUMIFS('Faturamento SP2'!$J$2:$J$557,'Faturamento SP2'!$D$2:$D$557,'Infos Relatório'!$B$245,'Faturamento SP2'!$E$2:$E$557,'Infos Relatório'!$B284,'Faturamento SP2'!$Z$2:$Z$557,'Infos Relatório'!AG$1)</f>
        <v>0</v>
      </c>
      <c r="AJ284" s="15">
        <f>SUMIFS('Faturamento SP2'!$O$2:$O$557,'Faturamento SP2'!$D$2:$D$557,'Infos Relatório'!$B$245,'Faturamento SP2'!$E$2:$E$557,'Infos Relatório'!$B284,'Faturamento SP2'!$Z$2:$Z$557,'Infos Relatório'!AG$1,'Faturamento SP2'!$T$2:$T$557,"Sim")+SUMIFS('Faturamento SP2'!$P$2:$P$557,'Faturamento SP2'!$D$2:$D$557,'Infos Relatório'!$B$245,'Faturamento SP2'!$E$2:$E$557,'Infos Relatório'!$B284,'Faturamento SP2'!$Z$2:$Z$557,'Infos Relatório'!AG$1,'Faturamento SP2'!$T$2:$T$557,"Sim")</f>
        <v>0</v>
      </c>
      <c r="AK284" s="27" t="e">
        <f t="shared" si="101"/>
        <v>#DIV/0!</v>
      </c>
      <c r="AL284" s="24">
        <f>SUMIFS('Faturamento SP2'!$H$2:$H$557,'Faturamento SP2'!$D$2:$D$557,'Infos Relatório'!$B$245,'Faturamento SP2'!$E$2:$E$557,'Infos Relatório'!$B284,'Faturamento SP2'!$Z$2:$Z$557,'Infos Relatório'!AG$1)</f>
        <v>0</v>
      </c>
      <c r="AM284" s="23">
        <f>COUNTIFS('Faturamento SP2'!$D$2:$D$557,'Infos Relatório'!$B$245,'Faturamento SP2'!$E$2:$E$557,'Infos Relatório'!$B284,'Faturamento SP2'!$Z$2:$Z$557,'Infos Relatório'!AM$1)</f>
        <v>0</v>
      </c>
      <c r="AN284" s="14">
        <f>SUMIFS('Faturamento SP2'!$G$2:$G$557,'Faturamento SP2'!$D$2:$D$557,'Infos Relatório'!$B$245,'Faturamento SP2'!$E$2:$E$557,'Infos Relatório'!$B284,'Faturamento SP2'!$Z$2:$Z$557,'Infos Relatório'!AM$1)</f>
        <v>0</v>
      </c>
      <c r="AO284" s="14">
        <f>SUMIFS('Faturamento SP2'!$J$2:$J$557,'Faturamento SP2'!$D$2:$D$557,'Infos Relatório'!$B$245,'Faturamento SP2'!$E$2:$E$557,'Infos Relatório'!$B284,'Faturamento SP2'!$Z$2:$Z$557,'Infos Relatório'!AM$1)</f>
        <v>0</v>
      </c>
      <c r="AP284" s="15">
        <f>SUMIFS('Faturamento SP2'!$O$2:$O$557,'Faturamento SP2'!$D$2:$D$557,'Infos Relatório'!$B$245,'Faturamento SP2'!$E$2:$E$557,'Infos Relatório'!$B284,'Faturamento SP2'!$Z$2:$Z$557,'Infos Relatório'!AM$1,'Faturamento SP2'!$T$2:$T$557,"Sim")+SUMIFS('Faturamento SP2'!$P$2:$P$557,'Faturamento SP2'!$D$2:$D$557,'Infos Relatório'!$B$245,'Faturamento SP2'!$E$2:$E$557,'Infos Relatório'!$B284,'Faturamento SP2'!$Z$2:$Z$557,'Infos Relatório'!AM$1,'Faturamento SP2'!$T$2:$T$557,"Sim")</f>
        <v>0</v>
      </c>
      <c r="AQ284" s="27" t="e">
        <f t="shared" si="102"/>
        <v>#DIV/0!</v>
      </c>
      <c r="AR284" s="24">
        <f>SUMIFS('Faturamento SP2'!$H$2:$H$557,'Faturamento SP2'!$D$2:$D$557,'Infos Relatório'!$B$245,'Faturamento SP2'!$E$2:$E$557,'Infos Relatório'!$B284,'Faturamento SP2'!$Z$2:$Z$557,'Infos Relatório'!AM$1)</f>
        <v>0</v>
      </c>
      <c r="AS284" s="23">
        <f>COUNTIFS('Faturamento SP2'!$D$2:$D$557,'Infos Relatório'!$B$245,'Faturamento SP2'!$E$2:$E$557,'Infos Relatório'!$B284,'Faturamento SP2'!$Z$2:$Z$557,'Infos Relatório'!AS$1)</f>
        <v>0</v>
      </c>
      <c r="AT284" s="14">
        <f>SUMIFS('Faturamento SP2'!$G$2:$G$557,'Faturamento SP2'!$D$2:$D$557,'Infos Relatório'!$B$245,'Faturamento SP2'!$E$2:$E$557,'Infos Relatório'!$B284,'Faturamento SP2'!$Z$2:$Z$557,'Infos Relatório'!AS$1)</f>
        <v>0</v>
      </c>
      <c r="AU284" s="14">
        <f>SUMIFS('Faturamento SP2'!$J$2:$J$557,'Faturamento SP2'!$D$2:$D$557,'Infos Relatório'!$B$245,'Faturamento SP2'!$E$2:$E$557,'Infos Relatório'!$B284,'Faturamento SP2'!$Z$2:$Z$557,'Infos Relatório'!AS$1)</f>
        <v>0</v>
      </c>
      <c r="AV284" s="15">
        <f>SUMIFS('Faturamento SP2'!$O$2:$O$557,'Faturamento SP2'!$D$2:$D$557,'Infos Relatório'!$B$245,'Faturamento SP2'!$E$2:$E$557,'Infos Relatório'!$B284,'Faturamento SP2'!$Z$2:$Z$557,'Infos Relatório'!AS$1,'Faturamento SP2'!$T$2:$T$557,"Sim")+SUMIFS('Faturamento SP2'!$P$2:$P$557,'Faturamento SP2'!$D$2:$D$557,'Infos Relatório'!$B$245,'Faturamento SP2'!$E$2:$E$557,'Infos Relatório'!$B284,'Faturamento SP2'!$Z$2:$Z$557,'Infos Relatório'!AS$1,'Faturamento SP2'!$T$2:$T$557,"Sim")</f>
        <v>0</v>
      </c>
      <c r="AW284" s="27" t="e">
        <f t="shared" si="103"/>
        <v>#DIV/0!</v>
      </c>
      <c r="AX284" s="24">
        <f>SUMIFS('Faturamento SP2'!$H$2:$H$557,'Faturamento SP2'!$D$2:$D$557,'Infos Relatório'!$B$245,'Faturamento SP2'!$E$2:$E$557,'Infos Relatório'!$B284,'Faturamento SP2'!$Z$2:$Z$557,'Infos Relatório'!AS$1)</f>
        <v>0</v>
      </c>
      <c r="AY284" s="23">
        <f>COUNTIFS('Faturamento SP2'!$D$2:$D$557,'Infos Relatório'!$B$245,'Faturamento SP2'!$E$2:$E$557,'Infos Relatório'!$B284,'Faturamento SP2'!$Z$2:$Z$557,'Infos Relatório'!AY$1)</f>
        <v>0</v>
      </c>
      <c r="AZ284" s="14">
        <f>SUMIFS('Faturamento SP2'!$G$2:$G$557,'Faturamento SP2'!$D$2:$D$557,'Infos Relatório'!$B$245,'Faturamento SP2'!$E$2:$E$557,'Infos Relatório'!$B284,'Faturamento SP2'!$Z$2:$Z$557,'Infos Relatório'!AY$1)</f>
        <v>0</v>
      </c>
      <c r="BA284" s="14">
        <f>SUMIFS('Faturamento SP2'!$J$2:$J$557,'Faturamento SP2'!$D$2:$D$557,'Infos Relatório'!$B$245,'Faturamento SP2'!$E$2:$E$557,'Infos Relatório'!$B284,'Faturamento SP2'!$Z$2:$Z$557,'Infos Relatório'!AY$1)</f>
        <v>0</v>
      </c>
      <c r="BB284" s="15">
        <f>SUMIFS('Faturamento SP2'!$O$2:$O$557,'Faturamento SP2'!$D$2:$D$557,'Infos Relatório'!$B$245,'Faturamento SP2'!$E$2:$E$557,'Infos Relatório'!$B284,'Faturamento SP2'!$Z$2:$Z$557,'Infos Relatório'!AY$1,'Faturamento SP2'!$T$2:$T$557,"Sim")+SUMIFS('Faturamento SP2'!$P$2:$P$557,'Faturamento SP2'!$D$2:$D$557,'Infos Relatório'!$B$245,'Faturamento SP2'!$E$2:$E$557,'Infos Relatório'!$B284,'Faturamento SP2'!$Z$2:$Z$557,'Infos Relatório'!AY$1,'Faturamento SP2'!$T$2:$T$557,"Sim")</f>
        <v>0</v>
      </c>
      <c r="BC284" s="27" t="e">
        <f t="shared" si="104"/>
        <v>#DIV/0!</v>
      </c>
      <c r="BD284" s="24">
        <f>SUMIFS('Faturamento SP2'!$H$2:$H$557,'Faturamento SP2'!$D$2:$D$557,'Infos Relatório'!$B$245,'Faturamento SP2'!$E$2:$E$557,'Infos Relatório'!$B284,'Faturamento SP2'!$Z$2:$Z$557,'Infos Relatório'!AY$1)</f>
        <v>0</v>
      </c>
      <c r="BE284" s="23">
        <f>COUNTIFS('Faturamento SP2'!$D$2:$D$557,'Infos Relatório'!$B$245,'Faturamento SP2'!$E$2:$E$557,'Infos Relatório'!$B284,'Faturamento SP2'!$Z$2:$Z$557,'Infos Relatório'!BE$1)</f>
        <v>0</v>
      </c>
      <c r="BF284" s="14">
        <f>SUMIFS('Faturamento SP2'!$G$2:$G$557,'Faturamento SP2'!$D$2:$D$557,'Infos Relatório'!$B$245,'Faturamento SP2'!$E$2:$E$557,'Infos Relatório'!$B284,'Faturamento SP2'!$Z$2:$Z$557,'Infos Relatório'!BE$1)</f>
        <v>0</v>
      </c>
      <c r="BG284" s="14">
        <f>SUMIFS('Faturamento SP2'!$J$2:$J$557,'Faturamento SP2'!$D$2:$D$557,'Infos Relatório'!$B$245,'Faturamento SP2'!$E$2:$E$557,'Infos Relatório'!$B284,'Faturamento SP2'!$Z$2:$Z$557,'Infos Relatório'!BE$1)</f>
        <v>0</v>
      </c>
      <c r="BH284" s="15">
        <f>SUMIFS('Faturamento SP2'!$O$2:$O$557,'Faturamento SP2'!$D$2:$D$557,'Infos Relatório'!$B$245,'Faturamento SP2'!$E$2:$E$557,'Infos Relatório'!$B284,'Faturamento SP2'!$Z$2:$Z$557,'Infos Relatório'!BE$1,'Faturamento SP2'!$T$2:$T$557,"Sim")+SUMIFS('Faturamento SP2'!$P$2:$P$557,'Faturamento SP2'!$D$2:$D$557,'Infos Relatório'!$B$245,'Faturamento SP2'!$E$2:$E$557,'Infos Relatório'!$B284,'Faturamento SP2'!$Z$2:$Z$557,'Infos Relatório'!BE$1,'Faturamento SP2'!$T$2:$T$557,"Sim")</f>
        <v>0</v>
      </c>
      <c r="BI284" s="27" t="e">
        <f t="shared" si="105"/>
        <v>#DIV/0!</v>
      </c>
      <c r="BJ284" s="24">
        <f>SUMIFS('Faturamento SP2'!$H$2:$H$557,'Faturamento SP2'!$D$2:$D$557,'Infos Relatório'!$B$245,'Faturamento SP2'!$E$2:$E$557,'Infos Relatório'!$B284,'Faturamento SP2'!$Z$2:$Z$557,'Infos Relatório'!BE$1)</f>
        <v>0</v>
      </c>
      <c r="BK284" s="23">
        <f>COUNTIFS('Faturamento SP2'!$D$2:$D$557,'Infos Relatório'!$B$245,'Faturamento SP2'!$E$2:$E$557,'Infos Relatório'!$B284,'Faturamento SP2'!$Z$2:$Z$557,'Infos Relatório'!BK$1)</f>
        <v>0</v>
      </c>
      <c r="BL284" s="14">
        <f>SUMIFS('Faturamento SP2'!$G$2:$G$557,'Faturamento SP2'!$D$2:$D$557,'Infos Relatório'!$B$245,'Faturamento SP2'!$E$2:$E$557,'Infos Relatório'!$B284,'Faturamento SP2'!$Z$2:$Z$557,'Infos Relatório'!BK$1)</f>
        <v>0</v>
      </c>
      <c r="BM284" s="14">
        <f>SUMIFS('Faturamento SP2'!$J$2:$J$557,'Faturamento SP2'!$D$2:$D$557,'Infos Relatório'!$B$245,'Faturamento SP2'!$E$2:$E$557,'Infos Relatório'!$B284,'Faturamento SP2'!$Z$2:$Z$557,'Infos Relatório'!BK$1)</f>
        <v>0</v>
      </c>
      <c r="BN284" s="15">
        <f>SUMIFS('Faturamento SP2'!$O$2:$O$557,'Faturamento SP2'!$D$2:$D$557,'Infos Relatório'!$B$245,'Faturamento SP2'!$E$2:$E$557,'Infos Relatório'!$B284,'Faturamento SP2'!$Z$2:$Z$557,'Infos Relatório'!BK$1,'Faturamento SP2'!$T$2:$T$557,"Sim")+SUMIFS('Faturamento SP2'!$P$2:$P$557,'Faturamento SP2'!$D$2:$D$557,'Infos Relatório'!$B$245,'Faturamento SP2'!$E$2:$E$557,'Infos Relatório'!$B284,'Faturamento SP2'!$Z$2:$Z$557,'Infos Relatório'!BK$1,'Faturamento SP2'!$T$2:$T$557,"Sim")</f>
        <v>0</v>
      </c>
      <c r="BO284" s="27" t="e">
        <f t="shared" si="106"/>
        <v>#DIV/0!</v>
      </c>
      <c r="BP284" s="24">
        <f>SUMIFS('Faturamento SP2'!$H$2:$H$557,'Faturamento SP2'!$D$2:$D$557,'Infos Relatório'!$B$245,'Faturamento SP2'!$E$2:$E$557,'Infos Relatório'!$B284,'Faturamento SP2'!$Z$2:$Z$557,'Infos Relatório'!BK$1)</f>
        <v>0</v>
      </c>
      <c r="BQ284" s="23">
        <f>COUNTIFS('Faturamento SP2'!$D$2:$D$557,'Infos Relatório'!$B$245,'Faturamento SP2'!$E$2:$E$557,'Infos Relatório'!$B284,'Faturamento SP2'!$Z$2:$Z$557,'Infos Relatório'!BQ$1)</f>
        <v>0</v>
      </c>
      <c r="BR284" s="14">
        <f>SUMIFS('Faturamento SP2'!$G$2:$G$557,'Faturamento SP2'!$D$2:$D$557,'Infos Relatório'!$B$245,'Faturamento SP2'!$E$2:$E$557,'Infos Relatório'!$B284,'Faturamento SP2'!$Z$2:$Z$557,'Infos Relatório'!BQ$1)</f>
        <v>0</v>
      </c>
      <c r="BS284" s="14">
        <f>SUMIFS('Faturamento SP2'!$J$2:$J$557,'Faturamento SP2'!$D$2:$D$557,'Infos Relatório'!$B$245,'Faturamento SP2'!$E$2:$E$557,'Infos Relatório'!$B284,'Faturamento SP2'!$Z$2:$Z$557,'Infos Relatório'!BQ$1)</f>
        <v>0</v>
      </c>
      <c r="BT284" s="15">
        <f>SUMIFS('Faturamento SP2'!$O$2:$O$557,'Faturamento SP2'!$D$2:$D$557,'Infos Relatório'!$B$245,'Faturamento SP2'!$E$2:$E$557,'Infos Relatório'!$B284,'Faturamento SP2'!$Z$2:$Z$557,'Infos Relatório'!BQ$1,'Faturamento SP2'!$T$2:$T$557,"Sim")+SUMIFS('Faturamento SP2'!$P$2:$P$557,'Faturamento SP2'!$D$2:$D$557,'Infos Relatório'!$B$245,'Faturamento SP2'!$E$2:$E$557,'Infos Relatório'!$B284,'Faturamento SP2'!$Z$2:$Z$557,'Infos Relatório'!BQ$1,'Faturamento SP2'!$T$2:$T$557,"Sim")</f>
        <v>0</v>
      </c>
      <c r="BU284" s="27" t="e">
        <f t="shared" si="107"/>
        <v>#DIV/0!</v>
      </c>
      <c r="BV284" s="24">
        <f>SUMIFS('Faturamento SP2'!$H$2:$H$557,'Faturamento SP2'!$D$2:$D$557,'Infos Relatório'!$B$245,'Faturamento SP2'!$E$2:$E$557,'Infos Relatório'!$B284,'Faturamento SP2'!$Z$2:$Z$557,'Infos Relatório'!BQ$1)</f>
        <v>0</v>
      </c>
    </row>
    <row r="285" spans="2:74">
      <c r="B285" s="17" t="s">
        <v>779</v>
      </c>
      <c r="C285" s="23">
        <f>COUNTIFS('Faturamento SP2'!$D$2:$D$557,'Infos Relatório'!$B$245,'Faturamento SP2'!$E$2:$E$557,'Infos Relatório'!$B285,'Faturamento SP2'!$Z$2:$Z$557,'Infos Relatório'!C$1)</f>
        <v>0</v>
      </c>
      <c r="D285" s="14">
        <f>SUMIFS('Faturamento SP2'!$G$2:$G$557,'Faturamento SP2'!$D$2:$D$557,'Infos Relatório'!$B$245,'Faturamento SP2'!$E$2:$E$557,'Infos Relatório'!$B285,'Faturamento SP2'!$Z$2:$Z$557,'Infos Relatório'!C$1)</f>
        <v>0</v>
      </c>
      <c r="E285" s="55">
        <f>SUMIFS('Faturamento SP2'!$J$2:$J$557,'Faturamento SP2'!$D$2:$D$557,'Infos Relatório'!$B$245,'Faturamento SP2'!$E$2:$E$557,'Infos Relatório'!$B285,'Faturamento SP2'!$Z$2:$Z$557,'Infos Relatório'!C$1)</f>
        <v>0</v>
      </c>
      <c r="F285" s="15">
        <f>SUMIFS('Faturamento SP2'!$O$2:$O$557,'Faturamento SP2'!$D$2:$D$557,'Infos Relatório'!$B$245,'Faturamento SP2'!$E$2:$E$557,'Infos Relatório'!$B285,'Faturamento SP2'!$Z$2:$Z$557,'Infos Relatório'!C$1,'Faturamento SP2'!$T$2:$T$557,"Sim")+SUMIFS('Faturamento SP2'!$P$2:$P$557,'Faturamento SP2'!$D$2:$D$557,'Infos Relatório'!$B$245,'Faturamento SP2'!$E$2:$E$557,'Infos Relatório'!$B285,'Faturamento SP2'!$Z$2:$Z$557,'Infos Relatório'!C$1,'Faturamento SP2'!$T$2:$T$557,"Sim")</f>
        <v>0</v>
      </c>
      <c r="G285" s="60" t="e">
        <f t="shared" si="96"/>
        <v>#DIV/0!</v>
      </c>
      <c r="H285" s="24">
        <f>SUMIFS('Faturamento SP2'!$H$2:$H$557,'Faturamento SP2'!$D$2:$D$557,'Infos Relatório'!$B$245,'Faturamento SP2'!$E$2:$E$557,'Infos Relatório'!$B285,'Faturamento SP2'!$Z$2:$Z$557,'Infos Relatório'!C$1)</f>
        <v>0</v>
      </c>
      <c r="I285" s="23">
        <f>COUNTIFS('Faturamento SP2'!$D$2:$D$557,'Infos Relatório'!$B$245,'Faturamento SP2'!$E$2:$E$557,'Infos Relatório'!$B285,'Faturamento SP2'!$Z$2:$Z$557,'Infos Relatório'!I$1)</f>
        <v>0</v>
      </c>
      <c r="J285" s="14">
        <f>SUMIFS('Faturamento SP2'!$G$2:$G$557,'Faturamento SP2'!$D$2:$D$557,'Infos Relatório'!$B$245,'Faturamento SP2'!$E$2:$E$557,'Infos Relatório'!$B285,'Faturamento SP2'!$Z$2:$Z$557,'Infos Relatório'!I$1)</f>
        <v>0</v>
      </c>
      <c r="K285" s="55">
        <f>SUMIFS('Faturamento SP2'!$J$2:$J$557,'Faturamento SP2'!$D$2:$D$557,'Infos Relatório'!$B$245,'Faturamento SP2'!$E$2:$E$557,'Infos Relatório'!$B285,'Faturamento SP2'!$Z$2:$Z$557,'Infos Relatório'!I$1)</f>
        <v>0</v>
      </c>
      <c r="L285" s="15">
        <f>SUMIFS('Faturamento SP2'!$O$2:$O$557,'Faturamento SP2'!$D$2:$D$557,'Infos Relatório'!$B$245,'Faturamento SP2'!$E$2:$E$557,'Infos Relatório'!$B285,'Faturamento SP2'!$Z$2:$Z$557,'Infos Relatório'!I$1,'Faturamento SP2'!$T$2:$T$557,"Sim")+SUMIFS('Faturamento SP2'!$P$2:$P$557,'Faturamento SP2'!$D$2:$D$557,'Infos Relatório'!$B$245,'Faturamento SP2'!$E$2:$E$557,'Infos Relatório'!$B285,'Faturamento SP2'!$Z$2:$Z$557,'Infos Relatório'!I$1,'Faturamento SP2'!$T$2:$T$557,"Sim")</f>
        <v>0</v>
      </c>
      <c r="M285" s="27" t="e">
        <f t="shared" si="97"/>
        <v>#DIV/0!</v>
      </c>
      <c r="N285" s="24">
        <f>SUMIFS('Faturamento SP2'!$H$2:$H$557,'Faturamento SP2'!$D$2:$D$557,'Infos Relatório'!$B$245,'Faturamento SP2'!$E$2:$E$557,'Infos Relatório'!$B285,'Faturamento SP2'!$Z$2:$Z$557,'Infos Relatório'!I$1)</f>
        <v>0</v>
      </c>
      <c r="O285" s="23">
        <f>COUNTIFS('Faturamento SP2'!$D$2:$D$557,'Infos Relatório'!$B$245,'Faturamento SP2'!$E$2:$E$557,'Infos Relatório'!$B285,'Faturamento SP2'!$Z$2:$Z$557,'Infos Relatório'!O$1)</f>
        <v>0</v>
      </c>
      <c r="P285" s="14">
        <f>SUMIFS('Faturamento SP2'!$G$2:$G$557,'Faturamento SP2'!$D$2:$D$557,'Infos Relatório'!$B$245,'Faturamento SP2'!$E$2:$E$557,'Infos Relatório'!$B285,'Faturamento SP2'!$Z$2:$Z$557,'Infos Relatório'!O$1)</f>
        <v>0</v>
      </c>
      <c r="Q285" s="14">
        <f>SUMIFS('Faturamento SP2'!$J$2:$J$557,'Faturamento SP2'!$D$2:$D$557,'Infos Relatório'!$B$245,'Faturamento SP2'!$E$2:$E$557,'Infos Relatório'!$B285,'Faturamento SP2'!$Z$2:$Z$557,'Infos Relatório'!O$1)</f>
        <v>0</v>
      </c>
      <c r="R285" s="15">
        <f>SUMIFS('Faturamento SP2'!$O$2:$O$557,'Faturamento SP2'!$D$2:$D$557,'Infos Relatório'!$B$245,'Faturamento SP2'!$E$2:$E$557,'Infos Relatório'!$B285,'Faturamento SP2'!$Z$2:$Z$557,'Infos Relatório'!O$1,'Faturamento SP2'!$T$2:$T$557,"Sim")+SUMIFS('Faturamento SP2'!$P$2:$P$557,'Faturamento SP2'!$D$2:$D$557,'Infos Relatório'!$B$245,'Faturamento SP2'!$E$2:$E$557,'Infos Relatório'!$B285,'Faturamento SP2'!$Z$2:$Z$557,'Infos Relatório'!O$1,'Faturamento SP2'!$T$2:$T$557,"Sim")</f>
        <v>0</v>
      </c>
      <c r="S285" s="27" t="e">
        <f t="shared" si="98"/>
        <v>#DIV/0!</v>
      </c>
      <c r="T285" s="24">
        <f>SUMIFS('Faturamento SP2'!$H$2:$H$557,'Faturamento SP2'!$D$2:$D$557,'Infos Relatório'!$B$245,'Faturamento SP2'!$E$2:$E$557,'Infos Relatório'!$B285,'Faturamento SP2'!$Z$2:$Z$557,'Infos Relatório'!O$1)</f>
        <v>0</v>
      </c>
      <c r="U285" s="23">
        <f>COUNTIFS('Faturamento SP2'!$D$2:$D$557,'Infos Relatório'!$B$245,'Faturamento SP2'!$E$2:$E$557,'Infos Relatório'!$B285,'Faturamento SP2'!$Z$2:$Z$557,'Infos Relatório'!U$1)</f>
        <v>0</v>
      </c>
      <c r="V285" s="14">
        <f>SUMIFS('Faturamento SP2'!$G$2:$G$557,'Faturamento SP2'!$D$2:$D$557,'Infos Relatório'!$B$245,'Faturamento SP2'!$E$2:$E$557,'Infos Relatório'!$B285,'Faturamento SP2'!$Z$2:$Z$557,'Infos Relatório'!U$1)</f>
        <v>0</v>
      </c>
      <c r="W285" s="14">
        <f>SUMIFS('Faturamento SP2'!$J$2:$J$557,'Faturamento SP2'!$D$2:$D$557,'Infos Relatório'!$B$245,'Faturamento SP2'!$E$2:$E$557,'Infos Relatório'!$B285,'Faturamento SP2'!$Z$2:$Z$557,'Infos Relatório'!U$1)</f>
        <v>0</v>
      </c>
      <c r="X285" s="15">
        <f>SUMIFS('Faturamento SP2'!$O$2:$O$557,'Faturamento SP2'!$D$2:$D$557,'Infos Relatório'!$B$245,'Faturamento SP2'!$E$2:$E$557,'Infos Relatório'!$B285,'Faturamento SP2'!$Z$2:$Z$557,'Infos Relatório'!U$1,'Faturamento SP2'!$T$2:$T$557,"Sim")+SUMIFS('Faturamento SP2'!$P$2:$P$557,'Faturamento SP2'!$D$2:$D$557,'Infos Relatório'!$B$245,'Faturamento SP2'!$E$2:$E$557,'Infos Relatório'!$B285,'Faturamento SP2'!$Z$2:$Z$557,'Infos Relatório'!U$1,'Faturamento SP2'!$T$2:$T$557,"Sim")</f>
        <v>0</v>
      </c>
      <c r="Y285" s="27" t="e">
        <f t="shared" si="99"/>
        <v>#DIV/0!</v>
      </c>
      <c r="Z285" s="24">
        <f>SUMIFS('Faturamento SP2'!$H$2:$H$557,'Faturamento SP2'!$D$2:$D$557,'Infos Relatório'!$B$245,'Faturamento SP2'!$E$2:$E$557,'Infos Relatório'!$B285,'Faturamento SP2'!$Z$2:$Z$557,'Infos Relatório'!U$1)</f>
        <v>0</v>
      </c>
      <c r="AA285" s="23">
        <f>COUNTIFS('Faturamento SP2'!$D$2:$D$557,'Infos Relatório'!$B$245,'Faturamento SP2'!$E$2:$E$557,'Infos Relatório'!$B285,'Faturamento SP2'!$Z$2:$Z$557,'Infos Relatório'!AA$1)</f>
        <v>0</v>
      </c>
      <c r="AB285" s="14">
        <f>SUMIFS('Faturamento SP2'!$G$2:$G$557,'Faturamento SP2'!$D$2:$D$557,'Infos Relatório'!$B$245,'Faturamento SP2'!$E$2:$E$557,'Infos Relatório'!$B285,'Faturamento SP2'!$Z$2:$Z$557,'Infos Relatório'!AA$1)</f>
        <v>0</v>
      </c>
      <c r="AC285" s="14">
        <f>SUMIFS('Faturamento SP2'!$J$2:$J$557,'Faturamento SP2'!$D$2:$D$557,'Infos Relatório'!$B$245,'Faturamento SP2'!$E$2:$E$557,'Infos Relatório'!$B285,'Faturamento SP2'!$Z$2:$Z$557,'Infos Relatório'!AA$1)</f>
        <v>0</v>
      </c>
      <c r="AD285" s="15">
        <f>SUMIFS('Faturamento SP2'!$O$2:$O$557,'Faturamento SP2'!$D$2:$D$557,'Infos Relatório'!$B$245,'Faturamento SP2'!$E$2:$E$557,'Infos Relatório'!$B285,'Faturamento SP2'!$Z$2:$Z$557,'Infos Relatório'!AA$1,'Faturamento SP2'!$T$2:$T$557,"Sim")+SUMIFS('Faturamento SP2'!$P$2:$P$557,'Faturamento SP2'!$D$2:$D$557,'Infos Relatório'!$B$245,'Faturamento SP2'!$E$2:$E$557,'Infos Relatório'!$B285,'Faturamento SP2'!$Z$2:$Z$557,'Infos Relatório'!AA$1,'Faturamento SP2'!$T$2:$T$557,"Sim")</f>
        <v>0</v>
      </c>
      <c r="AE285" s="27" t="e">
        <f t="shared" si="100"/>
        <v>#DIV/0!</v>
      </c>
      <c r="AF285" s="24">
        <f>SUMIFS('Faturamento SP2'!$H$2:$H$557,'Faturamento SP2'!$D$2:$D$557,'Infos Relatório'!$B$245,'Faturamento SP2'!$E$2:$E$557,'Infos Relatório'!$B285,'Faturamento SP2'!$Z$2:$Z$557,'Infos Relatório'!AA$1)</f>
        <v>0</v>
      </c>
      <c r="AG285" s="23">
        <f>COUNTIFS('Faturamento SP2'!$D$2:$D$557,'Infos Relatório'!$B$245,'Faturamento SP2'!$E$2:$E$557,'Infos Relatório'!$B285,'Faturamento SP2'!$Z$2:$Z$557,'Infos Relatório'!AG$1)</f>
        <v>0</v>
      </c>
      <c r="AH285" s="14">
        <f>SUMIFS('Faturamento SP2'!$G$2:$G$557,'Faturamento SP2'!$D$2:$D$557,'Infos Relatório'!$B$245,'Faturamento SP2'!$E$2:$E$557,'Infos Relatório'!$B285,'Faturamento SP2'!$Z$2:$Z$557,'Infos Relatório'!AG$1)</f>
        <v>0</v>
      </c>
      <c r="AI285" s="14">
        <f>SUMIFS('Faturamento SP2'!$J$2:$J$557,'Faturamento SP2'!$D$2:$D$557,'Infos Relatório'!$B$245,'Faturamento SP2'!$E$2:$E$557,'Infos Relatório'!$B285,'Faturamento SP2'!$Z$2:$Z$557,'Infos Relatório'!AG$1)</f>
        <v>0</v>
      </c>
      <c r="AJ285" s="15">
        <f>SUMIFS('Faturamento SP2'!$O$2:$O$557,'Faturamento SP2'!$D$2:$D$557,'Infos Relatório'!$B$245,'Faturamento SP2'!$E$2:$E$557,'Infos Relatório'!$B285,'Faturamento SP2'!$Z$2:$Z$557,'Infos Relatório'!AG$1,'Faturamento SP2'!$T$2:$T$557,"Sim")+SUMIFS('Faturamento SP2'!$P$2:$P$557,'Faturamento SP2'!$D$2:$D$557,'Infos Relatório'!$B$245,'Faturamento SP2'!$E$2:$E$557,'Infos Relatório'!$B285,'Faturamento SP2'!$Z$2:$Z$557,'Infos Relatório'!AG$1,'Faturamento SP2'!$T$2:$T$557,"Sim")</f>
        <v>0</v>
      </c>
      <c r="AK285" s="27" t="e">
        <f t="shared" si="101"/>
        <v>#DIV/0!</v>
      </c>
      <c r="AL285" s="24">
        <f>SUMIFS('Faturamento SP2'!$H$2:$H$557,'Faturamento SP2'!$D$2:$D$557,'Infos Relatório'!$B$245,'Faturamento SP2'!$E$2:$E$557,'Infos Relatório'!$B285,'Faturamento SP2'!$Z$2:$Z$557,'Infos Relatório'!AG$1)</f>
        <v>0</v>
      </c>
      <c r="AM285" s="23">
        <f>COUNTIFS('Faturamento SP2'!$D$2:$D$557,'Infos Relatório'!$B$245,'Faturamento SP2'!$E$2:$E$557,'Infos Relatório'!$B285,'Faturamento SP2'!$Z$2:$Z$557,'Infos Relatório'!AM$1)</f>
        <v>0</v>
      </c>
      <c r="AN285" s="14">
        <f>SUMIFS('Faturamento SP2'!$G$2:$G$557,'Faturamento SP2'!$D$2:$D$557,'Infos Relatório'!$B$245,'Faturamento SP2'!$E$2:$E$557,'Infos Relatório'!$B285,'Faturamento SP2'!$Z$2:$Z$557,'Infos Relatório'!AM$1)</f>
        <v>0</v>
      </c>
      <c r="AO285" s="14">
        <f>SUMIFS('Faturamento SP2'!$J$2:$J$557,'Faturamento SP2'!$D$2:$D$557,'Infos Relatório'!$B$245,'Faturamento SP2'!$E$2:$E$557,'Infos Relatório'!$B285,'Faturamento SP2'!$Z$2:$Z$557,'Infos Relatório'!AM$1)</f>
        <v>0</v>
      </c>
      <c r="AP285" s="15">
        <f>SUMIFS('Faturamento SP2'!$O$2:$O$557,'Faturamento SP2'!$D$2:$D$557,'Infos Relatório'!$B$245,'Faturamento SP2'!$E$2:$E$557,'Infos Relatório'!$B285,'Faturamento SP2'!$Z$2:$Z$557,'Infos Relatório'!AM$1,'Faturamento SP2'!$T$2:$T$557,"Sim")+SUMIFS('Faturamento SP2'!$P$2:$P$557,'Faturamento SP2'!$D$2:$D$557,'Infos Relatório'!$B$245,'Faturamento SP2'!$E$2:$E$557,'Infos Relatório'!$B285,'Faturamento SP2'!$Z$2:$Z$557,'Infos Relatório'!AM$1,'Faturamento SP2'!$T$2:$T$557,"Sim")</f>
        <v>0</v>
      </c>
      <c r="AQ285" s="27" t="e">
        <f t="shared" si="102"/>
        <v>#DIV/0!</v>
      </c>
      <c r="AR285" s="24">
        <f>SUMIFS('Faturamento SP2'!$H$2:$H$557,'Faturamento SP2'!$D$2:$D$557,'Infos Relatório'!$B$245,'Faturamento SP2'!$E$2:$E$557,'Infos Relatório'!$B285,'Faturamento SP2'!$Z$2:$Z$557,'Infos Relatório'!AM$1)</f>
        <v>0</v>
      </c>
      <c r="AS285" s="23">
        <f>COUNTIFS('Faturamento SP2'!$D$2:$D$557,'Infos Relatório'!$B$245,'Faturamento SP2'!$E$2:$E$557,'Infos Relatório'!$B285,'Faturamento SP2'!$Z$2:$Z$557,'Infos Relatório'!AS$1)</f>
        <v>0</v>
      </c>
      <c r="AT285" s="14">
        <f>SUMIFS('Faturamento SP2'!$G$2:$G$557,'Faturamento SP2'!$D$2:$D$557,'Infos Relatório'!$B$245,'Faturamento SP2'!$E$2:$E$557,'Infos Relatório'!$B285,'Faturamento SP2'!$Z$2:$Z$557,'Infos Relatório'!AS$1)</f>
        <v>0</v>
      </c>
      <c r="AU285" s="14">
        <f>SUMIFS('Faturamento SP2'!$J$2:$J$557,'Faturamento SP2'!$D$2:$D$557,'Infos Relatório'!$B$245,'Faturamento SP2'!$E$2:$E$557,'Infos Relatório'!$B285,'Faturamento SP2'!$Z$2:$Z$557,'Infos Relatório'!AS$1)</f>
        <v>0</v>
      </c>
      <c r="AV285" s="15">
        <f>SUMIFS('Faturamento SP2'!$O$2:$O$557,'Faturamento SP2'!$D$2:$D$557,'Infos Relatório'!$B$245,'Faturamento SP2'!$E$2:$E$557,'Infos Relatório'!$B285,'Faturamento SP2'!$Z$2:$Z$557,'Infos Relatório'!AS$1,'Faturamento SP2'!$T$2:$T$557,"Sim")+SUMIFS('Faturamento SP2'!$P$2:$P$557,'Faturamento SP2'!$D$2:$D$557,'Infos Relatório'!$B$245,'Faturamento SP2'!$E$2:$E$557,'Infos Relatório'!$B285,'Faturamento SP2'!$Z$2:$Z$557,'Infos Relatório'!AS$1,'Faturamento SP2'!$T$2:$T$557,"Sim")</f>
        <v>0</v>
      </c>
      <c r="AW285" s="27" t="e">
        <f t="shared" si="103"/>
        <v>#DIV/0!</v>
      </c>
      <c r="AX285" s="24">
        <f>SUMIFS('Faturamento SP2'!$H$2:$H$557,'Faturamento SP2'!$D$2:$D$557,'Infos Relatório'!$B$245,'Faturamento SP2'!$E$2:$E$557,'Infos Relatório'!$B285,'Faturamento SP2'!$Z$2:$Z$557,'Infos Relatório'!AS$1)</f>
        <v>0</v>
      </c>
      <c r="AY285" s="23">
        <f>COUNTIFS('Faturamento SP2'!$D$2:$D$557,'Infos Relatório'!$B$245,'Faturamento SP2'!$E$2:$E$557,'Infos Relatório'!$B285,'Faturamento SP2'!$Z$2:$Z$557,'Infos Relatório'!AY$1)</f>
        <v>0</v>
      </c>
      <c r="AZ285" s="14">
        <f>SUMIFS('Faturamento SP2'!$G$2:$G$557,'Faturamento SP2'!$D$2:$D$557,'Infos Relatório'!$B$245,'Faturamento SP2'!$E$2:$E$557,'Infos Relatório'!$B285,'Faturamento SP2'!$Z$2:$Z$557,'Infos Relatório'!AY$1)</f>
        <v>0</v>
      </c>
      <c r="BA285" s="14">
        <f>SUMIFS('Faturamento SP2'!$J$2:$J$557,'Faturamento SP2'!$D$2:$D$557,'Infos Relatório'!$B$245,'Faturamento SP2'!$E$2:$E$557,'Infos Relatório'!$B285,'Faturamento SP2'!$Z$2:$Z$557,'Infos Relatório'!AY$1)</f>
        <v>0</v>
      </c>
      <c r="BB285" s="15">
        <f>SUMIFS('Faturamento SP2'!$O$2:$O$557,'Faturamento SP2'!$D$2:$D$557,'Infos Relatório'!$B$245,'Faturamento SP2'!$E$2:$E$557,'Infos Relatório'!$B285,'Faturamento SP2'!$Z$2:$Z$557,'Infos Relatório'!AY$1,'Faturamento SP2'!$T$2:$T$557,"Sim")+SUMIFS('Faturamento SP2'!$P$2:$P$557,'Faturamento SP2'!$D$2:$D$557,'Infos Relatório'!$B$245,'Faturamento SP2'!$E$2:$E$557,'Infos Relatório'!$B285,'Faturamento SP2'!$Z$2:$Z$557,'Infos Relatório'!AY$1,'Faturamento SP2'!$T$2:$T$557,"Sim")</f>
        <v>0</v>
      </c>
      <c r="BC285" s="27" t="e">
        <f t="shared" si="104"/>
        <v>#DIV/0!</v>
      </c>
      <c r="BD285" s="24">
        <f>SUMIFS('Faturamento SP2'!$H$2:$H$557,'Faturamento SP2'!$D$2:$D$557,'Infos Relatório'!$B$245,'Faturamento SP2'!$E$2:$E$557,'Infos Relatório'!$B285,'Faturamento SP2'!$Z$2:$Z$557,'Infos Relatório'!AY$1)</f>
        <v>0</v>
      </c>
      <c r="BE285" s="23">
        <f>COUNTIFS('Faturamento SP2'!$D$2:$D$557,'Infos Relatório'!$B$245,'Faturamento SP2'!$E$2:$E$557,'Infos Relatório'!$B285,'Faturamento SP2'!$Z$2:$Z$557,'Infos Relatório'!BE$1)</f>
        <v>0</v>
      </c>
      <c r="BF285" s="14">
        <f>SUMIFS('Faturamento SP2'!$G$2:$G$557,'Faturamento SP2'!$D$2:$D$557,'Infos Relatório'!$B$245,'Faturamento SP2'!$E$2:$E$557,'Infos Relatório'!$B285,'Faturamento SP2'!$Z$2:$Z$557,'Infos Relatório'!BE$1)</f>
        <v>0</v>
      </c>
      <c r="BG285" s="14">
        <f>SUMIFS('Faturamento SP2'!$J$2:$J$557,'Faturamento SP2'!$D$2:$D$557,'Infos Relatório'!$B$245,'Faturamento SP2'!$E$2:$E$557,'Infos Relatório'!$B285,'Faturamento SP2'!$Z$2:$Z$557,'Infos Relatório'!BE$1)</f>
        <v>0</v>
      </c>
      <c r="BH285" s="15">
        <f>SUMIFS('Faturamento SP2'!$O$2:$O$557,'Faturamento SP2'!$D$2:$D$557,'Infos Relatório'!$B$245,'Faturamento SP2'!$E$2:$E$557,'Infos Relatório'!$B285,'Faturamento SP2'!$Z$2:$Z$557,'Infos Relatório'!BE$1,'Faturamento SP2'!$T$2:$T$557,"Sim")+SUMIFS('Faturamento SP2'!$P$2:$P$557,'Faturamento SP2'!$D$2:$D$557,'Infos Relatório'!$B$245,'Faturamento SP2'!$E$2:$E$557,'Infos Relatório'!$B285,'Faturamento SP2'!$Z$2:$Z$557,'Infos Relatório'!BE$1,'Faturamento SP2'!$T$2:$T$557,"Sim")</f>
        <v>0</v>
      </c>
      <c r="BI285" s="27" t="e">
        <f t="shared" si="105"/>
        <v>#DIV/0!</v>
      </c>
      <c r="BJ285" s="24">
        <f>SUMIFS('Faturamento SP2'!$H$2:$H$557,'Faturamento SP2'!$D$2:$D$557,'Infos Relatório'!$B$245,'Faturamento SP2'!$E$2:$E$557,'Infos Relatório'!$B285,'Faturamento SP2'!$Z$2:$Z$557,'Infos Relatório'!BE$1)</f>
        <v>0</v>
      </c>
      <c r="BK285" s="23">
        <f>COUNTIFS('Faturamento SP2'!$D$2:$D$557,'Infos Relatório'!$B$245,'Faturamento SP2'!$E$2:$E$557,'Infos Relatório'!$B285,'Faturamento SP2'!$Z$2:$Z$557,'Infos Relatório'!BK$1)</f>
        <v>0</v>
      </c>
      <c r="BL285" s="14">
        <f>SUMIFS('Faturamento SP2'!$G$2:$G$557,'Faturamento SP2'!$D$2:$D$557,'Infos Relatório'!$B$245,'Faturamento SP2'!$E$2:$E$557,'Infos Relatório'!$B285,'Faturamento SP2'!$Z$2:$Z$557,'Infos Relatório'!BK$1)</f>
        <v>0</v>
      </c>
      <c r="BM285" s="14">
        <f>SUMIFS('Faturamento SP2'!$J$2:$J$557,'Faturamento SP2'!$D$2:$D$557,'Infos Relatório'!$B$245,'Faturamento SP2'!$E$2:$E$557,'Infos Relatório'!$B285,'Faturamento SP2'!$Z$2:$Z$557,'Infos Relatório'!BK$1)</f>
        <v>0</v>
      </c>
      <c r="BN285" s="15">
        <f>SUMIFS('Faturamento SP2'!$O$2:$O$557,'Faturamento SP2'!$D$2:$D$557,'Infos Relatório'!$B$245,'Faturamento SP2'!$E$2:$E$557,'Infos Relatório'!$B285,'Faturamento SP2'!$Z$2:$Z$557,'Infos Relatório'!BK$1,'Faturamento SP2'!$T$2:$T$557,"Sim")+SUMIFS('Faturamento SP2'!$P$2:$P$557,'Faturamento SP2'!$D$2:$D$557,'Infos Relatório'!$B$245,'Faturamento SP2'!$E$2:$E$557,'Infos Relatório'!$B285,'Faturamento SP2'!$Z$2:$Z$557,'Infos Relatório'!BK$1,'Faturamento SP2'!$T$2:$T$557,"Sim")</f>
        <v>0</v>
      </c>
      <c r="BO285" s="27" t="e">
        <f t="shared" si="106"/>
        <v>#DIV/0!</v>
      </c>
      <c r="BP285" s="24">
        <f>SUMIFS('Faturamento SP2'!$H$2:$H$557,'Faturamento SP2'!$D$2:$D$557,'Infos Relatório'!$B$245,'Faturamento SP2'!$E$2:$E$557,'Infos Relatório'!$B285,'Faturamento SP2'!$Z$2:$Z$557,'Infos Relatório'!BK$1)</f>
        <v>0</v>
      </c>
      <c r="BQ285" s="23">
        <f>COUNTIFS('Faturamento SP2'!$D$2:$D$557,'Infos Relatório'!$B$245,'Faturamento SP2'!$E$2:$E$557,'Infos Relatório'!$B285,'Faturamento SP2'!$Z$2:$Z$557,'Infos Relatório'!BQ$1)</f>
        <v>0</v>
      </c>
      <c r="BR285" s="14">
        <f>SUMIFS('Faturamento SP2'!$G$2:$G$557,'Faturamento SP2'!$D$2:$D$557,'Infos Relatório'!$B$245,'Faturamento SP2'!$E$2:$E$557,'Infos Relatório'!$B285,'Faturamento SP2'!$Z$2:$Z$557,'Infos Relatório'!BQ$1)</f>
        <v>0</v>
      </c>
      <c r="BS285" s="14">
        <f>SUMIFS('Faturamento SP2'!$J$2:$J$557,'Faturamento SP2'!$D$2:$D$557,'Infos Relatório'!$B$245,'Faturamento SP2'!$E$2:$E$557,'Infos Relatório'!$B285,'Faturamento SP2'!$Z$2:$Z$557,'Infos Relatório'!BQ$1)</f>
        <v>0</v>
      </c>
      <c r="BT285" s="15">
        <f>SUMIFS('Faturamento SP2'!$O$2:$O$557,'Faturamento SP2'!$D$2:$D$557,'Infos Relatório'!$B$245,'Faturamento SP2'!$E$2:$E$557,'Infos Relatório'!$B285,'Faturamento SP2'!$Z$2:$Z$557,'Infos Relatório'!BQ$1,'Faturamento SP2'!$T$2:$T$557,"Sim")+SUMIFS('Faturamento SP2'!$P$2:$P$557,'Faturamento SP2'!$D$2:$D$557,'Infos Relatório'!$B$245,'Faturamento SP2'!$E$2:$E$557,'Infos Relatório'!$B285,'Faturamento SP2'!$Z$2:$Z$557,'Infos Relatório'!BQ$1,'Faturamento SP2'!$T$2:$T$557,"Sim")</f>
        <v>0</v>
      </c>
      <c r="BU285" s="27" t="e">
        <f t="shared" si="107"/>
        <v>#DIV/0!</v>
      </c>
      <c r="BV285" s="24">
        <f>SUMIFS('Faturamento SP2'!$H$2:$H$557,'Faturamento SP2'!$D$2:$D$557,'Infos Relatório'!$B$245,'Faturamento SP2'!$E$2:$E$557,'Infos Relatório'!$B285,'Faturamento SP2'!$Z$2:$Z$557,'Infos Relatório'!BQ$1)</f>
        <v>0</v>
      </c>
    </row>
    <row r="286" spans="2:74">
      <c r="B286" s="17" t="s">
        <v>275</v>
      </c>
      <c r="C286" s="23">
        <f>COUNTIFS('Faturamento SP2'!$D$2:$D$557,'Infos Relatório'!$B$245,'Faturamento SP2'!$E$2:$E$557,'Infos Relatório'!$B286,'Faturamento SP2'!$Z$2:$Z$557,'Infos Relatório'!C$1)</f>
        <v>0</v>
      </c>
      <c r="D286" s="14">
        <f>SUMIFS('Faturamento SP2'!$G$2:$G$557,'Faturamento SP2'!$D$2:$D$557,'Infos Relatório'!$B$245,'Faturamento SP2'!$E$2:$E$557,'Infos Relatório'!$B286,'Faturamento SP2'!$Z$2:$Z$557,'Infos Relatório'!C$1)</f>
        <v>0</v>
      </c>
      <c r="E286" s="55">
        <f>SUMIFS('Faturamento SP2'!$J$2:$J$557,'Faturamento SP2'!$D$2:$D$557,'Infos Relatório'!$B$245,'Faturamento SP2'!$E$2:$E$557,'Infos Relatório'!$B286,'Faturamento SP2'!$Z$2:$Z$557,'Infos Relatório'!C$1)</f>
        <v>0</v>
      </c>
      <c r="F286" s="15">
        <f>SUMIFS('Faturamento SP2'!$O$2:$O$557,'Faturamento SP2'!$D$2:$D$557,'Infos Relatório'!$B$245,'Faturamento SP2'!$E$2:$E$557,'Infos Relatório'!$B286,'Faturamento SP2'!$Z$2:$Z$557,'Infos Relatório'!C$1,'Faturamento SP2'!$T$2:$T$557,"Sim")+SUMIFS('Faturamento SP2'!$P$2:$P$557,'Faturamento SP2'!$D$2:$D$557,'Infos Relatório'!$B$245,'Faturamento SP2'!$E$2:$E$557,'Infos Relatório'!$B286,'Faturamento SP2'!$Z$2:$Z$557,'Infos Relatório'!C$1,'Faturamento SP2'!$T$2:$T$557,"Sim")</f>
        <v>0</v>
      </c>
      <c r="G286" s="60" t="e">
        <f t="shared" si="96"/>
        <v>#DIV/0!</v>
      </c>
      <c r="H286" s="24">
        <f>SUMIFS('Faturamento SP2'!$H$2:$H$557,'Faturamento SP2'!$D$2:$D$557,'Infos Relatório'!$B$245,'Faturamento SP2'!$E$2:$E$557,'Infos Relatório'!$B286,'Faturamento SP2'!$Z$2:$Z$557,'Infos Relatório'!C$1)</f>
        <v>0</v>
      </c>
      <c r="I286" s="23">
        <f>COUNTIFS('Faturamento SP2'!$D$2:$D$557,'Infos Relatório'!$B$245,'Faturamento SP2'!$E$2:$E$557,'Infos Relatório'!$B286,'Faturamento SP2'!$Z$2:$Z$557,'Infos Relatório'!I$1)</f>
        <v>0</v>
      </c>
      <c r="J286" s="14">
        <f>SUMIFS('Faturamento SP2'!$G$2:$G$557,'Faturamento SP2'!$D$2:$D$557,'Infos Relatório'!$B$245,'Faturamento SP2'!$E$2:$E$557,'Infos Relatório'!$B286,'Faturamento SP2'!$Z$2:$Z$557,'Infos Relatório'!I$1)</f>
        <v>0</v>
      </c>
      <c r="K286" s="55">
        <f>SUMIFS('Faturamento SP2'!$J$2:$J$557,'Faturamento SP2'!$D$2:$D$557,'Infos Relatório'!$B$245,'Faturamento SP2'!$E$2:$E$557,'Infos Relatório'!$B286,'Faturamento SP2'!$Z$2:$Z$557,'Infos Relatório'!I$1)</f>
        <v>0</v>
      </c>
      <c r="L286" s="15">
        <f>SUMIFS('Faturamento SP2'!$O$2:$O$557,'Faturamento SP2'!$D$2:$D$557,'Infos Relatório'!$B$245,'Faturamento SP2'!$E$2:$E$557,'Infos Relatório'!$B286,'Faturamento SP2'!$Z$2:$Z$557,'Infos Relatório'!I$1,'Faturamento SP2'!$T$2:$T$557,"Sim")+SUMIFS('Faturamento SP2'!$P$2:$P$557,'Faturamento SP2'!$D$2:$D$557,'Infos Relatório'!$B$245,'Faturamento SP2'!$E$2:$E$557,'Infos Relatório'!$B286,'Faturamento SP2'!$Z$2:$Z$557,'Infos Relatório'!I$1,'Faturamento SP2'!$T$2:$T$557,"Sim")</f>
        <v>0</v>
      </c>
      <c r="M286" s="27" t="e">
        <f t="shared" si="97"/>
        <v>#DIV/0!</v>
      </c>
      <c r="N286" s="24">
        <f>SUMIFS('Faturamento SP2'!$H$2:$H$557,'Faturamento SP2'!$D$2:$D$557,'Infos Relatório'!$B$245,'Faturamento SP2'!$E$2:$E$557,'Infos Relatório'!$B286,'Faturamento SP2'!$Z$2:$Z$557,'Infos Relatório'!I$1)</f>
        <v>0</v>
      </c>
      <c r="O286" s="23">
        <f>COUNTIFS('Faturamento SP2'!$D$2:$D$557,'Infos Relatório'!$B$245,'Faturamento SP2'!$E$2:$E$557,'Infos Relatório'!$B286,'Faturamento SP2'!$Z$2:$Z$557,'Infos Relatório'!O$1)</f>
        <v>0</v>
      </c>
      <c r="P286" s="14">
        <f>SUMIFS('Faturamento SP2'!$G$2:$G$557,'Faturamento SP2'!$D$2:$D$557,'Infos Relatório'!$B$245,'Faturamento SP2'!$E$2:$E$557,'Infos Relatório'!$B286,'Faturamento SP2'!$Z$2:$Z$557,'Infos Relatório'!O$1)</f>
        <v>0</v>
      </c>
      <c r="Q286" s="14">
        <f>SUMIFS('Faturamento SP2'!$J$2:$J$557,'Faturamento SP2'!$D$2:$D$557,'Infos Relatório'!$B$245,'Faturamento SP2'!$E$2:$E$557,'Infos Relatório'!$B286,'Faturamento SP2'!$Z$2:$Z$557,'Infos Relatório'!O$1)</f>
        <v>0</v>
      </c>
      <c r="R286" s="15">
        <f>SUMIFS('Faturamento SP2'!$O$2:$O$557,'Faturamento SP2'!$D$2:$D$557,'Infos Relatório'!$B$245,'Faturamento SP2'!$E$2:$E$557,'Infos Relatório'!$B286,'Faturamento SP2'!$Z$2:$Z$557,'Infos Relatório'!O$1,'Faturamento SP2'!$T$2:$T$557,"Sim")+SUMIFS('Faturamento SP2'!$P$2:$P$557,'Faturamento SP2'!$D$2:$D$557,'Infos Relatório'!$B$245,'Faturamento SP2'!$E$2:$E$557,'Infos Relatório'!$B286,'Faturamento SP2'!$Z$2:$Z$557,'Infos Relatório'!O$1,'Faturamento SP2'!$T$2:$T$557,"Sim")</f>
        <v>0</v>
      </c>
      <c r="S286" s="27" t="e">
        <f t="shared" si="98"/>
        <v>#DIV/0!</v>
      </c>
      <c r="T286" s="24">
        <f>SUMIFS('Faturamento SP2'!$H$2:$H$557,'Faturamento SP2'!$D$2:$D$557,'Infos Relatório'!$B$245,'Faturamento SP2'!$E$2:$E$557,'Infos Relatório'!$B286,'Faturamento SP2'!$Z$2:$Z$557,'Infos Relatório'!O$1)</f>
        <v>0</v>
      </c>
      <c r="U286" s="23">
        <f>COUNTIFS('Faturamento SP2'!$D$2:$D$557,'Infos Relatório'!$B$245,'Faturamento SP2'!$E$2:$E$557,'Infos Relatório'!$B286,'Faturamento SP2'!$Z$2:$Z$557,'Infos Relatório'!U$1)</f>
        <v>0</v>
      </c>
      <c r="V286" s="14">
        <f>SUMIFS('Faturamento SP2'!$G$2:$G$557,'Faturamento SP2'!$D$2:$D$557,'Infos Relatório'!$B$245,'Faturamento SP2'!$E$2:$E$557,'Infos Relatório'!$B286,'Faturamento SP2'!$Z$2:$Z$557,'Infos Relatório'!U$1)</f>
        <v>0</v>
      </c>
      <c r="W286" s="14">
        <f>SUMIFS('Faturamento SP2'!$J$2:$J$557,'Faturamento SP2'!$D$2:$D$557,'Infos Relatório'!$B$245,'Faturamento SP2'!$E$2:$E$557,'Infos Relatório'!$B286,'Faturamento SP2'!$Z$2:$Z$557,'Infos Relatório'!U$1)</f>
        <v>0</v>
      </c>
      <c r="X286" s="15">
        <f>SUMIFS('Faturamento SP2'!$O$2:$O$557,'Faturamento SP2'!$D$2:$D$557,'Infos Relatório'!$B$245,'Faturamento SP2'!$E$2:$E$557,'Infos Relatório'!$B286,'Faturamento SP2'!$Z$2:$Z$557,'Infos Relatório'!U$1,'Faturamento SP2'!$T$2:$T$557,"Sim")+SUMIFS('Faturamento SP2'!$P$2:$P$557,'Faturamento SP2'!$D$2:$D$557,'Infos Relatório'!$B$245,'Faturamento SP2'!$E$2:$E$557,'Infos Relatório'!$B286,'Faturamento SP2'!$Z$2:$Z$557,'Infos Relatório'!U$1,'Faturamento SP2'!$T$2:$T$557,"Sim")</f>
        <v>0</v>
      </c>
      <c r="Y286" s="27" t="e">
        <f t="shared" si="99"/>
        <v>#DIV/0!</v>
      </c>
      <c r="Z286" s="24">
        <f>SUMIFS('Faturamento SP2'!$H$2:$H$557,'Faturamento SP2'!$D$2:$D$557,'Infos Relatório'!$B$245,'Faturamento SP2'!$E$2:$E$557,'Infos Relatório'!$B286,'Faturamento SP2'!$Z$2:$Z$557,'Infos Relatório'!U$1)</f>
        <v>0</v>
      </c>
      <c r="AA286" s="23">
        <f>COUNTIFS('Faturamento SP2'!$D$2:$D$557,'Infos Relatório'!$B$245,'Faturamento SP2'!$E$2:$E$557,'Infos Relatório'!$B286,'Faturamento SP2'!$Z$2:$Z$557,'Infos Relatório'!AA$1)</f>
        <v>0</v>
      </c>
      <c r="AB286" s="14">
        <f>SUMIFS('Faturamento SP2'!$G$2:$G$557,'Faturamento SP2'!$D$2:$D$557,'Infos Relatório'!$B$245,'Faturamento SP2'!$E$2:$E$557,'Infos Relatório'!$B286,'Faturamento SP2'!$Z$2:$Z$557,'Infos Relatório'!AA$1)</f>
        <v>0</v>
      </c>
      <c r="AC286" s="14">
        <f>SUMIFS('Faturamento SP2'!$J$2:$J$557,'Faturamento SP2'!$D$2:$D$557,'Infos Relatório'!$B$245,'Faturamento SP2'!$E$2:$E$557,'Infos Relatório'!$B286,'Faturamento SP2'!$Z$2:$Z$557,'Infos Relatório'!AA$1)</f>
        <v>0</v>
      </c>
      <c r="AD286" s="15">
        <f>SUMIFS('Faturamento SP2'!$O$2:$O$557,'Faturamento SP2'!$D$2:$D$557,'Infos Relatório'!$B$245,'Faturamento SP2'!$E$2:$E$557,'Infos Relatório'!$B286,'Faturamento SP2'!$Z$2:$Z$557,'Infos Relatório'!AA$1,'Faturamento SP2'!$T$2:$T$557,"Sim")+SUMIFS('Faturamento SP2'!$P$2:$P$557,'Faturamento SP2'!$D$2:$D$557,'Infos Relatório'!$B$245,'Faturamento SP2'!$E$2:$E$557,'Infos Relatório'!$B286,'Faturamento SP2'!$Z$2:$Z$557,'Infos Relatório'!AA$1,'Faturamento SP2'!$T$2:$T$557,"Sim")</f>
        <v>0</v>
      </c>
      <c r="AE286" s="27" t="e">
        <f t="shared" si="100"/>
        <v>#DIV/0!</v>
      </c>
      <c r="AF286" s="24">
        <f>SUMIFS('Faturamento SP2'!$H$2:$H$557,'Faturamento SP2'!$D$2:$D$557,'Infos Relatório'!$B$245,'Faturamento SP2'!$E$2:$E$557,'Infos Relatório'!$B286,'Faturamento SP2'!$Z$2:$Z$557,'Infos Relatório'!AA$1)</f>
        <v>0</v>
      </c>
      <c r="AG286" s="23">
        <f>COUNTIFS('Faturamento SP2'!$D$2:$D$557,'Infos Relatório'!$B$245,'Faturamento SP2'!$E$2:$E$557,'Infos Relatório'!$B286,'Faturamento SP2'!$Z$2:$Z$557,'Infos Relatório'!AG$1)</f>
        <v>0</v>
      </c>
      <c r="AH286" s="14">
        <f>SUMIFS('Faturamento SP2'!$G$2:$G$557,'Faturamento SP2'!$D$2:$D$557,'Infos Relatório'!$B$245,'Faturamento SP2'!$E$2:$E$557,'Infos Relatório'!$B286,'Faturamento SP2'!$Z$2:$Z$557,'Infos Relatório'!AG$1)</f>
        <v>0</v>
      </c>
      <c r="AI286" s="14">
        <f>SUMIFS('Faturamento SP2'!$J$2:$J$557,'Faturamento SP2'!$D$2:$D$557,'Infos Relatório'!$B$245,'Faturamento SP2'!$E$2:$E$557,'Infos Relatório'!$B286,'Faturamento SP2'!$Z$2:$Z$557,'Infos Relatório'!AG$1)</f>
        <v>0</v>
      </c>
      <c r="AJ286" s="15">
        <f>SUMIFS('Faturamento SP2'!$O$2:$O$557,'Faturamento SP2'!$D$2:$D$557,'Infos Relatório'!$B$245,'Faturamento SP2'!$E$2:$E$557,'Infos Relatório'!$B286,'Faturamento SP2'!$Z$2:$Z$557,'Infos Relatório'!AG$1,'Faturamento SP2'!$T$2:$T$557,"Sim")+SUMIFS('Faturamento SP2'!$P$2:$P$557,'Faturamento SP2'!$D$2:$D$557,'Infos Relatório'!$B$245,'Faturamento SP2'!$E$2:$E$557,'Infos Relatório'!$B286,'Faturamento SP2'!$Z$2:$Z$557,'Infos Relatório'!AG$1,'Faturamento SP2'!$T$2:$T$557,"Sim")</f>
        <v>0</v>
      </c>
      <c r="AK286" s="27" t="e">
        <f t="shared" si="101"/>
        <v>#DIV/0!</v>
      </c>
      <c r="AL286" s="24">
        <f>SUMIFS('Faturamento SP2'!$H$2:$H$557,'Faturamento SP2'!$D$2:$D$557,'Infos Relatório'!$B$245,'Faturamento SP2'!$E$2:$E$557,'Infos Relatório'!$B286,'Faturamento SP2'!$Z$2:$Z$557,'Infos Relatório'!AG$1)</f>
        <v>0</v>
      </c>
      <c r="AM286" s="23">
        <f>COUNTIFS('Faturamento SP2'!$D$2:$D$557,'Infos Relatório'!$B$245,'Faturamento SP2'!$E$2:$E$557,'Infos Relatório'!$B286,'Faturamento SP2'!$Z$2:$Z$557,'Infos Relatório'!AM$1)</f>
        <v>0</v>
      </c>
      <c r="AN286" s="14">
        <f>SUMIFS('Faturamento SP2'!$G$2:$G$557,'Faturamento SP2'!$D$2:$D$557,'Infos Relatório'!$B$245,'Faturamento SP2'!$E$2:$E$557,'Infos Relatório'!$B286,'Faturamento SP2'!$Z$2:$Z$557,'Infos Relatório'!AM$1)</f>
        <v>0</v>
      </c>
      <c r="AO286" s="14">
        <f>SUMIFS('Faturamento SP2'!$J$2:$J$557,'Faturamento SP2'!$D$2:$D$557,'Infos Relatório'!$B$245,'Faturamento SP2'!$E$2:$E$557,'Infos Relatório'!$B286,'Faturamento SP2'!$Z$2:$Z$557,'Infos Relatório'!AM$1)</f>
        <v>0</v>
      </c>
      <c r="AP286" s="15">
        <f>SUMIFS('Faturamento SP2'!$O$2:$O$557,'Faturamento SP2'!$D$2:$D$557,'Infos Relatório'!$B$245,'Faturamento SP2'!$E$2:$E$557,'Infos Relatório'!$B286,'Faturamento SP2'!$Z$2:$Z$557,'Infos Relatório'!AM$1,'Faturamento SP2'!$T$2:$T$557,"Sim")+SUMIFS('Faturamento SP2'!$P$2:$P$557,'Faturamento SP2'!$D$2:$D$557,'Infos Relatório'!$B$245,'Faturamento SP2'!$E$2:$E$557,'Infos Relatório'!$B286,'Faturamento SP2'!$Z$2:$Z$557,'Infos Relatório'!AM$1,'Faturamento SP2'!$T$2:$T$557,"Sim")</f>
        <v>0</v>
      </c>
      <c r="AQ286" s="27" t="e">
        <f t="shared" si="102"/>
        <v>#DIV/0!</v>
      </c>
      <c r="AR286" s="24">
        <f>SUMIFS('Faturamento SP2'!$H$2:$H$557,'Faturamento SP2'!$D$2:$D$557,'Infos Relatório'!$B$245,'Faturamento SP2'!$E$2:$E$557,'Infos Relatório'!$B286,'Faturamento SP2'!$Z$2:$Z$557,'Infos Relatório'!AM$1)</f>
        <v>0</v>
      </c>
      <c r="AS286" s="23">
        <f>COUNTIFS('Faturamento SP2'!$D$2:$D$557,'Infos Relatório'!$B$245,'Faturamento SP2'!$E$2:$E$557,'Infos Relatório'!$B286,'Faturamento SP2'!$Z$2:$Z$557,'Infos Relatório'!AS$1)</f>
        <v>0</v>
      </c>
      <c r="AT286" s="14">
        <f>SUMIFS('Faturamento SP2'!$G$2:$G$557,'Faturamento SP2'!$D$2:$D$557,'Infos Relatório'!$B$245,'Faturamento SP2'!$E$2:$E$557,'Infos Relatório'!$B286,'Faturamento SP2'!$Z$2:$Z$557,'Infos Relatório'!AS$1)</f>
        <v>0</v>
      </c>
      <c r="AU286" s="14">
        <f>SUMIFS('Faturamento SP2'!$J$2:$J$557,'Faturamento SP2'!$D$2:$D$557,'Infos Relatório'!$B$245,'Faturamento SP2'!$E$2:$E$557,'Infos Relatório'!$B286,'Faturamento SP2'!$Z$2:$Z$557,'Infos Relatório'!AS$1)</f>
        <v>0</v>
      </c>
      <c r="AV286" s="15">
        <f>SUMIFS('Faturamento SP2'!$O$2:$O$557,'Faturamento SP2'!$D$2:$D$557,'Infos Relatório'!$B$245,'Faturamento SP2'!$E$2:$E$557,'Infos Relatório'!$B286,'Faturamento SP2'!$Z$2:$Z$557,'Infos Relatório'!AS$1,'Faturamento SP2'!$T$2:$T$557,"Sim")+SUMIFS('Faturamento SP2'!$P$2:$P$557,'Faturamento SP2'!$D$2:$D$557,'Infos Relatório'!$B$245,'Faturamento SP2'!$E$2:$E$557,'Infos Relatório'!$B286,'Faturamento SP2'!$Z$2:$Z$557,'Infos Relatório'!AS$1,'Faturamento SP2'!$T$2:$T$557,"Sim")</f>
        <v>0</v>
      </c>
      <c r="AW286" s="27" t="e">
        <f t="shared" si="103"/>
        <v>#DIV/0!</v>
      </c>
      <c r="AX286" s="24">
        <f>SUMIFS('Faturamento SP2'!$H$2:$H$557,'Faturamento SP2'!$D$2:$D$557,'Infos Relatório'!$B$245,'Faturamento SP2'!$E$2:$E$557,'Infos Relatório'!$B286,'Faturamento SP2'!$Z$2:$Z$557,'Infos Relatório'!AS$1)</f>
        <v>0</v>
      </c>
      <c r="AY286" s="23">
        <f>COUNTIFS('Faturamento SP2'!$D$2:$D$557,'Infos Relatório'!$B$245,'Faturamento SP2'!$E$2:$E$557,'Infos Relatório'!$B286,'Faturamento SP2'!$Z$2:$Z$557,'Infos Relatório'!AY$1)</f>
        <v>0</v>
      </c>
      <c r="AZ286" s="14">
        <f>SUMIFS('Faturamento SP2'!$G$2:$G$557,'Faturamento SP2'!$D$2:$D$557,'Infos Relatório'!$B$245,'Faturamento SP2'!$E$2:$E$557,'Infos Relatório'!$B286,'Faturamento SP2'!$Z$2:$Z$557,'Infos Relatório'!AY$1)</f>
        <v>0</v>
      </c>
      <c r="BA286" s="14">
        <f>SUMIFS('Faturamento SP2'!$J$2:$J$557,'Faturamento SP2'!$D$2:$D$557,'Infos Relatório'!$B$245,'Faturamento SP2'!$E$2:$E$557,'Infos Relatório'!$B286,'Faturamento SP2'!$Z$2:$Z$557,'Infos Relatório'!AY$1)</f>
        <v>0</v>
      </c>
      <c r="BB286" s="15">
        <f>SUMIFS('Faturamento SP2'!$O$2:$O$557,'Faturamento SP2'!$D$2:$D$557,'Infos Relatório'!$B$245,'Faturamento SP2'!$E$2:$E$557,'Infos Relatório'!$B286,'Faturamento SP2'!$Z$2:$Z$557,'Infos Relatório'!AY$1,'Faturamento SP2'!$T$2:$T$557,"Sim")+SUMIFS('Faturamento SP2'!$P$2:$P$557,'Faturamento SP2'!$D$2:$D$557,'Infos Relatório'!$B$245,'Faturamento SP2'!$E$2:$E$557,'Infos Relatório'!$B286,'Faturamento SP2'!$Z$2:$Z$557,'Infos Relatório'!AY$1,'Faturamento SP2'!$T$2:$T$557,"Sim")</f>
        <v>0</v>
      </c>
      <c r="BC286" s="27" t="e">
        <f t="shared" si="104"/>
        <v>#DIV/0!</v>
      </c>
      <c r="BD286" s="24">
        <f>SUMIFS('Faturamento SP2'!$H$2:$H$557,'Faturamento SP2'!$D$2:$D$557,'Infos Relatório'!$B$245,'Faturamento SP2'!$E$2:$E$557,'Infos Relatório'!$B286,'Faturamento SP2'!$Z$2:$Z$557,'Infos Relatório'!AY$1)</f>
        <v>0</v>
      </c>
      <c r="BE286" s="23">
        <f>COUNTIFS('Faturamento SP2'!$D$2:$D$557,'Infos Relatório'!$B$245,'Faturamento SP2'!$E$2:$E$557,'Infos Relatório'!$B286,'Faturamento SP2'!$Z$2:$Z$557,'Infos Relatório'!BE$1)</f>
        <v>0</v>
      </c>
      <c r="BF286" s="14">
        <f>SUMIFS('Faturamento SP2'!$G$2:$G$557,'Faturamento SP2'!$D$2:$D$557,'Infos Relatório'!$B$245,'Faturamento SP2'!$E$2:$E$557,'Infos Relatório'!$B286,'Faturamento SP2'!$Z$2:$Z$557,'Infos Relatório'!BE$1)</f>
        <v>0</v>
      </c>
      <c r="BG286" s="14">
        <f>SUMIFS('Faturamento SP2'!$J$2:$J$557,'Faturamento SP2'!$D$2:$D$557,'Infos Relatório'!$B$245,'Faturamento SP2'!$E$2:$E$557,'Infos Relatório'!$B286,'Faturamento SP2'!$Z$2:$Z$557,'Infos Relatório'!BE$1)</f>
        <v>0</v>
      </c>
      <c r="BH286" s="15">
        <f>SUMIFS('Faturamento SP2'!$O$2:$O$557,'Faturamento SP2'!$D$2:$D$557,'Infos Relatório'!$B$245,'Faturamento SP2'!$E$2:$E$557,'Infos Relatório'!$B286,'Faturamento SP2'!$Z$2:$Z$557,'Infos Relatório'!BE$1,'Faturamento SP2'!$T$2:$T$557,"Sim")+SUMIFS('Faturamento SP2'!$P$2:$P$557,'Faturamento SP2'!$D$2:$D$557,'Infos Relatório'!$B$245,'Faturamento SP2'!$E$2:$E$557,'Infos Relatório'!$B286,'Faturamento SP2'!$Z$2:$Z$557,'Infos Relatório'!BE$1,'Faturamento SP2'!$T$2:$T$557,"Sim")</f>
        <v>0</v>
      </c>
      <c r="BI286" s="27" t="e">
        <f t="shared" si="105"/>
        <v>#DIV/0!</v>
      </c>
      <c r="BJ286" s="24">
        <f>SUMIFS('Faturamento SP2'!$H$2:$H$557,'Faturamento SP2'!$D$2:$D$557,'Infos Relatório'!$B$245,'Faturamento SP2'!$E$2:$E$557,'Infos Relatório'!$B286,'Faturamento SP2'!$Z$2:$Z$557,'Infos Relatório'!BE$1)</f>
        <v>0</v>
      </c>
      <c r="BK286" s="23">
        <f>COUNTIFS('Faturamento SP2'!$D$2:$D$557,'Infos Relatório'!$B$245,'Faturamento SP2'!$E$2:$E$557,'Infos Relatório'!$B286,'Faturamento SP2'!$Z$2:$Z$557,'Infos Relatório'!BK$1)</f>
        <v>0</v>
      </c>
      <c r="BL286" s="14">
        <f>SUMIFS('Faturamento SP2'!$G$2:$G$557,'Faturamento SP2'!$D$2:$D$557,'Infos Relatório'!$B$245,'Faturamento SP2'!$E$2:$E$557,'Infos Relatório'!$B286,'Faturamento SP2'!$Z$2:$Z$557,'Infos Relatório'!BK$1)</f>
        <v>0</v>
      </c>
      <c r="BM286" s="14">
        <f>SUMIFS('Faturamento SP2'!$J$2:$J$557,'Faturamento SP2'!$D$2:$D$557,'Infos Relatório'!$B$245,'Faturamento SP2'!$E$2:$E$557,'Infos Relatório'!$B286,'Faturamento SP2'!$Z$2:$Z$557,'Infos Relatório'!BK$1)</f>
        <v>0</v>
      </c>
      <c r="BN286" s="15">
        <f>SUMIFS('Faturamento SP2'!$O$2:$O$557,'Faturamento SP2'!$D$2:$D$557,'Infos Relatório'!$B$245,'Faturamento SP2'!$E$2:$E$557,'Infos Relatório'!$B286,'Faturamento SP2'!$Z$2:$Z$557,'Infos Relatório'!BK$1,'Faturamento SP2'!$T$2:$T$557,"Sim")+SUMIFS('Faturamento SP2'!$P$2:$P$557,'Faturamento SP2'!$D$2:$D$557,'Infos Relatório'!$B$245,'Faturamento SP2'!$E$2:$E$557,'Infos Relatório'!$B286,'Faturamento SP2'!$Z$2:$Z$557,'Infos Relatório'!BK$1,'Faturamento SP2'!$T$2:$T$557,"Sim")</f>
        <v>0</v>
      </c>
      <c r="BO286" s="27" t="e">
        <f t="shared" si="106"/>
        <v>#DIV/0!</v>
      </c>
      <c r="BP286" s="24">
        <f>SUMIFS('Faturamento SP2'!$H$2:$H$557,'Faturamento SP2'!$D$2:$D$557,'Infos Relatório'!$B$245,'Faturamento SP2'!$E$2:$E$557,'Infos Relatório'!$B286,'Faturamento SP2'!$Z$2:$Z$557,'Infos Relatório'!BK$1)</f>
        <v>0</v>
      </c>
      <c r="BQ286" s="23">
        <f>COUNTIFS('Faturamento SP2'!$D$2:$D$557,'Infos Relatório'!$B$245,'Faturamento SP2'!$E$2:$E$557,'Infos Relatório'!$B286,'Faturamento SP2'!$Z$2:$Z$557,'Infos Relatório'!BQ$1)</f>
        <v>0</v>
      </c>
      <c r="BR286" s="14">
        <f>SUMIFS('Faturamento SP2'!$G$2:$G$557,'Faturamento SP2'!$D$2:$D$557,'Infos Relatório'!$B$245,'Faturamento SP2'!$E$2:$E$557,'Infos Relatório'!$B286,'Faturamento SP2'!$Z$2:$Z$557,'Infos Relatório'!BQ$1)</f>
        <v>0</v>
      </c>
      <c r="BS286" s="14">
        <f>SUMIFS('Faturamento SP2'!$J$2:$J$557,'Faturamento SP2'!$D$2:$D$557,'Infos Relatório'!$B$245,'Faturamento SP2'!$E$2:$E$557,'Infos Relatório'!$B286,'Faturamento SP2'!$Z$2:$Z$557,'Infos Relatório'!BQ$1)</f>
        <v>0</v>
      </c>
      <c r="BT286" s="15">
        <f>SUMIFS('Faturamento SP2'!$O$2:$O$557,'Faturamento SP2'!$D$2:$D$557,'Infos Relatório'!$B$245,'Faturamento SP2'!$E$2:$E$557,'Infos Relatório'!$B286,'Faturamento SP2'!$Z$2:$Z$557,'Infos Relatório'!BQ$1,'Faturamento SP2'!$T$2:$T$557,"Sim")+SUMIFS('Faturamento SP2'!$P$2:$P$557,'Faturamento SP2'!$D$2:$D$557,'Infos Relatório'!$B$245,'Faturamento SP2'!$E$2:$E$557,'Infos Relatório'!$B286,'Faturamento SP2'!$Z$2:$Z$557,'Infos Relatório'!BQ$1,'Faturamento SP2'!$T$2:$T$557,"Sim")</f>
        <v>0</v>
      </c>
      <c r="BU286" s="27" t="e">
        <f t="shared" si="107"/>
        <v>#DIV/0!</v>
      </c>
      <c r="BV286" s="24">
        <f>SUMIFS('Faturamento SP2'!$H$2:$H$557,'Faturamento SP2'!$D$2:$D$557,'Infos Relatório'!$B$245,'Faturamento SP2'!$E$2:$E$557,'Infos Relatório'!$B286,'Faturamento SP2'!$Z$2:$Z$557,'Infos Relatório'!BQ$1)</f>
        <v>0</v>
      </c>
    </row>
    <row r="287" spans="2:74">
      <c r="B287" s="17" t="s">
        <v>276</v>
      </c>
      <c r="C287" s="23">
        <f>COUNTIFS('Faturamento SP2'!$D$2:$D$557,'Infos Relatório'!$B$245,'Faturamento SP2'!$E$2:$E$557,'Infos Relatório'!$B287,'Faturamento SP2'!$Z$2:$Z$557,'Infos Relatório'!C$1)</f>
        <v>0</v>
      </c>
      <c r="D287" s="14">
        <f>SUMIFS('Faturamento SP2'!$G$2:$G$557,'Faturamento SP2'!$D$2:$D$557,'Infos Relatório'!$B$245,'Faturamento SP2'!$E$2:$E$557,'Infos Relatório'!$B287,'Faturamento SP2'!$Z$2:$Z$557,'Infos Relatório'!C$1)</f>
        <v>0</v>
      </c>
      <c r="E287" s="55">
        <f>SUMIFS('Faturamento SP2'!$J$2:$J$557,'Faturamento SP2'!$D$2:$D$557,'Infos Relatório'!$B$245,'Faturamento SP2'!$E$2:$E$557,'Infos Relatório'!$B287,'Faturamento SP2'!$Z$2:$Z$557,'Infos Relatório'!C$1)</f>
        <v>0</v>
      </c>
      <c r="F287" s="15">
        <f>SUMIFS('Faturamento SP2'!$O$2:$O$557,'Faturamento SP2'!$D$2:$D$557,'Infos Relatório'!$B$245,'Faturamento SP2'!$E$2:$E$557,'Infos Relatório'!$B287,'Faturamento SP2'!$Z$2:$Z$557,'Infos Relatório'!C$1,'Faturamento SP2'!$T$2:$T$557,"Sim")+SUMIFS('Faturamento SP2'!$P$2:$P$557,'Faturamento SP2'!$D$2:$D$557,'Infos Relatório'!$B$245,'Faturamento SP2'!$E$2:$E$557,'Infos Relatório'!$B287,'Faturamento SP2'!$Z$2:$Z$557,'Infos Relatório'!C$1,'Faturamento SP2'!$T$2:$T$557,"Sim")</f>
        <v>0</v>
      </c>
      <c r="G287" s="60" t="e">
        <f t="shared" si="96"/>
        <v>#DIV/0!</v>
      </c>
      <c r="H287" s="24">
        <f>SUMIFS('Faturamento SP2'!$H$2:$H$557,'Faturamento SP2'!$D$2:$D$557,'Infos Relatório'!$B$245,'Faturamento SP2'!$E$2:$E$557,'Infos Relatório'!$B287,'Faturamento SP2'!$Z$2:$Z$557,'Infos Relatório'!C$1)</f>
        <v>0</v>
      </c>
      <c r="I287" s="23">
        <f>COUNTIFS('Faturamento SP2'!$D$2:$D$557,'Infos Relatório'!$B$245,'Faturamento SP2'!$E$2:$E$557,'Infos Relatório'!$B287,'Faturamento SP2'!$Z$2:$Z$557,'Infos Relatório'!I$1)</f>
        <v>0</v>
      </c>
      <c r="J287" s="14">
        <f>SUMIFS('Faturamento SP2'!$G$2:$G$557,'Faturamento SP2'!$D$2:$D$557,'Infos Relatório'!$B$245,'Faturamento SP2'!$E$2:$E$557,'Infos Relatório'!$B287,'Faturamento SP2'!$Z$2:$Z$557,'Infos Relatório'!I$1)</f>
        <v>0</v>
      </c>
      <c r="K287" s="55">
        <f>SUMIFS('Faturamento SP2'!$J$2:$J$557,'Faturamento SP2'!$D$2:$D$557,'Infos Relatório'!$B$245,'Faturamento SP2'!$E$2:$E$557,'Infos Relatório'!$B287,'Faturamento SP2'!$Z$2:$Z$557,'Infos Relatório'!I$1)</f>
        <v>0</v>
      </c>
      <c r="L287" s="15">
        <f>SUMIFS('Faturamento SP2'!$O$2:$O$557,'Faturamento SP2'!$D$2:$D$557,'Infos Relatório'!$B$245,'Faturamento SP2'!$E$2:$E$557,'Infos Relatório'!$B287,'Faturamento SP2'!$Z$2:$Z$557,'Infos Relatório'!I$1,'Faturamento SP2'!$T$2:$T$557,"Sim")+SUMIFS('Faturamento SP2'!$P$2:$P$557,'Faturamento SP2'!$D$2:$D$557,'Infos Relatório'!$B$245,'Faturamento SP2'!$E$2:$E$557,'Infos Relatório'!$B287,'Faturamento SP2'!$Z$2:$Z$557,'Infos Relatório'!I$1,'Faturamento SP2'!$T$2:$T$557,"Sim")</f>
        <v>0</v>
      </c>
      <c r="M287" s="27" t="e">
        <f t="shared" si="97"/>
        <v>#DIV/0!</v>
      </c>
      <c r="N287" s="24">
        <f>SUMIFS('Faturamento SP2'!$H$2:$H$557,'Faturamento SP2'!$D$2:$D$557,'Infos Relatório'!$B$245,'Faturamento SP2'!$E$2:$E$557,'Infos Relatório'!$B287,'Faturamento SP2'!$Z$2:$Z$557,'Infos Relatório'!I$1)</f>
        <v>0</v>
      </c>
      <c r="O287" s="23">
        <f>COUNTIFS('Faturamento SP2'!$D$2:$D$557,'Infos Relatório'!$B$245,'Faturamento SP2'!$E$2:$E$557,'Infos Relatório'!$B287,'Faturamento SP2'!$Z$2:$Z$557,'Infos Relatório'!O$1)</f>
        <v>0</v>
      </c>
      <c r="P287" s="14">
        <f>SUMIFS('Faturamento SP2'!$G$2:$G$557,'Faturamento SP2'!$D$2:$D$557,'Infos Relatório'!$B$245,'Faturamento SP2'!$E$2:$E$557,'Infos Relatório'!$B287,'Faturamento SP2'!$Z$2:$Z$557,'Infos Relatório'!O$1)</f>
        <v>0</v>
      </c>
      <c r="Q287" s="14">
        <f>SUMIFS('Faturamento SP2'!$J$2:$J$557,'Faturamento SP2'!$D$2:$D$557,'Infos Relatório'!$B$245,'Faturamento SP2'!$E$2:$E$557,'Infos Relatório'!$B287,'Faturamento SP2'!$Z$2:$Z$557,'Infos Relatório'!O$1)</f>
        <v>0</v>
      </c>
      <c r="R287" s="15">
        <f>SUMIFS('Faturamento SP2'!$O$2:$O$557,'Faturamento SP2'!$D$2:$D$557,'Infos Relatório'!$B$245,'Faturamento SP2'!$E$2:$E$557,'Infos Relatório'!$B287,'Faturamento SP2'!$Z$2:$Z$557,'Infos Relatório'!O$1,'Faturamento SP2'!$T$2:$T$557,"Sim")+SUMIFS('Faturamento SP2'!$P$2:$P$557,'Faturamento SP2'!$D$2:$D$557,'Infos Relatório'!$B$245,'Faturamento SP2'!$E$2:$E$557,'Infos Relatório'!$B287,'Faturamento SP2'!$Z$2:$Z$557,'Infos Relatório'!O$1,'Faturamento SP2'!$T$2:$T$557,"Sim")</f>
        <v>0</v>
      </c>
      <c r="S287" s="27" t="e">
        <f t="shared" si="98"/>
        <v>#DIV/0!</v>
      </c>
      <c r="T287" s="24">
        <f>SUMIFS('Faturamento SP2'!$H$2:$H$557,'Faturamento SP2'!$D$2:$D$557,'Infos Relatório'!$B$245,'Faturamento SP2'!$E$2:$E$557,'Infos Relatório'!$B287,'Faturamento SP2'!$Z$2:$Z$557,'Infos Relatório'!O$1)</f>
        <v>0</v>
      </c>
      <c r="U287" s="23">
        <f>COUNTIFS('Faturamento SP2'!$D$2:$D$557,'Infos Relatório'!$B$245,'Faturamento SP2'!$E$2:$E$557,'Infos Relatório'!$B287,'Faturamento SP2'!$Z$2:$Z$557,'Infos Relatório'!U$1)</f>
        <v>0</v>
      </c>
      <c r="V287" s="14">
        <f>SUMIFS('Faturamento SP2'!$G$2:$G$557,'Faturamento SP2'!$D$2:$D$557,'Infos Relatório'!$B$245,'Faturamento SP2'!$E$2:$E$557,'Infos Relatório'!$B287,'Faturamento SP2'!$Z$2:$Z$557,'Infos Relatório'!U$1)</f>
        <v>0</v>
      </c>
      <c r="W287" s="14">
        <f>SUMIFS('Faturamento SP2'!$J$2:$J$557,'Faturamento SP2'!$D$2:$D$557,'Infos Relatório'!$B$245,'Faturamento SP2'!$E$2:$E$557,'Infos Relatório'!$B287,'Faturamento SP2'!$Z$2:$Z$557,'Infos Relatório'!U$1)</f>
        <v>0</v>
      </c>
      <c r="X287" s="15">
        <f>SUMIFS('Faturamento SP2'!$O$2:$O$557,'Faturamento SP2'!$D$2:$D$557,'Infos Relatório'!$B$245,'Faturamento SP2'!$E$2:$E$557,'Infos Relatório'!$B287,'Faturamento SP2'!$Z$2:$Z$557,'Infos Relatório'!U$1,'Faturamento SP2'!$T$2:$T$557,"Sim")+SUMIFS('Faturamento SP2'!$P$2:$P$557,'Faturamento SP2'!$D$2:$D$557,'Infos Relatório'!$B$245,'Faturamento SP2'!$E$2:$E$557,'Infos Relatório'!$B287,'Faturamento SP2'!$Z$2:$Z$557,'Infos Relatório'!U$1,'Faturamento SP2'!$T$2:$T$557,"Sim")</f>
        <v>0</v>
      </c>
      <c r="Y287" s="27" t="e">
        <f t="shared" si="99"/>
        <v>#DIV/0!</v>
      </c>
      <c r="Z287" s="24">
        <f>SUMIFS('Faturamento SP2'!$H$2:$H$557,'Faturamento SP2'!$D$2:$D$557,'Infos Relatório'!$B$245,'Faturamento SP2'!$E$2:$E$557,'Infos Relatório'!$B287,'Faturamento SP2'!$Z$2:$Z$557,'Infos Relatório'!U$1)</f>
        <v>0</v>
      </c>
      <c r="AA287" s="23">
        <f>COUNTIFS('Faturamento SP2'!$D$2:$D$557,'Infos Relatório'!$B$245,'Faturamento SP2'!$E$2:$E$557,'Infos Relatório'!$B287,'Faturamento SP2'!$Z$2:$Z$557,'Infos Relatório'!AA$1)</f>
        <v>0</v>
      </c>
      <c r="AB287" s="14">
        <f>SUMIFS('Faturamento SP2'!$G$2:$G$557,'Faturamento SP2'!$D$2:$D$557,'Infos Relatório'!$B$245,'Faturamento SP2'!$E$2:$E$557,'Infos Relatório'!$B287,'Faturamento SP2'!$Z$2:$Z$557,'Infos Relatório'!AA$1)</f>
        <v>0</v>
      </c>
      <c r="AC287" s="14">
        <f>SUMIFS('Faturamento SP2'!$J$2:$J$557,'Faturamento SP2'!$D$2:$D$557,'Infos Relatório'!$B$245,'Faturamento SP2'!$E$2:$E$557,'Infos Relatório'!$B287,'Faturamento SP2'!$Z$2:$Z$557,'Infos Relatório'!AA$1)</f>
        <v>0</v>
      </c>
      <c r="AD287" s="15">
        <f>SUMIFS('Faturamento SP2'!$O$2:$O$557,'Faturamento SP2'!$D$2:$D$557,'Infos Relatório'!$B$245,'Faturamento SP2'!$E$2:$E$557,'Infos Relatório'!$B287,'Faturamento SP2'!$Z$2:$Z$557,'Infos Relatório'!AA$1,'Faturamento SP2'!$T$2:$T$557,"Sim")+SUMIFS('Faturamento SP2'!$P$2:$P$557,'Faturamento SP2'!$D$2:$D$557,'Infos Relatório'!$B$245,'Faturamento SP2'!$E$2:$E$557,'Infos Relatório'!$B287,'Faturamento SP2'!$Z$2:$Z$557,'Infos Relatório'!AA$1,'Faturamento SP2'!$T$2:$T$557,"Sim")</f>
        <v>0</v>
      </c>
      <c r="AE287" s="27" t="e">
        <f t="shared" si="100"/>
        <v>#DIV/0!</v>
      </c>
      <c r="AF287" s="24">
        <f>SUMIFS('Faturamento SP2'!$H$2:$H$557,'Faturamento SP2'!$D$2:$D$557,'Infos Relatório'!$B$245,'Faturamento SP2'!$E$2:$E$557,'Infos Relatório'!$B287,'Faturamento SP2'!$Z$2:$Z$557,'Infos Relatório'!AA$1)</f>
        <v>0</v>
      </c>
      <c r="AG287" s="23">
        <f>COUNTIFS('Faturamento SP2'!$D$2:$D$557,'Infos Relatório'!$B$245,'Faturamento SP2'!$E$2:$E$557,'Infos Relatório'!$B287,'Faturamento SP2'!$Z$2:$Z$557,'Infos Relatório'!AG$1)</f>
        <v>0</v>
      </c>
      <c r="AH287" s="14">
        <f>SUMIFS('Faturamento SP2'!$G$2:$G$557,'Faturamento SP2'!$D$2:$D$557,'Infos Relatório'!$B$245,'Faturamento SP2'!$E$2:$E$557,'Infos Relatório'!$B287,'Faturamento SP2'!$Z$2:$Z$557,'Infos Relatório'!AG$1)</f>
        <v>0</v>
      </c>
      <c r="AI287" s="14">
        <f>SUMIFS('Faturamento SP2'!$J$2:$J$557,'Faturamento SP2'!$D$2:$D$557,'Infos Relatório'!$B$245,'Faturamento SP2'!$E$2:$E$557,'Infos Relatório'!$B287,'Faturamento SP2'!$Z$2:$Z$557,'Infos Relatório'!AG$1)</f>
        <v>0</v>
      </c>
      <c r="AJ287" s="15">
        <f>SUMIFS('Faturamento SP2'!$O$2:$O$557,'Faturamento SP2'!$D$2:$D$557,'Infos Relatório'!$B$245,'Faturamento SP2'!$E$2:$E$557,'Infos Relatório'!$B287,'Faturamento SP2'!$Z$2:$Z$557,'Infos Relatório'!AG$1,'Faturamento SP2'!$T$2:$T$557,"Sim")+SUMIFS('Faturamento SP2'!$P$2:$P$557,'Faturamento SP2'!$D$2:$D$557,'Infos Relatório'!$B$245,'Faturamento SP2'!$E$2:$E$557,'Infos Relatório'!$B287,'Faturamento SP2'!$Z$2:$Z$557,'Infos Relatório'!AG$1,'Faturamento SP2'!$T$2:$T$557,"Sim")</f>
        <v>0</v>
      </c>
      <c r="AK287" s="27" t="e">
        <f t="shared" si="101"/>
        <v>#DIV/0!</v>
      </c>
      <c r="AL287" s="24">
        <f>SUMIFS('Faturamento SP2'!$H$2:$H$557,'Faturamento SP2'!$D$2:$D$557,'Infos Relatório'!$B$245,'Faturamento SP2'!$E$2:$E$557,'Infos Relatório'!$B287,'Faturamento SP2'!$Z$2:$Z$557,'Infos Relatório'!AG$1)</f>
        <v>0</v>
      </c>
      <c r="AM287" s="23">
        <f>COUNTIFS('Faturamento SP2'!$D$2:$D$557,'Infos Relatório'!$B$245,'Faturamento SP2'!$E$2:$E$557,'Infos Relatório'!$B287,'Faturamento SP2'!$Z$2:$Z$557,'Infos Relatório'!AM$1)</f>
        <v>0</v>
      </c>
      <c r="AN287" s="14">
        <f>SUMIFS('Faturamento SP2'!$G$2:$G$557,'Faturamento SP2'!$D$2:$D$557,'Infos Relatório'!$B$245,'Faturamento SP2'!$E$2:$E$557,'Infos Relatório'!$B287,'Faturamento SP2'!$Z$2:$Z$557,'Infos Relatório'!AM$1)</f>
        <v>0</v>
      </c>
      <c r="AO287" s="14">
        <f>SUMIFS('Faturamento SP2'!$J$2:$J$557,'Faturamento SP2'!$D$2:$D$557,'Infos Relatório'!$B$245,'Faturamento SP2'!$E$2:$E$557,'Infos Relatório'!$B287,'Faturamento SP2'!$Z$2:$Z$557,'Infos Relatório'!AM$1)</f>
        <v>0</v>
      </c>
      <c r="AP287" s="15">
        <f>SUMIFS('Faturamento SP2'!$O$2:$O$557,'Faturamento SP2'!$D$2:$D$557,'Infos Relatório'!$B$245,'Faturamento SP2'!$E$2:$E$557,'Infos Relatório'!$B287,'Faturamento SP2'!$Z$2:$Z$557,'Infos Relatório'!AM$1,'Faturamento SP2'!$T$2:$T$557,"Sim")+SUMIFS('Faturamento SP2'!$P$2:$P$557,'Faturamento SP2'!$D$2:$D$557,'Infos Relatório'!$B$245,'Faturamento SP2'!$E$2:$E$557,'Infos Relatório'!$B287,'Faturamento SP2'!$Z$2:$Z$557,'Infos Relatório'!AM$1,'Faturamento SP2'!$T$2:$T$557,"Sim")</f>
        <v>0</v>
      </c>
      <c r="AQ287" s="27" t="e">
        <f t="shared" si="102"/>
        <v>#DIV/0!</v>
      </c>
      <c r="AR287" s="24">
        <f>SUMIFS('Faturamento SP2'!$H$2:$H$557,'Faturamento SP2'!$D$2:$D$557,'Infos Relatório'!$B$245,'Faturamento SP2'!$E$2:$E$557,'Infos Relatório'!$B287,'Faturamento SP2'!$Z$2:$Z$557,'Infos Relatório'!AM$1)</f>
        <v>0</v>
      </c>
      <c r="AS287" s="23">
        <f>COUNTIFS('Faturamento SP2'!$D$2:$D$557,'Infos Relatório'!$B$245,'Faturamento SP2'!$E$2:$E$557,'Infos Relatório'!$B287,'Faturamento SP2'!$Z$2:$Z$557,'Infos Relatório'!AS$1)</f>
        <v>0</v>
      </c>
      <c r="AT287" s="14">
        <f>SUMIFS('Faturamento SP2'!$G$2:$G$557,'Faturamento SP2'!$D$2:$D$557,'Infos Relatório'!$B$245,'Faturamento SP2'!$E$2:$E$557,'Infos Relatório'!$B287,'Faturamento SP2'!$Z$2:$Z$557,'Infos Relatório'!AS$1)</f>
        <v>0</v>
      </c>
      <c r="AU287" s="14">
        <f>SUMIFS('Faturamento SP2'!$J$2:$J$557,'Faturamento SP2'!$D$2:$D$557,'Infos Relatório'!$B$245,'Faturamento SP2'!$E$2:$E$557,'Infos Relatório'!$B287,'Faturamento SP2'!$Z$2:$Z$557,'Infos Relatório'!AS$1)</f>
        <v>0</v>
      </c>
      <c r="AV287" s="15">
        <f>SUMIFS('Faturamento SP2'!$O$2:$O$557,'Faturamento SP2'!$D$2:$D$557,'Infos Relatório'!$B$245,'Faturamento SP2'!$E$2:$E$557,'Infos Relatório'!$B287,'Faturamento SP2'!$Z$2:$Z$557,'Infos Relatório'!AS$1,'Faturamento SP2'!$T$2:$T$557,"Sim")+SUMIFS('Faturamento SP2'!$P$2:$P$557,'Faturamento SP2'!$D$2:$D$557,'Infos Relatório'!$B$245,'Faturamento SP2'!$E$2:$E$557,'Infos Relatório'!$B287,'Faturamento SP2'!$Z$2:$Z$557,'Infos Relatório'!AS$1,'Faturamento SP2'!$T$2:$T$557,"Sim")</f>
        <v>0</v>
      </c>
      <c r="AW287" s="27" t="e">
        <f t="shared" si="103"/>
        <v>#DIV/0!</v>
      </c>
      <c r="AX287" s="24">
        <f>SUMIFS('Faturamento SP2'!$H$2:$H$557,'Faturamento SP2'!$D$2:$D$557,'Infos Relatório'!$B$245,'Faturamento SP2'!$E$2:$E$557,'Infos Relatório'!$B287,'Faturamento SP2'!$Z$2:$Z$557,'Infos Relatório'!AS$1)</f>
        <v>0</v>
      </c>
      <c r="AY287" s="23">
        <f>COUNTIFS('Faturamento SP2'!$D$2:$D$557,'Infos Relatório'!$B$245,'Faturamento SP2'!$E$2:$E$557,'Infos Relatório'!$B287,'Faturamento SP2'!$Z$2:$Z$557,'Infos Relatório'!AY$1)</f>
        <v>0</v>
      </c>
      <c r="AZ287" s="14">
        <f>SUMIFS('Faturamento SP2'!$G$2:$G$557,'Faturamento SP2'!$D$2:$D$557,'Infos Relatório'!$B$245,'Faturamento SP2'!$E$2:$E$557,'Infos Relatório'!$B287,'Faturamento SP2'!$Z$2:$Z$557,'Infos Relatório'!AY$1)</f>
        <v>0</v>
      </c>
      <c r="BA287" s="14">
        <f>SUMIFS('Faturamento SP2'!$J$2:$J$557,'Faturamento SP2'!$D$2:$D$557,'Infos Relatório'!$B$245,'Faturamento SP2'!$E$2:$E$557,'Infos Relatório'!$B287,'Faturamento SP2'!$Z$2:$Z$557,'Infos Relatório'!AY$1)</f>
        <v>0</v>
      </c>
      <c r="BB287" s="15">
        <f>SUMIFS('Faturamento SP2'!$O$2:$O$557,'Faturamento SP2'!$D$2:$D$557,'Infos Relatório'!$B$245,'Faturamento SP2'!$E$2:$E$557,'Infos Relatório'!$B287,'Faturamento SP2'!$Z$2:$Z$557,'Infos Relatório'!AY$1,'Faturamento SP2'!$T$2:$T$557,"Sim")+SUMIFS('Faturamento SP2'!$P$2:$P$557,'Faturamento SP2'!$D$2:$D$557,'Infos Relatório'!$B$245,'Faturamento SP2'!$E$2:$E$557,'Infos Relatório'!$B287,'Faturamento SP2'!$Z$2:$Z$557,'Infos Relatório'!AY$1,'Faturamento SP2'!$T$2:$T$557,"Sim")</f>
        <v>0</v>
      </c>
      <c r="BC287" s="27" t="e">
        <f t="shared" si="104"/>
        <v>#DIV/0!</v>
      </c>
      <c r="BD287" s="24">
        <f>SUMIFS('Faturamento SP2'!$H$2:$H$557,'Faturamento SP2'!$D$2:$D$557,'Infos Relatório'!$B$245,'Faturamento SP2'!$E$2:$E$557,'Infos Relatório'!$B287,'Faturamento SP2'!$Z$2:$Z$557,'Infos Relatório'!AY$1)</f>
        <v>0</v>
      </c>
      <c r="BE287" s="23">
        <f>COUNTIFS('Faturamento SP2'!$D$2:$D$557,'Infos Relatório'!$B$245,'Faturamento SP2'!$E$2:$E$557,'Infos Relatório'!$B287,'Faturamento SP2'!$Z$2:$Z$557,'Infos Relatório'!BE$1)</f>
        <v>0</v>
      </c>
      <c r="BF287" s="14">
        <f>SUMIFS('Faturamento SP2'!$G$2:$G$557,'Faturamento SP2'!$D$2:$D$557,'Infos Relatório'!$B$245,'Faturamento SP2'!$E$2:$E$557,'Infos Relatório'!$B287,'Faturamento SP2'!$Z$2:$Z$557,'Infos Relatório'!BE$1)</f>
        <v>0</v>
      </c>
      <c r="BG287" s="14">
        <f>SUMIFS('Faturamento SP2'!$J$2:$J$557,'Faturamento SP2'!$D$2:$D$557,'Infos Relatório'!$B$245,'Faturamento SP2'!$E$2:$E$557,'Infos Relatório'!$B287,'Faturamento SP2'!$Z$2:$Z$557,'Infos Relatório'!BE$1)</f>
        <v>0</v>
      </c>
      <c r="BH287" s="15">
        <f>SUMIFS('Faturamento SP2'!$O$2:$O$557,'Faturamento SP2'!$D$2:$D$557,'Infos Relatório'!$B$245,'Faturamento SP2'!$E$2:$E$557,'Infos Relatório'!$B287,'Faturamento SP2'!$Z$2:$Z$557,'Infos Relatório'!BE$1,'Faturamento SP2'!$T$2:$T$557,"Sim")+SUMIFS('Faturamento SP2'!$P$2:$P$557,'Faturamento SP2'!$D$2:$D$557,'Infos Relatório'!$B$245,'Faturamento SP2'!$E$2:$E$557,'Infos Relatório'!$B287,'Faturamento SP2'!$Z$2:$Z$557,'Infos Relatório'!BE$1,'Faturamento SP2'!$T$2:$T$557,"Sim")</f>
        <v>0</v>
      </c>
      <c r="BI287" s="27" t="e">
        <f t="shared" si="105"/>
        <v>#DIV/0!</v>
      </c>
      <c r="BJ287" s="24">
        <f>SUMIFS('Faturamento SP2'!$H$2:$H$557,'Faturamento SP2'!$D$2:$D$557,'Infos Relatório'!$B$245,'Faturamento SP2'!$E$2:$E$557,'Infos Relatório'!$B287,'Faturamento SP2'!$Z$2:$Z$557,'Infos Relatório'!BE$1)</f>
        <v>0</v>
      </c>
      <c r="BK287" s="23">
        <f>COUNTIFS('Faturamento SP2'!$D$2:$D$557,'Infos Relatório'!$B$245,'Faturamento SP2'!$E$2:$E$557,'Infos Relatório'!$B287,'Faturamento SP2'!$Z$2:$Z$557,'Infos Relatório'!BK$1)</f>
        <v>0</v>
      </c>
      <c r="BL287" s="14">
        <f>SUMIFS('Faturamento SP2'!$G$2:$G$557,'Faturamento SP2'!$D$2:$D$557,'Infos Relatório'!$B$245,'Faturamento SP2'!$E$2:$E$557,'Infos Relatório'!$B287,'Faturamento SP2'!$Z$2:$Z$557,'Infos Relatório'!BK$1)</f>
        <v>0</v>
      </c>
      <c r="BM287" s="14">
        <f>SUMIFS('Faturamento SP2'!$J$2:$J$557,'Faturamento SP2'!$D$2:$D$557,'Infos Relatório'!$B$245,'Faturamento SP2'!$E$2:$E$557,'Infos Relatório'!$B287,'Faturamento SP2'!$Z$2:$Z$557,'Infos Relatório'!BK$1)</f>
        <v>0</v>
      </c>
      <c r="BN287" s="15">
        <f>SUMIFS('Faturamento SP2'!$O$2:$O$557,'Faturamento SP2'!$D$2:$D$557,'Infos Relatório'!$B$245,'Faturamento SP2'!$E$2:$E$557,'Infos Relatório'!$B287,'Faturamento SP2'!$Z$2:$Z$557,'Infos Relatório'!BK$1,'Faturamento SP2'!$T$2:$T$557,"Sim")+SUMIFS('Faturamento SP2'!$P$2:$P$557,'Faturamento SP2'!$D$2:$D$557,'Infos Relatório'!$B$245,'Faturamento SP2'!$E$2:$E$557,'Infos Relatório'!$B287,'Faturamento SP2'!$Z$2:$Z$557,'Infos Relatório'!BK$1,'Faturamento SP2'!$T$2:$T$557,"Sim")</f>
        <v>0</v>
      </c>
      <c r="BO287" s="27" t="e">
        <f t="shared" si="106"/>
        <v>#DIV/0!</v>
      </c>
      <c r="BP287" s="24">
        <f>SUMIFS('Faturamento SP2'!$H$2:$H$557,'Faturamento SP2'!$D$2:$D$557,'Infos Relatório'!$B$245,'Faturamento SP2'!$E$2:$E$557,'Infos Relatório'!$B287,'Faturamento SP2'!$Z$2:$Z$557,'Infos Relatório'!BK$1)</f>
        <v>0</v>
      </c>
      <c r="BQ287" s="23">
        <f>COUNTIFS('Faturamento SP2'!$D$2:$D$557,'Infos Relatório'!$B$245,'Faturamento SP2'!$E$2:$E$557,'Infos Relatório'!$B287,'Faturamento SP2'!$Z$2:$Z$557,'Infos Relatório'!BQ$1)</f>
        <v>0</v>
      </c>
      <c r="BR287" s="14">
        <f>SUMIFS('Faturamento SP2'!$G$2:$G$557,'Faturamento SP2'!$D$2:$D$557,'Infos Relatório'!$B$245,'Faturamento SP2'!$E$2:$E$557,'Infos Relatório'!$B287,'Faturamento SP2'!$Z$2:$Z$557,'Infos Relatório'!BQ$1)</f>
        <v>0</v>
      </c>
      <c r="BS287" s="14">
        <f>SUMIFS('Faturamento SP2'!$J$2:$J$557,'Faturamento SP2'!$D$2:$D$557,'Infos Relatório'!$B$245,'Faturamento SP2'!$E$2:$E$557,'Infos Relatório'!$B287,'Faturamento SP2'!$Z$2:$Z$557,'Infos Relatório'!BQ$1)</f>
        <v>0</v>
      </c>
      <c r="BT287" s="15">
        <f>SUMIFS('Faturamento SP2'!$O$2:$O$557,'Faturamento SP2'!$D$2:$D$557,'Infos Relatório'!$B$245,'Faturamento SP2'!$E$2:$E$557,'Infos Relatório'!$B287,'Faturamento SP2'!$Z$2:$Z$557,'Infos Relatório'!BQ$1,'Faturamento SP2'!$T$2:$T$557,"Sim")+SUMIFS('Faturamento SP2'!$P$2:$P$557,'Faturamento SP2'!$D$2:$D$557,'Infos Relatório'!$B$245,'Faturamento SP2'!$E$2:$E$557,'Infos Relatório'!$B287,'Faturamento SP2'!$Z$2:$Z$557,'Infos Relatório'!BQ$1,'Faturamento SP2'!$T$2:$T$557,"Sim")</f>
        <v>0</v>
      </c>
      <c r="BU287" s="27" t="e">
        <f t="shared" si="107"/>
        <v>#DIV/0!</v>
      </c>
      <c r="BV287" s="24">
        <f>SUMIFS('Faturamento SP2'!$H$2:$H$557,'Faturamento SP2'!$D$2:$D$557,'Infos Relatório'!$B$245,'Faturamento SP2'!$E$2:$E$557,'Infos Relatório'!$B287,'Faturamento SP2'!$Z$2:$Z$557,'Infos Relatório'!BQ$1)</f>
        <v>0</v>
      </c>
    </row>
    <row r="288" spans="2:74">
      <c r="B288" s="17" t="s">
        <v>176</v>
      </c>
      <c r="C288" s="23">
        <f>COUNTIFS('Faturamento SP2'!$D$2:$D$557,'Infos Relatório'!$B$245,'Faturamento SP2'!$E$2:$E$557,'Infos Relatório'!$B288,'Faturamento SP2'!$Z$2:$Z$557,'Infos Relatório'!C$1)</f>
        <v>0</v>
      </c>
      <c r="D288" s="14">
        <f>SUMIFS('Faturamento SP2'!$G$2:$G$557,'Faturamento SP2'!$D$2:$D$557,'Infos Relatório'!$B$245,'Faturamento SP2'!$E$2:$E$557,'Infos Relatório'!$B288,'Faturamento SP2'!$Z$2:$Z$557,'Infos Relatório'!C$1)</f>
        <v>0</v>
      </c>
      <c r="E288" s="55">
        <f>SUMIFS('Faturamento SP2'!$J$2:$J$557,'Faturamento SP2'!$D$2:$D$557,'Infos Relatório'!$B$245,'Faturamento SP2'!$E$2:$E$557,'Infos Relatório'!$B288,'Faturamento SP2'!$Z$2:$Z$557,'Infos Relatório'!C$1)</f>
        <v>0</v>
      </c>
      <c r="F288" s="15">
        <f>SUMIFS('Faturamento SP2'!$O$2:$O$557,'Faturamento SP2'!$D$2:$D$557,'Infos Relatório'!$B$245,'Faturamento SP2'!$E$2:$E$557,'Infos Relatório'!$B288,'Faturamento SP2'!$Z$2:$Z$557,'Infos Relatório'!C$1,'Faturamento SP2'!$T$2:$T$557,"Sim")+SUMIFS('Faturamento SP2'!$P$2:$P$557,'Faturamento SP2'!$D$2:$D$557,'Infos Relatório'!$B$245,'Faturamento SP2'!$E$2:$E$557,'Infos Relatório'!$B288,'Faturamento SP2'!$Z$2:$Z$557,'Infos Relatório'!C$1,'Faturamento SP2'!$T$2:$T$557,"Sim")</f>
        <v>0</v>
      </c>
      <c r="G288" s="60" t="e">
        <f t="shared" si="96"/>
        <v>#DIV/0!</v>
      </c>
      <c r="H288" s="24">
        <f>SUMIFS('Faturamento SP2'!$H$2:$H$557,'Faturamento SP2'!$D$2:$D$557,'Infos Relatório'!$B$245,'Faturamento SP2'!$E$2:$E$557,'Infos Relatório'!$B288,'Faturamento SP2'!$Z$2:$Z$557,'Infos Relatório'!C$1)</f>
        <v>0</v>
      </c>
      <c r="I288" s="23">
        <f>COUNTIFS('Faturamento SP2'!$D$2:$D$557,'Infos Relatório'!$B$245,'Faturamento SP2'!$E$2:$E$557,'Infos Relatório'!$B288,'Faturamento SP2'!$Z$2:$Z$557,'Infos Relatório'!I$1)</f>
        <v>0</v>
      </c>
      <c r="J288" s="14">
        <f>SUMIFS('Faturamento SP2'!$G$2:$G$557,'Faturamento SP2'!$D$2:$D$557,'Infos Relatório'!$B$245,'Faturamento SP2'!$E$2:$E$557,'Infos Relatório'!$B288,'Faturamento SP2'!$Z$2:$Z$557,'Infos Relatório'!I$1)</f>
        <v>0</v>
      </c>
      <c r="K288" s="55">
        <f>SUMIFS('Faturamento SP2'!$J$2:$J$557,'Faturamento SP2'!$D$2:$D$557,'Infos Relatório'!$B$245,'Faturamento SP2'!$E$2:$E$557,'Infos Relatório'!$B288,'Faturamento SP2'!$Z$2:$Z$557,'Infos Relatório'!I$1)</f>
        <v>0</v>
      </c>
      <c r="L288" s="15">
        <f>SUMIFS('Faturamento SP2'!$O$2:$O$557,'Faturamento SP2'!$D$2:$D$557,'Infos Relatório'!$B$245,'Faturamento SP2'!$E$2:$E$557,'Infos Relatório'!$B288,'Faturamento SP2'!$Z$2:$Z$557,'Infos Relatório'!I$1,'Faturamento SP2'!$T$2:$T$557,"Sim")+SUMIFS('Faturamento SP2'!$P$2:$P$557,'Faturamento SP2'!$D$2:$D$557,'Infos Relatório'!$B$245,'Faturamento SP2'!$E$2:$E$557,'Infos Relatório'!$B288,'Faturamento SP2'!$Z$2:$Z$557,'Infos Relatório'!I$1,'Faturamento SP2'!$T$2:$T$557,"Sim")</f>
        <v>0</v>
      </c>
      <c r="M288" s="27" t="e">
        <f t="shared" si="97"/>
        <v>#DIV/0!</v>
      </c>
      <c r="N288" s="24">
        <f>SUMIFS('Faturamento SP2'!$H$2:$H$557,'Faturamento SP2'!$D$2:$D$557,'Infos Relatório'!$B$245,'Faturamento SP2'!$E$2:$E$557,'Infos Relatório'!$B288,'Faturamento SP2'!$Z$2:$Z$557,'Infos Relatório'!I$1)</f>
        <v>0</v>
      </c>
      <c r="O288" s="23">
        <f>COUNTIFS('Faturamento SP2'!$D$2:$D$557,'Infos Relatório'!$B$245,'Faturamento SP2'!$E$2:$E$557,'Infos Relatório'!$B288,'Faturamento SP2'!$Z$2:$Z$557,'Infos Relatório'!O$1)</f>
        <v>0</v>
      </c>
      <c r="P288" s="14">
        <f>SUMIFS('Faturamento SP2'!$G$2:$G$557,'Faturamento SP2'!$D$2:$D$557,'Infos Relatório'!$B$245,'Faturamento SP2'!$E$2:$E$557,'Infos Relatório'!$B288,'Faturamento SP2'!$Z$2:$Z$557,'Infos Relatório'!O$1)</f>
        <v>0</v>
      </c>
      <c r="Q288" s="14">
        <f>SUMIFS('Faturamento SP2'!$J$2:$J$557,'Faturamento SP2'!$D$2:$D$557,'Infos Relatório'!$B$245,'Faturamento SP2'!$E$2:$E$557,'Infos Relatório'!$B288,'Faturamento SP2'!$Z$2:$Z$557,'Infos Relatório'!O$1)</f>
        <v>0</v>
      </c>
      <c r="R288" s="15">
        <f>SUMIFS('Faturamento SP2'!$O$2:$O$557,'Faturamento SP2'!$D$2:$D$557,'Infos Relatório'!$B$245,'Faturamento SP2'!$E$2:$E$557,'Infos Relatório'!$B288,'Faturamento SP2'!$Z$2:$Z$557,'Infos Relatório'!O$1,'Faturamento SP2'!$T$2:$T$557,"Sim")+SUMIFS('Faturamento SP2'!$P$2:$P$557,'Faturamento SP2'!$D$2:$D$557,'Infos Relatório'!$B$245,'Faturamento SP2'!$E$2:$E$557,'Infos Relatório'!$B288,'Faturamento SP2'!$Z$2:$Z$557,'Infos Relatório'!O$1,'Faturamento SP2'!$T$2:$T$557,"Sim")</f>
        <v>0</v>
      </c>
      <c r="S288" s="27" t="e">
        <f t="shared" si="98"/>
        <v>#DIV/0!</v>
      </c>
      <c r="T288" s="24">
        <f>SUMIFS('Faturamento SP2'!$H$2:$H$557,'Faturamento SP2'!$D$2:$D$557,'Infos Relatório'!$B$245,'Faturamento SP2'!$E$2:$E$557,'Infos Relatório'!$B288,'Faturamento SP2'!$Z$2:$Z$557,'Infos Relatório'!O$1)</f>
        <v>0</v>
      </c>
      <c r="U288" s="23">
        <f>COUNTIFS('Faturamento SP2'!$D$2:$D$557,'Infos Relatório'!$B$245,'Faturamento SP2'!$E$2:$E$557,'Infos Relatório'!$B288,'Faturamento SP2'!$Z$2:$Z$557,'Infos Relatório'!U$1)</f>
        <v>0</v>
      </c>
      <c r="V288" s="14">
        <f>SUMIFS('Faturamento SP2'!$G$2:$G$557,'Faturamento SP2'!$D$2:$D$557,'Infos Relatório'!$B$245,'Faturamento SP2'!$E$2:$E$557,'Infos Relatório'!$B288,'Faturamento SP2'!$Z$2:$Z$557,'Infos Relatório'!U$1)</f>
        <v>0</v>
      </c>
      <c r="W288" s="14">
        <f>SUMIFS('Faturamento SP2'!$J$2:$J$557,'Faturamento SP2'!$D$2:$D$557,'Infos Relatório'!$B$245,'Faturamento SP2'!$E$2:$E$557,'Infos Relatório'!$B288,'Faturamento SP2'!$Z$2:$Z$557,'Infos Relatório'!U$1)</f>
        <v>0</v>
      </c>
      <c r="X288" s="15">
        <f>SUMIFS('Faturamento SP2'!$O$2:$O$557,'Faturamento SP2'!$D$2:$D$557,'Infos Relatório'!$B$245,'Faturamento SP2'!$E$2:$E$557,'Infos Relatório'!$B288,'Faturamento SP2'!$Z$2:$Z$557,'Infos Relatório'!U$1,'Faturamento SP2'!$T$2:$T$557,"Sim")+SUMIFS('Faturamento SP2'!$P$2:$P$557,'Faturamento SP2'!$D$2:$D$557,'Infos Relatório'!$B$245,'Faturamento SP2'!$E$2:$E$557,'Infos Relatório'!$B288,'Faturamento SP2'!$Z$2:$Z$557,'Infos Relatório'!U$1,'Faturamento SP2'!$T$2:$T$557,"Sim")</f>
        <v>0</v>
      </c>
      <c r="Y288" s="27" t="e">
        <f t="shared" si="99"/>
        <v>#DIV/0!</v>
      </c>
      <c r="Z288" s="24">
        <f>SUMIFS('Faturamento SP2'!$H$2:$H$557,'Faturamento SP2'!$D$2:$D$557,'Infos Relatório'!$B$245,'Faturamento SP2'!$E$2:$E$557,'Infos Relatório'!$B288,'Faturamento SP2'!$Z$2:$Z$557,'Infos Relatório'!U$1)</f>
        <v>0</v>
      </c>
      <c r="AA288" s="23">
        <f>COUNTIFS('Faturamento SP2'!$D$2:$D$557,'Infos Relatório'!$B$245,'Faturamento SP2'!$E$2:$E$557,'Infos Relatório'!$B288,'Faturamento SP2'!$Z$2:$Z$557,'Infos Relatório'!AA$1)</f>
        <v>0</v>
      </c>
      <c r="AB288" s="14">
        <f>SUMIFS('Faturamento SP2'!$G$2:$G$557,'Faturamento SP2'!$D$2:$D$557,'Infos Relatório'!$B$245,'Faturamento SP2'!$E$2:$E$557,'Infos Relatório'!$B288,'Faturamento SP2'!$Z$2:$Z$557,'Infos Relatório'!AA$1)</f>
        <v>0</v>
      </c>
      <c r="AC288" s="14">
        <f>SUMIFS('Faturamento SP2'!$J$2:$J$557,'Faturamento SP2'!$D$2:$D$557,'Infos Relatório'!$B$245,'Faturamento SP2'!$E$2:$E$557,'Infos Relatório'!$B288,'Faturamento SP2'!$Z$2:$Z$557,'Infos Relatório'!AA$1)</f>
        <v>0</v>
      </c>
      <c r="AD288" s="15">
        <f>SUMIFS('Faturamento SP2'!$O$2:$O$557,'Faturamento SP2'!$D$2:$D$557,'Infos Relatório'!$B$245,'Faturamento SP2'!$E$2:$E$557,'Infos Relatório'!$B288,'Faturamento SP2'!$Z$2:$Z$557,'Infos Relatório'!AA$1,'Faturamento SP2'!$T$2:$T$557,"Sim")+SUMIFS('Faturamento SP2'!$P$2:$P$557,'Faturamento SP2'!$D$2:$D$557,'Infos Relatório'!$B$245,'Faturamento SP2'!$E$2:$E$557,'Infos Relatório'!$B288,'Faturamento SP2'!$Z$2:$Z$557,'Infos Relatório'!AA$1,'Faturamento SP2'!$T$2:$T$557,"Sim")</f>
        <v>0</v>
      </c>
      <c r="AE288" s="27" t="e">
        <f t="shared" si="100"/>
        <v>#DIV/0!</v>
      </c>
      <c r="AF288" s="24">
        <f>SUMIFS('Faturamento SP2'!$H$2:$H$557,'Faturamento SP2'!$D$2:$D$557,'Infos Relatório'!$B$245,'Faturamento SP2'!$E$2:$E$557,'Infos Relatório'!$B288,'Faturamento SP2'!$Z$2:$Z$557,'Infos Relatório'!AA$1)</f>
        <v>0</v>
      </c>
      <c r="AG288" s="23">
        <f>COUNTIFS('Faturamento SP2'!$D$2:$D$557,'Infos Relatório'!$B$245,'Faturamento SP2'!$E$2:$E$557,'Infos Relatório'!$B288,'Faturamento SP2'!$Z$2:$Z$557,'Infos Relatório'!AG$1)</f>
        <v>0</v>
      </c>
      <c r="AH288" s="14">
        <f>SUMIFS('Faturamento SP2'!$G$2:$G$557,'Faturamento SP2'!$D$2:$D$557,'Infos Relatório'!$B$245,'Faturamento SP2'!$E$2:$E$557,'Infos Relatório'!$B288,'Faturamento SP2'!$Z$2:$Z$557,'Infos Relatório'!AG$1)</f>
        <v>0</v>
      </c>
      <c r="AI288" s="14">
        <f>SUMIFS('Faturamento SP2'!$J$2:$J$557,'Faturamento SP2'!$D$2:$D$557,'Infos Relatório'!$B$245,'Faturamento SP2'!$E$2:$E$557,'Infos Relatório'!$B288,'Faturamento SP2'!$Z$2:$Z$557,'Infos Relatório'!AG$1)</f>
        <v>0</v>
      </c>
      <c r="AJ288" s="15">
        <f>SUMIFS('Faturamento SP2'!$O$2:$O$557,'Faturamento SP2'!$D$2:$D$557,'Infos Relatório'!$B$245,'Faturamento SP2'!$E$2:$E$557,'Infos Relatório'!$B288,'Faturamento SP2'!$Z$2:$Z$557,'Infos Relatório'!AG$1,'Faturamento SP2'!$T$2:$T$557,"Sim")+SUMIFS('Faturamento SP2'!$P$2:$P$557,'Faturamento SP2'!$D$2:$D$557,'Infos Relatório'!$B$245,'Faturamento SP2'!$E$2:$E$557,'Infos Relatório'!$B288,'Faturamento SP2'!$Z$2:$Z$557,'Infos Relatório'!AG$1,'Faturamento SP2'!$T$2:$T$557,"Sim")</f>
        <v>0</v>
      </c>
      <c r="AK288" s="27" t="e">
        <f t="shared" si="101"/>
        <v>#DIV/0!</v>
      </c>
      <c r="AL288" s="24">
        <f>SUMIFS('Faturamento SP2'!$H$2:$H$557,'Faturamento SP2'!$D$2:$D$557,'Infos Relatório'!$B$245,'Faturamento SP2'!$E$2:$E$557,'Infos Relatório'!$B288,'Faturamento SP2'!$Z$2:$Z$557,'Infos Relatório'!AG$1)</f>
        <v>0</v>
      </c>
      <c r="AM288" s="23">
        <f>COUNTIFS('Faturamento SP2'!$D$2:$D$557,'Infos Relatório'!$B$245,'Faturamento SP2'!$E$2:$E$557,'Infos Relatório'!$B288,'Faturamento SP2'!$Z$2:$Z$557,'Infos Relatório'!AM$1)</f>
        <v>0</v>
      </c>
      <c r="AN288" s="14">
        <f>SUMIFS('Faturamento SP2'!$G$2:$G$557,'Faturamento SP2'!$D$2:$D$557,'Infos Relatório'!$B$245,'Faturamento SP2'!$E$2:$E$557,'Infos Relatório'!$B288,'Faturamento SP2'!$Z$2:$Z$557,'Infos Relatório'!AM$1)</f>
        <v>0</v>
      </c>
      <c r="AO288" s="14">
        <f>SUMIFS('Faturamento SP2'!$J$2:$J$557,'Faturamento SP2'!$D$2:$D$557,'Infos Relatório'!$B$245,'Faturamento SP2'!$E$2:$E$557,'Infos Relatório'!$B288,'Faturamento SP2'!$Z$2:$Z$557,'Infos Relatório'!AM$1)</f>
        <v>0</v>
      </c>
      <c r="AP288" s="15">
        <f>SUMIFS('Faturamento SP2'!$O$2:$O$557,'Faturamento SP2'!$D$2:$D$557,'Infos Relatório'!$B$245,'Faturamento SP2'!$E$2:$E$557,'Infos Relatório'!$B288,'Faturamento SP2'!$Z$2:$Z$557,'Infos Relatório'!AM$1,'Faturamento SP2'!$T$2:$T$557,"Sim")+SUMIFS('Faturamento SP2'!$P$2:$P$557,'Faturamento SP2'!$D$2:$D$557,'Infos Relatório'!$B$245,'Faturamento SP2'!$E$2:$E$557,'Infos Relatório'!$B288,'Faturamento SP2'!$Z$2:$Z$557,'Infos Relatório'!AM$1,'Faturamento SP2'!$T$2:$T$557,"Sim")</f>
        <v>0</v>
      </c>
      <c r="AQ288" s="27" t="e">
        <f t="shared" si="102"/>
        <v>#DIV/0!</v>
      </c>
      <c r="AR288" s="24">
        <f>SUMIFS('Faturamento SP2'!$H$2:$H$557,'Faturamento SP2'!$D$2:$D$557,'Infos Relatório'!$B$245,'Faturamento SP2'!$E$2:$E$557,'Infos Relatório'!$B288,'Faturamento SP2'!$Z$2:$Z$557,'Infos Relatório'!AM$1)</f>
        <v>0</v>
      </c>
      <c r="AS288" s="23">
        <f>COUNTIFS('Faturamento SP2'!$D$2:$D$557,'Infos Relatório'!$B$245,'Faturamento SP2'!$E$2:$E$557,'Infos Relatório'!$B288,'Faturamento SP2'!$Z$2:$Z$557,'Infos Relatório'!AS$1)</f>
        <v>0</v>
      </c>
      <c r="AT288" s="14">
        <f>SUMIFS('Faturamento SP2'!$G$2:$G$557,'Faturamento SP2'!$D$2:$D$557,'Infos Relatório'!$B$245,'Faturamento SP2'!$E$2:$E$557,'Infos Relatório'!$B288,'Faturamento SP2'!$Z$2:$Z$557,'Infos Relatório'!AS$1)</f>
        <v>0</v>
      </c>
      <c r="AU288" s="14">
        <f>SUMIFS('Faturamento SP2'!$J$2:$J$557,'Faturamento SP2'!$D$2:$D$557,'Infos Relatório'!$B$245,'Faturamento SP2'!$E$2:$E$557,'Infos Relatório'!$B288,'Faturamento SP2'!$Z$2:$Z$557,'Infos Relatório'!AS$1)</f>
        <v>0</v>
      </c>
      <c r="AV288" s="15">
        <f>SUMIFS('Faturamento SP2'!$O$2:$O$557,'Faturamento SP2'!$D$2:$D$557,'Infos Relatório'!$B$245,'Faturamento SP2'!$E$2:$E$557,'Infos Relatório'!$B288,'Faturamento SP2'!$Z$2:$Z$557,'Infos Relatório'!AS$1,'Faturamento SP2'!$T$2:$T$557,"Sim")+SUMIFS('Faturamento SP2'!$P$2:$P$557,'Faturamento SP2'!$D$2:$D$557,'Infos Relatório'!$B$245,'Faturamento SP2'!$E$2:$E$557,'Infos Relatório'!$B288,'Faturamento SP2'!$Z$2:$Z$557,'Infos Relatório'!AS$1,'Faturamento SP2'!$T$2:$T$557,"Sim")</f>
        <v>0</v>
      </c>
      <c r="AW288" s="27" t="e">
        <f t="shared" si="103"/>
        <v>#DIV/0!</v>
      </c>
      <c r="AX288" s="24">
        <f>SUMIFS('Faturamento SP2'!$H$2:$H$557,'Faturamento SP2'!$D$2:$D$557,'Infos Relatório'!$B$245,'Faturamento SP2'!$E$2:$E$557,'Infos Relatório'!$B288,'Faturamento SP2'!$Z$2:$Z$557,'Infos Relatório'!AS$1)</f>
        <v>0</v>
      </c>
      <c r="AY288" s="23">
        <f>COUNTIFS('Faturamento SP2'!$D$2:$D$557,'Infos Relatório'!$B$245,'Faturamento SP2'!$E$2:$E$557,'Infos Relatório'!$B288,'Faturamento SP2'!$Z$2:$Z$557,'Infos Relatório'!AY$1)</f>
        <v>0</v>
      </c>
      <c r="AZ288" s="14">
        <f>SUMIFS('Faturamento SP2'!$G$2:$G$557,'Faturamento SP2'!$D$2:$D$557,'Infos Relatório'!$B$245,'Faturamento SP2'!$E$2:$E$557,'Infos Relatório'!$B288,'Faturamento SP2'!$Z$2:$Z$557,'Infos Relatório'!AY$1)</f>
        <v>0</v>
      </c>
      <c r="BA288" s="14">
        <f>SUMIFS('Faturamento SP2'!$J$2:$J$557,'Faturamento SP2'!$D$2:$D$557,'Infos Relatório'!$B$245,'Faturamento SP2'!$E$2:$E$557,'Infos Relatório'!$B288,'Faturamento SP2'!$Z$2:$Z$557,'Infos Relatório'!AY$1)</f>
        <v>0</v>
      </c>
      <c r="BB288" s="15">
        <f>SUMIFS('Faturamento SP2'!$O$2:$O$557,'Faturamento SP2'!$D$2:$D$557,'Infos Relatório'!$B$245,'Faturamento SP2'!$E$2:$E$557,'Infos Relatório'!$B288,'Faturamento SP2'!$Z$2:$Z$557,'Infos Relatório'!AY$1,'Faturamento SP2'!$T$2:$T$557,"Sim")+SUMIFS('Faturamento SP2'!$P$2:$P$557,'Faturamento SP2'!$D$2:$D$557,'Infos Relatório'!$B$245,'Faturamento SP2'!$E$2:$E$557,'Infos Relatório'!$B288,'Faturamento SP2'!$Z$2:$Z$557,'Infos Relatório'!AY$1,'Faturamento SP2'!$T$2:$T$557,"Sim")</f>
        <v>0</v>
      </c>
      <c r="BC288" s="27" t="e">
        <f t="shared" si="104"/>
        <v>#DIV/0!</v>
      </c>
      <c r="BD288" s="24">
        <f>SUMIFS('Faturamento SP2'!$H$2:$H$557,'Faturamento SP2'!$D$2:$D$557,'Infos Relatório'!$B$245,'Faturamento SP2'!$E$2:$E$557,'Infos Relatório'!$B288,'Faturamento SP2'!$Z$2:$Z$557,'Infos Relatório'!AY$1)</f>
        <v>0</v>
      </c>
      <c r="BE288" s="23">
        <f>COUNTIFS('Faturamento SP2'!$D$2:$D$557,'Infos Relatório'!$B$245,'Faturamento SP2'!$E$2:$E$557,'Infos Relatório'!$B288,'Faturamento SP2'!$Z$2:$Z$557,'Infos Relatório'!BE$1)</f>
        <v>0</v>
      </c>
      <c r="BF288" s="14">
        <f>SUMIFS('Faturamento SP2'!$G$2:$G$557,'Faturamento SP2'!$D$2:$D$557,'Infos Relatório'!$B$245,'Faturamento SP2'!$E$2:$E$557,'Infos Relatório'!$B288,'Faturamento SP2'!$Z$2:$Z$557,'Infos Relatório'!BE$1)</f>
        <v>0</v>
      </c>
      <c r="BG288" s="14">
        <f>SUMIFS('Faturamento SP2'!$J$2:$J$557,'Faturamento SP2'!$D$2:$D$557,'Infos Relatório'!$B$245,'Faturamento SP2'!$E$2:$E$557,'Infos Relatório'!$B288,'Faturamento SP2'!$Z$2:$Z$557,'Infos Relatório'!BE$1)</f>
        <v>0</v>
      </c>
      <c r="BH288" s="15">
        <f>SUMIFS('Faturamento SP2'!$O$2:$O$557,'Faturamento SP2'!$D$2:$D$557,'Infos Relatório'!$B$245,'Faturamento SP2'!$E$2:$E$557,'Infos Relatório'!$B288,'Faturamento SP2'!$Z$2:$Z$557,'Infos Relatório'!BE$1,'Faturamento SP2'!$T$2:$T$557,"Sim")+SUMIFS('Faturamento SP2'!$P$2:$P$557,'Faturamento SP2'!$D$2:$D$557,'Infos Relatório'!$B$245,'Faturamento SP2'!$E$2:$E$557,'Infos Relatório'!$B288,'Faturamento SP2'!$Z$2:$Z$557,'Infos Relatório'!BE$1,'Faturamento SP2'!$T$2:$T$557,"Sim")</f>
        <v>0</v>
      </c>
      <c r="BI288" s="27" t="e">
        <f t="shared" si="105"/>
        <v>#DIV/0!</v>
      </c>
      <c r="BJ288" s="24">
        <f>SUMIFS('Faturamento SP2'!$H$2:$H$557,'Faturamento SP2'!$D$2:$D$557,'Infos Relatório'!$B$245,'Faturamento SP2'!$E$2:$E$557,'Infos Relatório'!$B288,'Faturamento SP2'!$Z$2:$Z$557,'Infos Relatório'!BE$1)</f>
        <v>0</v>
      </c>
      <c r="BK288" s="23">
        <f>COUNTIFS('Faturamento SP2'!$D$2:$D$557,'Infos Relatório'!$B$245,'Faturamento SP2'!$E$2:$E$557,'Infos Relatório'!$B288,'Faturamento SP2'!$Z$2:$Z$557,'Infos Relatório'!BK$1)</f>
        <v>0</v>
      </c>
      <c r="BL288" s="14">
        <f>SUMIFS('Faturamento SP2'!$G$2:$G$557,'Faturamento SP2'!$D$2:$D$557,'Infos Relatório'!$B$245,'Faturamento SP2'!$E$2:$E$557,'Infos Relatório'!$B288,'Faturamento SP2'!$Z$2:$Z$557,'Infos Relatório'!BK$1)</f>
        <v>0</v>
      </c>
      <c r="BM288" s="14">
        <f>SUMIFS('Faturamento SP2'!$J$2:$J$557,'Faturamento SP2'!$D$2:$D$557,'Infos Relatório'!$B$245,'Faturamento SP2'!$E$2:$E$557,'Infos Relatório'!$B288,'Faturamento SP2'!$Z$2:$Z$557,'Infos Relatório'!BK$1)</f>
        <v>0</v>
      </c>
      <c r="BN288" s="15">
        <f>SUMIFS('Faturamento SP2'!$O$2:$O$557,'Faturamento SP2'!$D$2:$D$557,'Infos Relatório'!$B$245,'Faturamento SP2'!$E$2:$E$557,'Infos Relatório'!$B288,'Faturamento SP2'!$Z$2:$Z$557,'Infos Relatório'!BK$1,'Faturamento SP2'!$T$2:$T$557,"Sim")+SUMIFS('Faturamento SP2'!$P$2:$P$557,'Faturamento SP2'!$D$2:$D$557,'Infos Relatório'!$B$245,'Faturamento SP2'!$E$2:$E$557,'Infos Relatório'!$B288,'Faturamento SP2'!$Z$2:$Z$557,'Infos Relatório'!BK$1,'Faturamento SP2'!$T$2:$T$557,"Sim")</f>
        <v>0</v>
      </c>
      <c r="BO288" s="27" t="e">
        <f t="shared" si="106"/>
        <v>#DIV/0!</v>
      </c>
      <c r="BP288" s="24">
        <f>SUMIFS('Faturamento SP2'!$H$2:$H$557,'Faturamento SP2'!$D$2:$D$557,'Infos Relatório'!$B$245,'Faturamento SP2'!$E$2:$E$557,'Infos Relatório'!$B288,'Faturamento SP2'!$Z$2:$Z$557,'Infos Relatório'!BK$1)</f>
        <v>0</v>
      </c>
      <c r="BQ288" s="23">
        <f>COUNTIFS('Faturamento SP2'!$D$2:$D$557,'Infos Relatório'!$B$245,'Faturamento SP2'!$E$2:$E$557,'Infos Relatório'!$B288,'Faturamento SP2'!$Z$2:$Z$557,'Infos Relatório'!BQ$1)</f>
        <v>0</v>
      </c>
      <c r="BR288" s="14">
        <f>SUMIFS('Faturamento SP2'!$G$2:$G$557,'Faturamento SP2'!$D$2:$D$557,'Infos Relatório'!$B$245,'Faturamento SP2'!$E$2:$E$557,'Infos Relatório'!$B288,'Faturamento SP2'!$Z$2:$Z$557,'Infos Relatório'!BQ$1)</f>
        <v>0</v>
      </c>
      <c r="BS288" s="14">
        <f>SUMIFS('Faturamento SP2'!$J$2:$J$557,'Faturamento SP2'!$D$2:$D$557,'Infos Relatório'!$B$245,'Faturamento SP2'!$E$2:$E$557,'Infos Relatório'!$B288,'Faturamento SP2'!$Z$2:$Z$557,'Infos Relatório'!BQ$1)</f>
        <v>0</v>
      </c>
      <c r="BT288" s="15">
        <f>SUMIFS('Faturamento SP2'!$O$2:$O$557,'Faturamento SP2'!$D$2:$D$557,'Infos Relatório'!$B$245,'Faturamento SP2'!$E$2:$E$557,'Infos Relatório'!$B288,'Faturamento SP2'!$Z$2:$Z$557,'Infos Relatório'!BQ$1,'Faturamento SP2'!$T$2:$T$557,"Sim")+SUMIFS('Faturamento SP2'!$P$2:$P$557,'Faturamento SP2'!$D$2:$D$557,'Infos Relatório'!$B$245,'Faturamento SP2'!$E$2:$E$557,'Infos Relatório'!$B288,'Faturamento SP2'!$Z$2:$Z$557,'Infos Relatório'!BQ$1,'Faturamento SP2'!$T$2:$T$557,"Sim")</f>
        <v>0</v>
      </c>
      <c r="BU288" s="27" t="e">
        <f t="shared" si="107"/>
        <v>#DIV/0!</v>
      </c>
      <c r="BV288" s="24">
        <f>SUMIFS('Faturamento SP2'!$H$2:$H$557,'Faturamento SP2'!$D$2:$D$557,'Infos Relatório'!$B$245,'Faturamento SP2'!$E$2:$E$557,'Infos Relatório'!$B288,'Faturamento SP2'!$Z$2:$Z$557,'Infos Relatório'!BQ$1)</f>
        <v>0</v>
      </c>
    </row>
    <row r="289" spans="2:74">
      <c r="B289" s="17" t="s">
        <v>199</v>
      </c>
      <c r="C289" s="23">
        <f>COUNTIFS('Faturamento SP2'!$D$2:$D$557,'Infos Relatório'!$B$245,'Faturamento SP2'!$E$2:$E$557,'Infos Relatório'!$B289,'Faturamento SP2'!$Z$2:$Z$557,'Infos Relatório'!C$1)</f>
        <v>0</v>
      </c>
      <c r="D289" s="14">
        <f>SUMIFS('Faturamento SP2'!$G$2:$G$557,'Faturamento SP2'!$D$2:$D$557,'Infos Relatório'!$B$245,'Faturamento SP2'!$E$2:$E$557,'Infos Relatório'!$B289,'Faturamento SP2'!$Z$2:$Z$557,'Infos Relatório'!C$1)</f>
        <v>0</v>
      </c>
      <c r="E289" s="55">
        <f>SUMIFS('Faturamento SP2'!$J$2:$J$557,'Faturamento SP2'!$D$2:$D$557,'Infos Relatório'!$B$245,'Faturamento SP2'!$E$2:$E$557,'Infos Relatório'!$B289,'Faturamento SP2'!$Z$2:$Z$557,'Infos Relatório'!C$1)</f>
        <v>0</v>
      </c>
      <c r="F289" s="15">
        <f>SUMIFS('Faturamento SP2'!$O$2:$O$557,'Faturamento SP2'!$D$2:$D$557,'Infos Relatório'!$B$245,'Faturamento SP2'!$E$2:$E$557,'Infos Relatório'!$B289,'Faturamento SP2'!$Z$2:$Z$557,'Infos Relatório'!C$1,'Faturamento SP2'!$T$2:$T$557,"Sim")+SUMIFS('Faturamento SP2'!$P$2:$P$557,'Faturamento SP2'!$D$2:$D$557,'Infos Relatório'!$B$245,'Faturamento SP2'!$E$2:$E$557,'Infos Relatório'!$B289,'Faturamento SP2'!$Z$2:$Z$557,'Infos Relatório'!C$1,'Faturamento SP2'!$T$2:$T$557,"Sim")</f>
        <v>0</v>
      </c>
      <c r="G289" s="60" t="e">
        <f t="shared" si="96"/>
        <v>#DIV/0!</v>
      </c>
      <c r="H289" s="24">
        <f>SUMIFS('Faturamento SP2'!$H$2:$H$557,'Faturamento SP2'!$D$2:$D$557,'Infos Relatório'!$B$245,'Faturamento SP2'!$E$2:$E$557,'Infos Relatório'!$B289,'Faturamento SP2'!$Z$2:$Z$557,'Infos Relatório'!C$1)</f>
        <v>0</v>
      </c>
      <c r="I289" s="23">
        <f>COUNTIFS('Faturamento SP2'!$D$2:$D$557,'Infos Relatório'!$B$245,'Faturamento SP2'!$E$2:$E$557,'Infos Relatório'!$B289,'Faturamento SP2'!$Z$2:$Z$557,'Infos Relatório'!I$1)</f>
        <v>0</v>
      </c>
      <c r="J289" s="14">
        <f>SUMIFS('Faturamento SP2'!$G$2:$G$557,'Faturamento SP2'!$D$2:$D$557,'Infos Relatório'!$B$245,'Faturamento SP2'!$E$2:$E$557,'Infos Relatório'!$B289,'Faturamento SP2'!$Z$2:$Z$557,'Infos Relatório'!I$1)</f>
        <v>0</v>
      </c>
      <c r="K289" s="55">
        <f>SUMIFS('Faturamento SP2'!$J$2:$J$557,'Faturamento SP2'!$D$2:$D$557,'Infos Relatório'!$B$245,'Faturamento SP2'!$E$2:$E$557,'Infos Relatório'!$B289,'Faturamento SP2'!$Z$2:$Z$557,'Infos Relatório'!I$1)</f>
        <v>0</v>
      </c>
      <c r="L289" s="15">
        <f>SUMIFS('Faturamento SP2'!$O$2:$O$557,'Faturamento SP2'!$D$2:$D$557,'Infos Relatório'!$B$245,'Faturamento SP2'!$E$2:$E$557,'Infos Relatório'!$B289,'Faturamento SP2'!$Z$2:$Z$557,'Infos Relatório'!I$1,'Faturamento SP2'!$T$2:$T$557,"Sim")+SUMIFS('Faturamento SP2'!$P$2:$P$557,'Faturamento SP2'!$D$2:$D$557,'Infos Relatório'!$B$245,'Faturamento SP2'!$E$2:$E$557,'Infos Relatório'!$B289,'Faturamento SP2'!$Z$2:$Z$557,'Infos Relatório'!I$1,'Faturamento SP2'!$T$2:$T$557,"Sim")</f>
        <v>0</v>
      </c>
      <c r="M289" s="27" t="e">
        <f t="shared" si="97"/>
        <v>#DIV/0!</v>
      </c>
      <c r="N289" s="24">
        <f>SUMIFS('Faturamento SP2'!$H$2:$H$557,'Faturamento SP2'!$D$2:$D$557,'Infos Relatório'!$B$245,'Faturamento SP2'!$E$2:$E$557,'Infos Relatório'!$B289,'Faturamento SP2'!$Z$2:$Z$557,'Infos Relatório'!I$1)</f>
        <v>0</v>
      </c>
      <c r="O289" s="23">
        <f>COUNTIFS('Faturamento SP2'!$D$2:$D$557,'Infos Relatório'!$B$245,'Faturamento SP2'!$E$2:$E$557,'Infos Relatório'!$B289,'Faturamento SP2'!$Z$2:$Z$557,'Infos Relatório'!O$1)</f>
        <v>0</v>
      </c>
      <c r="P289" s="14">
        <f>SUMIFS('Faturamento SP2'!$G$2:$G$557,'Faturamento SP2'!$D$2:$D$557,'Infos Relatório'!$B$245,'Faturamento SP2'!$E$2:$E$557,'Infos Relatório'!$B289,'Faturamento SP2'!$Z$2:$Z$557,'Infos Relatório'!O$1)</f>
        <v>0</v>
      </c>
      <c r="Q289" s="14">
        <f>SUMIFS('Faturamento SP2'!$J$2:$J$557,'Faturamento SP2'!$D$2:$D$557,'Infos Relatório'!$B$245,'Faturamento SP2'!$E$2:$E$557,'Infos Relatório'!$B289,'Faturamento SP2'!$Z$2:$Z$557,'Infos Relatório'!O$1)</f>
        <v>0</v>
      </c>
      <c r="R289" s="15">
        <f>SUMIFS('Faturamento SP2'!$O$2:$O$557,'Faturamento SP2'!$D$2:$D$557,'Infos Relatório'!$B$245,'Faturamento SP2'!$E$2:$E$557,'Infos Relatório'!$B289,'Faturamento SP2'!$Z$2:$Z$557,'Infos Relatório'!O$1,'Faturamento SP2'!$T$2:$T$557,"Sim")+SUMIFS('Faturamento SP2'!$P$2:$P$557,'Faturamento SP2'!$D$2:$D$557,'Infos Relatório'!$B$245,'Faturamento SP2'!$E$2:$E$557,'Infos Relatório'!$B289,'Faturamento SP2'!$Z$2:$Z$557,'Infos Relatório'!O$1,'Faturamento SP2'!$T$2:$T$557,"Sim")</f>
        <v>0</v>
      </c>
      <c r="S289" s="27" t="e">
        <f t="shared" si="98"/>
        <v>#DIV/0!</v>
      </c>
      <c r="T289" s="24">
        <f>SUMIFS('Faturamento SP2'!$H$2:$H$557,'Faturamento SP2'!$D$2:$D$557,'Infos Relatório'!$B$245,'Faturamento SP2'!$E$2:$E$557,'Infos Relatório'!$B289,'Faturamento SP2'!$Z$2:$Z$557,'Infos Relatório'!O$1)</f>
        <v>0</v>
      </c>
      <c r="U289" s="23">
        <f>COUNTIFS('Faturamento SP2'!$D$2:$D$557,'Infos Relatório'!$B$245,'Faturamento SP2'!$E$2:$E$557,'Infos Relatório'!$B289,'Faturamento SP2'!$Z$2:$Z$557,'Infos Relatório'!U$1)</f>
        <v>0</v>
      </c>
      <c r="V289" s="14">
        <f>SUMIFS('Faturamento SP2'!$G$2:$G$557,'Faturamento SP2'!$D$2:$D$557,'Infos Relatório'!$B$245,'Faturamento SP2'!$E$2:$E$557,'Infos Relatório'!$B289,'Faturamento SP2'!$Z$2:$Z$557,'Infos Relatório'!U$1)</f>
        <v>0</v>
      </c>
      <c r="W289" s="14">
        <f>SUMIFS('Faturamento SP2'!$J$2:$J$557,'Faturamento SP2'!$D$2:$D$557,'Infos Relatório'!$B$245,'Faturamento SP2'!$E$2:$E$557,'Infos Relatório'!$B289,'Faturamento SP2'!$Z$2:$Z$557,'Infos Relatório'!U$1)</f>
        <v>0</v>
      </c>
      <c r="X289" s="15">
        <f>SUMIFS('Faturamento SP2'!$O$2:$O$557,'Faturamento SP2'!$D$2:$D$557,'Infos Relatório'!$B$245,'Faturamento SP2'!$E$2:$E$557,'Infos Relatório'!$B289,'Faturamento SP2'!$Z$2:$Z$557,'Infos Relatório'!U$1,'Faturamento SP2'!$T$2:$T$557,"Sim")+SUMIFS('Faturamento SP2'!$P$2:$P$557,'Faturamento SP2'!$D$2:$D$557,'Infos Relatório'!$B$245,'Faturamento SP2'!$E$2:$E$557,'Infos Relatório'!$B289,'Faturamento SP2'!$Z$2:$Z$557,'Infos Relatório'!U$1,'Faturamento SP2'!$T$2:$T$557,"Sim")</f>
        <v>0</v>
      </c>
      <c r="Y289" s="27" t="e">
        <f t="shared" si="99"/>
        <v>#DIV/0!</v>
      </c>
      <c r="Z289" s="24">
        <f>SUMIFS('Faturamento SP2'!$H$2:$H$557,'Faturamento SP2'!$D$2:$D$557,'Infos Relatório'!$B$245,'Faturamento SP2'!$E$2:$E$557,'Infos Relatório'!$B289,'Faturamento SP2'!$Z$2:$Z$557,'Infos Relatório'!U$1)</f>
        <v>0</v>
      </c>
      <c r="AA289" s="23">
        <f>COUNTIFS('Faturamento SP2'!$D$2:$D$557,'Infos Relatório'!$B$245,'Faturamento SP2'!$E$2:$E$557,'Infos Relatório'!$B289,'Faturamento SP2'!$Z$2:$Z$557,'Infos Relatório'!AA$1)</f>
        <v>0</v>
      </c>
      <c r="AB289" s="14">
        <f>SUMIFS('Faturamento SP2'!$G$2:$G$557,'Faturamento SP2'!$D$2:$D$557,'Infos Relatório'!$B$245,'Faturamento SP2'!$E$2:$E$557,'Infos Relatório'!$B289,'Faturamento SP2'!$Z$2:$Z$557,'Infos Relatório'!AA$1)</f>
        <v>0</v>
      </c>
      <c r="AC289" s="14">
        <f>SUMIFS('Faturamento SP2'!$J$2:$J$557,'Faturamento SP2'!$D$2:$D$557,'Infos Relatório'!$B$245,'Faturamento SP2'!$E$2:$E$557,'Infos Relatório'!$B289,'Faturamento SP2'!$Z$2:$Z$557,'Infos Relatório'!AA$1)</f>
        <v>0</v>
      </c>
      <c r="AD289" s="15">
        <f>SUMIFS('Faturamento SP2'!$O$2:$O$557,'Faturamento SP2'!$D$2:$D$557,'Infos Relatório'!$B$245,'Faturamento SP2'!$E$2:$E$557,'Infos Relatório'!$B289,'Faturamento SP2'!$Z$2:$Z$557,'Infos Relatório'!AA$1,'Faturamento SP2'!$T$2:$T$557,"Sim")+SUMIFS('Faturamento SP2'!$P$2:$P$557,'Faturamento SP2'!$D$2:$D$557,'Infos Relatório'!$B$245,'Faturamento SP2'!$E$2:$E$557,'Infos Relatório'!$B289,'Faturamento SP2'!$Z$2:$Z$557,'Infos Relatório'!AA$1,'Faturamento SP2'!$T$2:$T$557,"Sim")</f>
        <v>0</v>
      </c>
      <c r="AE289" s="27" t="e">
        <f t="shared" si="100"/>
        <v>#DIV/0!</v>
      </c>
      <c r="AF289" s="24">
        <f>SUMIFS('Faturamento SP2'!$H$2:$H$557,'Faturamento SP2'!$D$2:$D$557,'Infos Relatório'!$B$245,'Faturamento SP2'!$E$2:$E$557,'Infos Relatório'!$B289,'Faturamento SP2'!$Z$2:$Z$557,'Infos Relatório'!AA$1)</f>
        <v>0</v>
      </c>
      <c r="AG289" s="23">
        <f>COUNTIFS('Faturamento SP2'!$D$2:$D$557,'Infos Relatório'!$B$245,'Faturamento SP2'!$E$2:$E$557,'Infos Relatório'!$B289,'Faturamento SP2'!$Z$2:$Z$557,'Infos Relatório'!AG$1)</f>
        <v>0</v>
      </c>
      <c r="AH289" s="14">
        <f>SUMIFS('Faturamento SP2'!$G$2:$G$557,'Faturamento SP2'!$D$2:$D$557,'Infos Relatório'!$B$245,'Faturamento SP2'!$E$2:$E$557,'Infos Relatório'!$B289,'Faturamento SP2'!$Z$2:$Z$557,'Infos Relatório'!AG$1)</f>
        <v>0</v>
      </c>
      <c r="AI289" s="14">
        <f>SUMIFS('Faturamento SP2'!$J$2:$J$557,'Faturamento SP2'!$D$2:$D$557,'Infos Relatório'!$B$245,'Faturamento SP2'!$E$2:$E$557,'Infos Relatório'!$B289,'Faturamento SP2'!$Z$2:$Z$557,'Infos Relatório'!AG$1)</f>
        <v>0</v>
      </c>
      <c r="AJ289" s="15">
        <f>SUMIFS('Faturamento SP2'!$O$2:$O$557,'Faturamento SP2'!$D$2:$D$557,'Infos Relatório'!$B$245,'Faturamento SP2'!$E$2:$E$557,'Infos Relatório'!$B289,'Faturamento SP2'!$Z$2:$Z$557,'Infos Relatório'!AG$1,'Faturamento SP2'!$T$2:$T$557,"Sim")+SUMIFS('Faturamento SP2'!$P$2:$P$557,'Faturamento SP2'!$D$2:$D$557,'Infos Relatório'!$B$245,'Faturamento SP2'!$E$2:$E$557,'Infos Relatório'!$B289,'Faturamento SP2'!$Z$2:$Z$557,'Infos Relatório'!AG$1,'Faturamento SP2'!$T$2:$T$557,"Sim")</f>
        <v>0</v>
      </c>
      <c r="AK289" s="27" t="e">
        <f t="shared" si="101"/>
        <v>#DIV/0!</v>
      </c>
      <c r="AL289" s="24">
        <f>SUMIFS('Faturamento SP2'!$H$2:$H$557,'Faturamento SP2'!$D$2:$D$557,'Infos Relatório'!$B$245,'Faturamento SP2'!$E$2:$E$557,'Infos Relatório'!$B289,'Faturamento SP2'!$Z$2:$Z$557,'Infos Relatório'!AG$1)</f>
        <v>0</v>
      </c>
      <c r="AM289" s="23">
        <f>COUNTIFS('Faturamento SP2'!$D$2:$D$557,'Infos Relatório'!$B$245,'Faturamento SP2'!$E$2:$E$557,'Infos Relatório'!$B289,'Faturamento SP2'!$Z$2:$Z$557,'Infos Relatório'!AM$1)</f>
        <v>0</v>
      </c>
      <c r="AN289" s="14">
        <f>SUMIFS('Faturamento SP2'!$G$2:$G$557,'Faturamento SP2'!$D$2:$D$557,'Infos Relatório'!$B$245,'Faturamento SP2'!$E$2:$E$557,'Infos Relatório'!$B289,'Faturamento SP2'!$Z$2:$Z$557,'Infos Relatório'!AM$1)</f>
        <v>0</v>
      </c>
      <c r="AO289" s="14">
        <f>SUMIFS('Faturamento SP2'!$J$2:$J$557,'Faturamento SP2'!$D$2:$D$557,'Infos Relatório'!$B$245,'Faturamento SP2'!$E$2:$E$557,'Infos Relatório'!$B289,'Faturamento SP2'!$Z$2:$Z$557,'Infos Relatório'!AM$1)</f>
        <v>0</v>
      </c>
      <c r="AP289" s="15">
        <f>SUMIFS('Faturamento SP2'!$O$2:$O$557,'Faturamento SP2'!$D$2:$D$557,'Infos Relatório'!$B$245,'Faturamento SP2'!$E$2:$E$557,'Infos Relatório'!$B289,'Faturamento SP2'!$Z$2:$Z$557,'Infos Relatório'!AM$1,'Faturamento SP2'!$T$2:$T$557,"Sim")+SUMIFS('Faturamento SP2'!$P$2:$P$557,'Faturamento SP2'!$D$2:$D$557,'Infos Relatório'!$B$245,'Faturamento SP2'!$E$2:$E$557,'Infos Relatório'!$B289,'Faturamento SP2'!$Z$2:$Z$557,'Infos Relatório'!AM$1,'Faturamento SP2'!$T$2:$T$557,"Sim")</f>
        <v>0</v>
      </c>
      <c r="AQ289" s="27" t="e">
        <f t="shared" si="102"/>
        <v>#DIV/0!</v>
      </c>
      <c r="AR289" s="24">
        <f>SUMIFS('Faturamento SP2'!$H$2:$H$557,'Faturamento SP2'!$D$2:$D$557,'Infos Relatório'!$B$245,'Faturamento SP2'!$E$2:$E$557,'Infos Relatório'!$B289,'Faturamento SP2'!$Z$2:$Z$557,'Infos Relatório'!AM$1)</f>
        <v>0</v>
      </c>
      <c r="AS289" s="23">
        <f>COUNTIFS('Faturamento SP2'!$D$2:$D$557,'Infos Relatório'!$B$245,'Faturamento SP2'!$E$2:$E$557,'Infos Relatório'!$B289,'Faturamento SP2'!$Z$2:$Z$557,'Infos Relatório'!AS$1)</f>
        <v>0</v>
      </c>
      <c r="AT289" s="14">
        <f>SUMIFS('Faturamento SP2'!$G$2:$G$557,'Faturamento SP2'!$D$2:$D$557,'Infos Relatório'!$B$245,'Faturamento SP2'!$E$2:$E$557,'Infos Relatório'!$B289,'Faturamento SP2'!$Z$2:$Z$557,'Infos Relatório'!AS$1)</f>
        <v>0</v>
      </c>
      <c r="AU289" s="14">
        <f>SUMIFS('Faturamento SP2'!$J$2:$J$557,'Faturamento SP2'!$D$2:$D$557,'Infos Relatório'!$B$245,'Faturamento SP2'!$E$2:$E$557,'Infos Relatório'!$B289,'Faturamento SP2'!$Z$2:$Z$557,'Infos Relatório'!AS$1)</f>
        <v>0</v>
      </c>
      <c r="AV289" s="15">
        <f>SUMIFS('Faturamento SP2'!$O$2:$O$557,'Faturamento SP2'!$D$2:$D$557,'Infos Relatório'!$B$245,'Faturamento SP2'!$E$2:$E$557,'Infos Relatório'!$B289,'Faturamento SP2'!$Z$2:$Z$557,'Infos Relatório'!AS$1,'Faturamento SP2'!$T$2:$T$557,"Sim")+SUMIFS('Faturamento SP2'!$P$2:$P$557,'Faturamento SP2'!$D$2:$D$557,'Infos Relatório'!$B$245,'Faturamento SP2'!$E$2:$E$557,'Infos Relatório'!$B289,'Faturamento SP2'!$Z$2:$Z$557,'Infos Relatório'!AS$1,'Faturamento SP2'!$T$2:$T$557,"Sim")</f>
        <v>0</v>
      </c>
      <c r="AW289" s="27" t="e">
        <f t="shared" si="103"/>
        <v>#DIV/0!</v>
      </c>
      <c r="AX289" s="24">
        <f>SUMIFS('Faturamento SP2'!$H$2:$H$557,'Faturamento SP2'!$D$2:$D$557,'Infos Relatório'!$B$245,'Faturamento SP2'!$E$2:$E$557,'Infos Relatório'!$B289,'Faturamento SP2'!$Z$2:$Z$557,'Infos Relatório'!AS$1)</f>
        <v>0</v>
      </c>
      <c r="AY289" s="23">
        <f>COUNTIFS('Faturamento SP2'!$D$2:$D$557,'Infos Relatório'!$B$245,'Faturamento SP2'!$E$2:$E$557,'Infos Relatório'!$B289,'Faturamento SP2'!$Z$2:$Z$557,'Infos Relatório'!AY$1)</f>
        <v>0</v>
      </c>
      <c r="AZ289" s="14">
        <f>SUMIFS('Faturamento SP2'!$G$2:$G$557,'Faturamento SP2'!$D$2:$D$557,'Infos Relatório'!$B$245,'Faturamento SP2'!$E$2:$E$557,'Infos Relatório'!$B289,'Faturamento SP2'!$Z$2:$Z$557,'Infos Relatório'!AY$1)</f>
        <v>0</v>
      </c>
      <c r="BA289" s="14">
        <f>SUMIFS('Faturamento SP2'!$J$2:$J$557,'Faturamento SP2'!$D$2:$D$557,'Infos Relatório'!$B$245,'Faturamento SP2'!$E$2:$E$557,'Infos Relatório'!$B289,'Faturamento SP2'!$Z$2:$Z$557,'Infos Relatório'!AY$1)</f>
        <v>0</v>
      </c>
      <c r="BB289" s="15">
        <f>SUMIFS('Faturamento SP2'!$O$2:$O$557,'Faturamento SP2'!$D$2:$D$557,'Infos Relatório'!$B$245,'Faturamento SP2'!$E$2:$E$557,'Infos Relatório'!$B289,'Faturamento SP2'!$Z$2:$Z$557,'Infos Relatório'!AY$1,'Faturamento SP2'!$T$2:$T$557,"Sim")+SUMIFS('Faturamento SP2'!$P$2:$P$557,'Faturamento SP2'!$D$2:$D$557,'Infos Relatório'!$B$245,'Faturamento SP2'!$E$2:$E$557,'Infos Relatório'!$B289,'Faturamento SP2'!$Z$2:$Z$557,'Infos Relatório'!AY$1,'Faturamento SP2'!$T$2:$T$557,"Sim")</f>
        <v>0</v>
      </c>
      <c r="BC289" s="27" t="e">
        <f t="shared" si="104"/>
        <v>#DIV/0!</v>
      </c>
      <c r="BD289" s="24">
        <f>SUMIFS('Faturamento SP2'!$H$2:$H$557,'Faturamento SP2'!$D$2:$D$557,'Infos Relatório'!$B$245,'Faturamento SP2'!$E$2:$E$557,'Infos Relatório'!$B289,'Faturamento SP2'!$Z$2:$Z$557,'Infos Relatório'!AY$1)</f>
        <v>0</v>
      </c>
      <c r="BE289" s="23">
        <f>COUNTIFS('Faturamento SP2'!$D$2:$D$557,'Infos Relatório'!$B$245,'Faturamento SP2'!$E$2:$E$557,'Infos Relatório'!$B289,'Faturamento SP2'!$Z$2:$Z$557,'Infos Relatório'!BE$1)</f>
        <v>0</v>
      </c>
      <c r="BF289" s="14">
        <f>SUMIFS('Faturamento SP2'!$G$2:$G$557,'Faturamento SP2'!$D$2:$D$557,'Infos Relatório'!$B$245,'Faturamento SP2'!$E$2:$E$557,'Infos Relatório'!$B289,'Faturamento SP2'!$Z$2:$Z$557,'Infos Relatório'!BE$1)</f>
        <v>0</v>
      </c>
      <c r="BG289" s="14">
        <f>SUMIFS('Faturamento SP2'!$J$2:$J$557,'Faturamento SP2'!$D$2:$D$557,'Infos Relatório'!$B$245,'Faturamento SP2'!$E$2:$E$557,'Infos Relatório'!$B289,'Faturamento SP2'!$Z$2:$Z$557,'Infos Relatório'!BE$1)</f>
        <v>0</v>
      </c>
      <c r="BH289" s="15">
        <f>SUMIFS('Faturamento SP2'!$O$2:$O$557,'Faturamento SP2'!$D$2:$D$557,'Infos Relatório'!$B$245,'Faturamento SP2'!$E$2:$E$557,'Infos Relatório'!$B289,'Faturamento SP2'!$Z$2:$Z$557,'Infos Relatório'!BE$1,'Faturamento SP2'!$T$2:$T$557,"Sim")+SUMIFS('Faturamento SP2'!$P$2:$P$557,'Faturamento SP2'!$D$2:$D$557,'Infos Relatório'!$B$245,'Faturamento SP2'!$E$2:$E$557,'Infos Relatório'!$B289,'Faturamento SP2'!$Z$2:$Z$557,'Infos Relatório'!BE$1,'Faturamento SP2'!$T$2:$T$557,"Sim")</f>
        <v>0</v>
      </c>
      <c r="BI289" s="27" t="e">
        <f t="shared" si="105"/>
        <v>#DIV/0!</v>
      </c>
      <c r="BJ289" s="24">
        <f>SUMIFS('Faturamento SP2'!$H$2:$H$557,'Faturamento SP2'!$D$2:$D$557,'Infos Relatório'!$B$245,'Faturamento SP2'!$E$2:$E$557,'Infos Relatório'!$B289,'Faturamento SP2'!$Z$2:$Z$557,'Infos Relatório'!BE$1)</f>
        <v>0</v>
      </c>
      <c r="BK289" s="23">
        <f>COUNTIFS('Faturamento SP2'!$D$2:$D$557,'Infos Relatório'!$B$245,'Faturamento SP2'!$E$2:$E$557,'Infos Relatório'!$B289,'Faturamento SP2'!$Z$2:$Z$557,'Infos Relatório'!BK$1)</f>
        <v>0</v>
      </c>
      <c r="BL289" s="14">
        <f>SUMIFS('Faturamento SP2'!$G$2:$G$557,'Faturamento SP2'!$D$2:$D$557,'Infos Relatório'!$B$245,'Faturamento SP2'!$E$2:$E$557,'Infos Relatório'!$B289,'Faturamento SP2'!$Z$2:$Z$557,'Infos Relatório'!BK$1)</f>
        <v>0</v>
      </c>
      <c r="BM289" s="14">
        <f>SUMIFS('Faturamento SP2'!$J$2:$J$557,'Faturamento SP2'!$D$2:$D$557,'Infos Relatório'!$B$245,'Faturamento SP2'!$E$2:$E$557,'Infos Relatório'!$B289,'Faturamento SP2'!$Z$2:$Z$557,'Infos Relatório'!BK$1)</f>
        <v>0</v>
      </c>
      <c r="BN289" s="15">
        <f>SUMIFS('Faturamento SP2'!$O$2:$O$557,'Faturamento SP2'!$D$2:$D$557,'Infos Relatório'!$B$245,'Faturamento SP2'!$E$2:$E$557,'Infos Relatório'!$B289,'Faturamento SP2'!$Z$2:$Z$557,'Infos Relatório'!BK$1,'Faturamento SP2'!$T$2:$T$557,"Sim")+SUMIFS('Faturamento SP2'!$P$2:$P$557,'Faturamento SP2'!$D$2:$D$557,'Infos Relatório'!$B$245,'Faturamento SP2'!$E$2:$E$557,'Infos Relatório'!$B289,'Faturamento SP2'!$Z$2:$Z$557,'Infos Relatório'!BK$1,'Faturamento SP2'!$T$2:$T$557,"Sim")</f>
        <v>0</v>
      </c>
      <c r="BO289" s="27" t="e">
        <f t="shared" si="106"/>
        <v>#DIV/0!</v>
      </c>
      <c r="BP289" s="24">
        <f>SUMIFS('Faturamento SP2'!$H$2:$H$557,'Faturamento SP2'!$D$2:$D$557,'Infos Relatório'!$B$245,'Faturamento SP2'!$E$2:$E$557,'Infos Relatório'!$B289,'Faturamento SP2'!$Z$2:$Z$557,'Infos Relatório'!BK$1)</f>
        <v>0</v>
      </c>
      <c r="BQ289" s="23">
        <f>COUNTIFS('Faturamento SP2'!$D$2:$D$557,'Infos Relatório'!$B$245,'Faturamento SP2'!$E$2:$E$557,'Infos Relatório'!$B289,'Faturamento SP2'!$Z$2:$Z$557,'Infos Relatório'!BQ$1)</f>
        <v>0</v>
      </c>
      <c r="BR289" s="14">
        <f>SUMIFS('Faturamento SP2'!$G$2:$G$557,'Faturamento SP2'!$D$2:$D$557,'Infos Relatório'!$B$245,'Faturamento SP2'!$E$2:$E$557,'Infos Relatório'!$B289,'Faturamento SP2'!$Z$2:$Z$557,'Infos Relatório'!BQ$1)</f>
        <v>0</v>
      </c>
      <c r="BS289" s="14">
        <f>SUMIFS('Faturamento SP2'!$J$2:$J$557,'Faturamento SP2'!$D$2:$D$557,'Infos Relatório'!$B$245,'Faturamento SP2'!$E$2:$E$557,'Infos Relatório'!$B289,'Faturamento SP2'!$Z$2:$Z$557,'Infos Relatório'!BQ$1)</f>
        <v>0</v>
      </c>
      <c r="BT289" s="15">
        <f>SUMIFS('Faturamento SP2'!$O$2:$O$557,'Faturamento SP2'!$D$2:$D$557,'Infos Relatório'!$B$245,'Faturamento SP2'!$E$2:$E$557,'Infos Relatório'!$B289,'Faturamento SP2'!$Z$2:$Z$557,'Infos Relatório'!BQ$1,'Faturamento SP2'!$T$2:$T$557,"Sim")+SUMIFS('Faturamento SP2'!$P$2:$P$557,'Faturamento SP2'!$D$2:$D$557,'Infos Relatório'!$B$245,'Faturamento SP2'!$E$2:$E$557,'Infos Relatório'!$B289,'Faturamento SP2'!$Z$2:$Z$557,'Infos Relatório'!BQ$1,'Faturamento SP2'!$T$2:$T$557,"Sim")</f>
        <v>0</v>
      </c>
      <c r="BU289" s="27" t="e">
        <f t="shared" si="107"/>
        <v>#DIV/0!</v>
      </c>
      <c r="BV289" s="24">
        <f>SUMIFS('Faturamento SP2'!$H$2:$H$557,'Faturamento SP2'!$D$2:$D$557,'Infos Relatório'!$B$245,'Faturamento SP2'!$E$2:$E$557,'Infos Relatório'!$B289,'Faturamento SP2'!$Z$2:$Z$557,'Infos Relatório'!BQ$1)</f>
        <v>0</v>
      </c>
    </row>
    <row r="290" spans="2:74">
      <c r="B290" s="17" t="s">
        <v>188</v>
      </c>
      <c r="C290" s="23">
        <f>COUNTIFS('Faturamento SP2'!$D$2:$D$557,'Infos Relatório'!$B$245,'Faturamento SP2'!$E$2:$E$557,'Infos Relatório'!$B290,'Faturamento SP2'!$Z$2:$Z$557,'Infos Relatório'!C$1)</f>
        <v>0</v>
      </c>
      <c r="D290" s="14">
        <f>SUMIFS('Faturamento SP2'!$G$2:$G$557,'Faturamento SP2'!$D$2:$D$557,'Infos Relatório'!$B$245,'Faturamento SP2'!$E$2:$E$557,'Infos Relatório'!$B290,'Faturamento SP2'!$Z$2:$Z$557,'Infos Relatório'!C$1)</f>
        <v>0</v>
      </c>
      <c r="E290" s="55">
        <f>SUMIFS('Faturamento SP2'!$J$2:$J$557,'Faturamento SP2'!$D$2:$D$557,'Infos Relatório'!$B$245,'Faturamento SP2'!$E$2:$E$557,'Infos Relatório'!$B290,'Faturamento SP2'!$Z$2:$Z$557,'Infos Relatório'!C$1)</f>
        <v>0</v>
      </c>
      <c r="F290" s="15">
        <f>SUMIFS('Faturamento SP2'!$O$2:$O$557,'Faturamento SP2'!$D$2:$D$557,'Infos Relatório'!$B$245,'Faturamento SP2'!$E$2:$E$557,'Infos Relatório'!$B290,'Faturamento SP2'!$Z$2:$Z$557,'Infos Relatório'!C$1,'Faturamento SP2'!$T$2:$T$557,"Sim")+SUMIFS('Faturamento SP2'!$P$2:$P$557,'Faturamento SP2'!$D$2:$D$557,'Infos Relatório'!$B$245,'Faturamento SP2'!$E$2:$E$557,'Infos Relatório'!$B290,'Faturamento SP2'!$Z$2:$Z$557,'Infos Relatório'!C$1,'Faturamento SP2'!$T$2:$T$557,"Sim")</f>
        <v>0</v>
      </c>
      <c r="G290" s="60" t="e">
        <f t="shared" si="96"/>
        <v>#DIV/0!</v>
      </c>
      <c r="H290" s="24">
        <f>SUMIFS('Faturamento SP2'!$H$2:$H$557,'Faturamento SP2'!$D$2:$D$557,'Infos Relatório'!$B$245,'Faturamento SP2'!$E$2:$E$557,'Infos Relatório'!$B290,'Faturamento SP2'!$Z$2:$Z$557,'Infos Relatório'!C$1)</f>
        <v>0</v>
      </c>
      <c r="I290" s="23">
        <f>COUNTIFS('Faturamento SP2'!$D$2:$D$557,'Infos Relatório'!$B$245,'Faturamento SP2'!$E$2:$E$557,'Infos Relatório'!$B290,'Faturamento SP2'!$Z$2:$Z$557,'Infos Relatório'!I$1)</f>
        <v>0</v>
      </c>
      <c r="J290" s="14">
        <f>SUMIFS('Faturamento SP2'!$G$2:$G$557,'Faturamento SP2'!$D$2:$D$557,'Infos Relatório'!$B$245,'Faturamento SP2'!$E$2:$E$557,'Infos Relatório'!$B290,'Faturamento SP2'!$Z$2:$Z$557,'Infos Relatório'!I$1)</f>
        <v>0</v>
      </c>
      <c r="K290" s="55">
        <f>SUMIFS('Faturamento SP2'!$J$2:$J$557,'Faturamento SP2'!$D$2:$D$557,'Infos Relatório'!$B$245,'Faturamento SP2'!$E$2:$E$557,'Infos Relatório'!$B290,'Faturamento SP2'!$Z$2:$Z$557,'Infos Relatório'!I$1)</f>
        <v>0</v>
      </c>
      <c r="L290" s="15">
        <f>SUMIFS('Faturamento SP2'!$O$2:$O$557,'Faturamento SP2'!$D$2:$D$557,'Infos Relatório'!$B$245,'Faturamento SP2'!$E$2:$E$557,'Infos Relatório'!$B290,'Faturamento SP2'!$Z$2:$Z$557,'Infos Relatório'!I$1,'Faturamento SP2'!$T$2:$T$557,"Sim")+SUMIFS('Faturamento SP2'!$P$2:$P$557,'Faturamento SP2'!$D$2:$D$557,'Infos Relatório'!$B$245,'Faturamento SP2'!$E$2:$E$557,'Infos Relatório'!$B290,'Faturamento SP2'!$Z$2:$Z$557,'Infos Relatório'!I$1,'Faturamento SP2'!$T$2:$T$557,"Sim")</f>
        <v>0</v>
      </c>
      <c r="M290" s="27" t="e">
        <f t="shared" si="97"/>
        <v>#DIV/0!</v>
      </c>
      <c r="N290" s="24">
        <f>SUMIFS('Faturamento SP2'!$H$2:$H$557,'Faturamento SP2'!$D$2:$D$557,'Infos Relatório'!$B$245,'Faturamento SP2'!$E$2:$E$557,'Infos Relatório'!$B290,'Faturamento SP2'!$Z$2:$Z$557,'Infos Relatório'!I$1)</f>
        <v>0</v>
      </c>
      <c r="O290" s="23">
        <f>COUNTIFS('Faturamento SP2'!$D$2:$D$557,'Infos Relatório'!$B$245,'Faturamento SP2'!$E$2:$E$557,'Infos Relatório'!$B290,'Faturamento SP2'!$Z$2:$Z$557,'Infos Relatório'!O$1)</f>
        <v>0</v>
      </c>
      <c r="P290" s="14">
        <f>SUMIFS('Faturamento SP2'!$G$2:$G$557,'Faturamento SP2'!$D$2:$D$557,'Infos Relatório'!$B$245,'Faturamento SP2'!$E$2:$E$557,'Infos Relatório'!$B290,'Faturamento SP2'!$Z$2:$Z$557,'Infos Relatório'!O$1)</f>
        <v>0</v>
      </c>
      <c r="Q290" s="14">
        <f>SUMIFS('Faturamento SP2'!$J$2:$J$557,'Faturamento SP2'!$D$2:$D$557,'Infos Relatório'!$B$245,'Faturamento SP2'!$E$2:$E$557,'Infos Relatório'!$B290,'Faturamento SP2'!$Z$2:$Z$557,'Infos Relatório'!O$1)</f>
        <v>0</v>
      </c>
      <c r="R290" s="15">
        <f>SUMIFS('Faturamento SP2'!$O$2:$O$557,'Faturamento SP2'!$D$2:$D$557,'Infos Relatório'!$B$245,'Faturamento SP2'!$E$2:$E$557,'Infos Relatório'!$B290,'Faturamento SP2'!$Z$2:$Z$557,'Infos Relatório'!O$1,'Faturamento SP2'!$T$2:$T$557,"Sim")+SUMIFS('Faturamento SP2'!$P$2:$P$557,'Faturamento SP2'!$D$2:$D$557,'Infos Relatório'!$B$245,'Faturamento SP2'!$E$2:$E$557,'Infos Relatório'!$B290,'Faturamento SP2'!$Z$2:$Z$557,'Infos Relatório'!O$1,'Faturamento SP2'!$T$2:$T$557,"Sim")</f>
        <v>0</v>
      </c>
      <c r="S290" s="27" t="e">
        <f t="shared" si="98"/>
        <v>#DIV/0!</v>
      </c>
      <c r="T290" s="24">
        <f>SUMIFS('Faturamento SP2'!$H$2:$H$557,'Faturamento SP2'!$D$2:$D$557,'Infos Relatório'!$B$245,'Faturamento SP2'!$E$2:$E$557,'Infos Relatório'!$B290,'Faturamento SP2'!$Z$2:$Z$557,'Infos Relatório'!O$1)</f>
        <v>0</v>
      </c>
      <c r="U290" s="23">
        <f>COUNTIFS('Faturamento SP2'!$D$2:$D$557,'Infos Relatório'!$B$245,'Faturamento SP2'!$E$2:$E$557,'Infos Relatório'!$B290,'Faturamento SP2'!$Z$2:$Z$557,'Infos Relatório'!U$1)</f>
        <v>0</v>
      </c>
      <c r="V290" s="14">
        <f>SUMIFS('Faturamento SP2'!$G$2:$G$557,'Faturamento SP2'!$D$2:$D$557,'Infos Relatório'!$B$245,'Faturamento SP2'!$E$2:$E$557,'Infos Relatório'!$B290,'Faturamento SP2'!$Z$2:$Z$557,'Infos Relatório'!U$1)</f>
        <v>0</v>
      </c>
      <c r="W290" s="14">
        <f>SUMIFS('Faturamento SP2'!$J$2:$J$557,'Faturamento SP2'!$D$2:$D$557,'Infos Relatório'!$B$245,'Faturamento SP2'!$E$2:$E$557,'Infos Relatório'!$B290,'Faturamento SP2'!$Z$2:$Z$557,'Infos Relatório'!U$1)</f>
        <v>0</v>
      </c>
      <c r="X290" s="15">
        <f>SUMIFS('Faturamento SP2'!$O$2:$O$557,'Faturamento SP2'!$D$2:$D$557,'Infos Relatório'!$B$245,'Faturamento SP2'!$E$2:$E$557,'Infos Relatório'!$B290,'Faturamento SP2'!$Z$2:$Z$557,'Infos Relatório'!U$1,'Faturamento SP2'!$T$2:$T$557,"Sim")+SUMIFS('Faturamento SP2'!$P$2:$P$557,'Faturamento SP2'!$D$2:$D$557,'Infos Relatório'!$B$245,'Faturamento SP2'!$E$2:$E$557,'Infos Relatório'!$B290,'Faturamento SP2'!$Z$2:$Z$557,'Infos Relatório'!U$1,'Faturamento SP2'!$T$2:$T$557,"Sim")</f>
        <v>0</v>
      </c>
      <c r="Y290" s="27" t="e">
        <f t="shared" si="99"/>
        <v>#DIV/0!</v>
      </c>
      <c r="Z290" s="24">
        <f>SUMIFS('Faturamento SP2'!$H$2:$H$557,'Faturamento SP2'!$D$2:$D$557,'Infos Relatório'!$B$245,'Faturamento SP2'!$E$2:$E$557,'Infos Relatório'!$B290,'Faturamento SP2'!$Z$2:$Z$557,'Infos Relatório'!U$1)</f>
        <v>0</v>
      </c>
      <c r="AA290" s="23">
        <f>COUNTIFS('Faturamento SP2'!$D$2:$D$557,'Infos Relatório'!$B$245,'Faturamento SP2'!$E$2:$E$557,'Infos Relatório'!$B290,'Faturamento SP2'!$Z$2:$Z$557,'Infos Relatório'!AA$1)</f>
        <v>0</v>
      </c>
      <c r="AB290" s="14">
        <f>SUMIFS('Faturamento SP2'!$G$2:$G$557,'Faturamento SP2'!$D$2:$D$557,'Infos Relatório'!$B$245,'Faturamento SP2'!$E$2:$E$557,'Infos Relatório'!$B290,'Faturamento SP2'!$Z$2:$Z$557,'Infos Relatório'!AA$1)</f>
        <v>0</v>
      </c>
      <c r="AC290" s="14">
        <f>SUMIFS('Faturamento SP2'!$J$2:$J$557,'Faturamento SP2'!$D$2:$D$557,'Infos Relatório'!$B$245,'Faturamento SP2'!$E$2:$E$557,'Infos Relatório'!$B290,'Faturamento SP2'!$Z$2:$Z$557,'Infos Relatório'!AA$1)</f>
        <v>0</v>
      </c>
      <c r="AD290" s="15">
        <f>SUMIFS('Faturamento SP2'!$O$2:$O$557,'Faturamento SP2'!$D$2:$D$557,'Infos Relatório'!$B$245,'Faturamento SP2'!$E$2:$E$557,'Infos Relatório'!$B290,'Faturamento SP2'!$Z$2:$Z$557,'Infos Relatório'!AA$1,'Faturamento SP2'!$T$2:$T$557,"Sim")+SUMIFS('Faturamento SP2'!$P$2:$P$557,'Faturamento SP2'!$D$2:$D$557,'Infos Relatório'!$B$245,'Faturamento SP2'!$E$2:$E$557,'Infos Relatório'!$B290,'Faturamento SP2'!$Z$2:$Z$557,'Infos Relatório'!AA$1,'Faturamento SP2'!$T$2:$T$557,"Sim")</f>
        <v>0</v>
      </c>
      <c r="AE290" s="27" t="e">
        <f t="shared" si="100"/>
        <v>#DIV/0!</v>
      </c>
      <c r="AF290" s="24">
        <f>SUMIFS('Faturamento SP2'!$H$2:$H$557,'Faturamento SP2'!$D$2:$D$557,'Infos Relatório'!$B$245,'Faturamento SP2'!$E$2:$E$557,'Infos Relatório'!$B290,'Faturamento SP2'!$Z$2:$Z$557,'Infos Relatório'!AA$1)</f>
        <v>0</v>
      </c>
      <c r="AG290" s="23">
        <f>COUNTIFS('Faturamento SP2'!$D$2:$D$557,'Infos Relatório'!$B$245,'Faturamento SP2'!$E$2:$E$557,'Infos Relatório'!$B290,'Faturamento SP2'!$Z$2:$Z$557,'Infos Relatório'!AG$1)</f>
        <v>0</v>
      </c>
      <c r="AH290" s="14">
        <f>SUMIFS('Faturamento SP2'!$G$2:$G$557,'Faturamento SP2'!$D$2:$D$557,'Infos Relatório'!$B$245,'Faturamento SP2'!$E$2:$E$557,'Infos Relatório'!$B290,'Faturamento SP2'!$Z$2:$Z$557,'Infos Relatório'!AG$1)</f>
        <v>0</v>
      </c>
      <c r="AI290" s="14">
        <f>SUMIFS('Faturamento SP2'!$J$2:$J$557,'Faturamento SP2'!$D$2:$D$557,'Infos Relatório'!$B$245,'Faturamento SP2'!$E$2:$E$557,'Infos Relatório'!$B290,'Faturamento SP2'!$Z$2:$Z$557,'Infos Relatório'!AG$1)</f>
        <v>0</v>
      </c>
      <c r="AJ290" s="15">
        <f>SUMIFS('Faturamento SP2'!$O$2:$O$557,'Faturamento SP2'!$D$2:$D$557,'Infos Relatório'!$B$245,'Faturamento SP2'!$E$2:$E$557,'Infos Relatório'!$B290,'Faturamento SP2'!$Z$2:$Z$557,'Infos Relatório'!AG$1,'Faturamento SP2'!$T$2:$T$557,"Sim")+SUMIFS('Faturamento SP2'!$P$2:$P$557,'Faturamento SP2'!$D$2:$D$557,'Infos Relatório'!$B$245,'Faturamento SP2'!$E$2:$E$557,'Infos Relatório'!$B290,'Faturamento SP2'!$Z$2:$Z$557,'Infos Relatório'!AG$1,'Faturamento SP2'!$T$2:$T$557,"Sim")</f>
        <v>0</v>
      </c>
      <c r="AK290" s="27" t="e">
        <f t="shared" si="101"/>
        <v>#DIV/0!</v>
      </c>
      <c r="AL290" s="24">
        <f>SUMIFS('Faturamento SP2'!$H$2:$H$557,'Faturamento SP2'!$D$2:$D$557,'Infos Relatório'!$B$245,'Faturamento SP2'!$E$2:$E$557,'Infos Relatório'!$B290,'Faturamento SP2'!$Z$2:$Z$557,'Infos Relatório'!AG$1)</f>
        <v>0</v>
      </c>
      <c r="AM290" s="23">
        <f>COUNTIFS('Faturamento SP2'!$D$2:$D$557,'Infos Relatório'!$B$245,'Faturamento SP2'!$E$2:$E$557,'Infos Relatório'!$B290,'Faturamento SP2'!$Z$2:$Z$557,'Infos Relatório'!AM$1)</f>
        <v>0</v>
      </c>
      <c r="AN290" s="14">
        <f>SUMIFS('Faturamento SP2'!$G$2:$G$557,'Faturamento SP2'!$D$2:$D$557,'Infos Relatório'!$B$245,'Faturamento SP2'!$E$2:$E$557,'Infos Relatório'!$B290,'Faturamento SP2'!$Z$2:$Z$557,'Infos Relatório'!AM$1)</f>
        <v>0</v>
      </c>
      <c r="AO290" s="14">
        <f>SUMIFS('Faturamento SP2'!$J$2:$J$557,'Faturamento SP2'!$D$2:$D$557,'Infos Relatório'!$B$245,'Faturamento SP2'!$E$2:$E$557,'Infos Relatório'!$B290,'Faturamento SP2'!$Z$2:$Z$557,'Infos Relatório'!AM$1)</f>
        <v>0</v>
      </c>
      <c r="AP290" s="15">
        <f>SUMIFS('Faturamento SP2'!$O$2:$O$557,'Faturamento SP2'!$D$2:$D$557,'Infos Relatório'!$B$245,'Faturamento SP2'!$E$2:$E$557,'Infos Relatório'!$B290,'Faturamento SP2'!$Z$2:$Z$557,'Infos Relatório'!AM$1,'Faturamento SP2'!$T$2:$T$557,"Sim")+SUMIFS('Faturamento SP2'!$P$2:$P$557,'Faturamento SP2'!$D$2:$D$557,'Infos Relatório'!$B$245,'Faturamento SP2'!$E$2:$E$557,'Infos Relatório'!$B290,'Faturamento SP2'!$Z$2:$Z$557,'Infos Relatório'!AM$1,'Faturamento SP2'!$T$2:$T$557,"Sim")</f>
        <v>0</v>
      </c>
      <c r="AQ290" s="27" t="e">
        <f t="shared" si="102"/>
        <v>#DIV/0!</v>
      </c>
      <c r="AR290" s="24">
        <f>SUMIFS('Faturamento SP2'!$H$2:$H$557,'Faturamento SP2'!$D$2:$D$557,'Infos Relatório'!$B$245,'Faturamento SP2'!$E$2:$E$557,'Infos Relatório'!$B290,'Faturamento SP2'!$Z$2:$Z$557,'Infos Relatório'!AM$1)</f>
        <v>0</v>
      </c>
      <c r="AS290" s="23">
        <f>COUNTIFS('Faturamento SP2'!$D$2:$D$557,'Infos Relatório'!$B$245,'Faturamento SP2'!$E$2:$E$557,'Infos Relatório'!$B290,'Faturamento SP2'!$Z$2:$Z$557,'Infos Relatório'!AS$1)</f>
        <v>0</v>
      </c>
      <c r="AT290" s="14">
        <f>SUMIFS('Faturamento SP2'!$G$2:$G$557,'Faturamento SP2'!$D$2:$D$557,'Infos Relatório'!$B$245,'Faturamento SP2'!$E$2:$E$557,'Infos Relatório'!$B290,'Faturamento SP2'!$Z$2:$Z$557,'Infos Relatório'!AS$1)</f>
        <v>0</v>
      </c>
      <c r="AU290" s="14">
        <f>SUMIFS('Faturamento SP2'!$J$2:$J$557,'Faturamento SP2'!$D$2:$D$557,'Infos Relatório'!$B$245,'Faturamento SP2'!$E$2:$E$557,'Infos Relatório'!$B290,'Faturamento SP2'!$Z$2:$Z$557,'Infos Relatório'!AS$1)</f>
        <v>0</v>
      </c>
      <c r="AV290" s="15">
        <f>SUMIFS('Faturamento SP2'!$O$2:$O$557,'Faturamento SP2'!$D$2:$D$557,'Infos Relatório'!$B$245,'Faturamento SP2'!$E$2:$E$557,'Infos Relatório'!$B290,'Faturamento SP2'!$Z$2:$Z$557,'Infos Relatório'!AS$1,'Faturamento SP2'!$T$2:$T$557,"Sim")+SUMIFS('Faturamento SP2'!$P$2:$P$557,'Faturamento SP2'!$D$2:$D$557,'Infos Relatório'!$B$245,'Faturamento SP2'!$E$2:$E$557,'Infos Relatório'!$B290,'Faturamento SP2'!$Z$2:$Z$557,'Infos Relatório'!AS$1,'Faturamento SP2'!$T$2:$T$557,"Sim")</f>
        <v>0</v>
      </c>
      <c r="AW290" s="27" t="e">
        <f t="shared" si="103"/>
        <v>#DIV/0!</v>
      </c>
      <c r="AX290" s="24">
        <f>SUMIFS('Faturamento SP2'!$H$2:$H$557,'Faturamento SP2'!$D$2:$D$557,'Infos Relatório'!$B$245,'Faturamento SP2'!$E$2:$E$557,'Infos Relatório'!$B290,'Faturamento SP2'!$Z$2:$Z$557,'Infos Relatório'!AS$1)</f>
        <v>0</v>
      </c>
      <c r="AY290" s="23">
        <f>COUNTIFS('Faturamento SP2'!$D$2:$D$557,'Infos Relatório'!$B$245,'Faturamento SP2'!$E$2:$E$557,'Infos Relatório'!$B290,'Faturamento SP2'!$Z$2:$Z$557,'Infos Relatório'!AY$1)</f>
        <v>0</v>
      </c>
      <c r="AZ290" s="14">
        <f>SUMIFS('Faturamento SP2'!$G$2:$G$557,'Faturamento SP2'!$D$2:$D$557,'Infos Relatório'!$B$245,'Faturamento SP2'!$E$2:$E$557,'Infos Relatório'!$B290,'Faturamento SP2'!$Z$2:$Z$557,'Infos Relatório'!AY$1)</f>
        <v>0</v>
      </c>
      <c r="BA290" s="14">
        <f>SUMIFS('Faturamento SP2'!$J$2:$J$557,'Faturamento SP2'!$D$2:$D$557,'Infos Relatório'!$B$245,'Faturamento SP2'!$E$2:$E$557,'Infos Relatório'!$B290,'Faturamento SP2'!$Z$2:$Z$557,'Infos Relatório'!AY$1)</f>
        <v>0</v>
      </c>
      <c r="BB290" s="15">
        <f>SUMIFS('Faturamento SP2'!$O$2:$O$557,'Faturamento SP2'!$D$2:$D$557,'Infos Relatório'!$B$245,'Faturamento SP2'!$E$2:$E$557,'Infos Relatório'!$B290,'Faturamento SP2'!$Z$2:$Z$557,'Infos Relatório'!AY$1,'Faturamento SP2'!$T$2:$T$557,"Sim")+SUMIFS('Faturamento SP2'!$P$2:$P$557,'Faturamento SP2'!$D$2:$D$557,'Infos Relatório'!$B$245,'Faturamento SP2'!$E$2:$E$557,'Infos Relatório'!$B290,'Faturamento SP2'!$Z$2:$Z$557,'Infos Relatório'!AY$1,'Faturamento SP2'!$T$2:$T$557,"Sim")</f>
        <v>0</v>
      </c>
      <c r="BC290" s="27" t="e">
        <f t="shared" si="104"/>
        <v>#DIV/0!</v>
      </c>
      <c r="BD290" s="24">
        <f>SUMIFS('Faturamento SP2'!$H$2:$H$557,'Faturamento SP2'!$D$2:$D$557,'Infos Relatório'!$B$245,'Faturamento SP2'!$E$2:$E$557,'Infos Relatório'!$B290,'Faturamento SP2'!$Z$2:$Z$557,'Infos Relatório'!AY$1)</f>
        <v>0</v>
      </c>
      <c r="BE290" s="23">
        <f>COUNTIFS('Faturamento SP2'!$D$2:$D$557,'Infos Relatório'!$B$245,'Faturamento SP2'!$E$2:$E$557,'Infos Relatório'!$B290,'Faturamento SP2'!$Z$2:$Z$557,'Infos Relatório'!BE$1)</f>
        <v>0</v>
      </c>
      <c r="BF290" s="14">
        <f>SUMIFS('Faturamento SP2'!$G$2:$G$557,'Faturamento SP2'!$D$2:$D$557,'Infos Relatório'!$B$245,'Faturamento SP2'!$E$2:$E$557,'Infos Relatório'!$B290,'Faturamento SP2'!$Z$2:$Z$557,'Infos Relatório'!BE$1)</f>
        <v>0</v>
      </c>
      <c r="BG290" s="14">
        <f>SUMIFS('Faturamento SP2'!$J$2:$J$557,'Faturamento SP2'!$D$2:$D$557,'Infos Relatório'!$B$245,'Faturamento SP2'!$E$2:$E$557,'Infos Relatório'!$B290,'Faturamento SP2'!$Z$2:$Z$557,'Infos Relatório'!BE$1)</f>
        <v>0</v>
      </c>
      <c r="BH290" s="15">
        <f>SUMIFS('Faturamento SP2'!$O$2:$O$557,'Faturamento SP2'!$D$2:$D$557,'Infos Relatório'!$B$245,'Faturamento SP2'!$E$2:$E$557,'Infos Relatório'!$B290,'Faturamento SP2'!$Z$2:$Z$557,'Infos Relatório'!BE$1,'Faturamento SP2'!$T$2:$T$557,"Sim")+SUMIFS('Faturamento SP2'!$P$2:$P$557,'Faturamento SP2'!$D$2:$D$557,'Infos Relatório'!$B$245,'Faturamento SP2'!$E$2:$E$557,'Infos Relatório'!$B290,'Faturamento SP2'!$Z$2:$Z$557,'Infos Relatório'!BE$1,'Faturamento SP2'!$T$2:$T$557,"Sim")</f>
        <v>0</v>
      </c>
      <c r="BI290" s="27" t="e">
        <f t="shared" si="105"/>
        <v>#DIV/0!</v>
      </c>
      <c r="BJ290" s="24">
        <f>SUMIFS('Faturamento SP2'!$H$2:$H$557,'Faturamento SP2'!$D$2:$D$557,'Infos Relatório'!$B$245,'Faturamento SP2'!$E$2:$E$557,'Infos Relatório'!$B290,'Faturamento SP2'!$Z$2:$Z$557,'Infos Relatório'!BE$1)</f>
        <v>0</v>
      </c>
      <c r="BK290" s="23">
        <f>COUNTIFS('Faturamento SP2'!$D$2:$D$557,'Infos Relatório'!$B$245,'Faturamento SP2'!$E$2:$E$557,'Infos Relatório'!$B290,'Faturamento SP2'!$Z$2:$Z$557,'Infos Relatório'!BK$1)</f>
        <v>0</v>
      </c>
      <c r="BL290" s="14">
        <f>SUMIFS('Faturamento SP2'!$G$2:$G$557,'Faturamento SP2'!$D$2:$D$557,'Infos Relatório'!$B$245,'Faturamento SP2'!$E$2:$E$557,'Infos Relatório'!$B290,'Faturamento SP2'!$Z$2:$Z$557,'Infos Relatório'!BK$1)</f>
        <v>0</v>
      </c>
      <c r="BM290" s="14">
        <f>SUMIFS('Faturamento SP2'!$J$2:$J$557,'Faturamento SP2'!$D$2:$D$557,'Infos Relatório'!$B$245,'Faturamento SP2'!$E$2:$E$557,'Infos Relatório'!$B290,'Faturamento SP2'!$Z$2:$Z$557,'Infos Relatório'!BK$1)</f>
        <v>0</v>
      </c>
      <c r="BN290" s="15">
        <f>SUMIFS('Faturamento SP2'!$O$2:$O$557,'Faturamento SP2'!$D$2:$D$557,'Infos Relatório'!$B$245,'Faturamento SP2'!$E$2:$E$557,'Infos Relatório'!$B290,'Faturamento SP2'!$Z$2:$Z$557,'Infos Relatório'!BK$1,'Faturamento SP2'!$T$2:$T$557,"Sim")+SUMIFS('Faturamento SP2'!$P$2:$P$557,'Faturamento SP2'!$D$2:$D$557,'Infos Relatório'!$B$245,'Faturamento SP2'!$E$2:$E$557,'Infos Relatório'!$B290,'Faturamento SP2'!$Z$2:$Z$557,'Infos Relatório'!BK$1,'Faturamento SP2'!$T$2:$T$557,"Sim")</f>
        <v>0</v>
      </c>
      <c r="BO290" s="27" t="e">
        <f t="shared" si="106"/>
        <v>#DIV/0!</v>
      </c>
      <c r="BP290" s="24">
        <f>SUMIFS('Faturamento SP2'!$H$2:$H$557,'Faturamento SP2'!$D$2:$D$557,'Infos Relatório'!$B$245,'Faturamento SP2'!$E$2:$E$557,'Infos Relatório'!$B290,'Faturamento SP2'!$Z$2:$Z$557,'Infos Relatório'!BK$1)</f>
        <v>0</v>
      </c>
      <c r="BQ290" s="23">
        <f>COUNTIFS('Faturamento SP2'!$D$2:$D$557,'Infos Relatório'!$B$245,'Faturamento SP2'!$E$2:$E$557,'Infos Relatório'!$B290,'Faturamento SP2'!$Z$2:$Z$557,'Infos Relatório'!BQ$1)</f>
        <v>0</v>
      </c>
      <c r="BR290" s="14">
        <f>SUMIFS('Faturamento SP2'!$G$2:$G$557,'Faturamento SP2'!$D$2:$D$557,'Infos Relatório'!$B$245,'Faturamento SP2'!$E$2:$E$557,'Infos Relatório'!$B290,'Faturamento SP2'!$Z$2:$Z$557,'Infos Relatório'!BQ$1)</f>
        <v>0</v>
      </c>
      <c r="BS290" s="14">
        <f>SUMIFS('Faturamento SP2'!$J$2:$J$557,'Faturamento SP2'!$D$2:$D$557,'Infos Relatório'!$B$245,'Faturamento SP2'!$E$2:$E$557,'Infos Relatório'!$B290,'Faturamento SP2'!$Z$2:$Z$557,'Infos Relatório'!BQ$1)</f>
        <v>0</v>
      </c>
      <c r="BT290" s="15">
        <f>SUMIFS('Faturamento SP2'!$O$2:$O$557,'Faturamento SP2'!$D$2:$D$557,'Infos Relatório'!$B$245,'Faturamento SP2'!$E$2:$E$557,'Infos Relatório'!$B290,'Faturamento SP2'!$Z$2:$Z$557,'Infos Relatório'!BQ$1,'Faturamento SP2'!$T$2:$T$557,"Sim")+SUMIFS('Faturamento SP2'!$P$2:$P$557,'Faturamento SP2'!$D$2:$D$557,'Infos Relatório'!$B$245,'Faturamento SP2'!$E$2:$E$557,'Infos Relatório'!$B290,'Faturamento SP2'!$Z$2:$Z$557,'Infos Relatório'!BQ$1,'Faturamento SP2'!$T$2:$T$557,"Sim")</f>
        <v>0</v>
      </c>
      <c r="BU290" s="27" t="e">
        <f t="shared" si="107"/>
        <v>#DIV/0!</v>
      </c>
      <c r="BV290" s="24">
        <f>SUMIFS('Faturamento SP2'!$H$2:$H$557,'Faturamento SP2'!$D$2:$D$557,'Infos Relatório'!$B$245,'Faturamento SP2'!$E$2:$E$557,'Infos Relatório'!$B290,'Faturamento SP2'!$Z$2:$Z$557,'Infos Relatório'!BQ$1)</f>
        <v>0</v>
      </c>
    </row>
    <row r="291" spans="2:74">
      <c r="B291" s="17" t="s">
        <v>278</v>
      </c>
      <c r="C291" s="23">
        <f>COUNTIFS('Faturamento SP2'!$D$2:$D$557,'Infos Relatório'!$B$245,'Faturamento SP2'!$E$2:$E$557,'Infos Relatório'!$B291,'Faturamento SP2'!$Z$2:$Z$557,'Infos Relatório'!C$1)</f>
        <v>0</v>
      </c>
      <c r="D291" s="14">
        <f>SUMIFS('Faturamento SP2'!$G$2:$G$557,'Faturamento SP2'!$D$2:$D$557,'Infos Relatório'!$B$245,'Faturamento SP2'!$E$2:$E$557,'Infos Relatório'!$B291,'Faturamento SP2'!$Z$2:$Z$557,'Infos Relatório'!C$1)</f>
        <v>0</v>
      </c>
      <c r="E291" s="55">
        <f>SUMIFS('Faturamento SP2'!$J$2:$J$557,'Faturamento SP2'!$D$2:$D$557,'Infos Relatório'!$B$245,'Faturamento SP2'!$E$2:$E$557,'Infos Relatório'!$B291,'Faturamento SP2'!$Z$2:$Z$557,'Infos Relatório'!C$1)</f>
        <v>0</v>
      </c>
      <c r="F291" s="15">
        <f>SUMIFS('Faturamento SP2'!$O$2:$O$557,'Faturamento SP2'!$D$2:$D$557,'Infos Relatório'!$B$245,'Faturamento SP2'!$E$2:$E$557,'Infos Relatório'!$B291,'Faturamento SP2'!$Z$2:$Z$557,'Infos Relatório'!C$1,'Faturamento SP2'!$T$2:$T$557,"Sim")+SUMIFS('Faturamento SP2'!$P$2:$P$557,'Faturamento SP2'!$D$2:$D$557,'Infos Relatório'!$B$245,'Faturamento SP2'!$E$2:$E$557,'Infos Relatório'!$B291,'Faturamento SP2'!$Z$2:$Z$557,'Infos Relatório'!C$1,'Faturamento SP2'!$T$2:$T$557,"Sim")</f>
        <v>0</v>
      </c>
      <c r="G291" s="60" t="e">
        <f t="shared" si="96"/>
        <v>#DIV/0!</v>
      </c>
      <c r="H291" s="24">
        <f>SUMIFS('Faturamento SP2'!$H$2:$H$557,'Faturamento SP2'!$D$2:$D$557,'Infos Relatório'!$B$245,'Faturamento SP2'!$E$2:$E$557,'Infos Relatório'!$B291,'Faturamento SP2'!$Z$2:$Z$557,'Infos Relatório'!C$1)</f>
        <v>0</v>
      </c>
      <c r="I291" s="23">
        <f>COUNTIFS('Faturamento SP2'!$D$2:$D$557,'Infos Relatório'!$B$245,'Faturamento SP2'!$E$2:$E$557,'Infos Relatório'!$B291,'Faturamento SP2'!$Z$2:$Z$557,'Infos Relatório'!I$1)</f>
        <v>0</v>
      </c>
      <c r="J291" s="14">
        <f>SUMIFS('Faturamento SP2'!$G$2:$G$557,'Faturamento SP2'!$D$2:$D$557,'Infos Relatório'!$B$245,'Faturamento SP2'!$E$2:$E$557,'Infos Relatório'!$B291,'Faturamento SP2'!$Z$2:$Z$557,'Infos Relatório'!I$1)</f>
        <v>0</v>
      </c>
      <c r="K291" s="55">
        <f>SUMIFS('Faturamento SP2'!$J$2:$J$557,'Faturamento SP2'!$D$2:$D$557,'Infos Relatório'!$B$245,'Faturamento SP2'!$E$2:$E$557,'Infos Relatório'!$B291,'Faturamento SP2'!$Z$2:$Z$557,'Infos Relatório'!I$1)</f>
        <v>0</v>
      </c>
      <c r="L291" s="15">
        <f>SUMIFS('Faturamento SP2'!$O$2:$O$557,'Faturamento SP2'!$D$2:$D$557,'Infos Relatório'!$B$245,'Faturamento SP2'!$E$2:$E$557,'Infos Relatório'!$B291,'Faturamento SP2'!$Z$2:$Z$557,'Infos Relatório'!I$1,'Faturamento SP2'!$T$2:$T$557,"Sim")+SUMIFS('Faturamento SP2'!$P$2:$P$557,'Faturamento SP2'!$D$2:$D$557,'Infos Relatório'!$B$245,'Faturamento SP2'!$E$2:$E$557,'Infos Relatório'!$B291,'Faturamento SP2'!$Z$2:$Z$557,'Infos Relatório'!I$1,'Faturamento SP2'!$T$2:$T$557,"Sim")</f>
        <v>0</v>
      </c>
      <c r="M291" s="27" t="e">
        <f t="shared" si="97"/>
        <v>#DIV/0!</v>
      </c>
      <c r="N291" s="24">
        <f>SUMIFS('Faturamento SP2'!$H$2:$H$557,'Faturamento SP2'!$D$2:$D$557,'Infos Relatório'!$B$245,'Faturamento SP2'!$E$2:$E$557,'Infos Relatório'!$B291,'Faturamento SP2'!$Z$2:$Z$557,'Infos Relatório'!I$1)</f>
        <v>0</v>
      </c>
      <c r="O291" s="23">
        <f>COUNTIFS('Faturamento SP2'!$D$2:$D$557,'Infos Relatório'!$B$245,'Faturamento SP2'!$E$2:$E$557,'Infos Relatório'!$B291,'Faturamento SP2'!$Z$2:$Z$557,'Infos Relatório'!O$1)</f>
        <v>0</v>
      </c>
      <c r="P291" s="14">
        <f>SUMIFS('Faturamento SP2'!$G$2:$G$557,'Faturamento SP2'!$D$2:$D$557,'Infos Relatório'!$B$245,'Faturamento SP2'!$E$2:$E$557,'Infos Relatório'!$B291,'Faturamento SP2'!$Z$2:$Z$557,'Infos Relatório'!O$1)</f>
        <v>0</v>
      </c>
      <c r="Q291" s="14">
        <f>SUMIFS('Faturamento SP2'!$J$2:$J$557,'Faturamento SP2'!$D$2:$D$557,'Infos Relatório'!$B$245,'Faturamento SP2'!$E$2:$E$557,'Infos Relatório'!$B291,'Faturamento SP2'!$Z$2:$Z$557,'Infos Relatório'!O$1)</f>
        <v>0</v>
      </c>
      <c r="R291" s="15">
        <f>SUMIFS('Faturamento SP2'!$O$2:$O$557,'Faturamento SP2'!$D$2:$D$557,'Infos Relatório'!$B$245,'Faturamento SP2'!$E$2:$E$557,'Infos Relatório'!$B291,'Faturamento SP2'!$Z$2:$Z$557,'Infos Relatório'!O$1,'Faturamento SP2'!$T$2:$T$557,"Sim")+SUMIFS('Faturamento SP2'!$P$2:$P$557,'Faturamento SP2'!$D$2:$D$557,'Infos Relatório'!$B$245,'Faturamento SP2'!$E$2:$E$557,'Infos Relatório'!$B291,'Faturamento SP2'!$Z$2:$Z$557,'Infos Relatório'!O$1,'Faturamento SP2'!$T$2:$T$557,"Sim")</f>
        <v>0</v>
      </c>
      <c r="S291" s="27" t="e">
        <f t="shared" si="98"/>
        <v>#DIV/0!</v>
      </c>
      <c r="T291" s="24">
        <f>SUMIFS('Faturamento SP2'!$H$2:$H$557,'Faturamento SP2'!$D$2:$D$557,'Infos Relatório'!$B$245,'Faturamento SP2'!$E$2:$E$557,'Infos Relatório'!$B291,'Faturamento SP2'!$Z$2:$Z$557,'Infos Relatório'!O$1)</f>
        <v>0</v>
      </c>
      <c r="U291" s="23">
        <f>COUNTIFS('Faturamento SP2'!$D$2:$D$557,'Infos Relatório'!$B$245,'Faturamento SP2'!$E$2:$E$557,'Infos Relatório'!$B291,'Faturamento SP2'!$Z$2:$Z$557,'Infos Relatório'!U$1)</f>
        <v>0</v>
      </c>
      <c r="V291" s="14">
        <f>SUMIFS('Faturamento SP2'!$G$2:$G$557,'Faturamento SP2'!$D$2:$D$557,'Infos Relatório'!$B$245,'Faturamento SP2'!$E$2:$E$557,'Infos Relatório'!$B291,'Faturamento SP2'!$Z$2:$Z$557,'Infos Relatório'!U$1)</f>
        <v>0</v>
      </c>
      <c r="W291" s="14">
        <f>SUMIFS('Faturamento SP2'!$J$2:$J$557,'Faturamento SP2'!$D$2:$D$557,'Infos Relatório'!$B$245,'Faturamento SP2'!$E$2:$E$557,'Infos Relatório'!$B291,'Faturamento SP2'!$Z$2:$Z$557,'Infos Relatório'!U$1)</f>
        <v>0</v>
      </c>
      <c r="X291" s="15">
        <f>SUMIFS('Faturamento SP2'!$O$2:$O$557,'Faturamento SP2'!$D$2:$D$557,'Infos Relatório'!$B$245,'Faturamento SP2'!$E$2:$E$557,'Infos Relatório'!$B291,'Faturamento SP2'!$Z$2:$Z$557,'Infos Relatório'!U$1,'Faturamento SP2'!$T$2:$T$557,"Sim")+SUMIFS('Faturamento SP2'!$P$2:$P$557,'Faturamento SP2'!$D$2:$D$557,'Infos Relatório'!$B$245,'Faturamento SP2'!$E$2:$E$557,'Infos Relatório'!$B291,'Faturamento SP2'!$Z$2:$Z$557,'Infos Relatório'!U$1,'Faturamento SP2'!$T$2:$T$557,"Sim")</f>
        <v>0</v>
      </c>
      <c r="Y291" s="27" t="e">
        <f t="shared" si="99"/>
        <v>#DIV/0!</v>
      </c>
      <c r="Z291" s="24">
        <f>SUMIFS('Faturamento SP2'!$H$2:$H$557,'Faturamento SP2'!$D$2:$D$557,'Infos Relatório'!$B$245,'Faturamento SP2'!$E$2:$E$557,'Infos Relatório'!$B291,'Faturamento SP2'!$Z$2:$Z$557,'Infos Relatório'!U$1)</f>
        <v>0</v>
      </c>
      <c r="AA291" s="23">
        <f>COUNTIFS('Faturamento SP2'!$D$2:$D$557,'Infos Relatório'!$B$245,'Faturamento SP2'!$E$2:$E$557,'Infos Relatório'!$B291,'Faturamento SP2'!$Z$2:$Z$557,'Infos Relatório'!AA$1)</f>
        <v>0</v>
      </c>
      <c r="AB291" s="14">
        <f>SUMIFS('Faturamento SP2'!$G$2:$G$557,'Faturamento SP2'!$D$2:$D$557,'Infos Relatório'!$B$245,'Faturamento SP2'!$E$2:$E$557,'Infos Relatório'!$B291,'Faturamento SP2'!$Z$2:$Z$557,'Infos Relatório'!AA$1)</f>
        <v>0</v>
      </c>
      <c r="AC291" s="14">
        <f>SUMIFS('Faturamento SP2'!$J$2:$J$557,'Faturamento SP2'!$D$2:$D$557,'Infos Relatório'!$B$245,'Faturamento SP2'!$E$2:$E$557,'Infos Relatório'!$B291,'Faturamento SP2'!$Z$2:$Z$557,'Infos Relatório'!AA$1)</f>
        <v>0</v>
      </c>
      <c r="AD291" s="15">
        <f>SUMIFS('Faturamento SP2'!$O$2:$O$557,'Faturamento SP2'!$D$2:$D$557,'Infos Relatório'!$B$245,'Faturamento SP2'!$E$2:$E$557,'Infos Relatório'!$B291,'Faturamento SP2'!$Z$2:$Z$557,'Infos Relatório'!AA$1,'Faturamento SP2'!$T$2:$T$557,"Sim")+SUMIFS('Faturamento SP2'!$P$2:$P$557,'Faturamento SP2'!$D$2:$D$557,'Infos Relatório'!$B$245,'Faturamento SP2'!$E$2:$E$557,'Infos Relatório'!$B291,'Faturamento SP2'!$Z$2:$Z$557,'Infos Relatório'!AA$1,'Faturamento SP2'!$T$2:$T$557,"Sim")</f>
        <v>0</v>
      </c>
      <c r="AE291" s="27" t="e">
        <f t="shared" si="100"/>
        <v>#DIV/0!</v>
      </c>
      <c r="AF291" s="24">
        <f>SUMIFS('Faturamento SP2'!$H$2:$H$557,'Faturamento SP2'!$D$2:$D$557,'Infos Relatório'!$B$245,'Faturamento SP2'!$E$2:$E$557,'Infos Relatório'!$B291,'Faturamento SP2'!$Z$2:$Z$557,'Infos Relatório'!AA$1)</f>
        <v>0</v>
      </c>
      <c r="AG291" s="23">
        <f>COUNTIFS('Faturamento SP2'!$D$2:$D$557,'Infos Relatório'!$B$245,'Faturamento SP2'!$E$2:$E$557,'Infos Relatório'!$B291,'Faturamento SP2'!$Z$2:$Z$557,'Infos Relatório'!AG$1)</f>
        <v>0</v>
      </c>
      <c r="AH291" s="14">
        <f>SUMIFS('Faturamento SP2'!$G$2:$G$557,'Faturamento SP2'!$D$2:$D$557,'Infos Relatório'!$B$245,'Faturamento SP2'!$E$2:$E$557,'Infos Relatório'!$B291,'Faturamento SP2'!$Z$2:$Z$557,'Infos Relatório'!AG$1)</f>
        <v>0</v>
      </c>
      <c r="AI291" s="14">
        <f>SUMIFS('Faturamento SP2'!$J$2:$J$557,'Faturamento SP2'!$D$2:$D$557,'Infos Relatório'!$B$245,'Faturamento SP2'!$E$2:$E$557,'Infos Relatório'!$B291,'Faturamento SP2'!$Z$2:$Z$557,'Infos Relatório'!AG$1)</f>
        <v>0</v>
      </c>
      <c r="AJ291" s="15">
        <f>SUMIFS('Faturamento SP2'!$O$2:$O$557,'Faturamento SP2'!$D$2:$D$557,'Infos Relatório'!$B$245,'Faturamento SP2'!$E$2:$E$557,'Infos Relatório'!$B291,'Faturamento SP2'!$Z$2:$Z$557,'Infos Relatório'!AG$1,'Faturamento SP2'!$T$2:$T$557,"Sim")+SUMIFS('Faturamento SP2'!$P$2:$P$557,'Faturamento SP2'!$D$2:$D$557,'Infos Relatório'!$B$245,'Faturamento SP2'!$E$2:$E$557,'Infos Relatório'!$B291,'Faturamento SP2'!$Z$2:$Z$557,'Infos Relatório'!AG$1,'Faturamento SP2'!$T$2:$T$557,"Sim")</f>
        <v>0</v>
      </c>
      <c r="AK291" s="27" t="e">
        <f t="shared" si="101"/>
        <v>#DIV/0!</v>
      </c>
      <c r="AL291" s="24">
        <f>SUMIFS('Faturamento SP2'!$H$2:$H$557,'Faturamento SP2'!$D$2:$D$557,'Infos Relatório'!$B$245,'Faturamento SP2'!$E$2:$E$557,'Infos Relatório'!$B291,'Faturamento SP2'!$Z$2:$Z$557,'Infos Relatório'!AG$1)</f>
        <v>0</v>
      </c>
      <c r="AM291" s="23">
        <f>COUNTIFS('Faturamento SP2'!$D$2:$D$557,'Infos Relatório'!$B$245,'Faturamento SP2'!$E$2:$E$557,'Infos Relatório'!$B291,'Faturamento SP2'!$Z$2:$Z$557,'Infos Relatório'!AM$1)</f>
        <v>0</v>
      </c>
      <c r="AN291" s="14">
        <f>SUMIFS('Faturamento SP2'!$G$2:$G$557,'Faturamento SP2'!$D$2:$D$557,'Infos Relatório'!$B$245,'Faturamento SP2'!$E$2:$E$557,'Infos Relatório'!$B291,'Faturamento SP2'!$Z$2:$Z$557,'Infos Relatório'!AM$1)</f>
        <v>0</v>
      </c>
      <c r="AO291" s="14">
        <f>SUMIFS('Faturamento SP2'!$J$2:$J$557,'Faturamento SP2'!$D$2:$D$557,'Infos Relatório'!$B$245,'Faturamento SP2'!$E$2:$E$557,'Infos Relatório'!$B291,'Faturamento SP2'!$Z$2:$Z$557,'Infos Relatório'!AM$1)</f>
        <v>0</v>
      </c>
      <c r="AP291" s="15">
        <f>SUMIFS('Faturamento SP2'!$O$2:$O$557,'Faturamento SP2'!$D$2:$D$557,'Infos Relatório'!$B$245,'Faturamento SP2'!$E$2:$E$557,'Infos Relatório'!$B291,'Faturamento SP2'!$Z$2:$Z$557,'Infos Relatório'!AM$1,'Faturamento SP2'!$T$2:$T$557,"Sim")+SUMIFS('Faturamento SP2'!$P$2:$P$557,'Faturamento SP2'!$D$2:$D$557,'Infos Relatório'!$B$245,'Faturamento SP2'!$E$2:$E$557,'Infos Relatório'!$B291,'Faturamento SP2'!$Z$2:$Z$557,'Infos Relatório'!AM$1,'Faturamento SP2'!$T$2:$T$557,"Sim")</f>
        <v>0</v>
      </c>
      <c r="AQ291" s="27" t="e">
        <f t="shared" si="102"/>
        <v>#DIV/0!</v>
      </c>
      <c r="AR291" s="24">
        <f>SUMIFS('Faturamento SP2'!$H$2:$H$557,'Faturamento SP2'!$D$2:$D$557,'Infos Relatório'!$B$245,'Faturamento SP2'!$E$2:$E$557,'Infos Relatório'!$B291,'Faturamento SP2'!$Z$2:$Z$557,'Infos Relatório'!AM$1)</f>
        <v>0</v>
      </c>
      <c r="AS291" s="23">
        <f>COUNTIFS('Faturamento SP2'!$D$2:$D$557,'Infos Relatório'!$B$245,'Faturamento SP2'!$E$2:$E$557,'Infos Relatório'!$B291,'Faturamento SP2'!$Z$2:$Z$557,'Infos Relatório'!AS$1)</f>
        <v>0</v>
      </c>
      <c r="AT291" s="14">
        <f>SUMIFS('Faturamento SP2'!$G$2:$G$557,'Faturamento SP2'!$D$2:$D$557,'Infos Relatório'!$B$245,'Faturamento SP2'!$E$2:$E$557,'Infos Relatório'!$B291,'Faturamento SP2'!$Z$2:$Z$557,'Infos Relatório'!AS$1)</f>
        <v>0</v>
      </c>
      <c r="AU291" s="14">
        <f>SUMIFS('Faturamento SP2'!$J$2:$J$557,'Faturamento SP2'!$D$2:$D$557,'Infos Relatório'!$B$245,'Faturamento SP2'!$E$2:$E$557,'Infos Relatório'!$B291,'Faturamento SP2'!$Z$2:$Z$557,'Infos Relatório'!AS$1)</f>
        <v>0</v>
      </c>
      <c r="AV291" s="15">
        <f>SUMIFS('Faturamento SP2'!$O$2:$O$557,'Faturamento SP2'!$D$2:$D$557,'Infos Relatório'!$B$245,'Faturamento SP2'!$E$2:$E$557,'Infos Relatório'!$B291,'Faturamento SP2'!$Z$2:$Z$557,'Infos Relatório'!AS$1,'Faturamento SP2'!$T$2:$T$557,"Sim")+SUMIFS('Faturamento SP2'!$P$2:$P$557,'Faturamento SP2'!$D$2:$D$557,'Infos Relatório'!$B$245,'Faturamento SP2'!$E$2:$E$557,'Infos Relatório'!$B291,'Faturamento SP2'!$Z$2:$Z$557,'Infos Relatório'!AS$1,'Faturamento SP2'!$T$2:$T$557,"Sim")</f>
        <v>0</v>
      </c>
      <c r="AW291" s="27" t="e">
        <f t="shared" si="103"/>
        <v>#DIV/0!</v>
      </c>
      <c r="AX291" s="24">
        <f>SUMIFS('Faturamento SP2'!$H$2:$H$557,'Faturamento SP2'!$D$2:$D$557,'Infos Relatório'!$B$245,'Faturamento SP2'!$E$2:$E$557,'Infos Relatório'!$B291,'Faturamento SP2'!$Z$2:$Z$557,'Infos Relatório'!AS$1)</f>
        <v>0</v>
      </c>
      <c r="AY291" s="23">
        <f>COUNTIFS('Faturamento SP2'!$D$2:$D$557,'Infos Relatório'!$B$245,'Faturamento SP2'!$E$2:$E$557,'Infos Relatório'!$B291,'Faturamento SP2'!$Z$2:$Z$557,'Infos Relatório'!AY$1)</f>
        <v>0</v>
      </c>
      <c r="AZ291" s="14">
        <f>SUMIFS('Faturamento SP2'!$G$2:$G$557,'Faturamento SP2'!$D$2:$D$557,'Infos Relatório'!$B$245,'Faturamento SP2'!$E$2:$E$557,'Infos Relatório'!$B291,'Faturamento SP2'!$Z$2:$Z$557,'Infos Relatório'!AY$1)</f>
        <v>0</v>
      </c>
      <c r="BA291" s="14">
        <f>SUMIFS('Faturamento SP2'!$J$2:$J$557,'Faturamento SP2'!$D$2:$D$557,'Infos Relatório'!$B$245,'Faturamento SP2'!$E$2:$E$557,'Infos Relatório'!$B291,'Faturamento SP2'!$Z$2:$Z$557,'Infos Relatório'!AY$1)</f>
        <v>0</v>
      </c>
      <c r="BB291" s="15">
        <f>SUMIFS('Faturamento SP2'!$O$2:$O$557,'Faturamento SP2'!$D$2:$D$557,'Infos Relatório'!$B$245,'Faturamento SP2'!$E$2:$E$557,'Infos Relatório'!$B291,'Faturamento SP2'!$Z$2:$Z$557,'Infos Relatório'!AY$1,'Faturamento SP2'!$T$2:$T$557,"Sim")+SUMIFS('Faturamento SP2'!$P$2:$P$557,'Faturamento SP2'!$D$2:$D$557,'Infos Relatório'!$B$245,'Faturamento SP2'!$E$2:$E$557,'Infos Relatório'!$B291,'Faturamento SP2'!$Z$2:$Z$557,'Infos Relatório'!AY$1,'Faturamento SP2'!$T$2:$T$557,"Sim")</f>
        <v>0</v>
      </c>
      <c r="BC291" s="27" t="e">
        <f t="shared" si="104"/>
        <v>#DIV/0!</v>
      </c>
      <c r="BD291" s="24">
        <f>SUMIFS('Faturamento SP2'!$H$2:$H$557,'Faturamento SP2'!$D$2:$D$557,'Infos Relatório'!$B$245,'Faturamento SP2'!$E$2:$E$557,'Infos Relatório'!$B291,'Faturamento SP2'!$Z$2:$Z$557,'Infos Relatório'!AY$1)</f>
        <v>0</v>
      </c>
      <c r="BE291" s="23">
        <f>COUNTIFS('Faturamento SP2'!$D$2:$D$557,'Infos Relatório'!$B$245,'Faturamento SP2'!$E$2:$E$557,'Infos Relatório'!$B291,'Faturamento SP2'!$Z$2:$Z$557,'Infos Relatório'!BE$1)</f>
        <v>0</v>
      </c>
      <c r="BF291" s="14">
        <f>SUMIFS('Faturamento SP2'!$G$2:$G$557,'Faturamento SP2'!$D$2:$D$557,'Infos Relatório'!$B$245,'Faturamento SP2'!$E$2:$E$557,'Infos Relatório'!$B291,'Faturamento SP2'!$Z$2:$Z$557,'Infos Relatório'!BE$1)</f>
        <v>0</v>
      </c>
      <c r="BG291" s="14">
        <f>SUMIFS('Faturamento SP2'!$J$2:$J$557,'Faturamento SP2'!$D$2:$D$557,'Infos Relatório'!$B$245,'Faturamento SP2'!$E$2:$E$557,'Infos Relatório'!$B291,'Faturamento SP2'!$Z$2:$Z$557,'Infos Relatório'!BE$1)</f>
        <v>0</v>
      </c>
      <c r="BH291" s="15">
        <f>SUMIFS('Faturamento SP2'!$O$2:$O$557,'Faturamento SP2'!$D$2:$D$557,'Infos Relatório'!$B$245,'Faturamento SP2'!$E$2:$E$557,'Infos Relatório'!$B291,'Faturamento SP2'!$Z$2:$Z$557,'Infos Relatório'!BE$1,'Faturamento SP2'!$T$2:$T$557,"Sim")+SUMIFS('Faturamento SP2'!$P$2:$P$557,'Faturamento SP2'!$D$2:$D$557,'Infos Relatório'!$B$245,'Faturamento SP2'!$E$2:$E$557,'Infos Relatório'!$B291,'Faturamento SP2'!$Z$2:$Z$557,'Infos Relatório'!BE$1,'Faturamento SP2'!$T$2:$T$557,"Sim")</f>
        <v>0</v>
      </c>
      <c r="BI291" s="27" t="e">
        <f t="shared" si="105"/>
        <v>#DIV/0!</v>
      </c>
      <c r="BJ291" s="24">
        <f>SUMIFS('Faturamento SP2'!$H$2:$H$557,'Faturamento SP2'!$D$2:$D$557,'Infos Relatório'!$B$245,'Faturamento SP2'!$E$2:$E$557,'Infos Relatório'!$B291,'Faturamento SP2'!$Z$2:$Z$557,'Infos Relatório'!BE$1)</f>
        <v>0</v>
      </c>
      <c r="BK291" s="23">
        <f>COUNTIFS('Faturamento SP2'!$D$2:$D$557,'Infos Relatório'!$B$245,'Faturamento SP2'!$E$2:$E$557,'Infos Relatório'!$B291,'Faturamento SP2'!$Z$2:$Z$557,'Infos Relatório'!BK$1)</f>
        <v>0</v>
      </c>
      <c r="BL291" s="14">
        <f>SUMIFS('Faturamento SP2'!$G$2:$G$557,'Faturamento SP2'!$D$2:$D$557,'Infos Relatório'!$B$245,'Faturamento SP2'!$E$2:$E$557,'Infos Relatório'!$B291,'Faturamento SP2'!$Z$2:$Z$557,'Infos Relatório'!BK$1)</f>
        <v>0</v>
      </c>
      <c r="BM291" s="14">
        <f>SUMIFS('Faturamento SP2'!$J$2:$J$557,'Faturamento SP2'!$D$2:$D$557,'Infos Relatório'!$B$245,'Faturamento SP2'!$E$2:$E$557,'Infos Relatório'!$B291,'Faturamento SP2'!$Z$2:$Z$557,'Infos Relatório'!BK$1)</f>
        <v>0</v>
      </c>
      <c r="BN291" s="15">
        <f>SUMIFS('Faturamento SP2'!$O$2:$O$557,'Faturamento SP2'!$D$2:$D$557,'Infos Relatório'!$B$245,'Faturamento SP2'!$E$2:$E$557,'Infos Relatório'!$B291,'Faturamento SP2'!$Z$2:$Z$557,'Infos Relatório'!BK$1,'Faturamento SP2'!$T$2:$T$557,"Sim")+SUMIFS('Faturamento SP2'!$P$2:$P$557,'Faturamento SP2'!$D$2:$D$557,'Infos Relatório'!$B$245,'Faturamento SP2'!$E$2:$E$557,'Infos Relatório'!$B291,'Faturamento SP2'!$Z$2:$Z$557,'Infos Relatório'!BK$1,'Faturamento SP2'!$T$2:$T$557,"Sim")</f>
        <v>0</v>
      </c>
      <c r="BO291" s="27" t="e">
        <f t="shared" si="106"/>
        <v>#DIV/0!</v>
      </c>
      <c r="BP291" s="24">
        <f>SUMIFS('Faturamento SP2'!$H$2:$H$557,'Faturamento SP2'!$D$2:$D$557,'Infos Relatório'!$B$245,'Faturamento SP2'!$E$2:$E$557,'Infos Relatório'!$B291,'Faturamento SP2'!$Z$2:$Z$557,'Infos Relatório'!BK$1)</f>
        <v>0</v>
      </c>
      <c r="BQ291" s="23">
        <f>COUNTIFS('Faturamento SP2'!$D$2:$D$557,'Infos Relatório'!$B$245,'Faturamento SP2'!$E$2:$E$557,'Infos Relatório'!$B291,'Faturamento SP2'!$Z$2:$Z$557,'Infos Relatório'!BQ$1)</f>
        <v>0</v>
      </c>
      <c r="BR291" s="14">
        <f>SUMIFS('Faturamento SP2'!$G$2:$G$557,'Faturamento SP2'!$D$2:$D$557,'Infos Relatório'!$B$245,'Faturamento SP2'!$E$2:$E$557,'Infos Relatório'!$B291,'Faturamento SP2'!$Z$2:$Z$557,'Infos Relatório'!BQ$1)</f>
        <v>0</v>
      </c>
      <c r="BS291" s="14">
        <f>SUMIFS('Faturamento SP2'!$J$2:$J$557,'Faturamento SP2'!$D$2:$D$557,'Infos Relatório'!$B$245,'Faturamento SP2'!$E$2:$E$557,'Infos Relatório'!$B291,'Faturamento SP2'!$Z$2:$Z$557,'Infos Relatório'!BQ$1)</f>
        <v>0</v>
      </c>
      <c r="BT291" s="15">
        <f>SUMIFS('Faturamento SP2'!$O$2:$O$557,'Faturamento SP2'!$D$2:$D$557,'Infos Relatório'!$B$245,'Faturamento SP2'!$E$2:$E$557,'Infos Relatório'!$B291,'Faturamento SP2'!$Z$2:$Z$557,'Infos Relatório'!BQ$1,'Faturamento SP2'!$T$2:$T$557,"Sim")+SUMIFS('Faturamento SP2'!$P$2:$P$557,'Faturamento SP2'!$D$2:$D$557,'Infos Relatório'!$B$245,'Faturamento SP2'!$E$2:$E$557,'Infos Relatório'!$B291,'Faturamento SP2'!$Z$2:$Z$557,'Infos Relatório'!BQ$1,'Faturamento SP2'!$T$2:$T$557,"Sim")</f>
        <v>0</v>
      </c>
      <c r="BU291" s="27" t="e">
        <f t="shared" si="107"/>
        <v>#DIV/0!</v>
      </c>
      <c r="BV291" s="24">
        <f>SUMIFS('Faturamento SP2'!$H$2:$H$557,'Faturamento SP2'!$D$2:$D$557,'Infos Relatório'!$B$245,'Faturamento SP2'!$E$2:$E$557,'Infos Relatório'!$B291,'Faturamento SP2'!$Z$2:$Z$557,'Infos Relatório'!BQ$1)</f>
        <v>0</v>
      </c>
    </row>
    <row r="292" spans="2:74">
      <c r="B292" s="17" t="s">
        <v>279</v>
      </c>
      <c r="C292" s="23">
        <f>COUNTIFS('Faturamento SP2'!$D$2:$D$557,'Infos Relatório'!$B$245,'Faturamento SP2'!$E$2:$E$557,'Infos Relatório'!$B292,'Faturamento SP2'!$Z$2:$Z$557,'Infos Relatório'!C$1)</f>
        <v>0</v>
      </c>
      <c r="D292" s="14">
        <f>SUMIFS('Faturamento SP2'!$G$2:$G$557,'Faturamento SP2'!$D$2:$D$557,'Infos Relatório'!$B$245,'Faturamento SP2'!$E$2:$E$557,'Infos Relatório'!$B292,'Faturamento SP2'!$Z$2:$Z$557,'Infos Relatório'!C$1)</f>
        <v>0</v>
      </c>
      <c r="E292" s="55">
        <f>SUMIFS('Faturamento SP2'!$J$2:$J$557,'Faturamento SP2'!$D$2:$D$557,'Infos Relatório'!$B$245,'Faturamento SP2'!$E$2:$E$557,'Infos Relatório'!$B292,'Faturamento SP2'!$Z$2:$Z$557,'Infos Relatório'!C$1)</f>
        <v>0</v>
      </c>
      <c r="F292" s="15">
        <f>SUMIFS('Faturamento SP2'!$O$2:$O$557,'Faturamento SP2'!$D$2:$D$557,'Infos Relatório'!$B$245,'Faturamento SP2'!$E$2:$E$557,'Infos Relatório'!$B292,'Faturamento SP2'!$Z$2:$Z$557,'Infos Relatório'!C$1,'Faturamento SP2'!$T$2:$T$557,"Sim")+SUMIFS('Faturamento SP2'!$P$2:$P$557,'Faturamento SP2'!$D$2:$D$557,'Infos Relatório'!$B$245,'Faturamento SP2'!$E$2:$E$557,'Infos Relatório'!$B292,'Faturamento SP2'!$Z$2:$Z$557,'Infos Relatório'!C$1,'Faturamento SP2'!$T$2:$T$557,"Sim")</f>
        <v>0</v>
      </c>
      <c r="G292" s="60" t="e">
        <f t="shared" si="96"/>
        <v>#DIV/0!</v>
      </c>
      <c r="H292" s="24">
        <f>SUMIFS('Faturamento SP2'!$H$2:$H$557,'Faturamento SP2'!$D$2:$D$557,'Infos Relatório'!$B$245,'Faturamento SP2'!$E$2:$E$557,'Infos Relatório'!$B292,'Faturamento SP2'!$Z$2:$Z$557,'Infos Relatório'!C$1)</f>
        <v>0</v>
      </c>
      <c r="I292" s="23">
        <f>COUNTIFS('Faturamento SP2'!$D$2:$D$557,'Infos Relatório'!$B$245,'Faturamento SP2'!$E$2:$E$557,'Infos Relatório'!$B292,'Faturamento SP2'!$Z$2:$Z$557,'Infos Relatório'!I$1)</f>
        <v>0</v>
      </c>
      <c r="J292" s="14">
        <f>SUMIFS('Faturamento SP2'!$G$2:$G$557,'Faturamento SP2'!$D$2:$D$557,'Infos Relatório'!$B$245,'Faturamento SP2'!$E$2:$E$557,'Infos Relatório'!$B292,'Faturamento SP2'!$Z$2:$Z$557,'Infos Relatório'!I$1)</f>
        <v>0</v>
      </c>
      <c r="K292" s="55">
        <f>SUMIFS('Faturamento SP2'!$J$2:$J$557,'Faturamento SP2'!$D$2:$D$557,'Infos Relatório'!$B$245,'Faturamento SP2'!$E$2:$E$557,'Infos Relatório'!$B292,'Faturamento SP2'!$Z$2:$Z$557,'Infos Relatório'!I$1)</f>
        <v>0</v>
      </c>
      <c r="L292" s="15">
        <v>0</v>
      </c>
      <c r="M292" s="27" t="e">
        <f t="shared" si="97"/>
        <v>#DIV/0!</v>
      </c>
      <c r="N292" s="24">
        <v>0</v>
      </c>
      <c r="O292" s="23">
        <v>0</v>
      </c>
      <c r="P292" s="14">
        <v>0</v>
      </c>
      <c r="Q292" s="14">
        <v>0</v>
      </c>
      <c r="R292" s="15">
        <v>0</v>
      </c>
      <c r="S292" s="27" t="e">
        <f t="shared" si="98"/>
        <v>#DIV/0!</v>
      </c>
      <c r="T292" s="24">
        <v>0</v>
      </c>
      <c r="U292" s="23">
        <v>0</v>
      </c>
      <c r="V292" s="14">
        <v>0</v>
      </c>
      <c r="W292" s="14">
        <v>0</v>
      </c>
      <c r="X292" s="15">
        <v>0</v>
      </c>
      <c r="Y292" s="27" t="e">
        <f t="shared" si="99"/>
        <v>#DIV/0!</v>
      </c>
      <c r="Z292" s="24">
        <v>0</v>
      </c>
      <c r="AA292" s="23">
        <v>0</v>
      </c>
      <c r="AB292" s="14">
        <v>0</v>
      </c>
      <c r="AC292" s="14">
        <v>0</v>
      </c>
      <c r="AD292" s="15">
        <v>0</v>
      </c>
      <c r="AE292" s="27" t="e">
        <f t="shared" si="100"/>
        <v>#DIV/0!</v>
      </c>
      <c r="AF292" s="24">
        <v>0</v>
      </c>
      <c r="AG292" s="23">
        <v>0</v>
      </c>
      <c r="AH292" s="14">
        <v>0</v>
      </c>
      <c r="AI292" s="14">
        <v>0</v>
      </c>
      <c r="AJ292" s="15">
        <v>0</v>
      </c>
      <c r="AK292" s="27" t="e">
        <f t="shared" si="101"/>
        <v>#DIV/0!</v>
      </c>
      <c r="AL292" s="24">
        <v>0</v>
      </c>
      <c r="AM292" s="23">
        <v>0</v>
      </c>
      <c r="AN292" s="14">
        <v>0</v>
      </c>
      <c r="AO292" s="14">
        <v>0</v>
      </c>
      <c r="AP292" s="15">
        <v>0</v>
      </c>
      <c r="AQ292" s="27" t="e">
        <f t="shared" si="102"/>
        <v>#DIV/0!</v>
      </c>
      <c r="AR292" s="24">
        <v>0</v>
      </c>
      <c r="AS292" s="23">
        <v>0</v>
      </c>
      <c r="AT292" s="14">
        <v>0</v>
      </c>
      <c r="AU292" s="14">
        <v>0</v>
      </c>
      <c r="AV292" s="15">
        <v>0</v>
      </c>
      <c r="AW292" s="27" t="e">
        <f t="shared" si="103"/>
        <v>#DIV/0!</v>
      </c>
      <c r="AX292" s="24">
        <v>0</v>
      </c>
      <c r="AY292" s="23">
        <v>0</v>
      </c>
      <c r="AZ292" s="14">
        <v>0</v>
      </c>
      <c r="BA292" s="14">
        <v>0</v>
      </c>
      <c r="BB292" s="15">
        <v>0</v>
      </c>
      <c r="BC292" s="27" t="e">
        <f t="shared" si="104"/>
        <v>#DIV/0!</v>
      </c>
      <c r="BD292" s="24">
        <v>0</v>
      </c>
      <c r="BE292" s="23">
        <v>0</v>
      </c>
      <c r="BF292" s="14">
        <v>0</v>
      </c>
      <c r="BG292" s="14">
        <v>0</v>
      </c>
      <c r="BH292" s="15">
        <v>0</v>
      </c>
      <c r="BI292" s="27" t="e">
        <f t="shared" si="105"/>
        <v>#DIV/0!</v>
      </c>
      <c r="BJ292" s="24">
        <v>0</v>
      </c>
      <c r="BK292" s="23">
        <v>0</v>
      </c>
      <c r="BL292" s="14">
        <v>0</v>
      </c>
      <c r="BM292" s="14">
        <v>0</v>
      </c>
      <c r="BN292" s="15">
        <v>0</v>
      </c>
      <c r="BO292" s="27" t="e">
        <f t="shared" si="106"/>
        <v>#DIV/0!</v>
      </c>
      <c r="BP292" s="24">
        <v>0</v>
      </c>
      <c r="BQ292" s="23">
        <v>0</v>
      </c>
      <c r="BR292" s="14">
        <v>0</v>
      </c>
      <c r="BS292" s="14">
        <v>0</v>
      </c>
      <c r="BT292" s="15">
        <v>0</v>
      </c>
      <c r="BU292" s="27" t="e">
        <f t="shared" si="107"/>
        <v>#DIV/0!</v>
      </c>
      <c r="BV292" s="24">
        <v>0</v>
      </c>
    </row>
    <row r="293" spans="2:74">
      <c r="B293" s="17" t="s">
        <v>183</v>
      </c>
      <c r="C293" s="23">
        <v>0</v>
      </c>
      <c r="D293" s="14">
        <v>0</v>
      </c>
      <c r="E293" s="55">
        <v>0</v>
      </c>
      <c r="F293" s="15">
        <v>0</v>
      </c>
      <c r="G293" s="60" t="e">
        <f t="shared" si="96"/>
        <v>#DIV/0!</v>
      </c>
      <c r="H293" s="24">
        <v>0</v>
      </c>
      <c r="I293" s="23">
        <v>0</v>
      </c>
      <c r="J293" s="14">
        <v>0</v>
      </c>
      <c r="K293" s="55">
        <v>0</v>
      </c>
      <c r="L293" s="15">
        <v>0</v>
      </c>
      <c r="M293" s="27" t="e">
        <f t="shared" si="97"/>
        <v>#DIV/0!</v>
      </c>
      <c r="N293" s="24">
        <v>0</v>
      </c>
      <c r="O293" s="23">
        <v>0</v>
      </c>
      <c r="P293" s="14">
        <v>0</v>
      </c>
      <c r="Q293" s="14">
        <v>0</v>
      </c>
      <c r="R293" s="15">
        <v>0</v>
      </c>
      <c r="S293" s="27" t="e">
        <f t="shared" si="98"/>
        <v>#DIV/0!</v>
      </c>
      <c r="T293" s="24">
        <v>0</v>
      </c>
      <c r="U293" s="23">
        <v>0</v>
      </c>
      <c r="V293" s="14">
        <v>0</v>
      </c>
      <c r="W293" s="14">
        <v>0</v>
      </c>
      <c r="X293" s="15">
        <v>0</v>
      </c>
      <c r="Y293" s="27" t="e">
        <f t="shared" si="99"/>
        <v>#DIV/0!</v>
      </c>
      <c r="Z293" s="24">
        <v>0</v>
      </c>
      <c r="AA293" s="23">
        <v>0</v>
      </c>
      <c r="AB293" s="14">
        <v>0</v>
      </c>
      <c r="AC293" s="14">
        <v>0</v>
      </c>
      <c r="AD293" s="15">
        <v>0</v>
      </c>
      <c r="AE293" s="27" t="e">
        <f t="shared" si="100"/>
        <v>#DIV/0!</v>
      </c>
      <c r="AF293" s="24">
        <v>0</v>
      </c>
      <c r="AG293" s="23">
        <v>0</v>
      </c>
      <c r="AH293" s="14">
        <v>0</v>
      </c>
      <c r="AI293" s="14">
        <v>0</v>
      </c>
      <c r="AJ293" s="15">
        <v>0</v>
      </c>
      <c r="AK293" s="27" t="e">
        <f t="shared" si="101"/>
        <v>#DIV/0!</v>
      </c>
      <c r="AL293" s="24">
        <v>0</v>
      </c>
      <c r="AM293" s="23">
        <v>0</v>
      </c>
      <c r="AN293" s="14">
        <v>0</v>
      </c>
      <c r="AO293" s="14">
        <v>0</v>
      </c>
      <c r="AP293" s="15">
        <v>0</v>
      </c>
      <c r="AQ293" s="27" t="e">
        <f t="shared" si="102"/>
        <v>#DIV/0!</v>
      </c>
      <c r="AR293" s="24">
        <v>0</v>
      </c>
      <c r="AS293" s="23">
        <v>0</v>
      </c>
      <c r="AT293" s="14">
        <v>0</v>
      </c>
      <c r="AU293" s="14">
        <v>0</v>
      </c>
      <c r="AV293" s="15">
        <v>0</v>
      </c>
      <c r="AW293" s="27" t="e">
        <f t="shared" si="103"/>
        <v>#DIV/0!</v>
      </c>
      <c r="AX293" s="24">
        <v>0</v>
      </c>
      <c r="AY293" s="23">
        <v>0</v>
      </c>
      <c r="AZ293" s="14">
        <v>0</v>
      </c>
      <c r="BA293" s="14">
        <v>0</v>
      </c>
      <c r="BB293" s="15">
        <v>0</v>
      </c>
      <c r="BC293" s="27" t="e">
        <f t="shared" si="104"/>
        <v>#DIV/0!</v>
      </c>
      <c r="BD293" s="24">
        <v>0</v>
      </c>
      <c r="BE293" s="23">
        <v>0</v>
      </c>
      <c r="BF293" s="14">
        <v>0</v>
      </c>
      <c r="BG293" s="14">
        <v>0</v>
      </c>
      <c r="BH293" s="15">
        <v>0</v>
      </c>
      <c r="BI293" s="27" t="e">
        <f t="shared" si="105"/>
        <v>#DIV/0!</v>
      </c>
      <c r="BJ293" s="24">
        <v>0</v>
      </c>
      <c r="BK293" s="23">
        <v>0</v>
      </c>
      <c r="BL293" s="14">
        <v>0</v>
      </c>
      <c r="BM293" s="14">
        <v>0</v>
      </c>
      <c r="BN293" s="15">
        <v>0</v>
      </c>
      <c r="BO293" s="27" t="e">
        <f t="shared" si="106"/>
        <v>#DIV/0!</v>
      </c>
      <c r="BP293" s="24">
        <v>0</v>
      </c>
      <c r="BQ293" s="23">
        <v>0</v>
      </c>
      <c r="BR293" s="14">
        <v>0</v>
      </c>
      <c r="BS293" s="14">
        <v>0</v>
      </c>
      <c r="BT293" s="15">
        <v>0</v>
      </c>
      <c r="BU293" s="27" t="e">
        <f t="shared" si="107"/>
        <v>#DIV/0!</v>
      </c>
      <c r="BV293" s="24">
        <v>0</v>
      </c>
    </row>
    <row r="294" spans="2:74">
      <c r="B294" s="17" t="s">
        <v>258</v>
      </c>
      <c r="C294" s="23">
        <v>0</v>
      </c>
      <c r="D294" s="14">
        <v>0</v>
      </c>
      <c r="E294" s="55">
        <v>0</v>
      </c>
      <c r="F294" s="15">
        <v>0</v>
      </c>
      <c r="G294" s="60" t="e">
        <f t="shared" si="96"/>
        <v>#DIV/0!</v>
      </c>
      <c r="H294" s="24">
        <v>0</v>
      </c>
      <c r="I294" s="23">
        <v>0</v>
      </c>
      <c r="J294" s="14">
        <v>0</v>
      </c>
      <c r="K294" s="55">
        <v>0</v>
      </c>
      <c r="L294" s="15">
        <v>0</v>
      </c>
      <c r="M294" s="27" t="e">
        <f t="shared" si="97"/>
        <v>#DIV/0!</v>
      </c>
      <c r="N294" s="24">
        <v>0</v>
      </c>
      <c r="O294" s="23">
        <v>0</v>
      </c>
      <c r="P294" s="14">
        <v>0</v>
      </c>
      <c r="Q294" s="14">
        <v>0</v>
      </c>
      <c r="R294" s="15">
        <v>0</v>
      </c>
      <c r="S294" s="27" t="e">
        <f t="shared" si="98"/>
        <v>#DIV/0!</v>
      </c>
      <c r="T294" s="24">
        <v>0</v>
      </c>
      <c r="U294" s="23">
        <v>0</v>
      </c>
      <c r="V294" s="14">
        <v>0</v>
      </c>
      <c r="W294" s="14">
        <v>0</v>
      </c>
      <c r="X294" s="15">
        <v>0</v>
      </c>
      <c r="Y294" s="27" t="e">
        <f t="shared" si="99"/>
        <v>#DIV/0!</v>
      </c>
      <c r="Z294" s="24">
        <v>0</v>
      </c>
      <c r="AA294" s="23">
        <v>0</v>
      </c>
      <c r="AB294" s="14">
        <v>0</v>
      </c>
      <c r="AC294" s="14">
        <v>0</v>
      </c>
      <c r="AD294" s="15">
        <v>0</v>
      </c>
      <c r="AE294" s="27" t="e">
        <f t="shared" si="100"/>
        <v>#DIV/0!</v>
      </c>
      <c r="AF294" s="24">
        <v>0</v>
      </c>
      <c r="AG294" s="23">
        <v>0</v>
      </c>
      <c r="AH294" s="14">
        <v>0</v>
      </c>
      <c r="AI294" s="14">
        <v>0</v>
      </c>
      <c r="AJ294" s="15">
        <v>0</v>
      </c>
      <c r="AK294" s="27" t="e">
        <f t="shared" si="101"/>
        <v>#DIV/0!</v>
      </c>
      <c r="AL294" s="24">
        <v>0</v>
      </c>
      <c r="AM294" s="23">
        <v>0</v>
      </c>
      <c r="AN294" s="14">
        <v>0</v>
      </c>
      <c r="AO294" s="14">
        <v>0</v>
      </c>
      <c r="AP294" s="15">
        <v>0</v>
      </c>
      <c r="AQ294" s="27" t="e">
        <f t="shared" si="102"/>
        <v>#DIV/0!</v>
      </c>
      <c r="AR294" s="24">
        <v>0</v>
      </c>
      <c r="AS294" s="23">
        <v>0</v>
      </c>
      <c r="AT294" s="14">
        <v>0</v>
      </c>
      <c r="AU294" s="14">
        <v>0</v>
      </c>
      <c r="AV294" s="15">
        <v>0</v>
      </c>
      <c r="AW294" s="27" t="e">
        <f t="shared" si="103"/>
        <v>#DIV/0!</v>
      </c>
      <c r="AX294" s="24">
        <v>0</v>
      </c>
      <c r="AY294" s="23">
        <v>0</v>
      </c>
      <c r="AZ294" s="14">
        <v>0</v>
      </c>
      <c r="BA294" s="14">
        <v>0</v>
      </c>
      <c r="BB294" s="15">
        <v>0</v>
      </c>
      <c r="BC294" s="27" t="e">
        <f t="shared" si="104"/>
        <v>#DIV/0!</v>
      </c>
      <c r="BD294" s="24">
        <v>0</v>
      </c>
      <c r="BE294" s="23">
        <v>0</v>
      </c>
      <c r="BF294" s="14">
        <v>0</v>
      </c>
      <c r="BG294" s="14">
        <v>0</v>
      </c>
      <c r="BH294" s="15">
        <v>0</v>
      </c>
      <c r="BI294" s="27" t="e">
        <f t="shared" si="105"/>
        <v>#DIV/0!</v>
      </c>
      <c r="BJ294" s="24">
        <v>0</v>
      </c>
      <c r="BK294" s="23">
        <v>0</v>
      </c>
      <c r="BL294" s="14">
        <v>0</v>
      </c>
      <c r="BM294" s="14">
        <v>0</v>
      </c>
      <c r="BN294" s="15">
        <v>0</v>
      </c>
      <c r="BO294" s="27" t="e">
        <f t="shared" si="106"/>
        <v>#DIV/0!</v>
      </c>
      <c r="BP294" s="24">
        <v>0</v>
      </c>
      <c r="BQ294" s="23">
        <v>0</v>
      </c>
      <c r="BR294" s="14">
        <v>0</v>
      </c>
      <c r="BS294" s="14">
        <v>0</v>
      </c>
      <c r="BT294" s="15">
        <v>0</v>
      </c>
      <c r="BU294" s="27" t="e">
        <f t="shared" si="107"/>
        <v>#DIV/0!</v>
      </c>
      <c r="BV294" s="24">
        <v>0</v>
      </c>
    </row>
    <row r="295" spans="2:74">
      <c r="B295" s="17" t="s">
        <v>280</v>
      </c>
      <c r="C295" s="23">
        <v>0</v>
      </c>
      <c r="D295" s="14">
        <v>0</v>
      </c>
      <c r="E295" s="55">
        <v>0</v>
      </c>
      <c r="F295" s="15">
        <v>0</v>
      </c>
      <c r="G295" s="60" t="e">
        <f t="shared" si="96"/>
        <v>#DIV/0!</v>
      </c>
      <c r="H295" s="24">
        <v>0</v>
      </c>
      <c r="I295" s="23">
        <v>0</v>
      </c>
      <c r="J295" s="14">
        <v>0</v>
      </c>
      <c r="K295" s="55">
        <v>0</v>
      </c>
      <c r="L295" s="15">
        <v>0</v>
      </c>
      <c r="M295" s="27" t="e">
        <f t="shared" si="97"/>
        <v>#DIV/0!</v>
      </c>
      <c r="N295" s="24">
        <v>0</v>
      </c>
      <c r="O295" s="23">
        <v>0</v>
      </c>
      <c r="P295" s="14">
        <v>0</v>
      </c>
      <c r="Q295" s="14">
        <v>0</v>
      </c>
      <c r="R295" s="15">
        <v>0</v>
      </c>
      <c r="S295" s="27" t="e">
        <f t="shared" si="98"/>
        <v>#DIV/0!</v>
      </c>
      <c r="T295" s="24">
        <v>0</v>
      </c>
      <c r="U295" s="23">
        <v>0</v>
      </c>
      <c r="V295" s="14">
        <v>0</v>
      </c>
      <c r="W295" s="14">
        <v>0</v>
      </c>
      <c r="X295" s="15">
        <v>0</v>
      </c>
      <c r="Y295" s="27" t="e">
        <f t="shared" si="99"/>
        <v>#DIV/0!</v>
      </c>
      <c r="Z295" s="24">
        <v>0</v>
      </c>
      <c r="AA295" s="23">
        <v>0</v>
      </c>
      <c r="AB295" s="14">
        <v>0</v>
      </c>
      <c r="AC295" s="14">
        <v>0</v>
      </c>
      <c r="AD295" s="15">
        <v>0</v>
      </c>
      <c r="AE295" s="27" t="e">
        <f t="shared" si="100"/>
        <v>#DIV/0!</v>
      </c>
      <c r="AF295" s="24">
        <v>0</v>
      </c>
      <c r="AG295" s="23">
        <v>0</v>
      </c>
      <c r="AH295" s="14">
        <v>0</v>
      </c>
      <c r="AI295" s="14">
        <v>0</v>
      </c>
      <c r="AJ295" s="15">
        <v>0</v>
      </c>
      <c r="AK295" s="27" t="e">
        <f t="shared" si="101"/>
        <v>#DIV/0!</v>
      </c>
      <c r="AL295" s="24">
        <v>0</v>
      </c>
      <c r="AM295" s="23">
        <v>0</v>
      </c>
      <c r="AN295" s="14">
        <v>0</v>
      </c>
      <c r="AO295" s="14">
        <v>0</v>
      </c>
      <c r="AP295" s="15">
        <v>0</v>
      </c>
      <c r="AQ295" s="27" t="e">
        <f t="shared" si="102"/>
        <v>#DIV/0!</v>
      </c>
      <c r="AR295" s="24">
        <v>0</v>
      </c>
      <c r="AS295" s="23">
        <v>0</v>
      </c>
      <c r="AT295" s="14">
        <v>0</v>
      </c>
      <c r="AU295" s="14">
        <v>0</v>
      </c>
      <c r="AV295" s="15">
        <v>0</v>
      </c>
      <c r="AW295" s="27" t="e">
        <f t="shared" si="103"/>
        <v>#DIV/0!</v>
      </c>
      <c r="AX295" s="24">
        <v>0</v>
      </c>
      <c r="AY295" s="23">
        <v>0</v>
      </c>
      <c r="AZ295" s="14">
        <v>0</v>
      </c>
      <c r="BA295" s="14">
        <v>0</v>
      </c>
      <c r="BB295" s="15">
        <v>0</v>
      </c>
      <c r="BC295" s="27" t="e">
        <f t="shared" si="104"/>
        <v>#DIV/0!</v>
      </c>
      <c r="BD295" s="24">
        <v>0</v>
      </c>
      <c r="BE295" s="23">
        <v>0</v>
      </c>
      <c r="BF295" s="14">
        <v>0</v>
      </c>
      <c r="BG295" s="14">
        <v>0</v>
      </c>
      <c r="BH295" s="15">
        <v>0</v>
      </c>
      <c r="BI295" s="27" t="e">
        <f t="shared" si="105"/>
        <v>#DIV/0!</v>
      </c>
      <c r="BJ295" s="24">
        <v>0</v>
      </c>
      <c r="BK295" s="23">
        <v>0</v>
      </c>
      <c r="BL295" s="14">
        <v>0</v>
      </c>
      <c r="BM295" s="14">
        <v>0</v>
      </c>
      <c r="BN295" s="15">
        <v>0</v>
      </c>
      <c r="BO295" s="27" t="e">
        <f t="shared" si="106"/>
        <v>#DIV/0!</v>
      </c>
      <c r="BP295" s="24">
        <v>0</v>
      </c>
      <c r="BQ295" s="23">
        <v>0</v>
      </c>
      <c r="BR295" s="14">
        <v>0</v>
      </c>
      <c r="BS295" s="14">
        <v>0</v>
      </c>
      <c r="BT295" s="15">
        <v>0</v>
      </c>
      <c r="BU295" s="27" t="e">
        <f t="shared" si="107"/>
        <v>#DIV/0!</v>
      </c>
      <c r="BV295" s="24">
        <v>0</v>
      </c>
    </row>
    <row r="296" spans="2:74">
      <c r="B296" s="17" t="s">
        <v>282</v>
      </c>
      <c r="C296" s="23">
        <v>0</v>
      </c>
      <c r="D296" s="14">
        <v>0</v>
      </c>
      <c r="E296" s="55">
        <v>0</v>
      </c>
      <c r="F296" s="15">
        <v>0</v>
      </c>
      <c r="G296" s="60" t="e">
        <f t="shared" si="96"/>
        <v>#DIV/0!</v>
      </c>
      <c r="H296" s="24">
        <v>0</v>
      </c>
      <c r="I296" s="23">
        <v>0</v>
      </c>
      <c r="J296" s="14">
        <v>0</v>
      </c>
      <c r="K296" s="55">
        <v>0</v>
      </c>
      <c r="L296" s="15">
        <v>0</v>
      </c>
      <c r="M296" s="27" t="e">
        <f t="shared" si="97"/>
        <v>#DIV/0!</v>
      </c>
      <c r="N296" s="24">
        <v>0</v>
      </c>
      <c r="O296" s="23">
        <v>0</v>
      </c>
      <c r="P296" s="14">
        <v>0</v>
      </c>
      <c r="Q296" s="14">
        <v>0</v>
      </c>
      <c r="R296" s="15">
        <v>0</v>
      </c>
      <c r="S296" s="27" t="e">
        <f t="shared" si="98"/>
        <v>#DIV/0!</v>
      </c>
      <c r="T296" s="24">
        <v>0</v>
      </c>
      <c r="U296" s="23">
        <v>0</v>
      </c>
      <c r="V296" s="14">
        <v>0</v>
      </c>
      <c r="W296" s="14">
        <v>0</v>
      </c>
      <c r="X296" s="15">
        <v>0</v>
      </c>
      <c r="Y296" s="27" t="e">
        <f t="shared" si="99"/>
        <v>#DIV/0!</v>
      </c>
      <c r="Z296" s="24">
        <v>0</v>
      </c>
      <c r="AA296" s="23">
        <v>0</v>
      </c>
      <c r="AB296" s="14">
        <v>0</v>
      </c>
      <c r="AC296" s="14">
        <v>0</v>
      </c>
      <c r="AD296" s="15">
        <v>0</v>
      </c>
      <c r="AE296" s="27" t="e">
        <f t="shared" si="100"/>
        <v>#DIV/0!</v>
      </c>
      <c r="AF296" s="24">
        <v>0</v>
      </c>
      <c r="AG296" s="23">
        <v>0</v>
      </c>
      <c r="AH296" s="14">
        <v>0</v>
      </c>
      <c r="AI296" s="14">
        <v>0</v>
      </c>
      <c r="AJ296" s="15">
        <v>0</v>
      </c>
      <c r="AK296" s="27" t="e">
        <f t="shared" si="101"/>
        <v>#DIV/0!</v>
      </c>
      <c r="AL296" s="24">
        <v>0</v>
      </c>
      <c r="AM296" s="23">
        <v>0</v>
      </c>
      <c r="AN296" s="14">
        <v>0</v>
      </c>
      <c r="AO296" s="14">
        <v>0</v>
      </c>
      <c r="AP296" s="15">
        <v>0</v>
      </c>
      <c r="AQ296" s="27" t="e">
        <f t="shared" si="102"/>
        <v>#DIV/0!</v>
      </c>
      <c r="AR296" s="24">
        <v>0</v>
      </c>
      <c r="AS296" s="23">
        <v>0</v>
      </c>
      <c r="AT296" s="14">
        <v>0</v>
      </c>
      <c r="AU296" s="14">
        <v>0</v>
      </c>
      <c r="AV296" s="15">
        <v>0</v>
      </c>
      <c r="AW296" s="27" t="e">
        <f t="shared" si="103"/>
        <v>#DIV/0!</v>
      </c>
      <c r="AX296" s="24">
        <v>0</v>
      </c>
      <c r="AY296" s="23">
        <v>0</v>
      </c>
      <c r="AZ296" s="14">
        <v>0</v>
      </c>
      <c r="BA296" s="14">
        <v>0</v>
      </c>
      <c r="BB296" s="15">
        <v>0</v>
      </c>
      <c r="BC296" s="27" t="e">
        <f t="shared" si="104"/>
        <v>#DIV/0!</v>
      </c>
      <c r="BD296" s="24">
        <v>0</v>
      </c>
      <c r="BE296" s="23">
        <v>0</v>
      </c>
      <c r="BF296" s="14">
        <v>0</v>
      </c>
      <c r="BG296" s="14">
        <v>0</v>
      </c>
      <c r="BH296" s="15">
        <v>0</v>
      </c>
      <c r="BI296" s="27" t="e">
        <f t="shared" si="105"/>
        <v>#DIV/0!</v>
      </c>
      <c r="BJ296" s="24">
        <v>0</v>
      </c>
      <c r="BK296" s="23">
        <v>0</v>
      </c>
      <c r="BL296" s="14">
        <v>0</v>
      </c>
      <c r="BM296" s="14">
        <v>0</v>
      </c>
      <c r="BN296" s="15">
        <v>0</v>
      </c>
      <c r="BO296" s="27" t="e">
        <f t="shared" si="106"/>
        <v>#DIV/0!</v>
      </c>
      <c r="BP296" s="24">
        <v>0</v>
      </c>
      <c r="BQ296" s="23">
        <v>0</v>
      </c>
      <c r="BR296" s="14">
        <v>0</v>
      </c>
      <c r="BS296" s="14">
        <v>0</v>
      </c>
      <c r="BT296" s="15">
        <v>0</v>
      </c>
      <c r="BU296" s="27" t="e">
        <f t="shared" si="107"/>
        <v>#DIV/0!</v>
      </c>
      <c r="BV296" s="24">
        <v>0</v>
      </c>
    </row>
    <row r="297" spans="2:74">
      <c r="B297" s="17" t="s">
        <v>283</v>
      </c>
      <c r="C297" s="23">
        <v>0</v>
      </c>
      <c r="D297" s="14">
        <v>0</v>
      </c>
      <c r="E297" s="55">
        <v>0</v>
      </c>
      <c r="F297" s="15">
        <v>0</v>
      </c>
      <c r="G297" s="60" t="e">
        <f t="shared" si="96"/>
        <v>#DIV/0!</v>
      </c>
      <c r="H297" s="24">
        <v>0</v>
      </c>
      <c r="I297" s="23">
        <v>0</v>
      </c>
      <c r="J297" s="14">
        <v>0</v>
      </c>
      <c r="K297" s="55">
        <v>0</v>
      </c>
      <c r="L297" s="15">
        <v>0</v>
      </c>
      <c r="M297" s="27" t="e">
        <f t="shared" si="97"/>
        <v>#DIV/0!</v>
      </c>
      <c r="N297" s="24">
        <v>0</v>
      </c>
      <c r="O297" s="23">
        <v>0</v>
      </c>
      <c r="P297" s="14">
        <v>0</v>
      </c>
      <c r="Q297" s="14">
        <v>0</v>
      </c>
      <c r="R297" s="15">
        <v>0</v>
      </c>
      <c r="S297" s="27" t="e">
        <f t="shared" si="98"/>
        <v>#DIV/0!</v>
      </c>
      <c r="T297" s="24">
        <v>0</v>
      </c>
      <c r="U297" s="23">
        <v>0</v>
      </c>
      <c r="V297" s="14">
        <v>0</v>
      </c>
      <c r="W297" s="14">
        <v>0</v>
      </c>
      <c r="X297" s="15">
        <v>0</v>
      </c>
      <c r="Y297" s="27" t="e">
        <f t="shared" si="99"/>
        <v>#DIV/0!</v>
      </c>
      <c r="Z297" s="24">
        <v>0</v>
      </c>
      <c r="AA297" s="23">
        <v>0</v>
      </c>
      <c r="AB297" s="14">
        <v>0</v>
      </c>
      <c r="AC297" s="14">
        <v>0</v>
      </c>
      <c r="AD297" s="15">
        <v>0</v>
      </c>
      <c r="AE297" s="27" t="e">
        <f t="shared" si="100"/>
        <v>#DIV/0!</v>
      </c>
      <c r="AF297" s="24">
        <v>0</v>
      </c>
      <c r="AG297" s="23">
        <v>0</v>
      </c>
      <c r="AH297" s="14">
        <v>0</v>
      </c>
      <c r="AI297" s="14">
        <v>0</v>
      </c>
      <c r="AJ297" s="15">
        <v>0</v>
      </c>
      <c r="AK297" s="27" t="e">
        <f t="shared" si="101"/>
        <v>#DIV/0!</v>
      </c>
      <c r="AL297" s="24">
        <v>0</v>
      </c>
      <c r="AM297" s="23">
        <v>0</v>
      </c>
      <c r="AN297" s="14">
        <v>0</v>
      </c>
      <c r="AO297" s="14">
        <v>0</v>
      </c>
      <c r="AP297" s="15">
        <v>0</v>
      </c>
      <c r="AQ297" s="27" t="e">
        <f t="shared" si="102"/>
        <v>#DIV/0!</v>
      </c>
      <c r="AR297" s="24">
        <v>0</v>
      </c>
      <c r="AS297" s="23">
        <v>0</v>
      </c>
      <c r="AT297" s="14">
        <v>0</v>
      </c>
      <c r="AU297" s="14">
        <v>0</v>
      </c>
      <c r="AV297" s="15">
        <v>0</v>
      </c>
      <c r="AW297" s="27" t="e">
        <f t="shared" si="103"/>
        <v>#DIV/0!</v>
      </c>
      <c r="AX297" s="24">
        <v>0</v>
      </c>
      <c r="AY297" s="23">
        <v>0</v>
      </c>
      <c r="AZ297" s="14">
        <v>0</v>
      </c>
      <c r="BA297" s="14">
        <v>0</v>
      </c>
      <c r="BB297" s="15">
        <v>0</v>
      </c>
      <c r="BC297" s="27" t="e">
        <f t="shared" si="104"/>
        <v>#DIV/0!</v>
      </c>
      <c r="BD297" s="24">
        <v>0</v>
      </c>
      <c r="BE297" s="23">
        <v>0</v>
      </c>
      <c r="BF297" s="14">
        <v>0</v>
      </c>
      <c r="BG297" s="14">
        <v>0</v>
      </c>
      <c r="BH297" s="15">
        <v>0</v>
      </c>
      <c r="BI297" s="27" t="e">
        <f t="shared" si="105"/>
        <v>#DIV/0!</v>
      </c>
      <c r="BJ297" s="24">
        <v>0</v>
      </c>
      <c r="BK297" s="23">
        <v>0</v>
      </c>
      <c r="BL297" s="14">
        <v>0</v>
      </c>
      <c r="BM297" s="14">
        <v>0</v>
      </c>
      <c r="BN297" s="15">
        <v>0</v>
      </c>
      <c r="BO297" s="27" t="e">
        <f t="shared" si="106"/>
        <v>#DIV/0!</v>
      </c>
      <c r="BP297" s="24">
        <v>0</v>
      </c>
      <c r="BQ297" s="23">
        <v>0</v>
      </c>
      <c r="BR297" s="14">
        <v>0</v>
      </c>
      <c r="BS297" s="14">
        <v>0</v>
      </c>
      <c r="BT297" s="15">
        <v>0</v>
      </c>
      <c r="BU297" s="27" t="e">
        <f t="shared" si="107"/>
        <v>#DIV/0!</v>
      </c>
      <c r="BV297" s="24">
        <v>0</v>
      </c>
    </row>
    <row r="298" spans="2:74">
      <c r="B298" s="17" t="s">
        <v>284</v>
      </c>
      <c r="C298" s="23">
        <v>0</v>
      </c>
      <c r="D298" s="14">
        <v>0</v>
      </c>
      <c r="E298" s="55">
        <v>0</v>
      </c>
      <c r="F298" s="15">
        <v>0</v>
      </c>
      <c r="G298" s="60" t="e">
        <f t="shared" si="96"/>
        <v>#DIV/0!</v>
      </c>
      <c r="H298" s="24">
        <v>0</v>
      </c>
      <c r="I298" s="23">
        <v>0</v>
      </c>
      <c r="J298" s="14">
        <v>0</v>
      </c>
      <c r="K298" s="55">
        <v>0</v>
      </c>
      <c r="L298" s="15">
        <v>0</v>
      </c>
      <c r="M298" s="27" t="e">
        <f t="shared" si="97"/>
        <v>#DIV/0!</v>
      </c>
      <c r="N298" s="24">
        <v>0</v>
      </c>
      <c r="O298" s="23">
        <v>0</v>
      </c>
      <c r="P298" s="14">
        <v>0</v>
      </c>
      <c r="Q298" s="14">
        <v>0</v>
      </c>
      <c r="R298" s="15">
        <v>0</v>
      </c>
      <c r="S298" s="27" t="e">
        <f t="shared" si="98"/>
        <v>#DIV/0!</v>
      </c>
      <c r="T298" s="24">
        <v>0</v>
      </c>
      <c r="U298" s="23">
        <v>0</v>
      </c>
      <c r="V298" s="14">
        <v>0</v>
      </c>
      <c r="W298" s="14">
        <v>0</v>
      </c>
      <c r="X298" s="15">
        <v>0</v>
      </c>
      <c r="Y298" s="27" t="e">
        <f t="shared" si="99"/>
        <v>#DIV/0!</v>
      </c>
      <c r="Z298" s="24">
        <v>0</v>
      </c>
      <c r="AA298" s="23">
        <v>0</v>
      </c>
      <c r="AB298" s="14">
        <v>0</v>
      </c>
      <c r="AC298" s="14">
        <v>0</v>
      </c>
      <c r="AD298" s="15">
        <v>0</v>
      </c>
      <c r="AE298" s="27" t="e">
        <f t="shared" si="100"/>
        <v>#DIV/0!</v>
      </c>
      <c r="AF298" s="24">
        <v>0</v>
      </c>
      <c r="AG298" s="23">
        <v>0</v>
      </c>
      <c r="AH298" s="14">
        <v>0</v>
      </c>
      <c r="AI298" s="14">
        <v>0</v>
      </c>
      <c r="AJ298" s="15">
        <v>0</v>
      </c>
      <c r="AK298" s="27" t="e">
        <f t="shared" si="101"/>
        <v>#DIV/0!</v>
      </c>
      <c r="AL298" s="24">
        <v>0</v>
      </c>
      <c r="AM298" s="23">
        <v>0</v>
      </c>
      <c r="AN298" s="14">
        <v>0</v>
      </c>
      <c r="AO298" s="14">
        <v>0</v>
      </c>
      <c r="AP298" s="15">
        <v>0</v>
      </c>
      <c r="AQ298" s="27" t="e">
        <f t="shared" si="102"/>
        <v>#DIV/0!</v>
      </c>
      <c r="AR298" s="24">
        <v>0</v>
      </c>
      <c r="AS298" s="23">
        <v>0</v>
      </c>
      <c r="AT298" s="14">
        <v>0</v>
      </c>
      <c r="AU298" s="14">
        <v>0</v>
      </c>
      <c r="AV298" s="15">
        <v>0</v>
      </c>
      <c r="AW298" s="27" t="e">
        <f t="shared" si="103"/>
        <v>#DIV/0!</v>
      </c>
      <c r="AX298" s="24">
        <v>0</v>
      </c>
      <c r="AY298" s="23">
        <v>0</v>
      </c>
      <c r="AZ298" s="14">
        <v>0</v>
      </c>
      <c r="BA298" s="14">
        <v>0</v>
      </c>
      <c r="BB298" s="15">
        <v>0</v>
      </c>
      <c r="BC298" s="27" t="e">
        <f t="shared" si="104"/>
        <v>#DIV/0!</v>
      </c>
      <c r="BD298" s="24">
        <v>0</v>
      </c>
      <c r="BE298" s="23">
        <v>0</v>
      </c>
      <c r="BF298" s="14">
        <v>0</v>
      </c>
      <c r="BG298" s="14">
        <v>0</v>
      </c>
      <c r="BH298" s="15">
        <v>0</v>
      </c>
      <c r="BI298" s="27" t="e">
        <f t="shared" si="105"/>
        <v>#DIV/0!</v>
      </c>
      <c r="BJ298" s="24">
        <v>0</v>
      </c>
      <c r="BK298" s="23">
        <v>0</v>
      </c>
      <c r="BL298" s="14">
        <v>0</v>
      </c>
      <c r="BM298" s="14">
        <v>0</v>
      </c>
      <c r="BN298" s="15">
        <v>0</v>
      </c>
      <c r="BO298" s="27" t="e">
        <f t="shared" si="106"/>
        <v>#DIV/0!</v>
      </c>
      <c r="BP298" s="24">
        <v>0</v>
      </c>
      <c r="BQ298" s="23">
        <v>0</v>
      </c>
      <c r="BR298" s="14">
        <v>0</v>
      </c>
      <c r="BS298" s="14">
        <v>0</v>
      </c>
      <c r="BT298" s="15">
        <v>0</v>
      </c>
      <c r="BU298" s="27" t="e">
        <f t="shared" si="107"/>
        <v>#DIV/0!</v>
      </c>
      <c r="BV298" s="24">
        <v>0</v>
      </c>
    </row>
    <row r="299" spans="2:74">
      <c r="B299" s="17" t="s">
        <v>285</v>
      </c>
      <c r="C299" s="23">
        <v>0</v>
      </c>
      <c r="D299" s="14">
        <v>0</v>
      </c>
      <c r="E299" s="55">
        <v>0</v>
      </c>
      <c r="F299" s="15">
        <v>0</v>
      </c>
      <c r="G299" s="60" t="e">
        <f t="shared" si="96"/>
        <v>#DIV/0!</v>
      </c>
      <c r="H299" s="24">
        <v>0</v>
      </c>
      <c r="I299" s="23">
        <v>0</v>
      </c>
      <c r="J299" s="14">
        <v>0</v>
      </c>
      <c r="K299" s="55">
        <v>0</v>
      </c>
      <c r="L299" s="15">
        <v>0</v>
      </c>
      <c r="M299" s="27" t="e">
        <f t="shared" si="97"/>
        <v>#DIV/0!</v>
      </c>
      <c r="N299" s="24">
        <v>0</v>
      </c>
      <c r="O299" s="23">
        <v>0</v>
      </c>
      <c r="P299" s="14">
        <v>0</v>
      </c>
      <c r="Q299" s="14">
        <v>0</v>
      </c>
      <c r="R299" s="15">
        <v>0</v>
      </c>
      <c r="S299" s="27" t="e">
        <f t="shared" si="98"/>
        <v>#DIV/0!</v>
      </c>
      <c r="T299" s="24">
        <v>0</v>
      </c>
      <c r="U299" s="23">
        <v>0</v>
      </c>
      <c r="V299" s="14">
        <v>0</v>
      </c>
      <c r="W299" s="14">
        <v>0</v>
      </c>
      <c r="X299" s="15">
        <v>0</v>
      </c>
      <c r="Y299" s="27" t="e">
        <f t="shared" si="99"/>
        <v>#DIV/0!</v>
      </c>
      <c r="Z299" s="24">
        <v>0</v>
      </c>
      <c r="AA299" s="23">
        <v>0</v>
      </c>
      <c r="AB299" s="14">
        <v>0</v>
      </c>
      <c r="AC299" s="14">
        <v>0</v>
      </c>
      <c r="AD299" s="15">
        <v>0</v>
      </c>
      <c r="AE299" s="27" t="e">
        <f t="shared" si="100"/>
        <v>#DIV/0!</v>
      </c>
      <c r="AF299" s="24">
        <v>0</v>
      </c>
      <c r="AG299" s="23">
        <v>0</v>
      </c>
      <c r="AH299" s="14">
        <v>0</v>
      </c>
      <c r="AI299" s="14">
        <v>0</v>
      </c>
      <c r="AJ299" s="15">
        <v>0</v>
      </c>
      <c r="AK299" s="27" t="e">
        <f t="shared" si="101"/>
        <v>#DIV/0!</v>
      </c>
      <c r="AL299" s="24">
        <v>0</v>
      </c>
      <c r="AM299" s="23">
        <v>0</v>
      </c>
      <c r="AN299" s="14">
        <v>0</v>
      </c>
      <c r="AO299" s="14">
        <v>0</v>
      </c>
      <c r="AP299" s="15">
        <v>0</v>
      </c>
      <c r="AQ299" s="27" t="e">
        <f t="shared" si="102"/>
        <v>#DIV/0!</v>
      </c>
      <c r="AR299" s="24">
        <v>0</v>
      </c>
      <c r="AS299" s="23">
        <v>0</v>
      </c>
      <c r="AT299" s="14">
        <v>0</v>
      </c>
      <c r="AU299" s="14">
        <v>0</v>
      </c>
      <c r="AV299" s="15">
        <v>0</v>
      </c>
      <c r="AW299" s="27" t="e">
        <f t="shared" si="103"/>
        <v>#DIV/0!</v>
      </c>
      <c r="AX299" s="24">
        <v>0</v>
      </c>
      <c r="AY299" s="23">
        <v>0</v>
      </c>
      <c r="AZ299" s="14">
        <v>0</v>
      </c>
      <c r="BA299" s="14">
        <v>0</v>
      </c>
      <c r="BB299" s="15">
        <v>0</v>
      </c>
      <c r="BC299" s="27" t="e">
        <f t="shared" si="104"/>
        <v>#DIV/0!</v>
      </c>
      <c r="BD299" s="24">
        <v>0</v>
      </c>
      <c r="BE299" s="23">
        <v>0</v>
      </c>
      <c r="BF299" s="14">
        <v>0</v>
      </c>
      <c r="BG299" s="14">
        <v>0</v>
      </c>
      <c r="BH299" s="15">
        <v>0</v>
      </c>
      <c r="BI299" s="27" t="e">
        <f t="shared" si="105"/>
        <v>#DIV/0!</v>
      </c>
      <c r="BJ299" s="24">
        <v>0</v>
      </c>
      <c r="BK299" s="23">
        <v>0</v>
      </c>
      <c r="BL299" s="14">
        <v>0</v>
      </c>
      <c r="BM299" s="14">
        <v>0</v>
      </c>
      <c r="BN299" s="15">
        <v>0</v>
      </c>
      <c r="BO299" s="27" t="e">
        <f t="shared" si="106"/>
        <v>#DIV/0!</v>
      </c>
      <c r="BP299" s="24">
        <v>0</v>
      </c>
      <c r="BQ299" s="23">
        <v>0</v>
      </c>
      <c r="BR299" s="14">
        <v>0</v>
      </c>
      <c r="BS299" s="14">
        <v>0</v>
      </c>
      <c r="BT299" s="15">
        <v>0</v>
      </c>
      <c r="BU299" s="27" t="e">
        <f t="shared" si="107"/>
        <v>#DIV/0!</v>
      </c>
      <c r="BV299" s="24">
        <v>0</v>
      </c>
    </row>
    <row r="300" spans="2:74">
      <c r="B300" s="17" t="s">
        <v>286</v>
      </c>
      <c r="C300" s="23">
        <v>0</v>
      </c>
      <c r="D300" s="14">
        <v>0</v>
      </c>
      <c r="E300" s="55">
        <v>0</v>
      </c>
      <c r="F300" s="15">
        <v>0</v>
      </c>
      <c r="G300" s="60" t="e">
        <f t="shared" si="96"/>
        <v>#DIV/0!</v>
      </c>
      <c r="H300" s="24">
        <v>0</v>
      </c>
      <c r="I300" s="23">
        <v>0</v>
      </c>
      <c r="J300" s="14">
        <v>0</v>
      </c>
      <c r="K300" s="55">
        <v>0</v>
      </c>
      <c r="L300" s="15">
        <v>0</v>
      </c>
      <c r="M300" s="27" t="e">
        <f t="shared" si="97"/>
        <v>#DIV/0!</v>
      </c>
      <c r="N300" s="24">
        <v>0</v>
      </c>
      <c r="O300" s="23">
        <v>0</v>
      </c>
      <c r="P300" s="14">
        <v>0</v>
      </c>
      <c r="Q300" s="14">
        <v>0</v>
      </c>
      <c r="R300" s="15">
        <v>0</v>
      </c>
      <c r="S300" s="27" t="e">
        <f t="shared" si="98"/>
        <v>#DIV/0!</v>
      </c>
      <c r="T300" s="24">
        <v>0</v>
      </c>
      <c r="U300" s="23">
        <v>0</v>
      </c>
      <c r="V300" s="14">
        <v>0</v>
      </c>
      <c r="W300" s="14">
        <v>0</v>
      </c>
      <c r="X300" s="15">
        <v>0</v>
      </c>
      <c r="Y300" s="27" t="e">
        <f t="shared" si="99"/>
        <v>#DIV/0!</v>
      </c>
      <c r="Z300" s="24">
        <v>0</v>
      </c>
      <c r="AA300" s="23">
        <v>0</v>
      </c>
      <c r="AB300" s="14">
        <v>0</v>
      </c>
      <c r="AC300" s="14">
        <v>0</v>
      </c>
      <c r="AD300" s="15">
        <v>0</v>
      </c>
      <c r="AE300" s="27" t="e">
        <f t="shared" si="100"/>
        <v>#DIV/0!</v>
      </c>
      <c r="AF300" s="24">
        <v>0</v>
      </c>
      <c r="AG300" s="23">
        <v>0</v>
      </c>
      <c r="AH300" s="14">
        <v>0</v>
      </c>
      <c r="AI300" s="14">
        <v>0</v>
      </c>
      <c r="AJ300" s="15">
        <v>0</v>
      </c>
      <c r="AK300" s="27" t="e">
        <f t="shared" si="101"/>
        <v>#DIV/0!</v>
      </c>
      <c r="AL300" s="24">
        <v>0</v>
      </c>
      <c r="AM300" s="23">
        <v>0</v>
      </c>
      <c r="AN300" s="14">
        <v>0</v>
      </c>
      <c r="AO300" s="14">
        <v>0</v>
      </c>
      <c r="AP300" s="15">
        <v>0</v>
      </c>
      <c r="AQ300" s="27" t="e">
        <f t="shared" si="102"/>
        <v>#DIV/0!</v>
      </c>
      <c r="AR300" s="24">
        <v>0</v>
      </c>
      <c r="AS300" s="23">
        <v>0</v>
      </c>
      <c r="AT300" s="14">
        <v>0</v>
      </c>
      <c r="AU300" s="14">
        <v>0</v>
      </c>
      <c r="AV300" s="15">
        <v>0</v>
      </c>
      <c r="AW300" s="27" t="e">
        <f t="shared" si="103"/>
        <v>#DIV/0!</v>
      </c>
      <c r="AX300" s="24">
        <v>0</v>
      </c>
      <c r="AY300" s="23">
        <v>0</v>
      </c>
      <c r="AZ300" s="14">
        <v>0</v>
      </c>
      <c r="BA300" s="14">
        <v>0</v>
      </c>
      <c r="BB300" s="15">
        <v>0</v>
      </c>
      <c r="BC300" s="27" t="e">
        <f t="shared" si="104"/>
        <v>#DIV/0!</v>
      </c>
      <c r="BD300" s="24">
        <v>0</v>
      </c>
      <c r="BE300" s="23">
        <v>0</v>
      </c>
      <c r="BF300" s="14">
        <v>0</v>
      </c>
      <c r="BG300" s="14">
        <v>0</v>
      </c>
      <c r="BH300" s="15">
        <v>0</v>
      </c>
      <c r="BI300" s="27" t="e">
        <f t="shared" si="105"/>
        <v>#DIV/0!</v>
      </c>
      <c r="BJ300" s="24">
        <v>0</v>
      </c>
      <c r="BK300" s="23">
        <v>0</v>
      </c>
      <c r="BL300" s="14">
        <v>0</v>
      </c>
      <c r="BM300" s="14">
        <v>0</v>
      </c>
      <c r="BN300" s="15">
        <v>0</v>
      </c>
      <c r="BO300" s="27" t="e">
        <f t="shared" si="106"/>
        <v>#DIV/0!</v>
      </c>
      <c r="BP300" s="24">
        <v>0</v>
      </c>
      <c r="BQ300" s="23">
        <v>0</v>
      </c>
      <c r="BR300" s="14">
        <v>0</v>
      </c>
      <c r="BS300" s="14">
        <v>0</v>
      </c>
      <c r="BT300" s="15">
        <v>0</v>
      </c>
      <c r="BU300" s="27" t="e">
        <f t="shared" si="107"/>
        <v>#DIV/0!</v>
      </c>
      <c r="BV300" s="24">
        <v>0</v>
      </c>
    </row>
    <row r="301" spans="2:74">
      <c r="B301" s="17" t="s">
        <v>210</v>
      </c>
      <c r="C301" s="23">
        <v>0</v>
      </c>
      <c r="D301" s="14">
        <v>0</v>
      </c>
      <c r="E301" s="55">
        <v>0</v>
      </c>
      <c r="F301" s="15">
        <v>0</v>
      </c>
      <c r="G301" s="60" t="e">
        <f t="shared" si="96"/>
        <v>#DIV/0!</v>
      </c>
      <c r="H301" s="24">
        <v>0</v>
      </c>
      <c r="I301" s="23">
        <v>0</v>
      </c>
      <c r="J301" s="14">
        <v>0</v>
      </c>
      <c r="K301" s="55">
        <v>0</v>
      </c>
      <c r="L301" s="15">
        <v>0</v>
      </c>
      <c r="M301" s="27" t="e">
        <f t="shared" si="97"/>
        <v>#DIV/0!</v>
      </c>
      <c r="N301" s="24">
        <v>0</v>
      </c>
      <c r="O301" s="23">
        <v>0</v>
      </c>
      <c r="P301" s="14">
        <v>0</v>
      </c>
      <c r="Q301">
        <v>0</v>
      </c>
      <c r="R301">
        <v>0</v>
      </c>
      <c r="S301" t="e">
        <f t="shared" si="98"/>
        <v>#DIV/0!</v>
      </c>
      <c r="T301">
        <v>0</v>
      </c>
      <c r="U301">
        <v>0</v>
      </c>
      <c r="V301">
        <v>0</v>
      </c>
      <c r="W301">
        <v>0</v>
      </c>
      <c r="X301">
        <v>0</v>
      </c>
      <c r="Y301" t="e">
        <f t="shared" si="99"/>
        <v>#DIV/0!</v>
      </c>
      <c r="Z301">
        <v>0</v>
      </c>
      <c r="AA301">
        <v>0</v>
      </c>
      <c r="AB301">
        <v>0</v>
      </c>
      <c r="AC301">
        <v>0</v>
      </c>
      <c r="AD301">
        <v>0</v>
      </c>
      <c r="AE301" t="e">
        <f t="shared" si="100"/>
        <v>#DIV/0!</v>
      </c>
      <c r="AF301">
        <v>0</v>
      </c>
      <c r="AG301">
        <v>0</v>
      </c>
      <c r="AH301">
        <v>0</v>
      </c>
      <c r="AI301">
        <v>0</v>
      </c>
      <c r="AJ301">
        <v>0</v>
      </c>
      <c r="AK301" t="e">
        <f t="shared" si="101"/>
        <v>#DIV/0!</v>
      </c>
      <c r="AL301">
        <v>0</v>
      </c>
      <c r="AM301">
        <v>0</v>
      </c>
      <c r="AN301">
        <v>0</v>
      </c>
      <c r="AO301">
        <v>0</v>
      </c>
      <c r="AP301">
        <v>0</v>
      </c>
      <c r="AQ301" t="e">
        <f t="shared" si="102"/>
        <v>#DIV/0!</v>
      </c>
      <c r="AR301">
        <v>0</v>
      </c>
      <c r="AS301">
        <v>0</v>
      </c>
      <c r="AT301">
        <v>0</v>
      </c>
      <c r="AU301">
        <v>0</v>
      </c>
      <c r="AV301">
        <v>0</v>
      </c>
      <c r="AW301" t="e">
        <f t="shared" si="103"/>
        <v>#DIV/0!</v>
      </c>
      <c r="AX301">
        <v>0</v>
      </c>
      <c r="AY301">
        <v>0</v>
      </c>
      <c r="AZ301">
        <v>0</v>
      </c>
      <c r="BA301">
        <v>0</v>
      </c>
      <c r="BB301">
        <v>0</v>
      </c>
      <c r="BC301" t="e">
        <f t="shared" si="104"/>
        <v>#DIV/0!</v>
      </c>
      <c r="BD301">
        <v>0</v>
      </c>
      <c r="BE301">
        <v>0</v>
      </c>
      <c r="BF301">
        <v>0</v>
      </c>
      <c r="BG301">
        <v>0</v>
      </c>
      <c r="BH301">
        <v>0</v>
      </c>
      <c r="BI301" t="e">
        <f t="shared" si="105"/>
        <v>#DIV/0!</v>
      </c>
      <c r="BJ301">
        <v>0</v>
      </c>
      <c r="BK301">
        <v>0</v>
      </c>
      <c r="BL301">
        <v>0</v>
      </c>
      <c r="BM301">
        <v>0</v>
      </c>
      <c r="BN301">
        <v>0</v>
      </c>
      <c r="BO301" t="e">
        <f t="shared" si="106"/>
        <v>#DIV/0!</v>
      </c>
      <c r="BP301">
        <v>0</v>
      </c>
      <c r="BQ301">
        <v>0</v>
      </c>
      <c r="BR301">
        <v>0</v>
      </c>
      <c r="BS301">
        <v>0</v>
      </c>
      <c r="BT301">
        <v>0</v>
      </c>
      <c r="BU301" t="e">
        <f t="shared" si="107"/>
        <v>#DIV/0!</v>
      </c>
      <c r="BV301">
        <v>0</v>
      </c>
    </row>
    <row r="302" spans="2:74">
      <c r="B302" t="s">
        <v>780</v>
      </c>
      <c r="C302">
        <v>0</v>
      </c>
      <c r="D302">
        <v>0</v>
      </c>
      <c r="E302">
        <v>0</v>
      </c>
      <c r="F302">
        <v>0</v>
      </c>
      <c r="G302" t="e">
        <f t="shared" si="96"/>
        <v>#DIV/0!</v>
      </c>
      <c r="H302">
        <v>0</v>
      </c>
      <c r="I302">
        <v>0</v>
      </c>
      <c r="J302">
        <v>0</v>
      </c>
      <c r="K302">
        <v>0</v>
      </c>
      <c r="L302">
        <v>0</v>
      </c>
      <c r="M302" t="e">
        <f t="shared" si="97"/>
        <v>#DIV/0!</v>
      </c>
      <c r="N302">
        <v>0</v>
      </c>
      <c r="O302">
        <v>0</v>
      </c>
      <c r="P302">
        <v>0</v>
      </c>
      <c r="Q302">
        <v>0</v>
      </c>
      <c r="R302">
        <v>0</v>
      </c>
      <c r="S302" t="e">
        <f t="shared" si="98"/>
        <v>#DIV/0!</v>
      </c>
      <c r="T302">
        <v>0</v>
      </c>
      <c r="U302">
        <v>0</v>
      </c>
      <c r="V302">
        <v>0</v>
      </c>
      <c r="W302">
        <v>0</v>
      </c>
      <c r="X302">
        <v>0</v>
      </c>
      <c r="Y302" t="e">
        <f t="shared" si="99"/>
        <v>#DIV/0!</v>
      </c>
      <c r="Z302">
        <v>0</v>
      </c>
      <c r="AA302">
        <v>0</v>
      </c>
      <c r="AB302">
        <v>0</v>
      </c>
      <c r="AC302">
        <v>0</v>
      </c>
      <c r="AD302">
        <v>0</v>
      </c>
      <c r="AE302" t="e">
        <f t="shared" si="100"/>
        <v>#DIV/0!</v>
      </c>
      <c r="AF302">
        <v>0</v>
      </c>
      <c r="AG302">
        <v>0</v>
      </c>
      <c r="AH302">
        <v>0</v>
      </c>
      <c r="AI302">
        <v>0</v>
      </c>
      <c r="AJ302">
        <v>0</v>
      </c>
      <c r="AK302" t="e">
        <f t="shared" si="101"/>
        <v>#DIV/0!</v>
      </c>
      <c r="AL302">
        <v>0</v>
      </c>
      <c r="AM302">
        <v>0</v>
      </c>
      <c r="AN302">
        <v>0</v>
      </c>
      <c r="AO302">
        <v>0</v>
      </c>
      <c r="AP302">
        <v>0</v>
      </c>
      <c r="AQ302" t="e">
        <f t="shared" si="102"/>
        <v>#DIV/0!</v>
      </c>
      <c r="AR302">
        <v>0</v>
      </c>
      <c r="AS302">
        <v>0</v>
      </c>
      <c r="AT302">
        <v>0</v>
      </c>
      <c r="AU302">
        <v>0</v>
      </c>
      <c r="AV302">
        <v>0</v>
      </c>
      <c r="AW302" t="e">
        <f t="shared" si="103"/>
        <v>#DIV/0!</v>
      </c>
      <c r="AX302">
        <v>0</v>
      </c>
      <c r="AY302">
        <v>0</v>
      </c>
      <c r="AZ302">
        <v>0</v>
      </c>
      <c r="BA302">
        <v>0</v>
      </c>
      <c r="BB302">
        <v>0</v>
      </c>
      <c r="BC302" t="e">
        <f t="shared" si="104"/>
        <v>#DIV/0!</v>
      </c>
      <c r="BD302">
        <v>0</v>
      </c>
      <c r="BE302">
        <v>0</v>
      </c>
      <c r="BF302">
        <v>0</v>
      </c>
      <c r="BG302">
        <v>0</v>
      </c>
      <c r="BH302">
        <v>0</v>
      </c>
      <c r="BI302" t="e">
        <f t="shared" si="105"/>
        <v>#DIV/0!</v>
      </c>
      <c r="BJ302">
        <v>0</v>
      </c>
      <c r="BK302">
        <v>0</v>
      </c>
      <c r="BL302">
        <v>0</v>
      </c>
      <c r="BM302">
        <v>0</v>
      </c>
      <c r="BN302">
        <v>0</v>
      </c>
      <c r="BO302" t="e">
        <f t="shared" si="106"/>
        <v>#DIV/0!</v>
      </c>
      <c r="BP302">
        <v>0</v>
      </c>
      <c r="BQ302">
        <v>0</v>
      </c>
      <c r="BR302">
        <v>0</v>
      </c>
      <c r="BS302">
        <v>0</v>
      </c>
      <c r="BT302">
        <v>0</v>
      </c>
      <c r="BU302" t="e">
        <f t="shared" si="107"/>
        <v>#DIV/0!</v>
      </c>
      <c r="BV302">
        <v>0</v>
      </c>
    </row>
    <row r="303" spans="2:74">
      <c r="B303" t="s">
        <v>781</v>
      </c>
      <c r="C303">
        <v>0</v>
      </c>
      <c r="D303">
        <v>0</v>
      </c>
      <c r="E303">
        <v>0</v>
      </c>
      <c r="F303">
        <v>0</v>
      </c>
      <c r="G303" t="e">
        <f t="shared" si="96"/>
        <v>#DIV/0!</v>
      </c>
      <c r="H303">
        <v>0</v>
      </c>
      <c r="I303">
        <v>0</v>
      </c>
      <c r="J303">
        <v>0</v>
      </c>
      <c r="K303">
        <v>0</v>
      </c>
      <c r="L303">
        <v>0</v>
      </c>
      <c r="M303" t="e">
        <f t="shared" si="97"/>
        <v>#DIV/0!</v>
      </c>
      <c r="N303">
        <v>0</v>
      </c>
      <c r="O303">
        <v>0</v>
      </c>
      <c r="P303">
        <v>0</v>
      </c>
      <c r="Q303">
        <v>0</v>
      </c>
      <c r="R303">
        <v>0</v>
      </c>
      <c r="S303" t="e">
        <f t="shared" si="98"/>
        <v>#DIV/0!</v>
      </c>
      <c r="T303">
        <v>0</v>
      </c>
      <c r="U303">
        <v>0</v>
      </c>
      <c r="V303">
        <v>0</v>
      </c>
      <c r="W303">
        <v>0</v>
      </c>
      <c r="X303">
        <v>0</v>
      </c>
      <c r="Y303" t="e">
        <f t="shared" si="99"/>
        <v>#DIV/0!</v>
      </c>
      <c r="Z303">
        <v>0</v>
      </c>
      <c r="AA303">
        <v>0</v>
      </c>
      <c r="AB303">
        <v>0</v>
      </c>
      <c r="AC303">
        <v>0</v>
      </c>
      <c r="AD303">
        <v>0</v>
      </c>
      <c r="AE303" t="e">
        <f t="shared" si="100"/>
        <v>#DIV/0!</v>
      </c>
      <c r="AF303">
        <v>0</v>
      </c>
      <c r="AG303">
        <v>0</v>
      </c>
      <c r="AH303">
        <v>0</v>
      </c>
      <c r="AI303">
        <v>0</v>
      </c>
      <c r="AJ303">
        <v>0</v>
      </c>
      <c r="AK303" t="e">
        <f t="shared" si="101"/>
        <v>#DIV/0!</v>
      </c>
      <c r="AL303">
        <v>0</v>
      </c>
      <c r="AM303">
        <v>0</v>
      </c>
      <c r="AN303">
        <v>0</v>
      </c>
      <c r="AO303">
        <v>0</v>
      </c>
      <c r="AP303">
        <v>0</v>
      </c>
      <c r="AQ303" t="e">
        <f t="shared" si="102"/>
        <v>#DIV/0!</v>
      </c>
      <c r="AR303">
        <v>0</v>
      </c>
      <c r="AS303">
        <v>0</v>
      </c>
      <c r="AT303">
        <v>0</v>
      </c>
      <c r="AU303">
        <v>0</v>
      </c>
      <c r="AV303">
        <v>0</v>
      </c>
      <c r="AW303" t="e">
        <f t="shared" si="103"/>
        <v>#DIV/0!</v>
      </c>
      <c r="AX303">
        <v>0</v>
      </c>
      <c r="AY303">
        <v>0</v>
      </c>
      <c r="AZ303">
        <v>0</v>
      </c>
      <c r="BA303">
        <v>0</v>
      </c>
      <c r="BB303">
        <v>0</v>
      </c>
      <c r="BC303" t="e">
        <f t="shared" si="104"/>
        <v>#DIV/0!</v>
      </c>
      <c r="BD303">
        <v>0</v>
      </c>
      <c r="BE303">
        <v>0</v>
      </c>
      <c r="BF303">
        <v>0</v>
      </c>
      <c r="BG303">
        <v>0</v>
      </c>
      <c r="BH303">
        <v>0</v>
      </c>
      <c r="BI303" t="e">
        <f t="shared" si="105"/>
        <v>#DIV/0!</v>
      </c>
      <c r="BJ303">
        <v>0</v>
      </c>
      <c r="BK303">
        <v>0</v>
      </c>
      <c r="BL303">
        <v>0</v>
      </c>
      <c r="BM303">
        <v>0</v>
      </c>
      <c r="BN303">
        <v>0</v>
      </c>
      <c r="BO303" t="e">
        <f t="shared" si="106"/>
        <v>#DIV/0!</v>
      </c>
      <c r="BP303">
        <v>0</v>
      </c>
      <c r="BQ303">
        <v>0</v>
      </c>
      <c r="BR303">
        <v>0</v>
      </c>
      <c r="BS303">
        <v>0</v>
      </c>
      <c r="BT303">
        <v>0</v>
      </c>
      <c r="BU303" t="e">
        <f t="shared" si="107"/>
        <v>#DIV/0!</v>
      </c>
      <c r="BV303">
        <v>0</v>
      </c>
    </row>
    <row r="304" spans="2:74">
      <c r="B304" t="s">
        <v>181</v>
      </c>
      <c r="C304">
        <v>0</v>
      </c>
      <c r="D304">
        <v>0</v>
      </c>
      <c r="E304">
        <v>0</v>
      </c>
      <c r="F304">
        <v>0</v>
      </c>
      <c r="G304" t="e">
        <f t="shared" si="96"/>
        <v>#DIV/0!</v>
      </c>
      <c r="H304">
        <v>0</v>
      </c>
      <c r="I304">
        <v>0</v>
      </c>
      <c r="J304">
        <v>0</v>
      </c>
      <c r="K304">
        <v>0</v>
      </c>
      <c r="L304">
        <v>0</v>
      </c>
      <c r="M304" t="e">
        <f t="shared" si="97"/>
        <v>#DIV/0!</v>
      </c>
      <c r="N304">
        <v>0</v>
      </c>
      <c r="O304">
        <v>0</v>
      </c>
      <c r="P304">
        <v>0</v>
      </c>
      <c r="Q304">
        <v>0</v>
      </c>
      <c r="R304">
        <v>0</v>
      </c>
      <c r="S304" t="e">
        <f t="shared" si="98"/>
        <v>#DIV/0!</v>
      </c>
      <c r="T304">
        <v>0</v>
      </c>
      <c r="U304">
        <v>0</v>
      </c>
      <c r="V304">
        <v>0</v>
      </c>
      <c r="W304">
        <v>0</v>
      </c>
      <c r="X304">
        <v>0</v>
      </c>
      <c r="Y304" t="e">
        <f t="shared" si="99"/>
        <v>#DIV/0!</v>
      </c>
      <c r="Z304">
        <v>0</v>
      </c>
      <c r="AA304">
        <v>0</v>
      </c>
      <c r="AB304">
        <v>0</v>
      </c>
      <c r="AC304">
        <v>0</v>
      </c>
      <c r="AD304">
        <v>0</v>
      </c>
      <c r="AE304" t="e">
        <f t="shared" si="100"/>
        <v>#DIV/0!</v>
      </c>
      <c r="AF304">
        <v>0</v>
      </c>
      <c r="AG304">
        <v>0</v>
      </c>
      <c r="AH304">
        <v>0</v>
      </c>
      <c r="AI304">
        <v>0</v>
      </c>
      <c r="AJ304">
        <v>0</v>
      </c>
      <c r="AK304" t="e">
        <f t="shared" si="101"/>
        <v>#DIV/0!</v>
      </c>
      <c r="AL304">
        <v>0</v>
      </c>
      <c r="AM304">
        <v>0</v>
      </c>
      <c r="AN304">
        <v>0</v>
      </c>
      <c r="AO304">
        <v>0</v>
      </c>
      <c r="AP304">
        <v>0</v>
      </c>
      <c r="AQ304" t="e">
        <f t="shared" si="102"/>
        <v>#DIV/0!</v>
      </c>
      <c r="AR304">
        <v>0</v>
      </c>
      <c r="AS304">
        <v>0</v>
      </c>
      <c r="AT304">
        <v>0</v>
      </c>
      <c r="AU304">
        <v>0</v>
      </c>
      <c r="AV304">
        <v>0</v>
      </c>
      <c r="AW304" t="e">
        <f t="shared" si="103"/>
        <v>#DIV/0!</v>
      </c>
      <c r="AX304">
        <v>0</v>
      </c>
      <c r="AY304">
        <v>0</v>
      </c>
      <c r="AZ304">
        <v>0</v>
      </c>
      <c r="BA304">
        <v>0</v>
      </c>
      <c r="BB304">
        <v>0</v>
      </c>
      <c r="BC304" t="e">
        <f t="shared" si="104"/>
        <v>#DIV/0!</v>
      </c>
      <c r="BD304">
        <v>0</v>
      </c>
      <c r="BE304">
        <v>0</v>
      </c>
      <c r="BF304">
        <v>0</v>
      </c>
      <c r="BG304">
        <v>0</v>
      </c>
      <c r="BH304">
        <v>0</v>
      </c>
      <c r="BI304" t="e">
        <f t="shared" si="105"/>
        <v>#DIV/0!</v>
      </c>
      <c r="BJ304">
        <v>0</v>
      </c>
      <c r="BK304">
        <v>0</v>
      </c>
      <c r="BL304">
        <v>0</v>
      </c>
      <c r="BM304">
        <v>0</v>
      </c>
      <c r="BN304">
        <v>0</v>
      </c>
      <c r="BO304" t="e">
        <f t="shared" si="106"/>
        <v>#DIV/0!</v>
      </c>
      <c r="BP304">
        <v>0</v>
      </c>
      <c r="BQ304">
        <v>0</v>
      </c>
      <c r="BR304">
        <v>0</v>
      </c>
      <c r="BS304">
        <v>0</v>
      </c>
      <c r="BT304">
        <v>0</v>
      </c>
      <c r="BU304" t="e">
        <f t="shared" si="107"/>
        <v>#DIV/0!</v>
      </c>
      <c r="BV304">
        <v>0</v>
      </c>
    </row>
    <row r="305" spans="2:74">
      <c r="B305" t="s">
        <v>287</v>
      </c>
      <c r="C305">
        <v>0</v>
      </c>
      <c r="D305">
        <v>0</v>
      </c>
      <c r="E305">
        <v>0</v>
      </c>
      <c r="F305">
        <v>0</v>
      </c>
      <c r="G305" t="e">
        <f t="shared" si="96"/>
        <v>#DIV/0!</v>
      </c>
      <c r="H305">
        <v>0</v>
      </c>
      <c r="I305">
        <v>0</v>
      </c>
      <c r="J305">
        <v>0</v>
      </c>
      <c r="K305">
        <v>0</v>
      </c>
      <c r="L305">
        <v>0</v>
      </c>
      <c r="M305" t="e">
        <f t="shared" si="97"/>
        <v>#DIV/0!</v>
      </c>
      <c r="N305">
        <v>0</v>
      </c>
      <c r="O305">
        <v>0</v>
      </c>
      <c r="P305">
        <v>0</v>
      </c>
      <c r="Q305">
        <v>0</v>
      </c>
      <c r="R305">
        <v>0</v>
      </c>
      <c r="S305" t="e">
        <f t="shared" si="98"/>
        <v>#DIV/0!</v>
      </c>
      <c r="T305">
        <v>0</v>
      </c>
      <c r="U305">
        <v>0</v>
      </c>
      <c r="V305">
        <v>0</v>
      </c>
      <c r="W305">
        <v>0</v>
      </c>
      <c r="X305">
        <v>0</v>
      </c>
      <c r="Y305" t="e">
        <f t="shared" si="99"/>
        <v>#DIV/0!</v>
      </c>
      <c r="Z305">
        <v>0</v>
      </c>
      <c r="AA305">
        <v>0</v>
      </c>
      <c r="AB305">
        <v>0</v>
      </c>
      <c r="AC305">
        <v>0</v>
      </c>
      <c r="AD305">
        <v>0</v>
      </c>
      <c r="AE305" t="e">
        <f t="shared" si="100"/>
        <v>#DIV/0!</v>
      </c>
      <c r="AF305">
        <v>0</v>
      </c>
      <c r="AG305">
        <v>0</v>
      </c>
      <c r="AH305">
        <v>0</v>
      </c>
      <c r="AI305">
        <v>0</v>
      </c>
      <c r="AJ305">
        <v>0</v>
      </c>
      <c r="AK305" t="e">
        <f t="shared" si="101"/>
        <v>#DIV/0!</v>
      </c>
      <c r="AL305">
        <v>0</v>
      </c>
      <c r="AM305">
        <v>0</v>
      </c>
      <c r="AN305">
        <v>0</v>
      </c>
      <c r="AO305">
        <v>0</v>
      </c>
      <c r="AP305">
        <v>0</v>
      </c>
      <c r="AQ305" t="e">
        <f t="shared" si="102"/>
        <v>#DIV/0!</v>
      </c>
      <c r="AR305">
        <v>0</v>
      </c>
      <c r="AS305">
        <v>0</v>
      </c>
      <c r="AT305">
        <v>0</v>
      </c>
      <c r="AU305">
        <v>0</v>
      </c>
      <c r="AV305">
        <v>0</v>
      </c>
      <c r="AW305" t="e">
        <f t="shared" si="103"/>
        <v>#DIV/0!</v>
      </c>
      <c r="AX305">
        <v>0</v>
      </c>
      <c r="AY305">
        <v>0</v>
      </c>
      <c r="AZ305">
        <v>0</v>
      </c>
      <c r="BA305">
        <v>0</v>
      </c>
      <c r="BB305">
        <v>0</v>
      </c>
      <c r="BC305" t="e">
        <f t="shared" si="104"/>
        <v>#DIV/0!</v>
      </c>
      <c r="BD305">
        <v>0</v>
      </c>
      <c r="BE305">
        <v>0</v>
      </c>
      <c r="BF305">
        <v>0</v>
      </c>
      <c r="BG305">
        <v>0</v>
      </c>
      <c r="BH305">
        <v>0</v>
      </c>
      <c r="BI305" t="e">
        <f t="shared" si="105"/>
        <v>#DIV/0!</v>
      </c>
      <c r="BJ305">
        <v>0</v>
      </c>
      <c r="BK305">
        <v>0</v>
      </c>
      <c r="BL305">
        <v>0</v>
      </c>
      <c r="BM305">
        <v>0</v>
      </c>
      <c r="BN305">
        <v>0</v>
      </c>
      <c r="BO305" t="e">
        <f t="shared" si="106"/>
        <v>#DIV/0!</v>
      </c>
      <c r="BP305">
        <v>0</v>
      </c>
      <c r="BQ305">
        <v>0</v>
      </c>
      <c r="BR305">
        <v>0</v>
      </c>
      <c r="BS305">
        <v>0</v>
      </c>
      <c r="BT305">
        <v>0</v>
      </c>
      <c r="BU305" t="e">
        <f t="shared" si="107"/>
        <v>#DIV/0!</v>
      </c>
      <c r="BV305">
        <v>0</v>
      </c>
    </row>
    <row r="306" spans="2:74">
      <c r="B306" t="s">
        <v>182</v>
      </c>
      <c r="C306">
        <v>0</v>
      </c>
      <c r="D306">
        <v>0</v>
      </c>
      <c r="E306">
        <v>0</v>
      </c>
      <c r="F306">
        <v>0</v>
      </c>
      <c r="G306" t="e">
        <f t="shared" si="96"/>
        <v>#DIV/0!</v>
      </c>
      <c r="H306">
        <v>0</v>
      </c>
      <c r="I306">
        <v>0</v>
      </c>
      <c r="J306">
        <v>0</v>
      </c>
      <c r="K306">
        <v>0</v>
      </c>
      <c r="L306">
        <v>0</v>
      </c>
      <c r="M306" t="e">
        <f t="shared" si="97"/>
        <v>#DIV/0!</v>
      </c>
      <c r="N306">
        <v>0</v>
      </c>
      <c r="O306">
        <v>0</v>
      </c>
      <c r="P306">
        <v>0</v>
      </c>
      <c r="Q306">
        <v>0</v>
      </c>
      <c r="R306">
        <v>0</v>
      </c>
      <c r="S306" t="e">
        <f t="shared" si="98"/>
        <v>#DIV/0!</v>
      </c>
      <c r="T306">
        <v>0</v>
      </c>
      <c r="U306">
        <v>0</v>
      </c>
      <c r="V306">
        <v>0</v>
      </c>
      <c r="W306">
        <v>0</v>
      </c>
      <c r="X306">
        <v>0</v>
      </c>
      <c r="Y306" t="e">
        <f t="shared" si="99"/>
        <v>#DIV/0!</v>
      </c>
      <c r="Z306">
        <v>0</v>
      </c>
      <c r="AA306">
        <v>0</v>
      </c>
      <c r="AB306">
        <v>0</v>
      </c>
      <c r="AC306">
        <v>0</v>
      </c>
      <c r="AD306">
        <v>0</v>
      </c>
      <c r="AE306" t="e">
        <f t="shared" si="100"/>
        <v>#DIV/0!</v>
      </c>
      <c r="AF306">
        <v>0</v>
      </c>
      <c r="AG306">
        <v>0</v>
      </c>
      <c r="AH306">
        <v>0</v>
      </c>
      <c r="AI306">
        <v>0</v>
      </c>
      <c r="AJ306">
        <v>0</v>
      </c>
      <c r="AK306" t="e">
        <f t="shared" si="101"/>
        <v>#DIV/0!</v>
      </c>
      <c r="AL306">
        <v>0</v>
      </c>
      <c r="AM306">
        <v>0</v>
      </c>
      <c r="AN306">
        <v>0</v>
      </c>
      <c r="AO306">
        <v>0</v>
      </c>
      <c r="AP306">
        <v>0</v>
      </c>
      <c r="AQ306" t="e">
        <f t="shared" si="102"/>
        <v>#DIV/0!</v>
      </c>
      <c r="AR306">
        <v>0</v>
      </c>
      <c r="AS306">
        <v>0</v>
      </c>
      <c r="AT306">
        <v>0</v>
      </c>
      <c r="AU306">
        <v>0</v>
      </c>
      <c r="AV306">
        <v>0</v>
      </c>
      <c r="AW306" t="e">
        <f t="shared" si="103"/>
        <v>#DIV/0!</v>
      </c>
      <c r="AX306">
        <v>0</v>
      </c>
      <c r="AY306">
        <v>0</v>
      </c>
      <c r="AZ306">
        <v>0</v>
      </c>
      <c r="BA306">
        <v>0</v>
      </c>
      <c r="BB306">
        <v>0</v>
      </c>
      <c r="BC306" t="e">
        <f t="shared" si="104"/>
        <v>#DIV/0!</v>
      </c>
      <c r="BD306">
        <v>0</v>
      </c>
      <c r="BE306">
        <v>0</v>
      </c>
      <c r="BF306">
        <v>0</v>
      </c>
      <c r="BG306">
        <v>0</v>
      </c>
      <c r="BH306">
        <v>0</v>
      </c>
      <c r="BI306" t="e">
        <f t="shared" si="105"/>
        <v>#DIV/0!</v>
      </c>
      <c r="BJ306">
        <v>0</v>
      </c>
      <c r="BK306">
        <v>0</v>
      </c>
      <c r="BL306">
        <v>0</v>
      </c>
      <c r="BM306">
        <v>0</v>
      </c>
      <c r="BN306">
        <v>0</v>
      </c>
      <c r="BO306" t="e">
        <f t="shared" si="106"/>
        <v>#DIV/0!</v>
      </c>
      <c r="BP306">
        <v>0</v>
      </c>
      <c r="BQ306">
        <v>0</v>
      </c>
      <c r="BR306">
        <v>0</v>
      </c>
      <c r="BS306">
        <v>0</v>
      </c>
      <c r="BT306">
        <v>0</v>
      </c>
      <c r="BU306" t="e">
        <f t="shared" si="107"/>
        <v>#DIV/0!</v>
      </c>
      <c r="BV306">
        <v>0</v>
      </c>
    </row>
    <row r="307" spans="2:74">
      <c r="B307" t="s">
        <v>782</v>
      </c>
      <c r="C307">
        <v>0</v>
      </c>
      <c r="D307">
        <v>0</v>
      </c>
      <c r="E307">
        <v>0</v>
      </c>
      <c r="F307">
        <v>0</v>
      </c>
      <c r="G307" t="e">
        <f t="shared" si="96"/>
        <v>#DIV/0!</v>
      </c>
      <c r="H307">
        <v>0</v>
      </c>
      <c r="I307">
        <v>0</v>
      </c>
      <c r="J307">
        <v>0</v>
      </c>
      <c r="K307">
        <v>0</v>
      </c>
      <c r="L307">
        <v>0</v>
      </c>
      <c r="M307" t="e">
        <f t="shared" si="97"/>
        <v>#DIV/0!</v>
      </c>
      <c r="N307">
        <v>0</v>
      </c>
      <c r="O307">
        <v>0</v>
      </c>
      <c r="P307">
        <v>0</v>
      </c>
      <c r="Q307">
        <v>0</v>
      </c>
      <c r="R307">
        <v>0</v>
      </c>
      <c r="S307" t="e">
        <f t="shared" si="98"/>
        <v>#DIV/0!</v>
      </c>
      <c r="T307">
        <v>0</v>
      </c>
      <c r="U307">
        <v>0</v>
      </c>
      <c r="V307">
        <v>0</v>
      </c>
      <c r="W307">
        <v>0</v>
      </c>
      <c r="X307">
        <v>0</v>
      </c>
      <c r="Y307" t="e">
        <f t="shared" si="99"/>
        <v>#DIV/0!</v>
      </c>
      <c r="Z307">
        <v>0</v>
      </c>
      <c r="AA307">
        <v>0</v>
      </c>
      <c r="AB307">
        <v>0</v>
      </c>
      <c r="AC307">
        <v>0</v>
      </c>
      <c r="AD307">
        <v>0</v>
      </c>
      <c r="AE307" t="e">
        <f t="shared" si="100"/>
        <v>#DIV/0!</v>
      </c>
      <c r="AF307">
        <v>0</v>
      </c>
      <c r="AG307">
        <v>0</v>
      </c>
      <c r="AH307">
        <v>0</v>
      </c>
      <c r="AI307">
        <v>0</v>
      </c>
      <c r="AJ307">
        <v>0</v>
      </c>
      <c r="AK307" t="e">
        <f t="shared" si="101"/>
        <v>#DIV/0!</v>
      </c>
      <c r="AL307">
        <v>0</v>
      </c>
      <c r="AM307">
        <v>0</v>
      </c>
      <c r="AN307">
        <v>0</v>
      </c>
      <c r="AO307">
        <v>0</v>
      </c>
      <c r="AP307">
        <v>0</v>
      </c>
      <c r="AQ307" t="e">
        <f t="shared" si="102"/>
        <v>#DIV/0!</v>
      </c>
      <c r="AR307">
        <v>0</v>
      </c>
      <c r="AS307">
        <v>0</v>
      </c>
      <c r="AT307">
        <v>0</v>
      </c>
      <c r="AU307">
        <v>0</v>
      </c>
      <c r="AV307">
        <v>0</v>
      </c>
      <c r="AW307" t="e">
        <f t="shared" si="103"/>
        <v>#DIV/0!</v>
      </c>
      <c r="AX307">
        <v>0</v>
      </c>
      <c r="AY307">
        <v>0</v>
      </c>
      <c r="AZ307">
        <v>0</v>
      </c>
      <c r="BA307">
        <v>0</v>
      </c>
      <c r="BB307">
        <v>0</v>
      </c>
      <c r="BC307" t="e">
        <f t="shared" si="104"/>
        <v>#DIV/0!</v>
      </c>
      <c r="BD307">
        <v>0</v>
      </c>
      <c r="BE307">
        <v>0</v>
      </c>
      <c r="BF307">
        <v>0</v>
      </c>
      <c r="BG307">
        <v>0</v>
      </c>
      <c r="BH307">
        <v>0</v>
      </c>
      <c r="BI307" t="e">
        <f t="shared" si="105"/>
        <v>#DIV/0!</v>
      </c>
      <c r="BJ307">
        <v>0</v>
      </c>
      <c r="BK307">
        <v>0</v>
      </c>
      <c r="BL307">
        <v>0</v>
      </c>
      <c r="BM307">
        <v>0</v>
      </c>
      <c r="BN307">
        <v>0</v>
      </c>
      <c r="BO307" t="e">
        <f t="shared" si="106"/>
        <v>#DIV/0!</v>
      </c>
      <c r="BP307">
        <v>0</v>
      </c>
      <c r="BQ307">
        <v>0</v>
      </c>
      <c r="BR307">
        <v>0</v>
      </c>
      <c r="BS307">
        <v>0</v>
      </c>
      <c r="BT307">
        <v>0</v>
      </c>
      <c r="BU307" t="e">
        <f t="shared" si="107"/>
        <v>#DIV/0!</v>
      </c>
      <c r="BV307">
        <v>0</v>
      </c>
    </row>
    <row r="308" spans="2:74">
      <c r="B308" t="s">
        <v>288</v>
      </c>
      <c r="C308">
        <v>0</v>
      </c>
      <c r="D308">
        <v>0</v>
      </c>
      <c r="E308">
        <v>0</v>
      </c>
      <c r="F308">
        <v>0</v>
      </c>
      <c r="G308" t="e">
        <f t="shared" si="96"/>
        <v>#DIV/0!</v>
      </c>
      <c r="H308">
        <v>0</v>
      </c>
      <c r="I308">
        <v>0</v>
      </c>
      <c r="J308">
        <v>0</v>
      </c>
      <c r="K308">
        <v>0</v>
      </c>
      <c r="L308">
        <v>0</v>
      </c>
      <c r="M308" t="e">
        <f t="shared" si="97"/>
        <v>#DIV/0!</v>
      </c>
      <c r="N308">
        <v>0</v>
      </c>
      <c r="O308">
        <v>0</v>
      </c>
      <c r="P308">
        <v>0</v>
      </c>
      <c r="Q308">
        <v>0</v>
      </c>
      <c r="R308">
        <v>0</v>
      </c>
      <c r="S308" t="e">
        <f t="shared" si="98"/>
        <v>#DIV/0!</v>
      </c>
      <c r="T308">
        <v>0</v>
      </c>
      <c r="U308">
        <v>0</v>
      </c>
      <c r="V308">
        <v>0</v>
      </c>
      <c r="W308">
        <v>0</v>
      </c>
      <c r="X308">
        <v>0</v>
      </c>
      <c r="Y308" t="e">
        <f t="shared" si="99"/>
        <v>#DIV/0!</v>
      </c>
      <c r="Z308">
        <v>0</v>
      </c>
      <c r="AA308">
        <v>0</v>
      </c>
      <c r="AB308">
        <v>0</v>
      </c>
      <c r="AC308">
        <v>0</v>
      </c>
      <c r="AD308">
        <v>0</v>
      </c>
      <c r="AE308" t="e">
        <f t="shared" si="100"/>
        <v>#DIV/0!</v>
      </c>
      <c r="AF308">
        <v>0</v>
      </c>
      <c r="AG308">
        <v>0</v>
      </c>
      <c r="AH308">
        <v>0</v>
      </c>
      <c r="AI308">
        <v>0</v>
      </c>
      <c r="AJ308">
        <v>0</v>
      </c>
      <c r="AK308" t="e">
        <f t="shared" si="101"/>
        <v>#DIV/0!</v>
      </c>
      <c r="AL308">
        <v>0</v>
      </c>
      <c r="AM308">
        <v>0</v>
      </c>
      <c r="AN308">
        <v>0</v>
      </c>
      <c r="AO308">
        <v>0</v>
      </c>
      <c r="AP308">
        <v>0</v>
      </c>
      <c r="AQ308" t="e">
        <f t="shared" si="102"/>
        <v>#DIV/0!</v>
      </c>
      <c r="AR308">
        <v>0</v>
      </c>
      <c r="AS308">
        <v>0</v>
      </c>
      <c r="AT308">
        <v>0</v>
      </c>
      <c r="AU308">
        <v>0</v>
      </c>
      <c r="AV308">
        <v>0</v>
      </c>
      <c r="AW308" t="e">
        <f t="shared" si="103"/>
        <v>#DIV/0!</v>
      </c>
      <c r="AX308">
        <v>0</v>
      </c>
      <c r="AY308">
        <v>0</v>
      </c>
      <c r="AZ308">
        <v>0</v>
      </c>
      <c r="BA308">
        <v>0</v>
      </c>
      <c r="BB308">
        <v>0</v>
      </c>
      <c r="BC308" t="e">
        <f t="shared" si="104"/>
        <v>#DIV/0!</v>
      </c>
      <c r="BD308">
        <v>0</v>
      </c>
      <c r="BE308">
        <v>0</v>
      </c>
      <c r="BF308">
        <v>0</v>
      </c>
      <c r="BG308">
        <v>0</v>
      </c>
      <c r="BH308">
        <v>0</v>
      </c>
      <c r="BI308" t="e">
        <f t="shared" si="105"/>
        <v>#DIV/0!</v>
      </c>
      <c r="BJ308">
        <v>0</v>
      </c>
      <c r="BK308">
        <v>0</v>
      </c>
      <c r="BL308">
        <v>0</v>
      </c>
      <c r="BM308">
        <v>0</v>
      </c>
      <c r="BN308">
        <v>0</v>
      </c>
      <c r="BO308" t="e">
        <f t="shared" si="106"/>
        <v>#DIV/0!</v>
      </c>
      <c r="BP308">
        <v>0</v>
      </c>
      <c r="BQ308">
        <v>0</v>
      </c>
      <c r="BR308">
        <v>0</v>
      </c>
      <c r="BS308">
        <v>0</v>
      </c>
      <c r="BT308">
        <v>0</v>
      </c>
      <c r="BU308" t="e">
        <f t="shared" si="107"/>
        <v>#DIV/0!</v>
      </c>
      <c r="BV308">
        <v>0</v>
      </c>
    </row>
    <row r="309" spans="2:74">
      <c r="B309" t="s">
        <v>290</v>
      </c>
      <c r="C309">
        <v>0</v>
      </c>
      <c r="D309">
        <v>0</v>
      </c>
      <c r="E309">
        <v>0</v>
      </c>
      <c r="F309">
        <v>0</v>
      </c>
      <c r="G309" t="e">
        <f t="shared" si="96"/>
        <v>#DIV/0!</v>
      </c>
      <c r="H309">
        <v>0</v>
      </c>
      <c r="I309">
        <v>0</v>
      </c>
      <c r="J309">
        <v>0</v>
      </c>
      <c r="K309">
        <v>0</v>
      </c>
      <c r="L309">
        <v>0</v>
      </c>
      <c r="M309" t="e">
        <f t="shared" si="97"/>
        <v>#DIV/0!</v>
      </c>
      <c r="N309">
        <v>0</v>
      </c>
      <c r="O309">
        <v>0</v>
      </c>
      <c r="P309">
        <v>0</v>
      </c>
      <c r="Q309">
        <v>0</v>
      </c>
      <c r="R309">
        <v>0</v>
      </c>
      <c r="S309" t="e">
        <f t="shared" si="98"/>
        <v>#DIV/0!</v>
      </c>
      <c r="T309">
        <v>0</v>
      </c>
      <c r="U309">
        <v>0</v>
      </c>
      <c r="V309">
        <v>0</v>
      </c>
      <c r="W309">
        <v>0</v>
      </c>
      <c r="X309">
        <v>0</v>
      </c>
      <c r="Y309" t="e">
        <f t="shared" si="99"/>
        <v>#DIV/0!</v>
      </c>
      <c r="Z309">
        <v>0</v>
      </c>
      <c r="AA309">
        <v>0</v>
      </c>
      <c r="AB309">
        <v>0</v>
      </c>
      <c r="AC309">
        <v>0</v>
      </c>
      <c r="AD309">
        <v>0</v>
      </c>
      <c r="AE309" t="e">
        <f t="shared" si="100"/>
        <v>#DIV/0!</v>
      </c>
      <c r="AF309">
        <v>0</v>
      </c>
      <c r="AG309">
        <v>0</v>
      </c>
      <c r="AH309">
        <v>0</v>
      </c>
      <c r="AI309">
        <v>0</v>
      </c>
      <c r="AJ309">
        <v>0</v>
      </c>
      <c r="AK309" t="e">
        <f t="shared" si="101"/>
        <v>#DIV/0!</v>
      </c>
      <c r="AL309">
        <v>0</v>
      </c>
      <c r="AM309">
        <v>0</v>
      </c>
      <c r="AN309">
        <v>0</v>
      </c>
      <c r="AO309">
        <v>0</v>
      </c>
      <c r="AP309">
        <v>0</v>
      </c>
      <c r="AQ309" t="e">
        <f t="shared" si="102"/>
        <v>#DIV/0!</v>
      </c>
      <c r="AR309">
        <v>0</v>
      </c>
      <c r="AS309">
        <v>0</v>
      </c>
      <c r="AT309">
        <v>0</v>
      </c>
      <c r="AU309">
        <v>0</v>
      </c>
      <c r="AV309">
        <v>0</v>
      </c>
      <c r="AW309" t="e">
        <f t="shared" si="103"/>
        <v>#DIV/0!</v>
      </c>
      <c r="AX309">
        <v>0</v>
      </c>
      <c r="AY309">
        <v>0</v>
      </c>
      <c r="AZ309">
        <v>0</v>
      </c>
      <c r="BA309">
        <v>0</v>
      </c>
      <c r="BB309">
        <v>0</v>
      </c>
      <c r="BC309" t="e">
        <f t="shared" si="104"/>
        <v>#DIV/0!</v>
      </c>
      <c r="BD309">
        <v>0</v>
      </c>
      <c r="BE309">
        <v>0</v>
      </c>
      <c r="BF309">
        <v>0</v>
      </c>
      <c r="BG309">
        <v>0</v>
      </c>
      <c r="BH309">
        <v>0</v>
      </c>
      <c r="BI309" t="e">
        <f t="shared" si="105"/>
        <v>#DIV/0!</v>
      </c>
      <c r="BJ309">
        <v>0</v>
      </c>
      <c r="BK309">
        <v>0</v>
      </c>
      <c r="BL309">
        <v>0</v>
      </c>
      <c r="BM309">
        <v>0</v>
      </c>
      <c r="BN309">
        <v>0</v>
      </c>
      <c r="BO309" t="e">
        <f t="shared" si="106"/>
        <v>#DIV/0!</v>
      </c>
      <c r="BP309">
        <v>0</v>
      </c>
      <c r="BQ309">
        <v>0</v>
      </c>
      <c r="BR309">
        <v>0</v>
      </c>
      <c r="BS309">
        <v>0</v>
      </c>
      <c r="BT309">
        <v>0</v>
      </c>
      <c r="BU309" t="e">
        <f t="shared" si="107"/>
        <v>#DIV/0!</v>
      </c>
      <c r="BV309">
        <v>0</v>
      </c>
    </row>
    <row r="310" spans="2:74">
      <c r="B310" t="s">
        <v>783</v>
      </c>
      <c r="C310">
        <v>0</v>
      </c>
      <c r="D310">
        <v>0</v>
      </c>
      <c r="E310">
        <v>0</v>
      </c>
      <c r="F310">
        <v>0</v>
      </c>
      <c r="G310" t="e">
        <f t="shared" si="96"/>
        <v>#DIV/0!</v>
      </c>
      <c r="H310">
        <v>0</v>
      </c>
      <c r="I310">
        <v>0</v>
      </c>
      <c r="J310">
        <v>0</v>
      </c>
      <c r="K310">
        <v>0</v>
      </c>
      <c r="L310">
        <v>0</v>
      </c>
      <c r="M310" t="e">
        <f t="shared" si="97"/>
        <v>#DIV/0!</v>
      </c>
      <c r="N310">
        <v>0</v>
      </c>
      <c r="O310">
        <v>0</v>
      </c>
      <c r="P310">
        <v>0</v>
      </c>
      <c r="Q310">
        <v>0</v>
      </c>
      <c r="R310">
        <v>0</v>
      </c>
      <c r="S310" t="e">
        <f t="shared" si="98"/>
        <v>#DIV/0!</v>
      </c>
      <c r="T310">
        <v>0</v>
      </c>
      <c r="U310">
        <v>0</v>
      </c>
      <c r="V310">
        <v>0</v>
      </c>
      <c r="W310">
        <v>0</v>
      </c>
      <c r="X310">
        <v>0</v>
      </c>
      <c r="Y310" t="e">
        <f t="shared" si="99"/>
        <v>#DIV/0!</v>
      </c>
      <c r="Z310">
        <v>0</v>
      </c>
      <c r="AA310">
        <v>0</v>
      </c>
      <c r="AB310">
        <v>0</v>
      </c>
      <c r="AC310">
        <v>0</v>
      </c>
      <c r="AD310">
        <v>0</v>
      </c>
      <c r="AE310" t="e">
        <f t="shared" si="100"/>
        <v>#DIV/0!</v>
      </c>
      <c r="AF310">
        <v>0</v>
      </c>
      <c r="AG310">
        <v>0</v>
      </c>
      <c r="AH310">
        <v>0</v>
      </c>
      <c r="AI310">
        <v>0</v>
      </c>
      <c r="AJ310">
        <v>0</v>
      </c>
      <c r="AK310" t="e">
        <f t="shared" si="101"/>
        <v>#DIV/0!</v>
      </c>
      <c r="AL310">
        <v>0</v>
      </c>
      <c r="AM310">
        <v>0</v>
      </c>
      <c r="AN310">
        <v>0</v>
      </c>
      <c r="AO310">
        <v>0</v>
      </c>
      <c r="AP310">
        <v>0</v>
      </c>
      <c r="AQ310" t="e">
        <f t="shared" si="102"/>
        <v>#DIV/0!</v>
      </c>
      <c r="AR310">
        <v>0</v>
      </c>
      <c r="AS310">
        <v>0</v>
      </c>
      <c r="AT310">
        <v>0</v>
      </c>
      <c r="AU310">
        <v>0</v>
      </c>
      <c r="AV310">
        <v>0</v>
      </c>
      <c r="AW310" t="e">
        <f t="shared" si="103"/>
        <v>#DIV/0!</v>
      </c>
      <c r="AX310">
        <v>0</v>
      </c>
      <c r="AY310">
        <v>0</v>
      </c>
      <c r="AZ310">
        <v>0</v>
      </c>
      <c r="BA310">
        <v>0</v>
      </c>
      <c r="BB310">
        <v>0</v>
      </c>
      <c r="BC310" t="e">
        <f t="shared" si="104"/>
        <v>#DIV/0!</v>
      </c>
      <c r="BD310">
        <v>0</v>
      </c>
      <c r="BE310">
        <v>0</v>
      </c>
      <c r="BF310">
        <v>0</v>
      </c>
      <c r="BG310">
        <v>0</v>
      </c>
      <c r="BH310">
        <v>0</v>
      </c>
      <c r="BI310" t="e">
        <f t="shared" si="105"/>
        <v>#DIV/0!</v>
      </c>
      <c r="BJ310">
        <v>0</v>
      </c>
      <c r="BK310">
        <v>0</v>
      </c>
      <c r="BL310">
        <v>0</v>
      </c>
      <c r="BM310">
        <v>0</v>
      </c>
      <c r="BN310">
        <v>0</v>
      </c>
      <c r="BO310" t="e">
        <f t="shared" si="106"/>
        <v>#DIV/0!</v>
      </c>
      <c r="BP310">
        <v>0</v>
      </c>
      <c r="BQ310">
        <v>0</v>
      </c>
      <c r="BR310">
        <v>0</v>
      </c>
      <c r="BS310">
        <v>0</v>
      </c>
      <c r="BT310">
        <v>0</v>
      </c>
      <c r="BU310" t="e">
        <f t="shared" si="107"/>
        <v>#DIV/0!</v>
      </c>
      <c r="BV310">
        <v>0</v>
      </c>
    </row>
    <row r="311" spans="2:74">
      <c r="B311" t="s">
        <v>292</v>
      </c>
      <c r="C311">
        <v>0</v>
      </c>
      <c r="D311">
        <v>0</v>
      </c>
      <c r="E311">
        <v>0</v>
      </c>
      <c r="F311">
        <v>0</v>
      </c>
      <c r="G311" t="e">
        <f t="shared" si="96"/>
        <v>#DIV/0!</v>
      </c>
      <c r="H311">
        <v>0</v>
      </c>
      <c r="I311">
        <v>0</v>
      </c>
      <c r="J311">
        <v>0</v>
      </c>
      <c r="K311">
        <v>0</v>
      </c>
      <c r="L311">
        <v>0</v>
      </c>
      <c r="M311" t="e">
        <f t="shared" si="97"/>
        <v>#DIV/0!</v>
      </c>
      <c r="N311">
        <v>0</v>
      </c>
      <c r="O311">
        <v>0</v>
      </c>
      <c r="P311">
        <v>0</v>
      </c>
      <c r="Q311">
        <v>0</v>
      </c>
      <c r="R311">
        <v>0</v>
      </c>
      <c r="S311" t="e">
        <f t="shared" si="98"/>
        <v>#DIV/0!</v>
      </c>
      <c r="T311">
        <v>0</v>
      </c>
      <c r="U311">
        <v>0</v>
      </c>
      <c r="V311">
        <v>0</v>
      </c>
      <c r="W311">
        <v>0</v>
      </c>
      <c r="X311">
        <v>0</v>
      </c>
      <c r="Y311" t="e">
        <f t="shared" si="99"/>
        <v>#DIV/0!</v>
      </c>
      <c r="Z311">
        <v>0</v>
      </c>
      <c r="AA311">
        <v>0</v>
      </c>
      <c r="AB311">
        <v>0</v>
      </c>
      <c r="AC311">
        <v>0</v>
      </c>
      <c r="AD311">
        <v>0</v>
      </c>
      <c r="AE311" t="e">
        <f t="shared" si="100"/>
        <v>#DIV/0!</v>
      </c>
      <c r="AF311">
        <v>0</v>
      </c>
      <c r="AG311">
        <v>0</v>
      </c>
      <c r="AH311">
        <v>0</v>
      </c>
      <c r="AI311">
        <v>0</v>
      </c>
      <c r="AJ311">
        <v>0</v>
      </c>
      <c r="AK311" t="e">
        <f t="shared" si="101"/>
        <v>#DIV/0!</v>
      </c>
      <c r="AL311">
        <v>0</v>
      </c>
      <c r="AM311">
        <v>0</v>
      </c>
      <c r="AN311">
        <v>0</v>
      </c>
      <c r="AO311">
        <v>0</v>
      </c>
      <c r="AP311">
        <v>0</v>
      </c>
      <c r="AQ311" t="e">
        <f t="shared" si="102"/>
        <v>#DIV/0!</v>
      </c>
      <c r="AR311">
        <v>0</v>
      </c>
      <c r="AS311">
        <v>0</v>
      </c>
      <c r="AT311">
        <v>0</v>
      </c>
      <c r="AU311">
        <v>0</v>
      </c>
      <c r="AV311">
        <v>0</v>
      </c>
      <c r="AW311" t="e">
        <f t="shared" si="103"/>
        <v>#DIV/0!</v>
      </c>
      <c r="AX311">
        <v>0</v>
      </c>
      <c r="AY311">
        <v>0</v>
      </c>
      <c r="AZ311">
        <v>0</v>
      </c>
      <c r="BA311">
        <v>0</v>
      </c>
      <c r="BB311">
        <v>0</v>
      </c>
      <c r="BC311" t="e">
        <f t="shared" si="104"/>
        <v>#DIV/0!</v>
      </c>
      <c r="BD311">
        <v>0</v>
      </c>
      <c r="BE311">
        <v>0</v>
      </c>
      <c r="BF311">
        <v>0</v>
      </c>
      <c r="BG311">
        <v>0</v>
      </c>
      <c r="BH311">
        <v>0</v>
      </c>
      <c r="BI311" t="e">
        <f t="shared" si="105"/>
        <v>#DIV/0!</v>
      </c>
      <c r="BJ311">
        <v>0</v>
      </c>
      <c r="BK311">
        <v>0</v>
      </c>
      <c r="BL311">
        <v>0</v>
      </c>
      <c r="BM311">
        <v>0</v>
      </c>
      <c r="BN311">
        <v>0</v>
      </c>
      <c r="BO311" t="e">
        <f t="shared" si="106"/>
        <v>#DIV/0!</v>
      </c>
      <c r="BP311">
        <v>0</v>
      </c>
      <c r="BQ311">
        <v>0</v>
      </c>
      <c r="BR311">
        <v>0</v>
      </c>
      <c r="BS311">
        <v>0</v>
      </c>
      <c r="BT311">
        <v>0</v>
      </c>
      <c r="BU311" t="e">
        <f t="shared" si="107"/>
        <v>#DIV/0!</v>
      </c>
      <c r="BV311">
        <v>0</v>
      </c>
    </row>
    <row r="312" spans="2:74">
      <c r="B312" t="s">
        <v>784</v>
      </c>
      <c r="C312">
        <v>0</v>
      </c>
      <c r="D312">
        <v>0</v>
      </c>
      <c r="E312">
        <v>0</v>
      </c>
      <c r="F312">
        <v>0</v>
      </c>
      <c r="G312" t="e">
        <f t="shared" ref="G312:G322" si="108">F312/E312</f>
        <v>#DIV/0!</v>
      </c>
      <c r="H312">
        <v>0</v>
      </c>
      <c r="I312">
        <v>0</v>
      </c>
      <c r="J312">
        <v>0</v>
      </c>
      <c r="K312">
        <v>0</v>
      </c>
      <c r="L312">
        <v>0</v>
      </c>
      <c r="M312" t="e">
        <f t="shared" ref="M312:M322" si="109">L312/K312</f>
        <v>#DIV/0!</v>
      </c>
      <c r="N312">
        <v>0</v>
      </c>
      <c r="O312">
        <v>0</v>
      </c>
      <c r="P312">
        <v>0</v>
      </c>
      <c r="Q312">
        <v>0</v>
      </c>
      <c r="R312">
        <v>0</v>
      </c>
      <c r="S312" t="e">
        <f t="shared" ref="S312:S322" si="110">R312/Q312</f>
        <v>#DIV/0!</v>
      </c>
      <c r="T312">
        <v>0</v>
      </c>
      <c r="U312">
        <v>0</v>
      </c>
      <c r="V312">
        <v>0</v>
      </c>
      <c r="W312">
        <v>0</v>
      </c>
      <c r="X312">
        <v>0</v>
      </c>
      <c r="Y312" t="e">
        <f t="shared" ref="Y312:Y322" si="111">X312/W312</f>
        <v>#DIV/0!</v>
      </c>
      <c r="Z312">
        <v>0</v>
      </c>
      <c r="AA312">
        <v>0</v>
      </c>
      <c r="AB312">
        <v>0</v>
      </c>
      <c r="AC312">
        <v>0</v>
      </c>
      <c r="AD312">
        <v>0</v>
      </c>
      <c r="AE312" t="e">
        <f t="shared" ref="AE312:AE322" si="112">AD312/AC312</f>
        <v>#DIV/0!</v>
      </c>
      <c r="AF312">
        <v>0</v>
      </c>
      <c r="AG312">
        <v>0</v>
      </c>
      <c r="AH312">
        <v>0</v>
      </c>
      <c r="AI312">
        <v>0</v>
      </c>
      <c r="AJ312">
        <v>0</v>
      </c>
      <c r="AK312" t="e">
        <f t="shared" ref="AK312:AK322" si="113">AJ312/AI312</f>
        <v>#DIV/0!</v>
      </c>
      <c r="AL312">
        <v>0</v>
      </c>
      <c r="AM312">
        <v>0</v>
      </c>
      <c r="AN312">
        <v>0</v>
      </c>
      <c r="AO312">
        <v>0</v>
      </c>
      <c r="AP312">
        <v>0</v>
      </c>
      <c r="AQ312" t="e">
        <f t="shared" ref="AQ312:AQ322" si="114">AP312/AO312</f>
        <v>#DIV/0!</v>
      </c>
      <c r="AR312">
        <v>0</v>
      </c>
      <c r="AS312">
        <v>0</v>
      </c>
      <c r="AT312">
        <v>0</v>
      </c>
      <c r="AU312">
        <v>0</v>
      </c>
      <c r="AV312">
        <v>0</v>
      </c>
      <c r="AW312" t="e">
        <f t="shared" ref="AW312:AW322" si="115">AV312/AU312</f>
        <v>#DIV/0!</v>
      </c>
      <c r="AX312">
        <v>0</v>
      </c>
      <c r="AY312">
        <v>0</v>
      </c>
      <c r="AZ312">
        <v>0</v>
      </c>
      <c r="BA312">
        <v>0</v>
      </c>
      <c r="BB312">
        <v>0</v>
      </c>
      <c r="BC312" t="e">
        <f t="shared" ref="BC312:BC322" si="116">BB312/BA312</f>
        <v>#DIV/0!</v>
      </c>
      <c r="BD312">
        <v>0</v>
      </c>
      <c r="BE312">
        <v>0</v>
      </c>
      <c r="BF312">
        <v>0</v>
      </c>
      <c r="BG312">
        <v>0</v>
      </c>
      <c r="BH312">
        <v>0</v>
      </c>
      <c r="BI312" t="e">
        <f t="shared" ref="BI312:BI322" si="117">BH312/BG312</f>
        <v>#DIV/0!</v>
      </c>
      <c r="BJ312">
        <v>0</v>
      </c>
      <c r="BK312">
        <v>0</v>
      </c>
      <c r="BL312">
        <v>0</v>
      </c>
      <c r="BM312">
        <v>0</v>
      </c>
      <c r="BN312">
        <v>0</v>
      </c>
      <c r="BO312" t="e">
        <f t="shared" ref="BO312:BO322" si="118">BN312/BM312</f>
        <v>#DIV/0!</v>
      </c>
      <c r="BP312">
        <v>0</v>
      </c>
      <c r="BQ312">
        <v>0</v>
      </c>
      <c r="BR312">
        <v>0</v>
      </c>
      <c r="BS312">
        <v>0</v>
      </c>
      <c r="BT312">
        <v>0</v>
      </c>
      <c r="BU312" t="e">
        <f t="shared" ref="BU312:BU322" si="119">BT312/BS312</f>
        <v>#DIV/0!</v>
      </c>
      <c r="BV312">
        <v>0</v>
      </c>
    </row>
    <row r="313" spans="2:74">
      <c r="B313" t="s">
        <v>184</v>
      </c>
      <c r="C313">
        <v>0</v>
      </c>
      <c r="D313">
        <v>0</v>
      </c>
      <c r="E313">
        <v>0</v>
      </c>
      <c r="F313">
        <v>0</v>
      </c>
      <c r="G313" t="e">
        <f t="shared" si="108"/>
        <v>#DIV/0!</v>
      </c>
      <c r="H313">
        <v>0</v>
      </c>
      <c r="I313">
        <v>0</v>
      </c>
      <c r="J313">
        <v>0</v>
      </c>
      <c r="K313">
        <v>0</v>
      </c>
      <c r="L313">
        <v>0</v>
      </c>
      <c r="M313" t="e">
        <f t="shared" si="109"/>
        <v>#DIV/0!</v>
      </c>
      <c r="N313">
        <v>0</v>
      </c>
      <c r="O313">
        <v>0</v>
      </c>
      <c r="P313">
        <v>0</v>
      </c>
      <c r="Q313">
        <v>0</v>
      </c>
      <c r="R313">
        <v>0</v>
      </c>
      <c r="S313" t="e">
        <f t="shared" si="110"/>
        <v>#DIV/0!</v>
      </c>
      <c r="T313">
        <v>0</v>
      </c>
      <c r="U313">
        <v>0</v>
      </c>
      <c r="V313">
        <v>0</v>
      </c>
      <c r="W313">
        <v>0</v>
      </c>
      <c r="X313">
        <v>0</v>
      </c>
      <c r="Y313" t="e">
        <f t="shared" si="111"/>
        <v>#DIV/0!</v>
      </c>
      <c r="Z313">
        <v>0</v>
      </c>
      <c r="AA313">
        <v>0</v>
      </c>
      <c r="AB313">
        <v>0</v>
      </c>
      <c r="AC313">
        <v>0</v>
      </c>
      <c r="AD313">
        <v>0</v>
      </c>
      <c r="AE313" t="e">
        <f t="shared" si="112"/>
        <v>#DIV/0!</v>
      </c>
      <c r="AF313">
        <v>0</v>
      </c>
      <c r="AG313">
        <v>0</v>
      </c>
      <c r="AH313">
        <v>0</v>
      </c>
      <c r="AI313">
        <v>0</v>
      </c>
      <c r="AJ313">
        <v>0</v>
      </c>
      <c r="AK313" t="e">
        <f t="shared" si="113"/>
        <v>#DIV/0!</v>
      </c>
      <c r="AL313">
        <v>0</v>
      </c>
      <c r="AM313">
        <v>0</v>
      </c>
      <c r="AN313">
        <v>0</v>
      </c>
      <c r="AO313">
        <v>0</v>
      </c>
      <c r="AP313">
        <v>0</v>
      </c>
      <c r="AQ313" t="e">
        <f t="shared" si="114"/>
        <v>#DIV/0!</v>
      </c>
      <c r="AR313">
        <v>0</v>
      </c>
      <c r="AS313">
        <v>0</v>
      </c>
      <c r="AT313">
        <v>0</v>
      </c>
      <c r="AU313">
        <v>0</v>
      </c>
      <c r="AV313">
        <v>0</v>
      </c>
      <c r="AW313" t="e">
        <f t="shared" si="115"/>
        <v>#DIV/0!</v>
      </c>
      <c r="AX313">
        <v>0</v>
      </c>
      <c r="AY313">
        <v>0</v>
      </c>
      <c r="AZ313">
        <v>0</v>
      </c>
      <c r="BA313">
        <v>0</v>
      </c>
      <c r="BB313">
        <v>0</v>
      </c>
      <c r="BC313" t="e">
        <f t="shared" si="116"/>
        <v>#DIV/0!</v>
      </c>
      <c r="BD313">
        <v>0</v>
      </c>
      <c r="BE313">
        <v>0</v>
      </c>
      <c r="BF313">
        <v>0</v>
      </c>
      <c r="BG313">
        <v>0</v>
      </c>
      <c r="BH313">
        <v>0</v>
      </c>
      <c r="BI313" t="e">
        <f t="shared" si="117"/>
        <v>#DIV/0!</v>
      </c>
      <c r="BJ313">
        <v>0</v>
      </c>
      <c r="BK313">
        <v>0</v>
      </c>
      <c r="BL313">
        <v>0</v>
      </c>
      <c r="BM313">
        <v>0</v>
      </c>
      <c r="BN313">
        <v>0</v>
      </c>
      <c r="BO313" t="e">
        <f t="shared" si="118"/>
        <v>#DIV/0!</v>
      </c>
      <c r="BP313">
        <v>0</v>
      </c>
      <c r="BQ313">
        <v>0</v>
      </c>
      <c r="BR313">
        <v>0</v>
      </c>
      <c r="BS313">
        <v>0</v>
      </c>
      <c r="BT313">
        <v>0</v>
      </c>
      <c r="BU313" t="e">
        <f t="shared" si="119"/>
        <v>#DIV/0!</v>
      </c>
      <c r="BV313">
        <v>0</v>
      </c>
    </row>
    <row r="314" spans="2:74">
      <c r="B314" t="s">
        <v>293</v>
      </c>
      <c r="C314">
        <v>0</v>
      </c>
      <c r="D314">
        <v>0</v>
      </c>
      <c r="E314">
        <v>0</v>
      </c>
      <c r="F314">
        <v>0</v>
      </c>
      <c r="G314" t="e">
        <f t="shared" si="108"/>
        <v>#DIV/0!</v>
      </c>
      <c r="H314">
        <v>0</v>
      </c>
      <c r="I314">
        <v>0</v>
      </c>
      <c r="J314">
        <v>0</v>
      </c>
      <c r="K314">
        <v>0</v>
      </c>
      <c r="L314">
        <v>0</v>
      </c>
      <c r="M314" t="e">
        <f t="shared" si="109"/>
        <v>#DIV/0!</v>
      </c>
      <c r="N314">
        <v>0</v>
      </c>
      <c r="O314">
        <v>0</v>
      </c>
      <c r="P314">
        <v>0</v>
      </c>
      <c r="Q314">
        <v>0</v>
      </c>
      <c r="R314">
        <v>0</v>
      </c>
      <c r="S314" t="e">
        <f t="shared" si="110"/>
        <v>#DIV/0!</v>
      </c>
      <c r="T314">
        <v>0</v>
      </c>
      <c r="U314">
        <v>0</v>
      </c>
      <c r="V314">
        <v>0</v>
      </c>
      <c r="W314">
        <v>0</v>
      </c>
      <c r="X314">
        <v>0</v>
      </c>
      <c r="Y314" t="e">
        <f t="shared" si="111"/>
        <v>#DIV/0!</v>
      </c>
      <c r="Z314">
        <v>0</v>
      </c>
      <c r="AA314">
        <v>0</v>
      </c>
      <c r="AB314">
        <v>0</v>
      </c>
      <c r="AC314">
        <v>0</v>
      </c>
      <c r="AD314">
        <v>0</v>
      </c>
      <c r="AE314" t="e">
        <f t="shared" si="112"/>
        <v>#DIV/0!</v>
      </c>
      <c r="AF314">
        <v>0</v>
      </c>
      <c r="AG314">
        <v>0</v>
      </c>
      <c r="AH314">
        <v>0</v>
      </c>
      <c r="AI314">
        <v>0</v>
      </c>
      <c r="AJ314">
        <v>0</v>
      </c>
      <c r="AK314" t="e">
        <f t="shared" si="113"/>
        <v>#DIV/0!</v>
      </c>
      <c r="AL314">
        <v>0</v>
      </c>
      <c r="AM314">
        <v>0</v>
      </c>
      <c r="AN314">
        <v>0</v>
      </c>
      <c r="AO314">
        <v>0</v>
      </c>
      <c r="AP314">
        <v>0</v>
      </c>
      <c r="AQ314" t="e">
        <f t="shared" si="114"/>
        <v>#DIV/0!</v>
      </c>
      <c r="AR314">
        <v>0</v>
      </c>
      <c r="AS314">
        <v>0</v>
      </c>
      <c r="AT314">
        <v>0</v>
      </c>
      <c r="AU314">
        <v>0</v>
      </c>
      <c r="AV314">
        <v>0</v>
      </c>
      <c r="AW314" t="e">
        <f t="shared" si="115"/>
        <v>#DIV/0!</v>
      </c>
      <c r="AX314">
        <v>0</v>
      </c>
      <c r="AY314">
        <v>0</v>
      </c>
      <c r="AZ314">
        <v>0</v>
      </c>
      <c r="BA314">
        <v>0</v>
      </c>
      <c r="BB314">
        <v>0</v>
      </c>
      <c r="BC314" t="e">
        <f t="shared" si="116"/>
        <v>#DIV/0!</v>
      </c>
      <c r="BD314">
        <v>0</v>
      </c>
      <c r="BE314">
        <v>0</v>
      </c>
      <c r="BF314">
        <v>0</v>
      </c>
      <c r="BG314">
        <v>0</v>
      </c>
      <c r="BH314">
        <v>0</v>
      </c>
      <c r="BI314" t="e">
        <f t="shared" si="117"/>
        <v>#DIV/0!</v>
      </c>
      <c r="BJ314">
        <v>0</v>
      </c>
      <c r="BK314">
        <v>0</v>
      </c>
      <c r="BL314">
        <v>0</v>
      </c>
      <c r="BM314">
        <v>0</v>
      </c>
      <c r="BN314">
        <v>0</v>
      </c>
      <c r="BO314" t="e">
        <f t="shared" si="118"/>
        <v>#DIV/0!</v>
      </c>
      <c r="BP314">
        <v>0</v>
      </c>
      <c r="BQ314">
        <v>0</v>
      </c>
      <c r="BR314">
        <v>0</v>
      </c>
      <c r="BS314">
        <v>0</v>
      </c>
      <c r="BT314">
        <v>0</v>
      </c>
      <c r="BU314" t="e">
        <f t="shared" si="119"/>
        <v>#DIV/0!</v>
      </c>
      <c r="BV314">
        <v>0</v>
      </c>
    </row>
    <row r="315" spans="2:74">
      <c r="B315" t="s">
        <v>179</v>
      </c>
      <c r="C315">
        <v>0</v>
      </c>
      <c r="D315">
        <v>0</v>
      </c>
      <c r="E315">
        <v>0</v>
      </c>
      <c r="F315">
        <v>0</v>
      </c>
      <c r="G315" t="e">
        <f t="shared" si="108"/>
        <v>#DIV/0!</v>
      </c>
      <c r="H315">
        <v>0</v>
      </c>
      <c r="I315">
        <v>0</v>
      </c>
      <c r="J315">
        <v>0</v>
      </c>
      <c r="K315">
        <v>0</v>
      </c>
      <c r="L315">
        <v>0</v>
      </c>
      <c r="M315" t="e">
        <f t="shared" si="109"/>
        <v>#DIV/0!</v>
      </c>
      <c r="N315">
        <v>0</v>
      </c>
      <c r="O315">
        <v>0</v>
      </c>
      <c r="P315">
        <v>0</v>
      </c>
      <c r="Q315">
        <v>0</v>
      </c>
      <c r="R315">
        <v>0</v>
      </c>
      <c r="S315" t="e">
        <f t="shared" si="110"/>
        <v>#DIV/0!</v>
      </c>
      <c r="T315">
        <v>0</v>
      </c>
      <c r="U315">
        <v>0</v>
      </c>
      <c r="V315">
        <v>0</v>
      </c>
      <c r="W315">
        <v>0</v>
      </c>
      <c r="X315">
        <v>0</v>
      </c>
      <c r="Y315" t="e">
        <f t="shared" si="111"/>
        <v>#DIV/0!</v>
      </c>
      <c r="Z315">
        <v>0</v>
      </c>
      <c r="AA315">
        <v>0</v>
      </c>
      <c r="AB315">
        <v>0</v>
      </c>
      <c r="AC315">
        <v>0</v>
      </c>
      <c r="AD315">
        <v>0</v>
      </c>
      <c r="AE315" t="e">
        <f t="shared" si="112"/>
        <v>#DIV/0!</v>
      </c>
      <c r="AF315">
        <v>0</v>
      </c>
      <c r="AG315">
        <v>0</v>
      </c>
      <c r="AH315">
        <v>0</v>
      </c>
      <c r="AI315">
        <v>0</v>
      </c>
      <c r="AJ315">
        <v>0</v>
      </c>
      <c r="AK315" t="e">
        <f t="shared" si="113"/>
        <v>#DIV/0!</v>
      </c>
      <c r="AL315">
        <v>0</v>
      </c>
      <c r="AM315">
        <v>0</v>
      </c>
      <c r="AN315">
        <v>0</v>
      </c>
      <c r="AO315">
        <v>0</v>
      </c>
      <c r="AP315">
        <v>0</v>
      </c>
      <c r="AQ315" t="e">
        <f t="shared" si="114"/>
        <v>#DIV/0!</v>
      </c>
      <c r="AR315">
        <v>0</v>
      </c>
      <c r="AS315">
        <v>0</v>
      </c>
      <c r="AT315">
        <v>0</v>
      </c>
      <c r="AU315">
        <v>0</v>
      </c>
      <c r="AV315">
        <v>0</v>
      </c>
      <c r="AW315" t="e">
        <f t="shared" si="115"/>
        <v>#DIV/0!</v>
      </c>
      <c r="AX315">
        <v>0</v>
      </c>
      <c r="AY315">
        <v>0</v>
      </c>
      <c r="AZ315">
        <v>0</v>
      </c>
      <c r="BA315">
        <v>0</v>
      </c>
      <c r="BB315">
        <v>0</v>
      </c>
      <c r="BC315" t="e">
        <f t="shared" si="116"/>
        <v>#DIV/0!</v>
      </c>
      <c r="BD315">
        <v>0</v>
      </c>
      <c r="BE315">
        <v>0</v>
      </c>
      <c r="BF315">
        <v>0</v>
      </c>
      <c r="BG315">
        <v>0</v>
      </c>
      <c r="BH315">
        <v>0</v>
      </c>
      <c r="BI315" t="e">
        <f t="shared" si="117"/>
        <v>#DIV/0!</v>
      </c>
      <c r="BJ315">
        <v>0</v>
      </c>
      <c r="BK315">
        <v>0</v>
      </c>
      <c r="BL315">
        <v>0</v>
      </c>
      <c r="BM315">
        <v>0</v>
      </c>
      <c r="BN315">
        <v>0</v>
      </c>
      <c r="BO315" t="e">
        <f t="shared" si="118"/>
        <v>#DIV/0!</v>
      </c>
      <c r="BP315">
        <v>0</v>
      </c>
      <c r="BQ315">
        <v>0</v>
      </c>
      <c r="BR315">
        <v>0</v>
      </c>
      <c r="BS315">
        <v>0</v>
      </c>
      <c r="BT315">
        <v>0</v>
      </c>
      <c r="BU315" t="e">
        <f t="shared" si="119"/>
        <v>#DIV/0!</v>
      </c>
      <c r="BV315">
        <v>0</v>
      </c>
    </row>
    <row r="316" spans="2:74">
      <c r="B316" t="s">
        <v>785</v>
      </c>
      <c r="C316">
        <v>0</v>
      </c>
      <c r="D316">
        <v>0</v>
      </c>
      <c r="E316">
        <v>0</v>
      </c>
      <c r="F316">
        <v>0</v>
      </c>
      <c r="G316" t="e">
        <f t="shared" si="108"/>
        <v>#DIV/0!</v>
      </c>
      <c r="H316">
        <v>0</v>
      </c>
      <c r="I316">
        <v>0</v>
      </c>
      <c r="J316">
        <v>0</v>
      </c>
      <c r="K316">
        <v>0</v>
      </c>
      <c r="L316">
        <v>0</v>
      </c>
      <c r="M316" t="e">
        <f t="shared" si="109"/>
        <v>#DIV/0!</v>
      </c>
      <c r="N316">
        <v>0</v>
      </c>
      <c r="O316">
        <v>0</v>
      </c>
      <c r="P316">
        <v>0</v>
      </c>
      <c r="Q316">
        <v>0</v>
      </c>
      <c r="R316">
        <v>0</v>
      </c>
      <c r="S316" t="e">
        <f t="shared" si="110"/>
        <v>#DIV/0!</v>
      </c>
      <c r="T316">
        <v>0</v>
      </c>
      <c r="U316">
        <v>0</v>
      </c>
      <c r="V316">
        <v>0</v>
      </c>
      <c r="W316">
        <v>0</v>
      </c>
      <c r="X316">
        <v>0</v>
      </c>
      <c r="Y316" t="e">
        <f t="shared" si="111"/>
        <v>#DIV/0!</v>
      </c>
      <c r="Z316">
        <v>0</v>
      </c>
      <c r="AA316">
        <v>0</v>
      </c>
      <c r="AB316">
        <v>0</v>
      </c>
      <c r="AC316">
        <v>0</v>
      </c>
      <c r="AD316">
        <v>0</v>
      </c>
      <c r="AE316" t="e">
        <f t="shared" si="112"/>
        <v>#DIV/0!</v>
      </c>
      <c r="AF316">
        <v>0</v>
      </c>
      <c r="AG316">
        <v>0</v>
      </c>
      <c r="AH316">
        <v>0</v>
      </c>
      <c r="AI316">
        <v>0</v>
      </c>
      <c r="AJ316">
        <v>0</v>
      </c>
      <c r="AK316" t="e">
        <f t="shared" si="113"/>
        <v>#DIV/0!</v>
      </c>
      <c r="AL316">
        <v>0</v>
      </c>
      <c r="AM316">
        <v>0</v>
      </c>
      <c r="AN316">
        <v>0</v>
      </c>
      <c r="AO316">
        <v>0</v>
      </c>
      <c r="AP316">
        <v>0</v>
      </c>
      <c r="AQ316" t="e">
        <f t="shared" si="114"/>
        <v>#DIV/0!</v>
      </c>
      <c r="AR316">
        <v>0</v>
      </c>
      <c r="AS316">
        <v>0</v>
      </c>
      <c r="AT316">
        <v>0</v>
      </c>
      <c r="AU316">
        <v>0</v>
      </c>
      <c r="AV316">
        <v>0</v>
      </c>
      <c r="AW316" t="e">
        <f t="shared" si="115"/>
        <v>#DIV/0!</v>
      </c>
      <c r="AX316">
        <v>0</v>
      </c>
      <c r="AY316">
        <v>0</v>
      </c>
      <c r="AZ316">
        <v>0</v>
      </c>
      <c r="BA316">
        <v>0</v>
      </c>
      <c r="BB316">
        <v>0</v>
      </c>
      <c r="BC316" t="e">
        <f t="shared" si="116"/>
        <v>#DIV/0!</v>
      </c>
      <c r="BD316">
        <v>0</v>
      </c>
      <c r="BE316">
        <v>0</v>
      </c>
      <c r="BF316">
        <v>0</v>
      </c>
      <c r="BG316">
        <v>0</v>
      </c>
      <c r="BH316">
        <v>0</v>
      </c>
      <c r="BI316" t="e">
        <f t="shared" si="117"/>
        <v>#DIV/0!</v>
      </c>
      <c r="BJ316">
        <v>0</v>
      </c>
      <c r="BK316">
        <v>0</v>
      </c>
      <c r="BL316">
        <v>0</v>
      </c>
      <c r="BM316">
        <v>0</v>
      </c>
      <c r="BN316">
        <v>0</v>
      </c>
      <c r="BO316" t="e">
        <f t="shared" si="118"/>
        <v>#DIV/0!</v>
      </c>
      <c r="BP316">
        <v>0</v>
      </c>
      <c r="BQ316">
        <v>0</v>
      </c>
      <c r="BR316">
        <v>0</v>
      </c>
      <c r="BS316">
        <v>0</v>
      </c>
      <c r="BT316">
        <v>0</v>
      </c>
      <c r="BU316" t="e">
        <f t="shared" si="119"/>
        <v>#DIV/0!</v>
      </c>
      <c r="BV316">
        <v>0</v>
      </c>
    </row>
    <row r="317" spans="2:74">
      <c r="B317" t="s">
        <v>4</v>
      </c>
      <c r="C317">
        <v>0</v>
      </c>
      <c r="D317">
        <v>0</v>
      </c>
      <c r="E317">
        <v>0</v>
      </c>
      <c r="F317">
        <v>0</v>
      </c>
      <c r="G317" t="e">
        <f t="shared" si="108"/>
        <v>#DIV/0!</v>
      </c>
      <c r="H317">
        <v>0</v>
      </c>
      <c r="I317">
        <v>0</v>
      </c>
      <c r="J317">
        <v>0</v>
      </c>
      <c r="K317">
        <v>0</v>
      </c>
      <c r="L317">
        <v>0</v>
      </c>
      <c r="M317" t="e">
        <f t="shared" si="109"/>
        <v>#DIV/0!</v>
      </c>
      <c r="N317">
        <v>0</v>
      </c>
      <c r="O317">
        <v>0</v>
      </c>
      <c r="P317">
        <v>0</v>
      </c>
      <c r="Q317">
        <v>0</v>
      </c>
      <c r="R317">
        <v>0</v>
      </c>
      <c r="S317" t="e">
        <f t="shared" si="110"/>
        <v>#DIV/0!</v>
      </c>
      <c r="T317">
        <v>0</v>
      </c>
      <c r="U317">
        <v>0</v>
      </c>
      <c r="V317">
        <v>0</v>
      </c>
      <c r="W317">
        <v>0</v>
      </c>
      <c r="X317">
        <v>0</v>
      </c>
      <c r="Y317" t="e">
        <f t="shared" si="111"/>
        <v>#DIV/0!</v>
      </c>
      <c r="Z317">
        <v>0</v>
      </c>
      <c r="AA317">
        <v>0</v>
      </c>
      <c r="AB317">
        <v>0</v>
      </c>
      <c r="AC317">
        <v>0</v>
      </c>
      <c r="AD317">
        <v>0</v>
      </c>
      <c r="AE317" t="e">
        <f t="shared" si="112"/>
        <v>#DIV/0!</v>
      </c>
      <c r="AF317">
        <v>0</v>
      </c>
      <c r="AG317">
        <v>0</v>
      </c>
      <c r="AH317">
        <v>0</v>
      </c>
      <c r="AI317">
        <v>0</v>
      </c>
      <c r="AJ317">
        <v>0</v>
      </c>
      <c r="AK317" t="e">
        <f t="shared" si="113"/>
        <v>#DIV/0!</v>
      </c>
      <c r="AL317">
        <v>0</v>
      </c>
      <c r="AM317">
        <v>0</v>
      </c>
      <c r="AN317">
        <v>0</v>
      </c>
      <c r="AO317">
        <v>0</v>
      </c>
      <c r="AP317">
        <v>0</v>
      </c>
      <c r="AQ317" t="e">
        <f t="shared" si="114"/>
        <v>#DIV/0!</v>
      </c>
      <c r="AR317">
        <v>0</v>
      </c>
      <c r="AS317">
        <v>0</v>
      </c>
      <c r="AT317">
        <v>0</v>
      </c>
      <c r="AU317">
        <v>0</v>
      </c>
      <c r="AV317">
        <v>0</v>
      </c>
      <c r="AW317" t="e">
        <f t="shared" si="115"/>
        <v>#DIV/0!</v>
      </c>
      <c r="AX317">
        <v>0</v>
      </c>
      <c r="AY317">
        <v>0</v>
      </c>
      <c r="AZ317">
        <v>0</v>
      </c>
      <c r="BA317">
        <v>0</v>
      </c>
      <c r="BB317">
        <v>0</v>
      </c>
      <c r="BC317" t="e">
        <f t="shared" si="116"/>
        <v>#DIV/0!</v>
      </c>
      <c r="BD317">
        <v>0</v>
      </c>
      <c r="BE317">
        <v>0</v>
      </c>
      <c r="BF317">
        <v>0</v>
      </c>
      <c r="BG317">
        <v>0</v>
      </c>
      <c r="BH317">
        <v>0</v>
      </c>
      <c r="BI317" t="e">
        <f t="shared" si="117"/>
        <v>#DIV/0!</v>
      </c>
      <c r="BJ317">
        <v>0</v>
      </c>
      <c r="BK317">
        <v>0</v>
      </c>
      <c r="BL317">
        <v>0</v>
      </c>
      <c r="BM317">
        <v>0</v>
      </c>
      <c r="BN317">
        <v>0</v>
      </c>
      <c r="BO317" t="e">
        <f t="shared" si="118"/>
        <v>#DIV/0!</v>
      </c>
      <c r="BP317">
        <v>0</v>
      </c>
      <c r="BQ317">
        <v>0</v>
      </c>
      <c r="BR317">
        <v>0</v>
      </c>
      <c r="BS317">
        <v>0</v>
      </c>
      <c r="BT317">
        <v>0</v>
      </c>
      <c r="BU317" t="e">
        <f t="shared" si="119"/>
        <v>#DIV/0!</v>
      </c>
      <c r="BV317">
        <v>0</v>
      </c>
    </row>
    <row r="318" spans="2:74">
      <c r="B318" t="s">
        <v>786</v>
      </c>
      <c r="C318">
        <v>0</v>
      </c>
      <c r="D318">
        <v>0</v>
      </c>
      <c r="E318">
        <v>0</v>
      </c>
      <c r="F318">
        <v>0</v>
      </c>
      <c r="G318" t="e">
        <f t="shared" si="108"/>
        <v>#DIV/0!</v>
      </c>
      <c r="H318">
        <v>0</v>
      </c>
      <c r="I318">
        <v>0</v>
      </c>
      <c r="J318">
        <v>0</v>
      </c>
      <c r="K318">
        <v>0</v>
      </c>
      <c r="L318">
        <v>0</v>
      </c>
      <c r="M318" t="e">
        <f t="shared" si="109"/>
        <v>#DIV/0!</v>
      </c>
      <c r="N318">
        <v>0</v>
      </c>
      <c r="O318">
        <v>0</v>
      </c>
      <c r="P318">
        <v>0</v>
      </c>
      <c r="Q318">
        <v>0</v>
      </c>
      <c r="R318">
        <v>0</v>
      </c>
      <c r="S318" t="e">
        <f t="shared" si="110"/>
        <v>#DIV/0!</v>
      </c>
      <c r="T318">
        <v>0</v>
      </c>
      <c r="U318">
        <v>0</v>
      </c>
      <c r="V318">
        <v>0</v>
      </c>
      <c r="W318">
        <v>0</v>
      </c>
      <c r="X318">
        <v>0</v>
      </c>
      <c r="Y318" t="e">
        <f t="shared" si="111"/>
        <v>#DIV/0!</v>
      </c>
      <c r="Z318">
        <v>0</v>
      </c>
      <c r="AA318">
        <v>0</v>
      </c>
      <c r="AB318">
        <v>0</v>
      </c>
      <c r="AC318">
        <v>0</v>
      </c>
      <c r="AD318">
        <v>0</v>
      </c>
      <c r="AE318" t="e">
        <f t="shared" si="112"/>
        <v>#DIV/0!</v>
      </c>
      <c r="AF318">
        <v>0</v>
      </c>
      <c r="AG318">
        <v>0</v>
      </c>
      <c r="AH318">
        <v>0</v>
      </c>
      <c r="AI318">
        <v>0</v>
      </c>
      <c r="AJ318">
        <v>0</v>
      </c>
      <c r="AK318" t="e">
        <f t="shared" si="113"/>
        <v>#DIV/0!</v>
      </c>
      <c r="AL318">
        <v>0</v>
      </c>
      <c r="AM318">
        <v>0</v>
      </c>
      <c r="AN318">
        <v>0</v>
      </c>
      <c r="AO318">
        <v>0</v>
      </c>
      <c r="AP318">
        <v>0</v>
      </c>
      <c r="AQ318" t="e">
        <f t="shared" si="114"/>
        <v>#DIV/0!</v>
      </c>
      <c r="AR318">
        <v>0</v>
      </c>
      <c r="AS318">
        <v>0</v>
      </c>
      <c r="AT318">
        <v>0</v>
      </c>
      <c r="AU318">
        <v>0</v>
      </c>
      <c r="AV318">
        <v>0</v>
      </c>
      <c r="AW318" t="e">
        <f t="shared" si="115"/>
        <v>#DIV/0!</v>
      </c>
      <c r="AX318">
        <v>0</v>
      </c>
      <c r="AY318">
        <v>0</v>
      </c>
      <c r="AZ318">
        <v>0</v>
      </c>
      <c r="BA318">
        <v>0</v>
      </c>
      <c r="BB318">
        <v>0</v>
      </c>
      <c r="BC318" t="e">
        <f t="shared" si="116"/>
        <v>#DIV/0!</v>
      </c>
      <c r="BD318">
        <v>0</v>
      </c>
      <c r="BE318">
        <v>0</v>
      </c>
      <c r="BF318">
        <v>0</v>
      </c>
      <c r="BG318">
        <v>0</v>
      </c>
      <c r="BH318">
        <v>0</v>
      </c>
      <c r="BI318" t="e">
        <f t="shared" si="117"/>
        <v>#DIV/0!</v>
      </c>
      <c r="BJ318">
        <v>0</v>
      </c>
      <c r="BK318">
        <v>0</v>
      </c>
      <c r="BL318">
        <v>0</v>
      </c>
      <c r="BM318">
        <v>0</v>
      </c>
      <c r="BN318">
        <v>0</v>
      </c>
      <c r="BO318" t="e">
        <f t="shared" si="118"/>
        <v>#DIV/0!</v>
      </c>
      <c r="BP318">
        <v>0</v>
      </c>
      <c r="BQ318">
        <v>0</v>
      </c>
      <c r="BR318">
        <v>0</v>
      </c>
      <c r="BS318">
        <v>0</v>
      </c>
      <c r="BT318">
        <v>0</v>
      </c>
      <c r="BU318" t="e">
        <f t="shared" si="119"/>
        <v>#DIV/0!</v>
      </c>
      <c r="BV318">
        <v>0</v>
      </c>
    </row>
    <row r="319" spans="2:74">
      <c r="B319" t="s">
        <v>190</v>
      </c>
      <c r="C319">
        <v>0</v>
      </c>
      <c r="D319">
        <v>0</v>
      </c>
      <c r="E319">
        <v>0</v>
      </c>
      <c r="F319">
        <v>0</v>
      </c>
      <c r="G319" t="e">
        <f t="shared" si="108"/>
        <v>#DIV/0!</v>
      </c>
      <c r="H319">
        <v>0</v>
      </c>
      <c r="I319">
        <v>0</v>
      </c>
      <c r="J319">
        <v>0</v>
      </c>
      <c r="K319">
        <v>0</v>
      </c>
      <c r="L319">
        <v>0</v>
      </c>
      <c r="M319" t="e">
        <f t="shared" si="109"/>
        <v>#DIV/0!</v>
      </c>
      <c r="N319">
        <v>0</v>
      </c>
      <c r="O319">
        <v>0</v>
      </c>
      <c r="P319">
        <v>0</v>
      </c>
      <c r="Q319">
        <v>0</v>
      </c>
      <c r="R319">
        <v>0</v>
      </c>
      <c r="S319" t="e">
        <f t="shared" si="110"/>
        <v>#DIV/0!</v>
      </c>
      <c r="T319">
        <v>0</v>
      </c>
      <c r="U319">
        <v>0</v>
      </c>
      <c r="V319">
        <v>0</v>
      </c>
      <c r="W319">
        <v>0</v>
      </c>
      <c r="X319">
        <v>0</v>
      </c>
      <c r="Y319" t="e">
        <f t="shared" si="111"/>
        <v>#DIV/0!</v>
      </c>
      <c r="Z319">
        <v>0</v>
      </c>
      <c r="AA319">
        <v>0</v>
      </c>
      <c r="AB319">
        <v>0</v>
      </c>
      <c r="AC319">
        <v>0</v>
      </c>
      <c r="AD319">
        <v>0</v>
      </c>
      <c r="AE319" t="e">
        <f t="shared" si="112"/>
        <v>#DIV/0!</v>
      </c>
      <c r="AF319">
        <v>0</v>
      </c>
      <c r="AG319">
        <v>0</v>
      </c>
      <c r="AH319">
        <v>0</v>
      </c>
      <c r="AI319">
        <v>0</v>
      </c>
      <c r="AJ319">
        <v>0</v>
      </c>
      <c r="AK319" t="e">
        <f t="shared" si="113"/>
        <v>#DIV/0!</v>
      </c>
      <c r="AL319">
        <v>0</v>
      </c>
      <c r="AM319">
        <v>0</v>
      </c>
      <c r="AN319">
        <v>0</v>
      </c>
      <c r="AO319">
        <v>0</v>
      </c>
      <c r="AP319">
        <v>0</v>
      </c>
      <c r="AQ319" t="e">
        <f t="shared" si="114"/>
        <v>#DIV/0!</v>
      </c>
      <c r="AR319">
        <v>0</v>
      </c>
      <c r="AS319">
        <v>0</v>
      </c>
      <c r="AT319">
        <v>0</v>
      </c>
      <c r="AU319">
        <v>0</v>
      </c>
      <c r="AV319">
        <v>0</v>
      </c>
      <c r="AW319" t="e">
        <f t="shared" si="115"/>
        <v>#DIV/0!</v>
      </c>
      <c r="AX319">
        <v>0</v>
      </c>
      <c r="AY319">
        <v>0</v>
      </c>
      <c r="AZ319">
        <v>0</v>
      </c>
      <c r="BA319">
        <v>0</v>
      </c>
      <c r="BB319">
        <v>0</v>
      </c>
      <c r="BC319" t="e">
        <f t="shared" si="116"/>
        <v>#DIV/0!</v>
      </c>
      <c r="BD319">
        <v>0</v>
      </c>
      <c r="BE319">
        <v>0</v>
      </c>
      <c r="BF319">
        <v>0</v>
      </c>
      <c r="BG319">
        <v>0</v>
      </c>
      <c r="BH319">
        <v>0</v>
      </c>
      <c r="BI319" t="e">
        <f t="shared" si="117"/>
        <v>#DIV/0!</v>
      </c>
      <c r="BJ319">
        <v>0</v>
      </c>
      <c r="BK319">
        <v>0</v>
      </c>
      <c r="BL319">
        <v>0</v>
      </c>
      <c r="BM319">
        <v>0</v>
      </c>
      <c r="BN319">
        <v>0</v>
      </c>
      <c r="BO319" t="e">
        <f t="shared" si="118"/>
        <v>#DIV/0!</v>
      </c>
      <c r="BP319">
        <v>0</v>
      </c>
      <c r="BQ319">
        <v>0</v>
      </c>
      <c r="BR319">
        <v>0</v>
      </c>
      <c r="BS319">
        <v>0</v>
      </c>
      <c r="BT319">
        <v>0</v>
      </c>
      <c r="BU319" t="e">
        <f t="shared" si="119"/>
        <v>#DIV/0!</v>
      </c>
      <c r="BV319">
        <v>0</v>
      </c>
    </row>
    <row r="320" spans="2:74">
      <c r="B320" t="s">
        <v>162</v>
      </c>
      <c r="C320">
        <v>0</v>
      </c>
      <c r="D320">
        <v>0</v>
      </c>
      <c r="E320">
        <v>0</v>
      </c>
      <c r="F320">
        <v>0</v>
      </c>
      <c r="G320" t="e">
        <f t="shared" si="108"/>
        <v>#DIV/0!</v>
      </c>
      <c r="H320">
        <v>0</v>
      </c>
      <c r="I320">
        <v>0</v>
      </c>
      <c r="J320">
        <v>0</v>
      </c>
      <c r="K320">
        <v>0</v>
      </c>
      <c r="L320">
        <v>0</v>
      </c>
      <c r="M320" t="e">
        <f t="shared" si="109"/>
        <v>#DIV/0!</v>
      </c>
      <c r="N320">
        <v>0</v>
      </c>
      <c r="O320">
        <v>0</v>
      </c>
      <c r="P320">
        <v>0</v>
      </c>
      <c r="Q320">
        <v>0</v>
      </c>
      <c r="R320">
        <v>0</v>
      </c>
      <c r="S320" t="e">
        <f t="shared" si="110"/>
        <v>#DIV/0!</v>
      </c>
      <c r="T320">
        <v>0</v>
      </c>
      <c r="U320">
        <v>0</v>
      </c>
      <c r="V320">
        <v>0</v>
      </c>
      <c r="W320">
        <v>0</v>
      </c>
      <c r="X320">
        <v>0</v>
      </c>
      <c r="Y320" t="e">
        <f t="shared" si="111"/>
        <v>#DIV/0!</v>
      </c>
      <c r="Z320">
        <v>0</v>
      </c>
      <c r="AA320">
        <v>0</v>
      </c>
      <c r="AB320">
        <v>0</v>
      </c>
      <c r="AC320">
        <v>0</v>
      </c>
      <c r="AD320">
        <v>0</v>
      </c>
      <c r="AE320" t="e">
        <f t="shared" si="112"/>
        <v>#DIV/0!</v>
      </c>
      <c r="AF320">
        <v>0</v>
      </c>
      <c r="AG320">
        <v>0</v>
      </c>
      <c r="AH320">
        <v>0</v>
      </c>
      <c r="AI320">
        <v>0</v>
      </c>
      <c r="AJ320">
        <v>0</v>
      </c>
      <c r="AK320" t="e">
        <f t="shared" si="113"/>
        <v>#DIV/0!</v>
      </c>
      <c r="AL320">
        <v>0</v>
      </c>
      <c r="AM320">
        <v>0</v>
      </c>
      <c r="AN320">
        <v>0</v>
      </c>
      <c r="AO320">
        <v>0</v>
      </c>
      <c r="AP320">
        <v>0</v>
      </c>
      <c r="AQ320" t="e">
        <f t="shared" si="114"/>
        <v>#DIV/0!</v>
      </c>
      <c r="AR320">
        <v>0</v>
      </c>
      <c r="AS320">
        <v>0</v>
      </c>
      <c r="AT320">
        <v>0</v>
      </c>
      <c r="AU320">
        <v>0</v>
      </c>
      <c r="AV320">
        <v>0</v>
      </c>
      <c r="AW320" t="e">
        <f t="shared" si="115"/>
        <v>#DIV/0!</v>
      </c>
      <c r="AX320">
        <v>0</v>
      </c>
      <c r="AY320">
        <v>0</v>
      </c>
      <c r="AZ320">
        <v>0</v>
      </c>
      <c r="BA320">
        <v>0</v>
      </c>
      <c r="BB320">
        <v>0</v>
      </c>
      <c r="BC320" t="e">
        <f t="shared" si="116"/>
        <v>#DIV/0!</v>
      </c>
      <c r="BD320">
        <v>0</v>
      </c>
      <c r="BE320">
        <v>0</v>
      </c>
      <c r="BF320">
        <v>0</v>
      </c>
      <c r="BG320">
        <v>0</v>
      </c>
      <c r="BH320">
        <v>0</v>
      </c>
      <c r="BI320" t="e">
        <f t="shared" si="117"/>
        <v>#DIV/0!</v>
      </c>
      <c r="BJ320">
        <v>0</v>
      </c>
      <c r="BK320">
        <v>0</v>
      </c>
      <c r="BL320">
        <v>0</v>
      </c>
      <c r="BM320">
        <v>0</v>
      </c>
      <c r="BN320">
        <v>0</v>
      </c>
      <c r="BO320" t="e">
        <f t="shared" si="118"/>
        <v>#DIV/0!</v>
      </c>
      <c r="BP320">
        <v>0</v>
      </c>
      <c r="BQ320">
        <v>0</v>
      </c>
      <c r="BR320">
        <v>0</v>
      </c>
      <c r="BS320">
        <v>0</v>
      </c>
      <c r="BT320">
        <v>0</v>
      </c>
      <c r="BU320" t="e">
        <f t="shared" si="119"/>
        <v>#DIV/0!</v>
      </c>
      <c r="BV320">
        <v>0</v>
      </c>
    </row>
    <row r="321" spans="2:74">
      <c r="B321" t="s">
        <v>787</v>
      </c>
      <c r="C321">
        <v>0</v>
      </c>
      <c r="D321">
        <v>0</v>
      </c>
      <c r="E321">
        <v>0</v>
      </c>
      <c r="F321">
        <v>0</v>
      </c>
      <c r="G321" t="e">
        <f>F321/E321</f>
        <v>#DIV/0!</v>
      </c>
      <c r="H321">
        <v>0</v>
      </c>
      <c r="I321">
        <v>0</v>
      </c>
      <c r="J321">
        <v>0</v>
      </c>
      <c r="K321">
        <v>0</v>
      </c>
      <c r="L321">
        <v>0</v>
      </c>
      <c r="M321" t="e">
        <f t="shared" si="109"/>
        <v>#DIV/0!</v>
      </c>
      <c r="N321">
        <v>0</v>
      </c>
      <c r="O321">
        <v>0</v>
      </c>
      <c r="P321">
        <v>0</v>
      </c>
      <c r="Q321">
        <v>0</v>
      </c>
      <c r="R321">
        <v>0</v>
      </c>
      <c r="S321" t="e">
        <f t="shared" si="110"/>
        <v>#DIV/0!</v>
      </c>
      <c r="T321">
        <v>0</v>
      </c>
      <c r="U321">
        <v>0</v>
      </c>
      <c r="V321">
        <v>0</v>
      </c>
      <c r="W321">
        <v>0</v>
      </c>
      <c r="X321">
        <v>0</v>
      </c>
      <c r="Y321" t="e">
        <f t="shared" si="111"/>
        <v>#DIV/0!</v>
      </c>
      <c r="Z321">
        <v>0</v>
      </c>
      <c r="AA321">
        <v>0</v>
      </c>
      <c r="AB321">
        <v>0</v>
      </c>
      <c r="AC321">
        <v>0</v>
      </c>
      <c r="AD321">
        <v>0</v>
      </c>
      <c r="AE321" t="e">
        <f t="shared" si="112"/>
        <v>#DIV/0!</v>
      </c>
      <c r="AF321">
        <v>0</v>
      </c>
      <c r="AG321">
        <v>0</v>
      </c>
      <c r="AH321">
        <v>0</v>
      </c>
      <c r="AI321">
        <v>0</v>
      </c>
      <c r="AJ321">
        <v>0</v>
      </c>
      <c r="AK321" t="e">
        <f t="shared" si="113"/>
        <v>#DIV/0!</v>
      </c>
      <c r="AL321">
        <v>0</v>
      </c>
      <c r="AM321">
        <v>0</v>
      </c>
      <c r="AN321">
        <v>0</v>
      </c>
      <c r="AO321">
        <v>0</v>
      </c>
      <c r="AP321">
        <v>0</v>
      </c>
      <c r="AQ321" t="e">
        <f t="shared" si="114"/>
        <v>#DIV/0!</v>
      </c>
      <c r="AR321">
        <v>0</v>
      </c>
      <c r="AS321">
        <v>0</v>
      </c>
      <c r="AT321">
        <v>0</v>
      </c>
      <c r="AU321">
        <v>0</v>
      </c>
      <c r="AV321">
        <v>0</v>
      </c>
      <c r="AW321" t="e">
        <f t="shared" si="115"/>
        <v>#DIV/0!</v>
      </c>
      <c r="AX321">
        <v>0</v>
      </c>
      <c r="AY321">
        <v>0</v>
      </c>
      <c r="AZ321">
        <v>0</v>
      </c>
      <c r="BA321">
        <v>0</v>
      </c>
      <c r="BB321">
        <v>0</v>
      </c>
      <c r="BC321" t="e">
        <f t="shared" si="116"/>
        <v>#DIV/0!</v>
      </c>
      <c r="BD321">
        <v>0</v>
      </c>
      <c r="BE321">
        <v>0</v>
      </c>
      <c r="BF321">
        <v>0</v>
      </c>
      <c r="BG321">
        <v>0</v>
      </c>
      <c r="BH321">
        <v>0</v>
      </c>
      <c r="BI321" t="e">
        <f t="shared" si="117"/>
        <v>#DIV/0!</v>
      </c>
      <c r="BJ321">
        <v>0</v>
      </c>
      <c r="BK321">
        <v>0</v>
      </c>
      <c r="BL321">
        <v>0</v>
      </c>
      <c r="BM321">
        <v>0</v>
      </c>
      <c r="BN321">
        <v>0</v>
      </c>
      <c r="BO321" t="e">
        <f t="shared" si="118"/>
        <v>#DIV/0!</v>
      </c>
      <c r="BP321">
        <v>0</v>
      </c>
      <c r="BQ321">
        <v>0</v>
      </c>
      <c r="BR321">
        <v>0</v>
      </c>
      <c r="BS321">
        <v>0</v>
      </c>
      <c r="BT321">
        <v>0</v>
      </c>
      <c r="BU321" t="e">
        <f t="shared" si="119"/>
        <v>#DIV/0!</v>
      </c>
      <c r="BV321">
        <v>0</v>
      </c>
    </row>
    <row r="322" spans="2:74">
      <c r="B322" t="s">
        <v>265</v>
      </c>
      <c r="C322">
        <v>0</v>
      </c>
      <c r="D322">
        <v>0</v>
      </c>
      <c r="E322">
        <v>0</v>
      </c>
      <c r="F322">
        <v>0</v>
      </c>
      <c r="G322" t="e">
        <f t="shared" si="108"/>
        <v>#DIV/0!</v>
      </c>
      <c r="H322">
        <v>0</v>
      </c>
      <c r="I322">
        <v>0</v>
      </c>
      <c r="J322">
        <v>0</v>
      </c>
      <c r="K322">
        <v>0</v>
      </c>
      <c r="L322">
        <v>0</v>
      </c>
      <c r="M322" t="e">
        <f t="shared" si="109"/>
        <v>#DIV/0!</v>
      </c>
      <c r="N322">
        <v>0</v>
      </c>
      <c r="O322">
        <v>0</v>
      </c>
      <c r="P322">
        <v>0</v>
      </c>
      <c r="Q322">
        <v>0</v>
      </c>
      <c r="R322">
        <v>0</v>
      </c>
      <c r="S322" t="e">
        <f t="shared" si="110"/>
        <v>#DIV/0!</v>
      </c>
      <c r="T322">
        <v>0</v>
      </c>
      <c r="U322">
        <v>0</v>
      </c>
      <c r="V322">
        <v>0</v>
      </c>
      <c r="W322">
        <v>0</v>
      </c>
      <c r="X322">
        <v>0</v>
      </c>
      <c r="Y322" t="e">
        <f t="shared" si="111"/>
        <v>#DIV/0!</v>
      </c>
      <c r="Z322">
        <v>0</v>
      </c>
      <c r="AA322">
        <v>0</v>
      </c>
      <c r="AB322">
        <v>0</v>
      </c>
      <c r="AC322">
        <v>0</v>
      </c>
      <c r="AD322">
        <v>0</v>
      </c>
      <c r="AE322" t="e">
        <f t="shared" si="112"/>
        <v>#DIV/0!</v>
      </c>
      <c r="AF322">
        <v>0</v>
      </c>
      <c r="AG322">
        <v>0</v>
      </c>
      <c r="AH322">
        <v>0</v>
      </c>
      <c r="AI322">
        <v>0</v>
      </c>
      <c r="AJ322">
        <v>0</v>
      </c>
      <c r="AK322" t="e">
        <f t="shared" si="113"/>
        <v>#DIV/0!</v>
      </c>
      <c r="AL322">
        <v>0</v>
      </c>
      <c r="AM322">
        <v>0</v>
      </c>
      <c r="AN322">
        <v>0</v>
      </c>
      <c r="AO322">
        <v>0</v>
      </c>
      <c r="AP322">
        <v>0</v>
      </c>
      <c r="AQ322" t="e">
        <f t="shared" si="114"/>
        <v>#DIV/0!</v>
      </c>
      <c r="AR322">
        <v>0</v>
      </c>
      <c r="AS322">
        <v>0</v>
      </c>
      <c r="AT322">
        <v>0</v>
      </c>
      <c r="AU322">
        <v>0</v>
      </c>
      <c r="AV322">
        <v>0</v>
      </c>
      <c r="AW322" t="e">
        <f t="shared" si="115"/>
        <v>#DIV/0!</v>
      </c>
      <c r="AX322">
        <v>0</v>
      </c>
      <c r="AY322">
        <v>0</v>
      </c>
      <c r="AZ322">
        <v>0</v>
      </c>
      <c r="BA322">
        <v>0</v>
      </c>
      <c r="BB322">
        <v>0</v>
      </c>
      <c r="BC322" t="e">
        <f t="shared" si="116"/>
        <v>#DIV/0!</v>
      </c>
      <c r="BD322">
        <v>0</v>
      </c>
      <c r="BE322">
        <v>0</v>
      </c>
      <c r="BF322">
        <v>0</v>
      </c>
      <c r="BG322">
        <v>0</v>
      </c>
      <c r="BH322">
        <v>0</v>
      </c>
      <c r="BI322" t="e">
        <f t="shared" si="117"/>
        <v>#DIV/0!</v>
      </c>
      <c r="BJ322">
        <v>0</v>
      </c>
      <c r="BK322">
        <v>0</v>
      </c>
      <c r="BL322">
        <v>0</v>
      </c>
      <c r="BM322">
        <v>0</v>
      </c>
      <c r="BN322">
        <v>0</v>
      </c>
      <c r="BO322" t="e">
        <f t="shared" si="118"/>
        <v>#DIV/0!</v>
      </c>
      <c r="BP322">
        <v>0</v>
      </c>
      <c r="BQ322">
        <v>0</v>
      </c>
      <c r="BR322">
        <v>0</v>
      </c>
      <c r="BS322">
        <v>0</v>
      </c>
      <c r="BT322">
        <v>0</v>
      </c>
      <c r="BU322" t="e">
        <f t="shared" si="119"/>
        <v>#DIV/0!</v>
      </c>
      <c r="BV322">
        <v>0</v>
      </c>
    </row>
    <row r="326" spans="2:74" ht="15.75">
      <c r="B326" s="10" t="s">
        <v>9</v>
      </c>
      <c r="C326" s="359">
        <v>45292</v>
      </c>
      <c r="D326" s="359"/>
      <c r="E326" s="359"/>
      <c r="F326" s="359"/>
      <c r="G326" s="359"/>
      <c r="H326" s="359"/>
      <c r="I326" s="359">
        <v>45323</v>
      </c>
      <c r="J326" s="359"/>
      <c r="K326" s="359"/>
      <c r="L326" s="359"/>
      <c r="M326" s="359"/>
      <c r="N326" s="359"/>
      <c r="O326" s="359">
        <v>45352</v>
      </c>
      <c r="P326" s="359"/>
      <c r="Q326" s="359"/>
      <c r="R326" s="359"/>
      <c r="S326" s="359"/>
      <c r="T326" s="359"/>
      <c r="U326" s="359">
        <v>45383</v>
      </c>
      <c r="V326" s="359"/>
      <c r="W326" s="359"/>
      <c r="X326" s="359"/>
      <c r="Y326" s="359"/>
      <c r="Z326" s="359"/>
      <c r="AA326" s="359">
        <v>45413</v>
      </c>
      <c r="AB326" s="359"/>
      <c r="AC326" s="359"/>
      <c r="AD326" s="359"/>
      <c r="AE326" s="359"/>
      <c r="AF326" s="359"/>
      <c r="AG326" s="359">
        <v>45444</v>
      </c>
      <c r="AH326" s="359"/>
      <c r="AI326" s="359"/>
      <c r="AJ326" s="359"/>
      <c r="AK326" s="359"/>
      <c r="AL326" s="359"/>
      <c r="AM326" s="359">
        <v>45474</v>
      </c>
      <c r="AN326" s="359"/>
      <c r="AO326" s="359"/>
      <c r="AP326" s="359"/>
      <c r="AQ326" s="359"/>
      <c r="AR326" s="359"/>
      <c r="AS326" s="359">
        <v>45505</v>
      </c>
      <c r="AT326" s="359"/>
      <c r="AU326" s="359"/>
      <c r="AV326" s="359"/>
      <c r="AW326" s="359"/>
      <c r="AX326" s="359"/>
      <c r="AY326" s="359">
        <v>45536</v>
      </c>
      <c r="AZ326" s="359"/>
      <c r="BA326" s="359"/>
      <c r="BB326" s="359"/>
      <c r="BC326" s="359"/>
      <c r="BD326" s="359"/>
      <c r="BE326" s="359">
        <v>45566</v>
      </c>
      <c r="BF326" s="359"/>
      <c r="BG326" s="359"/>
      <c r="BH326" s="359"/>
      <c r="BI326" s="359"/>
      <c r="BJ326" s="359"/>
      <c r="BK326" s="359">
        <v>45597</v>
      </c>
      <c r="BL326" s="359"/>
      <c r="BM326" s="359"/>
      <c r="BN326" s="359"/>
      <c r="BO326" s="359"/>
      <c r="BP326" s="359"/>
      <c r="BQ326" s="359">
        <v>45627</v>
      </c>
      <c r="BR326" s="359"/>
      <c r="BS326" s="359"/>
      <c r="BT326" s="359"/>
      <c r="BU326" s="359"/>
      <c r="BV326" s="359"/>
    </row>
    <row r="327" spans="2:74">
      <c r="B327" t="s">
        <v>120</v>
      </c>
      <c r="C327" t="s">
        <v>764</v>
      </c>
      <c r="D327" t="s">
        <v>765</v>
      </c>
      <c r="E327" t="s">
        <v>766</v>
      </c>
      <c r="F327" t="s">
        <v>788</v>
      </c>
      <c r="G327" t="s">
        <v>768</v>
      </c>
      <c r="H327" t="s">
        <v>769</v>
      </c>
      <c r="I327" t="s">
        <v>764</v>
      </c>
      <c r="J327" t="s">
        <v>765</v>
      </c>
      <c r="K327" t="s">
        <v>766</v>
      </c>
      <c r="L327" t="s">
        <v>788</v>
      </c>
      <c r="M327" t="s">
        <v>768</v>
      </c>
      <c r="N327" t="s">
        <v>769</v>
      </c>
      <c r="O327" t="s">
        <v>764</v>
      </c>
      <c r="P327" t="s">
        <v>765</v>
      </c>
      <c r="Q327" t="s">
        <v>766</v>
      </c>
      <c r="R327" t="s">
        <v>788</v>
      </c>
      <c r="S327" t="s">
        <v>768</v>
      </c>
      <c r="T327" t="s">
        <v>769</v>
      </c>
      <c r="U327" t="s">
        <v>764</v>
      </c>
      <c r="V327" t="s">
        <v>765</v>
      </c>
      <c r="W327" t="s">
        <v>766</v>
      </c>
      <c r="X327" t="s">
        <v>788</v>
      </c>
      <c r="Y327" t="s">
        <v>768</v>
      </c>
      <c r="Z327" t="s">
        <v>769</v>
      </c>
      <c r="AA327" t="s">
        <v>764</v>
      </c>
      <c r="AB327" t="s">
        <v>765</v>
      </c>
      <c r="AC327" t="s">
        <v>766</v>
      </c>
      <c r="AD327" t="s">
        <v>788</v>
      </c>
      <c r="AE327" t="s">
        <v>768</v>
      </c>
      <c r="AF327" t="s">
        <v>769</v>
      </c>
      <c r="AG327" t="s">
        <v>764</v>
      </c>
      <c r="AH327" t="s">
        <v>765</v>
      </c>
      <c r="AI327" t="s">
        <v>766</v>
      </c>
      <c r="AJ327" t="s">
        <v>788</v>
      </c>
      <c r="AK327" t="s">
        <v>768</v>
      </c>
      <c r="AL327" t="s">
        <v>769</v>
      </c>
      <c r="AM327" t="s">
        <v>764</v>
      </c>
      <c r="AN327" t="s">
        <v>765</v>
      </c>
      <c r="AO327" t="s">
        <v>766</v>
      </c>
      <c r="AP327" t="s">
        <v>788</v>
      </c>
      <c r="AQ327" t="s">
        <v>768</v>
      </c>
      <c r="AR327" t="s">
        <v>769</v>
      </c>
      <c r="AS327" t="s">
        <v>764</v>
      </c>
      <c r="AT327" t="s">
        <v>765</v>
      </c>
      <c r="AU327" t="s">
        <v>766</v>
      </c>
      <c r="AV327" t="s">
        <v>788</v>
      </c>
      <c r="AW327" t="s">
        <v>768</v>
      </c>
      <c r="AX327" t="s">
        <v>769</v>
      </c>
      <c r="AY327" t="s">
        <v>764</v>
      </c>
      <c r="AZ327" t="s">
        <v>765</v>
      </c>
      <c r="BA327" t="s">
        <v>766</v>
      </c>
      <c r="BB327" t="s">
        <v>788</v>
      </c>
      <c r="BC327" t="s">
        <v>768</v>
      </c>
      <c r="BD327" t="s">
        <v>769</v>
      </c>
      <c r="BE327" t="s">
        <v>764</v>
      </c>
      <c r="BF327" t="s">
        <v>765</v>
      </c>
      <c r="BG327" t="s">
        <v>766</v>
      </c>
      <c r="BH327" t="s">
        <v>788</v>
      </c>
      <c r="BI327" t="s">
        <v>768</v>
      </c>
      <c r="BJ327" t="s">
        <v>769</v>
      </c>
      <c r="BK327" t="s">
        <v>764</v>
      </c>
      <c r="BL327" t="s">
        <v>765</v>
      </c>
      <c r="BM327" t="s">
        <v>766</v>
      </c>
      <c r="BN327" t="s">
        <v>788</v>
      </c>
      <c r="BO327" t="s">
        <v>768</v>
      </c>
      <c r="BP327" t="s">
        <v>769</v>
      </c>
      <c r="BQ327" t="s">
        <v>764</v>
      </c>
      <c r="BR327" t="s">
        <v>765</v>
      </c>
      <c r="BS327" t="s">
        <v>766</v>
      </c>
      <c r="BT327" t="s">
        <v>788</v>
      </c>
      <c r="BU327" t="s">
        <v>768</v>
      </c>
      <c r="BV327" t="s">
        <v>769</v>
      </c>
    </row>
    <row r="328" spans="2:74">
      <c r="B328" t="s">
        <v>237</v>
      </c>
      <c r="C328">
        <v>0</v>
      </c>
      <c r="D328">
        <v>0</v>
      </c>
      <c r="E328">
        <v>0</v>
      </c>
      <c r="F328">
        <v>0</v>
      </c>
      <c r="G328" t="e">
        <f>F328/E328</f>
        <v>#DIV/0!</v>
      </c>
      <c r="H328">
        <v>0</v>
      </c>
      <c r="I328">
        <v>0</v>
      </c>
      <c r="J328">
        <v>0</v>
      </c>
      <c r="K328">
        <v>0</v>
      </c>
      <c r="L328">
        <v>0</v>
      </c>
      <c r="M328" t="e">
        <f>L328/K328</f>
        <v>#DIV/0!</v>
      </c>
      <c r="N328">
        <v>0</v>
      </c>
      <c r="O328">
        <v>0</v>
      </c>
      <c r="P328">
        <v>0</v>
      </c>
      <c r="Q328">
        <v>0</v>
      </c>
      <c r="R328">
        <v>0</v>
      </c>
      <c r="S328" t="e">
        <f>R328/Q328</f>
        <v>#DIV/0!</v>
      </c>
      <c r="T328">
        <v>0</v>
      </c>
      <c r="U328">
        <v>0</v>
      </c>
      <c r="V328">
        <v>0</v>
      </c>
      <c r="W328">
        <v>0</v>
      </c>
      <c r="X328">
        <v>0</v>
      </c>
      <c r="Y328" t="e">
        <f>X328/W328</f>
        <v>#DIV/0!</v>
      </c>
      <c r="Z328">
        <v>0</v>
      </c>
      <c r="AA328">
        <v>0</v>
      </c>
      <c r="AB328">
        <v>0</v>
      </c>
      <c r="AC328">
        <v>0</v>
      </c>
      <c r="AD328">
        <v>0</v>
      </c>
      <c r="AE328" t="e">
        <f>AD328/AC328</f>
        <v>#DIV/0!</v>
      </c>
      <c r="AF328">
        <v>0</v>
      </c>
      <c r="AG328">
        <v>0</v>
      </c>
      <c r="AH328">
        <v>0</v>
      </c>
      <c r="AI328">
        <v>0</v>
      </c>
      <c r="AJ328">
        <v>0</v>
      </c>
      <c r="AK328" t="e">
        <f>AJ328/AI328</f>
        <v>#DIV/0!</v>
      </c>
      <c r="AL328">
        <v>0</v>
      </c>
      <c r="AM328">
        <v>0</v>
      </c>
      <c r="AN328">
        <v>0</v>
      </c>
      <c r="AO328">
        <v>0</v>
      </c>
      <c r="AP328">
        <v>0</v>
      </c>
      <c r="AQ328" t="e">
        <f>AP328/AO328</f>
        <v>#DIV/0!</v>
      </c>
      <c r="AR328">
        <v>0</v>
      </c>
      <c r="AS328">
        <v>0</v>
      </c>
      <c r="AT328">
        <v>0</v>
      </c>
      <c r="AU328">
        <v>0</v>
      </c>
      <c r="AV328">
        <v>0</v>
      </c>
      <c r="AW328" t="e">
        <f>AV328/AU328</f>
        <v>#DIV/0!</v>
      </c>
      <c r="AX328">
        <v>0</v>
      </c>
      <c r="AY328">
        <v>0</v>
      </c>
      <c r="AZ328">
        <v>0</v>
      </c>
      <c r="BA328">
        <v>0</v>
      </c>
      <c r="BB328">
        <v>0</v>
      </c>
      <c r="BC328" t="e">
        <f>BB328/BA328</f>
        <v>#DIV/0!</v>
      </c>
      <c r="BD328">
        <v>0</v>
      </c>
      <c r="BE328">
        <v>0</v>
      </c>
      <c r="BF328">
        <v>0</v>
      </c>
      <c r="BG328">
        <v>0</v>
      </c>
      <c r="BH328">
        <v>0</v>
      </c>
      <c r="BI328" t="e">
        <f>BH328/BG328</f>
        <v>#DIV/0!</v>
      </c>
      <c r="BJ328">
        <v>0</v>
      </c>
      <c r="BK328">
        <v>0</v>
      </c>
      <c r="BL328">
        <v>0</v>
      </c>
      <c r="BM328">
        <v>0</v>
      </c>
      <c r="BN328">
        <v>0</v>
      </c>
      <c r="BO328" t="e">
        <f>BN328/BM328</f>
        <v>#DIV/0!</v>
      </c>
      <c r="BP328">
        <v>0</v>
      </c>
      <c r="BQ328">
        <v>0</v>
      </c>
      <c r="BR328">
        <v>0</v>
      </c>
      <c r="BS328">
        <v>0</v>
      </c>
      <c r="BT328">
        <v>0</v>
      </c>
      <c r="BU328" t="e">
        <f>BT328/BS328</f>
        <v>#DIV/0!</v>
      </c>
      <c r="BV328">
        <v>0</v>
      </c>
    </row>
    <row r="329" spans="2:74">
      <c r="B329" t="s">
        <v>238</v>
      </c>
      <c r="C329">
        <v>0</v>
      </c>
      <c r="D329">
        <v>0</v>
      </c>
      <c r="E329">
        <v>0</v>
      </c>
      <c r="F329">
        <v>0</v>
      </c>
      <c r="G329" t="e">
        <f>F329/E329</f>
        <v>#DIV/0!</v>
      </c>
      <c r="H329">
        <v>0</v>
      </c>
      <c r="I329">
        <v>0</v>
      </c>
      <c r="J329">
        <v>0</v>
      </c>
      <c r="K329">
        <v>0</v>
      </c>
      <c r="L329">
        <v>0</v>
      </c>
      <c r="M329" t="e">
        <f>L329/K329</f>
        <v>#DIV/0!</v>
      </c>
      <c r="N329">
        <v>0</v>
      </c>
      <c r="O329">
        <v>0</v>
      </c>
      <c r="P329">
        <v>0</v>
      </c>
      <c r="Q329">
        <v>0</v>
      </c>
      <c r="R329">
        <v>0</v>
      </c>
      <c r="S329" t="e">
        <f>R329/Q329</f>
        <v>#DIV/0!</v>
      </c>
      <c r="T329">
        <v>0</v>
      </c>
      <c r="U329">
        <v>0</v>
      </c>
      <c r="V329">
        <v>0</v>
      </c>
      <c r="W329">
        <v>0</v>
      </c>
      <c r="X329">
        <v>0</v>
      </c>
      <c r="Y329" t="e">
        <f>X329/W329</f>
        <v>#DIV/0!</v>
      </c>
      <c r="Z329">
        <v>0</v>
      </c>
      <c r="AA329">
        <v>0</v>
      </c>
      <c r="AB329">
        <v>0</v>
      </c>
      <c r="AC329">
        <v>0</v>
      </c>
      <c r="AD329">
        <v>0</v>
      </c>
      <c r="AE329" t="e">
        <f>AD329/AC329</f>
        <v>#DIV/0!</v>
      </c>
      <c r="AF329">
        <v>0</v>
      </c>
      <c r="AG329">
        <v>0</v>
      </c>
      <c r="AH329">
        <v>0</v>
      </c>
      <c r="AI329">
        <v>0</v>
      </c>
      <c r="AJ329">
        <v>0</v>
      </c>
      <c r="AK329" t="e">
        <f>AJ329/AI329</f>
        <v>#DIV/0!</v>
      </c>
      <c r="AL329">
        <v>0</v>
      </c>
      <c r="AM329">
        <v>0</v>
      </c>
      <c r="AN329">
        <v>0</v>
      </c>
      <c r="AO329">
        <v>0</v>
      </c>
      <c r="AP329">
        <v>0</v>
      </c>
      <c r="AQ329" t="e">
        <f>AP329/AO329</f>
        <v>#DIV/0!</v>
      </c>
      <c r="AR329">
        <v>0</v>
      </c>
      <c r="AS329">
        <v>0</v>
      </c>
      <c r="AT329">
        <v>0</v>
      </c>
      <c r="AU329">
        <v>0</v>
      </c>
      <c r="AV329">
        <v>0</v>
      </c>
      <c r="AW329" t="e">
        <f>AV329/AU329</f>
        <v>#DIV/0!</v>
      </c>
      <c r="AX329">
        <v>0</v>
      </c>
      <c r="AY329">
        <v>0</v>
      </c>
      <c r="AZ329">
        <v>0</v>
      </c>
      <c r="BA329">
        <v>0</v>
      </c>
      <c r="BB329">
        <v>0</v>
      </c>
      <c r="BC329" t="e">
        <f>BB329/BA329</f>
        <v>#DIV/0!</v>
      </c>
      <c r="BD329">
        <v>0</v>
      </c>
      <c r="BE329">
        <v>0</v>
      </c>
      <c r="BF329">
        <v>0</v>
      </c>
      <c r="BG329">
        <v>0</v>
      </c>
      <c r="BH329">
        <v>0</v>
      </c>
      <c r="BI329" t="e">
        <f>BH329/BG329</f>
        <v>#DIV/0!</v>
      </c>
      <c r="BJ329">
        <v>0</v>
      </c>
      <c r="BK329">
        <v>0</v>
      </c>
      <c r="BL329">
        <v>0</v>
      </c>
      <c r="BM329">
        <v>0</v>
      </c>
      <c r="BN329">
        <v>0</v>
      </c>
      <c r="BO329" t="e">
        <f>BN329/BM329</f>
        <v>#DIV/0!</v>
      </c>
      <c r="BP329">
        <v>0</v>
      </c>
      <c r="BQ329">
        <v>0</v>
      </c>
      <c r="BR329">
        <v>0</v>
      </c>
      <c r="BS329">
        <v>0</v>
      </c>
      <c r="BT329">
        <v>0</v>
      </c>
      <c r="BU329" t="e">
        <f>BT329/BS329</f>
        <v>#DIV/0!</v>
      </c>
      <c r="BV329">
        <v>0</v>
      </c>
    </row>
    <row r="330" spans="2:74">
      <c r="B330" t="s">
        <v>239</v>
      </c>
      <c r="C330">
        <v>0</v>
      </c>
      <c r="D330">
        <v>0</v>
      </c>
      <c r="E330">
        <v>0</v>
      </c>
      <c r="F330">
        <v>0</v>
      </c>
      <c r="G330" t="e">
        <f>F330/E330</f>
        <v>#DIV/0!</v>
      </c>
      <c r="H330">
        <v>0</v>
      </c>
      <c r="I330">
        <v>0</v>
      </c>
      <c r="J330">
        <v>0</v>
      </c>
      <c r="K330">
        <v>0</v>
      </c>
      <c r="L330">
        <v>0</v>
      </c>
      <c r="M330" t="e">
        <f>L330/K330</f>
        <v>#DIV/0!</v>
      </c>
      <c r="N330">
        <v>0</v>
      </c>
      <c r="O330">
        <v>0</v>
      </c>
      <c r="P330">
        <v>0</v>
      </c>
      <c r="Q330">
        <v>0</v>
      </c>
      <c r="R330">
        <v>0</v>
      </c>
      <c r="S330" t="e">
        <f>R330/Q330</f>
        <v>#DIV/0!</v>
      </c>
      <c r="T330">
        <v>0</v>
      </c>
      <c r="U330">
        <v>0</v>
      </c>
      <c r="V330">
        <v>0</v>
      </c>
      <c r="W330">
        <v>0</v>
      </c>
      <c r="X330">
        <v>0</v>
      </c>
      <c r="Y330" t="e">
        <f>X330/W330</f>
        <v>#DIV/0!</v>
      </c>
      <c r="Z330">
        <v>0</v>
      </c>
      <c r="AA330">
        <v>0</v>
      </c>
      <c r="AB330">
        <v>0</v>
      </c>
      <c r="AC330">
        <v>0</v>
      </c>
      <c r="AD330">
        <v>0</v>
      </c>
      <c r="AE330" t="e">
        <f>AD330/AC330</f>
        <v>#DIV/0!</v>
      </c>
      <c r="AF330">
        <v>0</v>
      </c>
      <c r="AG330">
        <v>0</v>
      </c>
      <c r="AH330">
        <v>0</v>
      </c>
      <c r="AI330">
        <v>0</v>
      </c>
      <c r="AJ330">
        <v>0</v>
      </c>
      <c r="AK330" t="e">
        <f>AJ330/AI330</f>
        <v>#DIV/0!</v>
      </c>
      <c r="AL330">
        <v>0</v>
      </c>
      <c r="AM330">
        <v>0</v>
      </c>
      <c r="AN330">
        <v>0</v>
      </c>
      <c r="AO330">
        <v>0</v>
      </c>
      <c r="AP330">
        <v>0</v>
      </c>
      <c r="AQ330" t="e">
        <f>AP330/AO330</f>
        <v>#DIV/0!</v>
      </c>
      <c r="AR330">
        <v>0</v>
      </c>
      <c r="AS330">
        <v>0</v>
      </c>
      <c r="AT330">
        <v>0</v>
      </c>
      <c r="AU330">
        <v>0</v>
      </c>
      <c r="AV330">
        <v>0</v>
      </c>
      <c r="AW330" t="e">
        <f>AV330/AU330</f>
        <v>#DIV/0!</v>
      </c>
      <c r="AX330">
        <v>0</v>
      </c>
      <c r="AY330">
        <v>0</v>
      </c>
      <c r="AZ330">
        <v>0</v>
      </c>
      <c r="BA330">
        <v>0</v>
      </c>
      <c r="BB330">
        <v>0</v>
      </c>
      <c r="BC330" t="e">
        <f>BB330/BA330</f>
        <v>#DIV/0!</v>
      </c>
      <c r="BD330">
        <v>0</v>
      </c>
      <c r="BE330">
        <v>0</v>
      </c>
      <c r="BF330">
        <v>0</v>
      </c>
      <c r="BG330">
        <v>0</v>
      </c>
      <c r="BH330">
        <v>0</v>
      </c>
      <c r="BI330" t="e">
        <f>BH330/BG330</f>
        <v>#DIV/0!</v>
      </c>
      <c r="BJ330">
        <v>0</v>
      </c>
      <c r="BK330">
        <v>0</v>
      </c>
      <c r="BL330">
        <v>0</v>
      </c>
      <c r="BM330">
        <v>0</v>
      </c>
      <c r="BN330">
        <v>0</v>
      </c>
      <c r="BO330" t="e">
        <f>BN330/BM330</f>
        <v>#DIV/0!</v>
      </c>
      <c r="BP330">
        <v>0</v>
      </c>
      <c r="BQ330">
        <v>0</v>
      </c>
      <c r="BR330">
        <v>0</v>
      </c>
      <c r="BS330">
        <v>0</v>
      </c>
      <c r="BT330">
        <v>0</v>
      </c>
      <c r="BU330" t="e">
        <f>BT330/BS330</f>
        <v>#DIV/0!</v>
      </c>
      <c r="BV330">
        <v>0</v>
      </c>
    </row>
    <row r="331" spans="2:74">
      <c r="B331" t="s">
        <v>770</v>
      </c>
      <c r="C331">
        <v>0</v>
      </c>
      <c r="D331">
        <v>0</v>
      </c>
      <c r="E331">
        <v>0</v>
      </c>
      <c r="F331">
        <v>0</v>
      </c>
      <c r="G331" t="e">
        <f t="shared" ref="G331:G394" si="120">F331/E331</f>
        <v>#DIV/0!</v>
      </c>
      <c r="H331">
        <v>0</v>
      </c>
      <c r="I331">
        <v>0</v>
      </c>
      <c r="J331">
        <v>0</v>
      </c>
      <c r="K331">
        <v>0</v>
      </c>
      <c r="L331">
        <v>0</v>
      </c>
      <c r="M331" t="e">
        <f t="shared" ref="M331:M394" si="121">L331/K331</f>
        <v>#DIV/0!</v>
      </c>
      <c r="N331">
        <v>0</v>
      </c>
      <c r="O331">
        <v>0</v>
      </c>
      <c r="P331">
        <v>0</v>
      </c>
      <c r="Q331">
        <v>0</v>
      </c>
      <c r="R331">
        <v>0</v>
      </c>
      <c r="S331" t="e">
        <f t="shared" ref="S331:S394" si="122">R331/Q331</f>
        <v>#DIV/0!</v>
      </c>
      <c r="T331">
        <v>0</v>
      </c>
      <c r="U331">
        <v>0</v>
      </c>
      <c r="V331">
        <v>0</v>
      </c>
      <c r="W331">
        <v>0</v>
      </c>
      <c r="X331">
        <v>0</v>
      </c>
      <c r="Y331" t="e">
        <f t="shared" ref="Y331:Y394" si="123">X331/W331</f>
        <v>#DIV/0!</v>
      </c>
      <c r="Z331">
        <v>0</v>
      </c>
      <c r="AA331">
        <v>0</v>
      </c>
      <c r="AB331">
        <v>0</v>
      </c>
      <c r="AC331">
        <v>0</v>
      </c>
      <c r="AD331">
        <v>0</v>
      </c>
      <c r="AE331" t="e">
        <f t="shared" ref="AE331:AE394" si="124">AD331/AC331</f>
        <v>#DIV/0!</v>
      </c>
      <c r="AF331">
        <v>0</v>
      </c>
      <c r="AG331">
        <v>0</v>
      </c>
      <c r="AH331">
        <v>0</v>
      </c>
      <c r="AI331">
        <v>0</v>
      </c>
      <c r="AJ331">
        <v>0</v>
      </c>
      <c r="AK331" t="e">
        <f t="shared" ref="AK331:AK394" si="125">AJ331/AI331</f>
        <v>#DIV/0!</v>
      </c>
      <c r="AL331">
        <v>0</v>
      </c>
      <c r="AM331">
        <v>0</v>
      </c>
      <c r="AN331">
        <v>0</v>
      </c>
      <c r="AO331">
        <v>0</v>
      </c>
      <c r="AP331">
        <v>0</v>
      </c>
      <c r="AQ331" t="e">
        <f t="shared" ref="AQ331:AQ394" si="126">AP331/AO331</f>
        <v>#DIV/0!</v>
      </c>
      <c r="AR331">
        <v>0</v>
      </c>
      <c r="AS331">
        <v>0</v>
      </c>
      <c r="AT331">
        <v>0</v>
      </c>
      <c r="AU331">
        <v>0</v>
      </c>
      <c r="AV331">
        <v>0</v>
      </c>
      <c r="AW331" t="e">
        <f t="shared" ref="AW331:AW394" si="127">AV331/AU331</f>
        <v>#DIV/0!</v>
      </c>
      <c r="AX331">
        <v>0</v>
      </c>
      <c r="AY331">
        <v>0</v>
      </c>
      <c r="AZ331">
        <v>0</v>
      </c>
      <c r="BA331">
        <v>0</v>
      </c>
      <c r="BB331">
        <v>0</v>
      </c>
      <c r="BC331" t="e">
        <f t="shared" ref="BC331:BC394" si="128">BB331/BA331</f>
        <v>#DIV/0!</v>
      </c>
      <c r="BD331">
        <v>0</v>
      </c>
      <c r="BE331">
        <v>0</v>
      </c>
      <c r="BF331">
        <v>0</v>
      </c>
      <c r="BG331">
        <v>0</v>
      </c>
      <c r="BH331">
        <v>0</v>
      </c>
      <c r="BI331" t="e">
        <f t="shared" ref="BI331:BI394" si="129">BH331/BG331</f>
        <v>#DIV/0!</v>
      </c>
      <c r="BJ331">
        <v>0</v>
      </c>
      <c r="BK331">
        <v>0</v>
      </c>
      <c r="BL331">
        <v>0</v>
      </c>
      <c r="BM331">
        <v>0</v>
      </c>
      <c r="BN331">
        <v>0</v>
      </c>
      <c r="BO331" t="e">
        <f t="shared" ref="BO331:BO394" si="130">BN331/BM331</f>
        <v>#DIV/0!</v>
      </c>
      <c r="BP331">
        <v>0</v>
      </c>
      <c r="BQ331">
        <v>0</v>
      </c>
      <c r="BR331">
        <v>0</v>
      </c>
      <c r="BS331">
        <v>0</v>
      </c>
      <c r="BT331">
        <v>0</v>
      </c>
      <c r="BU331" t="e">
        <f t="shared" ref="BU331:BU394" si="131">BT331/BS331</f>
        <v>#DIV/0!</v>
      </c>
      <c r="BV331">
        <v>0</v>
      </c>
    </row>
    <row r="332" spans="2:74">
      <c r="B332" t="s">
        <v>242</v>
      </c>
      <c r="C332">
        <v>0</v>
      </c>
      <c r="D332">
        <v>0</v>
      </c>
      <c r="E332">
        <v>0</v>
      </c>
      <c r="F332">
        <v>0</v>
      </c>
      <c r="G332" t="e">
        <f t="shared" si="120"/>
        <v>#DIV/0!</v>
      </c>
      <c r="H332">
        <v>0</v>
      </c>
      <c r="I332">
        <v>0</v>
      </c>
      <c r="J332">
        <v>0</v>
      </c>
      <c r="K332">
        <v>0</v>
      </c>
      <c r="L332">
        <v>0</v>
      </c>
      <c r="M332" t="e">
        <f t="shared" si="121"/>
        <v>#DIV/0!</v>
      </c>
      <c r="N332">
        <v>0</v>
      </c>
      <c r="O332">
        <v>0</v>
      </c>
      <c r="P332">
        <v>0</v>
      </c>
      <c r="Q332">
        <v>0</v>
      </c>
      <c r="R332">
        <v>0</v>
      </c>
      <c r="S332" t="e">
        <f t="shared" si="122"/>
        <v>#DIV/0!</v>
      </c>
      <c r="T332">
        <v>0</v>
      </c>
      <c r="U332">
        <v>0</v>
      </c>
      <c r="V332">
        <v>0</v>
      </c>
      <c r="W332">
        <v>0</v>
      </c>
      <c r="X332">
        <v>0</v>
      </c>
      <c r="Y332" t="e">
        <f t="shared" si="123"/>
        <v>#DIV/0!</v>
      </c>
      <c r="Z332">
        <v>0</v>
      </c>
      <c r="AA332">
        <v>0</v>
      </c>
      <c r="AB332">
        <v>0</v>
      </c>
      <c r="AC332">
        <v>0</v>
      </c>
      <c r="AD332">
        <v>0</v>
      </c>
      <c r="AE332" t="e">
        <f t="shared" si="124"/>
        <v>#DIV/0!</v>
      </c>
      <c r="AF332">
        <v>0</v>
      </c>
      <c r="AG332">
        <v>0</v>
      </c>
      <c r="AH332">
        <v>0</v>
      </c>
      <c r="AI332">
        <v>0</v>
      </c>
      <c r="AJ332">
        <v>0</v>
      </c>
      <c r="AK332" t="e">
        <f t="shared" si="125"/>
        <v>#DIV/0!</v>
      </c>
      <c r="AL332">
        <v>0</v>
      </c>
      <c r="AM332">
        <v>0</v>
      </c>
      <c r="AN332">
        <v>0</v>
      </c>
      <c r="AO332">
        <v>0</v>
      </c>
      <c r="AP332">
        <v>0</v>
      </c>
      <c r="AQ332" t="e">
        <f t="shared" si="126"/>
        <v>#DIV/0!</v>
      </c>
      <c r="AR332">
        <v>0</v>
      </c>
      <c r="AS332">
        <v>0</v>
      </c>
      <c r="AT332">
        <v>0</v>
      </c>
      <c r="AU332">
        <v>0</v>
      </c>
      <c r="AV332">
        <v>0</v>
      </c>
      <c r="AW332" t="e">
        <f t="shared" si="127"/>
        <v>#DIV/0!</v>
      </c>
      <c r="AX332">
        <v>0</v>
      </c>
      <c r="AY332">
        <v>0</v>
      </c>
      <c r="AZ332">
        <v>0</v>
      </c>
      <c r="BA332">
        <v>0</v>
      </c>
      <c r="BB332">
        <v>0</v>
      </c>
      <c r="BC332" t="e">
        <f t="shared" si="128"/>
        <v>#DIV/0!</v>
      </c>
      <c r="BD332">
        <v>0</v>
      </c>
      <c r="BE332">
        <v>0</v>
      </c>
      <c r="BF332">
        <v>0</v>
      </c>
      <c r="BG332">
        <v>0</v>
      </c>
      <c r="BH332">
        <v>0</v>
      </c>
      <c r="BI332" t="e">
        <f t="shared" si="129"/>
        <v>#DIV/0!</v>
      </c>
      <c r="BJ332">
        <v>0</v>
      </c>
      <c r="BK332">
        <v>0</v>
      </c>
      <c r="BL332">
        <v>0</v>
      </c>
      <c r="BM332">
        <v>0</v>
      </c>
      <c r="BN332">
        <v>0</v>
      </c>
      <c r="BO332" t="e">
        <f t="shared" si="130"/>
        <v>#DIV/0!</v>
      </c>
      <c r="BP332">
        <v>0</v>
      </c>
      <c r="BQ332">
        <v>0</v>
      </c>
      <c r="BR332">
        <v>0</v>
      </c>
      <c r="BS332">
        <v>0</v>
      </c>
      <c r="BT332">
        <v>0</v>
      </c>
      <c r="BU332" t="e">
        <f t="shared" si="131"/>
        <v>#DIV/0!</v>
      </c>
      <c r="BV332">
        <v>0</v>
      </c>
    </row>
    <row r="333" spans="2:74">
      <c r="B333" t="s">
        <v>771</v>
      </c>
      <c r="C333">
        <v>0</v>
      </c>
      <c r="D333">
        <v>0</v>
      </c>
      <c r="E333">
        <v>0</v>
      </c>
      <c r="F333">
        <v>0</v>
      </c>
      <c r="G333" t="e">
        <f t="shared" si="120"/>
        <v>#DIV/0!</v>
      </c>
      <c r="H333">
        <v>0</v>
      </c>
      <c r="I333">
        <v>0</v>
      </c>
      <c r="J333">
        <v>0</v>
      </c>
      <c r="K333">
        <v>0</v>
      </c>
      <c r="L333">
        <v>0</v>
      </c>
      <c r="M333" t="e">
        <f t="shared" si="121"/>
        <v>#DIV/0!</v>
      </c>
      <c r="N333">
        <v>0</v>
      </c>
      <c r="O333">
        <v>0</v>
      </c>
      <c r="P333">
        <v>0</v>
      </c>
      <c r="Q333">
        <v>0</v>
      </c>
      <c r="R333">
        <v>0</v>
      </c>
      <c r="S333" t="e">
        <f t="shared" si="122"/>
        <v>#DIV/0!</v>
      </c>
      <c r="T333">
        <v>0</v>
      </c>
      <c r="U333">
        <v>0</v>
      </c>
      <c r="V333">
        <v>0</v>
      </c>
      <c r="W333">
        <v>0</v>
      </c>
      <c r="X333">
        <v>0</v>
      </c>
      <c r="Y333" t="e">
        <f t="shared" si="123"/>
        <v>#DIV/0!</v>
      </c>
      <c r="Z333">
        <v>0</v>
      </c>
      <c r="AA333">
        <v>0</v>
      </c>
      <c r="AB333">
        <v>0</v>
      </c>
      <c r="AC333">
        <v>0</v>
      </c>
      <c r="AD333">
        <v>0</v>
      </c>
      <c r="AE333" t="e">
        <f t="shared" si="124"/>
        <v>#DIV/0!</v>
      </c>
      <c r="AF333">
        <v>0</v>
      </c>
      <c r="AG333">
        <v>0</v>
      </c>
      <c r="AH333">
        <v>0</v>
      </c>
      <c r="AI333">
        <v>0</v>
      </c>
      <c r="AJ333">
        <v>0</v>
      </c>
      <c r="AK333" t="e">
        <f t="shared" si="125"/>
        <v>#DIV/0!</v>
      </c>
      <c r="AL333">
        <v>0</v>
      </c>
      <c r="AM333">
        <v>0</v>
      </c>
      <c r="AN333">
        <v>0</v>
      </c>
      <c r="AO333">
        <v>0</v>
      </c>
      <c r="AP333">
        <v>0</v>
      </c>
      <c r="AQ333" t="e">
        <f t="shared" si="126"/>
        <v>#DIV/0!</v>
      </c>
      <c r="AR333">
        <v>0</v>
      </c>
      <c r="AS333">
        <v>0</v>
      </c>
      <c r="AT333">
        <v>0</v>
      </c>
      <c r="AU333">
        <v>0</v>
      </c>
      <c r="AV333">
        <v>0</v>
      </c>
      <c r="AW333" t="e">
        <f t="shared" si="127"/>
        <v>#DIV/0!</v>
      </c>
      <c r="AX333">
        <v>0</v>
      </c>
      <c r="AY333">
        <v>0</v>
      </c>
      <c r="AZ333">
        <v>0</v>
      </c>
      <c r="BA333">
        <v>0</v>
      </c>
      <c r="BB333">
        <v>0</v>
      </c>
      <c r="BC333" t="e">
        <f t="shared" si="128"/>
        <v>#DIV/0!</v>
      </c>
      <c r="BD333">
        <v>0</v>
      </c>
      <c r="BE333">
        <v>0</v>
      </c>
      <c r="BF333">
        <v>0</v>
      </c>
      <c r="BG333">
        <v>0</v>
      </c>
      <c r="BH333">
        <v>0</v>
      </c>
      <c r="BI333" t="e">
        <f t="shared" si="129"/>
        <v>#DIV/0!</v>
      </c>
      <c r="BJ333">
        <v>0</v>
      </c>
      <c r="BK333">
        <v>0</v>
      </c>
      <c r="BL333">
        <v>0</v>
      </c>
      <c r="BM333">
        <v>0</v>
      </c>
      <c r="BN333">
        <v>0</v>
      </c>
      <c r="BO333" t="e">
        <f t="shared" si="130"/>
        <v>#DIV/0!</v>
      </c>
      <c r="BP333">
        <v>0</v>
      </c>
      <c r="BQ333">
        <v>0</v>
      </c>
      <c r="BR333">
        <v>0</v>
      </c>
      <c r="BS333">
        <v>0</v>
      </c>
      <c r="BT333">
        <v>0</v>
      </c>
      <c r="BU333" t="e">
        <f t="shared" si="131"/>
        <v>#DIV/0!</v>
      </c>
      <c r="BV333">
        <v>0</v>
      </c>
    </row>
    <row r="334" spans="2:74">
      <c r="B334" t="s">
        <v>243</v>
      </c>
      <c r="C334">
        <v>0</v>
      </c>
      <c r="D334">
        <v>0</v>
      </c>
      <c r="E334">
        <v>0</v>
      </c>
      <c r="F334">
        <v>0</v>
      </c>
      <c r="G334" t="e">
        <f t="shared" si="120"/>
        <v>#DIV/0!</v>
      </c>
      <c r="H334">
        <v>0</v>
      </c>
      <c r="I334">
        <v>0</v>
      </c>
      <c r="J334">
        <v>0</v>
      </c>
      <c r="K334">
        <v>0</v>
      </c>
      <c r="L334">
        <v>0</v>
      </c>
      <c r="M334" t="e">
        <f t="shared" si="121"/>
        <v>#DIV/0!</v>
      </c>
      <c r="N334">
        <v>0</v>
      </c>
      <c r="O334">
        <v>0</v>
      </c>
      <c r="P334">
        <v>0</v>
      </c>
      <c r="Q334">
        <v>0</v>
      </c>
      <c r="R334">
        <v>0</v>
      </c>
      <c r="S334" t="e">
        <f t="shared" si="122"/>
        <v>#DIV/0!</v>
      </c>
      <c r="T334">
        <v>0</v>
      </c>
      <c r="U334">
        <v>0</v>
      </c>
      <c r="V334">
        <v>0</v>
      </c>
      <c r="W334">
        <v>0</v>
      </c>
      <c r="X334">
        <v>0</v>
      </c>
      <c r="Y334" t="e">
        <f t="shared" si="123"/>
        <v>#DIV/0!</v>
      </c>
      <c r="Z334">
        <v>0</v>
      </c>
      <c r="AA334">
        <v>0</v>
      </c>
      <c r="AB334">
        <v>0</v>
      </c>
      <c r="AC334">
        <v>0</v>
      </c>
      <c r="AD334">
        <v>0</v>
      </c>
      <c r="AE334" t="e">
        <f t="shared" si="124"/>
        <v>#DIV/0!</v>
      </c>
      <c r="AF334">
        <v>0</v>
      </c>
      <c r="AG334">
        <v>0</v>
      </c>
      <c r="AH334">
        <v>0</v>
      </c>
      <c r="AI334">
        <v>0</v>
      </c>
      <c r="AJ334">
        <v>0</v>
      </c>
      <c r="AK334" t="e">
        <f t="shared" si="125"/>
        <v>#DIV/0!</v>
      </c>
      <c r="AL334">
        <v>0</v>
      </c>
      <c r="AM334">
        <v>0</v>
      </c>
      <c r="AN334">
        <v>0</v>
      </c>
      <c r="AO334">
        <v>0</v>
      </c>
      <c r="AP334">
        <v>0</v>
      </c>
      <c r="AQ334" t="e">
        <f t="shared" si="126"/>
        <v>#DIV/0!</v>
      </c>
      <c r="AR334">
        <v>0</v>
      </c>
      <c r="AS334">
        <v>0</v>
      </c>
      <c r="AT334">
        <v>0</v>
      </c>
      <c r="AU334">
        <v>0</v>
      </c>
      <c r="AV334">
        <v>0</v>
      </c>
      <c r="AW334" t="e">
        <f t="shared" si="127"/>
        <v>#DIV/0!</v>
      </c>
      <c r="AX334">
        <v>0</v>
      </c>
      <c r="AY334">
        <v>0</v>
      </c>
      <c r="AZ334">
        <v>0</v>
      </c>
      <c r="BA334">
        <v>0</v>
      </c>
      <c r="BB334">
        <v>0</v>
      </c>
      <c r="BC334" t="e">
        <f t="shared" si="128"/>
        <v>#DIV/0!</v>
      </c>
      <c r="BD334">
        <v>0</v>
      </c>
      <c r="BE334">
        <v>0</v>
      </c>
      <c r="BF334">
        <v>0</v>
      </c>
      <c r="BG334">
        <v>0</v>
      </c>
      <c r="BH334">
        <v>0</v>
      </c>
      <c r="BI334" t="e">
        <f t="shared" si="129"/>
        <v>#DIV/0!</v>
      </c>
      <c r="BJ334">
        <v>0</v>
      </c>
      <c r="BK334">
        <v>0</v>
      </c>
      <c r="BL334">
        <v>0</v>
      </c>
      <c r="BM334">
        <v>0</v>
      </c>
      <c r="BN334">
        <v>0</v>
      </c>
      <c r="BO334" t="e">
        <f t="shared" si="130"/>
        <v>#DIV/0!</v>
      </c>
      <c r="BP334">
        <v>0</v>
      </c>
      <c r="BQ334">
        <v>0</v>
      </c>
      <c r="BR334">
        <v>0</v>
      </c>
      <c r="BS334">
        <v>0</v>
      </c>
      <c r="BT334">
        <v>0</v>
      </c>
      <c r="BU334" t="e">
        <f t="shared" si="131"/>
        <v>#DIV/0!</v>
      </c>
      <c r="BV334">
        <v>0</v>
      </c>
    </row>
    <row r="335" spans="2:74">
      <c r="B335" t="s">
        <v>244</v>
      </c>
      <c r="C335">
        <v>0</v>
      </c>
      <c r="D335">
        <v>0</v>
      </c>
      <c r="E335">
        <v>0</v>
      </c>
      <c r="F335">
        <v>0</v>
      </c>
      <c r="G335" t="e">
        <f t="shared" si="120"/>
        <v>#DIV/0!</v>
      </c>
      <c r="H335">
        <v>0</v>
      </c>
      <c r="I335">
        <v>0</v>
      </c>
      <c r="J335">
        <v>0</v>
      </c>
      <c r="K335">
        <v>0</v>
      </c>
      <c r="L335">
        <v>0</v>
      </c>
      <c r="M335" t="e">
        <f t="shared" si="121"/>
        <v>#DIV/0!</v>
      </c>
      <c r="N335">
        <v>0</v>
      </c>
      <c r="O335">
        <v>0</v>
      </c>
      <c r="P335">
        <v>0</v>
      </c>
      <c r="Q335">
        <v>0</v>
      </c>
      <c r="R335">
        <v>0</v>
      </c>
      <c r="S335" t="e">
        <f t="shared" si="122"/>
        <v>#DIV/0!</v>
      </c>
      <c r="T335">
        <v>0</v>
      </c>
      <c r="U335">
        <v>0</v>
      </c>
      <c r="V335">
        <v>0</v>
      </c>
      <c r="W335">
        <v>0</v>
      </c>
      <c r="X335">
        <v>0</v>
      </c>
      <c r="Y335" t="e">
        <f t="shared" si="123"/>
        <v>#DIV/0!</v>
      </c>
      <c r="Z335">
        <v>0</v>
      </c>
      <c r="AA335">
        <v>0</v>
      </c>
      <c r="AB335">
        <v>0</v>
      </c>
      <c r="AC335">
        <v>0</v>
      </c>
      <c r="AD335">
        <v>0</v>
      </c>
      <c r="AE335" t="e">
        <f t="shared" si="124"/>
        <v>#DIV/0!</v>
      </c>
      <c r="AF335">
        <v>0</v>
      </c>
      <c r="AG335">
        <v>0</v>
      </c>
      <c r="AH335">
        <v>0</v>
      </c>
      <c r="AI335">
        <v>0</v>
      </c>
      <c r="AJ335">
        <v>0</v>
      </c>
      <c r="AK335" t="e">
        <f t="shared" si="125"/>
        <v>#DIV/0!</v>
      </c>
      <c r="AL335">
        <v>0</v>
      </c>
      <c r="AM335">
        <v>0</v>
      </c>
      <c r="AN335">
        <v>0</v>
      </c>
      <c r="AO335">
        <v>0</v>
      </c>
      <c r="AP335">
        <v>0</v>
      </c>
      <c r="AQ335" t="e">
        <f t="shared" si="126"/>
        <v>#DIV/0!</v>
      </c>
      <c r="AR335">
        <v>0</v>
      </c>
      <c r="AS335">
        <v>0</v>
      </c>
      <c r="AT335">
        <v>0</v>
      </c>
      <c r="AU335">
        <v>0</v>
      </c>
      <c r="AV335">
        <v>0</v>
      </c>
      <c r="AW335" t="e">
        <f t="shared" si="127"/>
        <v>#DIV/0!</v>
      </c>
      <c r="AX335">
        <v>0</v>
      </c>
      <c r="AY335">
        <v>0</v>
      </c>
      <c r="AZ335">
        <v>0</v>
      </c>
      <c r="BA335">
        <v>0</v>
      </c>
      <c r="BB335">
        <v>0</v>
      </c>
      <c r="BC335" t="e">
        <f t="shared" si="128"/>
        <v>#DIV/0!</v>
      </c>
      <c r="BD335">
        <v>0</v>
      </c>
      <c r="BE335">
        <v>0</v>
      </c>
      <c r="BF335">
        <v>0</v>
      </c>
      <c r="BG335">
        <v>0</v>
      </c>
      <c r="BH335">
        <v>0</v>
      </c>
      <c r="BI335" t="e">
        <f t="shared" si="129"/>
        <v>#DIV/0!</v>
      </c>
      <c r="BJ335">
        <v>0</v>
      </c>
      <c r="BK335">
        <v>0</v>
      </c>
      <c r="BL335">
        <v>0</v>
      </c>
      <c r="BM335">
        <v>0</v>
      </c>
      <c r="BN335">
        <v>0</v>
      </c>
      <c r="BO335" t="e">
        <f t="shared" si="130"/>
        <v>#DIV/0!</v>
      </c>
      <c r="BP335">
        <v>0</v>
      </c>
      <c r="BQ335">
        <v>0</v>
      </c>
      <c r="BR335">
        <v>0</v>
      </c>
      <c r="BS335">
        <v>0</v>
      </c>
      <c r="BT335">
        <v>0</v>
      </c>
      <c r="BU335" t="e">
        <f t="shared" si="131"/>
        <v>#DIV/0!</v>
      </c>
      <c r="BV335">
        <v>0</v>
      </c>
    </row>
    <row r="336" spans="2:74">
      <c r="B336" t="s">
        <v>246</v>
      </c>
      <c r="C336">
        <v>0</v>
      </c>
      <c r="D336">
        <v>0</v>
      </c>
      <c r="E336">
        <v>0</v>
      </c>
      <c r="F336">
        <v>0</v>
      </c>
      <c r="G336" t="e">
        <f t="shared" si="120"/>
        <v>#DIV/0!</v>
      </c>
      <c r="H336">
        <v>0</v>
      </c>
      <c r="I336">
        <v>0</v>
      </c>
      <c r="J336">
        <v>0</v>
      </c>
      <c r="K336">
        <v>0</v>
      </c>
      <c r="L336">
        <v>0</v>
      </c>
      <c r="M336" t="e">
        <f t="shared" si="121"/>
        <v>#DIV/0!</v>
      </c>
      <c r="N336">
        <v>0</v>
      </c>
      <c r="O336">
        <v>0</v>
      </c>
      <c r="P336">
        <v>0</v>
      </c>
      <c r="Q336">
        <v>0</v>
      </c>
      <c r="R336">
        <v>0</v>
      </c>
      <c r="S336" t="e">
        <f t="shared" si="122"/>
        <v>#DIV/0!</v>
      </c>
      <c r="T336">
        <v>0</v>
      </c>
      <c r="U336">
        <v>0</v>
      </c>
      <c r="V336">
        <v>0</v>
      </c>
      <c r="W336">
        <v>0</v>
      </c>
      <c r="X336">
        <v>0</v>
      </c>
      <c r="Y336" t="e">
        <f t="shared" si="123"/>
        <v>#DIV/0!</v>
      </c>
      <c r="Z336">
        <v>0</v>
      </c>
      <c r="AA336">
        <v>0</v>
      </c>
      <c r="AB336">
        <v>0</v>
      </c>
      <c r="AC336">
        <v>0</v>
      </c>
      <c r="AD336">
        <v>0</v>
      </c>
      <c r="AE336" t="e">
        <f t="shared" si="124"/>
        <v>#DIV/0!</v>
      </c>
      <c r="AF336">
        <v>0</v>
      </c>
      <c r="AG336">
        <v>0</v>
      </c>
      <c r="AH336">
        <v>0</v>
      </c>
      <c r="AI336">
        <v>0</v>
      </c>
      <c r="AJ336">
        <v>0</v>
      </c>
      <c r="AK336" t="e">
        <f t="shared" si="125"/>
        <v>#DIV/0!</v>
      </c>
      <c r="AL336">
        <v>0</v>
      </c>
      <c r="AM336">
        <v>0</v>
      </c>
      <c r="AN336">
        <v>0</v>
      </c>
      <c r="AO336">
        <v>0</v>
      </c>
      <c r="AP336">
        <v>0</v>
      </c>
      <c r="AQ336" t="e">
        <f t="shared" si="126"/>
        <v>#DIV/0!</v>
      </c>
      <c r="AR336">
        <v>0</v>
      </c>
      <c r="AS336">
        <v>0</v>
      </c>
      <c r="AT336">
        <v>0</v>
      </c>
      <c r="AU336">
        <v>0</v>
      </c>
      <c r="AV336">
        <v>0</v>
      </c>
      <c r="AW336" t="e">
        <f t="shared" si="127"/>
        <v>#DIV/0!</v>
      </c>
      <c r="AX336">
        <v>0</v>
      </c>
      <c r="AY336">
        <v>0</v>
      </c>
      <c r="AZ336">
        <v>0</v>
      </c>
      <c r="BA336">
        <v>0</v>
      </c>
      <c r="BB336">
        <v>0</v>
      </c>
      <c r="BC336" t="e">
        <f t="shared" si="128"/>
        <v>#DIV/0!</v>
      </c>
      <c r="BD336">
        <v>0</v>
      </c>
      <c r="BE336">
        <v>0</v>
      </c>
      <c r="BF336">
        <v>0</v>
      </c>
      <c r="BG336">
        <v>0</v>
      </c>
      <c r="BH336">
        <v>0</v>
      </c>
      <c r="BI336" t="e">
        <f t="shared" si="129"/>
        <v>#DIV/0!</v>
      </c>
      <c r="BJ336">
        <v>0</v>
      </c>
      <c r="BK336">
        <v>0</v>
      </c>
      <c r="BL336">
        <v>0</v>
      </c>
      <c r="BM336">
        <v>0</v>
      </c>
      <c r="BN336">
        <v>0</v>
      </c>
      <c r="BO336" t="e">
        <f t="shared" si="130"/>
        <v>#DIV/0!</v>
      </c>
      <c r="BP336">
        <v>0</v>
      </c>
      <c r="BQ336">
        <v>0</v>
      </c>
      <c r="BR336">
        <v>0</v>
      </c>
      <c r="BS336">
        <v>0</v>
      </c>
      <c r="BT336">
        <v>0</v>
      </c>
      <c r="BU336" t="e">
        <f t="shared" si="131"/>
        <v>#DIV/0!</v>
      </c>
      <c r="BV336">
        <v>0</v>
      </c>
    </row>
    <row r="337" spans="2:74">
      <c r="B337" t="s">
        <v>167</v>
      </c>
      <c r="C337">
        <v>0</v>
      </c>
      <c r="D337">
        <v>0</v>
      </c>
      <c r="E337">
        <v>0</v>
      </c>
      <c r="F337">
        <v>0</v>
      </c>
      <c r="G337" t="e">
        <f t="shared" si="120"/>
        <v>#DIV/0!</v>
      </c>
      <c r="H337">
        <v>0</v>
      </c>
      <c r="I337">
        <v>0</v>
      </c>
      <c r="J337">
        <v>0</v>
      </c>
      <c r="K337">
        <v>0</v>
      </c>
      <c r="L337">
        <v>0</v>
      </c>
      <c r="M337" t="e">
        <f t="shared" si="121"/>
        <v>#DIV/0!</v>
      </c>
      <c r="N337">
        <v>0</v>
      </c>
      <c r="O337">
        <v>0</v>
      </c>
      <c r="P337">
        <v>0</v>
      </c>
      <c r="Q337">
        <v>0</v>
      </c>
      <c r="R337">
        <v>0</v>
      </c>
      <c r="S337" t="e">
        <f t="shared" si="122"/>
        <v>#DIV/0!</v>
      </c>
      <c r="T337">
        <v>0</v>
      </c>
      <c r="U337">
        <v>0</v>
      </c>
      <c r="V337">
        <v>0</v>
      </c>
      <c r="W337">
        <v>0</v>
      </c>
      <c r="X337">
        <v>0</v>
      </c>
      <c r="Y337" t="e">
        <f t="shared" si="123"/>
        <v>#DIV/0!</v>
      </c>
      <c r="Z337">
        <v>0</v>
      </c>
      <c r="AA337">
        <v>0</v>
      </c>
      <c r="AB337">
        <v>0</v>
      </c>
      <c r="AC337">
        <v>0</v>
      </c>
      <c r="AD337">
        <v>0</v>
      </c>
      <c r="AE337" t="e">
        <f t="shared" si="124"/>
        <v>#DIV/0!</v>
      </c>
      <c r="AF337">
        <v>0</v>
      </c>
      <c r="AG337">
        <v>0</v>
      </c>
      <c r="AH337">
        <v>0</v>
      </c>
      <c r="AI337">
        <v>0</v>
      </c>
      <c r="AJ337">
        <v>0</v>
      </c>
      <c r="AK337" t="e">
        <f t="shared" si="125"/>
        <v>#DIV/0!</v>
      </c>
      <c r="AL337">
        <v>0</v>
      </c>
      <c r="AM337">
        <v>0</v>
      </c>
      <c r="AN337">
        <v>0</v>
      </c>
      <c r="AO337">
        <v>0</v>
      </c>
      <c r="AP337">
        <v>0</v>
      </c>
      <c r="AQ337" t="e">
        <f t="shared" si="126"/>
        <v>#DIV/0!</v>
      </c>
      <c r="AR337">
        <v>0</v>
      </c>
      <c r="AS337">
        <v>0</v>
      </c>
      <c r="AT337">
        <v>0</v>
      </c>
      <c r="AU337">
        <v>0</v>
      </c>
      <c r="AV337">
        <v>0</v>
      </c>
      <c r="AW337" t="e">
        <f t="shared" si="127"/>
        <v>#DIV/0!</v>
      </c>
      <c r="AX337">
        <v>0</v>
      </c>
      <c r="AY337">
        <v>0</v>
      </c>
      <c r="AZ337">
        <v>0</v>
      </c>
      <c r="BA337">
        <v>0</v>
      </c>
      <c r="BB337">
        <v>0</v>
      </c>
      <c r="BC337" t="e">
        <f t="shared" si="128"/>
        <v>#DIV/0!</v>
      </c>
      <c r="BD337">
        <v>0</v>
      </c>
      <c r="BE337">
        <v>0</v>
      </c>
      <c r="BF337">
        <v>0</v>
      </c>
      <c r="BG337">
        <v>0</v>
      </c>
      <c r="BH337">
        <v>0</v>
      </c>
      <c r="BI337" t="e">
        <f t="shared" si="129"/>
        <v>#DIV/0!</v>
      </c>
      <c r="BJ337">
        <v>0</v>
      </c>
      <c r="BK337">
        <v>0</v>
      </c>
      <c r="BL337">
        <v>0</v>
      </c>
      <c r="BM337">
        <v>0</v>
      </c>
      <c r="BN337">
        <v>0</v>
      </c>
      <c r="BO337" t="e">
        <f t="shared" si="130"/>
        <v>#DIV/0!</v>
      </c>
      <c r="BP337">
        <v>0</v>
      </c>
      <c r="BQ337">
        <v>0</v>
      </c>
      <c r="BR337">
        <v>0</v>
      </c>
      <c r="BS337">
        <v>0</v>
      </c>
      <c r="BT337">
        <v>0</v>
      </c>
      <c r="BU337" t="e">
        <f t="shared" si="131"/>
        <v>#DIV/0!</v>
      </c>
      <c r="BV337">
        <v>0</v>
      </c>
    </row>
    <row r="338" spans="2:74">
      <c r="B338" t="s">
        <v>772</v>
      </c>
      <c r="C338">
        <v>0</v>
      </c>
      <c r="D338">
        <v>0</v>
      </c>
      <c r="E338">
        <v>0</v>
      </c>
      <c r="F338">
        <v>0</v>
      </c>
      <c r="G338" t="e">
        <f t="shared" si="120"/>
        <v>#DIV/0!</v>
      </c>
      <c r="H338">
        <v>0</v>
      </c>
      <c r="I338">
        <v>0</v>
      </c>
      <c r="J338">
        <v>0</v>
      </c>
      <c r="K338">
        <v>0</v>
      </c>
      <c r="L338">
        <v>0</v>
      </c>
      <c r="M338" t="e">
        <f t="shared" si="121"/>
        <v>#DIV/0!</v>
      </c>
      <c r="N338">
        <v>0</v>
      </c>
      <c r="O338">
        <v>0</v>
      </c>
      <c r="P338">
        <v>0</v>
      </c>
      <c r="Q338">
        <v>0</v>
      </c>
      <c r="R338">
        <v>0</v>
      </c>
      <c r="S338" t="e">
        <f t="shared" si="122"/>
        <v>#DIV/0!</v>
      </c>
      <c r="T338">
        <v>0</v>
      </c>
      <c r="U338">
        <v>0</v>
      </c>
      <c r="V338">
        <v>0</v>
      </c>
      <c r="W338">
        <v>0</v>
      </c>
      <c r="X338">
        <v>0</v>
      </c>
      <c r="Y338" t="e">
        <f t="shared" si="123"/>
        <v>#DIV/0!</v>
      </c>
      <c r="Z338">
        <v>0</v>
      </c>
      <c r="AA338">
        <v>0</v>
      </c>
      <c r="AB338">
        <v>0</v>
      </c>
      <c r="AC338">
        <v>0</v>
      </c>
      <c r="AD338">
        <v>0</v>
      </c>
      <c r="AE338" t="e">
        <f t="shared" si="124"/>
        <v>#DIV/0!</v>
      </c>
      <c r="AF338">
        <v>0</v>
      </c>
      <c r="AG338">
        <v>0</v>
      </c>
      <c r="AH338">
        <v>0</v>
      </c>
      <c r="AI338">
        <v>0</v>
      </c>
      <c r="AJ338">
        <v>0</v>
      </c>
      <c r="AK338" t="e">
        <f t="shared" si="125"/>
        <v>#DIV/0!</v>
      </c>
      <c r="AL338">
        <v>0</v>
      </c>
      <c r="AM338">
        <v>0</v>
      </c>
      <c r="AN338">
        <v>0</v>
      </c>
      <c r="AO338">
        <v>0</v>
      </c>
      <c r="AP338">
        <v>0</v>
      </c>
      <c r="AQ338" t="e">
        <f t="shared" si="126"/>
        <v>#DIV/0!</v>
      </c>
      <c r="AR338">
        <v>0</v>
      </c>
      <c r="AS338">
        <v>0</v>
      </c>
      <c r="AT338">
        <v>0</v>
      </c>
      <c r="AU338">
        <v>0</v>
      </c>
      <c r="AV338">
        <v>0</v>
      </c>
      <c r="AW338" t="e">
        <f t="shared" si="127"/>
        <v>#DIV/0!</v>
      </c>
      <c r="AX338">
        <v>0</v>
      </c>
      <c r="AY338">
        <v>0</v>
      </c>
      <c r="AZ338">
        <v>0</v>
      </c>
      <c r="BA338">
        <v>0</v>
      </c>
      <c r="BB338">
        <v>0</v>
      </c>
      <c r="BC338" t="e">
        <f t="shared" si="128"/>
        <v>#DIV/0!</v>
      </c>
      <c r="BD338">
        <v>0</v>
      </c>
      <c r="BE338">
        <v>0</v>
      </c>
      <c r="BF338">
        <v>0</v>
      </c>
      <c r="BG338">
        <v>0</v>
      </c>
      <c r="BH338">
        <v>0</v>
      </c>
      <c r="BI338" t="e">
        <f t="shared" si="129"/>
        <v>#DIV/0!</v>
      </c>
      <c r="BJ338">
        <v>0</v>
      </c>
      <c r="BK338">
        <v>0</v>
      </c>
      <c r="BL338">
        <v>0</v>
      </c>
      <c r="BM338">
        <v>0</v>
      </c>
      <c r="BN338">
        <v>0</v>
      </c>
      <c r="BO338" t="e">
        <f t="shared" si="130"/>
        <v>#DIV/0!</v>
      </c>
      <c r="BP338">
        <v>0</v>
      </c>
      <c r="BQ338">
        <v>0</v>
      </c>
      <c r="BR338">
        <v>0</v>
      </c>
      <c r="BS338">
        <v>0</v>
      </c>
      <c r="BT338">
        <v>0</v>
      </c>
      <c r="BU338" t="e">
        <f t="shared" si="131"/>
        <v>#DIV/0!</v>
      </c>
      <c r="BV338">
        <v>0</v>
      </c>
    </row>
    <row r="339" spans="2:74">
      <c r="B339" t="s">
        <v>203</v>
      </c>
      <c r="C339">
        <v>0</v>
      </c>
      <c r="D339">
        <v>0</v>
      </c>
      <c r="E339">
        <v>0</v>
      </c>
      <c r="F339">
        <v>0</v>
      </c>
      <c r="G339" t="e">
        <f t="shared" si="120"/>
        <v>#DIV/0!</v>
      </c>
      <c r="H339">
        <v>0</v>
      </c>
      <c r="I339">
        <v>0</v>
      </c>
      <c r="J339">
        <v>0</v>
      </c>
      <c r="K339">
        <v>0</v>
      </c>
      <c r="L339">
        <v>0</v>
      </c>
      <c r="M339" t="e">
        <f t="shared" si="121"/>
        <v>#DIV/0!</v>
      </c>
      <c r="N339">
        <v>0</v>
      </c>
      <c r="O339">
        <v>0</v>
      </c>
      <c r="P339">
        <v>0</v>
      </c>
      <c r="Q339">
        <v>0</v>
      </c>
      <c r="R339">
        <v>0</v>
      </c>
      <c r="S339" t="e">
        <f t="shared" si="122"/>
        <v>#DIV/0!</v>
      </c>
      <c r="T339">
        <v>0</v>
      </c>
      <c r="U339">
        <v>0</v>
      </c>
      <c r="V339">
        <v>0</v>
      </c>
      <c r="W339">
        <v>0</v>
      </c>
      <c r="X339">
        <v>0</v>
      </c>
      <c r="Y339" t="e">
        <f t="shared" si="123"/>
        <v>#DIV/0!</v>
      </c>
      <c r="Z339">
        <v>0</v>
      </c>
      <c r="AA339">
        <v>0</v>
      </c>
      <c r="AB339">
        <v>0</v>
      </c>
      <c r="AC339">
        <v>0</v>
      </c>
      <c r="AD339">
        <v>0</v>
      </c>
      <c r="AE339" t="e">
        <f t="shared" si="124"/>
        <v>#DIV/0!</v>
      </c>
      <c r="AF339">
        <v>0</v>
      </c>
      <c r="AG339">
        <v>0</v>
      </c>
      <c r="AH339">
        <v>0</v>
      </c>
      <c r="AI339">
        <v>0</v>
      </c>
      <c r="AJ339">
        <v>0</v>
      </c>
      <c r="AK339" t="e">
        <f t="shared" si="125"/>
        <v>#DIV/0!</v>
      </c>
      <c r="AL339">
        <v>0</v>
      </c>
      <c r="AM339">
        <v>0</v>
      </c>
      <c r="AN339">
        <v>0</v>
      </c>
      <c r="AO339">
        <v>0</v>
      </c>
      <c r="AP339">
        <v>0</v>
      </c>
      <c r="AQ339" t="e">
        <f t="shared" si="126"/>
        <v>#DIV/0!</v>
      </c>
      <c r="AR339">
        <v>0</v>
      </c>
      <c r="AS339">
        <v>0</v>
      </c>
      <c r="AT339">
        <v>0</v>
      </c>
      <c r="AU339">
        <v>0</v>
      </c>
      <c r="AV339">
        <v>0</v>
      </c>
      <c r="AW339" t="e">
        <f t="shared" si="127"/>
        <v>#DIV/0!</v>
      </c>
      <c r="AX339">
        <v>0</v>
      </c>
      <c r="AY339">
        <v>0</v>
      </c>
      <c r="AZ339">
        <v>0</v>
      </c>
      <c r="BA339">
        <v>0</v>
      </c>
      <c r="BB339">
        <v>0</v>
      </c>
      <c r="BC339" t="e">
        <f t="shared" si="128"/>
        <v>#DIV/0!</v>
      </c>
      <c r="BD339">
        <v>0</v>
      </c>
      <c r="BE339">
        <v>0</v>
      </c>
      <c r="BF339">
        <v>0</v>
      </c>
      <c r="BG339">
        <v>0</v>
      </c>
      <c r="BH339">
        <v>0</v>
      </c>
      <c r="BI339" t="e">
        <f t="shared" si="129"/>
        <v>#DIV/0!</v>
      </c>
      <c r="BJ339">
        <v>0</v>
      </c>
      <c r="BK339">
        <v>0</v>
      </c>
      <c r="BL339">
        <v>0</v>
      </c>
      <c r="BM339">
        <v>0</v>
      </c>
      <c r="BN339">
        <v>0</v>
      </c>
      <c r="BO339" t="e">
        <f t="shared" si="130"/>
        <v>#DIV/0!</v>
      </c>
      <c r="BP339">
        <v>0</v>
      </c>
      <c r="BQ339">
        <v>0</v>
      </c>
      <c r="BR339">
        <v>0</v>
      </c>
      <c r="BS339">
        <v>0</v>
      </c>
      <c r="BT339">
        <v>0</v>
      </c>
      <c r="BU339" t="e">
        <f t="shared" si="131"/>
        <v>#DIV/0!</v>
      </c>
      <c r="BV339">
        <v>0</v>
      </c>
    </row>
    <row r="340" spans="2:74">
      <c r="B340" t="s">
        <v>248</v>
      </c>
      <c r="C340">
        <v>0</v>
      </c>
      <c r="D340">
        <v>0</v>
      </c>
      <c r="E340">
        <v>0</v>
      </c>
      <c r="F340">
        <v>0</v>
      </c>
      <c r="G340" t="e">
        <f t="shared" si="120"/>
        <v>#DIV/0!</v>
      </c>
      <c r="H340">
        <v>0</v>
      </c>
      <c r="I340">
        <v>0</v>
      </c>
      <c r="J340">
        <v>0</v>
      </c>
      <c r="K340">
        <v>0</v>
      </c>
      <c r="L340">
        <v>0</v>
      </c>
      <c r="M340" t="e">
        <f t="shared" si="121"/>
        <v>#DIV/0!</v>
      </c>
      <c r="N340">
        <v>0</v>
      </c>
      <c r="O340">
        <v>0</v>
      </c>
      <c r="P340">
        <v>0</v>
      </c>
      <c r="Q340">
        <v>0</v>
      </c>
      <c r="R340">
        <v>0</v>
      </c>
      <c r="S340" t="e">
        <f t="shared" si="122"/>
        <v>#DIV/0!</v>
      </c>
      <c r="T340">
        <v>0</v>
      </c>
      <c r="U340">
        <v>0</v>
      </c>
      <c r="V340">
        <v>0</v>
      </c>
      <c r="W340">
        <v>0</v>
      </c>
      <c r="X340">
        <v>0</v>
      </c>
      <c r="Y340" t="e">
        <f t="shared" si="123"/>
        <v>#DIV/0!</v>
      </c>
      <c r="Z340">
        <v>0</v>
      </c>
      <c r="AA340">
        <v>0</v>
      </c>
      <c r="AB340">
        <v>0</v>
      </c>
      <c r="AC340">
        <v>0</v>
      </c>
      <c r="AD340">
        <v>0</v>
      </c>
      <c r="AE340" t="e">
        <f t="shared" si="124"/>
        <v>#DIV/0!</v>
      </c>
      <c r="AF340">
        <v>0</v>
      </c>
      <c r="AG340">
        <v>0</v>
      </c>
      <c r="AH340">
        <v>0</v>
      </c>
      <c r="AI340">
        <v>0</v>
      </c>
      <c r="AJ340">
        <v>0</v>
      </c>
      <c r="AK340" t="e">
        <f t="shared" si="125"/>
        <v>#DIV/0!</v>
      </c>
      <c r="AL340">
        <v>0</v>
      </c>
      <c r="AM340">
        <v>0</v>
      </c>
      <c r="AN340">
        <v>0</v>
      </c>
      <c r="AO340">
        <v>0</v>
      </c>
      <c r="AP340">
        <v>0</v>
      </c>
      <c r="AQ340" t="e">
        <f t="shared" si="126"/>
        <v>#DIV/0!</v>
      </c>
      <c r="AR340">
        <v>0</v>
      </c>
      <c r="AS340">
        <v>0</v>
      </c>
      <c r="AT340">
        <v>0</v>
      </c>
      <c r="AU340">
        <v>0</v>
      </c>
      <c r="AV340">
        <v>0</v>
      </c>
      <c r="AW340" t="e">
        <f t="shared" si="127"/>
        <v>#DIV/0!</v>
      </c>
      <c r="AX340">
        <v>0</v>
      </c>
      <c r="AY340">
        <v>0</v>
      </c>
      <c r="AZ340">
        <v>0</v>
      </c>
      <c r="BA340">
        <v>0</v>
      </c>
      <c r="BB340">
        <v>0</v>
      </c>
      <c r="BC340" t="e">
        <f t="shared" si="128"/>
        <v>#DIV/0!</v>
      </c>
      <c r="BD340">
        <v>0</v>
      </c>
      <c r="BE340">
        <v>0</v>
      </c>
      <c r="BF340">
        <v>0</v>
      </c>
      <c r="BG340">
        <v>0</v>
      </c>
      <c r="BH340">
        <v>0</v>
      </c>
      <c r="BI340" t="e">
        <f t="shared" si="129"/>
        <v>#DIV/0!</v>
      </c>
      <c r="BJ340">
        <v>0</v>
      </c>
      <c r="BK340">
        <v>0</v>
      </c>
      <c r="BL340">
        <v>0</v>
      </c>
      <c r="BM340">
        <v>0</v>
      </c>
      <c r="BN340">
        <v>0</v>
      </c>
      <c r="BO340" t="e">
        <f t="shared" si="130"/>
        <v>#DIV/0!</v>
      </c>
      <c r="BP340">
        <v>0</v>
      </c>
      <c r="BQ340">
        <v>0</v>
      </c>
      <c r="BR340">
        <v>0</v>
      </c>
      <c r="BS340">
        <v>0</v>
      </c>
      <c r="BT340">
        <v>0</v>
      </c>
      <c r="BU340" t="e">
        <f t="shared" si="131"/>
        <v>#DIV/0!</v>
      </c>
      <c r="BV340">
        <v>0</v>
      </c>
    </row>
    <row r="341" spans="2:74">
      <c r="B341" t="s">
        <v>249</v>
      </c>
      <c r="C341">
        <v>0</v>
      </c>
      <c r="D341">
        <v>0</v>
      </c>
      <c r="E341">
        <v>0</v>
      </c>
      <c r="F341">
        <v>0</v>
      </c>
      <c r="G341" t="e">
        <f t="shared" si="120"/>
        <v>#DIV/0!</v>
      </c>
      <c r="H341">
        <v>0</v>
      </c>
      <c r="I341">
        <v>0</v>
      </c>
      <c r="J341">
        <v>0</v>
      </c>
      <c r="K341">
        <v>0</v>
      </c>
      <c r="L341">
        <v>0</v>
      </c>
      <c r="M341" t="e">
        <f t="shared" si="121"/>
        <v>#DIV/0!</v>
      </c>
      <c r="N341">
        <v>0</v>
      </c>
      <c r="O341">
        <v>0</v>
      </c>
      <c r="P341">
        <v>0</v>
      </c>
      <c r="Q341">
        <v>0</v>
      </c>
      <c r="R341">
        <v>0</v>
      </c>
      <c r="S341" t="e">
        <f t="shared" si="122"/>
        <v>#DIV/0!</v>
      </c>
      <c r="T341">
        <v>0</v>
      </c>
      <c r="U341">
        <v>0</v>
      </c>
      <c r="V341">
        <v>0</v>
      </c>
      <c r="W341">
        <v>0</v>
      </c>
      <c r="X341">
        <v>0</v>
      </c>
      <c r="Y341" t="e">
        <f t="shared" si="123"/>
        <v>#DIV/0!</v>
      </c>
      <c r="Z341">
        <v>0</v>
      </c>
      <c r="AA341">
        <v>0</v>
      </c>
      <c r="AB341">
        <v>0</v>
      </c>
      <c r="AC341">
        <v>0</v>
      </c>
      <c r="AD341">
        <v>0</v>
      </c>
      <c r="AE341" t="e">
        <f t="shared" si="124"/>
        <v>#DIV/0!</v>
      </c>
      <c r="AF341">
        <v>0</v>
      </c>
      <c r="AG341">
        <v>0</v>
      </c>
      <c r="AH341">
        <v>0</v>
      </c>
      <c r="AI341">
        <v>0</v>
      </c>
      <c r="AJ341">
        <v>0</v>
      </c>
      <c r="AK341" t="e">
        <f t="shared" si="125"/>
        <v>#DIV/0!</v>
      </c>
      <c r="AL341">
        <v>0</v>
      </c>
      <c r="AM341">
        <v>0</v>
      </c>
      <c r="AN341">
        <v>0</v>
      </c>
      <c r="AO341">
        <v>0</v>
      </c>
      <c r="AP341">
        <v>0</v>
      </c>
      <c r="AQ341" t="e">
        <f t="shared" si="126"/>
        <v>#DIV/0!</v>
      </c>
      <c r="AR341">
        <v>0</v>
      </c>
      <c r="AS341">
        <v>0</v>
      </c>
      <c r="AT341">
        <v>0</v>
      </c>
      <c r="AU341">
        <v>0</v>
      </c>
      <c r="AV341">
        <v>0</v>
      </c>
      <c r="AW341" t="e">
        <f t="shared" si="127"/>
        <v>#DIV/0!</v>
      </c>
      <c r="AX341">
        <v>0</v>
      </c>
      <c r="AY341">
        <v>0</v>
      </c>
      <c r="AZ341">
        <v>0</v>
      </c>
      <c r="BA341">
        <v>0</v>
      </c>
      <c r="BB341">
        <v>0</v>
      </c>
      <c r="BC341" t="e">
        <f t="shared" si="128"/>
        <v>#DIV/0!</v>
      </c>
      <c r="BD341">
        <v>0</v>
      </c>
      <c r="BE341">
        <v>0</v>
      </c>
      <c r="BF341">
        <v>0</v>
      </c>
      <c r="BG341">
        <v>0</v>
      </c>
      <c r="BH341">
        <v>0</v>
      </c>
      <c r="BI341" t="e">
        <f t="shared" si="129"/>
        <v>#DIV/0!</v>
      </c>
      <c r="BJ341">
        <v>0</v>
      </c>
      <c r="BK341">
        <v>0</v>
      </c>
      <c r="BL341">
        <v>0</v>
      </c>
      <c r="BM341">
        <v>0</v>
      </c>
      <c r="BN341">
        <v>0</v>
      </c>
      <c r="BO341" t="e">
        <f t="shared" si="130"/>
        <v>#DIV/0!</v>
      </c>
      <c r="BP341">
        <v>0</v>
      </c>
      <c r="BQ341">
        <v>0</v>
      </c>
      <c r="BR341">
        <v>0</v>
      </c>
      <c r="BS341">
        <v>0</v>
      </c>
      <c r="BT341">
        <v>0</v>
      </c>
      <c r="BU341" t="e">
        <f t="shared" si="131"/>
        <v>#DIV/0!</v>
      </c>
      <c r="BV341">
        <v>0</v>
      </c>
    </row>
    <row r="342" spans="2:74">
      <c r="B342" t="s">
        <v>773</v>
      </c>
      <c r="C342">
        <v>0</v>
      </c>
      <c r="D342">
        <v>0</v>
      </c>
      <c r="E342">
        <v>0</v>
      </c>
      <c r="F342">
        <v>0</v>
      </c>
      <c r="G342" t="e">
        <f t="shared" si="120"/>
        <v>#DIV/0!</v>
      </c>
      <c r="H342">
        <v>0</v>
      </c>
      <c r="I342">
        <v>0</v>
      </c>
      <c r="J342">
        <v>0</v>
      </c>
      <c r="K342">
        <v>0</v>
      </c>
      <c r="L342">
        <v>0</v>
      </c>
      <c r="M342" t="e">
        <f t="shared" si="121"/>
        <v>#DIV/0!</v>
      </c>
      <c r="N342">
        <v>0</v>
      </c>
      <c r="O342">
        <v>0</v>
      </c>
      <c r="P342">
        <v>0</v>
      </c>
      <c r="Q342">
        <v>0</v>
      </c>
      <c r="R342">
        <v>0</v>
      </c>
      <c r="S342" t="e">
        <f t="shared" si="122"/>
        <v>#DIV/0!</v>
      </c>
      <c r="T342">
        <v>0</v>
      </c>
      <c r="U342">
        <v>0</v>
      </c>
      <c r="V342">
        <v>0</v>
      </c>
      <c r="W342">
        <v>0</v>
      </c>
      <c r="X342">
        <v>0</v>
      </c>
      <c r="Y342" t="e">
        <f t="shared" si="123"/>
        <v>#DIV/0!</v>
      </c>
      <c r="Z342">
        <v>0</v>
      </c>
      <c r="AA342">
        <v>0</v>
      </c>
      <c r="AB342">
        <v>0</v>
      </c>
      <c r="AC342">
        <v>0</v>
      </c>
      <c r="AD342">
        <v>0</v>
      </c>
      <c r="AE342" t="e">
        <f t="shared" si="124"/>
        <v>#DIV/0!</v>
      </c>
      <c r="AF342">
        <v>0</v>
      </c>
      <c r="AG342">
        <v>0</v>
      </c>
      <c r="AH342">
        <v>0</v>
      </c>
      <c r="AI342">
        <v>0</v>
      </c>
      <c r="AJ342">
        <v>0</v>
      </c>
      <c r="AK342" t="e">
        <f t="shared" si="125"/>
        <v>#DIV/0!</v>
      </c>
      <c r="AL342">
        <v>0</v>
      </c>
      <c r="AM342">
        <v>0</v>
      </c>
      <c r="AN342">
        <v>0</v>
      </c>
      <c r="AO342">
        <v>0</v>
      </c>
      <c r="AP342">
        <v>0</v>
      </c>
      <c r="AQ342" t="e">
        <f t="shared" si="126"/>
        <v>#DIV/0!</v>
      </c>
      <c r="AR342">
        <v>0</v>
      </c>
      <c r="AS342">
        <v>0</v>
      </c>
      <c r="AT342">
        <v>0</v>
      </c>
      <c r="AU342">
        <v>0</v>
      </c>
      <c r="AV342">
        <v>0</v>
      </c>
      <c r="AW342" t="e">
        <f t="shared" si="127"/>
        <v>#DIV/0!</v>
      </c>
      <c r="AX342">
        <v>0</v>
      </c>
      <c r="AY342">
        <v>0</v>
      </c>
      <c r="AZ342">
        <v>0</v>
      </c>
      <c r="BA342">
        <v>0</v>
      </c>
      <c r="BB342">
        <v>0</v>
      </c>
      <c r="BC342" t="e">
        <f t="shared" si="128"/>
        <v>#DIV/0!</v>
      </c>
      <c r="BD342">
        <v>0</v>
      </c>
      <c r="BE342">
        <v>0</v>
      </c>
      <c r="BF342">
        <v>0</v>
      </c>
      <c r="BG342">
        <v>0</v>
      </c>
      <c r="BH342">
        <v>0</v>
      </c>
      <c r="BI342" t="e">
        <f t="shared" si="129"/>
        <v>#DIV/0!</v>
      </c>
      <c r="BJ342">
        <v>0</v>
      </c>
      <c r="BK342">
        <v>0</v>
      </c>
      <c r="BL342">
        <v>0</v>
      </c>
      <c r="BM342">
        <v>0</v>
      </c>
      <c r="BN342">
        <v>0</v>
      </c>
      <c r="BO342" t="e">
        <f t="shared" si="130"/>
        <v>#DIV/0!</v>
      </c>
      <c r="BP342">
        <v>0</v>
      </c>
      <c r="BQ342">
        <v>0</v>
      </c>
      <c r="BR342">
        <v>0</v>
      </c>
      <c r="BS342">
        <v>0</v>
      </c>
      <c r="BT342">
        <v>0</v>
      </c>
      <c r="BU342" t="e">
        <f t="shared" si="131"/>
        <v>#DIV/0!</v>
      </c>
      <c r="BV342">
        <v>0</v>
      </c>
    </row>
    <row r="343" spans="2:74">
      <c r="B343" t="s">
        <v>250</v>
      </c>
      <c r="C343">
        <v>0</v>
      </c>
      <c r="D343">
        <v>0</v>
      </c>
      <c r="E343">
        <v>0</v>
      </c>
      <c r="F343">
        <v>0</v>
      </c>
      <c r="G343" t="e">
        <f t="shared" si="120"/>
        <v>#DIV/0!</v>
      </c>
      <c r="H343">
        <v>0</v>
      </c>
      <c r="I343">
        <v>0</v>
      </c>
      <c r="J343">
        <v>0</v>
      </c>
      <c r="K343">
        <v>0</v>
      </c>
      <c r="L343">
        <v>0</v>
      </c>
      <c r="M343" t="e">
        <f t="shared" si="121"/>
        <v>#DIV/0!</v>
      </c>
      <c r="N343">
        <v>0</v>
      </c>
      <c r="O343">
        <v>0</v>
      </c>
      <c r="P343">
        <v>0</v>
      </c>
      <c r="Q343">
        <v>0</v>
      </c>
      <c r="R343">
        <v>0</v>
      </c>
      <c r="S343" t="e">
        <f t="shared" si="122"/>
        <v>#DIV/0!</v>
      </c>
      <c r="T343">
        <v>0</v>
      </c>
      <c r="U343">
        <v>0</v>
      </c>
      <c r="V343">
        <v>0</v>
      </c>
      <c r="W343">
        <v>0</v>
      </c>
      <c r="X343">
        <v>0</v>
      </c>
      <c r="Y343" t="e">
        <f t="shared" si="123"/>
        <v>#DIV/0!</v>
      </c>
      <c r="Z343">
        <v>0</v>
      </c>
      <c r="AA343">
        <v>0</v>
      </c>
      <c r="AB343">
        <v>0</v>
      </c>
      <c r="AC343">
        <v>0</v>
      </c>
      <c r="AD343">
        <v>0</v>
      </c>
      <c r="AE343" t="e">
        <f t="shared" si="124"/>
        <v>#DIV/0!</v>
      </c>
      <c r="AF343">
        <v>0</v>
      </c>
      <c r="AG343">
        <v>0</v>
      </c>
      <c r="AH343">
        <v>0</v>
      </c>
      <c r="AI343">
        <v>0</v>
      </c>
      <c r="AJ343">
        <v>0</v>
      </c>
      <c r="AK343" t="e">
        <f t="shared" si="125"/>
        <v>#DIV/0!</v>
      </c>
      <c r="AL343">
        <v>0</v>
      </c>
      <c r="AM343">
        <v>0</v>
      </c>
      <c r="AN343">
        <v>0</v>
      </c>
      <c r="AO343">
        <v>0</v>
      </c>
      <c r="AP343">
        <v>0</v>
      </c>
      <c r="AQ343" t="e">
        <f t="shared" si="126"/>
        <v>#DIV/0!</v>
      </c>
      <c r="AR343">
        <v>0</v>
      </c>
      <c r="AS343">
        <v>0</v>
      </c>
      <c r="AT343">
        <v>0</v>
      </c>
      <c r="AU343">
        <v>0</v>
      </c>
      <c r="AV343">
        <v>0</v>
      </c>
      <c r="AW343" t="e">
        <f t="shared" si="127"/>
        <v>#DIV/0!</v>
      </c>
      <c r="AX343">
        <v>0</v>
      </c>
      <c r="AY343">
        <v>0</v>
      </c>
      <c r="AZ343">
        <v>0</v>
      </c>
      <c r="BA343">
        <v>0</v>
      </c>
      <c r="BB343">
        <v>0</v>
      </c>
      <c r="BC343" t="e">
        <f t="shared" si="128"/>
        <v>#DIV/0!</v>
      </c>
      <c r="BD343">
        <v>0</v>
      </c>
      <c r="BE343">
        <v>0</v>
      </c>
      <c r="BF343">
        <v>0</v>
      </c>
      <c r="BG343">
        <v>0</v>
      </c>
      <c r="BH343">
        <v>0</v>
      </c>
      <c r="BI343" t="e">
        <f t="shared" si="129"/>
        <v>#DIV/0!</v>
      </c>
      <c r="BJ343">
        <v>0</v>
      </c>
      <c r="BK343">
        <v>0</v>
      </c>
      <c r="BL343">
        <v>0</v>
      </c>
      <c r="BM343">
        <v>0</v>
      </c>
      <c r="BN343">
        <v>0</v>
      </c>
      <c r="BO343" t="e">
        <f t="shared" si="130"/>
        <v>#DIV/0!</v>
      </c>
      <c r="BP343">
        <v>0</v>
      </c>
      <c r="BQ343">
        <v>0</v>
      </c>
      <c r="BR343">
        <v>0</v>
      </c>
      <c r="BS343">
        <v>0</v>
      </c>
      <c r="BT343">
        <v>0</v>
      </c>
      <c r="BU343" t="e">
        <f t="shared" si="131"/>
        <v>#DIV/0!</v>
      </c>
      <c r="BV343">
        <v>0</v>
      </c>
    </row>
    <row r="344" spans="2:74">
      <c r="B344" t="s">
        <v>251</v>
      </c>
      <c r="C344">
        <v>0</v>
      </c>
      <c r="D344">
        <v>0</v>
      </c>
      <c r="E344">
        <v>0</v>
      </c>
      <c r="F344">
        <v>0</v>
      </c>
      <c r="G344" t="e">
        <f t="shared" si="120"/>
        <v>#DIV/0!</v>
      </c>
      <c r="H344">
        <v>0</v>
      </c>
      <c r="I344">
        <v>0</v>
      </c>
      <c r="J344">
        <v>0</v>
      </c>
      <c r="K344">
        <v>0</v>
      </c>
      <c r="L344">
        <v>0</v>
      </c>
      <c r="M344" t="e">
        <f t="shared" si="121"/>
        <v>#DIV/0!</v>
      </c>
      <c r="N344">
        <v>0</v>
      </c>
      <c r="O344">
        <v>0</v>
      </c>
      <c r="P344">
        <v>0</v>
      </c>
      <c r="Q344">
        <v>0</v>
      </c>
      <c r="R344">
        <v>0</v>
      </c>
      <c r="S344" t="e">
        <f t="shared" si="122"/>
        <v>#DIV/0!</v>
      </c>
      <c r="T344">
        <v>0</v>
      </c>
      <c r="U344">
        <v>0</v>
      </c>
      <c r="V344">
        <v>0</v>
      </c>
      <c r="W344">
        <v>0</v>
      </c>
      <c r="X344">
        <v>0</v>
      </c>
      <c r="Y344" t="e">
        <f t="shared" si="123"/>
        <v>#DIV/0!</v>
      </c>
      <c r="Z344">
        <v>0</v>
      </c>
      <c r="AA344">
        <v>0</v>
      </c>
      <c r="AB344">
        <v>0</v>
      </c>
      <c r="AC344">
        <v>0</v>
      </c>
      <c r="AD344">
        <v>0</v>
      </c>
      <c r="AE344" t="e">
        <f t="shared" si="124"/>
        <v>#DIV/0!</v>
      </c>
      <c r="AF344">
        <v>0</v>
      </c>
      <c r="AG344">
        <v>0</v>
      </c>
      <c r="AH344">
        <v>0</v>
      </c>
      <c r="AI344">
        <v>0</v>
      </c>
      <c r="AJ344">
        <v>0</v>
      </c>
      <c r="AK344" t="e">
        <f t="shared" si="125"/>
        <v>#DIV/0!</v>
      </c>
      <c r="AL344">
        <v>0</v>
      </c>
      <c r="AM344">
        <v>0</v>
      </c>
      <c r="AN344">
        <v>0</v>
      </c>
      <c r="AO344">
        <v>0</v>
      </c>
      <c r="AP344">
        <v>0</v>
      </c>
      <c r="AQ344" t="e">
        <f t="shared" si="126"/>
        <v>#DIV/0!</v>
      </c>
      <c r="AR344">
        <v>0</v>
      </c>
      <c r="AS344">
        <v>0</v>
      </c>
      <c r="AT344">
        <v>0</v>
      </c>
      <c r="AU344">
        <v>0</v>
      </c>
      <c r="AV344">
        <v>0</v>
      </c>
      <c r="AW344" t="e">
        <f t="shared" si="127"/>
        <v>#DIV/0!</v>
      </c>
      <c r="AX344">
        <v>0</v>
      </c>
      <c r="AY344">
        <v>0</v>
      </c>
      <c r="AZ344">
        <v>0</v>
      </c>
      <c r="BA344">
        <v>0</v>
      </c>
      <c r="BB344">
        <v>0</v>
      </c>
      <c r="BC344" t="e">
        <f t="shared" si="128"/>
        <v>#DIV/0!</v>
      </c>
      <c r="BD344">
        <v>0</v>
      </c>
      <c r="BE344">
        <v>0</v>
      </c>
      <c r="BF344">
        <v>0</v>
      </c>
      <c r="BG344">
        <v>0</v>
      </c>
      <c r="BH344">
        <v>0</v>
      </c>
      <c r="BI344" t="e">
        <f t="shared" si="129"/>
        <v>#DIV/0!</v>
      </c>
      <c r="BJ344">
        <v>0</v>
      </c>
      <c r="BK344">
        <v>0</v>
      </c>
      <c r="BL344">
        <v>0</v>
      </c>
      <c r="BM344">
        <v>0</v>
      </c>
      <c r="BN344">
        <v>0</v>
      </c>
      <c r="BO344" t="e">
        <f t="shared" si="130"/>
        <v>#DIV/0!</v>
      </c>
      <c r="BP344">
        <v>0</v>
      </c>
      <c r="BQ344">
        <v>0</v>
      </c>
      <c r="BR344">
        <v>0</v>
      </c>
      <c r="BS344">
        <v>0</v>
      </c>
      <c r="BT344">
        <v>0</v>
      </c>
      <c r="BU344" t="e">
        <f t="shared" si="131"/>
        <v>#DIV/0!</v>
      </c>
      <c r="BV344">
        <v>0</v>
      </c>
    </row>
    <row r="345" spans="2:74">
      <c r="B345" t="s">
        <v>252</v>
      </c>
      <c r="C345">
        <v>0</v>
      </c>
      <c r="D345">
        <v>0</v>
      </c>
      <c r="E345">
        <v>0</v>
      </c>
      <c r="F345">
        <v>0</v>
      </c>
      <c r="G345" t="e">
        <f t="shared" si="120"/>
        <v>#DIV/0!</v>
      </c>
      <c r="H345">
        <v>0</v>
      </c>
      <c r="I345">
        <v>0</v>
      </c>
      <c r="J345">
        <v>0</v>
      </c>
      <c r="K345">
        <v>0</v>
      </c>
      <c r="L345">
        <v>0</v>
      </c>
      <c r="M345" t="e">
        <f t="shared" si="121"/>
        <v>#DIV/0!</v>
      </c>
      <c r="N345">
        <v>0</v>
      </c>
      <c r="O345">
        <v>0</v>
      </c>
      <c r="P345">
        <v>0</v>
      </c>
      <c r="Q345">
        <v>0</v>
      </c>
      <c r="R345">
        <v>0</v>
      </c>
      <c r="S345" t="e">
        <f t="shared" si="122"/>
        <v>#DIV/0!</v>
      </c>
      <c r="T345">
        <v>0</v>
      </c>
      <c r="U345">
        <v>0</v>
      </c>
      <c r="V345">
        <v>0</v>
      </c>
      <c r="W345">
        <v>0</v>
      </c>
      <c r="X345">
        <v>0</v>
      </c>
      <c r="Y345" t="e">
        <f t="shared" si="123"/>
        <v>#DIV/0!</v>
      </c>
      <c r="Z345">
        <v>0</v>
      </c>
      <c r="AA345">
        <v>0</v>
      </c>
      <c r="AB345">
        <v>0</v>
      </c>
      <c r="AC345">
        <v>0</v>
      </c>
      <c r="AD345">
        <v>0</v>
      </c>
      <c r="AE345" t="e">
        <f t="shared" si="124"/>
        <v>#DIV/0!</v>
      </c>
      <c r="AF345">
        <v>0</v>
      </c>
      <c r="AG345">
        <v>0</v>
      </c>
      <c r="AH345">
        <v>0</v>
      </c>
      <c r="AI345">
        <v>0</v>
      </c>
      <c r="AJ345">
        <v>0</v>
      </c>
      <c r="AK345" t="e">
        <f t="shared" si="125"/>
        <v>#DIV/0!</v>
      </c>
      <c r="AL345">
        <v>0</v>
      </c>
      <c r="AM345">
        <v>0</v>
      </c>
      <c r="AN345">
        <v>0</v>
      </c>
      <c r="AO345">
        <v>0</v>
      </c>
      <c r="AP345">
        <v>0</v>
      </c>
      <c r="AQ345" t="e">
        <f t="shared" si="126"/>
        <v>#DIV/0!</v>
      </c>
      <c r="AR345">
        <v>0</v>
      </c>
      <c r="AS345">
        <v>0</v>
      </c>
      <c r="AT345">
        <v>0</v>
      </c>
      <c r="AU345">
        <v>0</v>
      </c>
      <c r="AV345">
        <v>0</v>
      </c>
      <c r="AW345" t="e">
        <f t="shared" si="127"/>
        <v>#DIV/0!</v>
      </c>
      <c r="AX345">
        <v>0</v>
      </c>
      <c r="AY345">
        <v>0</v>
      </c>
      <c r="AZ345">
        <v>0</v>
      </c>
      <c r="BA345">
        <v>0</v>
      </c>
      <c r="BB345">
        <v>0</v>
      </c>
      <c r="BC345" t="e">
        <f t="shared" si="128"/>
        <v>#DIV/0!</v>
      </c>
      <c r="BD345">
        <v>0</v>
      </c>
      <c r="BE345">
        <v>0</v>
      </c>
      <c r="BF345">
        <v>0</v>
      </c>
      <c r="BG345">
        <v>0</v>
      </c>
      <c r="BH345">
        <v>0</v>
      </c>
      <c r="BI345" t="e">
        <f t="shared" si="129"/>
        <v>#DIV/0!</v>
      </c>
      <c r="BJ345">
        <v>0</v>
      </c>
      <c r="BK345">
        <v>0</v>
      </c>
      <c r="BL345">
        <v>0</v>
      </c>
      <c r="BM345">
        <v>0</v>
      </c>
      <c r="BN345">
        <v>0</v>
      </c>
      <c r="BO345" t="e">
        <f t="shared" si="130"/>
        <v>#DIV/0!</v>
      </c>
      <c r="BP345">
        <v>0</v>
      </c>
      <c r="BQ345">
        <v>0</v>
      </c>
      <c r="BR345">
        <v>0</v>
      </c>
      <c r="BS345">
        <v>0</v>
      </c>
      <c r="BT345">
        <v>0</v>
      </c>
      <c r="BU345" t="e">
        <f t="shared" si="131"/>
        <v>#DIV/0!</v>
      </c>
      <c r="BV345">
        <v>0</v>
      </c>
    </row>
    <row r="346" spans="2:74">
      <c r="B346" t="s">
        <v>254</v>
      </c>
      <c r="C346">
        <v>0</v>
      </c>
      <c r="D346">
        <v>0</v>
      </c>
      <c r="E346">
        <v>0</v>
      </c>
      <c r="F346">
        <v>0</v>
      </c>
      <c r="G346" t="e">
        <f t="shared" si="120"/>
        <v>#DIV/0!</v>
      </c>
      <c r="H346">
        <v>0</v>
      </c>
      <c r="I346">
        <v>0</v>
      </c>
      <c r="J346">
        <v>0</v>
      </c>
      <c r="K346">
        <v>0</v>
      </c>
      <c r="L346">
        <v>0</v>
      </c>
      <c r="M346" t="e">
        <f t="shared" si="121"/>
        <v>#DIV/0!</v>
      </c>
      <c r="N346">
        <v>0</v>
      </c>
      <c r="O346">
        <v>0</v>
      </c>
      <c r="P346">
        <v>0</v>
      </c>
      <c r="Q346">
        <v>0</v>
      </c>
      <c r="R346">
        <v>0</v>
      </c>
      <c r="S346" t="e">
        <f t="shared" si="122"/>
        <v>#DIV/0!</v>
      </c>
      <c r="T346">
        <v>0</v>
      </c>
      <c r="U346">
        <v>0</v>
      </c>
      <c r="V346">
        <v>0</v>
      </c>
      <c r="W346">
        <v>0</v>
      </c>
      <c r="X346">
        <v>0</v>
      </c>
      <c r="Y346" t="e">
        <f t="shared" si="123"/>
        <v>#DIV/0!</v>
      </c>
      <c r="Z346">
        <v>0</v>
      </c>
      <c r="AA346">
        <v>0</v>
      </c>
      <c r="AB346">
        <v>0</v>
      </c>
      <c r="AC346">
        <v>0</v>
      </c>
      <c r="AD346">
        <v>0</v>
      </c>
      <c r="AE346" t="e">
        <f t="shared" si="124"/>
        <v>#DIV/0!</v>
      </c>
      <c r="AF346">
        <v>0</v>
      </c>
      <c r="AG346">
        <v>0</v>
      </c>
      <c r="AH346">
        <v>0</v>
      </c>
      <c r="AI346">
        <v>0</v>
      </c>
      <c r="AJ346">
        <v>0</v>
      </c>
      <c r="AK346" t="e">
        <f t="shared" si="125"/>
        <v>#DIV/0!</v>
      </c>
      <c r="AL346">
        <v>0</v>
      </c>
      <c r="AM346">
        <v>0</v>
      </c>
      <c r="AN346">
        <v>0</v>
      </c>
      <c r="AO346">
        <v>0</v>
      </c>
      <c r="AP346">
        <v>0</v>
      </c>
      <c r="AQ346" t="e">
        <f t="shared" si="126"/>
        <v>#DIV/0!</v>
      </c>
      <c r="AR346">
        <v>0</v>
      </c>
      <c r="AS346">
        <v>0</v>
      </c>
      <c r="AT346">
        <v>0</v>
      </c>
      <c r="AU346">
        <v>0</v>
      </c>
      <c r="AV346">
        <v>0</v>
      </c>
      <c r="AW346" t="e">
        <f t="shared" si="127"/>
        <v>#DIV/0!</v>
      </c>
      <c r="AX346">
        <v>0</v>
      </c>
      <c r="AY346">
        <v>0</v>
      </c>
      <c r="AZ346">
        <v>0</v>
      </c>
      <c r="BA346">
        <v>0</v>
      </c>
      <c r="BB346">
        <v>0</v>
      </c>
      <c r="BC346" t="e">
        <f t="shared" si="128"/>
        <v>#DIV/0!</v>
      </c>
      <c r="BD346">
        <v>0</v>
      </c>
      <c r="BE346">
        <v>0</v>
      </c>
      <c r="BF346">
        <v>0</v>
      </c>
      <c r="BG346">
        <v>0</v>
      </c>
      <c r="BH346">
        <v>0</v>
      </c>
      <c r="BI346" t="e">
        <f t="shared" si="129"/>
        <v>#DIV/0!</v>
      </c>
      <c r="BJ346">
        <v>0</v>
      </c>
      <c r="BK346">
        <v>0</v>
      </c>
      <c r="BL346">
        <v>0</v>
      </c>
      <c r="BM346">
        <v>0</v>
      </c>
      <c r="BN346">
        <v>0</v>
      </c>
      <c r="BO346" t="e">
        <f t="shared" si="130"/>
        <v>#DIV/0!</v>
      </c>
      <c r="BP346">
        <v>0</v>
      </c>
      <c r="BQ346">
        <v>0</v>
      </c>
      <c r="BR346">
        <v>0</v>
      </c>
      <c r="BS346">
        <v>0</v>
      </c>
      <c r="BT346">
        <v>0</v>
      </c>
      <c r="BU346" t="e">
        <f t="shared" si="131"/>
        <v>#DIV/0!</v>
      </c>
      <c r="BV346">
        <v>0</v>
      </c>
    </row>
    <row r="347" spans="2:74">
      <c r="B347" t="s">
        <v>774</v>
      </c>
      <c r="C347">
        <v>0</v>
      </c>
      <c r="D347">
        <v>0</v>
      </c>
      <c r="E347">
        <v>0</v>
      </c>
      <c r="F347">
        <v>0</v>
      </c>
      <c r="G347" t="e">
        <f t="shared" si="120"/>
        <v>#DIV/0!</v>
      </c>
      <c r="H347">
        <v>0</v>
      </c>
      <c r="I347">
        <v>0</v>
      </c>
      <c r="J347">
        <v>0</v>
      </c>
      <c r="K347">
        <v>0</v>
      </c>
      <c r="L347">
        <v>0</v>
      </c>
      <c r="M347" t="e">
        <f t="shared" si="121"/>
        <v>#DIV/0!</v>
      </c>
      <c r="N347">
        <v>0</v>
      </c>
      <c r="O347">
        <v>0</v>
      </c>
      <c r="P347">
        <v>0</v>
      </c>
      <c r="Q347">
        <v>0</v>
      </c>
      <c r="R347">
        <v>0</v>
      </c>
      <c r="S347" t="e">
        <f t="shared" si="122"/>
        <v>#DIV/0!</v>
      </c>
      <c r="T347">
        <v>0</v>
      </c>
      <c r="U347">
        <v>0</v>
      </c>
      <c r="V347">
        <v>0</v>
      </c>
      <c r="W347">
        <v>0</v>
      </c>
      <c r="X347">
        <v>0</v>
      </c>
      <c r="Y347" t="e">
        <f t="shared" si="123"/>
        <v>#DIV/0!</v>
      </c>
      <c r="Z347">
        <v>0</v>
      </c>
      <c r="AA347">
        <v>0</v>
      </c>
      <c r="AB347">
        <v>0</v>
      </c>
      <c r="AC347">
        <v>0</v>
      </c>
      <c r="AD347">
        <v>0</v>
      </c>
      <c r="AE347" t="e">
        <f t="shared" si="124"/>
        <v>#DIV/0!</v>
      </c>
      <c r="AF347">
        <v>0</v>
      </c>
      <c r="AG347">
        <v>0</v>
      </c>
      <c r="AH347">
        <v>0</v>
      </c>
      <c r="AI347">
        <v>0</v>
      </c>
      <c r="AJ347">
        <v>0</v>
      </c>
      <c r="AK347" t="e">
        <f t="shared" si="125"/>
        <v>#DIV/0!</v>
      </c>
      <c r="AL347">
        <v>0</v>
      </c>
      <c r="AM347">
        <v>0</v>
      </c>
      <c r="AN347">
        <v>0</v>
      </c>
      <c r="AO347">
        <v>0</v>
      </c>
      <c r="AP347">
        <v>0</v>
      </c>
      <c r="AQ347" t="e">
        <f t="shared" si="126"/>
        <v>#DIV/0!</v>
      </c>
      <c r="AR347">
        <v>0</v>
      </c>
      <c r="AS347">
        <v>0</v>
      </c>
      <c r="AT347">
        <v>0</v>
      </c>
      <c r="AU347">
        <v>0</v>
      </c>
      <c r="AV347">
        <v>0</v>
      </c>
      <c r="AW347" t="e">
        <f t="shared" si="127"/>
        <v>#DIV/0!</v>
      </c>
      <c r="AX347">
        <v>0</v>
      </c>
      <c r="AY347">
        <v>0</v>
      </c>
      <c r="AZ347">
        <v>0</v>
      </c>
      <c r="BA347">
        <v>0</v>
      </c>
      <c r="BB347">
        <v>0</v>
      </c>
      <c r="BC347" t="e">
        <f t="shared" si="128"/>
        <v>#DIV/0!</v>
      </c>
      <c r="BD347">
        <v>0</v>
      </c>
      <c r="BE347">
        <v>0</v>
      </c>
      <c r="BF347">
        <v>0</v>
      </c>
      <c r="BG347">
        <v>0</v>
      </c>
      <c r="BH347">
        <v>0</v>
      </c>
      <c r="BI347" t="e">
        <f t="shared" si="129"/>
        <v>#DIV/0!</v>
      </c>
      <c r="BJ347">
        <v>0</v>
      </c>
      <c r="BK347">
        <v>0</v>
      </c>
      <c r="BL347">
        <v>0</v>
      </c>
      <c r="BM347">
        <v>0</v>
      </c>
      <c r="BN347">
        <v>0</v>
      </c>
      <c r="BO347" t="e">
        <f t="shared" si="130"/>
        <v>#DIV/0!</v>
      </c>
      <c r="BP347">
        <v>0</v>
      </c>
      <c r="BQ347">
        <v>0</v>
      </c>
      <c r="BR347">
        <v>0</v>
      </c>
      <c r="BS347">
        <v>0</v>
      </c>
      <c r="BT347">
        <v>0</v>
      </c>
      <c r="BU347" t="e">
        <f t="shared" si="131"/>
        <v>#DIV/0!</v>
      </c>
      <c r="BV347">
        <v>0</v>
      </c>
    </row>
    <row r="348" spans="2:74">
      <c r="B348" t="s">
        <v>255</v>
      </c>
      <c r="C348">
        <v>0</v>
      </c>
      <c r="D348">
        <v>0</v>
      </c>
      <c r="E348">
        <v>0</v>
      </c>
      <c r="F348">
        <v>0</v>
      </c>
      <c r="G348" t="e">
        <f t="shared" si="120"/>
        <v>#DIV/0!</v>
      </c>
      <c r="H348">
        <v>0</v>
      </c>
      <c r="I348">
        <v>0</v>
      </c>
      <c r="J348">
        <v>0</v>
      </c>
      <c r="K348">
        <v>0</v>
      </c>
      <c r="L348">
        <v>0</v>
      </c>
      <c r="M348" t="e">
        <f t="shared" si="121"/>
        <v>#DIV/0!</v>
      </c>
      <c r="N348">
        <v>0</v>
      </c>
      <c r="O348">
        <v>0</v>
      </c>
      <c r="P348">
        <v>0</v>
      </c>
      <c r="Q348">
        <v>0</v>
      </c>
      <c r="R348">
        <v>0</v>
      </c>
      <c r="S348" t="e">
        <f t="shared" si="122"/>
        <v>#DIV/0!</v>
      </c>
      <c r="T348">
        <v>0</v>
      </c>
      <c r="U348">
        <v>0</v>
      </c>
      <c r="V348">
        <v>0</v>
      </c>
      <c r="W348">
        <v>0</v>
      </c>
      <c r="X348">
        <v>0</v>
      </c>
      <c r="Y348" t="e">
        <f t="shared" si="123"/>
        <v>#DIV/0!</v>
      </c>
      <c r="Z348">
        <v>0</v>
      </c>
      <c r="AA348">
        <v>0</v>
      </c>
      <c r="AB348">
        <v>0</v>
      </c>
      <c r="AC348">
        <v>0</v>
      </c>
      <c r="AD348">
        <v>0</v>
      </c>
      <c r="AE348" t="e">
        <f t="shared" si="124"/>
        <v>#DIV/0!</v>
      </c>
      <c r="AF348">
        <v>0</v>
      </c>
      <c r="AG348">
        <v>0</v>
      </c>
      <c r="AH348">
        <v>0</v>
      </c>
      <c r="AI348">
        <v>0</v>
      </c>
      <c r="AJ348">
        <v>0</v>
      </c>
      <c r="AK348" t="e">
        <f t="shared" si="125"/>
        <v>#DIV/0!</v>
      </c>
      <c r="AL348">
        <v>0</v>
      </c>
      <c r="AM348">
        <v>0</v>
      </c>
      <c r="AN348">
        <v>0</v>
      </c>
      <c r="AO348">
        <v>0</v>
      </c>
      <c r="AP348">
        <v>0</v>
      </c>
      <c r="AQ348" t="e">
        <f t="shared" si="126"/>
        <v>#DIV/0!</v>
      </c>
      <c r="AR348">
        <v>0</v>
      </c>
      <c r="AS348">
        <v>0</v>
      </c>
      <c r="AT348">
        <v>0</v>
      </c>
      <c r="AU348">
        <v>0</v>
      </c>
      <c r="AV348">
        <v>0</v>
      </c>
      <c r="AW348" t="e">
        <f t="shared" si="127"/>
        <v>#DIV/0!</v>
      </c>
      <c r="AX348">
        <v>0</v>
      </c>
      <c r="AY348">
        <v>0</v>
      </c>
      <c r="AZ348">
        <v>0</v>
      </c>
      <c r="BA348">
        <v>0</v>
      </c>
      <c r="BB348">
        <v>0</v>
      </c>
      <c r="BC348" t="e">
        <f t="shared" si="128"/>
        <v>#DIV/0!</v>
      </c>
      <c r="BD348">
        <v>0</v>
      </c>
      <c r="BE348">
        <v>0</v>
      </c>
      <c r="BF348">
        <v>0</v>
      </c>
      <c r="BG348">
        <v>0</v>
      </c>
      <c r="BH348">
        <v>0</v>
      </c>
      <c r="BI348" t="e">
        <f t="shared" si="129"/>
        <v>#DIV/0!</v>
      </c>
      <c r="BJ348">
        <v>0</v>
      </c>
      <c r="BK348">
        <v>0</v>
      </c>
      <c r="BL348">
        <v>0</v>
      </c>
      <c r="BM348">
        <v>0</v>
      </c>
      <c r="BN348">
        <v>0</v>
      </c>
      <c r="BO348" t="e">
        <f t="shared" si="130"/>
        <v>#DIV/0!</v>
      </c>
      <c r="BP348">
        <v>0</v>
      </c>
      <c r="BQ348">
        <v>0</v>
      </c>
      <c r="BR348">
        <v>0</v>
      </c>
      <c r="BS348">
        <v>0</v>
      </c>
      <c r="BT348">
        <v>0</v>
      </c>
      <c r="BU348" t="e">
        <f t="shared" si="131"/>
        <v>#DIV/0!</v>
      </c>
      <c r="BV348">
        <v>0</v>
      </c>
    </row>
    <row r="349" spans="2:74">
      <c r="B349" t="s">
        <v>261</v>
      </c>
      <c r="C349">
        <v>0</v>
      </c>
      <c r="D349">
        <v>0</v>
      </c>
      <c r="E349">
        <v>0</v>
      </c>
      <c r="F349">
        <v>0</v>
      </c>
      <c r="G349" t="e">
        <f t="shared" si="120"/>
        <v>#DIV/0!</v>
      </c>
      <c r="H349">
        <v>0</v>
      </c>
      <c r="I349">
        <v>0</v>
      </c>
      <c r="J349">
        <v>0</v>
      </c>
      <c r="K349">
        <v>0</v>
      </c>
      <c r="L349">
        <v>0</v>
      </c>
      <c r="M349" t="e">
        <f t="shared" si="121"/>
        <v>#DIV/0!</v>
      </c>
      <c r="N349">
        <v>0</v>
      </c>
      <c r="O349">
        <v>0</v>
      </c>
      <c r="P349">
        <v>0</v>
      </c>
      <c r="Q349">
        <v>0</v>
      </c>
      <c r="R349">
        <v>0</v>
      </c>
      <c r="S349" t="e">
        <f t="shared" si="122"/>
        <v>#DIV/0!</v>
      </c>
      <c r="T349">
        <v>0</v>
      </c>
      <c r="U349">
        <v>0</v>
      </c>
      <c r="V349">
        <v>0</v>
      </c>
      <c r="W349">
        <v>0</v>
      </c>
      <c r="X349">
        <v>0</v>
      </c>
      <c r="Y349" t="e">
        <f t="shared" si="123"/>
        <v>#DIV/0!</v>
      </c>
      <c r="Z349">
        <v>0</v>
      </c>
      <c r="AA349">
        <v>0</v>
      </c>
      <c r="AB349">
        <v>0</v>
      </c>
      <c r="AC349">
        <v>0</v>
      </c>
      <c r="AD349">
        <v>0</v>
      </c>
      <c r="AE349" t="e">
        <f t="shared" si="124"/>
        <v>#DIV/0!</v>
      </c>
      <c r="AF349">
        <v>0</v>
      </c>
      <c r="AG349">
        <v>0</v>
      </c>
      <c r="AH349">
        <v>0</v>
      </c>
      <c r="AI349">
        <v>0</v>
      </c>
      <c r="AJ349">
        <v>0</v>
      </c>
      <c r="AK349" t="e">
        <f t="shared" si="125"/>
        <v>#DIV/0!</v>
      </c>
      <c r="AL349">
        <v>0</v>
      </c>
      <c r="AM349">
        <v>0</v>
      </c>
      <c r="AN349">
        <v>0</v>
      </c>
      <c r="AO349">
        <v>0</v>
      </c>
      <c r="AP349">
        <v>0</v>
      </c>
      <c r="AQ349" t="e">
        <f t="shared" si="126"/>
        <v>#DIV/0!</v>
      </c>
      <c r="AR349">
        <v>0</v>
      </c>
      <c r="AS349">
        <v>0</v>
      </c>
      <c r="AT349">
        <v>0</v>
      </c>
      <c r="AU349">
        <v>0</v>
      </c>
      <c r="AV349">
        <v>0</v>
      </c>
      <c r="AW349" t="e">
        <f t="shared" si="127"/>
        <v>#DIV/0!</v>
      </c>
      <c r="AX349">
        <v>0</v>
      </c>
      <c r="AY349">
        <v>0</v>
      </c>
      <c r="AZ349">
        <v>0</v>
      </c>
      <c r="BA349">
        <v>0</v>
      </c>
      <c r="BB349">
        <v>0</v>
      </c>
      <c r="BC349" t="e">
        <f t="shared" si="128"/>
        <v>#DIV/0!</v>
      </c>
      <c r="BD349">
        <v>0</v>
      </c>
      <c r="BE349">
        <v>0</v>
      </c>
      <c r="BF349">
        <v>0</v>
      </c>
      <c r="BG349">
        <v>0</v>
      </c>
      <c r="BH349">
        <v>0</v>
      </c>
      <c r="BI349" t="e">
        <f t="shared" si="129"/>
        <v>#DIV/0!</v>
      </c>
      <c r="BJ349">
        <v>0</v>
      </c>
      <c r="BK349">
        <v>0</v>
      </c>
      <c r="BL349">
        <v>0</v>
      </c>
      <c r="BM349">
        <v>0</v>
      </c>
      <c r="BN349">
        <v>0</v>
      </c>
      <c r="BO349" t="e">
        <f t="shared" si="130"/>
        <v>#DIV/0!</v>
      </c>
      <c r="BP349">
        <v>0</v>
      </c>
      <c r="BQ349">
        <v>0</v>
      </c>
      <c r="BR349">
        <v>0</v>
      </c>
      <c r="BS349">
        <v>0</v>
      </c>
      <c r="BT349">
        <v>0</v>
      </c>
      <c r="BU349" t="e">
        <f t="shared" si="131"/>
        <v>#DIV/0!</v>
      </c>
      <c r="BV349">
        <v>0</v>
      </c>
    </row>
    <row r="350" spans="2:74">
      <c r="B350" t="s">
        <v>155</v>
      </c>
      <c r="C350">
        <v>0</v>
      </c>
      <c r="D350">
        <v>0</v>
      </c>
      <c r="E350">
        <v>0</v>
      </c>
      <c r="F350">
        <v>0</v>
      </c>
      <c r="G350" t="e">
        <f t="shared" si="120"/>
        <v>#DIV/0!</v>
      </c>
      <c r="H350">
        <v>0</v>
      </c>
      <c r="I350">
        <v>0</v>
      </c>
      <c r="J350">
        <v>0</v>
      </c>
      <c r="K350">
        <v>0</v>
      </c>
      <c r="L350">
        <v>0</v>
      </c>
      <c r="M350" t="e">
        <f t="shared" si="121"/>
        <v>#DIV/0!</v>
      </c>
      <c r="N350">
        <v>0</v>
      </c>
      <c r="O350">
        <v>0</v>
      </c>
      <c r="P350">
        <v>0</v>
      </c>
      <c r="Q350">
        <v>0</v>
      </c>
      <c r="R350">
        <v>0</v>
      </c>
      <c r="S350" t="e">
        <f t="shared" si="122"/>
        <v>#DIV/0!</v>
      </c>
      <c r="T350">
        <v>0</v>
      </c>
      <c r="U350">
        <v>0</v>
      </c>
      <c r="V350">
        <v>0</v>
      </c>
      <c r="W350">
        <v>0</v>
      </c>
      <c r="X350">
        <v>0</v>
      </c>
      <c r="Y350" t="e">
        <f t="shared" si="123"/>
        <v>#DIV/0!</v>
      </c>
      <c r="Z350">
        <v>0</v>
      </c>
      <c r="AA350">
        <v>0</v>
      </c>
      <c r="AB350">
        <v>0</v>
      </c>
      <c r="AC350">
        <v>0</v>
      </c>
      <c r="AD350">
        <v>0</v>
      </c>
      <c r="AE350" t="e">
        <f t="shared" si="124"/>
        <v>#DIV/0!</v>
      </c>
      <c r="AF350">
        <v>0</v>
      </c>
      <c r="AG350">
        <v>0</v>
      </c>
      <c r="AH350">
        <v>0</v>
      </c>
      <c r="AI350">
        <v>0</v>
      </c>
      <c r="AJ350">
        <v>0</v>
      </c>
      <c r="AK350" t="e">
        <f t="shared" si="125"/>
        <v>#DIV/0!</v>
      </c>
      <c r="AL350">
        <v>0</v>
      </c>
      <c r="AM350">
        <v>0</v>
      </c>
      <c r="AN350">
        <v>0</v>
      </c>
      <c r="AO350">
        <v>0</v>
      </c>
      <c r="AP350">
        <v>0</v>
      </c>
      <c r="AQ350" t="e">
        <f t="shared" si="126"/>
        <v>#DIV/0!</v>
      </c>
      <c r="AR350">
        <v>0</v>
      </c>
      <c r="AS350">
        <v>0</v>
      </c>
      <c r="AT350">
        <v>0</v>
      </c>
      <c r="AU350">
        <v>0</v>
      </c>
      <c r="AV350">
        <v>0</v>
      </c>
      <c r="AW350" t="e">
        <f t="shared" si="127"/>
        <v>#DIV/0!</v>
      </c>
      <c r="AX350">
        <v>0</v>
      </c>
      <c r="AY350">
        <v>0</v>
      </c>
      <c r="AZ350">
        <v>0</v>
      </c>
      <c r="BA350">
        <v>0</v>
      </c>
      <c r="BB350">
        <v>0</v>
      </c>
      <c r="BC350" t="e">
        <f t="shared" si="128"/>
        <v>#DIV/0!</v>
      </c>
      <c r="BD350">
        <v>0</v>
      </c>
      <c r="BE350">
        <v>0</v>
      </c>
      <c r="BF350">
        <v>0</v>
      </c>
      <c r="BG350">
        <v>0</v>
      </c>
      <c r="BH350">
        <v>0</v>
      </c>
      <c r="BI350" t="e">
        <f t="shared" si="129"/>
        <v>#DIV/0!</v>
      </c>
      <c r="BJ350">
        <v>0</v>
      </c>
      <c r="BK350">
        <v>0</v>
      </c>
      <c r="BL350">
        <v>0</v>
      </c>
      <c r="BM350">
        <v>0</v>
      </c>
      <c r="BN350">
        <v>0</v>
      </c>
      <c r="BO350" t="e">
        <f t="shared" si="130"/>
        <v>#DIV/0!</v>
      </c>
      <c r="BP350">
        <v>0</v>
      </c>
      <c r="BQ350">
        <v>0</v>
      </c>
      <c r="BR350">
        <v>0</v>
      </c>
      <c r="BS350">
        <v>0</v>
      </c>
      <c r="BT350">
        <v>0</v>
      </c>
      <c r="BU350" t="e">
        <f t="shared" si="131"/>
        <v>#DIV/0!</v>
      </c>
      <c r="BV350">
        <v>0</v>
      </c>
    </row>
    <row r="351" spans="2:74">
      <c r="B351" t="s">
        <v>166</v>
      </c>
      <c r="C351">
        <v>0</v>
      </c>
      <c r="D351">
        <v>0</v>
      </c>
      <c r="E351">
        <v>0</v>
      </c>
      <c r="F351">
        <v>0</v>
      </c>
      <c r="G351" t="e">
        <f t="shared" si="120"/>
        <v>#DIV/0!</v>
      </c>
      <c r="H351">
        <v>0</v>
      </c>
      <c r="I351">
        <v>0</v>
      </c>
      <c r="J351">
        <v>0</v>
      </c>
      <c r="K351">
        <v>0</v>
      </c>
      <c r="L351">
        <v>0</v>
      </c>
      <c r="M351" t="e">
        <f t="shared" si="121"/>
        <v>#DIV/0!</v>
      </c>
      <c r="N351">
        <v>0</v>
      </c>
      <c r="O351">
        <v>0</v>
      </c>
      <c r="P351">
        <v>0</v>
      </c>
      <c r="Q351">
        <v>0</v>
      </c>
      <c r="R351">
        <v>0</v>
      </c>
      <c r="S351" t="e">
        <f t="shared" si="122"/>
        <v>#DIV/0!</v>
      </c>
      <c r="T351">
        <v>0</v>
      </c>
      <c r="U351">
        <v>0</v>
      </c>
      <c r="V351">
        <v>0</v>
      </c>
      <c r="W351">
        <v>0</v>
      </c>
      <c r="X351">
        <v>0</v>
      </c>
      <c r="Y351" t="e">
        <f t="shared" si="123"/>
        <v>#DIV/0!</v>
      </c>
      <c r="Z351">
        <v>0</v>
      </c>
      <c r="AA351">
        <v>0</v>
      </c>
      <c r="AB351">
        <v>0</v>
      </c>
      <c r="AC351">
        <v>0</v>
      </c>
      <c r="AD351">
        <v>0</v>
      </c>
      <c r="AE351" t="e">
        <f t="shared" si="124"/>
        <v>#DIV/0!</v>
      </c>
      <c r="AF351">
        <v>0</v>
      </c>
      <c r="AG351">
        <v>0</v>
      </c>
      <c r="AH351">
        <v>0</v>
      </c>
      <c r="AI351">
        <v>0</v>
      </c>
      <c r="AJ351">
        <v>0</v>
      </c>
      <c r="AK351" t="e">
        <f t="shared" si="125"/>
        <v>#DIV/0!</v>
      </c>
      <c r="AL351">
        <v>0</v>
      </c>
      <c r="AM351">
        <v>0</v>
      </c>
      <c r="AN351">
        <v>0</v>
      </c>
      <c r="AO351">
        <v>0</v>
      </c>
      <c r="AP351">
        <v>0</v>
      </c>
      <c r="AQ351" t="e">
        <f t="shared" si="126"/>
        <v>#DIV/0!</v>
      </c>
      <c r="AR351">
        <v>0</v>
      </c>
      <c r="AS351">
        <v>0</v>
      </c>
      <c r="AT351">
        <v>0</v>
      </c>
      <c r="AU351">
        <v>0</v>
      </c>
      <c r="AV351">
        <v>0</v>
      </c>
      <c r="AW351" t="e">
        <f t="shared" si="127"/>
        <v>#DIV/0!</v>
      </c>
      <c r="AX351">
        <v>0</v>
      </c>
      <c r="AY351">
        <v>0</v>
      </c>
      <c r="AZ351">
        <v>0</v>
      </c>
      <c r="BA351">
        <v>0</v>
      </c>
      <c r="BB351">
        <v>0</v>
      </c>
      <c r="BC351" t="e">
        <f t="shared" si="128"/>
        <v>#DIV/0!</v>
      </c>
      <c r="BD351">
        <v>0</v>
      </c>
      <c r="BE351">
        <v>0</v>
      </c>
      <c r="BF351">
        <v>0</v>
      </c>
      <c r="BG351">
        <v>0</v>
      </c>
      <c r="BH351">
        <v>0</v>
      </c>
      <c r="BI351" t="e">
        <f t="shared" si="129"/>
        <v>#DIV/0!</v>
      </c>
      <c r="BJ351">
        <v>0</v>
      </c>
      <c r="BK351">
        <v>0</v>
      </c>
      <c r="BL351">
        <v>0</v>
      </c>
      <c r="BM351">
        <v>0</v>
      </c>
      <c r="BN351">
        <v>0</v>
      </c>
      <c r="BO351" t="e">
        <f t="shared" si="130"/>
        <v>#DIV/0!</v>
      </c>
      <c r="BP351">
        <v>0</v>
      </c>
      <c r="BQ351">
        <v>0</v>
      </c>
      <c r="BR351">
        <v>0</v>
      </c>
      <c r="BS351">
        <v>0</v>
      </c>
      <c r="BT351">
        <v>0</v>
      </c>
      <c r="BU351" t="e">
        <f t="shared" si="131"/>
        <v>#DIV/0!</v>
      </c>
      <c r="BV351">
        <v>0</v>
      </c>
    </row>
    <row r="352" spans="2:74">
      <c r="B352" t="s">
        <v>775</v>
      </c>
      <c r="C352">
        <v>0</v>
      </c>
      <c r="D352">
        <v>0</v>
      </c>
      <c r="E352">
        <v>0</v>
      </c>
      <c r="F352">
        <v>0</v>
      </c>
      <c r="G352" t="e">
        <f t="shared" si="120"/>
        <v>#DIV/0!</v>
      </c>
      <c r="H352">
        <v>0</v>
      </c>
      <c r="I352">
        <v>0</v>
      </c>
      <c r="J352">
        <v>0</v>
      </c>
      <c r="K352">
        <v>0</v>
      </c>
      <c r="L352">
        <v>0</v>
      </c>
      <c r="M352" t="e">
        <f t="shared" si="121"/>
        <v>#DIV/0!</v>
      </c>
      <c r="N352">
        <v>0</v>
      </c>
      <c r="O352">
        <v>0</v>
      </c>
      <c r="P352">
        <v>0</v>
      </c>
      <c r="Q352">
        <v>0</v>
      </c>
      <c r="R352">
        <v>0</v>
      </c>
      <c r="S352" t="e">
        <f t="shared" si="122"/>
        <v>#DIV/0!</v>
      </c>
      <c r="T352">
        <v>0</v>
      </c>
      <c r="U352">
        <v>0</v>
      </c>
      <c r="V352">
        <v>0</v>
      </c>
      <c r="W352">
        <v>0</v>
      </c>
      <c r="X352">
        <v>0</v>
      </c>
      <c r="Y352" t="e">
        <f t="shared" si="123"/>
        <v>#DIV/0!</v>
      </c>
      <c r="Z352">
        <v>0</v>
      </c>
      <c r="AA352">
        <v>0</v>
      </c>
      <c r="AB352">
        <v>0</v>
      </c>
      <c r="AC352">
        <v>0</v>
      </c>
      <c r="AD352">
        <v>0</v>
      </c>
      <c r="AE352" t="e">
        <f t="shared" si="124"/>
        <v>#DIV/0!</v>
      </c>
      <c r="AF352">
        <v>0</v>
      </c>
      <c r="AG352">
        <v>0</v>
      </c>
      <c r="AH352">
        <v>0</v>
      </c>
      <c r="AI352">
        <v>0</v>
      </c>
      <c r="AJ352">
        <v>0</v>
      </c>
      <c r="AK352" t="e">
        <f t="shared" si="125"/>
        <v>#DIV/0!</v>
      </c>
      <c r="AL352">
        <v>0</v>
      </c>
      <c r="AM352">
        <v>0</v>
      </c>
      <c r="AN352">
        <v>0</v>
      </c>
      <c r="AO352">
        <v>0</v>
      </c>
      <c r="AP352">
        <v>0</v>
      </c>
      <c r="AQ352" t="e">
        <f t="shared" si="126"/>
        <v>#DIV/0!</v>
      </c>
      <c r="AR352">
        <v>0</v>
      </c>
      <c r="AS352">
        <v>0</v>
      </c>
      <c r="AT352">
        <v>0</v>
      </c>
      <c r="AU352">
        <v>0</v>
      </c>
      <c r="AV352">
        <v>0</v>
      </c>
      <c r="AW352" t="e">
        <f t="shared" si="127"/>
        <v>#DIV/0!</v>
      </c>
      <c r="AX352">
        <v>0</v>
      </c>
      <c r="AY352">
        <v>0</v>
      </c>
      <c r="AZ352">
        <v>0</v>
      </c>
      <c r="BA352">
        <v>0</v>
      </c>
      <c r="BB352">
        <v>0</v>
      </c>
      <c r="BC352" t="e">
        <f t="shared" si="128"/>
        <v>#DIV/0!</v>
      </c>
      <c r="BD352">
        <v>0</v>
      </c>
      <c r="BE352">
        <v>0</v>
      </c>
      <c r="BF352">
        <v>0</v>
      </c>
      <c r="BG352">
        <v>0</v>
      </c>
      <c r="BH352">
        <v>0</v>
      </c>
      <c r="BI352" t="e">
        <f t="shared" si="129"/>
        <v>#DIV/0!</v>
      </c>
      <c r="BJ352">
        <v>0</v>
      </c>
      <c r="BK352">
        <v>0</v>
      </c>
      <c r="BL352">
        <v>0</v>
      </c>
      <c r="BM352">
        <v>0</v>
      </c>
      <c r="BN352">
        <v>0</v>
      </c>
      <c r="BO352" t="e">
        <f t="shared" si="130"/>
        <v>#DIV/0!</v>
      </c>
      <c r="BP352">
        <v>0</v>
      </c>
      <c r="BQ352">
        <v>0</v>
      </c>
      <c r="BR352">
        <v>0</v>
      </c>
      <c r="BS352">
        <v>0</v>
      </c>
      <c r="BT352">
        <v>0</v>
      </c>
      <c r="BU352" t="e">
        <f t="shared" si="131"/>
        <v>#DIV/0!</v>
      </c>
      <c r="BV352">
        <v>0</v>
      </c>
    </row>
    <row r="353" spans="2:74">
      <c r="B353" t="s">
        <v>171</v>
      </c>
      <c r="C353">
        <v>0</v>
      </c>
      <c r="D353">
        <v>0</v>
      </c>
      <c r="E353">
        <v>0</v>
      </c>
      <c r="F353">
        <v>0</v>
      </c>
      <c r="G353" t="e">
        <f t="shared" si="120"/>
        <v>#DIV/0!</v>
      </c>
      <c r="H353">
        <v>0</v>
      </c>
      <c r="I353">
        <v>0</v>
      </c>
      <c r="J353">
        <v>0</v>
      </c>
      <c r="K353">
        <v>0</v>
      </c>
      <c r="L353">
        <v>0</v>
      </c>
      <c r="M353" t="e">
        <f t="shared" si="121"/>
        <v>#DIV/0!</v>
      </c>
      <c r="N353">
        <v>0</v>
      </c>
      <c r="O353">
        <v>0</v>
      </c>
      <c r="P353">
        <v>0</v>
      </c>
      <c r="Q353">
        <v>0</v>
      </c>
      <c r="R353">
        <v>0</v>
      </c>
      <c r="S353" t="e">
        <f t="shared" si="122"/>
        <v>#DIV/0!</v>
      </c>
      <c r="T353">
        <v>0</v>
      </c>
      <c r="U353">
        <v>0</v>
      </c>
      <c r="V353">
        <v>0</v>
      </c>
      <c r="W353">
        <v>0</v>
      </c>
      <c r="X353">
        <v>0</v>
      </c>
      <c r="Y353" t="e">
        <f t="shared" si="123"/>
        <v>#DIV/0!</v>
      </c>
      <c r="Z353">
        <v>0</v>
      </c>
      <c r="AA353">
        <v>0</v>
      </c>
      <c r="AB353">
        <v>0</v>
      </c>
      <c r="AC353">
        <v>0</v>
      </c>
      <c r="AD353">
        <v>0</v>
      </c>
      <c r="AE353" t="e">
        <f t="shared" si="124"/>
        <v>#DIV/0!</v>
      </c>
      <c r="AF353">
        <v>0</v>
      </c>
      <c r="AG353">
        <v>0</v>
      </c>
      <c r="AH353">
        <v>0</v>
      </c>
      <c r="AI353">
        <v>0</v>
      </c>
      <c r="AJ353">
        <v>0</v>
      </c>
      <c r="AK353" t="e">
        <f t="shared" si="125"/>
        <v>#DIV/0!</v>
      </c>
      <c r="AL353">
        <v>0</v>
      </c>
      <c r="AM353">
        <v>0</v>
      </c>
      <c r="AN353">
        <v>0</v>
      </c>
      <c r="AO353">
        <v>0</v>
      </c>
      <c r="AP353">
        <v>0</v>
      </c>
      <c r="AQ353" t="e">
        <f t="shared" si="126"/>
        <v>#DIV/0!</v>
      </c>
      <c r="AR353">
        <v>0</v>
      </c>
      <c r="AS353">
        <v>0</v>
      </c>
      <c r="AT353">
        <v>0</v>
      </c>
      <c r="AU353">
        <v>0</v>
      </c>
      <c r="AV353">
        <v>0</v>
      </c>
      <c r="AW353" t="e">
        <f t="shared" si="127"/>
        <v>#DIV/0!</v>
      </c>
      <c r="AX353">
        <v>0</v>
      </c>
      <c r="AY353">
        <v>0</v>
      </c>
      <c r="AZ353">
        <v>0</v>
      </c>
      <c r="BA353">
        <v>0</v>
      </c>
      <c r="BB353">
        <v>0</v>
      </c>
      <c r="BC353" t="e">
        <f t="shared" si="128"/>
        <v>#DIV/0!</v>
      </c>
      <c r="BD353">
        <v>0</v>
      </c>
      <c r="BE353">
        <v>0</v>
      </c>
      <c r="BF353">
        <v>0</v>
      </c>
      <c r="BG353">
        <v>0</v>
      </c>
      <c r="BH353">
        <v>0</v>
      </c>
      <c r="BI353" t="e">
        <f t="shared" si="129"/>
        <v>#DIV/0!</v>
      </c>
      <c r="BJ353">
        <v>0</v>
      </c>
      <c r="BK353">
        <v>0</v>
      </c>
      <c r="BL353">
        <v>0</v>
      </c>
      <c r="BM353">
        <v>0</v>
      </c>
      <c r="BN353">
        <v>0</v>
      </c>
      <c r="BO353" t="e">
        <f t="shared" si="130"/>
        <v>#DIV/0!</v>
      </c>
      <c r="BP353">
        <v>0</v>
      </c>
      <c r="BQ353">
        <v>0</v>
      </c>
      <c r="BR353">
        <v>0</v>
      </c>
      <c r="BS353">
        <v>0</v>
      </c>
      <c r="BT353">
        <v>0</v>
      </c>
      <c r="BU353" t="e">
        <f t="shared" si="131"/>
        <v>#DIV/0!</v>
      </c>
      <c r="BV353">
        <v>0</v>
      </c>
    </row>
    <row r="354" spans="2:74">
      <c r="B354" t="s">
        <v>168</v>
      </c>
      <c r="C354">
        <v>0</v>
      </c>
      <c r="D354">
        <v>0</v>
      </c>
      <c r="E354">
        <v>0</v>
      </c>
      <c r="F354">
        <v>0</v>
      </c>
      <c r="G354" t="e">
        <f t="shared" si="120"/>
        <v>#DIV/0!</v>
      </c>
      <c r="H354">
        <v>0</v>
      </c>
      <c r="I354">
        <v>0</v>
      </c>
      <c r="J354">
        <v>0</v>
      </c>
      <c r="K354">
        <v>0</v>
      </c>
      <c r="L354">
        <v>0</v>
      </c>
      <c r="M354" t="e">
        <f t="shared" si="121"/>
        <v>#DIV/0!</v>
      </c>
      <c r="N354">
        <v>0</v>
      </c>
      <c r="O354">
        <v>0</v>
      </c>
      <c r="P354">
        <v>0</v>
      </c>
      <c r="Q354">
        <v>0</v>
      </c>
      <c r="R354">
        <v>0</v>
      </c>
      <c r="S354" t="e">
        <f t="shared" si="122"/>
        <v>#DIV/0!</v>
      </c>
      <c r="T354">
        <v>0</v>
      </c>
      <c r="U354">
        <v>0</v>
      </c>
      <c r="V354">
        <v>0</v>
      </c>
      <c r="W354">
        <v>0</v>
      </c>
      <c r="X354">
        <v>0</v>
      </c>
      <c r="Y354" t="e">
        <f t="shared" si="123"/>
        <v>#DIV/0!</v>
      </c>
      <c r="Z354">
        <v>0</v>
      </c>
      <c r="AA354">
        <v>0</v>
      </c>
      <c r="AB354">
        <v>0</v>
      </c>
      <c r="AC354">
        <v>0</v>
      </c>
      <c r="AD354">
        <v>0</v>
      </c>
      <c r="AE354" t="e">
        <f t="shared" si="124"/>
        <v>#DIV/0!</v>
      </c>
      <c r="AF354">
        <v>0</v>
      </c>
      <c r="AG354">
        <v>0</v>
      </c>
      <c r="AH354">
        <v>0</v>
      </c>
      <c r="AI354">
        <v>0</v>
      </c>
      <c r="AJ354">
        <v>0</v>
      </c>
      <c r="AK354" t="e">
        <f t="shared" si="125"/>
        <v>#DIV/0!</v>
      </c>
      <c r="AL354">
        <v>0</v>
      </c>
      <c r="AM354">
        <v>0</v>
      </c>
      <c r="AN354">
        <v>0</v>
      </c>
      <c r="AO354">
        <v>0</v>
      </c>
      <c r="AP354">
        <v>0</v>
      </c>
      <c r="AQ354" t="e">
        <f t="shared" si="126"/>
        <v>#DIV/0!</v>
      </c>
      <c r="AR354">
        <v>0</v>
      </c>
      <c r="AS354">
        <v>0</v>
      </c>
      <c r="AT354">
        <v>0</v>
      </c>
      <c r="AU354">
        <v>0</v>
      </c>
      <c r="AV354">
        <v>0</v>
      </c>
      <c r="AW354" t="e">
        <f t="shared" si="127"/>
        <v>#DIV/0!</v>
      </c>
      <c r="AX354">
        <v>0</v>
      </c>
      <c r="AY354">
        <v>0</v>
      </c>
      <c r="AZ354">
        <v>0</v>
      </c>
      <c r="BA354">
        <v>0</v>
      </c>
      <c r="BB354">
        <v>0</v>
      </c>
      <c r="BC354" t="e">
        <f t="shared" si="128"/>
        <v>#DIV/0!</v>
      </c>
      <c r="BD354">
        <v>0</v>
      </c>
      <c r="BE354">
        <v>0</v>
      </c>
      <c r="BF354">
        <v>0</v>
      </c>
      <c r="BG354">
        <v>0</v>
      </c>
      <c r="BH354">
        <v>0</v>
      </c>
      <c r="BI354" t="e">
        <f t="shared" si="129"/>
        <v>#DIV/0!</v>
      </c>
      <c r="BJ354">
        <v>0</v>
      </c>
      <c r="BK354">
        <v>0</v>
      </c>
      <c r="BL354">
        <v>0</v>
      </c>
      <c r="BM354">
        <v>0</v>
      </c>
      <c r="BN354">
        <v>0</v>
      </c>
      <c r="BO354" t="e">
        <f t="shared" si="130"/>
        <v>#DIV/0!</v>
      </c>
      <c r="BP354">
        <v>0</v>
      </c>
      <c r="BQ354">
        <v>0</v>
      </c>
      <c r="BR354">
        <v>0</v>
      </c>
      <c r="BS354">
        <v>0</v>
      </c>
      <c r="BT354">
        <v>0</v>
      </c>
      <c r="BU354" t="e">
        <f t="shared" si="131"/>
        <v>#DIV/0!</v>
      </c>
      <c r="BV354">
        <v>0</v>
      </c>
    </row>
    <row r="355" spans="2:74">
      <c r="B355" t="s">
        <v>264</v>
      </c>
      <c r="C355">
        <v>0</v>
      </c>
      <c r="D355">
        <v>0</v>
      </c>
      <c r="E355">
        <v>0</v>
      </c>
      <c r="F355">
        <v>0</v>
      </c>
      <c r="G355" t="e">
        <f t="shared" si="120"/>
        <v>#DIV/0!</v>
      </c>
      <c r="H355">
        <v>0</v>
      </c>
      <c r="I355">
        <v>0</v>
      </c>
      <c r="J355">
        <v>0</v>
      </c>
      <c r="K355">
        <v>0</v>
      </c>
      <c r="L355">
        <v>0</v>
      </c>
      <c r="M355" t="e">
        <f t="shared" si="121"/>
        <v>#DIV/0!</v>
      </c>
      <c r="N355">
        <v>0</v>
      </c>
      <c r="O355">
        <v>0</v>
      </c>
      <c r="P355">
        <v>0</v>
      </c>
      <c r="Q355">
        <v>0</v>
      </c>
      <c r="R355">
        <v>0</v>
      </c>
      <c r="S355" t="e">
        <f t="shared" si="122"/>
        <v>#DIV/0!</v>
      </c>
      <c r="T355">
        <v>0</v>
      </c>
      <c r="U355">
        <v>0</v>
      </c>
      <c r="V355">
        <v>0</v>
      </c>
      <c r="W355">
        <v>0</v>
      </c>
      <c r="X355">
        <v>0</v>
      </c>
      <c r="Y355" t="e">
        <f t="shared" si="123"/>
        <v>#DIV/0!</v>
      </c>
      <c r="Z355">
        <v>0</v>
      </c>
      <c r="AA355">
        <v>0</v>
      </c>
      <c r="AB355">
        <v>0</v>
      </c>
      <c r="AC355">
        <v>0</v>
      </c>
      <c r="AD355">
        <v>0</v>
      </c>
      <c r="AE355" t="e">
        <f t="shared" si="124"/>
        <v>#DIV/0!</v>
      </c>
      <c r="AF355">
        <v>0</v>
      </c>
      <c r="AG355">
        <v>0</v>
      </c>
      <c r="AH355">
        <v>0</v>
      </c>
      <c r="AI355">
        <v>0</v>
      </c>
      <c r="AJ355">
        <v>0</v>
      </c>
      <c r="AK355" t="e">
        <f t="shared" si="125"/>
        <v>#DIV/0!</v>
      </c>
      <c r="AL355">
        <v>0</v>
      </c>
      <c r="AM355">
        <v>0</v>
      </c>
      <c r="AN355">
        <v>0</v>
      </c>
      <c r="AO355">
        <v>0</v>
      </c>
      <c r="AP355">
        <v>0</v>
      </c>
      <c r="AQ355" t="e">
        <f t="shared" si="126"/>
        <v>#DIV/0!</v>
      </c>
      <c r="AR355">
        <v>0</v>
      </c>
      <c r="AS355">
        <v>0</v>
      </c>
      <c r="AT355">
        <v>0</v>
      </c>
      <c r="AU355">
        <v>0</v>
      </c>
      <c r="AV355">
        <v>0</v>
      </c>
      <c r="AW355" t="e">
        <f t="shared" si="127"/>
        <v>#DIV/0!</v>
      </c>
      <c r="AX355">
        <v>0</v>
      </c>
      <c r="AY355">
        <v>0</v>
      </c>
      <c r="AZ355">
        <v>0</v>
      </c>
      <c r="BA355">
        <v>0</v>
      </c>
      <c r="BB355">
        <v>0</v>
      </c>
      <c r="BC355" t="e">
        <f t="shared" si="128"/>
        <v>#DIV/0!</v>
      </c>
      <c r="BD355">
        <v>0</v>
      </c>
      <c r="BE355">
        <v>0</v>
      </c>
      <c r="BF355">
        <v>0</v>
      </c>
      <c r="BG355">
        <v>0</v>
      </c>
      <c r="BH355">
        <v>0</v>
      </c>
      <c r="BI355" t="e">
        <f t="shared" si="129"/>
        <v>#DIV/0!</v>
      </c>
      <c r="BJ355">
        <v>0</v>
      </c>
      <c r="BK355">
        <v>0</v>
      </c>
      <c r="BL355">
        <v>0</v>
      </c>
      <c r="BM355">
        <v>0</v>
      </c>
      <c r="BN355">
        <v>0</v>
      </c>
      <c r="BO355" t="e">
        <f t="shared" si="130"/>
        <v>#DIV/0!</v>
      </c>
      <c r="BP355">
        <v>0</v>
      </c>
      <c r="BQ355">
        <v>0</v>
      </c>
      <c r="BR355">
        <v>0</v>
      </c>
      <c r="BS355">
        <v>0</v>
      </c>
      <c r="BT355">
        <v>0</v>
      </c>
      <c r="BU355" t="e">
        <f t="shared" si="131"/>
        <v>#DIV/0!</v>
      </c>
      <c r="BV355">
        <v>0</v>
      </c>
    </row>
    <row r="356" spans="2:74">
      <c r="B356" t="s">
        <v>776</v>
      </c>
      <c r="C356">
        <v>0</v>
      </c>
      <c r="D356">
        <v>0</v>
      </c>
      <c r="E356">
        <v>0</v>
      </c>
      <c r="F356">
        <v>0</v>
      </c>
      <c r="G356" t="e">
        <f t="shared" si="120"/>
        <v>#DIV/0!</v>
      </c>
      <c r="H356">
        <v>0</v>
      </c>
      <c r="I356">
        <v>0</v>
      </c>
      <c r="J356">
        <v>0</v>
      </c>
      <c r="K356">
        <v>0</v>
      </c>
      <c r="L356">
        <v>0</v>
      </c>
      <c r="M356" t="e">
        <f t="shared" si="121"/>
        <v>#DIV/0!</v>
      </c>
      <c r="N356">
        <v>0</v>
      </c>
      <c r="O356">
        <v>0</v>
      </c>
      <c r="P356">
        <v>0</v>
      </c>
      <c r="Q356">
        <v>0</v>
      </c>
      <c r="R356">
        <v>0</v>
      </c>
      <c r="S356" t="e">
        <f t="shared" si="122"/>
        <v>#DIV/0!</v>
      </c>
      <c r="T356">
        <v>0</v>
      </c>
      <c r="U356">
        <v>0</v>
      </c>
      <c r="V356">
        <v>0</v>
      </c>
      <c r="W356">
        <v>0</v>
      </c>
      <c r="X356">
        <v>0</v>
      </c>
      <c r="Y356" t="e">
        <f t="shared" si="123"/>
        <v>#DIV/0!</v>
      </c>
      <c r="Z356">
        <v>0</v>
      </c>
      <c r="AA356">
        <v>0</v>
      </c>
      <c r="AB356">
        <v>0</v>
      </c>
      <c r="AC356">
        <v>0</v>
      </c>
      <c r="AD356">
        <v>0</v>
      </c>
      <c r="AE356" t="e">
        <f t="shared" si="124"/>
        <v>#DIV/0!</v>
      </c>
      <c r="AF356">
        <v>0</v>
      </c>
      <c r="AG356">
        <v>0</v>
      </c>
      <c r="AH356">
        <v>0</v>
      </c>
      <c r="AI356">
        <v>0</v>
      </c>
      <c r="AJ356">
        <v>0</v>
      </c>
      <c r="AK356" t="e">
        <f t="shared" si="125"/>
        <v>#DIV/0!</v>
      </c>
      <c r="AL356">
        <v>0</v>
      </c>
      <c r="AM356">
        <v>0</v>
      </c>
      <c r="AN356">
        <v>0</v>
      </c>
      <c r="AO356">
        <v>0</v>
      </c>
      <c r="AP356">
        <v>0</v>
      </c>
      <c r="AQ356" t="e">
        <f t="shared" si="126"/>
        <v>#DIV/0!</v>
      </c>
      <c r="AR356">
        <v>0</v>
      </c>
      <c r="AS356">
        <v>0</v>
      </c>
      <c r="AT356">
        <v>0</v>
      </c>
      <c r="AU356">
        <v>0</v>
      </c>
      <c r="AV356">
        <v>0</v>
      </c>
      <c r="AW356" t="e">
        <f t="shared" si="127"/>
        <v>#DIV/0!</v>
      </c>
      <c r="AX356">
        <v>0</v>
      </c>
      <c r="AY356">
        <v>0</v>
      </c>
      <c r="AZ356">
        <v>0</v>
      </c>
      <c r="BA356">
        <v>0</v>
      </c>
      <c r="BB356">
        <v>0</v>
      </c>
      <c r="BC356" t="e">
        <f t="shared" si="128"/>
        <v>#DIV/0!</v>
      </c>
      <c r="BD356">
        <v>0</v>
      </c>
      <c r="BE356">
        <v>0</v>
      </c>
      <c r="BF356">
        <v>0</v>
      </c>
      <c r="BG356">
        <v>0</v>
      </c>
      <c r="BH356">
        <v>0</v>
      </c>
      <c r="BI356" t="e">
        <f t="shared" si="129"/>
        <v>#DIV/0!</v>
      </c>
      <c r="BJ356">
        <v>0</v>
      </c>
      <c r="BK356">
        <v>0</v>
      </c>
      <c r="BL356">
        <v>0</v>
      </c>
      <c r="BM356">
        <v>0</v>
      </c>
      <c r="BN356">
        <v>0</v>
      </c>
      <c r="BO356" t="e">
        <f t="shared" si="130"/>
        <v>#DIV/0!</v>
      </c>
      <c r="BP356">
        <v>0</v>
      </c>
      <c r="BQ356">
        <v>0</v>
      </c>
      <c r="BR356">
        <v>0</v>
      </c>
      <c r="BS356">
        <v>0</v>
      </c>
      <c r="BT356">
        <v>0</v>
      </c>
      <c r="BU356" t="e">
        <f t="shared" si="131"/>
        <v>#DIV/0!</v>
      </c>
      <c r="BV356">
        <v>0</v>
      </c>
    </row>
    <row r="357" spans="2:74">
      <c r="B357" t="s">
        <v>207</v>
      </c>
      <c r="C357">
        <v>0</v>
      </c>
      <c r="D357">
        <v>0</v>
      </c>
      <c r="E357">
        <v>0</v>
      </c>
      <c r="F357">
        <v>0</v>
      </c>
      <c r="G357" t="e">
        <f t="shared" si="120"/>
        <v>#DIV/0!</v>
      </c>
      <c r="H357">
        <v>0</v>
      </c>
      <c r="I357">
        <v>0</v>
      </c>
      <c r="J357">
        <v>0</v>
      </c>
      <c r="K357">
        <v>0</v>
      </c>
      <c r="L357">
        <v>0</v>
      </c>
      <c r="M357" t="e">
        <f t="shared" si="121"/>
        <v>#DIV/0!</v>
      </c>
      <c r="N357">
        <v>0</v>
      </c>
      <c r="O357">
        <v>0</v>
      </c>
      <c r="P357">
        <v>0</v>
      </c>
      <c r="Q357">
        <v>0</v>
      </c>
      <c r="R357">
        <v>0</v>
      </c>
      <c r="S357" t="e">
        <f t="shared" si="122"/>
        <v>#DIV/0!</v>
      </c>
      <c r="T357">
        <v>0</v>
      </c>
      <c r="U357">
        <v>0</v>
      </c>
      <c r="V357">
        <v>0</v>
      </c>
      <c r="W357">
        <v>0</v>
      </c>
      <c r="X357">
        <v>0</v>
      </c>
      <c r="Y357" t="e">
        <f t="shared" si="123"/>
        <v>#DIV/0!</v>
      </c>
      <c r="Z357">
        <v>0</v>
      </c>
      <c r="AA357">
        <v>0</v>
      </c>
      <c r="AB357">
        <v>0</v>
      </c>
      <c r="AC357">
        <v>0</v>
      </c>
      <c r="AD357">
        <v>0</v>
      </c>
      <c r="AE357" t="e">
        <f t="shared" si="124"/>
        <v>#DIV/0!</v>
      </c>
      <c r="AF357">
        <v>0</v>
      </c>
      <c r="AG357">
        <v>0</v>
      </c>
      <c r="AH357">
        <v>0</v>
      </c>
      <c r="AI357">
        <v>0</v>
      </c>
      <c r="AJ357">
        <v>0</v>
      </c>
      <c r="AK357" t="e">
        <f t="shared" si="125"/>
        <v>#DIV/0!</v>
      </c>
      <c r="AL357">
        <v>0</v>
      </c>
      <c r="AM357">
        <v>0</v>
      </c>
      <c r="AN357">
        <v>0</v>
      </c>
      <c r="AO357">
        <v>0</v>
      </c>
      <c r="AP357">
        <v>0</v>
      </c>
      <c r="AQ357" t="e">
        <f t="shared" si="126"/>
        <v>#DIV/0!</v>
      </c>
      <c r="AR357">
        <v>0</v>
      </c>
      <c r="AS357">
        <v>0</v>
      </c>
      <c r="AT357">
        <v>0</v>
      </c>
      <c r="AU357">
        <v>0</v>
      </c>
      <c r="AV357">
        <v>0</v>
      </c>
      <c r="AW357" t="e">
        <f t="shared" si="127"/>
        <v>#DIV/0!</v>
      </c>
      <c r="AX357">
        <v>0</v>
      </c>
      <c r="AY357">
        <v>0</v>
      </c>
      <c r="AZ357">
        <v>0</v>
      </c>
      <c r="BA357">
        <v>0</v>
      </c>
      <c r="BB357">
        <v>0</v>
      </c>
      <c r="BC357" t="e">
        <f t="shared" si="128"/>
        <v>#DIV/0!</v>
      </c>
      <c r="BD357">
        <v>0</v>
      </c>
      <c r="BE357">
        <v>0</v>
      </c>
      <c r="BF357">
        <v>0</v>
      </c>
      <c r="BG357">
        <v>0</v>
      </c>
      <c r="BH357">
        <v>0</v>
      </c>
      <c r="BI357" t="e">
        <f t="shared" si="129"/>
        <v>#DIV/0!</v>
      </c>
      <c r="BJ357">
        <v>0</v>
      </c>
      <c r="BK357">
        <v>0</v>
      </c>
      <c r="BL357">
        <v>0</v>
      </c>
      <c r="BM357">
        <v>0</v>
      </c>
      <c r="BN357">
        <v>0</v>
      </c>
      <c r="BO357" t="e">
        <f t="shared" si="130"/>
        <v>#DIV/0!</v>
      </c>
      <c r="BP357">
        <v>0</v>
      </c>
      <c r="BQ357">
        <v>0</v>
      </c>
      <c r="BR357">
        <v>0</v>
      </c>
      <c r="BS357">
        <v>0</v>
      </c>
      <c r="BT357">
        <v>0</v>
      </c>
      <c r="BU357" t="e">
        <f t="shared" si="131"/>
        <v>#DIV/0!</v>
      </c>
      <c r="BV357">
        <v>0</v>
      </c>
    </row>
    <row r="358" spans="2:74">
      <c r="B358" t="s">
        <v>266</v>
      </c>
      <c r="C358">
        <v>0</v>
      </c>
      <c r="D358">
        <v>0</v>
      </c>
      <c r="E358">
        <v>0</v>
      </c>
      <c r="F358">
        <v>0</v>
      </c>
      <c r="G358" t="e">
        <f t="shared" si="120"/>
        <v>#DIV/0!</v>
      </c>
      <c r="H358">
        <v>0</v>
      </c>
      <c r="I358">
        <v>0</v>
      </c>
      <c r="J358">
        <v>0</v>
      </c>
      <c r="K358">
        <v>0</v>
      </c>
      <c r="L358">
        <v>0</v>
      </c>
      <c r="M358" t="e">
        <f t="shared" si="121"/>
        <v>#DIV/0!</v>
      </c>
      <c r="N358">
        <v>0</v>
      </c>
      <c r="O358">
        <v>0</v>
      </c>
      <c r="P358">
        <v>0</v>
      </c>
      <c r="Q358">
        <v>0</v>
      </c>
      <c r="R358">
        <v>0</v>
      </c>
      <c r="S358" t="e">
        <f t="shared" si="122"/>
        <v>#DIV/0!</v>
      </c>
      <c r="T358">
        <v>0</v>
      </c>
      <c r="U358">
        <v>0</v>
      </c>
      <c r="V358">
        <v>0</v>
      </c>
      <c r="W358">
        <v>0</v>
      </c>
      <c r="X358">
        <v>0</v>
      </c>
      <c r="Y358" t="e">
        <f t="shared" si="123"/>
        <v>#DIV/0!</v>
      </c>
      <c r="Z358">
        <v>0</v>
      </c>
      <c r="AA358">
        <v>0</v>
      </c>
      <c r="AB358">
        <v>0</v>
      </c>
      <c r="AC358">
        <v>0</v>
      </c>
      <c r="AD358">
        <v>0</v>
      </c>
      <c r="AE358" t="e">
        <f t="shared" si="124"/>
        <v>#DIV/0!</v>
      </c>
      <c r="AF358">
        <v>0</v>
      </c>
      <c r="AG358">
        <v>0</v>
      </c>
      <c r="AH358">
        <v>0</v>
      </c>
      <c r="AI358">
        <v>0</v>
      </c>
      <c r="AJ358">
        <v>0</v>
      </c>
      <c r="AK358" t="e">
        <f t="shared" si="125"/>
        <v>#DIV/0!</v>
      </c>
      <c r="AL358">
        <v>0</v>
      </c>
      <c r="AM358">
        <v>0</v>
      </c>
      <c r="AN358">
        <v>0</v>
      </c>
      <c r="AO358">
        <v>0</v>
      </c>
      <c r="AP358">
        <v>0</v>
      </c>
      <c r="AQ358" t="e">
        <f t="shared" si="126"/>
        <v>#DIV/0!</v>
      </c>
      <c r="AR358">
        <v>0</v>
      </c>
      <c r="AS358">
        <v>0</v>
      </c>
      <c r="AT358">
        <v>0</v>
      </c>
      <c r="AU358">
        <v>0</v>
      </c>
      <c r="AV358">
        <v>0</v>
      </c>
      <c r="AW358" t="e">
        <f t="shared" si="127"/>
        <v>#DIV/0!</v>
      </c>
      <c r="AX358">
        <v>0</v>
      </c>
      <c r="AY358">
        <v>0</v>
      </c>
      <c r="AZ358">
        <v>0</v>
      </c>
      <c r="BA358">
        <v>0</v>
      </c>
      <c r="BB358">
        <v>0</v>
      </c>
      <c r="BC358" t="e">
        <f t="shared" si="128"/>
        <v>#DIV/0!</v>
      </c>
      <c r="BD358">
        <v>0</v>
      </c>
      <c r="BE358">
        <v>0</v>
      </c>
      <c r="BF358">
        <v>0</v>
      </c>
      <c r="BG358">
        <v>0</v>
      </c>
      <c r="BH358">
        <v>0</v>
      </c>
      <c r="BI358" t="e">
        <f t="shared" si="129"/>
        <v>#DIV/0!</v>
      </c>
      <c r="BJ358">
        <v>0</v>
      </c>
      <c r="BK358">
        <v>0</v>
      </c>
      <c r="BL358">
        <v>0</v>
      </c>
      <c r="BM358">
        <v>0</v>
      </c>
      <c r="BN358">
        <v>0</v>
      </c>
      <c r="BO358" t="e">
        <f t="shared" si="130"/>
        <v>#DIV/0!</v>
      </c>
      <c r="BP358">
        <v>0</v>
      </c>
      <c r="BQ358">
        <v>0</v>
      </c>
      <c r="BR358">
        <v>0</v>
      </c>
      <c r="BS358">
        <v>0</v>
      </c>
      <c r="BT358">
        <v>0</v>
      </c>
      <c r="BU358" t="e">
        <f t="shared" si="131"/>
        <v>#DIV/0!</v>
      </c>
      <c r="BV358">
        <v>0</v>
      </c>
    </row>
    <row r="359" spans="2:74">
      <c r="B359" t="s">
        <v>777</v>
      </c>
      <c r="C359">
        <v>0</v>
      </c>
      <c r="D359">
        <v>0</v>
      </c>
      <c r="E359">
        <v>0</v>
      </c>
      <c r="F359">
        <v>0</v>
      </c>
      <c r="G359" t="e">
        <f t="shared" si="120"/>
        <v>#DIV/0!</v>
      </c>
      <c r="H359">
        <v>0</v>
      </c>
      <c r="I359">
        <v>0</v>
      </c>
      <c r="J359">
        <v>0</v>
      </c>
      <c r="K359">
        <v>0</v>
      </c>
      <c r="L359">
        <v>0</v>
      </c>
      <c r="M359" t="e">
        <f t="shared" si="121"/>
        <v>#DIV/0!</v>
      </c>
      <c r="N359">
        <v>0</v>
      </c>
      <c r="O359">
        <v>0</v>
      </c>
      <c r="P359">
        <v>0</v>
      </c>
      <c r="Q359">
        <v>0</v>
      </c>
      <c r="R359">
        <v>0</v>
      </c>
      <c r="S359" t="e">
        <f t="shared" si="122"/>
        <v>#DIV/0!</v>
      </c>
      <c r="T359">
        <v>0</v>
      </c>
      <c r="U359">
        <v>0</v>
      </c>
      <c r="V359">
        <v>0</v>
      </c>
      <c r="W359">
        <v>0</v>
      </c>
      <c r="X359">
        <v>0</v>
      </c>
      <c r="Y359" t="e">
        <f t="shared" si="123"/>
        <v>#DIV/0!</v>
      </c>
      <c r="Z359">
        <v>0</v>
      </c>
      <c r="AA359">
        <v>0</v>
      </c>
      <c r="AB359">
        <v>0</v>
      </c>
      <c r="AC359">
        <v>0</v>
      </c>
      <c r="AD359">
        <v>0</v>
      </c>
      <c r="AE359" t="e">
        <f t="shared" si="124"/>
        <v>#DIV/0!</v>
      </c>
      <c r="AF359">
        <v>0</v>
      </c>
      <c r="AG359">
        <v>0</v>
      </c>
      <c r="AH359">
        <v>0</v>
      </c>
      <c r="AI359">
        <v>0</v>
      </c>
      <c r="AJ359">
        <v>0</v>
      </c>
      <c r="AK359" t="e">
        <f t="shared" si="125"/>
        <v>#DIV/0!</v>
      </c>
      <c r="AL359">
        <v>0</v>
      </c>
      <c r="AM359">
        <v>0</v>
      </c>
      <c r="AN359">
        <v>0</v>
      </c>
      <c r="AO359">
        <v>0</v>
      </c>
      <c r="AP359">
        <v>0</v>
      </c>
      <c r="AQ359" t="e">
        <f t="shared" si="126"/>
        <v>#DIV/0!</v>
      </c>
      <c r="AR359">
        <v>0</v>
      </c>
      <c r="AS359">
        <v>0</v>
      </c>
      <c r="AT359">
        <v>0</v>
      </c>
      <c r="AU359">
        <v>0</v>
      </c>
      <c r="AV359">
        <v>0</v>
      </c>
      <c r="AW359" t="e">
        <f t="shared" si="127"/>
        <v>#DIV/0!</v>
      </c>
      <c r="AX359">
        <v>0</v>
      </c>
      <c r="AY359">
        <v>0</v>
      </c>
      <c r="AZ359">
        <v>0</v>
      </c>
      <c r="BA359">
        <v>0</v>
      </c>
      <c r="BB359">
        <v>0</v>
      </c>
      <c r="BC359" t="e">
        <f t="shared" si="128"/>
        <v>#DIV/0!</v>
      </c>
      <c r="BD359">
        <v>0</v>
      </c>
      <c r="BE359">
        <v>0</v>
      </c>
      <c r="BF359">
        <v>0</v>
      </c>
      <c r="BG359">
        <v>0</v>
      </c>
      <c r="BH359">
        <v>0</v>
      </c>
      <c r="BI359" t="e">
        <f t="shared" si="129"/>
        <v>#DIV/0!</v>
      </c>
      <c r="BJ359">
        <v>0</v>
      </c>
      <c r="BK359">
        <v>0</v>
      </c>
      <c r="BL359">
        <v>0</v>
      </c>
      <c r="BM359">
        <v>0</v>
      </c>
      <c r="BN359">
        <v>0</v>
      </c>
      <c r="BO359" t="e">
        <f t="shared" si="130"/>
        <v>#DIV/0!</v>
      </c>
      <c r="BP359">
        <v>0</v>
      </c>
      <c r="BQ359">
        <v>0</v>
      </c>
      <c r="BR359">
        <v>0</v>
      </c>
      <c r="BS359">
        <v>0</v>
      </c>
      <c r="BT359">
        <v>0</v>
      </c>
      <c r="BU359" t="e">
        <f t="shared" si="131"/>
        <v>#DIV/0!</v>
      </c>
      <c r="BV359">
        <v>0</v>
      </c>
    </row>
    <row r="360" spans="2:74">
      <c r="B360" t="s">
        <v>270</v>
      </c>
      <c r="C360">
        <v>0</v>
      </c>
      <c r="D360">
        <v>0</v>
      </c>
      <c r="E360">
        <v>0</v>
      </c>
      <c r="F360">
        <v>0</v>
      </c>
      <c r="G360" t="e">
        <f t="shared" si="120"/>
        <v>#DIV/0!</v>
      </c>
      <c r="H360">
        <v>0</v>
      </c>
      <c r="I360">
        <v>0</v>
      </c>
      <c r="J360">
        <v>0</v>
      </c>
      <c r="K360">
        <v>0</v>
      </c>
      <c r="L360">
        <v>0</v>
      </c>
      <c r="M360" t="e">
        <f t="shared" si="121"/>
        <v>#DIV/0!</v>
      </c>
      <c r="N360">
        <v>0</v>
      </c>
      <c r="O360">
        <v>0</v>
      </c>
      <c r="P360">
        <v>0</v>
      </c>
      <c r="Q360">
        <v>0</v>
      </c>
      <c r="R360">
        <v>0</v>
      </c>
      <c r="S360" t="e">
        <f t="shared" si="122"/>
        <v>#DIV/0!</v>
      </c>
      <c r="T360">
        <v>0</v>
      </c>
      <c r="U360">
        <v>0</v>
      </c>
      <c r="V360">
        <v>0</v>
      </c>
      <c r="W360">
        <v>0</v>
      </c>
      <c r="X360">
        <v>0</v>
      </c>
      <c r="Y360" t="e">
        <f t="shared" si="123"/>
        <v>#DIV/0!</v>
      </c>
      <c r="Z360">
        <v>0</v>
      </c>
      <c r="AA360">
        <v>0</v>
      </c>
      <c r="AB360">
        <v>0</v>
      </c>
      <c r="AC360">
        <v>0</v>
      </c>
      <c r="AD360">
        <v>0</v>
      </c>
      <c r="AE360" t="e">
        <f t="shared" si="124"/>
        <v>#DIV/0!</v>
      </c>
      <c r="AF360">
        <v>0</v>
      </c>
      <c r="AG360">
        <v>0</v>
      </c>
      <c r="AH360">
        <v>0</v>
      </c>
      <c r="AI360">
        <v>0</v>
      </c>
      <c r="AJ360">
        <v>0</v>
      </c>
      <c r="AK360" t="e">
        <f t="shared" si="125"/>
        <v>#DIV/0!</v>
      </c>
      <c r="AL360">
        <v>0</v>
      </c>
      <c r="AM360">
        <v>0</v>
      </c>
      <c r="AN360">
        <v>0</v>
      </c>
      <c r="AO360">
        <v>0</v>
      </c>
      <c r="AP360">
        <v>0</v>
      </c>
      <c r="AQ360" t="e">
        <f t="shared" si="126"/>
        <v>#DIV/0!</v>
      </c>
      <c r="AR360">
        <v>0</v>
      </c>
      <c r="AS360">
        <v>0</v>
      </c>
      <c r="AT360">
        <v>0</v>
      </c>
      <c r="AU360">
        <v>0</v>
      </c>
      <c r="AV360">
        <v>0</v>
      </c>
      <c r="AW360" t="e">
        <f t="shared" si="127"/>
        <v>#DIV/0!</v>
      </c>
      <c r="AX360">
        <v>0</v>
      </c>
      <c r="AY360">
        <v>0</v>
      </c>
      <c r="AZ360">
        <v>0</v>
      </c>
      <c r="BA360">
        <v>0</v>
      </c>
      <c r="BB360">
        <v>0</v>
      </c>
      <c r="BC360" t="e">
        <f t="shared" si="128"/>
        <v>#DIV/0!</v>
      </c>
      <c r="BD360">
        <v>0</v>
      </c>
      <c r="BE360">
        <v>0</v>
      </c>
      <c r="BF360">
        <v>0</v>
      </c>
      <c r="BG360">
        <v>0</v>
      </c>
      <c r="BH360">
        <v>0</v>
      </c>
      <c r="BI360" t="e">
        <f t="shared" si="129"/>
        <v>#DIV/0!</v>
      </c>
      <c r="BJ360">
        <v>0</v>
      </c>
      <c r="BK360">
        <v>0</v>
      </c>
      <c r="BL360">
        <v>0</v>
      </c>
      <c r="BM360">
        <v>0</v>
      </c>
      <c r="BN360">
        <v>0</v>
      </c>
      <c r="BO360" t="e">
        <f t="shared" si="130"/>
        <v>#DIV/0!</v>
      </c>
      <c r="BP360">
        <v>0</v>
      </c>
      <c r="BQ360">
        <v>0</v>
      </c>
      <c r="BR360">
        <v>0</v>
      </c>
      <c r="BS360">
        <v>0</v>
      </c>
      <c r="BT360">
        <v>0</v>
      </c>
      <c r="BU360" t="e">
        <f t="shared" si="131"/>
        <v>#DIV/0!</v>
      </c>
      <c r="BV360">
        <v>0</v>
      </c>
    </row>
    <row r="361" spans="2:74">
      <c r="B361" t="s">
        <v>185</v>
      </c>
      <c r="C361">
        <v>0</v>
      </c>
      <c r="D361">
        <v>0</v>
      </c>
      <c r="E361">
        <v>0</v>
      </c>
      <c r="F361">
        <v>0</v>
      </c>
      <c r="G361" t="e">
        <f t="shared" si="120"/>
        <v>#DIV/0!</v>
      </c>
      <c r="H361">
        <v>0</v>
      </c>
      <c r="I361">
        <v>0</v>
      </c>
      <c r="J361">
        <v>0</v>
      </c>
      <c r="K361">
        <v>0</v>
      </c>
      <c r="L361">
        <v>0</v>
      </c>
      <c r="M361" t="e">
        <f t="shared" si="121"/>
        <v>#DIV/0!</v>
      </c>
      <c r="N361">
        <v>0</v>
      </c>
      <c r="O361">
        <v>0</v>
      </c>
      <c r="P361">
        <v>0</v>
      </c>
      <c r="Q361">
        <v>0</v>
      </c>
      <c r="R361">
        <v>0</v>
      </c>
      <c r="S361" t="e">
        <f t="shared" si="122"/>
        <v>#DIV/0!</v>
      </c>
      <c r="T361">
        <v>0</v>
      </c>
      <c r="U361">
        <v>0</v>
      </c>
      <c r="V361">
        <v>0</v>
      </c>
      <c r="W361">
        <v>0</v>
      </c>
      <c r="X361">
        <v>0</v>
      </c>
      <c r="Y361" t="e">
        <f t="shared" si="123"/>
        <v>#DIV/0!</v>
      </c>
      <c r="Z361">
        <v>0</v>
      </c>
      <c r="AA361">
        <v>0</v>
      </c>
      <c r="AB361">
        <v>0</v>
      </c>
      <c r="AC361">
        <v>0</v>
      </c>
      <c r="AD361">
        <v>0</v>
      </c>
      <c r="AE361" t="e">
        <f t="shared" si="124"/>
        <v>#DIV/0!</v>
      </c>
      <c r="AF361">
        <v>0</v>
      </c>
      <c r="AG361">
        <v>0</v>
      </c>
      <c r="AH361">
        <v>0</v>
      </c>
      <c r="AI361">
        <v>0</v>
      </c>
      <c r="AJ361">
        <v>0</v>
      </c>
      <c r="AK361" t="e">
        <f t="shared" si="125"/>
        <v>#DIV/0!</v>
      </c>
      <c r="AL361">
        <v>0</v>
      </c>
      <c r="AM361">
        <v>0</v>
      </c>
      <c r="AN361">
        <v>0</v>
      </c>
      <c r="AO361">
        <v>0</v>
      </c>
      <c r="AP361">
        <v>0</v>
      </c>
      <c r="AQ361" t="e">
        <f t="shared" si="126"/>
        <v>#DIV/0!</v>
      </c>
      <c r="AR361">
        <v>0</v>
      </c>
      <c r="AS361">
        <v>0</v>
      </c>
      <c r="AT361">
        <v>0</v>
      </c>
      <c r="AU361">
        <v>0</v>
      </c>
      <c r="AV361">
        <v>0</v>
      </c>
      <c r="AW361" t="e">
        <f t="shared" si="127"/>
        <v>#DIV/0!</v>
      </c>
      <c r="AX361">
        <v>0</v>
      </c>
      <c r="AY361">
        <v>0</v>
      </c>
      <c r="AZ361">
        <v>0</v>
      </c>
      <c r="BA361">
        <v>0</v>
      </c>
      <c r="BB361">
        <v>0</v>
      </c>
      <c r="BC361" t="e">
        <f t="shared" si="128"/>
        <v>#DIV/0!</v>
      </c>
      <c r="BD361">
        <v>0</v>
      </c>
      <c r="BE361">
        <v>0</v>
      </c>
      <c r="BF361">
        <v>0</v>
      </c>
      <c r="BG361">
        <v>0</v>
      </c>
      <c r="BH361">
        <v>0</v>
      </c>
      <c r="BI361" t="e">
        <f t="shared" si="129"/>
        <v>#DIV/0!</v>
      </c>
      <c r="BJ361">
        <v>0</v>
      </c>
      <c r="BK361">
        <v>0</v>
      </c>
      <c r="BL361">
        <v>0</v>
      </c>
      <c r="BM361">
        <v>0</v>
      </c>
      <c r="BN361">
        <v>0</v>
      </c>
      <c r="BO361" t="e">
        <f t="shared" si="130"/>
        <v>#DIV/0!</v>
      </c>
      <c r="BP361">
        <v>0</v>
      </c>
      <c r="BQ361">
        <v>0</v>
      </c>
      <c r="BR361">
        <v>0</v>
      </c>
      <c r="BS361">
        <v>0</v>
      </c>
      <c r="BT361">
        <v>0</v>
      </c>
      <c r="BU361" t="e">
        <f t="shared" si="131"/>
        <v>#DIV/0!</v>
      </c>
      <c r="BV361">
        <v>0</v>
      </c>
    </row>
    <row r="362" spans="2:74">
      <c r="B362" t="s">
        <v>272</v>
      </c>
      <c r="C362">
        <v>0</v>
      </c>
      <c r="D362">
        <v>0</v>
      </c>
      <c r="E362">
        <v>0</v>
      </c>
      <c r="F362">
        <v>0</v>
      </c>
      <c r="G362" t="e">
        <f t="shared" si="120"/>
        <v>#DIV/0!</v>
      </c>
      <c r="H362">
        <v>0</v>
      </c>
      <c r="I362">
        <v>0</v>
      </c>
      <c r="J362">
        <v>0</v>
      </c>
      <c r="K362">
        <v>0</v>
      </c>
      <c r="L362">
        <v>0</v>
      </c>
      <c r="M362" t="e">
        <f t="shared" si="121"/>
        <v>#DIV/0!</v>
      </c>
      <c r="N362">
        <v>0</v>
      </c>
      <c r="O362">
        <v>0</v>
      </c>
      <c r="P362">
        <v>0</v>
      </c>
      <c r="Q362">
        <v>0</v>
      </c>
      <c r="R362">
        <v>0</v>
      </c>
      <c r="S362" t="e">
        <f t="shared" si="122"/>
        <v>#DIV/0!</v>
      </c>
      <c r="T362">
        <v>0</v>
      </c>
      <c r="U362">
        <v>0</v>
      </c>
      <c r="V362">
        <v>0</v>
      </c>
      <c r="W362">
        <v>0</v>
      </c>
      <c r="X362">
        <v>0</v>
      </c>
      <c r="Y362" t="e">
        <f t="shared" si="123"/>
        <v>#DIV/0!</v>
      </c>
      <c r="Z362">
        <v>0</v>
      </c>
      <c r="AA362">
        <v>0</v>
      </c>
      <c r="AB362">
        <v>0</v>
      </c>
      <c r="AC362">
        <v>0</v>
      </c>
      <c r="AD362">
        <v>0</v>
      </c>
      <c r="AE362" t="e">
        <f t="shared" si="124"/>
        <v>#DIV/0!</v>
      </c>
      <c r="AF362">
        <v>0</v>
      </c>
      <c r="AG362">
        <v>0</v>
      </c>
      <c r="AH362">
        <v>0</v>
      </c>
      <c r="AI362">
        <v>0</v>
      </c>
      <c r="AJ362">
        <v>0</v>
      </c>
      <c r="AK362" t="e">
        <f t="shared" si="125"/>
        <v>#DIV/0!</v>
      </c>
      <c r="AL362">
        <v>0</v>
      </c>
      <c r="AM362">
        <v>0</v>
      </c>
      <c r="AN362">
        <v>0</v>
      </c>
      <c r="AO362">
        <v>0</v>
      </c>
      <c r="AP362">
        <v>0</v>
      </c>
      <c r="AQ362" t="e">
        <f t="shared" si="126"/>
        <v>#DIV/0!</v>
      </c>
      <c r="AR362">
        <v>0</v>
      </c>
      <c r="AS362">
        <v>0</v>
      </c>
      <c r="AT362">
        <v>0</v>
      </c>
      <c r="AU362">
        <v>0</v>
      </c>
      <c r="AV362">
        <v>0</v>
      </c>
      <c r="AW362" t="e">
        <f t="shared" si="127"/>
        <v>#DIV/0!</v>
      </c>
      <c r="AX362">
        <v>0</v>
      </c>
      <c r="AY362">
        <v>0</v>
      </c>
      <c r="AZ362">
        <v>0</v>
      </c>
      <c r="BA362">
        <v>0</v>
      </c>
      <c r="BB362">
        <v>0</v>
      </c>
      <c r="BC362" t="e">
        <f t="shared" si="128"/>
        <v>#DIV/0!</v>
      </c>
      <c r="BD362">
        <v>0</v>
      </c>
      <c r="BE362">
        <v>0</v>
      </c>
      <c r="BF362">
        <v>0</v>
      </c>
      <c r="BG362">
        <v>0</v>
      </c>
      <c r="BH362">
        <v>0</v>
      </c>
      <c r="BI362" t="e">
        <f t="shared" si="129"/>
        <v>#DIV/0!</v>
      </c>
      <c r="BJ362">
        <v>0</v>
      </c>
      <c r="BK362">
        <v>0</v>
      </c>
      <c r="BL362">
        <v>0</v>
      </c>
      <c r="BM362">
        <v>0</v>
      </c>
      <c r="BN362">
        <v>0</v>
      </c>
      <c r="BO362" t="e">
        <f t="shared" si="130"/>
        <v>#DIV/0!</v>
      </c>
      <c r="BP362">
        <v>0</v>
      </c>
      <c r="BQ362">
        <v>0</v>
      </c>
      <c r="BR362">
        <v>0</v>
      </c>
      <c r="BS362">
        <v>0</v>
      </c>
      <c r="BT362">
        <v>0</v>
      </c>
      <c r="BU362" t="e">
        <f t="shared" si="131"/>
        <v>#DIV/0!</v>
      </c>
      <c r="BV362">
        <v>0</v>
      </c>
    </row>
    <row r="363" spans="2:74">
      <c r="B363" t="s">
        <v>778</v>
      </c>
      <c r="C363">
        <v>0</v>
      </c>
      <c r="D363">
        <v>0</v>
      </c>
      <c r="E363">
        <v>0</v>
      </c>
      <c r="F363">
        <v>0</v>
      </c>
      <c r="G363" t="e">
        <f t="shared" si="120"/>
        <v>#DIV/0!</v>
      </c>
      <c r="H363">
        <v>0</v>
      </c>
      <c r="I363">
        <v>0</v>
      </c>
      <c r="J363">
        <v>0</v>
      </c>
      <c r="K363">
        <v>0</v>
      </c>
      <c r="L363">
        <v>0</v>
      </c>
      <c r="M363" t="e">
        <f t="shared" si="121"/>
        <v>#DIV/0!</v>
      </c>
      <c r="N363">
        <v>0</v>
      </c>
      <c r="O363">
        <v>0</v>
      </c>
      <c r="P363">
        <v>0</v>
      </c>
      <c r="Q363">
        <v>0</v>
      </c>
      <c r="R363">
        <v>0</v>
      </c>
      <c r="S363" t="e">
        <f t="shared" si="122"/>
        <v>#DIV/0!</v>
      </c>
      <c r="T363">
        <v>0</v>
      </c>
      <c r="U363">
        <v>0</v>
      </c>
      <c r="V363">
        <v>0</v>
      </c>
      <c r="W363">
        <v>0</v>
      </c>
      <c r="X363">
        <v>0</v>
      </c>
      <c r="Y363" t="e">
        <f t="shared" si="123"/>
        <v>#DIV/0!</v>
      </c>
      <c r="Z363">
        <v>0</v>
      </c>
      <c r="AA363">
        <v>0</v>
      </c>
      <c r="AB363">
        <v>0</v>
      </c>
      <c r="AC363">
        <v>0</v>
      </c>
      <c r="AD363">
        <v>0</v>
      </c>
      <c r="AE363" t="e">
        <f t="shared" si="124"/>
        <v>#DIV/0!</v>
      </c>
      <c r="AF363">
        <v>0</v>
      </c>
      <c r="AG363">
        <v>0</v>
      </c>
      <c r="AH363">
        <v>0</v>
      </c>
      <c r="AI363">
        <v>0</v>
      </c>
      <c r="AJ363">
        <v>0</v>
      </c>
      <c r="AK363" t="e">
        <f t="shared" si="125"/>
        <v>#DIV/0!</v>
      </c>
      <c r="AL363">
        <v>0</v>
      </c>
      <c r="AM363">
        <v>0</v>
      </c>
      <c r="AN363">
        <v>0</v>
      </c>
      <c r="AO363">
        <v>0</v>
      </c>
      <c r="AP363">
        <v>0</v>
      </c>
      <c r="AQ363" t="e">
        <f t="shared" si="126"/>
        <v>#DIV/0!</v>
      </c>
      <c r="AR363">
        <v>0</v>
      </c>
      <c r="AS363">
        <v>0</v>
      </c>
      <c r="AT363">
        <v>0</v>
      </c>
      <c r="AU363">
        <v>0</v>
      </c>
      <c r="AV363">
        <v>0</v>
      </c>
      <c r="AW363" t="e">
        <f t="shared" si="127"/>
        <v>#DIV/0!</v>
      </c>
      <c r="AX363">
        <v>0</v>
      </c>
      <c r="AY363">
        <v>0</v>
      </c>
      <c r="AZ363">
        <v>0</v>
      </c>
      <c r="BA363">
        <v>0</v>
      </c>
      <c r="BB363">
        <v>0</v>
      </c>
      <c r="BC363" t="e">
        <f t="shared" si="128"/>
        <v>#DIV/0!</v>
      </c>
      <c r="BD363">
        <v>0</v>
      </c>
      <c r="BE363">
        <v>0</v>
      </c>
      <c r="BF363">
        <v>0</v>
      </c>
      <c r="BG363">
        <v>0</v>
      </c>
      <c r="BH363">
        <v>0</v>
      </c>
      <c r="BI363" t="e">
        <f t="shared" si="129"/>
        <v>#DIV/0!</v>
      </c>
      <c r="BJ363">
        <v>0</v>
      </c>
      <c r="BK363">
        <v>0</v>
      </c>
      <c r="BL363">
        <v>0</v>
      </c>
      <c r="BM363">
        <v>0</v>
      </c>
      <c r="BN363">
        <v>0</v>
      </c>
      <c r="BO363" t="e">
        <f t="shared" si="130"/>
        <v>#DIV/0!</v>
      </c>
      <c r="BP363">
        <v>0</v>
      </c>
      <c r="BQ363">
        <v>0</v>
      </c>
      <c r="BR363">
        <v>0</v>
      </c>
      <c r="BS363">
        <v>0</v>
      </c>
      <c r="BT363">
        <v>0</v>
      </c>
      <c r="BU363" t="e">
        <f t="shared" si="131"/>
        <v>#DIV/0!</v>
      </c>
      <c r="BV363">
        <v>0</v>
      </c>
    </row>
    <row r="364" spans="2:74">
      <c r="B364" t="s">
        <v>273</v>
      </c>
      <c r="C364">
        <v>0</v>
      </c>
      <c r="D364">
        <v>0</v>
      </c>
      <c r="E364">
        <v>0</v>
      </c>
      <c r="F364">
        <v>0</v>
      </c>
      <c r="G364" t="e">
        <f t="shared" si="120"/>
        <v>#DIV/0!</v>
      </c>
      <c r="H364">
        <v>0</v>
      </c>
      <c r="I364">
        <v>0</v>
      </c>
      <c r="J364">
        <v>0</v>
      </c>
      <c r="K364">
        <v>0</v>
      </c>
      <c r="L364">
        <v>0</v>
      </c>
      <c r="M364" t="e">
        <f t="shared" si="121"/>
        <v>#DIV/0!</v>
      </c>
      <c r="N364">
        <v>0</v>
      </c>
      <c r="O364">
        <v>0</v>
      </c>
      <c r="P364">
        <v>0</v>
      </c>
      <c r="Q364">
        <v>0</v>
      </c>
      <c r="R364">
        <v>0</v>
      </c>
      <c r="S364" t="e">
        <f t="shared" si="122"/>
        <v>#DIV/0!</v>
      </c>
      <c r="T364">
        <v>0</v>
      </c>
      <c r="U364">
        <v>0</v>
      </c>
      <c r="V364">
        <v>0</v>
      </c>
      <c r="W364">
        <v>0</v>
      </c>
      <c r="X364">
        <v>0</v>
      </c>
      <c r="Y364" t="e">
        <f t="shared" si="123"/>
        <v>#DIV/0!</v>
      </c>
      <c r="Z364">
        <v>0</v>
      </c>
      <c r="AA364">
        <v>0</v>
      </c>
      <c r="AB364">
        <v>0</v>
      </c>
      <c r="AC364">
        <v>0</v>
      </c>
      <c r="AD364">
        <v>0</v>
      </c>
      <c r="AE364" t="e">
        <f t="shared" si="124"/>
        <v>#DIV/0!</v>
      </c>
      <c r="AF364">
        <v>0</v>
      </c>
      <c r="AG364">
        <v>0</v>
      </c>
      <c r="AH364">
        <v>0</v>
      </c>
      <c r="AI364">
        <v>0</v>
      </c>
      <c r="AJ364">
        <v>0</v>
      </c>
      <c r="AK364" t="e">
        <f t="shared" si="125"/>
        <v>#DIV/0!</v>
      </c>
      <c r="AL364">
        <v>0</v>
      </c>
      <c r="AM364">
        <v>0</v>
      </c>
      <c r="AN364">
        <v>0</v>
      </c>
      <c r="AO364">
        <v>0</v>
      </c>
      <c r="AP364">
        <v>0</v>
      </c>
      <c r="AQ364" t="e">
        <f t="shared" si="126"/>
        <v>#DIV/0!</v>
      </c>
      <c r="AR364">
        <v>0</v>
      </c>
      <c r="AS364">
        <v>0</v>
      </c>
      <c r="AT364">
        <v>0</v>
      </c>
      <c r="AU364">
        <v>0</v>
      </c>
      <c r="AV364">
        <v>0</v>
      </c>
      <c r="AW364" t="e">
        <f t="shared" si="127"/>
        <v>#DIV/0!</v>
      </c>
      <c r="AX364">
        <v>0</v>
      </c>
      <c r="AY364">
        <v>0</v>
      </c>
      <c r="AZ364">
        <v>0</v>
      </c>
      <c r="BA364">
        <v>0</v>
      </c>
      <c r="BB364">
        <v>0</v>
      </c>
      <c r="BC364" t="e">
        <f t="shared" si="128"/>
        <v>#DIV/0!</v>
      </c>
      <c r="BD364">
        <v>0</v>
      </c>
      <c r="BE364">
        <v>0</v>
      </c>
      <c r="BF364">
        <v>0</v>
      </c>
      <c r="BG364">
        <v>0</v>
      </c>
      <c r="BH364">
        <v>0</v>
      </c>
      <c r="BI364" t="e">
        <f t="shared" si="129"/>
        <v>#DIV/0!</v>
      </c>
      <c r="BJ364">
        <v>0</v>
      </c>
      <c r="BK364">
        <v>0</v>
      </c>
      <c r="BL364">
        <v>0</v>
      </c>
      <c r="BM364">
        <v>0</v>
      </c>
      <c r="BN364">
        <v>0</v>
      </c>
      <c r="BO364" t="e">
        <f t="shared" si="130"/>
        <v>#DIV/0!</v>
      </c>
      <c r="BP364">
        <v>0</v>
      </c>
      <c r="BQ364">
        <v>0</v>
      </c>
      <c r="BR364">
        <v>0</v>
      </c>
      <c r="BS364">
        <v>0</v>
      </c>
      <c r="BT364">
        <v>0</v>
      </c>
      <c r="BU364" t="e">
        <f t="shared" si="131"/>
        <v>#DIV/0!</v>
      </c>
      <c r="BV364">
        <v>0</v>
      </c>
    </row>
    <row r="365" spans="2:74">
      <c r="B365" t="s">
        <v>274</v>
      </c>
      <c r="C365">
        <v>0</v>
      </c>
      <c r="D365">
        <v>0</v>
      </c>
      <c r="E365">
        <v>0</v>
      </c>
      <c r="F365">
        <v>0</v>
      </c>
      <c r="G365" t="e">
        <f t="shared" si="120"/>
        <v>#DIV/0!</v>
      </c>
      <c r="H365">
        <v>0</v>
      </c>
      <c r="I365">
        <v>0</v>
      </c>
      <c r="J365">
        <v>0</v>
      </c>
      <c r="K365">
        <v>0</v>
      </c>
      <c r="L365">
        <v>0</v>
      </c>
      <c r="M365" t="e">
        <f t="shared" si="121"/>
        <v>#DIV/0!</v>
      </c>
      <c r="N365">
        <v>0</v>
      </c>
      <c r="O365">
        <v>0</v>
      </c>
      <c r="P365">
        <v>0</v>
      </c>
      <c r="Q365">
        <v>0</v>
      </c>
      <c r="R365">
        <v>0</v>
      </c>
      <c r="S365" t="e">
        <f t="shared" si="122"/>
        <v>#DIV/0!</v>
      </c>
      <c r="T365">
        <v>0</v>
      </c>
      <c r="U365">
        <v>0</v>
      </c>
      <c r="V365">
        <v>0</v>
      </c>
      <c r="W365">
        <v>0</v>
      </c>
      <c r="X365">
        <v>0</v>
      </c>
      <c r="Y365" t="e">
        <f t="shared" si="123"/>
        <v>#DIV/0!</v>
      </c>
      <c r="Z365">
        <v>0</v>
      </c>
      <c r="AA365">
        <v>0</v>
      </c>
      <c r="AB365">
        <v>0</v>
      </c>
      <c r="AC365">
        <v>0</v>
      </c>
      <c r="AD365">
        <v>0</v>
      </c>
      <c r="AE365" t="e">
        <f t="shared" si="124"/>
        <v>#DIV/0!</v>
      </c>
      <c r="AF365">
        <v>0</v>
      </c>
      <c r="AG365">
        <v>0</v>
      </c>
      <c r="AH365">
        <v>0</v>
      </c>
      <c r="AI365">
        <v>0</v>
      </c>
      <c r="AJ365">
        <v>0</v>
      </c>
      <c r="AK365" t="e">
        <f t="shared" si="125"/>
        <v>#DIV/0!</v>
      </c>
      <c r="AL365">
        <v>0</v>
      </c>
      <c r="AM365">
        <v>0</v>
      </c>
      <c r="AN365">
        <v>0</v>
      </c>
      <c r="AO365">
        <v>0</v>
      </c>
      <c r="AP365">
        <v>0</v>
      </c>
      <c r="AQ365" t="e">
        <f t="shared" si="126"/>
        <v>#DIV/0!</v>
      </c>
      <c r="AR365">
        <v>0</v>
      </c>
      <c r="AS365">
        <v>0</v>
      </c>
      <c r="AT365">
        <v>0</v>
      </c>
      <c r="AU365">
        <v>0</v>
      </c>
      <c r="AV365">
        <v>0</v>
      </c>
      <c r="AW365" t="e">
        <f t="shared" si="127"/>
        <v>#DIV/0!</v>
      </c>
      <c r="AX365">
        <v>0</v>
      </c>
      <c r="AY365">
        <v>0</v>
      </c>
      <c r="AZ365">
        <v>0</v>
      </c>
      <c r="BA365">
        <v>0</v>
      </c>
      <c r="BB365">
        <v>0</v>
      </c>
      <c r="BC365" t="e">
        <f t="shared" si="128"/>
        <v>#DIV/0!</v>
      </c>
      <c r="BD365">
        <v>0</v>
      </c>
      <c r="BE365">
        <v>0</v>
      </c>
      <c r="BF365">
        <v>0</v>
      </c>
      <c r="BG365">
        <v>0</v>
      </c>
      <c r="BH365">
        <v>0</v>
      </c>
      <c r="BI365" t="e">
        <f t="shared" si="129"/>
        <v>#DIV/0!</v>
      </c>
      <c r="BJ365">
        <v>0</v>
      </c>
      <c r="BK365">
        <v>0</v>
      </c>
      <c r="BL365">
        <v>0</v>
      </c>
      <c r="BM365">
        <v>0</v>
      </c>
      <c r="BN365">
        <v>0</v>
      </c>
      <c r="BO365" t="e">
        <f t="shared" si="130"/>
        <v>#DIV/0!</v>
      </c>
      <c r="BP365">
        <v>0</v>
      </c>
      <c r="BQ365">
        <v>0</v>
      </c>
      <c r="BR365">
        <v>0</v>
      </c>
      <c r="BS365">
        <v>0</v>
      </c>
      <c r="BT365">
        <v>0</v>
      </c>
      <c r="BU365" t="e">
        <f t="shared" si="131"/>
        <v>#DIV/0!</v>
      </c>
      <c r="BV365">
        <v>0</v>
      </c>
    </row>
    <row r="366" spans="2:74">
      <c r="B366" t="s">
        <v>779</v>
      </c>
      <c r="C366">
        <v>0</v>
      </c>
      <c r="D366">
        <v>0</v>
      </c>
      <c r="E366">
        <v>0</v>
      </c>
      <c r="F366">
        <v>0</v>
      </c>
      <c r="G366" t="e">
        <f t="shared" si="120"/>
        <v>#DIV/0!</v>
      </c>
      <c r="H366">
        <v>0</v>
      </c>
      <c r="I366">
        <v>0</v>
      </c>
      <c r="J366">
        <v>0</v>
      </c>
      <c r="K366">
        <v>0</v>
      </c>
      <c r="L366">
        <v>0</v>
      </c>
      <c r="M366" t="e">
        <f t="shared" si="121"/>
        <v>#DIV/0!</v>
      </c>
      <c r="N366">
        <v>0</v>
      </c>
      <c r="O366">
        <v>0</v>
      </c>
      <c r="P366">
        <v>0</v>
      </c>
      <c r="Q366">
        <v>0</v>
      </c>
      <c r="R366">
        <v>0</v>
      </c>
      <c r="S366" t="e">
        <f t="shared" si="122"/>
        <v>#DIV/0!</v>
      </c>
      <c r="T366">
        <v>0</v>
      </c>
      <c r="U366">
        <v>0</v>
      </c>
      <c r="V366">
        <v>0</v>
      </c>
      <c r="W366">
        <v>0</v>
      </c>
      <c r="X366">
        <v>0</v>
      </c>
      <c r="Y366" t="e">
        <f t="shared" si="123"/>
        <v>#DIV/0!</v>
      </c>
      <c r="Z366">
        <v>0</v>
      </c>
      <c r="AA366">
        <v>0</v>
      </c>
      <c r="AB366">
        <v>0</v>
      </c>
      <c r="AC366">
        <v>0</v>
      </c>
      <c r="AD366">
        <v>0</v>
      </c>
      <c r="AE366" t="e">
        <f t="shared" si="124"/>
        <v>#DIV/0!</v>
      </c>
      <c r="AF366">
        <v>0</v>
      </c>
      <c r="AG366">
        <v>0</v>
      </c>
      <c r="AH366">
        <v>0</v>
      </c>
      <c r="AI366">
        <v>0</v>
      </c>
      <c r="AJ366">
        <v>0</v>
      </c>
      <c r="AK366" t="e">
        <f t="shared" si="125"/>
        <v>#DIV/0!</v>
      </c>
      <c r="AL366">
        <v>0</v>
      </c>
      <c r="AM366">
        <v>0</v>
      </c>
      <c r="AN366">
        <v>0</v>
      </c>
      <c r="AO366">
        <v>0</v>
      </c>
      <c r="AP366">
        <v>0</v>
      </c>
      <c r="AQ366" t="e">
        <f t="shared" si="126"/>
        <v>#DIV/0!</v>
      </c>
      <c r="AR366">
        <v>0</v>
      </c>
      <c r="AS366">
        <v>0</v>
      </c>
      <c r="AT366">
        <v>0</v>
      </c>
      <c r="AU366">
        <v>0</v>
      </c>
      <c r="AV366">
        <v>0</v>
      </c>
      <c r="AW366" t="e">
        <f t="shared" si="127"/>
        <v>#DIV/0!</v>
      </c>
      <c r="AX366">
        <v>0</v>
      </c>
      <c r="AY366">
        <v>0</v>
      </c>
      <c r="AZ366">
        <v>0</v>
      </c>
      <c r="BA366">
        <v>0</v>
      </c>
      <c r="BB366">
        <v>0</v>
      </c>
      <c r="BC366" t="e">
        <f t="shared" si="128"/>
        <v>#DIV/0!</v>
      </c>
      <c r="BD366">
        <v>0</v>
      </c>
      <c r="BE366">
        <v>0</v>
      </c>
      <c r="BF366">
        <v>0</v>
      </c>
      <c r="BG366">
        <v>0</v>
      </c>
      <c r="BH366">
        <v>0</v>
      </c>
      <c r="BI366" t="e">
        <f t="shared" si="129"/>
        <v>#DIV/0!</v>
      </c>
      <c r="BJ366">
        <v>0</v>
      </c>
      <c r="BK366">
        <v>0</v>
      </c>
      <c r="BL366">
        <v>0</v>
      </c>
      <c r="BM366">
        <v>0</v>
      </c>
      <c r="BN366">
        <v>0</v>
      </c>
      <c r="BO366" t="e">
        <f t="shared" si="130"/>
        <v>#DIV/0!</v>
      </c>
      <c r="BP366">
        <v>0</v>
      </c>
      <c r="BQ366">
        <v>0</v>
      </c>
      <c r="BR366">
        <v>0</v>
      </c>
      <c r="BS366">
        <v>0</v>
      </c>
      <c r="BT366">
        <v>0</v>
      </c>
      <c r="BU366" t="e">
        <f t="shared" si="131"/>
        <v>#DIV/0!</v>
      </c>
      <c r="BV366">
        <v>0</v>
      </c>
    </row>
    <row r="367" spans="2:74">
      <c r="B367" t="s">
        <v>275</v>
      </c>
      <c r="C367">
        <v>0</v>
      </c>
      <c r="D367">
        <v>0</v>
      </c>
      <c r="E367">
        <v>0</v>
      </c>
      <c r="F367">
        <v>0</v>
      </c>
      <c r="G367" t="e">
        <f t="shared" si="120"/>
        <v>#DIV/0!</v>
      </c>
      <c r="H367">
        <v>0</v>
      </c>
      <c r="I367">
        <v>0</v>
      </c>
      <c r="J367">
        <v>0</v>
      </c>
      <c r="K367">
        <v>0</v>
      </c>
      <c r="L367">
        <v>0</v>
      </c>
      <c r="M367" t="e">
        <f t="shared" si="121"/>
        <v>#DIV/0!</v>
      </c>
      <c r="N367">
        <v>0</v>
      </c>
      <c r="O367">
        <v>0</v>
      </c>
      <c r="P367">
        <v>0</v>
      </c>
      <c r="Q367">
        <v>0</v>
      </c>
      <c r="R367">
        <v>0</v>
      </c>
      <c r="S367" t="e">
        <f t="shared" si="122"/>
        <v>#DIV/0!</v>
      </c>
      <c r="T367">
        <v>0</v>
      </c>
      <c r="U367">
        <v>0</v>
      </c>
      <c r="V367">
        <v>0</v>
      </c>
      <c r="W367">
        <v>0</v>
      </c>
      <c r="X367">
        <v>0</v>
      </c>
      <c r="Y367" t="e">
        <f t="shared" si="123"/>
        <v>#DIV/0!</v>
      </c>
      <c r="Z367">
        <v>0</v>
      </c>
      <c r="AA367">
        <v>0</v>
      </c>
      <c r="AB367">
        <v>0</v>
      </c>
      <c r="AC367">
        <v>0</v>
      </c>
      <c r="AD367">
        <v>0</v>
      </c>
      <c r="AE367" t="e">
        <f t="shared" si="124"/>
        <v>#DIV/0!</v>
      </c>
      <c r="AF367">
        <v>0</v>
      </c>
      <c r="AG367">
        <v>0</v>
      </c>
      <c r="AH367">
        <v>0</v>
      </c>
      <c r="AI367">
        <v>0</v>
      </c>
      <c r="AJ367">
        <v>0</v>
      </c>
      <c r="AK367" t="e">
        <f t="shared" si="125"/>
        <v>#DIV/0!</v>
      </c>
      <c r="AL367">
        <v>0</v>
      </c>
      <c r="AM367">
        <v>0</v>
      </c>
      <c r="AN367">
        <v>0</v>
      </c>
      <c r="AO367">
        <v>0</v>
      </c>
      <c r="AP367">
        <v>0</v>
      </c>
      <c r="AQ367" t="e">
        <f t="shared" si="126"/>
        <v>#DIV/0!</v>
      </c>
      <c r="AR367">
        <v>0</v>
      </c>
      <c r="AS367">
        <v>0</v>
      </c>
      <c r="AT367">
        <v>0</v>
      </c>
      <c r="AU367">
        <v>0</v>
      </c>
      <c r="AV367">
        <v>0</v>
      </c>
      <c r="AW367" t="e">
        <f t="shared" si="127"/>
        <v>#DIV/0!</v>
      </c>
      <c r="AX367">
        <v>0</v>
      </c>
      <c r="AY367">
        <v>0</v>
      </c>
      <c r="AZ367">
        <v>0</v>
      </c>
      <c r="BA367">
        <v>0</v>
      </c>
      <c r="BB367">
        <v>0</v>
      </c>
      <c r="BC367" t="e">
        <f t="shared" si="128"/>
        <v>#DIV/0!</v>
      </c>
      <c r="BD367">
        <v>0</v>
      </c>
      <c r="BE367">
        <v>0</v>
      </c>
      <c r="BF367">
        <v>0</v>
      </c>
      <c r="BG367">
        <v>0</v>
      </c>
      <c r="BH367">
        <v>0</v>
      </c>
      <c r="BI367" t="e">
        <f t="shared" si="129"/>
        <v>#DIV/0!</v>
      </c>
      <c r="BJ367">
        <v>0</v>
      </c>
      <c r="BK367">
        <v>0</v>
      </c>
      <c r="BL367">
        <v>0</v>
      </c>
      <c r="BM367">
        <v>0</v>
      </c>
      <c r="BN367">
        <v>0</v>
      </c>
      <c r="BO367" t="e">
        <f t="shared" si="130"/>
        <v>#DIV/0!</v>
      </c>
      <c r="BP367">
        <v>0</v>
      </c>
      <c r="BQ367">
        <v>0</v>
      </c>
      <c r="BR367">
        <v>0</v>
      </c>
      <c r="BS367">
        <v>0</v>
      </c>
      <c r="BT367">
        <v>0</v>
      </c>
      <c r="BU367" t="e">
        <f t="shared" si="131"/>
        <v>#DIV/0!</v>
      </c>
      <c r="BV367">
        <v>0</v>
      </c>
    </row>
    <row r="368" spans="2:74">
      <c r="B368" t="s">
        <v>276</v>
      </c>
      <c r="C368">
        <v>0</v>
      </c>
      <c r="D368">
        <v>0</v>
      </c>
      <c r="E368">
        <v>0</v>
      </c>
      <c r="F368">
        <v>0</v>
      </c>
      <c r="G368" t="e">
        <f t="shared" si="120"/>
        <v>#DIV/0!</v>
      </c>
      <c r="H368">
        <v>0</v>
      </c>
      <c r="I368">
        <v>0</v>
      </c>
      <c r="J368">
        <v>0</v>
      </c>
      <c r="K368">
        <v>0</v>
      </c>
      <c r="L368">
        <v>0</v>
      </c>
      <c r="M368" t="e">
        <f t="shared" si="121"/>
        <v>#DIV/0!</v>
      </c>
      <c r="N368">
        <v>0</v>
      </c>
      <c r="O368">
        <v>0</v>
      </c>
      <c r="P368">
        <v>0</v>
      </c>
      <c r="Q368">
        <v>0</v>
      </c>
      <c r="R368">
        <v>0</v>
      </c>
      <c r="S368" t="e">
        <f t="shared" si="122"/>
        <v>#DIV/0!</v>
      </c>
      <c r="T368">
        <v>0</v>
      </c>
      <c r="U368">
        <v>0</v>
      </c>
      <c r="V368">
        <v>0</v>
      </c>
      <c r="W368">
        <v>0</v>
      </c>
      <c r="X368">
        <v>0</v>
      </c>
      <c r="Y368" t="e">
        <f t="shared" si="123"/>
        <v>#DIV/0!</v>
      </c>
      <c r="Z368">
        <v>0</v>
      </c>
      <c r="AA368">
        <v>0</v>
      </c>
      <c r="AB368">
        <v>0</v>
      </c>
      <c r="AC368">
        <v>0</v>
      </c>
      <c r="AD368">
        <v>0</v>
      </c>
      <c r="AE368" t="e">
        <f t="shared" si="124"/>
        <v>#DIV/0!</v>
      </c>
      <c r="AF368">
        <v>0</v>
      </c>
      <c r="AG368">
        <v>0</v>
      </c>
      <c r="AH368">
        <v>0</v>
      </c>
      <c r="AI368">
        <v>0</v>
      </c>
      <c r="AJ368">
        <v>0</v>
      </c>
      <c r="AK368" t="e">
        <f t="shared" si="125"/>
        <v>#DIV/0!</v>
      </c>
      <c r="AL368">
        <v>0</v>
      </c>
      <c r="AM368">
        <v>0</v>
      </c>
      <c r="AN368">
        <v>0</v>
      </c>
      <c r="AO368">
        <v>0</v>
      </c>
      <c r="AP368">
        <v>0</v>
      </c>
      <c r="AQ368" t="e">
        <f t="shared" si="126"/>
        <v>#DIV/0!</v>
      </c>
      <c r="AR368">
        <v>0</v>
      </c>
      <c r="AS368">
        <v>0</v>
      </c>
      <c r="AT368">
        <v>0</v>
      </c>
      <c r="AU368">
        <v>0</v>
      </c>
      <c r="AV368">
        <v>0</v>
      </c>
      <c r="AW368" t="e">
        <f t="shared" si="127"/>
        <v>#DIV/0!</v>
      </c>
      <c r="AX368">
        <v>0</v>
      </c>
      <c r="AY368">
        <v>0</v>
      </c>
      <c r="AZ368">
        <v>0</v>
      </c>
      <c r="BA368">
        <v>0</v>
      </c>
      <c r="BB368">
        <v>0</v>
      </c>
      <c r="BC368" t="e">
        <f t="shared" si="128"/>
        <v>#DIV/0!</v>
      </c>
      <c r="BD368">
        <v>0</v>
      </c>
      <c r="BE368">
        <v>0</v>
      </c>
      <c r="BF368">
        <v>0</v>
      </c>
      <c r="BG368">
        <v>0</v>
      </c>
      <c r="BH368">
        <v>0</v>
      </c>
      <c r="BI368" t="e">
        <f t="shared" si="129"/>
        <v>#DIV/0!</v>
      </c>
      <c r="BJ368">
        <v>0</v>
      </c>
      <c r="BK368">
        <v>0</v>
      </c>
      <c r="BL368">
        <v>0</v>
      </c>
      <c r="BM368">
        <v>0</v>
      </c>
      <c r="BN368">
        <v>0</v>
      </c>
      <c r="BO368" t="e">
        <f t="shared" si="130"/>
        <v>#DIV/0!</v>
      </c>
      <c r="BP368">
        <v>0</v>
      </c>
      <c r="BQ368">
        <v>0</v>
      </c>
      <c r="BR368">
        <v>0</v>
      </c>
      <c r="BS368">
        <v>0</v>
      </c>
      <c r="BT368">
        <v>0</v>
      </c>
      <c r="BU368" t="e">
        <f t="shared" si="131"/>
        <v>#DIV/0!</v>
      </c>
      <c r="BV368">
        <v>0</v>
      </c>
    </row>
    <row r="369" spans="2:74">
      <c r="B369" t="s">
        <v>176</v>
      </c>
      <c r="C369">
        <v>0</v>
      </c>
      <c r="D369">
        <v>0</v>
      </c>
      <c r="E369">
        <v>0</v>
      </c>
      <c r="F369">
        <v>0</v>
      </c>
      <c r="G369" t="e">
        <f t="shared" si="120"/>
        <v>#DIV/0!</v>
      </c>
      <c r="H369">
        <v>0</v>
      </c>
      <c r="I369">
        <v>0</v>
      </c>
      <c r="J369">
        <v>0</v>
      </c>
      <c r="K369">
        <v>0</v>
      </c>
      <c r="L369">
        <v>0</v>
      </c>
      <c r="M369" t="e">
        <f t="shared" si="121"/>
        <v>#DIV/0!</v>
      </c>
      <c r="N369">
        <v>0</v>
      </c>
      <c r="O369">
        <v>0</v>
      </c>
      <c r="P369">
        <v>0</v>
      </c>
      <c r="Q369">
        <v>0</v>
      </c>
      <c r="R369">
        <v>0</v>
      </c>
      <c r="S369" t="e">
        <f t="shared" si="122"/>
        <v>#DIV/0!</v>
      </c>
      <c r="T369">
        <v>0</v>
      </c>
      <c r="U369">
        <v>0</v>
      </c>
      <c r="V369">
        <v>0</v>
      </c>
      <c r="W369">
        <v>0</v>
      </c>
      <c r="X369">
        <v>0</v>
      </c>
      <c r="Y369" t="e">
        <f t="shared" si="123"/>
        <v>#DIV/0!</v>
      </c>
      <c r="Z369">
        <v>0</v>
      </c>
      <c r="AA369">
        <v>0</v>
      </c>
      <c r="AB369">
        <v>0</v>
      </c>
      <c r="AC369">
        <v>0</v>
      </c>
      <c r="AD369">
        <v>0</v>
      </c>
      <c r="AE369" t="e">
        <f t="shared" si="124"/>
        <v>#DIV/0!</v>
      </c>
      <c r="AF369">
        <v>0</v>
      </c>
      <c r="AG369">
        <v>0</v>
      </c>
      <c r="AH369">
        <v>0</v>
      </c>
      <c r="AI369">
        <v>0</v>
      </c>
      <c r="AJ369">
        <v>0</v>
      </c>
      <c r="AK369" t="e">
        <f t="shared" si="125"/>
        <v>#DIV/0!</v>
      </c>
      <c r="AL369">
        <v>0</v>
      </c>
      <c r="AM369">
        <v>0</v>
      </c>
      <c r="AN369">
        <v>0</v>
      </c>
      <c r="AO369">
        <v>0</v>
      </c>
      <c r="AP369">
        <v>0</v>
      </c>
      <c r="AQ369" t="e">
        <f t="shared" si="126"/>
        <v>#DIV/0!</v>
      </c>
      <c r="AR369">
        <v>0</v>
      </c>
      <c r="AS369">
        <v>0</v>
      </c>
      <c r="AT369">
        <v>0</v>
      </c>
      <c r="AU369">
        <v>0</v>
      </c>
      <c r="AV369">
        <v>0</v>
      </c>
      <c r="AW369" t="e">
        <f t="shared" si="127"/>
        <v>#DIV/0!</v>
      </c>
      <c r="AX369">
        <v>0</v>
      </c>
      <c r="AY369">
        <v>0</v>
      </c>
      <c r="AZ369">
        <v>0</v>
      </c>
      <c r="BA369">
        <v>0</v>
      </c>
      <c r="BB369">
        <v>0</v>
      </c>
      <c r="BC369" t="e">
        <f t="shared" si="128"/>
        <v>#DIV/0!</v>
      </c>
      <c r="BD369">
        <v>0</v>
      </c>
      <c r="BE369">
        <v>0</v>
      </c>
      <c r="BF369">
        <v>0</v>
      </c>
      <c r="BG369">
        <v>0</v>
      </c>
      <c r="BH369">
        <v>0</v>
      </c>
      <c r="BI369" t="e">
        <f t="shared" si="129"/>
        <v>#DIV/0!</v>
      </c>
      <c r="BJ369">
        <v>0</v>
      </c>
      <c r="BK369">
        <v>0</v>
      </c>
      <c r="BL369">
        <v>0</v>
      </c>
      <c r="BM369">
        <v>0</v>
      </c>
      <c r="BN369">
        <v>0</v>
      </c>
      <c r="BO369" t="e">
        <f t="shared" si="130"/>
        <v>#DIV/0!</v>
      </c>
      <c r="BP369">
        <v>0</v>
      </c>
      <c r="BQ369">
        <v>0</v>
      </c>
      <c r="BR369">
        <v>0</v>
      </c>
      <c r="BS369">
        <v>0</v>
      </c>
      <c r="BT369">
        <v>0</v>
      </c>
      <c r="BU369" t="e">
        <f t="shared" si="131"/>
        <v>#DIV/0!</v>
      </c>
      <c r="BV369">
        <v>0</v>
      </c>
    </row>
    <row r="370" spans="2:74">
      <c r="B370" t="s">
        <v>199</v>
      </c>
      <c r="C370">
        <v>0</v>
      </c>
      <c r="D370">
        <v>0</v>
      </c>
      <c r="E370">
        <v>0</v>
      </c>
      <c r="F370">
        <v>0</v>
      </c>
      <c r="G370" t="e">
        <f t="shared" si="120"/>
        <v>#DIV/0!</v>
      </c>
      <c r="H370">
        <v>0</v>
      </c>
      <c r="I370">
        <v>0</v>
      </c>
      <c r="J370">
        <v>0</v>
      </c>
      <c r="K370">
        <v>0</v>
      </c>
      <c r="L370">
        <v>0</v>
      </c>
      <c r="M370" t="e">
        <f t="shared" si="121"/>
        <v>#DIV/0!</v>
      </c>
      <c r="N370">
        <v>0</v>
      </c>
      <c r="O370">
        <v>0</v>
      </c>
      <c r="P370">
        <v>0</v>
      </c>
      <c r="Q370">
        <v>0</v>
      </c>
      <c r="R370">
        <v>0</v>
      </c>
      <c r="S370" t="e">
        <f t="shared" si="122"/>
        <v>#DIV/0!</v>
      </c>
      <c r="T370">
        <v>0</v>
      </c>
      <c r="U370">
        <v>0</v>
      </c>
      <c r="V370">
        <v>0</v>
      </c>
      <c r="W370">
        <v>0</v>
      </c>
      <c r="X370">
        <v>0</v>
      </c>
      <c r="Y370" t="e">
        <f t="shared" si="123"/>
        <v>#DIV/0!</v>
      </c>
      <c r="Z370">
        <v>0</v>
      </c>
      <c r="AA370">
        <v>0</v>
      </c>
      <c r="AB370">
        <v>0</v>
      </c>
      <c r="AC370">
        <v>0</v>
      </c>
      <c r="AD370">
        <v>0</v>
      </c>
      <c r="AE370" t="e">
        <f t="shared" si="124"/>
        <v>#DIV/0!</v>
      </c>
      <c r="AF370">
        <v>0</v>
      </c>
      <c r="AG370">
        <v>0</v>
      </c>
      <c r="AH370">
        <v>0</v>
      </c>
      <c r="AI370">
        <v>0</v>
      </c>
      <c r="AJ370">
        <v>0</v>
      </c>
      <c r="AK370" t="e">
        <f t="shared" si="125"/>
        <v>#DIV/0!</v>
      </c>
      <c r="AL370">
        <v>0</v>
      </c>
      <c r="AM370">
        <v>0</v>
      </c>
      <c r="AN370">
        <v>0</v>
      </c>
      <c r="AO370">
        <v>0</v>
      </c>
      <c r="AP370">
        <v>0</v>
      </c>
      <c r="AQ370" t="e">
        <f t="shared" si="126"/>
        <v>#DIV/0!</v>
      </c>
      <c r="AR370">
        <v>0</v>
      </c>
      <c r="AS370">
        <v>0</v>
      </c>
      <c r="AT370">
        <v>0</v>
      </c>
      <c r="AU370">
        <v>0</v>
      </c>
      <c r="AV370">
        <v>0</v>
      </c>
      <c r="AW370" t="e">
        <f t="shared" si="127"/>
        <v>#DIV/0!</v>
      </c>
      <c r="AX370">
        <v>0</v>
      </c>
      <c r="AY370">
        <v>0</v>
      </c>
      <c r="AZ370">
        <v>0</v>
      </c>
      <c r="BA370">
        <v>0</v>
      </c>
      <c r="BB370">
        <v>0</v>
      </c>
      <c r="BC370" t="e">
        <f t="shared" si="128"/>
        <v>#DIV/0!</v>
      </c>
      <c r="BD370">
        <v>0</v>
      </c>
      <c r="BE370">
        <v>0</v>
      </c>
      <c r="BF370">
        <v>0</v>
      </c>
      <c r="BG370">
        <v>0</v>
      </c>
      <c r="BH370">
        <v>0</v>
      </c>
      <c r="BI370" t="e">
        <f t="shared" si="129"/>
        <v>#DIV/0!</v>
      </c>
      <c r="BJ370">
        <v>0</v>
      </c>
      <c r="BK370">
        <v>0</v>
      </c>
      <c r="BL370">
        <v>0</v>
      </c>
      <c r="BM370">
        <v>0</v>
      </c>
      <c r="BN370">
        <v>0</v>
      </c>
      <c r="BO370" t="e">
        <f t="shared" si="130"/>
        <v>#DIV/0!</v>
      </c>
      <c r="BP370">
        <v>0</v>
      </c>
      <c r="BQ370">
        <v>0</v>
      </c>
      <c r="BR370">
        <v>0</v>
      </c>
      <c r="BS370">
        <v>0</v>
      </c>
      <c r="BT370">
        <v>0</v>
      </c>
      <c r="BU370" t="e">
        <f t="shared" si="131"/>
        <v>#DIV/0!</v>
      </c>
      <c r="BV370">
        <v>0</v>
      </c>
    </row>
    <row r="371" spans="2:74">
      <c r="B371" t="s">
        <v>188</v>
      </c>
      <c r="C371">
        <v>0</v>
      </c>
      <c r="D371">
        <v>0</v>
      </c>
      <c r="E371">
        <v>0</v>
      </c>
      <c r="F371">
        <v>0</v>
      </c>
      <c r="G371" t="e">
        <f t="shared" si="120"/>
        <v>#DIV/0!</v>
      </c>
      <c r="H371">
        <v>0</v>
      </c>
      <c r="I371">
        <v>0</v>
      </c>
      <c r="J371">
        <v>0</v>
      </c>
      <c r="K371">
        <v>0</v>
      </c>
      <c r="L371">
        <v>0</v>
      </c>
      <c r="M371" t="e">
        <f t="shared" si="121"/>
        <v>#DIV/0!</v>
      </c>
      <c r="N371">
        <v>0</v>
      </c>
      <c r="O371">
        <v>0</v>
      </c>
      <c r="P371">
        <v>0</v>
      </c>
      <c r="Q371">
        <v>0</v>
      </c>
      <c r="R371">
        <v>0</v>
      </c>
      <c r="S371" t="e">
        <f t="shared" si="122"/>
        <v>#DIV/0!</v>
      </c>
      <c r="T371">
        <v>0</v>
      </c>
      <c r="U371">
        <v>0</v>
      </c>
      <c r="V371">
        <v>0</v>
      </c>
      <c r="W371">
        <v>0</v>
      </c>
      <c r="X371">
        <v>0</v>
      </c>
      <c r="Y371" t="e">
        <f t="shared" si="123"/>
        <v>#DIV/0!</v>
      </c>
      <c r="Z371">
        <v>0</v>
      </c>
      <c r="AA371">
        <v>0</v>
      </c>
      <c r="AB371">
        <v>0</v>
      </c>
      <c r="AC371">
        <v>0</v>
      </c>
      <c r="AD371">
        <v>0</v>
      </c>
      <c r="AE371" t="e">
        <f t="shared" si="124"/>
        <v>#DIV/0!</v>
      </c>
      <c r="AF371">
        <v>0</v>
      </c>
      <c r="AG371">
        <v>0</v>
      </c>
      <c r="AH371">
        <v>0</v>
      </c>
      <c r="AI371">
        <v>0</v>
      </c>
      <c r="AJ371">
        <v>0</v>
      </c>
      <c r="AK371" t="e">
        <f t="shared" si="125"/>
        <v>#DIV/0!</v>
      </c>
      <c r="AL371">
        <v>0</v>
      </c>
      <c r="AM371">
        <v>0</v>
      </c>
      <c r="AN371">
        <v>0</v>
      </c>
      <c r="AO371">
        <v>0</v>
      </c>
      <c r="AP371">
        <v>0</v>
      </c>
      <c r="AQ371" t="e">
        <f t="shared" si="126"/>
        <v>#DIV/0!</v>
      </c>
      <c r="AR371">
        <v>0</v>
      </c>
      <c r="AS371">
        <v>0</v>
      </c>
      <c r="AT371">
        <v>0</v>
      </c>
      <c r="AU371">
        <v>0</v>
      </c>
      <c r="AV371">
        <v>0</v>
      </c>
      <c r="AW371" t="e">
        <f t="shared" si="127"/>
        <v>#DIV/0!</v>
      </c>
      <c r="AX371">
        <v>0</v>
      </c>
      <c r="AY371">
        <v>0</v>
      </c>
      <c r="AZ371">
        <v>0</v>
      </c>
      <c r="BA371">
        <v>0</v>
      </c>
      <c r="BB371">
        <v>0</v>
      </c>
      <c r="BC371" t="e">
        <f t="shared" si="128"/>
        <v>#DIV/0!</v>
      </c>
      <c r="BD371">
        <v>0</v>
      </c>
      <c r="BE371">
        <v>0</v>
      </c>
      <c r="BF371">
        <v>0</v>
      </c>
      <c r="BG371">
        <v>0</v>
      </c>
      <c r="BH371">
        <v>0</v>
      </c>
      <c r="BI371" t="e">
        <f t="shared" si="129"/>
        <v>#DIV/0!</v>
      </c>
      <c r="BJ371">
        <v>0</v>
      </c>
      <c r="BK371">
        <v>0</v>
      </c>
      <c r="BL371">
        <v>0</v>
      </c>
      <c r="BM371">
        <v>0</v>
      </c>
      <c r="BN371">
        <v>0</v>
      </c>
      <c r="BO371" t="e">
        <f t="shared" si="130"/>
        <v>#DIV/0!</v>
      </c>
      <c r="BP371">
        <v>0</v>
      </c>
      <c r="BQ371">
        <v>0</v>
      </c>
      <c r="BR371">
        <v>0</v>
      </c>
      <c r="BS371">
        <v>0</v>
      </c>
      <c r="BT371">
        <v>0</v>
      </c>
      <c r="BU371" t="e">
        <f t="shared" si="131"/>
        <v>#DIV/0!</v>
      </c>
      <c r="BV371">
        <v>0</v>
      </c>
    </row>
    <row r="372" spans="2:74">
      <c r="B372" t="s">
        <v>278</v>
      </c>
      <c r="C372">
        <v>0</v>
      </c>
      <c r="D372">
        <v>0</v>
      </c>
      <c r="E372">
        <v>0</v>
      </c>
      <c r="F372">
        <v>0</v>
      </c>
      <c r="G372" t="e">
        <f t="shared" si="120"/>
        <v>#DIV/0!</v>
      </c>
      <c r="H372">
        <v>0</v>
      </c>
      <c r="I372">
        <v>0</v>
      </c>
      <c r="J372">
        <v>0</v>
      </c>
      <c r="K372">
        <v>0</v>
      </c>
      <c r="L372">
        <v>0</v>
      </c>
      <c r="M372" t="e">
        <f t="shared" si="121"/>
        <v>#DIV/0!</v>
      </c>
      <c r="N372">
        <v>0</v>
      </c>
      <c r="O372">
        <v>0</v>
      </c>
      <c r="P372">
        <v>0</v>
      </c>
      <c r="Q372">
        <v>0</v>
      </c>
      <c r="R372">
        <v>0</v>
      </c>
      <c r="S372" t="e">
        <f t="shared" si="122"/>
        <v>#DIV/0!</v>
      </c>
      <c r="T372">
        <v>0</v>
      </c>
      <c r="U372">
        <v>0</v>
      </c>
      <c r="V372">
        <v>0</v>
      </c>
      <c r="W372">
        <v>0</v>
      </c>
      <c r="X372">
        <v>0</v>
      </c>
      <c r="Y372" t="e">
        <f t="shared" si="123"/>
        <v>#DIV/0!</v>
      </c>
      <c r="Z372">
        <v>0</v>
      </c>
      <c r="AA372">
        <v>0</v>
      </c>
      <c r="AB372">
        <v>0</v>
      </c>
      <c r="AC372">
        <v>0</v>
      </c>
      <c r="AD372">
        <v>0</v>
      </c>
      <c r="AE372" t="e">
        <f t="shared" si="124"/>
        <v>#DIV/0!</v>
      </c>
      <c r="AF372">
        <v>0</v>
      </c>
      <c r="AG372">
        <v>0</v>
      </c>
      <c r="AH372">
        <v>0</v>
      </c>
      <c r="AI372">
        <v>0</v>
      </c>
      <c r="AJ372">
        <v>0</v>
      </c>
      <c r="AK372" t="e">
        <f t="shared" si="125"/>
        <v>#DIV/0!</v>
      </c>
      <c r="AL372">
        <v>0</v>
      </c>
      <c r="AM372">
        <v>0</v>
      </c>
      <c r="AN372">
        <v>0</v>
      </c>
      <c r="AO372">
        <v>0</v>
      </c>
      <c r="AP372">
        <v>0</v>
      </c>
      <c r="AQ372" t="e">
        <f t="shared" si="126"/>
        <v>#DIV/0!</v>
      </c>
      <c r="AR372">
        <v>0</v>
      </c>
      <c r="AS372">
        <v>0</v>
      </c>
      <c r="AT372">
        <v>0</v>
      </c>
      <c r="AU372">
        <v>0</v>
      </c>
      <c r="AV372">
        <v>0</v>
      </c>
      <c r="AW372" t="e">
        <f t="shared" si="127"/>
        <v>#DIV/0!</v>
      </c>
      <c r="AX372">
        <v>0</v>
      </c>
      <c r="AY372">
        <v>0</v>
      </c>
      <c r="AZ372">
        <v>0</v>
      </c>
      <c r="BA372">
        <v>0</v>
      </c>
      <c r="BB372">
        <v>0</v>
      </c>
      <c r="BC372" t="e">
        <f t="shared" si="128"/>
        <v>#DIV/0!</v>
      </c>
      <c r="BD372">
        <v>0</v>
      </c>
      <c r="BE372">
        <v>0</v>
      </c>
      <c r="BF372">
        <v>0</v>
      </c>
      <c r="BG372">
        <v>0</v>
      </c>
      <c r="BH372">
        <v>0</v>
      </c>
      <c r="BI372" t="e">
        <f t="shared" si="129"/>
        <v>#DIV/0!</v>
      </c>
      <c r="BJ372">
        <v>0</v>
      </c>
      <c r="BK372">
        <v>0</v>
      </c>
      <c r="BL372">
        <v>0</v>
      </c>
      <c r="BM372">
        <v>0</v>
      </c>
      <c r="BN372">
        <v>0</v>
      </c>
      <c r="BO372" t="e">
        <f t="shared" si="130"/>
        <v>#DIV/0!</v>
      </c>
      <c r="BP372">
        <v>0</v>
      </c>
      <c r="BQ372">
        <v>0</v>
      </c>
      <c r="BR372">
        <v>0</v>
      </c>
      <c r="BS372">
        <v>0</v>
      </c>
      <c r="BT372">
        <v>0</v>
      </c>
      <c r="BU372" t="e">
        <f t="shared" si="131"/>
        <v>#DIV/0!</v>
      </c>
      <c r="BV372">
        <v>0</v>
      </c>
    </row>
    <row r="373" spans="2:74">
      <c r="B373" t="s">
        <v>279</v>
      </c>
      <c r="C373">
        <v>0</v>
      </c>
      <c r="D373">
        <v>0</v>
      </c>
      <c r="E373">
        <v>0</v>
      </c>
      <c r="F373">
        <v>0</v>
      </c>
      <c r="G373" t="e">
        <f t="shared" si="120"/>
        <v>#DIV/0!</v>
      </c>
      <c r="H373">
        <v>0</v>
      </c>
      <c r="I373">
        <v>0</v>
      </c>
      <c r="J373">
        <v>0</v>
      </c>
      <c r="K373">
        <v>0</v>
      </c>
      <c r="L373">
        <v>0</v>
      </c>
      <c r="M373" t="e">
        <f t="shared" si="121"/>
        <v>#DIV/0!</v>
      </c>
      <c r="N373">
        <v>0</v>
      </c>
      <c r="O373">
        <v>0</v>
      </c>
      <c r="P373">
        <v>0</v>
      </c>
      <c r="Q373">
        <v>0</v>
      </c>
      <c r="R373">
        <v>0</v>
      </c>
      <c r="S373" t="e">
        <f t="shared" si="122"/>
        <v>#DIV/0!</v>
      </c>
      <c r="T373">
        <v>0</v>
      </c>
      <c r="U373">
        <v>0</v>
      </c>
      <c r="V373">
        <v>0</v>
      </c>
      <c r="W373">
        <v>0</v>
      </c>
      <c r="X373">
        <v>0</v>
      </c>
      <c r="Y373" t="e">
        <f t="shared" si="123"/>
        <v>#DIV/0!</v>
      </c>
      <c r="Z373">
        <v>0</v>
      </c>
      <c r="AA373">
        <v>0</v>
      </c>
      <c r="AB373">
        <v>0</v>
      </c>
      <c r="AC373">
        <v>0</v>
      </c>
      <c r="AD373">
        <v>0</v>
      </c>
      <c r="AE373" t="e">
        <f t="shared" si="124"/>
        <v>#DIV/0!</v>
      </c>
      <c r="AF373">
        <v>0</v>
      </c>
      <c r="AG373">
        <v>0</v>
      </c>
      <c r="AH373">
        <v>0</v>
      </c>
      <c r="AI373">
        <v>0</v>
      </c>
      <c r="AJ373">
        <v>0</v>
      </c>
      <c r="AK373" t="e">
        <f t="shared" si="125"/>
        <v>#DIV/0!</v>
      </c>
      <c r="AL373">
        <v>0</v>
      </c>
      <c r="AM373">
        <v>0</v>
      </c>
      <c r="AN373">
        <v>0</v>
      </c>
      <c r="AO373">
        <v>0</v>
      </c>
      <c r="AP373">
        <v>0</v>
      </c>
      <c r="AQ373" t="e">
        <f t="shared" si="126"/>
        <v>#DIV/0!</v>
      </c>
      <c r="AR373">
        <v>0</v>
      </c>
      <c r="AS373">
        <v>0</v>
      </c>
      <c r="AT373">
        <v>0</v>
      </c>
      <c r="AU373">
        <v>0</v>
      </c>
      <c r="AV373">
        <v>0</v>
      </c>
      <c r="AW373" t="e">
        <f t="shared" si="127"/>
        <v>#DIV/0!</v>
      </c>
      <c r="AX373">
        <v>0</v>
      </c>
      <c r="AY373">
        <v>0</v>
      </c>
      <c r="AZ373">
        <v>0</v>
      </c>
      <c r="BA373">
        <v>0</v>
      </c>
      <c r="BB373">
        <v>0</v>
      </c>
      <c r="BC373" t="e">
        <f t="shared" si="128"/>
        <v>#DIV/0!</v>
      </c>
      <c r="BD373">
        <v>0</v>
      </c>
      <c r="BE373">
        <v>0</v>
      </c>
      <c r="BF373">
        <v>0</v>
      </c>
      <c r="BG373">
        <v>0</v>
      </c>
      <c r="BH373">
        <v>0</v>
      </c>
      <c r="BI373" t="e">
        <f t="shared" si="129"/>
        <v>#DIV/0!</v>
      </c>
      <c r="BJ373">
        <v>0</v>
      </c>
      <c r="BK373">
        <v>0</v>
      </c>
      <c r="BL373">
        <v>0</v>
      </c>
      <c r="BM373">
        <v>0</v>
      </c>
      <c r="BN373">
        <v>0</v>
      </c>
      <c r="BO373" t="e">
        <f t="shared" si="130"/>
        <v>#DIV/0!</v>
      </c>
      <c r="BP373">
        <v>0</v>
      </c>
      <c r="BQ373">
        <v>0</v>
      </c>
      <c r="BR373">
        <v>0</v>
      </c>
      <c r="BS373">
        <v>0</v>
      </c>
      <c r="BT373">
        <v>0</v>
      </c>
      <c r="BU373" t="e">
        <f t="shared" si="131"/>
        <v>#DIV/0!</v>
      </c>
      <c r="BV373">
        <v>0</v>
      </c>
    </row>
    <row r="374" spans="2:74">
      <c r="B374" t="s">
        <v>183</v>
      </c>
      <c r="C374">
        <v>0</v>
      </c>
      <c r="D374">
        <v>0</v>
      </c>
      <c r="E374">
        <v>0</v>
      </c>
      <c r="F374">
        <v>0</v>
      </c>
      <c r="G374" t="e">
        <f t="shared" si="120"/>
        <v>#DIV/0!</v>
      </c>
      <c r="H374">
        <v>0</v>
      </c>
      <c r="I374">
        <v>0</v>
      </c>
      <c r="J374">
        <v>0</v>
      </c>
      <c r="K374">
        <v>0</v>
      </c>
      <c r="L374">
        <v>0</v>
      </c>
      <c r="M374" t="e">
        <f t="shared" si="121"/>
        <v>#DIV/0!</v>
      </c>
      <c r="N374">
        <v>0</v>
      </c>
      <c r="O374">
        <v>0</v>
      </c>
      <c r="P374">
        <v>0</v>
      </c>
      <c r="Q374">
        <v>0</v>
      </c>
      <c r="R374">
        <v>0</v>
      </c>
      <c r="S374" t="e">
        <f t="shared" si="122"/>
        <v>#DIV/0!</v>
      </c>
      <c r="T374">
        <v>0</v>
      </c>
      <c r="U374">
        <v>0</v>
      </c>
      <c r="V374">
        <v>0</v>
      </c>
      <c r="W374">
        <v>0</v>
      </c>
      <c r="X374">
        <v>0</v>
      </c>
      <c r="Y374" t="e">
        <f t="shared" si="123"/>
        <v>#DIV/0!</v>
      </c>
      <c r="Z374">
        <v>0</v>
      </c>
      <c r="AA374">
        <v>0</v>
      </c>
      <c r="AB374">
        <v>0</v>
      </c>
      <c r="AC374">
        <v>0</v>
      </c>
      <c r="AD374">
        <v>0</v>
      </c>
      <c r="AE374" t="e">
        <f t="shared" si="124"/>
        <v>#DIV/0!</v>
      </c>
      <c r="AF374">
        <v>0</v>
      </c>
      <c r="AG374">
        <v>0</v>
      </c>
      <c r="AH374">
        <v>0</v>
      </c>
      <c r="AI374">
        <v>0</v>
      </c>
      <c r="AJ374">
        <v>0</v>
      </c>
      <c r="AK374" t="e">
        <f t="shared" si="125"/>
        <v>#DIV/0!</v>
      </c>
      <c r="AL374">
        <v>0</v>
      </c>
      <c r="AM374">
        <v>0</v>
      </c>
      <c r="AN374">
        <v>0</v>
      </c>
      <c r="AO374">
        <v>0</v>
      </c>
      <c r="AP374">
        <v>0</v>
      </c>
      <c r="AQ374" t="e">
        <f t="shared" si="126"/>
        <v>#DIV/0!</v>
      </c>
      <c r="AR374">
        <v>0</v>
      </c>
      <c r="AS374">
        <v>0</v>
      </c>
      <c r="AT374">
        <v>0</v>
      </c>
      <c r="AU374">
        <v>0</v>
      </c>
      <c r="AV374">
        <v>0</v>
      </c>
      <c r="AW374" t="e">
        <f t="shared" si="127"/>
        <v>#DIV/0!</v>
      </c>
      <c r="AX374">
        <v>0</v>
      </c>
      <c r="AY374">
        <v>0</v>
      </c>
      <c r="AZ374">
        <v>0</v>
      </c>
      <c r="BA374">
        <v>0</v>
      </c>
      <c r="BB374">
        <v>0</v>
      </c>
      <c r="BC374" t="e">
        <f t="shared" si="128"/>
        <v>#DIV/0!</v>
      </c>
      <c r="BD374">
        <v>0</v>
      </c>
      <c r="BE374">
        <v>0</v>
      </c>
      <c r="BF374">
        <v>0</v>
      </c>
      <c r="BG374">
        <v>0</v>
      </c>
      <c r="BH374">
        <v>0</v>
      </c>
      <c r="BI374" t="e">
        <f t="shared" si="129"/>
        <v>#DIV/0!</v>
      </c>
      <c r="BJ374">
        <v>0</v>
      </c>
      <c r="BK374">
        <v>0</v>
      </c>
      <c r="BL374">
        <v>0</v>
      </c>
      <c r="BM374">
        <v>0</v>
      </c>
      <c r="BN374">
        <v>0</v>
      </c>
      <c r="BO374" t="e">
        <f t="shared" si="130"/>
        <v>#DIV/0!</v>
      </c>
      <c r="BP374">
        <v>0</v>
      </c>
      <c r="BQ374">
        <v>0</v>
      </c>
      <c r="BR374">
        <v>0</v>
      </c>
      <c r="BS374">
        <v>0</v>
      </c>
      <c r="BT374">
        <v>0</v>
      </c>
      <c r="BU374" t="e">
        <f t="shared" si="131"/>
        <v>#DIV/0!</v>
      </c>
      <c r="BV374">
        <v>0</v>
      </c>
    </row>
    <row r="375" spans="2:74">
      <c r="B375" t="s">
        <v>258</v>
      </c>
      <c r="C375">
        <v>0</v>
      </c>
      <c r="D375">
        <v>0</v>
      </c>
      <c r="E375">
        <v>0</v>
      </c>
      <c r="F375">
        <v>0</v>
      </c>
      <c r="G375" t="e">
        <f t="shared" si="120"/>
        <v>#DIV/0!</v>
      </c>
      <c r="H375">
        <v>0</v>
      </c>
      <c r="I375">
        <v>0</v>
      </c>
      <c r="J375">
        <v>0</v>
      </c>
      <c r="K375">
        <v>0</v>
      </c>
      <c r="L375">
        <v>0</v>
      </c>
      <c r="M375" t="e">
        <f t="shared" si="121"/>
        <v>#DIV/0!</v>
      </c>
      <c r="N375">
        <v>0</v>
      </c>
      <c r="O375">
        <v>0</v>
      </c>
      <c r="P375">
        <v>0</v>
      </c>
      <c r="Q375">
        <v>0</v>
      </c>
      <c r="R375">
        <v>0</v>
      </c>
      <c r="S375" t="e">
        <f t="shared" si="122"/>
        <v>#DIV/0!</v>
      </c>
      <c r="T375">
        <v>0</v>
      </c>
      <c r="U375">
        <v>0</v>
      </c>
      <c r="V375">
        <v>0</v>
      </c>
      <c r="W375">
        <v>0</v>
      </c>
      <c r="X375">
        <v>0</v>
      </c>
      <c r="Y375" t="e">
        <f t="shared" si="123"/>
        <v>#DIV/0!</v>
      </c>
      <c r="Z375">
        <v>0</v>
      </c>
      <c r="AA375">
        <v>0</v>
      </c>
      <c r="AB375">
        <v>0</v>
      </c>
      <c r="AC375">
        <v>0</v>
      </c>
      <c r="AD375">
        <v>0</v>
      </c>
      <c r="AE375" t="e">
        <f t="shared" si="124"/>
        <v>#DIV/0!</v>
      </c>
      <c r="AF375">
        <v>0</v>
      </c>
      <c r="AG375">
        <v>0</v>
      </c>
      <c r="AH375">
        <v>0</v>
      </c>
      <c r="AI375">
        <v>0</v>
      </c>
      <c r="AJ375">
        <v>0</v>
      </c>
      <c r="AK375" t="e">
        <f t="shared" si="125"/>
        <v>#DIV/0!</v>
      </c>
      <c r="AL375">
        <v>0</v>
      </c>
      <c r="AM375">
        <v>0</v>
      </c>
      <c r="AN375">
        <v>0</v>
      </c>
      <c r="AO375">
        <v>0</v>
      </c>
      <c r="AP375">
        <v>0</v>
      </c>
      <c r="AQ375" t="e">
        <f t="shared" si="126"/>
        <v>#DIV/0!</v>
      </c>
      <c r="AR375">
        <v>0</v>
      </c>
      <c r="AS375">
        <v>0</v>
      </c>
      <c r="AT375">
        <v>0</v>
      </c>
      <c r="AU375">
        <v>0</v>
      </c>
      <c r="AV375">
        <v>0</v>
      </c>
      <c r="AW375" t="e">
        <f t="shared" si="127"/>
        <v>#DIV/0!</v>
      </c>
      <c r="AX375">
        <v>0</v>
      </c>
      <c r="AY375">
        <v>0</v>
      </c>
      <c r="AZ375">
        <v>0</v>
      </c>
      <c r="BA375">
        <v>0</v>
      </c>
      <c r="BB375">
        <v>0</v>
      </c>
      <c r="BC375" t="e">
        <f t="shared" si="128"/>
        <v>#DIV/0!</v>
      </c>
      <c r="BD375">
        <v>0</v>
      </c>
      <c r="BE375">
        <v>0</v>
      </c>
      <c r="BF375">
        <v>0</v>
      </c>
      <c r="BG375">
        <v>0</v>
      </c>
      <c r="BH375">
        <v>0</v>
      </c>
      <c r="BI375" t="e">
        <f t="shared" si="129"/>
        <v>#DIV/0!</v>
      </c>
      <c r="BJ375">
        <v>0</v>
      </c>
      <c r="BK375">
        <v>0</v>
      </c>
      <c r="BL375">
        <v>0</v>
      </c>
      <c r="BM375">
        <v>0</v>
      </c>
      <c r="BN375">
        <v>0</v>
      </c>
      <c r="BO375" t="e">
        <f t="shared" si="130"/>
        <v>#DIV/0!</v>
      </c>
      <c r="BP375">
        <v>0</v>
      </c>
      <c r="BQ375">
        <v>0</v>
      </c>
      <c r="BR375">
        <v>0</v>
      </c>
      <c r="BS375">
        <v>0</v>
      </c>
      <c r="BT375">
        <v>0</v>
      </c>
      <c r="BU375" t="e">
        <f t="shared" si="131"/>
        <v>#DIV/0!</v>
      </c>
      <c r="BV375">
        <v>0</v>
      </c>
    </row>
    <row r="376" spans="2:74">
      <c r="B376" t="s">
        <v>280</v>
      </c>
      <c r="C376">
        <v>0</v>
      </c>
      <c r="D376">
        <v>0</v>
      </c>
      <c r="E376">
        <v>0</v>
      </c>
      <c r="F376">
        <v>0</v>
      </c>
      <c r="G376" t="e">
        <f t="shared" si="120"/>
        <v>#DIV/0!</v>
      </c>
      <c r="H376">
        <v>0</v>
      </c>
      <c r="I376">
        <v>0</v>
      </c>
      <c r="J376">
        <v>0</v>
      </c>
      <c r="K376">
        <v>0</v>
      </c>
      <c r="L376">
        <v>0</v>
      </c>
      <c r="M376" t="e">
        <f t="shared" si="121"/>
        <v>#DIV/0!</v>
      </c>
      <c r="N376">
        <v>0</v>
      </c>
      <c r="O376">
        <v>0</v>
      </c>
      <c r="P376">
        <v>0</v>
      </c>
      <c r="Q376">
        <v>0</v>
      </c>
      <c r="R376">
        <v>0</v>
      </c>
      <c r="S376" t="e">
        <f t="shared" si="122"/>
        <v>#DIV/0!</v>
      </c>
      <c r="T376">
        <v>0</v>
      </c>
      <c r="U376">
        <v>0</v>
      </c>
      <c r="V376">
        <v>0</v>
      </c>
      <c r="W376">
        <v>0</v>
      </c>
      <c r="X376">
        <v>0</v>
      </c>
      <c r="Y376" t="e">
        <f t="shared" si="123"/>
        <v>#DIV/0!</v>
      </c>
      <c r="Z376">
        <v>0</v>
      </c>
      <c r="AA376">
        <v>0</v>
      </c>
      <c r="AB376">
        <v>0</v>
      </c>
      <c r="AC376">
        <v>0</v>
      </c>
      <c r="AD376">
        <v>0</v>
      </c>
      <c r="AE376" t="e">
        <f t="shared" si="124"/>
        <v>#DIV/0!</v>
      </c>
      <c r="AF376">
        <v>0</v>
      </c>
      <c r="AG376">
        <v>0</v>
      </c>
      <c r="AH376">
        <v>0</v>
      </c>
      <c r="AI376">
        <v>0</v>
      </c>
      <c r="AJ376">
        <v>0</v>
      </c>
      <c r="AK376" t="e">
        <f t="shared" si="125"/>
        <v>#DIV/0!</v>
      </c>
      <c r="AL376">
        <v>0</v>
      </c>
      <c r="AM376">
        <v>0</v>
      </c>
      <c r="AN376">
        <v>0</v>
      </c>
      <c r="AO376">
        <v>0</v>
      </c>
      <c r="AP376">
        <v>0</v>
      </c>
      <c r="AQ376" t="e">
        <f t="shared" si="126"/>
        <v>#DIV/0!</v>
      </c>
      <c r="AR376">
        <v>0</v>
      </c>
      <c r="AS376">
        <v>0</v>
      </c>
      <c r="AT376">
        <v>0</v>
      </c>
      <c r="AU376">
        <v>0</v>
      </c>
      <c r="AV376">
        <v>0</v>
      </c>
      <c r="AW376" t="e">
        <f t="shared" si="127"/>
        <v>#DIV/0!</v>
      </c>
      <c r="AX376">
        <v>0</v>
      </c>
      <c r="AY376">
        <v>0</v>
      </c>
      <c r="AZ376">
        <v>0</v>
      </c>
      <c r="BA376">
        <v>0</v>
      </c>
      <c r="BB376">
        <v>0</v>
      </c>
      <c r="BC376" t="e">
        <f t="shared" si="128"/>
        <v>#DIV/0!</v>
      </c>
      <c r="BD376">
        <v>0</v>
      </c>
      <c r="BE376">
        <v>0</v>
      </c>
      <c r="BF376">
        <v>0</v>
      </c>
      <c r="BG376">
        <v>0</v>
      </c>
      <c r="BH376">
        <v>0</v>
      </c>
      <c r="BI376" t="e">
        <f t="shared" si="129"/>
        <v>#DIV/0!</v>
      </c>
      <c r="BJ376">
        <v>0</v>
      </c>
      <c r="BK376">
        <v>0</v>
      </c>
      <c r="BL376">
        <v>0</v>
      </c>
      <c r="BM376">
        <v>0</v>
      </c>
      <c r="BN376">
        <v>0</v>
      </c>
      <c r="BO376" t="e">
        <f t="shared" si="130"/>
        <v>#DIV/0!</v>
      </c>
      <c r="BP376">
        <v>0</v>
      </c>
      <c r="BQ376">
        <v>0</v>
      </c>
      <c r="BR376">
        <v>0</v>
      </c>
      <c r="BS376">
        <v>0</v>
      </c>
      <c r="BT376">
        <v>0</v>
      </c>
      <c r="BU376" t="e">
        <f t="shared" si="131"/>
        <v>#DIV/0!</v>
      </c>
      <c r="BV376">
        <v>0</v>
      </c>
    </row>
    <row r="377" spans="2:74">
      <c r="B377" t="s">
        <v>282</v>
      </c>
      <c r="C377">
        <v>0</v>
      </c>
      <c r="D377">
        <v>0</v>
      </c>
      <c r="E377">
        <v>0</v>
      </c>
      <c r="F377">
        <v>0</v>
      </c>
      <c r="G377" t="e">
        <f t="shared" si="120"/>
        <v>#DIV/0!</v>
      </c>
      <c r="H377">
        <v>0</v>
      </c>
      <c r="I377">
        <v>0</v>
      </c>
      <c r="J377">
        <v>0</v>
      </c>
      <c r="K377">
        <v>0</v>
      </c>
      <c r="L377">
        <v>0</v>
      </c>
      <c r="M377" t="e">
        <f t="shared" si="121"/>
        <v>#DIV/0!</v>
      </c>
      <c r="N377">
        <v>0</v>
      </c>
      <c r="O377">
        <v>0</v>
      </c>
      <c r="P377">
        <v>0</v>
      </c>
      <c r="Q377">
        <v>0</v>
      </c>
      <c r="R377">
        <v>0</v>
      </c>
      <c r="S377" t="e">
        <f t="shared" si="122"/>
        <v>#DIV/0!</v>
      </c>
      <c r="T377">
        <v>0</v>
      </c>
      <c r="U377">
        <v>0</v>
      </c>
      <c r="V377">
        <v>0</v>
      </c>
      <c r="W377">
        <v>0</v>
      </c>
      <c r="X377">
        <v>0</v>
      </c>
      <c r="Y377" t="e">
        <f t="shared" si="123"/>
        <v>#DIV/0!</v>
      </c>
      <c r="Z377">
        <v>0</v>
      </c>
      <c r="AA377">
        <v>0</v>
      </c>
      <c r="AB377">
        <v>0</v>
      </c>
      <c r="AC377">
        <v>0</v>
      </c>
      <c r="AD377">
        <v>0</v>
      </c>
      <c r="AE377" t="e">
        <f t="shared" si="124"/>
        <v>#DIV/0!</v>
      </c>
      <c r="AF377">
        <v>0</v>
      </c>
      <c r="AG377">
        <v>0</v>
      </c>
      <c r="AH377">
        <v>0</v>
      </c>
      <c r="AI377">
        <v>0</v>
      </c>
      <c r="AJ377">
        <v>0</v>
      </c>
      <c r="AK377" t="e">
        <f t="shared" si="125"/>
        <v>#DIV/0!</v>
      </c>
      <c r="AL377">
        <v>0</v>
      </c>
      <c r="AM377">
        <v>0</v>
      </c>
      <c r="AN377">
        <v>0</v>
      </c>
      <c r="AO377">
        <v>0</v>
      </c>
      <c r="AP377">
        <v>0</v>
      </c>
      <c r="AQ377" t="e">
        <f t="shared" si="126"/>
        <v>#DIV/0!</v>
      </c>
      <c r="AR377">
        <v>0</v>
      </c>
      <c r="AS377">
        <v>0</v>
      </c>
      <c r="AT377">
        <v>0</v>
      </c>
      <c r="AU377">
        <v>0</v>
      </c>
      <c r="AV377">
        <v>0</v>
      </c>
      <c r="AW377" t="e">
        <f t="shared" si="127"/>
        <v>#DIV/0!</v>
      </c>
      <c r="AX377">
        <v>0</v>
      </c>
      <c r="AY377">
        <v>0</v>
      </c>
      <c r="AZ377">
        <v>0</v>
      </c>
      <c r="BA377">
        <v>0</v>
      </c>
      <c r="BB377">
        <v>0</v>
      </c>
      <c r="BC377" t="e">
        <f t="shared" si="128"/>
        <v>#DIV/0!</v>
      </c>
      <c r="BD377">
        <v>0</v>
      </c>
      <c r="BE377">
        <v>0</v>
      </c>
      <c r="BF377">
        <v>0</v>
      </c>
      <c r="BG377">
        <v>0</v>
      </c>
      <c r="BH377">
        <v>0</v>
      </c>
      <c r="BI377" t="e">
        <f t="shared" si="129"/>
        <v>#DIV/0!</v>
      </c>
      <c r="BJ377">
        <v>0</v>
      </c>
      <c r="BK377">
        <v>0</v>
      </c>
      <c r="BL377">
        <v>0</v>
      </c>
      <c r="BM377">
        <v>0</v>
      </c>
      <c r="BN377">
        <v>0</v>
      </c>
      <c r="BO377" t="e">
        <f t="shared" si="130"/>
        <v>#DIV/0!</v>
      </c>
      <c r="BP377">
        <v>0</v>
      </c>
      <c r="BQ377">
        <v>0</v>
      </c>
      <c r="BR377">
        <v>0</v>
      </c>
      <c r="BS377">
        <v>0</v>
      </c>
      <c r="BT377">
        <v>0</v>
      </c>
      <c r="BU377" t="e">
        <f t="shared" si="131"/>
        <v>#DIV/0!</v>
      </c>
      <c r="BV377">
        <v>0</v>
      </c>
    </row>
    <row r="378" spans="2:74">
      <c r="B378" t="s">
        <v>283</v>
      </c>
      <c r="C378">
        <v>0</v>
      </c>
      <c r="D378">
        <v>0</v>
      </c>
      <c r="E378">
        <v>0</v>
      </c>
      <c r="F378">
        <v>0</v>
      </c>
      <c r="G378" t="e">
        <f t="shared" si="120"/>
        <v>#DIV/0!</v>
      </c>
      <c r="H378">
        <v>0</v>
      </c>
      <c r="I378">
        <v>0</v>
      </c>
      <c r="J378">
        <v>0</v>
      </c>
      <c r="K378">
        <v>0</v>
      </c>
      <c r="L378">
        <v>0</v>
      </c>
      <c r="M378" t="e">
        <f t="shared" si="121"/>
        <v>#DIV/0!</v>
      </c>
      <c r="N378">
        <v>0</v>
      </c>
      <c r="O378">
        <v>0</v>
      </c>
      <c r="P378">
        <v>0</v>
      </c>
      <c r="Q378">
        <v>0</v>
      </c>
      <c r="R378">
        <v>0</v>
      </c>
      <c r="S378" t="e">
        <f t="shared" si="122"/>
        <v>#DIV/0!</v>
      </c>
      <c r="T378">
        <v>0</v>
      </c>
      <c r="U378">
        <v>0</v>
      </c>
      <c r="V378">
        <v>0</v>
      </c>
      <c r="W378">
        <v>0</v>
      </c>
      <c r="X378">
        <v>0</v>
      </c>
      <c r="Y378" t="e">
        <f t="shared" si="123"/>
        <v>#DIV/0!</v>
      </c>
      <c r="Z378">
        <v>0</v>
      </c>
      <c r="AA378">
        <v>0</v>
      </c>
      <c r="AB378">
        <v>0</v>
      </c>
      <c r="AC378">
        <v>0</v>
      </c>
      <c r="AD378">
        <v>0</v>
      </c>
      <c r="AE378" t="e">
        <f t="shared" si="124"/>
        <v>#DIV/0!</v>
      </c>
      <c r="AF378">
        <v>0</v>
      </c>
      <c r="AG378">
        <v>0</v>
      </c>
      <c r="AH378">
        <v>0</v>
      </c>
      <c r="AI378">
        <v>0</v>
      </c>
      <c r="AJ378">
        <v>0</v>
      </c>
      <c r="AK378" t="e">
        <f t="shared" si="125"/>
        <v>#DIV/0!</v>
      </c>
      <c r="AL378">
        <v>0</v>
      </c>
      <c r="AM378">
        <v>0</v>
      </c>
      <c r="AN378">
        <v>0</v>
      </c>
      <c r="AO378">
        <v>0</v>
      </c>
      <c r="AP378">
        <v>0</v>
      </c>
      <c r="AQ378" t="e">
        <f t="shared" si="126"/>
        <v>#DIV/0!</v>
      </c>
      <c r="AR378">
        <v>0</v>
      </c>
      <c r="AS378">
        <v>0</v>
      </c>
      <c r="AT378">
        <v>0</v>
      </c>
      <c r="AU378">
        <v>0</v>
      </c>
      <c r="AV378">
        <v>0</v>
      </c>
      <c r="AW378" t="e">
        <f t="shared" si="127"/>
        <v>#DIV/0!</v>
      </c>
      <c r="AX378">
        <v>0</v>
      </c>
      <c r="AY378">
        <v>0</v>
      </c>
      <c r="AZ378">
        <v>0</v>
      </c>
      <c r="BA378">
        <v>0</v>
      </c>
      <c r="BB378">
        <v>0</v>
      </c>
      <c r="BC378" t="e">
        <f t="shared" si="128"/>
        <v>#DIV/0!</v>
      </c>
      <c r="BD378">
        <v>0</v>
      </c>
      <c r="BE378">
        <v>0</v>
      </c>
      <c r="BF378">
        <v>0</v>
      </c>
      <c r="BG378">
        <v>0</v>
      </c>
      <c r="BH378">
        <v>0</v>
      </c>
      <c r="BI378" t="e">
        <f t="shared" si="129"/>
        <v>#DIV/0!</v>
      </c>
      <c r="BJ378">
        <v>0</v>
      </c>
      <c r="BK378">
        <v>0</v>
      </c>
      <c r="BL378">
        <v>0</v>
      </c>
      <c r="BM378">
        <v>0</v>
      </c>
      <c r="BN378">
        <v>0</v>
      </c>
      <c r="BO378" t="e">
        <f t="shared" si="130"/>
        <v>#DIV/0!</v>
      </c>
      <c r="BP378">
        <v>0</v>
      </c>
      <c r="BQ378">
        <v>0</v>
      </c>
      <c r="BR378">
        <v>0</v>
      </c>
      <c r="BS378">
        <v>0</v>
      </c>
      <c r="BT378">
        <v>0</v>
      </c>
      <c r="BU378" t="e">
        <f t="shared" si="131"/>
        <v>#DIV/0!</v>
      </c>
      <c r="BV378">
        <v>0</v>
      </c>
    </row>
    <row r="379" spans="2:74">
      <c r="B379" t="s">
        <v>284</v>
      </c>
      <c r="C379">
        <v>0</v>
      </c>
      <c r="D379">
        <v>0</v>
      </c>
      <c r="E379">
        <v>0</v>
      </c>
      <c r="F379">
        <v>0</v>
      </c>
      <c r="G379" t="e">
        <f t="shared" si="120"/>
        <v>#DIV/0!</v>
      </c>
      <c r="H379">
        <v>0</v>
      </c>
      <c r="I379">
        <v>0</v>
      </c>
      <c r="J379">
        <v>0</v>
      </c>
      <c r="K379">
        <v>0</v>
      </c>
      <c r="L379">
        <v>0</v>
      </c>
      <c r="M379" t="e">
        <f t="shared" si="121"/>
        <v>#DIV/0!</v>
      </c>
      <c r="N379">
        <v>0</v>
      </c>
      <c r="O379">
        <v>0</v>
      </c>
      <c r="P379">
        <v>0</v>
      </c>
      <c r="Q379">
        <v>0</v>
      </c>
      <c r="R379">
        <v>0</v>
      </c>
      <c r="S379" t="e">
        <f t="shared" si="122"/>
        <v>#DIV/0!</v>
      </c>
      <c r="T379">
        <v>0</v>
      </c>
      <c r="U379">
        <v>0</v>
      </c>
      <c r="V379">
        <v>0</v>
      </c>
      <c r="W379">
        <v>0</v>
      </c>
      <c r="X379">
        <v>0</v>
      </c>
      <c r="Y379" t="e">
        <f t="shared" si="123"/>
        <v>#DIV/0!</v>
      </c>
      <c r="Z379">
        <v>0</v>
      </c>
      <c r="AA379">
        <v>0</v>
      </c>
      <c r="AB379">
        <v>0</v>
      </c>
      <c r="AC379">
        <v>0</v>
      </c>
      <c r="AD379">
        <v>0</v>
      </c>
      <c r="AE379" t="e">
        <f t="shared" si="124"/>
        <v>#DIV/0!</v>
      </c>
      <c r="AF379">
        <v>0</v>
      </c>
      <c r="AG379">
        <v>0</v>
      </c>
      <c r="AH379">
        <v>0</v>
      </c>
      <c r="AI379">
        <v>0</v>
      </c>
      <c r="AJ379">
        <v>0</v>
      </c>
      <c r="AK379" t="e">
        <f t="shared" si="125"/>
        <v>#DIV/0!</v>
      </c>
      <c r="AL379">
        <v>0</v>
      </c>
      <c r="AM379">
        <v>0</v>
      </c>
      <c r="AN379">
        <v>0</v>
      </c>
      <c r="AO379">
        <v>0</v>
      </c>
      <c r="AP379">
        <v>0</v>
      </c>
      <c r="AQ379" t="e">
        <f t="shared" si="126"/>
        <v>#DIV/0!</v>
      </c>
      <c r="AR379">
        <v>0</v>
      </c>
      <c r="AS379">
        <v>0</v>
      </c>
      <c r="AT379">
        <v>0</v>
      </c>
      <c r="AU379">
        <v>0</v>
      </c>
      <c r="AV379">
        <v>0</v>
      </c>
      <c r="AW379" t="e">
        <f t="shared" si="127"/>
        <v>#DIV/0!</v>
      </c>
      <c r="AX379">
        <v>0</v>
      </c>
      <c r="AY379">
        <v>0</v>
      </c>
      <c r="AZ379">
        <v>0</v>
      </c>
      <c r="BA379">
        <v>0</v>
      </c>
      <c r="BB379">
        <v>0</v>
      </c>
      <c r="BC379" t="e">
        <f t="shared" si="128"/>
        <v>#DIV/0!</v>
      </c>
      <c r="BD379">
        <v>0</v>
      </c>
      <c r="BE379">
        <v>0</v>
      </c>
      <c r="BF379">
        <v>0</v>
      </c>
      <c r="BG379">
        <v>0</v>
      </c>
      <c r="BH379">
        <v>0</v>
      </c>
      <c r="BI379" t="e">
        <f t="shared" si="129"/>
        <v>#DIV/0!</v>
      </c>
      <c r="BJ379">
        <v>0</v>
      </c>
      <c r="BK379">
        <v>0</v>
      </c>
      <c r="BL379">
        <v>0</v>
      </c>
      <c r="BM379">
        <v>0</v>
      </c>
      <c r="BN379">
        <v>0</v>
      </c>
      <c r="BO379" t="e">
        <f t="shared" si="130"/>
        <v>#DIV/0!</v>
      </c>
      <c r="BP379">
        <v>0</v>
      </c>
      <c r="BQ379">
        <v>0</v>
      </c>
      <c r="BR379">
        <v>0</v>
      </c>
      <c r="BS379">
        <v>0</v>
      </c>
      <c r="BT379">
        <v>0</v>
      </c>
      <c r="BU379" t="e">
        <f t="shared" si="131"/>
        <v>#DIV/0!</v>
      </c>
      <c r="BV379">
        <v>0</v>
      </c>
    </row>
    <row r="380" spans="2:74">
      <c r="B380" t="s">
        <v>285</v>
      </c>
      <c r="C380">
        <v>0</v>
      </c>
      <c r="D380">
        <v>0</v>
      </c>
      <c r="E380">
        <v>0</v>
      </c>
      <c r="F380">
        <v>0</v>
      </c>
      <c r="G380" t="e">
        <f t="shared" si="120"/>
        <v>#DIV/0!</v>
      </c>
      <c r="H380">
        <v>0</v>
      </c>
      <c r="I380">
        <v>0</v>
      </c>
      <c r="J380">
        <v>0</v>
      </c>
      <c r="K380">
        <v>0</v>
      </c>
      <c r="L380">
        <v>0</v>
      </c>
      <c r="M380" t="e">
        <f t="shared" si="121"/>
        <v>#DIV/0!</v>
      </c>
      <c r="N380">
        <v>0</v>
      </c>
      <c r="O380">
        <v>0</v>
      </c>
      <c r="P380">
        <v>0</v>
      </c>
      <c r="Q380">
        <v>0</v>
      </c>
      <c r="R380">
        <v>0</v>
      </c>
      <c r="S380" t="e">
        <f t="shared" si="122"/>
        <v>#DIV/0!</v>
      </c>
      <c r="T380">
        <v>0</v>
      </c>
      <c r="U380">
        <v>0</v>
      </c>
      <c r="V380">
        <v>0</v>
      </c>
      <c r="W380">
        <v>0</v>
      </c>
      <c r="X380">
        <v>0</v>
      </c>
      <c r="Y380" t="e">
        <f t="shared" si="123"/>
        <v>#DIV/0!</v>
      </c>
      <c r="Z380">
        <v>0</v>
      </c>
      <c r="AA380">
        <v>0</v>
      </c>
      <c r="AB380">
        <v>0</v>
      </c>
      <c r="AC380">
        <v>0</v>
      </c>
      <c r="AD380">
        <v>0</v>
      </c>
      <c r="AE380" t="e">
        <f t="shared" si="124"/>
        <v>#DIV/0!</v>
      </c>
      <c r="AF380">
        <v>0</v>
      </c>
      <c r="AG380">
        <v>0</v>
      </c>
      <c r="AH380">
        <v>0</v>
      </c>
      <c r="AI380">
        <v>0</v>
      </c>
      <c r="AJ380">
        <v>0</v>
      </c>
      <c r="AK380" t="e">
        <f t="shared" si="125"/>
        <v>#DIV/0!</v>
      </c>
      <c r="AL380">
        <v>0</v>
      </c>
      <c r="AM380">
        <v>0</v>
      </c>
      <c r="AN380">
        <v>0</v>
      </c>
      <c r="AO380">
        <v>0</v>
      </c>
      <c r="AP380">
        <v>0</v>
      </c>
      <c r="AQ380" t="e">
        <f t="shared" si="126"/>
        <v>#DIV/0!</v>
      </c>
      <c r="AR380">
        <v>0</v>
      </c>
      <c r="AS380">
        <v>0</v>
      </c>
      <c r="AT380">
        <v>0</v>
      </c>
      <c r="AU380">
        <v>0</v>
      </c>
      <c r="AV380">
        <v>0</v>
      </c>
      <c r="AW380" t="e">
        <f t="shared" si="127"/>
        <v>#DIV/0!</v>
      </c>
      <c r="AX380">
        <v>0</v>
      </c>
      <c r="AY380">
        <v>0</v>
      </c>
      <c r="AZ380">
        <v>0</v>
      </c>
      <c r="BA380">
        <v>0</v>
      </c>
      <c r="BB380">
        <v>0</v>
      </c>
      <c r="BC380" t="e">
        <f t="shared" si="128"/>
        <v>#DIV/0!</v>
      </c>
      <c r="BD380">
        <v>0</v>
      </c>
      <c r="BE380">
        <v>0</v>
      </c>
      <c r="BF380">
        <v>0</v>
      </c>
      <c r="BG380">
        <v>0</v>
      </c>
      <c r="BH380">
        <v>0</v>
      </c>
      <c r="BI380" t="e">
        <f t="shared" si="129"/>
        <v>#DIV/0!</v>
      </c>
      <c r="BJ380">
        <v>0</v>
      </c>
      <c r="BK380">
        <v>0</v>
      </c>
      <c r="BL380">
        <v>0</v>
      </c>
      <c r="BM380">
        <v>0</v>
      </c>
      <c r="BN380">
        <v>0</v>
      </c>
      <c r="BO380" t="e">
        <f t="shared" si="130"/>
        <v>#DIV/0!</v>
      </c>
      <c r="BP380">
        <v>0</v>
      </c>
      <c r="BQ380">
        <v>0</v>
      </c>
      <c r="BR380">
        <v>0</v>
      </c>
      <c r="BS380">
        <v>0</v>
      </c>
      <c r="BT380">
        <v>0</v>
      </c>
      <c r="BU380" t="e">
        <f t="shared" si="131"/>
        <v>#DIV/0!</v>
      </c>
      <c r="BV380">
        <v>0</v>
      </c>
    </row>
    <row r="381" spans="2:74">
      <c r="B381" t="s">
        <v>286</v>
      </c>
      <c r="C381">
        <v>0</v>
      </c>
      <c r="D381">
        <v>0</v>
      </c>
      <c r="E381">
        <v>0</v>
      </c>
      <c r="F381">
        <v>0</v>
      </c>
      <c r="G381" t="e">
        <f t="shared" si="120"/>
        <v>#DIV/0!</v>
      </c>
      <c r="H381">
        <v>0</v>
      </c>
      <c r="I381">
        <v>0</v>
      </c>
      <c r="J381">
        <v>0</v>
      </c>
      <c r="K381">
        <v>0</v>
      </c>
      <c r="L381">
        <v>0</v>
      </c>
      <c r="M381" t="e">
        <f t="shared" si="121"/>
        <v>#DIV/0!</v>
      </c>
      <c r="N381">
        <v>0</v>
      </c>
      <c r="O381">
        <v>0</v>
      </c>
      <c r="P381">
        <v>0</v>
      </c>
      <c r="Q381">
        <v>0</v>
      </c>
      <c r="R381">
        <v>0</v>
      </c>
      <c r="S381" t="e">
        <f t="shared" si="122"/>
        <v>#DIV/0!</v>
      </c>
      <c r="T381">
        <v>0</v>
      </c>
      <c r="U381">
        <v>0</v>
      </c>
      <c r="V381">
        <v>0</v>
      </c>
      <c r="W381">
        <v>0</v>
      </c>
      <c r="X381">
        <v>0</v>
      </c>
      <c r="Y381" t="e">
        <f t="shared" si="123"/>
        <v>#DIV/0!</v>
      </c>
      <c r="Z381">
        <v>0</v>
      </c>
      <c r="AA381">
        <v>0</v>
      </c>
      <c r="AB381">
        <v>0</v>
      </c>
      <c r="AC381">
        <v>0</v>
      </c>
      <c r="AD381">
        <v>0</v>
      </c>
      <c r="AE381" t="e">
        <f t="shared" si="124"/>
        <v>#DIV/0!</v>
      </c>
      <c r="AF381">
        <v>0</v>
      </c>
      <c r="AG381">
        <v>0</v>
      </c>
      <c r="AH381">
        <v>0</v>
      </c>
      <c r="AI381">
        <v>0</v>
      </c>
      <c r="AJ381">
        <v>0</v>
      </c>
      <c r="AK381" t="e">
        <f t="shared" si="125"/>
        <v>#DIV/0!</v>
      </c>
      <c r="AL381">
        <v>0</v>
      </c>
      <c r="AM381">
        <v>0</v>
      </c>
      <c r="AN381">
        <v>0</v>
      </c>
      <c r="AO381">
        <v>0</v>
      </c>
      <c r="AP381">
        <v>0</v>
      </c>
      <c r="AQ381" t="e">
        <f t="shared" si="126"/>
        <v>#DIV/0!</v>
      </c>
      <c r="AR381">
        <v>0</v>
      </c>
      <c r="AS381">
        <v>0</v>
      </c>
      <c r="AT381">
        <v>0</v>
      </c>
      <c r="AU381">
        <v>0</v>
      </c>
      <c r="AV381">
        <v>0</v>
      </c>
      <c r="AW381" t="e">
        <f t="shared" si="127"/>
        <v>#DIV/0!</v>
      </c>
      <c r="AX381">
        <v>0</v>
      </c>
      <c r="AY381">
        <v>0</v>
      </c>
      <c r="AZ381">
        <v>0</v>
      </c>
      <c r="BA381">
        <v>0</v>
      </c>
      <c r="BB381">
        <v>0</v>
      </c>
      <c r="BC381" t="e">
        <f t="shared" si="128"/>
        <v>#DIV/0!</v>
      </c>
      <c r="BD381">
        <v>0</v>
      </c>
      <c r="BE381">
        <v>0</v>
      </c>
      <c r="BF381">
        <v>0</v>
      </c>
      <c r="BG381">
        <v>0</v>
      </c>
      <c r="BH381">
        <v>0</v>
      </c>
      <c r="BI381" t="e">
        <f t="shared" si="129"/>
        <v>#DIV/0!</v>
      </c>
      <c r="BJ381">
        <v>0</v>
      </c>
      <c r="BK381">
        <v>0</v>
      </c>
      <c r="BL381">
        <v>0</v>
      </c>
      <c r="BM381">
        <v>0</v>
      </c>
      <c r="BN381">
        <v>0</v>
      </c>
      <c r="BO381" t="e">
        <f t="shared" si="130"/>
        <v>#DIV/0!</v>
      </c>
      <c r="BP381">
        <v>0</v>
      </c>
      <c r="BQ381">
        <v>0</v>
      </c>
      <c r="BR381">
        <v>0</v>
      </c>
      <c r="BS381">
        <v>0</v>
      </c>
      <c r="BT381">
        <v>0</v>
      </c>
      <c r="BU381" t="e">
        <f t="shared" si="131"/>
        <v>#DIV/0!</v>
      </c>
      <c r="BV381">
        <v>0</v>
      </c>
    </row>
    <row r="382" spans="2:74">
      <c r="B382" t="s">
        <v>210</v>
      </c>
      <c r="C382">
        <v>0</v>
      </c>
      <c r="D382">
        <v>0</v>
      </c>
      <c r="E382">
        <v>0</v>
      </c>
      <c r="F382">
        <v>0</v>
      </c>
      <c r="G382" t="e">
        <f t="shared" si="120"/>
        <v>#DIV/0!</v>
      </c>
      <c r="H382">
        <v>0</v>
      </c>
      <c r="I382">
        <v>0</v>
      </c>
      <c r="J382">
        <v>0</v>
      </c>
      <c r="K382">
        <v>0</v>
      </c>
      <c r="L382">
        <v>0</v>
      </c>
      <c r="M382" t="e">
        <f t="shared" si="121"/>
        <v>#DIV/0!</v>
      </c>
      <c r="N382">
        <v>0</v>
      </c>
      <c r="O382">
        <v>0</v>
      </c>
      <c r="P382">
        <v>0</v>
      </c>
      <c r="Q382">
        <v>0</v>
      </c>
      <c r="R382">
        <v>0</v>
      </c>
      <c r="S382" t="e">
        <f t="shared" si="122"/>
        <v>#DIV/0!</v>
      </c>
      <c r="T382">
        <v>0</v>
      </c>
      <c r="U382">
        <v>0</v>
      </c>
      <c r="V382">
        <v>0</v>
      </c>
      <c r="W382">
        <v>0</v>
      </c>
      <c r="X382">
        <v>0</v>
      </c>
      <c r="Y382" t="e">
        <f t="shared" si="123"/>
        <v>#DIV/0!</v>
      </c>
      <c r="Z382">
        <v>0</v>
      </c>
      <c r="AA382">
        <v>0</v>
      </c>
      <c r="AB382">
        <v>0</v>
      </c>
      <c r="AC382">
        <v>0</v>
      </c>
      <c r="AD382">
        <v>0</v>
      </c>
      <c r="AE382" t="e">
        <f t="shared" si="124"/>
        <v>#DIV/0!</v>
      </c>
      <c r="AF382">
        <v>0</v>
      </c>
      <c r="AG382">
        <v>0</v>
      </c>
      <c r="AH382">
        <v>0</v>
      </c>
      <c r="AI382">
        <v>0</v>
      </c>
      <c r="AJ382">
        <v>0</v>
      </c>
      <c r="AK382" t="e">
        <f t="shared" si="125"/>
        <v>#DIV/0!</v>
      </c>
      <c r="AL382">
        <v>0</v>
      </c>
      <c r="AM382">
        <v>0</v>
      </c>
      <c r="AN382">
        <v>0</v>
      </c>
      <c r="AO382">
        <v>0</v>
      </c>
      <c r="AP382">
        <v>0</v>
      </c>
      <c r="AQ382" t="e">
        <f t="shared" si="126"/>
        <v>#DIV/0!</v>
      </c>
      <c r="AR382">
        <v>0</v>
      </c>
      <c r="AS382">
        <v>0</v>
      </c>
      <c r="AT382">
        <v>0</v>
      </c>
      <c r="AU382">
        <v>0</v>
      </c>
      <c r="AV382">
        <v>0</v>
      </c>
      <c r="AW382" t="e">
        <f t="shared" si="127"/>
        <v>#DIV/0!</v>
      </c>
      <c r="AX382">
        <v>0</v>
      </c>
      <c r="AY382">
        <v>0</v>
      </c>
      <c r="AZ382">
        <v>0</v>
      </c>
      <c r="BA382">
        <v>0</v>
      </c>
      <c r="BB382">
        <v>0</v>
      </c>
      <c r="BC382" t="e">
        <f t="shared" si="128"/>
        <v>#DIV/0!</v>
      </c>
      <c r="BD382">
        <v>0</v>
      </c>
      <c r="BE382">
        <v>0</v>
      </c>
      <c r="BF382">
        <v>0</v>
      </c>
      <c r="BG382">
        <v>0</v>
      </c>
      <c r="BH382">
        <v>0</v>
      </c>
      <c r="BI382" t="e">
        <f t="shared" si="129"/>
        <v>#DIV/0!</v>
      </c>
      <c r="BJ382">
        <v>0</v>
      </c>
      <c r="BK382">
        <v>0</v>
      </c>
      <c r="BL382">
        <v>0</v>
      </c>
      <c r="BM382">
        <v>0</v>
      </c>
      <c r="BN382">
        <v>0</v>
      </c>
      <c r="BO382" t="e">
        <f t="shared" si="130"/>
        <v>#DIV/0!</v>
      </c>
      <c r="BP382">
        <v>0</v>
      </c>
      <c r="BQ382">
        <v>0</v>
      </c>
      <c r="BR382">
        <v>0</v>
      </c>
      <c r="BS382">
        <v>0</v>
      </c>
      <c r="BT382">
        <v>0</v>
      </c>
      <c r="BU382" t="e">
        <f t="shared" si="131"/>
        <v>#DIV/0!</v>
      </c>
      <c r="BV382">
        <v>0</v>
      </c>
    </row>
    <row r="383" spans="2:74">
      <c r="B383" t="s">
        <v>780</v>
      </c>
      <c r="C383">
        <v>0</v>
      </c>
      <c r="D383">
        <v>0</v>
      </c>
      <c r="E383">
        <v>0</v>
      </c>
      <c r="F383">
        <v>0</v>
      </c>
      <c r="G383" t="e">
        <f t="shared" si="120"/>
        <v>#DIV/0!</v>
      </c>
      <c r="H383">
        <v>0</v>
      </c>
      <c r="I383">
        <v>0</v>
      </c>
      <c r="J383">
        <v>0</v>
      </c>
      <c r="K383">
        <v>0</v>
      </c>
      <c r="L383">
        <v>0</v>
      </c>
      <c r="M383" t="e">
        <f t="shared" si="121"/>
        <v>#DIV/0!</v>
      </c>
      <c r="N383">
        <v>0</v>
      </c>
      <c r="O383">
        <v>0</v>
      </c>
      <c r="P383">
        <v>0</v>
      </c>
      <c r="Q383">
        <v>0</v>
      </c>
      <c r="R383">
        <v>0</v>
      </c>
      <c r="S383" t="e">
        <f t="shared" si="122"/>
        <v>#DIV/0!</v>
      </c>
      <c r="T383">
        <v>0</v>
      </c>
      <c r="U383">
        <v>0</v>
      </c>
      <c r="V383">
        <v>0</v>
      </c>
      <c r="W383">
        <v>0</v>
      </c>
      <c r="X383">
        <v>0</v>
      </c>
      <c r="Y383" t="e">
        <f t="shared" si="123"/>
        <v>#DIV/0!</v>
      </c>
      <c r="Z383">
        <v>0</v>
      </c>
      <c r="AA383">
        <v>0</v>
      </c>
      <c r="AB383">
        <v>0</v>
      </c>
      <c r="AC383">
        <v>0</v>
      </c>
      <c r="AD383">
        <v>0</v>
      </c>
      <c r="AE383" t="e">
        <f t="shared" si="124"/>
        <v>#DIV/0!</v>
      </c>
      <c r="AF383">
        <v>0</v>
      </c>
      <c r="AG383">
        <v>0</v>
      </c>
      <c r="AH383">
        <v>0</v>
      </c>
      <c r="AI383">
        <v>0</v>
      </c>
      <c r="AJ383">
        <v>0</v>
      </c>
      <c r="AK383" t="e">
        <f t="shared" si="125"/>
        <v>#DIV/0!</v>
      </c>
      <c r="AL383">
        <v>0</v>
      </c>
      <c r="AM383">
        <v>0</v>
      </c>
      <c r="AN383">
        <v>0</v>
      </c>
      <c r="AO383">
        <v>0</v>
      </c>
      <c r="AP383">
        <v>0</v>
      </c>
      <c r="AQ383" t="e">
        <f t="shared" si="126"/>
        <v>#DIV/0!</v>
      </c>
      <c r="AR383">
        <v>0</v>
      </c>
      <c r="AS383">
        <v>0</v>
      </c>
      <c r="AT383">
        <v>0</v>
      </c>
      <c r="AU383">
        <v>0</v>
      </c>
      <c r="AV383">
        <v>0</v>
      </c>
      <c r="AW383" t="e">
        <f t="shared" si="127"/>
        <v>#DIV/0!</v>
      </c>
      <c r="AX383">
        <v>0</v>
      </c>
      <c r="AY383">
        <v>0</v>
      </c>
      <c r="AZ383">
        <v>0</v>
      </c>
      <c r="BA383">
        <v>0</v>
      </c>
      <c r="BB383">
        <v>0</v>
      </c>
      <c r="BC383" t="e">
        <f t="shared" si="128"/>
        <v>#DIV/0!</v>
      </c>
      <c r="BD383">
        <v>0</v>
      </c>
      <c r="BE383">
        <v>0</v>
      </c>
      <c r="BF383">
        <v>0</v>
      </c>
      <c r="BG383">
        <v>0</v>
      </c>
      <c r="BH383">
        <v>0</v>
      </c>
      <c r="BI383" t="e">
        <f t="shared" si="129"/>
        <v>#DIV/0!</v>
      </c>
      <c r="BJ383">
        <v>0</v>
      </c>
      <c r="BK383">
        <v>0</v>
      </c>
      <c r="BL383">
        <v>0</v>
      </c>
      <c r="BM383">
        <v>0</v>
      </c>
      <c r="BN383">
        <v>0</v>
      </c>
      <c r="BO383" t="e">
        <f t="shared" si="130"/>
        <v>#DIV/0!</v>
      </c>
      <c r="BP383">
        <v>0</v>
      </c>
      <c r="BQ383">
        <v>0</v>
      </c>
      <c r="BR383">
        <v>0</v>
      </c>
      <c r="BS383">
        <v>0</v>
      </c>
      <c r="BT383">
        <v>0</v>
      </c>
      <c r="BU383" t="e">
        <f t="shared" si="131"/>
        <v>#DIV/0!</v>
      </c>
      <c r="BV383">
        <v>0</v>
      </c>
    </row>
    <row r="384" spans="2:74">
      <c r="B384" t="s">
        <v>781</v>
      </c>
      <c r="C384">
        <v>0</v>
      </c>
      <c r="D384">
        <v>0</v>
      </c>
      <c r="E384">
        <v>0</v>
      </c>
      <c r="F384">
        <v>0</v>
      </c>
      <c r="G384" t="e">
        <f t="shared" si="120"/>
        <v>#DIV/0!</v>
      </c>
      <c r="H384">
        <v>0</v>
      </c>
      <c r="I384">
        <v>0</v>
      </c>
      <c r="J384">
        <v>0</v>
      </c>
      <c r="K384">
        <v>0</v>
      </c>
      <c r="L384">
        <v>0</v>
      </c>
      <c r="M384" t="e">
        <f t="shared" si="121"/>
        <v>#DIV/0!</v>
      </c>
      <c r="N384">
        <v>0</v>
      </c>
      <c r="O384">
        <v>0</v>
      </c>
      <c r="P384">
        <v>0</v>
      </c>
      <c r="Q384">
        <v>0</v>
      </c>
      <c r="R384">
        <v>0</v>
      </c>
      <c r="S384" t="e">
        <f t="shared" si="122"/>
        <v>#DIV/0!</v>
      </c>
      <c r="T384">
        <v>0</v>
      </c>
      <c r="U384">
        <v>0</v>
      </c>
      <c r="V384">
        <v>0</v>
      </c>
      <c r="W384">
        <v>0</v>
      </c>
      <c r="X384">
        <v>0</v>
      </c>
      <c r="Y384" t="e">
        <f t="shared" si="123"/>
        <v>#DIV/0!</v>
      </c>
      <c r="Z384">
        <v>0</v>
      </c>
      <c r="AA384">
        <v>0</v>
      </c>
      <c r="AB384">
        <v>0</v>
      </c>
      <c r="AC384">
        <v>0</v>
      </c>
      <c r="AD384">
        <v>0</v>
      </c>
      <c r="AE384" t="e">
        <f t="shared" si="124"/>
        <v>#DIV/0!</v>
      </c>
      <c r="AF384">
        <v>0</v>
      </c>
      <c r="AG384">
        <v>0</v>
      </c>
      <c r="AH384">
        <v>0</v>
      </c>
      <c r="AI384">
        <v>0</v>
      </c>
      <c r="AJ384">
        <v>0</v>
      </c>
      <c r="AK384" t="e">
        <f t="shared" si="125"/>
        <v>#DIV/0!</v>
      </c>
      <c r="AL384">
        <v>0</v>
      </c>
      <c r="AM384">
        <v>0</v>
      </c>
      <c r="AN384">
        <v>0</v>
      </c>
      <c r="AO384">
        <v>0</v>
      </c>
      <c r="AP384">
        <v>0</v>
      </c>
      <c r="AQ384" t="e">
        <f t="shared" si="126"/>
        <v>#DIV/0!</v>
      </c>
      <c r="AR384">
        <v>0</v>
      </c>
      <c r="AS384">
        <v>0</v>
      </c>
      <c r="AT384">
        <v>0</v>
      </c>
      <c r="AU384">
        <v>0</v>
      </c>
      <c r="AV384">
        <v>0</v>
      </c>
      <c r="AW384" t="e">
        <f t="shared" si="127"/>
        <v>#DIV/0!</v>
      </c>
      <c r="AX384">
        <v>0</v>
      </c>
      <c r="AY384">
        <v>0</v>
      </c>
      <c r="AZ384">
        <v>0</v>
      </c>
      <c r="BA384">
        <v>0</v>
      </c>
      <c r="BB384">
        <v>0</v>
      </c>
      <c r="BC384" t="e">
        <f t="shared" si="128"/>
        <v>#DIV/0!</v>
      </c>
      <c r="BD384">
        <v>0</v>
      </c>
      <c r="BE384">
        <v>0</v>
      </c>
      <c r="BF384">
        <v>0</v>
      </c>
      <c r="BG384">
        <v>0</v>
      </c>
      <c r="BH384">
        <v>0</v>
      </c>
      <c r="BI384" t="e">
        <f t="shared" si="129"/>
        <v>#DIV/0!</v>
      </c>
      <c r="BJ384">
        <v>0</v>
      </c>
      <c r="BK384">
        <v>0</v>
      </c>
      <c r="BL384">
        <v>0</v>
      </c>
      <c r="BM384">
        <v>0</v>
      </c>
      <c r="BN384">
        <v>0</v>
      </c>
      <c r="BO384" t="e">
        <f t="shared" si="130"/>
        <v>#DIV/0!</v>
      </c>
      <c r="BP384">
        <v>0</v>
      </c>
      <c r="BQ384">
        <v>0</v>
      </c>
      <c r="BR384">
        <v>0</v>
      </c>
      <c r="BS384">
        <v>0</v>
      </c>
      <c r="BT384">
        <v>0</v>
      </c>
      <c r="BU384" t="e">
        <f t="shared" si="131"/>
        <v>#DIV/0!</v>
      </c>
      <c r="BV384">
        <v>0</v>
      </c>
    </row>
    <row r="385" spans="2:74">
      <c r="B385" t="s">
        <v>181</v>
      </c>
      <c r="C385">
        <v>0</v>
      </c>
      <c r="D385">
        <v>0</v>
      </c>
      <c r="E385">
        <v>0</v>
      </c>
      <c r="F385">
        <v>0</v>
      </c>
      <c r="G385" t="e">
        <f t="shared" si="120"/>
        <v>#DIV/0!</v>
      </c>
      <c r="H385">
        <v>0</v>
      </c>
      <c r="I385">
        <v>0</v>
      </c>
      <c r="J385">
        <v>0</v>
      </c>
      <c r="K385">
        <v>0</v>
      </c>
      <c r="L385">
        <v>0</v>
      </c>
      <c r="M385" t="e">
        <f t="shared" si="121"/>
        <v>#DIV/0!</v>
      </c>
      <c r="N385">
        <v>0</v>
      </c>
      <c r="O385">
        <v>0</v>
      </c>
      <c r="P385">
        <v>0</v>
      </c>
      <c r="Q385">
        <v>0</v>
      </c>
      <c r="R385">
        <v>0</v>
      </c>
      <c r="S385" t="e">
        <f t="shared" si="122"/>
        <v>#DIV/0!</v>
      </c>
      <c r="T385">
        <v>0</v>
      </c>
      <c r="U385">
        <v>0</v>
      </c>
      <c r="V385">
        <v>0</v>
      </c>
      <c r="W385">
        <v>0</v>
      </c>
      <c r="X385">
        <v>0</v>
      </c>
      <c r="Y385" t="e">
        <f t="shared" si="123"/>
        <v>#DIV/0!</v>
      </c>
      <c r="Z385">
        <v>0</v>
      </c>
      <c r="AA385">
        <v>0</v>
      </c>
      <c r="AB385">
        <v>0</v>
      </c>
      <c r="AC385">
        <v>0</v>
      </c>
      <c r="AD385">
        <v>0</v>
      </c>
      <c r="AE385" t="e">
        <f t="shared" si="124"/>
        <v>#DIV/0!</v>
      </c>
      <c r="AF385">
        <v>0</v>
      </c>
      <c r="AG385">
        <v>0</v>
      </c>
      <c r="AH385">
        <v>0</v>
      </c>
      <c r="AI385">
        <v>0</v>
      </c>
      <c r="AJ385">
        <v>0</v>
      </c>
      <c r="AK385" t="e">
        <f t="shared" si="125"/>
        <v>#DIV/0!</v>
      </c>
      <c r="AL385">
        <v>0</v>
      </c>
      <c r="AM385">
        <v>0</v>
      </c>
      <c r="AN385">
        <v>0</v>
      </c>
      <c r="AO385">
        <v>0</v>
      </c>
      <c r="AP385">
        <v>0</v>
      </c>
      <c r="AQ385" t="e">
        <f t="shared" si="126"/>
        <v>#DIV/0!</v>
      </c>
      <c r="AR385">
        <v>0</v>
      </c>
      <c r="AS385">
        <v>0</v>
      </c>
      <c r="AT385">
        <v>0</v>
      </c>
      <c r="AU385">
        <v>0</v>
      </c>
      <c r="AV385">
        <v>0</v>
      </c>
      <c r="AW385" t="e">
        <f t="shared" si="127"/>
        <v>#DIV/0!</v>
      </c>
      <c r="AX385">
        <v>0</v>
      </c>
      <c r="AY385">
        <v>0</v>
      </c>
      <c r="AZ385">
        <v>0</v>
      </c>
      <c r="BA385">
        <v>0</v>
      </c>
      <c r="BB385">
        <v>0</v>
      </c>
      <c r="BC385" t="e">
        <f t="shared" si="128"/>
        <v>#DIV/0!</v>
      </c>
      <c r="BD385">
        <v>0</v>
      </c>
      <c r="BE385">
        <v>0</v>
      </c>
      <c r="BF385">
        <v>0</v>
      </c>
      <c r="BG385">
        <v>0</v>
      </c>
      <c r="BH385">
        <v>0</v>
      </c>
      <c r="BI385" t="e">
        <f t="shared" si="129"/>
        <v>#DIV/0!</v>
      </c>
      <c r="BJ385">
        <v>0</v>
      </c>
      <c r="BK385">
        <v>0</v>
      </c>
      <c r="BL385">
        <v>0</v>
      </c>
      <c r="BM385">
        <v>0</v>
      </c>
      <c r="BN385">
        <v>0</v>
      </c>
      <c r="BO385" t="e">
        <f t="shared" si="130"/>
        <v>#DIV/0!</v>
      </c>
      <c r="BP385">
        <v>0</v>
      </c>
      <c r="BQ385">
        <v>0</v>
      </c>
      <c r="BR385">
        <v>0</v>
      </c>
      <c r="BS385">
        <v>0</v>
      </c>
      <c r="BT385">
        <v>0</v>
      </c>
      <c r="BU385" t="e">
        <f t="shared" si="131"/>
        <v>#DIV/0!</v>
      </c>
      <c r="BV385">
        <v>0</v>
      </c>
    </row>
    <row r="386" spans="2:74">
      <c r="B386" t="s">
        <v>287</v>
      </c>
      <c r="C386">
        <v>0</v>
      </c>
      <c r="D386">
        <v>0</v>
      </c>
      <c r="E386">
        <v>0</v>
      </c>
      <c r="F386">
        <v>0</v>
      </c>
      <c r="G386" t="e">
        <f t="shared" si="120"/>
        <v>#DIV/0!</v>
      </c>
      <c r="H386">
        <v>0</v>
      </c>
      <c r="I386">
        <v>0</v>
      </c>
      <c r="J386">
        <v>0</v>
      </c>
      <c r="K386">
        <v>0</v>
      </c>
      <c r="L386">
        <v>0</v>
      </c>
      <c r="M386" t="e">
        <f t="shared" si="121"/>
        <v>#DIV/0!</v>
      </c>
      <c r="N386">
        <v>0</v>
      </c>
      <c r="O386">
        <v>0</v>
      </c>
      <c r="P386">
        <v>0</v>
      </c>
      <c r="Q386">
        <v>0</v>
      </c>
      <c r="R386">
        <v>0</v>
      </c>
      <c r="S386" t="e">
        <f t="shared" si="122"/>
        <v>#DIV/0!</v>
      </c>
      <c r="T386">
        <v>0</v>
      </c>
      <c r="U386">
        <v>0</v>
      </c>
      <c r="V386">
        <v>0</v>
      </c>
      <c r="W386">
        <v>0</v>
      </c>
      <c r="X386">
        <v>0</v>
      </c>
      <c r="Y386" t="e">
        <f t="shared" si="123"/>
        <v>#DIV/0!</v>
      </c>
      <c r="Z386">
        <v>0</v>
      </c>
      <c r="AA386">
        <v>0</v>
      </c>
      <c r="AB386">
        <v>0</v>
      </c>
      <c r="AC386">
        <v>0</v>
      </c>
      <c r="AD386">
        <v>0</v>
      </c>
      <c r="AE386" t="e">
        <f t="shared" si="124"/>
        <v>#DIV/0!</v>
      </c>
      <c r="AF386">
        <v>0</v>
      </c>
      <c r="AG386">
        <v>0</v>
      </c>
      <c r="AH386">
        <v>0</v>
      </c>
      <c r="AI386">
        <v>0</v>
      </c>
      <c r="AJ386">
        <v>0</v>
      </c>
      <c r="AK386" t="e">
        <f t="shared" si="125"/>
        <v>#DIV/0!</v>
      </c>
      <c r="AL386">
        <v>0</v>
      </c>
      <c r="AM386">
        <v>0</v>
      </c>
      <c r="AN386">
        <v>0</v>
      </c>
      <c r="AO386">
        <v>0</v>
      </c>
      <c r="AP386">
        <v>0</v>
      </c>
      <c r="AQ386" t="e">
        <f t="shared" si="126"/>
        <v>#DIV/0!</v>
      </c>
      <c r="AR386">
        <v>0</v>
      </c>
      <c r="AS386">
        <v>0</v>
      </c>
      <c r="AT386">
        <v>0</v>
      </c>
      <c r="AU386">
        <v>0</v>
      </c>
      <c r="AV386">
        <v>0</v>
      </c>
      <c r="AW386" t="e">
        <f t="shared" si="127"/>
        <v>#DIV/0!</v>
      </c>
      <c r="AX386">
        <v>0</v>
      </c>
      <c r="AY386">
        <v>0</v>
      </c>
      <c r="AZ386">
        <v>0</v>
      </c>
      <c r="BA386">
        <v>0</v>
      </c>
      <c r="BB386">
        <v>0</v>
      </c>
      <c r="BC386" t="e">
        <f t="shared" si="128"/>
        <v>#DIV/0!</v>
      </c>
      <c r="BD386">
        <v>0</v>
      </c>
      <c r="BE386">
        <v>0</v>
      </c>
      <c r="BF386">
        <v>0</v>
      </c>
      <c r="BG386">
        <v>0</v>
      </c>
      <c r="BH386">
        <v>0</v>
      </c>
      <c r="BI386" t="e">
        <f t="shared" si="129"/>
        <v>#DIV/0!</v>
      </c>
      <c r="BJ386">
        <v>0</v>
      </c>
      <c r="BK386">
        <v>0</v>
      </c>
      <c r="BL386">
        <v>0</v>
      </c>
      <c r="BM386">
        <v>0</v>
      </c>
      <c r="BN386">
        <v>0</v>
      </c>
      <c r="BO386" t="e">
        <f t="shared" si="130"/>
        <v>#DIV/0!</v>
      </c>
      <c r="BP386">
        <v>0</v>
      </c>
      <c r="BQ386">
        <v>0</v>
      </c>
      <c r="BR386">
        <v>0</v>
      </c>
      <c r="BS386">
        <v>0</v>
      </c>
      <c r="BT386">
        <v>0</v>
      </c>
      <c r="BU386" t="e">
        <f t="shared" si="131"/>
        <v>#DIV/0!</v>
      </c>
      <c r="BV386">
        <v>0</v>
      </c>
    </row>
    <row r="387" spans="2:74">
      <c r="B387" t="s">
        <v>182</v>
      </c>
      <c r="C387">
        <v>0</v>
      </c>
      <c r="D387">
        <v>0</v>
      </c>
      <c r="E387">
        <v>0</v>
      </c>
      <c r="F387">
        <v>0</v>
      </c>
      <c r="G387" t="e">
        <f t="shared" si="120"/>
        <v>#DIV/0!</v>
      </c>
      <c r="H387">
        <v>0</v>
      </c>
      <c r="I387">
        <v>0</v>
      </c>
      <c r="J387">
        <v>0</v>
      </c>
      <c r="K387">
        <v>0</v>
      </c>
      <c r="L387">
        <v>0</v>
      </c>
      <c r="M387" t="e">
        <f t="shared" si="121"/>
        <v>#DIV/0!</v>
      </c>
      <c r="N387">
        <v>0</v>
      </c>
      <c r="O387">
        <v>0</v>
      </c>
      <c r="P387">
        <v>0</v>
      </c>
      <c r="Q387">
        <v>0</v>
      </c>
      <c r="R387">
        <v>0</v>
      </c>
      <c r="S387" t="e">
        <f t="shared" si="122"/>
        <v>#DIV/0!</v>
      </c>
      <c r="T387">
        <v>0</v>
      </c>
      <c r="U387">
        <v>0</v>
      </c>
      <c r="V387">
        <v>0</v>
      </c>
      <c r="W387">
        <v>0</v>
      </c>
      <c r="X387">
        <v>0</v>
      </c>
      <c r="Y387" t="e">
        <f t="shared" si="123"/>
        <v>#DIV/0!</v>
      </c>
      <c r="Z387">
        <v>0</v>
      </c>
      <c r="AA387">
        <v>0</v>
      </c>
      <c r="AB387">
        <v>0</v>
      </c>
      <c r="AC387">
        <v>0</v>
      </c>
      <c r="AD387">
        <v>0</v>
      </c>
      <c r="AE387" t="e">
        <f t="shared" si="124"/>
        <v>#DIV/0!</v>
      </c>
      <c r="AF387">
        <v>0</v>
      </c>
      <c r="AG387">
        <v>0</v>
      </c>
      <c r="AH387">
        <v>0</v>
      </c>
      <c r="AI387">
        <v>0</v>
      </c>
      <c r="AJ387">
        <v>0</v>
      </c>
      <c r="AK387" t="e">
        <f t="shared" si="125"/>
        <v>#DIV/0!</v>
      </c>
      <c r="AL387">
        <v>0</v>
      </c>
      <c r="AM387">
        <v>0</v>
      </c>
      <c r="AN387">
        <v>0</v>
      </c>
      <c r="AO387">
        <v>0</v>
      </c>
      <c r="AP387">
        <v>0</v>
      </c>
      <c r="AQ387" t="e">
        <f t="shared" si="126"/>
        <v>#DIV/0!</v>
      </c>
      <c r="AR387">
        <v>0</v>
      </c>
      <c r="AS387">
        <v>0</v>
      </c>
      <c r="AT387">
        <v>0</v>
      </c>
      <c r="AU387">
        <v>0</v>
      </c>
      <c r="AV387">
        <v>0</v>
      </c>
      <c r="AW387" t="e">
        <f t="shared" si="127"/>
        <v>#DIV/0!</v>
      </c>
      <c r="AX387">
        <v>0</v>
      </c>
      <c r="AY387">
        <v>0</v>
      </c>
      <c r="AZ387">
        <v>0</v>
      </c>
      <c r="BA387">
        <v>0</v>
      </c>
      <c r="BB387">
        <v>0</v>
      </c>
      <c r="BC387" t="e">
        <f t="shared" si="128"/>
        <v>#DIV/0!</v>
      </c>
      <c r="BD387">
        <v>0</v>
      </c>
      <c r="BE387">
        <v>0</v>
      </c>
      <c r="BF387">
        <v>0</v>
      </c>
      <c r="BG387">
        <v>0</v>
      </c>
      <c r="BH387">
        <v>0</v>
      </c>
      <c r="BI387" t="e">
        <f t="shared" si="129"/>
        <v>#DIV/0!</v>
      </c>
      <c r="BJ387">
        <v>0</v>
      </c>
      <c r="BK387">
        <v>0</v>
      </c>
      <c r="BL387">
        <v>0</v>
      </c>
      <c r="BM387">
        <v>0</v>
      </c>
      <c r="BN387">
        <v>0</v>
      </c>
      <c r="BO387" t="e">
        <f t="shared" si="130"/>
        <v>#DIV/0!</v>
      </c>
      <c r="BP387">
        <v>0</v>
      </c>
      <c r="BQ387">
        <v>0</v>
      </c>
      <c r="BR387">
        <v>0</v>
      </c>
      <c r="BS387">
        <v>0</v>
      </c>
      <c r="BT387">
        <v>0</v>
      </c>
      <c r="BU387" t="e">
        <f t="shared" si="131"/>
        <v>#DIV/0!</v>
      </c>
      <c r="BV387">
        <v>0</v>
      </c>
    </row>
    <row r="388" spans="2:74">
      <c r="B388" t="s">
        <v>782</v>
      </c>
      <c r="C388">
        <v>0</v>
      </c>
      <c r="D388">
        <v>0</v>
      </c>
      <c r="E388">
        <v>0</v>
      </c>
      <c r="F388">
        <v>0</v>
      </c>
      <c r="G388" t="e">
        <f t="shared" si="120"/>
        <v>#DIV/0!</v>
      </c>
      <c r="H388">
        <v>0</v>
      </c>
      <c r="I388">
        <v>0</v>
      </c>
      <c r="J388">
        <v>0</v>
      </c>
      <c r="K388">
        <v>0</v>
      </c>
      <c r="L388">
        <v>0</v>
      </c>
      <c r="M388" t="e">
        <f t="shared" si="121"/>
        <v>#DIV/0!</v>
      </c>
      <c r="N388">
        <v>0</v>
      </c>
      <c r="O388">
        <v>0</v>
      </c>
      <c r="P388">
        <v>0</v>
      </c>
      <c r="Q388">
        <v>0</v>
      </c>
      <c r="R388">
        <v>0</v>
      </c>
      <c r="S388" t="e">
        <f t="shared" si="122"/>
        <v>#DIV/0!</v>
      </c>
      <c r="T388">
        <v>0</v>
      </c>
      <c r="U388">
        <v>0</v>
      </c>
      <c r="V388">
        <v>0</v>
      </c>
      <c r="W388">
        <v>0</v>
      </c>
      <c r="X388">
        <v>0</v>
      </c>
      <c r="Y388" t="e">
        <f t="shared" si="123"/>
        <v>#DIV/0!</v>
      </c>
      <c r="Z388">
        <v>0</v>
      </c>
      <c r="AA388">
        <v>0</v>
      </c>
      <c r="AB388">
        <v>0</v>
      </c>
      <c r="AC388">
        <v>0</v>
      </c>
      <c r="AD388">
        <v>0</v>
      </c>
      <c r="AE388" t="e">
        <f t="shared" si="124"/>
        <v>#DIV/0!</v>
      </c>
      <c r="AF388">
        <v>0</v>
      </c>
      <c r="AG388">
        <v>0</v>
      </c>
      <c r="AH388">
        <v>0</v>
      </c>
      <c r="AI388">
        <v>0</v>
      </c>
      <c r="AJ388">
        <v>0</v>
      </c>
      <c r="AK388" t="e">
        <f t="shared" si="125"/>
        <v>#DIV/0!</v>
      </c>
      <c r="AL388">
        <v>0</v>
      </c>
      <c r="AM388">
        <v>0</v>
      </c>
      <c r="AN388">
        <v>0</v>
      </c>
      <c r="AO388">
        <v>0</v>
      </c>
      <c r="AP388">
        <v>0</v>
      </c>
      <c r="AQ388" t="e">
        <f t="shared" si="126"/>
        <v>#DIV/0!</v>
      </c>
      <c r="AR388">
        <v>0</v>
      </c>
      <c r="AS388">
        <v>0</v>
      </c>
      <c r="AT388">
        <v>0</v>
      </c>
      <c r="AU388">
        <v>0</v>
      </c>
      <c r="AV388">
        <v>0</v>
      </c>
      <c r="AW388" t="e">
        <f t="shared" si="127"/>
        <v>#DIV/0!</v>
      </c>
      <c r="AX388">
        <v>0</v>
      </c>
      <c r="AY388">
        <v>0</v>
      </c>
      <c r="AZ388">
        <v>0</v>
      </c>
      <c r="BA388">
        <v>0</v>
      </c>
      <c r="BB388">
        <v>0</v>
      </c>
      <c r="BC388" t="e">
        <f t="shared" si="128"/>
        <v>#DIV/0!</v>
      </c>
      <c r="BD388">
        <v>0</v>
      </c>
      <c r="BE388">
        <v>0</v>
      </c>
      <c r="BF388">
        <v>0</v>
      </c>
      <c r="BG388">
        <v>0</v>
      </c>
      <c r="BH388">
        <v>0</v>
      </c>
      <c r="BI388" t="e">
        <f t="shared" si="129"/>
        <v>#DIV/0!</v>
      </c>
      <c r="BJ388">
        <v>0</v>
      </c>
      <c r="BK388">
        <v>0</v>
      </c>
      <c r="BL388">
        <v>0</v>
      </c>
      <c r="BM388">
        <v>0</v>
      </c>
      <c r="BN388">
        <v>0</v>
      </c>
      <c r="BO388" t="e">
        <f t="shared" si="130"/>
        <v>#DIV/0!</v>
      </c>
      <c r="BP388">
        <v>0</v>
      </c>
      <c r="BQ388">
        <v>0</v>
      </c>
      <c r="BR388">
        <v>0</v>
      </c>
      <c r="BS388">
        <v>0</v>
      </c>
      <c r="BT388">
        <v>0</v>
      </c>
      <c r="BU388" t="e">
        <f t="shared" si="131"/>
        <v>#DIV/0!</v>
      </c>
      <c r="BV388">
        <v>0</v>
      </c>
    </row>
    <row r="389" spans="2:74">
      <c r="B389" t="s">
        <v>288</v>
      </c>
      <c r="C389">
        <v>0</v>
      </c>
      <c r="D389">
        <v>0</v>
      </c>
      <c r="E389">
        <v>0</v>
      </c>
      <c r="F389">
        <v>0</v>
      </c>
      <c r="G389" t="e">
        <f t="shared" si="120"/>
        <v>#DIV/0!</v>
      </c>
      <c r="H389">
        <v>0</v>
      </c>
      <c r="I389">
        <v>0</v>
      </c>
      <c r="J389">
        <v>0</v>
      </c>
      <c r="K389">
        <v>0</v>
      </c>
      <c r="L389">
        <v>0</v>
      </c>
      <c r="M389" t="e">
        <f t="shared" si="121"/>
        <v>#DIV/0!</v>
      </c>
      <c r="N389">
        <v>0</v>
      </c>
      <c r="O389">
        <v>0</v>
      </c>
      <c r="P389">
        <v>0</v>
      </c>
      <c r="Q389">
        <v>0</v>
      </c>
      <c r="R389">
        <v>0</v>
      </c>
      <c r="S389" t="e">
        <f t="shared" si="122"/>
        <v>#DIV/0!</v>
      </c>
      <c r="T389">
        <v>0</v>
      </c>
      <c r="U389">
        <v>0</v>
      </c>
      <c r="V389">
        <v>0</v>
      </c>
      <c r="W389">
        <v>0</v>
      </c>
      <c r="X389">
        <v>0</v>
      </c>
      <c r="Y389" t="e">
        <f t="shared" si="123"/>
        <v>#DIV/0!</v>
      </c>
      <c r="Z389">
        <v>0</v>
      </c>
      <c r="AA389">
        <v>0</v>
      </c>
      <c r="AB389">
        <v>0</v>
      </c>
      <c r="AC389">
        <v>0</v>
      </c>
      <c r="AD389">
        <v>0</v>
      </c>
      <c r="AE389" t="e">
        <f t="shared" si="124"/>
        <v>#DIV/0!</v>
      </c>
      <c r="AF389">
        <v>0</v>
      </c>
      <c r="AG389">
        <v>0</v>
      </c>
      <c r="AH389">
        <v>0</v>
      </c>
      <c r="AI389">
        <v>0</v>
      </c>
      <c r="AJ389">
        <v>0</v>
      </c>
      <c r="AK389" t="e">
        <f t="shared" si="125"/>
        <v>#DIV/0!</v>
      </c>
      <c r="AL389">
        <v>0</v>
      </c>
      <c r="AM389">
        <v>0</v>
      </c>
      <c r="AN389">
        <v>0</v>
      </c>
      <c r="AO389">
        <v>0</v>
      </c>
      <c r="AP389">
        <v>0</v>
      </c>
      <c r="AQ389" t="e">
        <f t="shared" si="126"/>
        <v>#DIV/0!</v>
      </c>
      <c r="AR389">
        <v>0</v>
      </c>
      <c r="AS389">
        <v>0</v>
      </c>
      <c r="AT389">
        <v>0</v>
      </c>
      <c r="AU389">
        <v>0</v>
      </c>
      <c r="AV389">
        <v>0</v>
      </c>
      <c r="AW389" t="e">
        <f t="shared" si="127"/>
        <v>#DIV/0!</v>
      </c>
      <c r="AX389">
        <v>0</v>
      </c>
      <c r="AY389">
        <v>0</v>
      </c>
      <c r="AZ389">
        <v>0</v>
      </c>
      <c r="BA389">
        <v>0</v>
      </c>
      <c r="BB389">
        <v>0</v>
      </c>
      <c r="BC389" t="e">
        <f t="shared" si="128"/>
        <v>#DIV/0!</v>
      </c>
      <c r="BD389">
        <v>0</v>
      </c>
      <c r="BE389">
        <v>0</v>
      </c>
      <c r="BF389">
        <v>0</v>
      </c>
      <c r="BG389">
        <v>0</v>
      </c>
      <c r="BH389">
        <v>0</v>
      </c>
      <c r="BI389" t="e">
        <f t="shared" si="129"/>
        <v>#DIV/0!</v>
      </c>
      <c r="BJ389">
        <v>0</v>
      </c>
      <c r="BK389">
        <v>0</v>
      </c>
      <c r="BL389">
        <v>0</v>
      </c>
      <c r="BM389">
        <v>0</v>
      </c>
      <c r="BN389">
        <v>0</v>
      </c>
      <c r="BO389" t="e">
        <f t="shared" si="130"/>
        <v>#DIV/0!</v>
      </c>
      <c r="BP389">
        <v>0</v>
      </c>
      <c r="BQ389">
        <v>0</v>
      </c>
      <c r="BR389">
        <v>0</v>
      </c>
      <c r="BS389">
        <v>0</v>
      </c>
      <c r="BT389">
        <v>0</v>
      </c>
      <c r="BU389" t="e">
        <f t="shared" si="131"/>
        <v>#DIV/0!</v>
      </c>
      <c r="BV389">
        <v>0</v>
      </c>
    </row>
    <row r="390" spans="2:74">
      <c r="B390" t="s">
        <v>290</v>
      </c>
      <c r="C390">
        <v>0</v>
      </c>
      <c r="D390">
        <v>0</v>
      </c>
      <c r="E390">
        <v>0</v>
      </c>
      <c r="F390">
        <v>0</v>
      </c>
      <c r="G390" t="e">
        <f t="shared" si="120"/>
        <v>#DIV/0!</v>
      </c>
      <c r="H390">
        <v>0</v>
      </c>
      <c r="I390">
        <v>0</v>
      </c>
      <c r="J390">
        <v>0</v>
      </c>
      <c r="K390">
        <v>0</v>
      </c>
      <c r="L390">
        <v>0</v>
      </c>
      <c r="M390" t="e">
        <f t="shared" si="121"/>
        <v>#DIV/0!</v>
      </c>
      <c r="N390">
        <v>0</v>
      </c>
      <c r="O390">
        <v>0</v>
      </c>
      <c r="P390">
        <v>0</v>
      </c>
      <c r="Q390">
        <v>0</v>
      </c>
      <c r="R390">
        <v>0</v>
      </c>
      <c r="S390" t="e">
        <f t="shared" si="122"/>
        <v>#DIV/0!</v>
      </c>
      <c r="T390">
        <v>0</v>
      </c>
      <c r="U390">
        <v>0</v>
      </c>
      <c r="V390">
        <v>0</v>
      </c>
      <c r="W390">
        <v>0</v>
      </c>
      <c r="X390">
        <v>0</v>
      </c>
      <c r="Y390" t="e">
        <f t="shared" si="123"/>
        <v>#DIV/0!</v>
      </c>
      <c r="Z390">
        <v>0</v>
      </c>
      <c r="AA390">
        <v>0</v>
      </c>
      <c r="AB390">
        <v>0</v>
      </c>
      <c r="AC390">
        <v>0</v>
      </c>
      <c r="AD390">
        <v>0</v>
      </c>
      <c r="AE390" t="e">
        <f t="shared" si="124"/>
        <v>#DIV/0!</v>
      </c>
      <c r="AF390">
        <v>0</v>
      </c>
      <c r="AG390">
        <v>0</v>
      </c>
      <c r="AH390">
        <v>0</v>
      </c>
      <c r="AI390">
        <v>0</v>
      </c>
      <c r="AJ390">
        <v>0</v>
      </c>
      <c r="AK390" t="e">
        <f t="shared" si="125"/>
        <v>#DIV/0!</v>
      </c>
      <c r="AL390">
        <v>0</v>
      </c>
      <c r="AM390">
        <v>0</v>
      </c>
      <c r="AN390">
        <v>0</v>
      </c>
      <c r="AO390">
        <v>0</v>
      </c>
      <c r="AP390">
        <v>0</v>
      </c>
      <c r="AQ390" t="e">
        <f t="shared" si="126"/>
        <v>#DIV/0!</v>
      </c>
      <c r="AR390">
        <v>0</v>
      </c>
      <c r="AS390">
        <v>0</v>
      </c>
      <c r="AT390">
        <v>0</v>
      </c>
      <c r="AU390">
        <v>0</v>
      </c>
      <c r="AV390">
        <v>0</v>
      </c>
      <c r="AW390" t="e">
        <f t="shared" si="127"/>
        <v>#DIV/0!</v>
      </c>
      <c r="AX390">
        <v>0</v>
      </c>
      <c r="AY390">
        <v>0</v>
      </c>
      <c r="AZ390">
        <v>0</v>
      </c>
      <c r="BA390">
        <v>0</v>
      </c>
      <c r="BB390">
        <v>0</v>
      </c>
      <c r="BC390" t="e">
        <f t="shared" si="128"/>
        <v>#DIV/0!</v>
      </c>
      <c r="BD390">
        <v>0</v>
      </c>
      <c r="BE390">
        <v>0</v>
      </c>
      <c r="BF390">
        <v>0</v>
      </c>
      <c r="BG390">
        <v>0</v>
      </c>
      <c r="BH390">
        <v>0</v>
      </c>
      <c r="BI390" t="e">
        <f t="shared" si="129"/>
        <v>#DIV/0!</v>
      </c>
      <c r="BJ390">
        <v>0</v>
      </c>
      <c r="BK390">
        <v>0</v>
      </c>
      <c r="BL390">
        <v>0</v>
      </c>
      <c r="BM390">
        <v>0</v>
      </c>
      <c r="BN390">
        <v>0</v>
      </c>
      <c r="BO390" t="e">
        <f t="shared" si="130"/>
        <v>#DIV/0!</v>
      </c>
      <c r="BP390">
        <v>0</v>
      </c>
      <c r="BQ390">
        <v>0</v>
      </c>
      <c r="BR390">
        <v>0</v>
      </c>
      <c r="BS390">
        <v>0</v>
      </c>
      <c r="BT390">
        <v>0</v>
      </c>
      <c r="BU390" t="e">
        <f t="shared" si="131"/>
        <v>#DIV/0!</v>
      </c>
      <c r="BV390">
        <v>0</v>
      </c>
    </row>
    <row r="391" spans="2:74">
      <c r="B391" t="s">
        <v>783</v>
      </c>
      <c r="C391">
        <v>0</v>
      </c>
      <c r="D391">
        <v>0</v>
      </c>
      <c r="E391">
        <v>0</v>
      </c>
      <c r="F391">
        <v>0</v>
      </c>
      <c r="G391" t="e">
        <f t="shared" si="120"/>
        <v>#DIV/0!</v>
      </c>
      <c r="H391">
        <v>0</v>
      </c>
      <c r="I391">
        <v>0</v>
      </c>
      <c r="J391">
        <v>0</v>
      </c>
      <c r="K391">
        <v>0</v>
      </c>
      <c r="L391">
        <v>0</v>
      </c>
      <c r="M391" t="e">
        <f t="shared" si="121"/>
        <v>#DIV/0!</v>
      </c>
      <c r="N391">
        <v>0</v>
      </c>
      <c r="O391">
        <v>0</v>
      </c>
      <c r="P391">
        <v>0</v>
      </c>
      <c r="Q391">
        <v>0</v>
      </c>
      <c r="R391">
        <v>0</v>
      </c>
      <c r="S391" t="e">
        <f t="shared" si="122"/>
        <v>#DIV/0!</v>
      </c>
      <c r="T391">
        <v>0</v>
      </c>
      <c r="U391">
        <v>0</v>
      </c>
      <c r="V391">
        <v>0</v>
      </c>
      <c r="W391">
        <v>0</v>
      </c>
      <c r="X391">
        <v>0</v>
      </c>
      <c r="Y391" t="e">
        <f t="shared" si="123"/>
        <v>#DIV/0!</v>
      </c>
      <c r="Z391">
        <v>0</v>
      </c>
      <c r="AA391">
        <v>0</v>
      </c>
      <c r="AB391">
        <v>0</v>
      </c>
      <c r="AC391">
        <v>0</v>
      </c>
      <c r="AD391">
        <v>0</v>
      </c>
      <c r="AE391" t="e">
        <f t="shared" si="124"/>
        <v>#DIV/0!</v>
      </c>
      <c r="AF391">
        <v>0</v>
      </c>
      <c r="AG391">
        <v>0</v>
      </c>
      <c r="AH391">
        <v>0</v>
      </c>
      <c r="AI391">
        <v>0</v>
      </c>
      <c r="AJ391">
        <v>0</v>
      </c>
      <c r="AK391" t="e">
        <f t="shared" si="125"/>
        <v>#DIV/0!</v>
      </c>
      <c r="AL391">
        <v>0</v>
      </c>
      <c r="AM391">
        <v>0</v>
      </c>
      <c r="AN391">
        <v>0</v>
      </c>
      <c r="AO391">
        <v>0</v>
      </c>
      <c r="AP391">
        <v>0</v>
      </c>
      <c r="AQ391" t="e">
        <f t="shared" si="126"/>
        <v>#DIV/0!</v>
      </c>
      <c r="AR391">
        <v>0</v>
      </c>
      <c r="AS391">
        <v>0</v>
      </c>
      <c r="AT391">
        <v>0</v>
      </c>
      <c r="AU391">
        <v>0</v>
      </c>
      <c r="AV391">
        <v>0</v>
      </c>
      <c r="AW391" t="e">
        <f t="shared" si="127"/>
        <v>#DIV/0!</v>
      </c>
      <c r="AX391">
        <v>0</v>
      </c>
      <c r="AY391">
        <v>0</v>
      </c>
      <c r="AZ391">
        <v>0</v>
      </c>
      <c r="BA391">
        <v>0</v>
      </c>
      <c r="BB391">
        <v>0</v>
      </c>
      <c r="BC391" t="e">
        <f t="shared" si="128"/>
        <v>#DIV/0!</v>
      </c>
      <c r="BD391">
        <v>0</v>
      </c>
      <c r="BE391">
        <v>0</v>
      </c>
      <c r="BF391">
        <v>0</v>
      </c>
      <c r="BG391">
        <v>0</v>
      </c>
      <c r="BH391">
        <v>0</v>
      </c>
      <c r="BI391" t="e">
        <f t="shared" si="129"/>
        <v>#DIV/0!</v>
      </c>
      <c r="BJ391">
        <v>0</v>
      </c>
      <c r="BK391">
        <v>0</v>
      </c>
      <c r="BL391">
        <v>0</v>
      </c>
      <c r="BM391">
        <v>0</v>
      </c>
      <c r="BN391">
        <v>0</v>
      </c>
      <c r="BO391" t="e">
        <f t="shared" si="130"/>
        <v>#DIV/0!</v>
      </c>
      <c r="BP391">
        <v>0</v>
      </c>
      <c r="BQ391">
        <v>0</v>
      </c>
      <c r="BR391">
        <v>0</v>
      </c>
      <c r="BS391">
        <v>0</v>
      </c>
      <c r="BT391">
        <v>0</v>
      </c>
      <c r="BU391" t="e">
        <f t="shared" si="131"/>
        <v>#DIV/0!</v>
      </c>
      <c r="BV391">
        <v>0</v>
      </c>
    </row>
    <row r="392" spans="2:74">
      <c r="B392" t="s">
        <v>292</v>
      </c>
      <c r="C392">
        <v>0</v>
      </c>
      <c r="D392">
        <v>0</v>
      </c>
      <c r="E392">
        <v>0</v>
      </c>
      <c r="F392">
        <v>0</v>
      </c>
      <c r="G392" t="e">
        <f t="shared" si="120"/>
        <v>#DIV/0!</v>
      </c>
      <c r="H392">
        <v>0</v>
      </c>
      <c r="I392">
        <v>0</v>
      </c>
      <c r="J392">
        <v>0</v>
      </c>
      <c r="K392">
        <v>0</v>
      </c>
      <c r="L392">
        <v>0</v>
      </c>
      <c r="M392" t="e">
        <f t="shared" si="121"/>
        <v>#DIV/0!</v>
      </c>
      <c r="N392">
        <v>0</v>
      </c>
      <c r="O392">
        <v>0</v>
      </c>
      <c r="P392">
        <v>0</v>
      </c>
      <c r="Q392">
        <v>0</v>
      </c>
      <c r="R392">
        <v>0</v>
      </c>
      <c r="S392" t="e">
        <f t="shared" si="122"/>
        <v>#DIV/0!</v>
      </c>
      <c r="T392">
        <v>0</v>
      </c>
      <c r="U392">
        <v>0</v>
      </c>
      <c r="V392">
        <v>0</v>
      </c>
      <c r="W392">
        <v>0</v>
      </c>
      <c r="X392">
        <v>0</v>
      </c>
      <c r="Y392" t="e">
        <f t="shared" si="123"/>
        <v>#DIV/0!</v>
      </c>
      <c r="Z392">
        <v>0</v>
      </c>
      <c r="AA392">
        <v>0</v>
      </c>
      <c r="AB392">
        <v>0</v>
      </c>
      <c r="AC392">
        <v>0</v>
      </c>
      <c r="AD392">
        <v>0</v>
      </c>
      <c r="AE392" t="e">
        <f t="shared" si="124"/>
        <v>#DIV/0!</v>
      </c>
      <c r="AF392">
        <v>0</v>
      </c>
      <c r="AG392">
        <v>0</v>
      </c>
      <c r="AH392">
        <v>0</v>
      </c>
      <c r="AI392">
        <v>0</v>
      </c>
      <c r="AJ392">
        <v>0</v>
      </c>
      <c r="AK392" t="e">
        <f t="shared" si="125"/>
        <v>#DIV/0!</v>
      </c>
      <c r="AL392">
        <v>0</v>
      </c>
      <c r="AM392">
        <v>0</v>
      </c>
      <c r="AN392">
        <v>0</v>
      </c>
      <c r="AO392">
        <v>0</v>
      </c>
      <c r="AP392">
        <v>0</v>
      </c>
      <c r="AQ392" t="e">
        <f t="shared" si="126"/>
        <v>#DIV/0!</v>
      </c>
      <c r="AR392">
        <v>0</v>
      </c>
      <c r="AS392">
        <v>0</v>
      </c>
      <c r="AT392">
        <v>0</v>
      </c>
      <c r="AU392">
        <v>0</v>
      </c>
      <c r="AV392">
        <v>0</v>
      </c>
      <c r="AW392" t="e">
        <f t="shared" si="127"/>
        <v>#DIV/0!</v>
      </c>
      <c r="AX392">
        <v>0</v>
      </c>
      <c r="AY392">
        <v>0</v>
      </c>
      <c r="AZ392">
        <v>0</v>
      </c>
      <c r="BA392">
        <v>0</v>
      </c>
      <c r="BB392">
        <v>0</v>
      </c>
      <c r="BC392" t="e">
        <f t="shared" si="128"/>
        <v>#DIV/0!</v>
      </c>
      <c r="BD392">
        <v>0</v>
      </c>
      <c r="BE392">
        <v>0</v>
      </c>
      <c r="BF392">
        <v>0</v>
      </c>
      <c r="BG392">
        <v>0</v>
      </c>
      <c r="BH392">
        <v>0</v>
      </c>
      <c r="BI392" t="e">
        <f t="shared" si="129"/>
        <v>#DIV/0!</v>
      </c>
      <c r="BJ392">
        <v>0</v>
      </c>
      <c r="BK392">
        <v>0</v>
      </c>
      <c r="BL392">
        <v>0</v>
      </c>
      <c r="BM392">
        <v>0</v>
      </c>
      <c r="BN392">
        <v>0</v>
      </c>
      <c r="BO392" t="e">
        <f t="shared" si="130"/>
        <v>#DIV/0!</v>
      </c>
      <c r="BP392">
        <v>0</v>
      </c>
      <c r="BQ392">
        <v>0</v>
      </c>
      <c r="BR392">
        <v>0</v>
      </c>
      <c r="BS392">
        <v>0</v>
      </c>
      <c r="BT392">
        <v>0</v>
      </c>
      <c r="BU392" t="e">
        <f t="shared" si="131"/>
        <v>#DIV/0!</v>
      </c>
      <c r="BV392">
        <v>0</v>
      </c>
    </row>
    <row r="393" spans="2:74">
      <c r="B393" t="s">
        <v>784</v>
      </c>
      <c r="C393">
        <v>0</v>
      </c>
      <c r="D393">
        <v>0</v>
      </c>
      <c r="E393">
        <v>0</v>
      </c>
      <c r="F393">
        <v>0</v>
      </c>
      <c r="G393" t="e">
        <f t="shared" si="120"/>
        <v>#DIV/0!</v>
      </c>
      <c r="H393">
        <v>0</v>
      </c>
      <c r="I393">
        <v>0</v>
      </c>
      <c r="J393">
        <v>0</v>
      </c>
      <c r="K393">
        <v>0</v>
      </c>
      <c r="L393">
        <v>0</v>
      </c>
      <c r="M393" t="e">
        <f t="shared" si="121"/>
        <v>#DIV/0!</v>
      </c>
      <c r="N393">
        <v>0</v>
      </c>
      <c r="O393">
        <v>0</v>
      </c>
      <c r="P393">
        <v>0</v>
      </c>
      <c r="Q393">
        <v>0</v>
      </c>
      <c r="R393">
        <v>0</v>
      </c>
      <c r="S393" t="e">
        <f t="shared" si="122"/>
        <v>#DIV/0!</v>
      </c>
      <c r="T393">
        <v>0</v>
      </c>
      <c r="U393">
        <v>0</v>
      </c>
      <c r="V393">
        <v>0</v>
      </c>
      <c r="W393">
        <v>0</v>
      </c>
      <c r="X393">
        <v>0</v>
      </c>
      <c r="Y393" t="e">
        <f t="shared" si="123"/>
        <v>#DIV/0!</v>
      </c>
      <c r="Z393">
        <v>0</v>
      </c>
      <c r="AA393">
        <v>0</v>
      </c>
      <c r="AB393">
        <v>0</v>
      </c>
      <c r="AC393">
        <v>0</v>
      </c>
      <c r="AD393">
        <v>0</v>
      </c>
      <c r="AE393" t="e">
        <f t="shared" si="124"/>
        <v>#DIV/0!</v>
      </c>
      <c r="AF393">
        <v>0</v>
      </c>
      <c r="AG393">
        <v>0</v>
      </c>
      <c r="AH393">
        <v>0</v>
      </c>
      <c r="AI393">
        <v>0</v>
      </c>
      <c r="AJ393">
        <v>0</v>
      </c>
      <c r="AK393" t="e">
        <f t="shared" si="125"/>
        <v>#DIV/0!</v>
      </c>
      <c r="AL393">
        <v>0</v>
      </c>
      <c r="AM393">
        <v>0</v>
      </c>
      <c r="AN393">
        <v>0</v>
      </c>
      <c r="AO393">
        <v>0</v>
      </c>
      <c r="AP393">
        <v>0</v>
      </c>
      <c r="AQ393" t="e">
        <f t="shared" si="126"/>
        <v>#DIV/0!</v>
      </c>
      <c r="AR393">
        <v>0</v>
      </c>
      <c r="AS393">
        <v>0</v>
      </c>
      <c r="AT393">
        <v>0</v>
      </c>
      <c r="AU393">
        <v>0</v>
      </c>
      <c r="AV393">
        <v>0</v>
      </c>
      <c r="AW393" t="e">
        <f t="shared" si="127"/>
        <v>#DIV/0!</v>
      </c>
      <c r="AX393">
        <v>0</v>
      </c>
      <c r="AY393">
        <v>0</v>
      </c>
      <c r="AZ393">
        <v>0</v>
      </c>
      <c r="BA393">
        <v>0</v>
      </c>
      <c r="BB393">
        <v>0</v>
      </c>
      <c r="BC393" t="e">
        <f t="shared" si="128"/>
        <v>#DIV/0!</v>
      </c>
      <c r="BD393">
        <v>0</v>
      </c>
      <c r="BE393">
        <v>0</v>
      </c>
      <c r="BF393">
        <v>0</v>
      </c>
      <c r="BG393">
        <v>0</v>
      </c>
      <c r="BH393">
        <v>0</v>
      </c>
      <c r="BI393" t="e">
        <f t="shared" si="129"/>
        <v>#DIV/0!</v>
      </c>
      <c r="BJ393">
        <v>0</v>
      </c>
      <c r="BK393">
        <v>0</v>
      </c>
      <c r="BL393">
        <v>0</v>
      </c>
      <c r="BM393">
        <v>0</v>
      </c>
      <c r="BN393">
        <v>0</v>
      </c>
      <c r="BO393" t="e">
        <f t="shared" si="130"/>
        <v>#DIV/0!</v>
      </c>
      <c r="BP393">
        <v>0</v>
      </c>
      <c r="BQ393">
        <v>0</v>
      </c>
      <c r="BR393">
        <v>0</v>
      </c>
      <c r="BS393">
        <v>0</v>
      </c>
      <c r="BT393">
        <v>0</v>
      </c>
      <c r="BU393" t="e">
        <f t="shared" si="131"/>
        <v>#DIV/0!</v>
      </c>
      <c r="BV393">
        <v>0</v>
      </c>
    </row>
    <row r="394" spans="2:74">
      <c r="B394" t="s">
        <v>184</v>
      </c>
      <c r="C394">
        <v>0</v>
      </c>
      <c r="D394">
        <v>0</v>
      </c>
      <c r="E394">
        <v>0</v>
      </c>
      <c r="F394">
        <v>0</v>
      </c>
      <c r="G394" t="e">
        <f t="shared" si="120"/>
        <v>#DIV/0!</v>
      </c>
      <c r="H394">
        <v>0</v>
      </c>
      <c r="I394">
        <v>0</v>
      </c>
      <c r="J394">
        <v>0</v>
      </c>
      <c r="K394">
        <v>0</v>
      </c>
      <c r="L394">
        <v>0</v>
      </c>
      <c r="M394" t="e">
        <f t="shared" si="121"/>
        <v>#DIV/0!</v>
      </c>
      <c r="N394">
        <v>0</v>
      </c>
      <c r="O394">
        <v>0</v>
      </c>
      <c r="P394">
        <v>0</v>
      </c>
      <c r="Q394">
        <v>0</v>
      </c>
      <c r="R394">
        <v>0</v>
      </c>
      <c r="S394" t="e">
        <f t="shared" si="122"/>
        <v>#DIV/0!</v>
      </c>
      <c r="T394">
        <v>0</v>
      </c>
      <c r="U394">
        <v>0</v>
      </c>
      <c r="V394">
        <v>0</v>
      </c>
      <c r="W394">
        <v>0</v>
      </c>
      <c r="X394">
        <v>0</v>
      </c>
      <c r="Y394" t="e">
        <f t="shared" si="123"/>
        <v>#DIV/0!</v>
      </c>
      <c r="Z394">
        <v>0</v>
      </c>
      <c r="AA394">
        <v>0</v>
      </c>
      <c r="AB394">
        <v>0</v>
      </c>
      <c r="AC394">
        <v>0</v>
      </c>
      <c r="AD394">
        <v>0</v>
      </c>
      <c r="AE394" t="e">
        <f t="shared" si="124"/>
        <v>#DIV/0!</v>
      </c>
      <c r="AF394">
        <v>0</v>
      </c>
      <c r="AG394">
        <v>0</v>
      </c>
      <c r="AH394">
        <v>0</v>
      </c>
      <c r="AI394">
        <v>0</v>
      </c>
      <c r="AJ394">
        <v>0</v>
      </c>
      <c r="AK394" t="e">
        <f t="shared" si="125"/>
        <v>#DIV/0!</v>
      </c>
      <c r="AL394">
        <v>0</v>
      </c>
      <c r="AM394">
        <v>0</v>
      </c>
      <c r="AN394">
        <v>0</v>
      </c>
      <c r="AO394">
        <v>0</v>
      </c>
      <c r="AP394">
        <v>0</v>
      </c>
      <c r="AQ394" t="e">
        <f t="shared" si="126"/>
        <v>#DIV/0!</v>
      </c>
      <c r="AR394">
        <v>0</v>
      </c>
      <c r="AS394">
        <v>0</v>
      </c>
      <c r="AT394">
        <v>0</v>
      </c>
      <c r="AU394">
        <v>0</v>
      </c>
      <c r="AV394">
        <v>0</v>
      </c>
      <c r="AW394" t="e">
        <f t="shared" si="127"/>
        <v>#DIV/0!</v>
      </c>
      <c r="AX394">
        <v>0</v>
      </c>
      <c r="AY394">
        <v>0</v>
      </c>
      <c r="AZ394">
        <v>0</v>
      </c>
      <c r="BA394">
        <v>0</v>
      </c>
      <c r="BB394">
        <v>0</v>
      </c>
      <c r="BC394" t="e">
        <f t="shared" si="128"/>
        <v>#DIV/0!</v>
      </c>
      <c r="BD394">
        <v>0</v>
      </c>
      <c r="BE394">
        <v>0</v>
      </c>
      <c r="BF394">
        <v>0</v>
      </c>
      <c r="BG394">
        <v>0</v>
      </c>
      <c r="BH394">
        <v>0</v>
      </c>
      <c r="BI394" t="e">
        <f t="shared" si="129"/>
        <v>#DIV/0!</v>
      </c>
      <c r="BJ394">
        <v>0</v>
      </c>
      <c r="BK394">
        <v>0</v>
      </c>
      <c r="BL394">
        <v>0</v>
      </c>
      <c r="BM394">
        <v>0</v>
      </c>
      <c r="BN394">
        <v>0</v>
      </c>
      <c r="BO394" t="e">
        <f t="shared" si="130"/>
        <v>#DIV/0!</v>
      </c>
      <c r="BP394">
        <v>0</v>
      </c>
      <c r="BQ394">
        <v>0</v>
      </c>
      <c r="BR394">
        <v>0</v>
      </c>
      <c r="BS394">
        <v>0</v>
      </c>
      <c r="BT394">
        <v>0</v>
      </c>
      <c r="BU394" t="e">
        <f t="shared" si="131"/>
        <v>#DIV/0!</v>
      </c>
      <c r="BV394">
        <v>0</v>
      </c>
    </row>
    <row r="395" spans="2:74">
      <c r="B395" t="s">
        <v>293</v>
      </c>
      <c r="C395">
        <v>0</v>
      </c>
      <c r="D395">
        <v>0</v>
      </c>
      <c r="E395">
        <v>0</v>
      </c>
      <c r="F395">
        <v>0</v>
      </c>
      <c r="G395" t="e">
        <f t="shared" ref="G395:G403" si="132">F395/E395</f>
        <v>#DIV/0!</v>
      </c>
      <c r="H395">
        <v>0</v>
      </c>
      <c r="I395">
        <v>0</v>
      </c>
      <c r="J395">
        <v>0</v>
      </c>
      <c r="K395">
        <v>0</v>
      </c>
      <c r="L395">
        <v>0</v>
      </c>
      <c r="M395" t="e">
        <f t="shared" ref="M395:M403" si="133">L395/K395</f>
        <v>#DIV/0!</v>
      </c>
      <c r="N395">
        <v>0</v>
      </c>
      <c r="O395">
        <v>0</v>
      </c>
      <c r="P395">
        <v>0</v>
      </c>
      <c r="Q395">
        <v>0</v>
      </c>
      <c r="R395">
        <v>0</v>
      </c>
      <c r="S395" t="e">
        <f t="shared" ref="S395:S403" si="134">R395/Q395</f>
        <v>#DIV/0!</v>
      </c>
      <c r="T395">
        <v>0</v>
      </c>
      <c r="U395">
        <v>0</v>
      </c>
      <c r="V395">
        <v>0</v>
      </c>
      <c r="W395">
        <v>0</v>
      </c>
      <c r="X395">
        <v>0</v>
      </c>
      <c r="Y395" t="e">
        <f t="shared" ref="Y395:Y403" si="135">X395/W395</f>
        <v>#DIV/0!</v>
      </c>
      <c r="Z395">
        <v>0</v>
      </c>
      <c r="AA395">
        <v>0</v>
      </c>
      <c r="AB395">
        <v>0</v>
      </c>
      <c r="AC395">
        <v>0</v>
      </c>
      <c r="AD395">
        <v>0</v>
      </c>
      <c r="AE395" t="e">
        <f t="shared" ref="AE395:AE403" si="136">AD395/AC395</f>
        <v>#DIV/0!</v>
      </c>
      <c r="AF395">
        <v>0</v>
      </c>
      <c r="AG395">
        <v>0</v>
      </c>
      <c r="AH395">
        <v>0</v>
      </c>
      <c r="AI395">
        <v>0</v>
      </c>
      <c r="AJ395">
        <v>0</v>
      </c>
      <c r="AK395" t="e">
        <f t="shared" ref="AK395:AK403" si="137">AJ395/AI395</f>
        <v>#DIV/0!</v>
      </c>
      <c r="AL395">
        <v>0</v>
      </c>
      <c r="AM395">
        <v>0</v>
      </c>
      <c r="AN395">
        <v>0</v>
      </c>
      <c r="AO395">
        <v>0</v>
      </c>
      <c r="AP395">
        <v>0</v>
      </c>
      <c r="AQ395" t="e">
        <f t="shared" ref="AQ395:AQ403" si="138">AP395/AO395</f>
        <v>#DIV/0!</v>
      </c>
      <c r="AR395">
        <v>0</v>
      </c>
      <c r="AS395">
        <v>0</v>
      </c>
      <c r="AT395">
        <v>0</v>
      </c>
      <c r="AU395">
        <v>0</v>
      </c>
      <c r="AV395">
        <v>0</v>
      </c>
      <c r="AW395" t="e">
        <f t="shared" ref="AW395:AW403" si="139">AV395/AU395</f>
        <v>#DIV/0!</v>
      </c>
      <c r="AX395">
        <v>0</v>
      </c>
      <c r="AY395">
        <v>0</v>
      </c>
      <c r="AZ395">
        <v>0</v>
      </c>
      <c r="BA395">
        <v>0</v>
      </c>
      <c r="BB395">
        <v>0</v>
      </c>
      <c r="BC395" t="e">
        <f t="shared" ref="BC395:BC403" si="140">BB395/BA395</f>
        <v>#DIV/0!</v>
      </c>
      <c r="BD395">
        <v>0</v>
      </c>
      <c r="BE395">
        <v>0</v>
      </c>
      <c r="BF395">
        <v>0</v>
      </c>
      <c r="BG395">
        <v>0</v>
      </c>
      <c r="BH395">
        <v>0</v>
      </c>
      <c r="BI395" t="e">
        <f t="shared" ref="BI395:BI403" si="141">BH395/BG395</f>
        <v>#DIV/0!</v>
      </c>
      <c r="BJ395">
        <v>0</v>
      </c>
      <c r="BK395">
        <v>0</v>
      </c>
      <c r="BL395">
        <v>0</v>
      </c>
      <c r="BM395">
        <v>0</v>
      </c>
      <c r="BN395">
        <v>0</v>
      </c>
      <c r="BO395" t="e">
        <f t="shared" ref="BO395:BO403" si="142">BN395/BM395</f>
        <v>#DIV/0!</v>
      </c>
      <c r="BP395">
        <v>0</v>
      </c>
      <c r="BQ395">
        <v>0</v>
      </c>
      <c r="BR395">
        <v>0</v>
      </c>
      <c r="BS395">
        <v>0</v>
      </c>
      <c r="BT395">
        <v>0</v>
      </c>
      <c r="BU395" t="e">
        <f t="shared" ref="BU395:BU403" si="143">BT395/BS395</f>
        <v>#DIV/0!</v>
      </c>
      <c r="BV395">
        <v>0</v>
      </c>
    </row>
    <row r="396" spans="2:74">
      <c r="B396" t="s">
        <v>179</v>
      </c>
      <c r="C396">
        <v>0</v>
      </c>
      <c r="D396">
        <v>0</v>
      </c>
      <c r="E396">
        <v>0</v>
      </c>
      <c r="F396">
        <v>0</v>
      </c>
      <c r="G396" t="e">
        <f t="shared" si="132"/>
        <v>#DIV/0!</v>
      </c>
      <c r="H396">
        <v>0</v>
      </c>
      <c r="I396">
        <v>0</v>
      </c>
      <c r="J396">
        <v>0</v>
      </c>
      <c r="K396">
        <v>0</v>
      </c>
      <c r="L396">
        <v>0</v>
      </c>
      <c r="M396" t="e">
        <f t="shared" si="133"/>
        <v>#DIV/0!</v>
      </c>
      <c r="N396">
        <v>0</v>
      </c>
      <c r="O396">
        <v>0</v>
      </c>
      <c r="P396">
        <v>0</v>
      </c>
      <c r="Q396">
        <v>0</v>
      </c>
      <c r="R396">
        <v>0</v>
      </c>
      <c r="S396" t="e">
        <f t="shared" si="134"/>
        <v>#DIV/0!</v>
      </c>
      <c r="T396">
        <v>0</v>
      </c>
      <c r="U396">
        <v>0</v>
      </c>
      <c r="V396">
        <v>0</v>
      </c>
      <c r="W396">
        <v>0</v>
      </c>
      <c r="X396">
        <v>0</v>
      </c>
      <c r="Y396" t="e">
        <f t="shared" si="135"/>
        <v>#DIV/0!</v>
      </c>
      <c r="Z396">
        <v>0</v>
      </c>
      <c r="AA396">
        <v>0</v>
      </c>
      <c r="AB396">
        <v>0</v>
      </c>
      <c r="AC396">
        <v>0</v>
      </c>
      <c r="AD396">
        <v>0</v>
      </c>
      <c r="AE396" t="e">
        <f t="shared" si="136"/>
        <v>#DIV/0!</v>
      </c>
      <c r="AF396">
        <v>0</v>
      </c>
      <c r="AG396">
        <v>0</v>
      </c>
      <c r="AH396">
        <v>0</v>
      </c>
      <c r="AI396">
        <v>0</v>
      </c>
      <c r="AJ396">
        <v>0</v>
      </c>
      <c r="AK396" t="e">
        <f t="shared" si="137"/>
        <v>#DIV/0!</v>
      </c>
      <c r="AL396">
        <v>0</v>
      </c>
      <c r="AM396">
        <v>0</v>
      </c>
      <c r="AN396">
        <v>0</v>
      </c>
      <c r="AO396">
        <v>0</v>
      </c>
      <c r="AP396">
        <v>0</v>
      </c>
      <c r="AQ396" t="e">
        <f t="shared" si="138"/>
        <v>#DIV/0!</v>
      </c>
      <c r="AR396">
        <v>0</v>
      </c>
      <c r="AS396">
        <v>0</v>
      </c>
      <c r="AT396">
        <v>0</v>
      </c>
      <c r="AU396">
        <v>0</v>
      </c>
      <c r="AV396">
        <v>0</v>
      </c>
      <c r="AW396" t="e">
        <f t="shared" si="139"/>
        <v>#DIV/0!</v>
      </c>
      <c r="AX396">
        <v>0</v>
      </c>
      <c r="AY396">
        <v>0</v>
      </c>
      <c r="AZ396">
        <v>0</v>
      </c>
      <c r="BA396">
        <v>0</v>
      </c>
      <c r="BB396">
        <v>0</v>
      </c>
      <c r="BC396" t="e">
        <f t="shared" si="140"/>
        <v>#DIV/0!</v>
      </c>
      <c r="BD396">
        <v>0</v>
      </c>
      <c r="BE396">
        <v>0</v>
      </c>
      <c r="BF396">
        <v>0</v>
      </c>
      <c r="BG396">
        <v>0</v>
      </c>
      <c r="BH396">
        <v>0</v>
      </c>
      <c r="BI396" t="e">
        <f t="shared" si="141"/>
        <v>#DIV/0!</v>
      </c>
      <c r="BJ396">
        <v>0</v>
      </c>
      <c r="BK396">
        <v>0</v>
      </c>
      <c r="BL396">
        <v>0</v>
      </c>
      <c r="BM396">
        <v>0</v>
      </c>
      <c r="BN396">
        <v>0</v>
      </c>
      <c r="BO396" t="e">
        <f t="shared" si="142"/>
        <v>#DIV/0!</v>
      </c>
      <c r="BP396">
        <v>0</v>
      </c>
      <c r="BQ396">
        <v>0</v>
      </c>
      <c r="BR396">
        <v>0</v>
      </c>
      <c r="BS396">
        <v>0</v>
      </c>
      <c r="BT396">
        <v>0</v>
      </c>
      <c r="BU396" t="e">
        <f t="shared" si="143"/>
        <v>#DIV/0!</v>
      </c>
      <c r="BV396">
        <v>0</v>
      </c>
    </row>
    <row r="397" spans="2:74">
      <c r="B397" t="s">
        <v>785</v>
      </c>
      <c r="C397">
        <v>0</v>
      </c>
      <c r="D397">
        <v>0</v>
      </c>
      <c r="E397">
        <v>0</v>
      </c>
      <c r="F397">
        <v>0</v>
      </c>
      <c r="G397" t="e">
        <f t="shared" si="132"/>
        <v>#DIV/0!</v>
      </c>
      <c r="H397">
        <v>0</v>
      </c>
      <c r="I397">
        <v>0</v>
      </c>
      <c r="J397">
        <v>0</v>
      </c>
      <c r="K397">
        <v>0</v>
      </c>
      <c r="L397">
        <v>0</v>
      </c>
      <c r="M397" t="e">
        <f t="shared" si="133"/>
        <v>#DIV/0!</v>
      </c>
      <c r="N397">
        <v>0</v>
      </c>
      <c r="O397">
        <v>0</v>
      </c>
      <c r="P397">
        <v>0</v>
      </c>
      <c r="Q397">
        <v>0</v>
      </c>
      <c r="R397">
        <v>0</v>
      </c>
      <c r="S397" t="e">
        <f t="shared" si="134"/>
        <v>#DIV/0!</v>
      </c>
      <c r="T397">
        <v>0</v>
      </c>
      <c r="U397">
        <v>0</v>
      </c>
      <c r="V397">
        <v>0</v>
      </c>
      <c r="W397">
        <v>0</v>
      </c>
      <c r="X397">
        <v>0</v>
      </c>
      <c r="Y397" t="e">
        <f t="shared" si="135"/>
        <v>#DIV/0!</v>
      </c>
      <c r="Z397">
        <v>0</v>
      </c>
      <c r="AA397">
        <v>0</v>
      </c>
      <c r="AB397">
        <v>0</v>
      </c>
      <c r="AC397">
        <v>0</v>
      </c>
      <c r="AD397">
        <v>0</v>
      </c>
      <c r="AE397" t="e">
        <f t="shared" si="136"/>
        <v>#DIV/0!</v>
      </c>
      <c r="AF397">
        <v>0</v>
      </c>
      <c r="AG397">
        <v>0</v>
      </c>
      <c r="AH397">
        <v>0</v>
      </c>
      <c r="AI397">
        <v>0</v>
      </c>
      <c r="AJ397">
        <v>0</v>
      </c>
      <c r="AK397" t="e">
        <f t="shared" si="137"/>
        <v>#DIV/0!</v>
      </c>
      <c r="AL397">
        <v>0</v>
      </c>
      <c r="AM397">
        <v>0</v>
      </c>
      <c r="AN397">
        <v>0</v>
      </c>
      <c r="AO397">
        <v>0</v>
      </c>
      <c r="AP397">
        <v>0</v>
      </c>
      <c r="AQ397" t="e">
        <f t="shared" si="138"/>
        <v>#DIV/0!</v>
      </c>
      <c r="AR397">
        <v>0</v>
      </c>
      <c r="AS397">
        <v>0</v>
      </c>
      <c r="AT397">
        <v>0</v>
      </c>
      <c r="AU397">
        <v>0</v>
      </c>
      <c r="AV397">
        <v>0</v>
      </c>
      <c r="AW397" t="e">
        <f t="shared" si="139"/>
        <v>#DIV/0!</v>
      </c>
      <c r="AX397">
        <v>0</v>
      </c>
      <c r="AY397">
        <v>0</v>
      </c>
      <c r="AZ397">
        <v>0</v>
      </c>
      <c r="BA397">
        <v>0</v>
      </c>
      <c r="BB397">
        <v>0</v>
      </c>
      <c r="BC397" t="e">
        <f t="shared" si="140"/>
        <v>#DIV/0!</v>
      </c>
      <c r="BD397">
        <v>0</v>
      </c>
      <c r="BE397">
        <v>0</v>
      </c>
      <c r="BF397">
        <v>0</v>
      </c>
      <c r="BG397">
        <v>0</v>
      </c>
      <c r="BH397">
        <v>0</v>
      </c>
      <c r="BI397" t="e">
        <f t="shared" si="141"/>
        <v>#DIV/0!</v>
      </c>
      <c r="BJ397">
        <v>0</v>
      </c>
      <c r="BK397">
        <v>0</v>
      </c>
      <c r="BL397">
        <v>0</v>
      </c>
      <c r="BM397">
        <v>0</v>
      </c>
      <c r="BN397">
        <v>0</v>
      </c>
      <c r="BO397" t="e">
        <f t="shared" si="142"/>
        <v>#DIV/0!</v>
      </c>
      <c r="BP397">
        <v>0</v>
      </c>
      <c r="BQ397">
        <v>0</v>
      </c>
      <c r="BR397">
        <v>0</v>
      </c>
      <c r="BS397">
        <v>0</v>
      </c>
      <c r="BT397">
        <v>0</v>
      </c>
      <c r="BU397" t="e">
        <f t="shared" si="143"/>
        <v>#DIV/0!</v>
      </c>
      <c r="BV397">
        <v>0</v>
      </c>
    </row>
    <row r="398" spans="2:74">
      <c r="B398" t="s">
        <v>4</v>
      </c>
      <c r="C398">
        <v>0</v>
      </c>
      <c r="D398">
        <v>0</v>
      </c>
      <c r="E398">
        <v>0</v>
      </c>
      <c r="F398">
        <v>0</v>
      </c>
      <c r="G398" t="e">
        <f t="shared" ref="G398" si="144">F398/E398</f>
        <v>#DIV/0!</v>
      </c>
      <c r="H398">
        <v>0</v>
      </c>
      <c r="I398">
        <v>0</v>
      </c>
      <c r="J398">
        <v>0</v>
      </c>
      <c r="K398">
        <v>0</v>
      </c>
      <c r="L398">
        <v>0</v>
      </c>
      <c r="M398" t="e">
        <f t="shared" ref="M398" si="145">L398/K398</f>
        <v>#DIV/0!</v>
      </c>
      <c r="N398">
        <v>0</v>
      </c>
      <c r="O398">
        <v>0</v>
      </c>
      <c r="P398">
        <v>0</v>
      </c>
      <c r="Q398">
        <v>0</v>
      </c>
      <c r="R398">
        <v>0</v>
      </c>
      <c r="S398" t="e">
        <f t="shared" ref="S398" si="146">R398/Q398</f>
        <v>#DIV/0!</v>
      </c>
      <c r="T398">
        <v>0</v>
      </c>
      <c r="U398">
        <v>0</v>
      </c>
      <c r="V398">
        <v>0</v>
      </c>
      <c r="W398">
        <v>0</v>
      </c>
      <c r="X398">
        <v>0</v>
      </c>
      <c r="Y398" t="e">
        <f t="shared" ref="Y398" si="147">X398/W398</f>
        <v>#DIV/0!</v>
      </c>
      <c r="Z398">
        <v>0</v>
      </c>
      <c r="AA398">
        <v>0</v>
      </c>
      <c r="AB398">
        <v>0</v>
      </c>
      <c r="AC398">
        <v>0</v>
      </c>
      <c r="AD398">
        <v>0</v>
      </c>
      <c r="AE398" t="e">
        <f t="shared" ref="AE398" si="148">AD398/AC398</f>
        <v>#DIV/0!</v>
      </c>
      <c r="AF398">
        <v>0</v>
      </c>
      <c r="AG398">
        <v>0</v>
      </c>
      <c r="AH398">
        <v>0</v>
      </c>
      <c r="AI398">
        <v>0</v>
      </c>
      <c r="AJ398">
        <v>0</v>
      </c>
      <c r="AK398" t="e">
        <f t="shared" ref="AK398" si="149">AJ398/AI398</f>
        <v>#DIV/0!</v>
      </c>
      <c r="AL398">
        <v>0</v>
      </c>
      <c r="AM398">
        <v>0</v>
      </c>
      <c r="AN398">
        <v>0</v>
      </c>
      <c r="AO398">
        <v>0</v>
      </c>
      <c r="AP398">
        <v>0</v>
      </c>
      <c r="AQ398" t="e">
        <f t="shared" ref="AQ398" si="150">AP398/AO398</f>
        <v>#DIV/0!</v>
      </c>
      <c r="AR398">
        <v>0</v>
      </c>
      <c r="AS398">
        <v>0</v>
      </c>
      <c r="AT398">
        <v>0</v>
      </c>
      <c r="AU398">
        <v>0</v>
      </c>
      <c r="AV398">
        <v>0</v>
      </c>
      <c r="AW398" t="e">
        <f t="shared" ref="AW398" si="151">AV398/AU398</f>
        <v>#DIV/0!</v>
      </c>
      <c r="AX398">
        <v>0</v>
      </c>
      <c r="AY398">
        <v>0</v>
      </c>
      <c r="AZ398">
        <v>0</v>
      </c>
      <c r="BA398">
        <v>0</v>
      </c>
      <c r="BB398">
        <v>0</v>
      </c>
      <c r="BC398" t="e">
        <f t="shared" ref="BC398" si="152">BB398/BA398</f>
        <v>#DIV/0!</v>
      </c>
      <c r="BD398">
        <v>0</v>
      </c>
      <c r="BE398">
        <v>0</v>
      </c>
      <c r="BF398">
        <v>0</v>
      </c>
      <c r="BG398">
        <v>0</v>
      </c>
      <c r="BH398">
        <v>0</v>
      </c>
      <c r="BI398" t="e">
        <f t="shared" ref="BI398" si="153">BH398/BG398</f>
        <v>#DIV/0!</v>
      </c>
      <c r="BJ398">
        <v>0</v>
      </c>
      <c r="BK398">
        <v>0</v>
      </c>
      <c r="BL398">
        <v>0</v>
      </c>
      <c r="BM398">
        <v>0</v>
      </c>
      <c r="BN398">
        <v>0</v>
      </c>
      <c r="BO398" t="e">
        <f t="shared" ref="BO398" si="154">BN398/BM398</f>
        <v>#DIV/0!</v>
      </c>
      <c r="BP398">
        <v>0</v>
      </c>
      <c r="BQ398">
        <v>0</v>
      </c>
      <c r="BR398">
        <v>0</v>
      </c>
      <c r="BS398">
        <v>0</v>
      </c>
      <c r="BT398">
        <v>0</v>
      </c>
      <c r="BU398" t="e">
        <f t="shared" ref="BU398" si="155">BT398/BS398</f>
        <v>#DIV/0!</v>
      </c>
      <c r="BV398">
        <v>0</v>
      </c>
    </row>
    <row r="399" spans="2:74">
      <c r="B399" t="s">
        <v>786</v>
      </c>
      <c r="C399">
        <v>0</v>
      </c>
      <c r="D399">
        <v>0</v>
      </c>
      <c r="E399">
        <v>0</v>
      </c>
      <c r="F399">
        <v>0</v>
      </c>
      <c r="G399" t="e">
        <f t="shared" si="132"/>
        <v>#DIV/0!</v>
      </c>
      <c r="H399">
        <v>0</v>
      </c>
      <c r="I399">
        <v>0</v>
      </c>
      <c r="J399">
        <v>0</v>
      </c>
      <c r="K399">
        <v>0</v>
      </c>
      <c r="L399">
        <v>0</v>
      </c>
      <c r="M399" t="e">
        <f t="shared" si="133"/>
        <v>#DIV/0!</v>
      </c>
      <c r="N399">
        <v>0</v>
      </c>
      <c r="O399">
        <v>0</v>
      </c>
      <c r="P399">
        <v>0</v>
      </c>
      <c r="Q399">
        <v>0</v>
      </c>
      <c r="R399">
        <v>0</v>
      </c>
      <c r="S399" t="e">
        <f t="shared" si="134"/>
        <v>#DIV/0!</v>
      </c>
      <c r="T399">
        <v>0</v>
      </c>
      <c r="U399">
        <v>0</v>
      </c>
      <c r="V399">
        <v>0</v>
      </c>
      <c r="W399">
        <v>0</v>
      </c>
      <c r="X399">
        <v>0</v>
      </c>
      <c r="Y399" t="e">
        <f t="shared" si="135"/>
        <v>#DIV/0!</v>
      </c>
      <c r="Z399">
        <v>0</v>
      </c>
      <c r="AA399">
        <v>0</v>
      </c>
      <c r="AB399">
        <v>0</v>
      </c>
      <c r="AC399">
        <v>0</v>
      </c>
      <c r="AD399">
        <v>0</v>
      </c>
      <c r="AE399" t="e">
        <f t="shared" si="136"/>
        <v>#DIV/0!</v>
      </c>
      <c r="AF399">
        <v>0</v>
      </c>
      <c r="AG399">
        <v>0</v>
      </c>
      <c r="AH399">
        <v>0</v>
      </c>
      <c r="AI399">
        <v>0</v>
      </c>
      <c r="AJ399">
        <v>0</v>
      </c>
      <c r="AK399" t="e">
        <f t="shared" si="137"/>
        <v>#DIV/0!</v>
      </c>
      <c r="AL399">
        <v>0</v>
      </c>
      <c r="AM399">
        <v>0</v>
      </c>
      <c r="AN399">
        <v>0</v>
      </c>
      <c r="AO399">
        <v>0</v>
      </c>
      <c r="AP399">
        <v>0</v>
      </c>
      <c r="AQ399" t="e">
        <f t="shared" si="138"/>
        <v>#DIV/0!</v>
      </c>
      <c r="AR399">
        <v>0</v>
      </c>
      <c r="AS399">
        <v>0</v>
      </c>
      <c r="AT399">
        <v>0</v>
      </c>
      <c r="AU399">
        <v>0</v>
      </c>
      <c r="AV399">
        <v>0</v>
      </c>
      <c r="AW399" t="e">
        <f t="shared" si="139"/>
        <v>#DIV/0!</v>
      </c>
      <c r="AX399">
        <v>0</v>
      </c>
      <c r="AY399">
        <v>0</v>
      </c>
      <c r="AZ399">
        <v>0</v>
      </c>
      <c r="BA399">
        <v>0</v>
      </c>
      <c r="BB399">
        <v>0</v>
      </c>
      <c r="BC399" t="e">
        <f t="shared" si="140"/>
        <v>#DIV/0!</v>
      </c>
      <c r="BD399">
        <v>0</v>
      </c>
      <c r="BE399">
        <v>0</v>
      </c>
      <c r="BF399">
        <v>0</v>
      </c>
      <c r="BG399">
        <v>0</v>
      </c>
      <c r="BH399">
        <v>0</v>
      </c>
      <c r="BI399" t="e">
        <f t="shared" si="141"/>
        <v>#DIV/0!</v>
      </c>
      <c r="BJ399">
        <v>0</v>
      </c>
      <c r="BK399">
        <v>0</v>
      </c>
      <c r="BL399">
        <v>0</v>
      </c>
      <c r="BM399">
        <v>0</v>
      </c>
      <c r="BN399">
        <v>0</v>
      </c>
      <c r="BO399" t="e">
        <f t="shared" si="142"/>
        <v>#DIV/0!</v>
      </c>
      <c r="BP399">
        <v>0</v>
      </c>
      <c r="BQ399">
        <v>0</v>
      </c>
      <c r="BR399">
        <v>0</v>
      </c>
      <c r="BS399">
        <v>0</v>
      </c>
      <c r="BT399">
        <v>0</v>
      </c>
      <c r="BU399" t="e">
        <f t="shared" si="143"/>
        <v>#DIV/0!</v>
      </c>
      <c r="BV399">
        <v>0</v>
      </c>
    </row>
    <row r="400" spans="2:74">
      <c r="B400" t="s">
        <v>190</v>
      </c>
      <c r="C400">
        <v>0</v>
      </c>
      <c r="D400">
        <v>0</v>
      </c>
      <c r="E400">
        <v>0</v>
      </c>
      <c r="F400">
        <v>0</v>
      </c>
      <c r="G400" t="e">
        <f t="shared" si="132"/>
        <v>#DIV/0!</v>
      </c>
      <c r="H400">
        <v>0</v>
      </c>
      <c r="I400">
        <v>0</v>
      </c>
      <c r="J400">
        <v>0</v>
      </c>
      <c r="K400">
        <v>0</v>
      </c>
      <c r="L400">
        <v>0</v>
      </c>
      <c r="M400" t="e">
        <f t="shared" si="133"/>
        <v>#DIV/0!</v>
      </c>
      <c r="N400">
        <v>0</v>
      </c>
      <c r="O400">
        <v>0</v>
      </c>
      <c r="P400">
        <v>0</v>
      </c>
      <c r="Q400">
        <v>0</v>
      </c>
      <c r="R400">
        <v>0</v>
      </c>
      <c r="S400" t="e">
        <f t="shared" si="134"/>
        <v>#DIV/0!</v>
      </c>
      <c r="T400">
        <v>0</v>
      </c>
      <c r="U400">
        <v>0</v>
      </c>
      <c r="V400">
        <v>0</v>
      </c>
      <c r="W400">
        <v>0</v>
      </c>
      <c r="X400">
        <v>0</v>
      </c>
      <c r="Y400" t="e">
        <f t="shared" si="135"/>
        <v>#DIV/0!</v>
      </c>
      <c r="Z400">
        <v>0</v>
      </c>
      <c r="AA400">
        <v>0</v>
      </c>
      <c r="AB400">
        <v>0</v>
      </c>
      <c r="AC400">
        <v>0</v>
      </c>
      <c r="AD400">
        <v>0</v>
      </c>
      <c r="AE400" t="e">
        <f t="shared" si="136"/>
        <v>#DIV/0!</v>
      </c>
      <c r="AF400">
        <v>0</v>
      </c>
      <c r="AG400">
        <v>0</v>
      </c>
      <c r="AH400">
        <v>0</v>
      </c>
      <c r="AI400">
        <v>0</v>
      </c>
      <c r="AJ400">
        <v>0</v>
      </c>
      <c r="AK400" t="e">
        <f t="shared" si="137"/>
        <v>#DIV/0!</v>
      </c>
      <c r="AL400">
        <v>0</v>
      </c>
      <c r="AM400">
        <v>0</v>
      </c>
      <c r="AN400">
        <v>0</v>
      </c>
      <c r="AO400">
        <v>0</v>
      </c>
      <c r="AP400">
        <v>0</v>
      </c>
      <c r="AQ400" t="e">
        <f t="shared" si="138"/>
        <v>#DIV/0!</v>
      </c>
      <c r="AR400">
        <v>0</v>
      </c>
      <c r="AS400">
        <v>0</v>
      </c>
      <c r="AT400">
        <v>0</v>
      </c>
      <c r="AU400">
        <v>0</v>
      </c>
      <c r="AV400">
        <v>0</v>
      </c>
      <c r="AW400" t="e">
        <f t="shared" si="139"/>
        <v>#DIV/0!</v>
      </c>
      <c r="AX400">
        <v>0</v>
      </c>
      <c r="AY400">
        <v>0</v>
      </c>
      <c r="AZ400">
        <v>0</v>
      </c>
      <c r="BA400">
        <v>0</v>
      </c>
      <c r="BB400">
        <v>0</v>
      </c>
      <c r="BC400" t="e">
        <f t="shared" si="140"/>
        <v>#DIV/0!</v>
      </c>
      <c r="BD400">
        <v>0</v>
      </c>
      <c r="BE400">
        <v>0</v>
      </c>
      <c r="BF400">
        <v>0</v>
      </c>
      <c r="BG400">
        <v>0</v>
      </c>
      <c r="BH400">
        <v>0</v>
      </c>
      <c r="BI400" t="e">
        <f t="shared" si="141"/>
        <v>#DIV/0!</v>
      </c>
      <c r="BJ400">
        <v>0</v>
      </c>
      <c r="BK400">
        <v>0</v>
      </c>
      <c r="BL400">
        <v>0</v>
      </c>
      <c r="BM400">
        <v>0</v>
      </c>
      <c r="BN400">
        <v>0</v>
      </c>
      <c r="BO400" t="e">
        <f t="shared" si="142"/>
        <v>#DIV/0!</v>
      </c>
      <c r="BP400">
        <v>0</v>
      </c>
      <c r="BQ400">
        <v>0</v>
      </c>
      <c r="BR400">
        <v>0</v>
      </c>
      <c r="BS400">
        <v>0</v>
      </c>
      <c r="BT400">
        <v>0</v>
      </c>
      <c r="BU400" t="e">
        <f t="shared" si="143"/>
        <v>#DIV/0!</v>
      </c>
      <c r="BV400">
        <v>0</v>
      </c>
    </row>
    <row r="401" spans="2:74">
      <c r="B401" t="s">
        <v>162</v>
      </c>
      <c r="C401">
        <v>0</v>
      </c>
      <c r="D401">
        <v>0</v>
      </c>
      <c r="E401">
        <v>0</v>
      </c>
      <c r="F401">
        <v>0</v>
      </c>
      <c r="G401" t="e">
        <f t="shared" si="132"/>
        <v>#DIV/0!</v>
      </c>
      <c r="H401">
        <v>0</v>
      </c>
      <c r="I401">
        <v>0</v>
      </c>
      <c r="J401">
        <v>0</v>
      </c>
      <c r="K401">
        <v>0</v>
      </c>
      <c r="L401">
        <v>0</v>
      </c>
      <c r="M401" t="e">
        <f t="shared" si="133"/>
        <v>#DIV/0!</v>
      </c>
      <c r="N401">
        <v>0</v>
      </c>
      <c r="O401">
        <v>0</v>
      </c>
      <c r="P401">
        <v>0</v>
      </c>
      <c r="Q401">
        <v>0</v>
      </c>
      <c r="R401">
        <v>0</v>
      </c>
      <c r="S401" t="e">
        <f t="shared" si="134"/>
        <v>#DIV/0!</v>
      </c>
      <c r="T401">
        <v>0</v>
      </c>
      <c r="U401">
        <v>0</v>
      </c>
      <c r="V401">
        <v>0</v>
      </c>
      <c r="W401">
        <v>0</v>
      </c>
      <c r="X401">
        <v>0</v>
      </c>
      <c r="Y401" t="e">
        <f t="shared" si="135"/>
        <v>#DIV/0!</v>
      </c>
      <c r="Z401">
        <v>0</v>
      </c>
      <c r="AA401">
        <v>0</v>
      </c>
      <c r="AB401">
        <v>0</v>
      </c>
      <c r="AC401">
        <v>0</v>
      </c>
      <c r="AD401">
        <v>0</v>
      </c>
      <c r="AE401" t="e">
        <f t="shared" si="136"/>
        <v>#DIV/0!</v>
      </c>
      <c r="AF401">
        <v>0</v>
      </c>
      <c r="AG401">
        <v>0</v>
      </c>
      <c r="AH401">
        <v>0</v>
      </c>
      <c r="AI401">
        <v>0</v>
      </c>
      <c r="AJ401">
        <v>0</v>
      </c>
      <c r="AK401" t="e">
        <f t="shared" si="137"/>
        <v>#DIV/0!</v>
      </c>
      <c r="AL401">
        <v>0</v>
      </c>
      <c r="AM401">
        <v>0</v>
      </c>
      <c r="AN401">
        <v>0</v>
      </c>
      <c r="AO401">
        <v>0</v>
      </c>
      <c r="AP401">
        <v>0</v>
      </c>
      <c r="AQ401" t="e">
        <f t="shared" si="138"/>
        <v>#DIV/0!</v>
      </c>
      <c r="AR401">
        <v>0</v>
      </c>
      <c r="AS401">
        <v>0</v>
      </c>
      <c r="AT401">
        <v>0</v>
      </c>
      <c r="AU401">
        <v>0</v>
      </c>
      <c r="AV401">
        <v>0</v>
      </c>
      <c r="AW401" t="e">
        <f t="shared" si="139"/>
        <v>#DIV/0!</v>
      </c>
      <c r="AX401">
        <v>0</v>
      </c>
      <c r="AY401">
        <v>0</v>
      </c>
      <c r="AZ401">
        <v>0</v>
      </c>
      <c r="BA401">
        <v>0</v>
      </c>
      <c r="BB401">
        <v>0</v>
      </c>
      <c r="BC401" t="e">
        <f t="shared" si="140"/>
        <v>#DIV/0!</v>
      </c>
      <c r="BD401">
        <v>0</v>
      </c>
      <c r="BE401">
        <v>0</v>
      </c>
      <c r="BF401">
        <v>0</v>
      </c>
      <c r="BG401">
        <v>0</v>
      </c>
      <c r="BH401">
        <v>0</v>
      </c>
      <c r="BI401" t="e">
        <f t="shared" si="141"/>
        <v>#DIV/0!</v>
      </c>
      <c r="BJ401">
        <v>0</v>
      </c>
      <c r="BK401">
        <v>0</v>
      </c>
      <c r="BL401">
        <v>0</v>
      </c>
      <c r="BM401">
        <v>0</v>
      </c>
      <c r="BN401">
        <v>0</v>
      </c>
      <c r="BO401" t="e">
        <f t="shared" si="142"/>
        <v>#DIV/0!</v>
      </c>
      <c r="BP401">
        <v>0</v>
      </c>
      <c r="BQ401">
        <v>0</v>
      </c>
      <c r="BR401">
        <v>0</v>
      </c>
      <c r="BS401">
        <v>0</v>
      </c>
      <c r="BT401">
        <v>0</v>
      </c>
      <c r="BU401" t="e">
        <f t="shared" si="143"/>
        <v>#DIV/0!</v>
      </c>
      <c r="BV401">
        <v>0</v>
      </c>
    </row>
    <row r="402" spans="2:74">
      <c r="B402" t="s">
        <v>787</v>
      </c>
      <c r="C402">
        <v>0</v>
      </c>
      <c r="D402">
        <v>0</v>
      </c>
      <c r="E402">
        <v>0</v>
      </c>
      <c r="F402">
        <v>0</v>
      </c>
      <c r="G402" t="e">
        <f t="shared" si="132"/>
        <v>#DIV/0!</v>
      </c>
      <c r="H402">
        <v>0</v>
      </c>
      <c r="I402">
        <v>0</v>
      </c>
      <c r="J402">
        <v>0</v>
      </c>
      <c r="K402">
        <v>0</v>
      </c>
      <c r="L402">
        <v>0</v>
      </c>
      <c r="M402" t="e">
        <f t="shared" si="133"/>
        <v>#DIV/0!</v>
      </c>
      <c r="N402">
        <v>0</v>
      </c>
      <c r="O402">
        <v>0</v>
      </c>
      <c r="P402">
        <v>0</v>
      </c>
      <c r="Q402">
        <v>0</v>
      </c>
      <c r="R402">
        <v>0</v>
      </c>
      <c r="S402" t="e">
        <f t="shared" si="134"/>
        <v>#DIV/0!</v>
      </c>
      <c r="T402">
        <v>0</v>
      </c>
      <c r="U402">
        <v>0</v>
      </c>
      <c r="V402">
        <v>0</v>
      </c>
      <c r="W402">
        <v>0</v>
      </c>
      <c r="X402">
        <v>0</v>
      </c>
      <c r="Y402" t="e">
        <f t="shared" si="135"/>
        <v>#DIV/0!</v>
      </c>
      <c r="Z402">
        <v>0</v>
      </c>
      <c r="AA402">
        <v>0</v>
      </c>
      <c r="AB402">
        <v>0</v>
      </c>
      <c r="AC402">
        <v>0</v>
      </c>
      <c r="AD402">
        <v>0</v>
      </c>
      <c r="AE402" t="e">
        <f t="shared" si="136"/>
        <v>#DIV/0!</v>
      </c>
      <c r="AF402">
        <v>0</v>
      </c>
      <c r="AG402">
        <v>0</v>
      </c>
      <c r="AH402">
        <v>0</v>
      </c>
      <c r="AI402">
        <v>0</v>
      </c>
      <c r="AJ402">
        <v>0</v>
      </c>
      <c r="AK402" t="e">
        <f t="shared" si="137"/>
        <v>#DIV/0!</v>
      </c>
      <c r="AL402">
        <v>0</v>
      </c>
      <c r="AM402">
        <v>0</v>
      </c>
      <c r="AN402">
        <v>0</v>
      </c>
      <c r="AO402">
        <v>0</v>
      </c>
      <c r="AP402">
        <v>0</v>
      </c>
      <c r="AQ402" t="e">
        <f t="shared" si="138"/>
        <v>#DIV/0!</v>
      </c>
      <c r="AR402">
        <v>0</v>
      </c>
      <c r="AS402">
        <v>0</v>
      </c>
      <c r="AT402">
        <v>0</v>
      </c>
      <c r="AU402">
        <v>0</v>
      </c>
      <c r="AV402">
        <v>0</v>
      </c>
      <c r="AW402" t="e">
        <f t="shared" si="139"/>
        <v>#DIV/0!</v>
      </c>
      <c r="AX402">
        <v>0</v>
      </c>
      <c r="AY402">
        <v>0</v>
      </c>
      <c r="AZ402">
        <v>0</v>
      </c>
      <c r="BA402">
        <v>0</v>
      </c>
      <c r="BB402">
        <v>0</v>
      </c>
      <c r="BC402" t="e">
        <f t="shared" si="140"/>
        <v>#DIV/0!</v>
      </c>
      <c r="BD402">
        <v>0</v>
      </c>
      <c r="BE402">
        <v>0</v>
      </c>
      <c r="BF402">
        <v>0</v>
      </c>
      <c r="BG402">
        <v>0</v>
      </c>
      <c r="BH402">
        <v>0</v>
      </c>
      <c r="BI402" t="e">
        <f t="shared" si="141"/>
        <v>#DIV/0!</v>
      </c>
      <c r="BJ402">
        <v>0</v>
      </c>
      <c r="BK402">
        <v>0</v>
      </c>
      <c r="BL402">
        <v>0</v>
      </c>
      <c r="BM402">
        <v>0</v>
      </c>
      <c r="BN402">
        <v>0</v>
      </c>
      <c r="BO402" t="e">
        <f t="shared" si="142"/>
        <v>#DIV/0!</v>
      </c>
      <c r="BP402">
        <v>0</v>
      </c>
      <c r="BQ402">
        <v>0</v>
      </c>
      <c r="BR402">
        <v>0</v>
      </c>
      <c r="BS402">
        <v>0</v>
      </c>
      <c r="BT402">
        <v>0</v>
      </c>
      <c r="BU402" t="e">
        <f t="shared" si="143"/>
        <v>#DIV/0!</v>
      </c>
      <c r="BV402">
        <v>0</v>
      </c>
    </row>
    <row r="403" spans="2:74">
      <c r="B403" t="s">
        <v>265</v>
      </c>
      <c r="C403">
        <v>0</v>
      </c>
      <c r="D403">
        <v>0</v>
      </c>
      <c r="E403">
        <v>0</v>
      </c>
      <c r="F403">
        <v>0</v>
      </c>
      <c r="G403" t="e">
        <f t="shared" si="132"/>
        <v>#DIV/0!</v>
      </c>
      <c r="H403">
        <v>0</v>
      </c>
      <c r="I403">
        <v>0</v>
      </c>
      <c r="J403">
        <v>0</v>
      </c>
      <c r="K403">
        <v>0</v>
      </c>
      <c r="L403">
        <v>0</v>
      </c>
      <c r="M403" t="e">
        <f t="shared" si="133"/>
        <v>#DIV/0!</v>
      </c>
      <c r="N403">
        <v>0</v>
      </c>
      <c r="O403">
        <v>0</v>
      </c>
      <c r="P403">
        <v>0</v>
      </c>
      <c r="Q403">
        <v>0</v>
      </c>
      <c r="R403">
        <v>0</v>
      </c>
      <c r="S403" t="e">
        <f t="shared" si="134"/>
        <v>#DIV/0!</v>
      </c>
      <c r="T403">
        <v>0</v>
      </c>
      <c r="U403">
        <v>0</v>
      </c>
      <c r="V403">
        <v>0</v>
      </c>
      <c r="W403">
        <v>0</v>
      </c>
      <c r="X403">
        <v>0</v>
      </c>
      <c r="Y403" t="e">
        <f t="shared" si="135"/>
        <v>#DIV/0!</v>
      </c>
      <c r="Z403">
        <v>0</v>
      </c>
      <c r="AA403">
        <v>0</v>
      </c>
      <c r="AB403">
        <v>0</v>
      </c>
      <c r="AC403">
        <v>0</v>
      </c>
      <c r="AD403">
        <v>0</v>
      </c>
      <c r="AE403" t="e">
        <f t="shared" si="136"/>
        <v>#DIV/0!</v>
      </c>
      <c r="AF403">
        <v>0</v>
      </c>
      <c r="AG403">
        <v>0</v>
      </c>
      <c r="AH403">
        <v>0</v>
      </c>
      <c r="AI403">
        <v>0</v>
      </c>
      <c r="AJ403">
        <v>0</v>
      </c>
      <c r="AK403" t="e">
        <f t="shared" si="137"/>
        <v>#DIV/0!</v>
      </c>
      <c r="AL403">
        <v>0</v>
      </c>
      <c r="AM403">
        <v>0</v>
      </c>
      <c r="AN403">
        <v>0</v>
      </c>
      <c r="AO403">
        <v>0</v>
      </c>
      <c r="AP403">
        <v>0</v>
      </c>
      <c r="AQ403" t="e">
        <f t="shared" si="138"/>
        <v>#DIV/0!</v>
      </c>
      <c r="AR403">
        <v>0</v>
      </c>
      <c r="AS403">
        <v>0</v>
      </c>
      <c r="AT403">
        <v>0</v>
      </c>
      <c r="AU403">
        <v>0</v>
      </c>
      <c r="AV403">
        <v>0</v>
      </c>
      <c r="AW403" t="e">
        <f t="shared" si="139"/>
        <v>#DIV/0!</v>
      </c>
      <c r="AX403">
        <v>0</v>
      </c>
      <c r="AY403">
        <v>0</v>
      </c>
      <c r="AZ403">
        <v>0</v>
      </c>
      <c r="BA403">
        <v>0</v>
      </c>
      <c r="BB403">
        <v>0</v>
      </c>
      <c r="BC403" t="e">
        <f t="shared" si="140"/>
        <v>#DIV/0!</v>
      </c>
      <c r="BD403">
        <v>0</v>
      </c>
      <c r="BE403">
        <v>0</v>
      </c>
      <c r="BF403">
        <v>0</v>
      </c>
      <c r="BG403">
        <v>0</v>
      </c>
      <c r="BH403">
        <v>0</v>
      </c>
      <c r="BI403" t="e">
        <f t="shared" si="141"/>
        <v>#DIV/0!</v>
      </c>
      <c r="BJ403">
        <v>0</v>
      </c>
      <c r="BK403">
        <v>0</v>
      </c>
      <c r="BL403">
        <v>0</v>
      </c>
      <c r="BM403">
        <v>0</v>
      </c>
      <c r="BN403">
        <v>0</v>
      </c>
      <c r="BO403" t="e">
        <f t="shared" si="142"/>
        <v>#DIV/0!</v>
      </c>
      <c r="BP403">
        <v>0</v>
      </c>
      <c r="BQ403">
        <v>0</v>
      </c>
      <c r="BR403">
        <v>0</v>
      </c>
      <c r="BS403">
        <v>0</v>
      </c>
      <c r="BT403">
        <v>0</v>
      </c>
      <c r="BU403" t="e">
        <f t="shared" si="143"/>
        <v>#DIV/0!</v>
      </c>
      <c r="BV403">
        <v>0</v>
      </c>
    </row>
    <row r="406" spans="2:74" ht="15.75">
      <c r="B406" s="10" t="s">
        <v>169</v>
      </c>
      <c r="C406" s="359">
        <v>45292</v>
      </c>
      <c r="D406" s="359"/>
      <c r="E406" s="359"/>
      <c r="F406" s="359"/>
      <c r="G406" s="359"/>
      <c r="H406" s="359"/>
      <c r="I406" s="359">
        <v>45323</v>
      </c>
      <c r="J406" s="359"/>
      <c r="K406" s="359"/>
      <c r="L406" s="359"/>
      <c r="M406" s="359"/>
      <c r="N406" s="359"/>
      <c r="O406" s="359">
        <v>45352</v>
      </c>
      <c r="P406" s="359"/>
      <c r="Q406" s="359"/>
      <c r="R406" s="359"/>
      <c r="S406" s="359"/>
      <c r="T406" s="359"/>
      <c r="U406" s="359">
        <v>45383</v>
      </c>
      <c r="V406" s="359"/>
      <c r="W406" s="359"/>
      <c r="X406" s="359"/>
      <c r="Y406" s="359"/>
      <c r="Z406" s="359"/>
      <c r="AA406" s="359">
        <v>45413</v>
      </c>
      <c r="AB406" s="359"/>
      <c r="AC406" s="359"/>
      <c r="AD406" s="359"/>
      <c r="AE406" s="359"/>
      <c r="AF406" s="359"/>
      <c r="AG406" s="359">
        <v>45444</v>
      </c>
      <c r="AH406" s="359"/>
      <c r="AI406" s="359"/>
      <c r="AJ406" s="359"/>
      <c r="AK406" s="359"/>
      <c r="AL406" s="359"/>
      <c r="AM406" s="359">
        <v>45474</v>
      </c>
      <c r="AN406" s="359"/>
      <c r="AO406" s="359"/>
      <c r="AP406" s="359"/>
      <c r="AQ406" s="359"/>
      <c r="AR406" s="359"/>
      <c r="AS406" s="359">
        <v>45505</v>
      </c>
      <c r="AT406" s="359"/>
      <c r="AU406" s="359"/>
      <c r="AV406" s="359"/>
      <c r="AW406" s="359"/>
      <c r="AX406" s="359"/>
      <c r="AY406" s="359">
        <v>45536</v>
      </c>
      <c r="AZ406" s="359"/>
      <c r="BA406" s="359"/>
      <c r="BB406" s="359"/>
      <c r="BC406" s="359"/>
      <c r="BD406" s="359"/>
      <c r="BE406" s="359">
        <v>45566</v>
      </c>
      <c r="BF406" s="359"/>
      <c r="BG406" s="359"/>
      <c r="BH406" s="359"/>
      <c r="BI406" s="359"/>
      <c r="BJ406" s="359"/>
      <c r="BK406" s="359">
        <v>45597</v>
      </c>
      <c r="BL406" s="359"/>
      <c r="BM406" s="359"/>
      <c r="BN406" s="359"/>
      <c r="BO406" s="359"/>
      <c r="BP406" s="359"/>
      <c r="BQ406" s="359">
        <v>45627</v>
      </c>
      <c r="BR406" s="359"/>
      <c r="BS406" s="359"/>
      <c r="BT406" s="359"/>
      <c r="BU406" s="359"/>
      <c r="BV406" s="359"/>
    </row>
    <row r="407" spans="2:74">
      <c r="B407" t="s">
        <v>120</v>
      </c>
      <c r="C407" t="s">
        <v>764</v>
      </c>
      <c r="D407" t="s">
        <v>765</v>
      </c>
      <c r="E407" t="s">
        <v>766</v>
      </c>
      <c r="F407" t="s">
        <v>788</v>
      </c>
      <c r="G407" t="s">
        <v>768</v>
      </c>
      <c r="H407" t="s">
        <v>769</v>
      </c>
      <c r="I407" t="s">
        <v>764</v>
      </c>
      <c r="J407" t="s">
        <v>765</v>
      </c>
      <c r="K407" t="s">
        <v>766</v>
      </c>
      <c r="L407" t="s">
        <v>788</v>
      </c>
      <c r="M407" t="s">
        <v>768</v>
      </c>
      <c r="N407" t="s">
        <v>769</v>
      </c>
      <c r="O407" t="s">
        <v>764</v>
      </c>
      <c r="P407" t="s">
        <v>765</v>
      </c>
      <c r="Q407" t="s">
        <v>766</v>
      </c>
      <c r="R407" t="s">
        <v>788</v>
      </c>
      <c r="S407" t="s">
        <v>768</v>
      </c>
      <c r="T407" t="s">
        <v>769</v>
      </c>
      <c r="U407" t="s">
        <v>764</v>
      </c>
      <c r="V407" t="s">
        <v>765</v>
      </c>
      <c r="W407" t="s">
        <v>766</v>
      </c>
      <c r="X407" t="s">
        <v>788</v>
      </c>
      <c r="Y407" t="s">
        <v>768</v>
      </c>
      <c r="Z407" t="s">
        <v>769</v>
      </c>
      <c r="AA407" t="s">
        <v>764</v>
      </c>
      <c r="AB407" t="s">
        <v>765</v>
      </c>
      <c r="AC407" t="s">
        <v>766</v>
      </c>
      <c r="AD407" t="s">
        <v>788</v>
      </c>
      <c r="AE407" t="s">
        <v>768</v>
      </c>
      <c r="AF407" t="s">
        <v>769</v>
      </c>
      <c r="AG407" t="s">
        <v>764</v>
      </c>
      <c r="AH407" t="s">
        <v>765</v>
      </c>
      <c r="AI407" t="s">
        <v>766</v>
      </c>
      <c r="AJ407" t="s">
        <v>788</v>
      </c>
      <c r="AK407" t="s">
        <v>768</v>
      </c>
      <c r="AL407" t="s">
        <v>769</v>
      </c>
      <c r="AM407" t="s">
        <v>764</v>
      </c>
      <c r="AN407" t="s">
        <v>765</v>
      </c>
      <c r="AO407" t="s">
        <v>766</v>
      </c>
      <c r="AP407" t="s">
        <v>788</v>
      </c>
      <c r="AQ407" t="s">
        <v>768</v>
      </c>
      <c r="AR407" t="s">
        <v>769</v>
      </c>
      <c r="AS407" t="s">
        <v>764</v>
      </c>
      <c r="AT407" t="s">
        <v>765</v>
      </c>
      <c r="AU407" t="s">
        <v>766</v>
      </c>
      <c r="AV407" t="s">
        <v>788</v>
      </c>
      <c r="AW407" t="s">
        <v>768</v>
      </c>
      <c r="AX407" t="s">
        <v>769</v>
      </c>
      <c r="AY407" t="s">
        <v>764</v>
      </c>
      <c r="AZ407" t="s">
        <v>765</v>
      </c>
      <c r="BA407" t="s">
        <v>766</v>
      </c>
      <c r="BB407" t="s">
        <v>788</v>
      </c>
      <c r="BC407" t="s">
        <v>768</v>
      </c>
      <c r="BD407" t="s">
        <v>769</v>
      </c>
      <c r="BE407" t="s">
        <v>764</v>
      </c>
      <c r="BF407" t="s">
        <v>765</v>
      </c>
      <c r="BG407" t="s">
        <v>766</v>
      </c>
      <c r="BH407" t="s">
        <v>788</v>
      </c>
      <c r="BI407" t="s">
        <v>768</v>
      </c>
      <c r="BJ407" t="s">
        <v>769</v>
      </c>
      <c r="BK407" t="s">
        <v>764</v>
      </c>
      <c r="BL407" t="s">
        <v>765</v>
      </c>
      <c r="BM407" t="s">
        <v>766</v>
      </c>
      <c r="BN407" t="s">
        <v>788</v>
      </c>
      <c r="BO407" t="s">
        <v>768</v>
      </c>
      <c r="BP407" t="s">
        <v>769</v>
      </c>
      <c r="BQ407" t="s">
        <v>764</v>
      </c>
      <c r="BR407" t="s">
        <v>765</v>
      </c>
      <c r="BS407" t="s">
        <v>766</v>
      </c>
      <c r="BT407" t="s">
        <v>788</v>
      </c>
      <c r="BU407" t="s">
        <v>768</v>
      </c>
      <c r="BV407" t="s">
        <v>769</v>
      </c>
    </row>
    <row r="408" spans="2:74">
      <c r="B408" t="s">
        <v>237</v>
      </c>
      <c r="C408">
        <v>0</v>
      </c>
      <c r="D408">
        <v>0</v>
      </c>
      <c r="E408">
        <v>0</v>
      </c>
      <c r="F408">
        <v>0</v>
      </c>
      <c r="G408" t="e">
        <f>F408/E408</f>
        <v>#DIV/0!</v>
      </c>
      <c r="H408">
        <v>0</v>
      </c>
      <c r="I408">
        <v>0</v>
      </c>
      <c r="J408">
        <v>0</v>
      </c>
      <c r="K408">
        <v>0</v>
      </c>
      <c r="L408">
        <v>0</v>
      </c>
      <c r="M408" t="e">
        <f>L408/K408</f>
        <v>#DIV/0!</v>
      </c>
      <c r="N408">
        <v>0</v>
      </c>
      <c r="O408">
        <v>0</v>
      </c>
      <c r="P408">
        <v>0</v>
      </c>
      <c r="Q408">
        <v>0</v>
      </c>
      <c r="R408">
        <v>0</v>
      </c>
      <c r="S408" t="e">
        <f>R408/Q408</f>
        <v>#DIV/0!</v>
      </c>
      <c r="T408">
        <v>0</v>
      </c>
      <c r="U408">
        <v>0</v>
      </c>
      <c r="V408">
        <v>0</v>
      </c>
      <c r="W408">
        <v>0</v>
      </c>
      <c r="X408">
        <v>0</v>
      </c>
      <c r="Y408" t="e">
        <f>X408/W408</f>
        <v>#DIV/0!</v>
      </c>
      <c r="Z408">
        <v>0</v>
      </c>
      <c r="AA408">
        <v>0</v>
      </c>
      <c r="AB408">
        <v>0</v>
      </c>
      <c r="AC408">
        <v>0</v>
      </c>
      <c r="AD408">
        <v>0</v>
      </c>
      <c r="AE408" t="e">
        <f>AD408/AC408</f>
        <v>#DIV/0!</v>
      </c>
      <c r="AF408">
        <v>0</v>
      </c>
      <c r="AG408">
        <v>0</v>
      </c>
      <c r="AH408">
        <v>0</v>
      </c>
      <c r="AI408">
        <v>0</v>
      </c>
      <c r="AJ408">
        <v>0</v>
      </c>
      <c r="AK408" t="e">
        <f>AJ408/AI408</f>
        <v>#DIV/0!</v>
      </c>
      <c r="AL408">
        <v>0</v>
      </c>
      <c r="AM408">
        <v>0</v>
      </c>
      <c r="AN408">
        <v>0</v>
      </c>
      <c r="AO408">
        <v>0</v>
      </c>
      <c r="AP408">
        <v>0</v>
      </c>
      <c r="AQ408" t="e">
        <f>AP408/AO408</f>
        <v>#DIV/0!</v>
      </c>
      <c r="AR408">
        <v>0</v>
      </c>
      <c r="AS408">
        <v>0</v>
      </c>
      <c r="AT408">
        <v>0</v>
      </c>
      <c r="AU408">
        <v>0</v>
      </c>
      <c r="AV408">
        <v>0</v>
      </c>
      <c r="AW408" t="e">
        <f>AV408/AU408</f>
        <v>#DIV/0!</v>
      </c>
      <c r="AX408">
        <v>0</v>
      </c>
      <c r="AY408">
        <v>0</v>
      </c>
      <c r="AZ408">
        <v>0</v>
      </c>
      <c r="BA408">
        <v>0</v>
      </c>
      <c r="BB408">
        <v>0</v>
      </c>
      <c r="BC408" t="e">
        <f>BB408/BA408</f>
        <v>#DIV/0!</v>
      </c>
      <c r="BD408">
        <v>0</v>
      </c>
      <c r="BE408">
        <v>0</v>
      </c>
      <c r="BF408">
        <v>0</v>
      </c>
      <c r="BG408">
        <v>0</v>
      </c>
      <c r="BH408">
        <v>0</v>
      </c>
      <c r="BI408" t="e">
        <f>BH408/BG408</f>
        <v>#DIV/0!</v>
      </c>
      <c r="BJ408">
        <v>0</v>
      </c>
      <c r="BK408">
        <v>0</v>
      </c>
      <c r="BL408">
        <v>0</v>
      </c>
      <c r="BM408">
        <v>0</v>
      </c>
      <c r="BN408">
        <v>0</v>
      </c>
      <c r="BO408" t="e">
        <f>BN408/BM408</f>
        <v>#DIV/0!</v>
      </c>
      <c r="BP408">
        <v>0</v>
      </c>
      <c r="BQ408">
        <v>0</v>
      </c>
      <c r="BR408">
        <v>0</v>
      </c>
      <c r="BS408">
        <v>0</v>
      </c>
      <c r="BT408">
        <v>0</v>
      </c>
      <c r="BU408" t="e">
        <f>BT408/BS408</f>
        <v>#DIV/0!</v>
      </c>
      <c r="BV408">
        <v>0</v>
      </c>
    </row>
    <row r="409" spans="2:74">
      <c r="B409" t="s">
        <v>238</v>
      </c>
      <c r="C409">
        <v>0</v>
      </c>
      <c r="D409">
        <v>0</v>
      </c>
      <c r="E409">
        <v>0</v>
      </c>
      <c r="F409">
        <v>0</v>
      </c>
      <c r="G409" t="e">
        <f>F409/E409</f>
        <v>#DIV/0!</v>
      </c>
      <c r="H409">
        <v>0</v>
      </c>
      <c r="I409">
        <v>0</v>
      </c>
      <c r="J409">
        <v>0</v>
      </c>
      <c r="K409">
        <v>0</v>
      </c>
      <c r="L409">
        <v>0</v>
      </c>
      <c r="M409" t="e">
        <f>L409/K409</f>
        <v>#DIV/0!</v>
      </c>
      <c r="N409">
        <v>0</v>
      </c>
      <c r="O409">
        <v>0</v>
      </c>
      <c r="P409">
        <v>0</v>
      </c>
      <c r="Q409">
        <v>0</v>
      </c>
      <c r="R409">
        <v>0</v>
      </c>
      <c r="S409" t="e">
        <f>R409/Q409</f>
        <v>#DIV/0!</v>
      </c>
      <c r="T409">
        <v>0</v>
      </c>
      <c r="U409">
        <v>0</v>
      </c>
      <c r="V409">
        <v>0</v>
      </c>
      <c r="W409">
        <v>0</v>
      </c>
      <c r="X409">
        <v>0</v>
      </c>
      <c r="Y409" t="e">
        <f>X409/W409</f>
        <v>#DIV/0!</v>
      </c>
      <c r="Z409">
        <v>0</v>
      </c>
      <c r="AA409">
        <v>0</v>
      </c>
      <c r="AB409">
        <v>0</v>
      </c>
      <c r="AC409">
        <v>0</v>
      </c>
      <c r="AD409">
        <v>0</v>
      </c>
      <c r="AE409" t="e">
        <f>AD409/AC409</f>
        <v>#DIV/0!</v>
      </c>
      <c r="AF409">
        <v>0</v>
      </c>
      <c r="AG409">
        <v>0</v>
      </c>
      <c r="AH409">
        <v>0</v>
      </c>
      <c r="AI409">
        <v>0</v>
      </c>
      <c r="AJ409">
        <v>0</v>
      </c>
      <c r="AK409" t="e">
        <f>AJ409/AI409</f>
        <v>#DIV/0!</v>
      </c>
      <c r="AL409">
        <v>0</v>
      </c>
      <c r="AM409">
        <v>0</v>
      </c>
      <c r="AN409">
        <v>0</v>
      </c>
      <c r="AO409">
        <v>0</v>
      </c>
      <c r="AP409">
        <v>0</v>
      </c>
      <c r="AQ409" t="e">
        <f>AP409/AO409</f>
        <v>#DIV/0!</v>
      </c>
      <c r="AR409">
        <v>0</v>
      </c>
      <c r="AS409">
        <v>0</v>
      </c>
      <c r="AT409">
        <v>0</v>
      </c>
      <c r="AU409">
        <v>0</v>
      </c>
      <c r="AV409">
        <v>0</v>
      </c>
      <c r="AW409" t="e">
        <f>AV409/AU409</f>
        <v>#DIV/0!</v>
      </c>
      <c r="AX409">
        <v>0</v>
      </c>
      <c r="AY409">
        <v>0</v>
      </c>
      <c r="AZ409">
        <v>0</v>
      </c>
      <c r="BA409">
        <v>0</v>
      </c>
      <c r="BB409">
        <v>0</v>
      </c>
      <c r="BC409" t="e">
        <f>BB409/BA409</f>
        <v>#DIV/0!</v>
      </c>
      <c r="BD409">
        <v>0</v>
      </c>
      <c r="BE409">
        <v>0</v>
      </c>
      <c r="BF409">
        <v>0</v>
      </c>
      <c r="BG409">
        <v>0</v>
      </c>
      <c r="BH409">
        <v>0</v>
      </c>
      <c r="BI409" t="e">
        <f>BH409/BG409</f>
        <v>#DIV/0!</v>
      </c>
      <c r="BJ409">
        <v>0</v>
      </c>
      <c r="BK409">
        <v>0</v>
      </c>
      <c r="BL409">
        <v>0</v>
      </c>
      <c r="BM409">
        <v>0</v>
      </c>
      <c r="BN409">
        <v>0</v>
      </c>
      <c r="BO409" t="e">
        <f>BN409/BM409</f>
        <v>#DIV/0!</v>
      </c>
      <c r="BP409">
        <v>0</v>
      </c>
      <c r="BQ409">
        <v>0</v>
      </c>
      <c r="BR409">
        <v>0</v>
      </c>
      <c r="BS409">
        <v>0</v>
      </c>
      <c r="BT409">
        <v>0</v>
      </c>
      <c r="BU409" t="e">
        <f>BT409/BS409</f>
        <v>#DIV/0!</v>
      </c>
      <c r="BV409">
        <v>0</v>
      </c>
    </row>
    <row r="410" spans="2:74">
      <c r="B410" t="s">
        <v>239</v>
      </c>
      <c r="C410">
        <v>0</v>
      </c>
      <c r="D410">
        <v>0</v>
      </c>
      <c r="E410">
        <v>0</v>
      </c>
      <c r="F410">
        <v>0</v>
      </c>
      <c r="G410" t="e">
        <f>F410/E410</f>
        <v>#DIV/0!</v>
      </c>
      <c r="H410">
        <v>0</v>
      </c>
      <c r="I410">
        <v>0</v>
      </c>
      <c r="J410">
        <v>0</v>
      </c>
      <c r="K410">
        <v>0</v>
      </c>
      <c r="L410">
        <v>0</v>
      </c>
      <c r="M410" t="e">
        <f>L410/K410</f>
        <v>#DIV/0!</v>
      </c>
      <c r="N410">
        <v>0</v>
      </c>
      <c r="O410">
        <v>0</v>
      </c>
      <c r="P410">
        <v>0</v>
      </c>
      <c r="Q410">
        <v>0</v>
      </c>
      <c r="R410">
        <v>0</v>
      </c>
      <c r="S410" t="e">
        <f>R410/Q410</f>
        <v>#DIV/0!</v>
      </c>
      <c r="T410">
        <v>0</v>
      </c>
      <c r="U410">
        <v>0</v>
      </c>
      <c r="V410">
        <v>0</v>
      </c>
      <c r="W410">
        <v>0</v>
      </c>
      <c r="X410">
        <v>0</v>
      </c>
      <c r="Y410" t="e">
        <f>X410/W410</f>
        <v>#DIV/0!</v>
      </c>
      <c r="Z410">
        <v>0</v>
      </c>
      <c r="AA410">
        <v>0</v>
      </c>
      <c r="AB410">
        <v>0</v>
      </c>
      <c r="AC410">
        <v>0</v>
      </c>
      <c r="AD410">
        <v>0</v>
      </c>
      <c r="AE410" t="e">
        <f>AD410/AC410</f>
        <v>#DIV/0!</v>
      </c>
      <c r="AF410">
        <v>0</v>
      </c>
      <c r="AG410">
        <v>0</v>
      </c>
      <c r="AH410">
        <v>0</v>
      </c>
      <c r="AI410">
        <v>0</v>
      </c>
      <c r="AJ410">
        <v>0</v>
      </c>
      <c r="AK410" t="e">
        <f>AJ410/AI410</f>
        <v>#DIV/0!</v>
      </c>
      <c r="AL410">
        <v>0</v>
      </c>
      <c r="AM410">
        <v>0</v>
      </c>
      <c r="AN410">
        <v>0</v>
      </c>
      <c r="AO410">
        <v>0</v>
      </c>
      <c r="AP410">
        <v>0</v>
      </c>
      <c r="AQ410" t="e">
        <f>AP410/AO410</f>
        <v>#DIV/0!</v>
      </c>
      <c r="AR410">
        <v>0</v>
      </c>
      <c r="AS410">
        <v>0</v>
      </c>
      <c r="AT410">
        <v>0</v>
      </c>
      <c r="AU410">
        <v>0</v>
      </c>
      <c r="AV410">
        <v>0</v>
      </c>
      <c r="AW410" t="e">
        <f>AV410/AU410</f>
        <v>#DIV/0!</v>
      </c>
      <c r="AX410">
        <v>0</v>
      </c>
      <c r="AY410">
        <v>0</v>
      </c>
      <c r="AZ410">
        <v>0</v>
      </c>
      <c r="BA410">
        <v>0</v>
      </c>
      <c r="BB410">
        <v>0</v>
      </c>
      <c r="BC410" t="e">
        <f>BB410/BA410</f>
        <v>#DIV/0!</v>
      </c>
      <c r="BD410">
        <v>0</v>
      </c>
      <c r="BE410">
        <v>0</v>
      </c>
      <c r="BF410">
        <v>0</v>
      </c>
      <c r="BG410">
        <v>0</v>
      </c>
      <c r="BH410">
        <v>0</v>
      </c>
      <c r="BI410" t="e">
        <f>BH410/BG410</f>
        <v>#DIV/0!</v>
      </c>
      <c r="BJ410">
        <v>0</v>
      </c>
      <c r="BK410">
        <v>0</v>
      </c>
      <c r="BL410">
        <v>0</v>
      </c>
      <c r="BM410">
        <v>0</v>
      </c>
      <c r="BN410">
        <v>0</v>
      </c>
      <c r="BO410" t="e">
        <f>BN410/BM410</f>
        <v>#DIV/0!</v>
      </c>
      <c r="BP410">
        <v>0</v>
      </c>
      <c r="BQ410">
        <v>0</v>
      </c>
      <c r="BR410">
        <v>0</v>
      </c>
      <c r="BS410">
        <v>0</v>
      </c>
      <c r="BT410">
        <v>0</v>
      </c>
      <c r="BU410" t="e">
        <f>BT410/BS410</f>
        <v>#DIV/0!</v>
      </c>
      <c r="BV410">
        <v>0</v>
      </c>
    </row>
    <row r="411" spans="2:74">
      <c r="B411" t="s">
        <v>770</v>
      </c>
      <c r="C411">
        <v>0</v>
      </c>
      <c r="D411">
        <v>0</v>
      </c>
      <c r="E411">
        <v>0</v>
      </c>
      <c r="F411">
        <v>0</v>
      </c>
      <c r="G411" t="e">
        <f t="shared" ref="G411:G474" si="156">F411/E411</f>
        <v>#DIV/0!</v>
      </c>
      <c r="H411">
        <v>0</v>
      </c>
      <c r="I411">
        <v>0</v>
      </c>
      <c r="J411">
        <v>0</v>
      </c>
      <c r="K411">
        <v>0</v>
      </c>
      <c r="L411">
        <v>0</v>
      </c>
      <c r="M411" t="e">
        <f t="shared" ref="M411:M474" si="157">L411/K411</f>
        <v>#DIV/0!</v>
      </c>
      <c r="N411">
        <v>0</v>
      </c>
      <c r="O411">
        <v>0</v>
      </c>
      <c r="P411">
        <v>0</v>
      </c>
      <c r="Q411">
        <v>0</v>
      </c>
      <c r="R411">
        <v>0</v>
      </c>
      <c r="S411" t="e">
        <f t="shared" ref="S411:S474" si="158">R411/Q411</f>
        <v>#DIV/0!</v>
      </c>
      <c r="T411">
        <v>0</v>
      </c>
      <c r="U411">
        <v>0</v>
      </c>
      <c r="V411">
        <v>0</v>
      </c>
      <c r="W411">
        <v>0</v>
      </c>
      <c r="X411">
        <v>0</v>
      </c>
      <c r="Y411" t="e">
        <f t="shared" ref="Y411:Y474" si="159">X411/W411</f>
        <v>#DIV/0!</v>
      </c>
      <c r="Z411">
        <v>0</v>
      </c>
      <c r="AA411">
        <v>0</v>
      </c>
      <c r="AB411">
        <v>0</v>
      </c>
      <c r="AC411">
        <v>0</v>
      </c>
      <c r="AD411">
        <v>0</v>
      </c>
      <c r="AE411" t="e">
        <f t="shared" ref="AE411:AE474" si="160">AD411/AC411</f>
        <v>#DIV/0!</v>
      </c>
      <c r="AF411">
        <v>0</v>
      </c>
      <c r="AG411">
        <v>0</v>
      </c>
      <c r="AH411">
        <v>0</v>
      </c>
      <c r="AI411">
        <v>0</v>
      </c>
      <c r="AJ411">
        <v>0</v>
      </c>
      <c r="AK411" t="e">
        <f t="shared" ref="AK411:AK474" si="161">AJ411/AI411</f>
        <v>#DIV/0!</v>
      </c>
      <c r="AL411">
        <v>0</v>
      </c>
      <c r="AM411">
        <v>0</v>
      </c>
      <c r="AN411">
        <v>0</v>
      </c>
      <c r="AO411">
        <v>0</v>
      </c>
      <c r="AP411">
        <v>0</v>
      </c>
      <c r="AQ411" t="e">
        <f t="shared" ref="AQ411:AQ474" si="162">AP411/AO411</f>
        <v>#DIV/0!</v>
      </c>
      <c r="AR411">
        <v>0</v>
      </c>
      <c r="AS411">
        <v>0</v>
      </c>
      <c r="AT411">
        <v>0</v>
      </c>
      <c r="AU411">
        <v>0</v>
      </c>
      <c r="AV411">
        <v>0</v>
      </c>
      <c r="AW411" t="e">
        <f t="shared" ref="AW411:AW474" si="163">AV411/AU411</f>
        <v>#DIV/0!</v>
      </c>
      <c r="AX411">
        <v>0</v>
      </c>
      <c r="AY411">
        <v>0</v>
      </c>
      <c r="AZ411">
        <v>0</v>
      </c>
      <c r="BA411">
        <v>0</v>
      </c>
      <c r="BB411">
        <v>0</v>
      </c>
      <c r="BC411" t="e">
        <f t="shared" ref="BC411:BC474" si="164">BB411/BA411</f>
        <v>#DIV/0!</v>
      </c>
      <c r="BD411">
        <v>0</v>
      </c>
      <c r="BE411">
        <v>0</v>
      </c>
      <c r="BF411">
        <v>0</v>
      </c>
      <c r="BG411">
        <v>0</v>
      </c>
      <c r="BH411">
        <v>0</v>
      </c>
      <c r="BI411" t="e">
        <f t="shared" ref="BI411:BI474" si="165">BH411/BG411</f>
        <v>#DIV/0!</v>
      </c>
      <c r="BJ411">
        <v>0</v>
      </c>
      <c r="BK411">
        <v>0</v>
      </c>
      <c r="BL411">
        <v>0</v>
      </c>
      <c r="BM411">
        <v>0</v>
      </c>
      <c r="BN411">
        <v>0</v>
      </c>
      <c r="BO411" t="e">
        <f t="shared" ref="BO411:BO474" si="166">BN411/BM411</f>
        <v>#DIV/0!</v>
      </c>
      <c r="BP411">
        <v>0</v>
      </c>
      <c r="BQ411">
        <v>0</v>
      </c>
      <c r="BR411">
        <v>0</v>
      </c>
      <c r="BS411">
        <v>0</v>
      </c>
      <c r="BT411">
        <v>0</v>
      </c>
      <c r="BU411" t="e">
        <f t="shared" ref="BU411:BU474" si="167">BT411/BS411</f>
        <v>#DIV/0!</v>
      </c>
      <c r="BV411">
        <v>0</v>
      </c>
    </row>
    <row r="412" spans="2:74">
      <c r="B412" t="s">
        <v>242</v>
      </c>
      <c r="C412">
        <v>0</v>
      </c>
      <c r="D412">
        <v>0</v>
      </c>
      <c r="E412">
        <v>0</v>
      </c>
      <c r="F412">
        <v>0</v>
      </c>
      <c r="G412" t="e">
        <f t="shared" si="156"/>
        <v>#DIV/0!</v>
      </c>
      <c r="H412">
        <v>0</v>
      </c>
      <c r="I412">
        <v>0</v>
      </c>
      <c r="J412">
        <v>0</v>
      </c>
      <c r="K412">
        <v>0</v>
      </c>
      <c r="L412">
        <v>0</v>
      </c>
      <c r="M412" t="e">
        <f t="shared" si="157"/>
        <v>#DIV/0!</v>
      </c>
      <c r="N412">
        <v>0</v>
      </c>
      <c r="O412">
        <v>0</v>
      </c>
      <c r="P412">
        <v>0</v>
      </c>
      <c r="Q412">
        <v>0</v>
      </c>
      <c r="R412">
        <v>0</v>
      </c>
      <c r="S412" t="e">
        <f t="shared" si="158"/>
        <v>#DIV/0!</v>
      </c>
      <c r="T412">
        <v>0</v>
      </c>
      <c r="U412">
        <v>0</v>
      </c>
      <c r="V412">
        <v>0</v>
      </c>
      <c r="W412">
        <v>0</v>
      </c>
      <c r="X412">
        <v>0</v>
      </c>
      <c r="Y412" t="e">
        <f t="shared" si="159"/>
        <v>#DIV/0!</v>
      </c>
      <c r="Z412">
        <v>0</v>
      </c>
      <c r="AA412">
        <v>0</v>
      </c>
      <c r="AB412">
        <v>0</v>
      </c>
      <c r="AC412">
        <v>0</v>
      </c>
      <c r="AD412">
        <v>0</v>
      </c>
      <c r="AE412" t="e">
        <f t="shared" si="160"/>
        <v>#DIV/0!</v>
      </c>
      <c r="AF412">
        <v>0</v>
      </c>
      <c r="AG412">
        <v>0</v>
      </c>
      <c r="AH412">
        <v>0</v>
      </c>
      <c r="AI412">
        <v>0</v>
      </c>
      <c r="AJ412">
        <v>0</v>
      </c>
      <c r="AK412" t="e">
        <f t="shared" si="161"/>
        <v>#DIV/0!</v>
      </c>
      <c r="AL412">
        <v>0</v>
      </c>
      <c r="AM412">
        <v>0</v>
      </c>
      <c r="AN412">
        <v>0</v>
      </c>
      <c r="AO412">
        <v>0</v>
      </c>
      <c r="AP412">
        <v>0</v>
      </c>
      <c r="AQ412" t="e">
        <f t="shared" si="162"/>
        <v>#DIV/0!</v>
      </c>
      <c r="AR412">
        <v>0</v>
      </c>
      <c r="AS412">
        <v>0</v>
      </c>
      <c r="AT412">
        <v>0</v>
      </c>
      <c r="AU412">
        <v>0</v>
      </c>
      <c r="AV412">
        <v>0</v>
      </c>
      <c r="AW412" t="e">
        <f t="shared" si="163"/>
        <v>#DIV/0!</v>
      </c>
      <c r="AX412">
        <v>0</v>
      </c>
      <c r="AY412">
        <v>0</v>
      </c>
      <c r="AZ412">
        <v>0</v>
      </c>
      <c r="BA412">
        <v>0</v>
      </c>
      <c r="BB412">
        <v>0</v>
      </c>
      <c r="BC412" t="e">
        <f t="shared" si="164"/>
        <v>#DIV/0!</v>
      </c>
      <c r="BD412">
        <v>0</v>
      </c>
      <c r="BE412">
        <v>0</v>
      </c>
      <c r="BF412">
        <v>0</v>
      </c>
      <c r="BG412">
        <v>0</v>
      </c>
      <c r="BH412">
        <v>0</v>
      </c>
      <c r="BI412" t="e">
        <f t="shared" si="165"/>
        <v>#DIV/0!</v>
      </c>
      <c r="BJ412">
        <v>0</v>
      </c>
      <c r="BK412">
        <v>0</v>
      </c>
      <c r="BL412">
        <v>0</v>
      </c>
      <c r="BM412">
        <v>0</v>
      </c>
      <c r="BN412">
        <v>0</v>
      </c>
      <c r="BO412" t="e">
        <f t="shared" si="166"/>
        <v>#DIV/0!</v>
      </c>
      <c r="BP412">
        <v>0</v>
      </c>
      <c r="BQ412">
        <v>0</v>
      </c>
      <c r="BR412">
        <v>0</v>
      </c>
      <c r="BS412">
        <v>0</v>
      </c>
      <c r="BT412">
        <v>0</v>
      </c>
      <c r="BU412" t="e">
        <f t="shared" si="167"/>
        <v>#DIV/0!</v>
      </c>
      <c r="BV412">
        <v>0</v>
      </c>
    </row>
    <row r="413" spans="2:74">
      <c r="B413" t="s">
        <v>771</v>
      </c>
      <c r="C413">
        <v>0</v>
      </c>
      <c r="D413">
        <v>0</v>
      </c>
      <c r="E413">
        <v>0</v>
      </c>
      <c r="F413">
        <v>0</v>
      </c>
      <c r="G413" t="e">
        <f t="shared" si="156"/>
        <v>#DIV/0!</v>
      </c>
      <c r="H413">
        <v>0</v>
      </c>
      <c r="I413">
        <v>0</v>
      </c>
      <c r="J413">
        <v>0</v>
      </c>
      <c r="K413">
        <v>0</v>
      </c>
      <c r="L413">
        <v>0</v>
      </c>
      <c r="M413" t="e">
        <f t="shared" si="157"/>
        <v>#DIV/0!</v>
      </c>
      <c r="N413">
        <v>0</v>
      </c>
      <c r="O413">
        <v>0</v>
      </c>
      <c r="P413">
        <v>0</v>
      </c>
      <c r="Q413">
        <v>0</v>
      </c>
      <c r="R413">
        <v>0</v>
      </c>
      <c r="S413" t="e">
        <f t="shared" si="158"/>
        <v>#DIV/0!</v>
      </c>
      <c r="T413">
        <v>0</v>
      </c>
      <c r="U413">
        <v>0</v>
      </c>
      <c r="V413">
        <v>0</v>
      </c>
      <c r="W413">
        <v>0</v>
      </c>
      <c r="X413">
        <v>0</v>
      </c>
      <c r="Y413" t="e">
        <f t="shared" si="159"/>
        <v>#DIV/0!</v>
      </c>
      <c r="Z413">
        <v>0</v>
      </c>
      <c r="AA413">
        <v>0</v>
      </c>
      <c r="AB413">
        <v>0</v>
      </c>
      <c r="AC413">
        <v>0</v>
      </c>
      <c r="AD413">
        <v>0</v>
      </c>
      <c r="AE413" t="e">
        <f t="shared" si="160"/>
        <v>#DIV/0!</v>
      </c>
      <c r="AF413">
        <v>0</v>
      </c>
      <c r="AG413">
        <v>0</v>
      </c>
      <c r="AH413">
        <v>0</v>
      </c>
      <c r="AI413">
        <v>0</v>
      </c>
      <c r="AJ413">
        <v>0</v>
      </c>
      <c r="AK413" t="e">
        <f t="shared" si="161"/>
        <v>#DIV/0!</v>
      </c>
      <c r="AL413">
        <v>0</v>
      </c>
      <c r="AM413">
        <v>0</v>
      </c>
      <c r="AN413">
        <v>0</v>
      </c>
      <c r="AO413">
        <v>0</v>
      </c>
      <c r="AP413">
        <v>0</v>
      </c>
      <c r="AQ413" t="e">
        <f t="shared" si="162"/>
        <v>#DIV/0!</v>
      </c>
      <c r="AR413">
        <v>0</v>
      </c>
      <c r="AS413">
        <v>0</v>
      </c>
      <c r="AT413">
        <v>0</v>
      </c>
      <c r="AU413">
        <v>0</v>
      </c>
      <c r="AV413">
        <v>0</v>
      </c>
      <c r="AW413" t="e">
        <f t="shared" si="163"/>
        <v>#DIV/0!</v>
      </c>
      <c r="AX413">
        <v>0</v>
      </c>
      <c r="AY413">
        <v>0</v>
      </c>
      <c r="AZ413">
        <v>0</v>
      </c>
      <c r="BA413">
        <v>0</v>
      </c>
      <c r="BB413">
        <v>0</v>
      </c>
      <c r="BC413" t="e">
        <f t="shared" si="164"/>
        <v>#DIV/0!</v>
      </c>
      <c r="BD413">
        <v>0</v>
      </c>
      <c r="BE413">
        <v>0</v>
      </c>
      <c r="BF413">
        <v>0</v>
      </c>
      <c r="BG413">
        <v>0</v>
      </c>
      <c r="BH413">
        <v>0</v>
      </c>
      <c r="BI413" t="e">
        <f t="shared" si="165"/>
        <v>#DIV/0!</v>
      </c>
      <c r="BJ413">
        <v>0</v>
      </c>
      <c r="BK413">
        <v>0</v>
      </c>
      <c r="BL413">
        <v>0</v>
      </c>
      <c r="BM413">
        <v>0</v>
      </c>
      <c r="BN413">
        <v>0</v>
      </c>
      <c r="BO413" t="e">
        <f t="shared" si="166"/>
        <v>#DIV/0!</v>
      </c>
      <c r="BP413">
        <v>0</v>
      </c>
      <c r="BQ413">
        <v>0</v>
      </c>
      <c r="BR413">
        <v>0</v>
      </c>
      <c r="BS413">
        <v>0</v>
      </c>
      <c r="BT413">
        <v>0</v>
      </c>
      <c r="BU413" t="e">
        <f t="shared" si="167"/>
        <v>#DIV/0!</v>
      </c>
      <c r="BV413">
        <v>0</v>
      </c>
    </row>
    <row r="414" spans="2:74">
      <c r="B414" t="s">
        <v>243</v>
      </c>
      <c r="C414">
        <v>0</v>
      </c>
      <c r="D414">
        <v>0</v>
      </c>
      <c r="E414">
        <v>0</v>
      </c>
      <c r="F414">
        <v>0</v>
      </c>
      <c r="G414" t="e">
        <f t="shared" si="156"/>
        <v>#DIV/0!</v>
      </c>
      <c r="H414">
        <v>0</v>
      </c>
      <c r="I414">
        <v>0</v>
      </c>
      <c r="J414">
        <v>0</v>
      </c>
      <c r="K414">
        <v>0</v>
      </c>
      <c r="L414">
        <v>0</v>
      </c>
      <c r="M414" t="e">
        <f t="shared" si="157"/>
        <v>#DIV/0!</v>
      </c>
      <c r="N414">
        <v>0</v>
      </c>
      <c r="O414">
        <v>0</v>
      </c>
      <c r="P414">
        <v>0</v>
      </c>
      <c r="Q414">
        <v>0</v>
      </c>
      <c r="R414">
        <v>0</v>
      </c>
      <c r="S414" t="e">
        <f t="shared" si="158"/>
        <v>#DIV/0!</v>
      </c>
      <c r="T414">
        <v>0</v>
      </c>
      <c r="U414">
        <v>0</v>
      </c>
      <c r="V414">
        <v>0</v>
      </c>
      <c r="W414">
        <v>0</v>
      </c>
      <c r="X414">
        <v>0</v>
      </c>
      <c r="Y414" t="e">
        <f t="shared" si="159"/>
        <v>#DIV/0!</v>
      </c>
      <c r="Z414">
        <v>0</v>
      </c>
      <c r="AA414">
        <v>0</v>
      </c>
      <c r="AB414">
        <v>0</v>
      </c>
      <c r="AC414">
        <v>0</v>
      </c>
      <c r="AD414">
        <v>0</v>
      </c>
      <c r="AE414" t="e">
        <f t="shared" si="160"/>
        <v>#DIV/0!</v>
      </c>
      <c r="AF414">
        <v>0</v>
      </c>
      <c r="AG414">
        <v>0</v>
      </c>
      <c r="AH414">
        <v>0</v>
      </c>
      <c r="AI414">
        <v>0</v>
      </c>
      <c r="AJ414">
        <v>0</v>
      </c>
      <c r="AK414" t="e">
        <f t="shared" si="161"/>
        <v>#DIV/0!</v>
      </c>
      <c r="AL414">
        <v>0</v>
      </c>
      <c r="AM414">
        <v>0</v>
      </c>
      <c r="AN414">
        <v>0</v>
      </c>
      <c r="AO414">
        <v>0</v>
      </c>
      <c r="AP414">
        <v>0</v>
      </c>
      <c r="AQ414" t="e">
        <f t="shared" si="162"/>
        <v>#DIV/0!</v>
      </c>
      <c r="AR414">
        <v>0</v>
      </c>
      <c r="AS414">
        <v>0</v>
      </c>
      <c r="AT414">
        <v>0</v>
      </c>
      <c r="AU414">
        <v>0</v>
      </c>
      <c r="AV414">
        <v>0</v>
      </c>
      <c r="AW414" t="e">
        <f t="shared" si="163"/>
        <v>#DIV/0!</v>
      </c>
      <c r="AX414">
        <v>0</v>
      </c>
      <c r="AY414">
        <v>0</v>
      </c>
      <c r="AZ414">
        <v>0</v>
      </c>
      <c r="BA414">
        <v>0</v>
      </c>
      <c r="BB414">
        <v>0</v>
      </c>
      <c r="BC414" t="e">
        <f t="shared" si="164"/>
        <v>#DIV/0!</v>
      </c>
      <c r="BD414">
        <v>0</v>
      </c>
      <c r="BE414">
        <v>0</v>
      </c>
      <c r="BF414">
        <v>0</v>
      </c>
      <c r="BG414">
        <v>0</v>
      </c>
      <c r="BH414">
        <v>0</v>
      </c>
      <c r="BI414" t="e">
        <f t="shared" si="165"/>
        <v>#DIV/0!</v>
      </c>
      <c r="BJ414">
        <v>0</v>
      </c>
      <c r="BK414">
        <v>0</v>
      </c>
      <c r="BL414">
        <v>0</v>
      </c>
      <c r="BM414">
        <v>0</v>
      </c>
      <c r="BN414">
        <v>0</v>
      </c>
      <c r="BO414" t="e">
        <f t="shared" si="166"/>
        <v>#DIV/0!</v>
      </c>
      <c r="BP414">
        <v>0</v>
      </c>
      <c r="BQ414">
        <v>0</v>
      </c>
      <c r="BR414">
        <v>0</v>
      </c>
      <c r="BS414">
        <v>0</v>
      </c>
      <c r="BT414">
        <v>0</v>
      </c>
      <c r="BU414" t="e">
        <f t="shared" si="167"/>
        <v>#DIV/0!</v>
      </c>
      <c r="BV414">
        <v>0</v>
      </c>
    </row>
    <row r="415" spans="2:74">
      <c r="B415" t="s">
        <v>244</v>
      </c>
      <c r="C415">
        <v>0</v>
      </c>
      <c r="D415">
        <v>0</v>
      </c>
      <c r="E415">
        <v>0</v>
      </c>
      <c r="F415">
        <v>0</v>
      </c>
      <c r="G415" t="e">
        <f t="shared" si="156"/>
        <v>#DIV/0!</v>
      </c>
      <c r="H415">
        <v>0</v>
      </c>
      <c r="I415">
        <v>0</v>
      </c>
      <c r="J415">
        <v>0</v>
      </c>
      <c r="K415">
        <v>0</v>
      </c>
      <c r="L415">
        <v>0</v>
      </c>
      <c r="M415" t="e">
        <f t="shared" si="157"/>
        <v>#DIV/0!</v>
      </c>
      <c r="N415">
        <v>0</v>
      </c>
      <c r="O415">
        <v>0</v>
      </c>
      <c r="P415">
        <v>0</v>
      </c>
      <c r="Q415">
        <v>0</v>
      </c>
      <c r="R415">
        <v>0</v>
      </c>
      <c r="S415" t="e">
        <f t="shared" si="158"/>
        <v>#DIV/0!</v>
      </c>
      <c r="T415">
        <v>0</v>
      </c>
      <c r="U415">
        <v>0</v>
      </c>
      <c r="V415">
        <v>0</v>
      </c>
      <c r="W415">
        <v>0</v>
      </c>
      <c r="X415">
        <v>0</v>
      </c>
      <c r="Y415" t="e">
        <f t="shared" si="159"/>
        <v>#DIV/0!</v>
      </c>
      <c r="Z415">
        <v>0</v>
      </c>
      <c r="AA415">
        <v>0</v>
      </c>
      <c r="AB415">
        <v>0</v>
      </c>
      <c r="AC415">
        <v>0</v>
      </c>
      <c r="AD415">
        <v>0</v>
      </c>
      <c r="AE415" t="e">
        <f t="shared" si="160"/>
        <v>#DIV/0!</v>
      </c>
      <c r="AF415">
        <v>0</v>
      </c>
      <c r="AG415">
        <v>0</v>
      </c>
      <c r="AH415">
        <v>0</v>
      </c>
      <c r="AI415">
        <v>0</v>
      </c>
      <c r="AJ415">
        <v>0</v>
      </c>
      <c r="AK415" t="e">
        <f t="shared" si="161"/>
        <v>#DIV/0!</v>
      </c>
      <c r="AL415">
        <v>0</v>
      </c>
      <c r="AM415">
        <v>0</v>
      </c>
      <c r="AN415">
        <v>0</v>
      </c>
      <c r="AO415">
        <v>0</v>
      </c>
      <c r="AP415">
        <v>0</v>
      </c>
      <c r="AQ415" t="e">
        <f t="shared" si="162"/>
        <v>#DIV/0!</v>
      </c>
      <c r="AR415">
        <v>0</v>
      </c>
      <c r="AS415">
        <v>0</v>
      </c>
      <c r="AT415">
        <v>0</v>
      </c>
      <c r="AU415">
        <v>0</v>
      </c>
      <c r="AV415">
        <v>0</v>
      </c>
      <c r="AW415" t="e">
        <f t="shared" si="163"/>
        <v>#DIV/0!</v>
      </c>
      <c r="AX415">
        <v>0</v>
      </c>
      <c r="AY415">
        <v>0</v>
      </c>
      <c r="AZ415">
        <v>0</v>
      </c>
      <c r="BA415">
        <v>0</v>
      </c>
      <c r="BB415">
        <v>0</v>
      </c>
      <c r="BC415" t="e">
        <f t="shared" si="164"/>
        <v>#DIV/0!</v>
      </c>
      <c r="BD415">
        <v>0</v>
      </c>
      <c r="BE415">
        <v>0</v>
      </c>
      <c r="BF415">
        <v>0</v>
      </c>
      <c r="BG415">
        <v>0</v>
      </c>
      <c r="BH415">
        <v>0</v>
      </c>
      <c r="BI415" t="e">
        <f t="shared" si="165"/>
        <v>#DIV/0!</v>
      </c>
      <c r="BJ415">
        <v>0</v>
      </c>
      <c r="BK415">
        <v>0</v>
      </c>
      <c r="BL415">
        <v>0</v>
      </c>
      <c r="BM415">
        <v>0</v>
      </c>
      <c r="BN415">
        <v>0</v>
      </c>
      <c r="BO415" t="e">
        <f t="shared" si="166"/>
        <v>#DIV/0!</v>
      </c>
      <c r="BP415">
        <v>0</v>
      </c>
      <c r="BQ415">
        <v>0</v>
      </c>
      <c r="BR415">
        <v>0</v>
      </c>
      <c r="BS415">
        <v>0</v>
      </c>
      <c r="BT415">
        <v>0</v>
      </c>
      <c r="BU415" t="e">
        <f t="shared" si="167"/>
        <v>#DIV/0!</v>
      </c>
      <c r="BV415">
        <v>0</v>
      </c>
    </row>
    <row r="416" spans="2:74">
      <c r="B416" t="s">
        <v>246</v>
      </c>
      <c r="C416">
        <v>0</v>
      </c>
      <c r="D416">
        <v>0</v>
      </c>
      <c r="E416">
        <v>0</v>
      </c>
      <c r="F416">
        <v>0</v>
      </c>
      <c r="G416" t="e">
        <f t="shared" si="156"/>
        <v>#DIV/0!</v>
      </c>
      <c r="H416">
        <v>0</v>
      </c>
      <c r="I416">
        <v>0</v>
      </c>
      <c r="J416">
        <v>0</v>
      </c>
      <c r="K416">
        <v>0</v>
      </c>
      <c r="L416">
        <v>0</v>
      </c>
      <c r="M416" t="e">
        <f t="shared" si="157"/>
        <v>#DIV/0!</v>
      </c>
      <c r="N416">
        <v>0</v>
      </c>
      <c r="O416">
        <v>0</v>
      </c>
      <c r="P416">
        <v>0</v>
      </c>
      <c r="Q416">
        <v>0</v>
      </c>
      <c r="R416">
        <v>0</v>
      </c>
      <c r="S416" t="e">
        <f t="shared" si="158"/>
        <v>#DIV/0!</v>
      </c>
      <c r="T416">
        <v>0</v>
      </c>
      <c r="U416">
        <v>0</v>
      </c>
      <c r="V416">
        <v>0</v>
      </c>
      <c r="W416">
        <v>0</v>
      </c>
      <c r="X416">
        <v>0</v>
      </c>
      <c r="Y416" t="e">
        <f t="shared" si="159"/>
        <v>#DIV/0!</v>
      </c>
      <c r="Z416">
        <v>0</v>
      </c>
      <c r="AA416">
        <v>0</v>
      </c>
      <c r="AB416">
        <v>0</v>
      </c>
      <c r="AC416">
        <v>0</v>
      </c>
      <c r="AD416">
        <v>0</v>
      </c>
      <c r="AE416" t="e">
        <f t="shared" si="160"/>
        <v>#DIV/0!</v>
      </c>
      <c r="AF416">
        <v>0</v>
      </c>
      <c r="AG416">
        <v>0</v>
      </c>
      <c r="AH416">
        <v>0</v>
      </c>
      <c r="AI416">
        <v>0</v>
      </c>
      <c r="AJ416">
        <v>0</v>
      </c>
      <c r="AK416" t="e">
        <f t="shared" si="161"/>
        <v>#DIV/0!</v>
      </c>
      <c r="AL416">
        <v>0</v>
      </c>
      <c r="AM416">
        <v>0</v>
      </c>
      <c r="AN416">
        <v>0</v>
      </c>
      <c r="AO416">
        <v>0</v>
      </c>
      <c r="AP416">
        <v>0</v>
      </c>
      <c r="AQ416" t="e">
        <f t="shared" si="162"/>
        <v>#DIV/0!</v>
      </c>
      <c r="AR416">
        <v>0</v>
      </c>
      <c r="AS416">
        <v>0</v>
      </c>
      <c r="AT416">
        <v>0</v>
      </c>
      <c r="AU416">
        <v>0</v>
      </c>
      <c r="AV416">
        <v>0</v>
      </c>
      <c r="AW416" t="e">
        <f t="shared" si="163"/>
        <v>#DIV/0!</v>
      </c>
      <c r="AX416">
        <v>0</v>
      </c>
      <c r="AY416">
        <v>0</v>
      </c>
      <c r="AZ416">
        <v>0</v>
      </c>
      <c r="BA416">
        <v>0</v>
      </c>
      <c r="BB416">
        <v>0</v>
      </c>
      <c r="BC416" t="e">
        <f t="shared" si="164"/>
        <v>#DIV/0!</v>
      </c>
      <c r="BD416">
        <v>0</v>
      </c>
      <c r="BE416">
        <v>0</v>
      </c>
      <c r="BF416">
        <v>0</v>
      </c>
      <c r="BG416">
        <v>0</v>
      </c>
      <c r="BH416">
        <v>0</v>
      </c>
      <c r="BI416" t="e">
        <f t="shared" si="165"/>
        <v>#DIV/0!</v>
      </c>
      <c r="BJ416">
        <v>0</v>
      </c>
      <c r="BK416">
        <v>0</v>
      </c>
      <c r="BL416">
        <v>0</v>
      </c>
      <c r="BM416">
        <v>0</v>
      </c>
      <c r="BN416">
        <v>0</v>
      </c>
      <c r="BO416" t="e">
        <f t="shared" si="166"/>
        <v>#DIV/0!</v>
      </c>
      <c r="BP416">
        <v>0</v>
      </c>
      <c r="BQ416">
        <v>0</v>
      </c>
      <c r="BR416">
        <v>0</v>
      </c>
      <c r="BS416">
        <v>0</v>
      </c>
      <c r="BT416">
        <v>0</v>
      </c>
      <c r="BU416" t="e">
        <f t="shared" si="167"/>
        <v>#DIV/0!</v>
      </c>
      <c r="BV416">
        <v>0</v>
      </c>
    </row>
    <row r="417" spans="2:74">
      <c r="B417" t="s">
        <v>167</v>
      </c>
      <c r="C417">
        <v>0</v>
      </c>
      <c r="D417">
        <v>0</v>
      </c>
      <c r="E417">
        <v>0</v>
      </c>
      <c r="F417">
        <v>0</v>
      </c>
      <c r="G417" t="e">
        <f t="shared" si="156"/>
        <v>#DIV/0!</v>
      </c>
      <c r="H417">
        <v>0</v>
      </c>
      <c r="I417">
        <v>0</v>
      </c>
      <c r="J417">
        <v>0</v>
      </c>
      <c r="K417">
        <v>0</v>
      </c>
      <c r="L417">
        <v>0</v>
      </c>
      <c r="M417" t="e">
        <f t="shared" si="157"/>
        <v>#DIV/0!</v>
      </c>
      <c r="N417">
        <v>0</v>
      </c>
      <c r="O417">
        <v>0</v>
      </c>
      <c r="P417">
        <v>0</v>
      </c>
      <c r="Q417">
        <v>0</v>
      </c>
      <c r="R417">
        <v>0</v>
      </c>
      <c r="S417" t="e">
        <f t="shared" si="158"/>
        <v>#DIV/0!</v>
      </c>
      <c r="T417">
        <v>0</v>
      </c>
      <c r="U417">
        <v>0</v>
      </c>
      <c r="V417">
        <v>0</v>
      </c>
      <c r="W417">
        <v>0</v>
      </c>
      <c r="X417">
        <v>0</v>
      </c>
      <c r="Y417" t="e">
        <f t="shared" si="159"/>
        <v>#DIV/0!</v>
      </c>
      <c r="Z417">
        <v>0</v>
      </c>
      <c r="AA417">
        <v>0</v>
      </c>
      <c r="AB417">
        <v>0</v>
      </c>
      <c r="AC417">
        <v>0</v>
      </c>
      <c r="AD417">
        <v>0</v>
      </c>
      <c r="AE417" t="e">
        <f t="shared" si="160"/>
        <v>#DIV/0!</v>
      </c>
      <c r="AF417">
        <v>0</v>
      </c>
      <c r="AG417">
        <v>0</v>
      </c>
      <c r="AH417">
        <v>0</v>
      </c>
      <c r="AI417">
        <v>0</v>
      </c>
      <c r="AJ417">
        <v>0</v>
      </c>
      <c r="AK417" t="e">
        <f t="shared" si="161"/>
        <v>#DIV/0!</v>
      </c>
      <c r="AL417">
        <v>0</v>
      </c>
      <c r="AM417">
        <v>0</v>
      </c>
      <c r="AN417">
        <v>0</v>
      </c>
      <c r="AO417">
        <v>0</v>
      </c>
      <c r="AP417">
        <v>0</v>
      </c>
      <c r="AQ417" t="e">
        <f t="shared" si="162"/>
        <v>#DIV/0!</v>
      </c>
      <c r="AR417">
        <v>0</v>
      </c>
      <c r="AS417">
        <v>0</v>
      </c>
      <c r="AT417">
        <v>0</v>
      </c>
      <c r="AU417">
        <v>0</v>
      </c>
      <c r="AV417">
        <v>0</v>
      </c>
      <c r="AW417" t="e">
        <f t="shared" si="163"/>
        <v>#DIV/0!</v>
      </c>
      <c r="AX417">
        <v>0</v>
      </c>
      <c r="AY417">
        <v>0</v>
      </c>
      <c r="AZ417">
        <v>0</v>
      </c>
      <c r="BA417">
        <v>0</v>
      </c>
      <c r="BB417">
        <v>0</v>
      </c>
      <c r="BC417" t="e">
        <f t="shared" si="164"/>
        <v>#DIV/0!</v>
      </c>
      <c r="BD417">
        <v>0</v>
      </c>
      <c r="BE417">
        <v>0</v>
      </c>
      <c r="BF417">
        <v>0</v>
      </c>
      <c r="BG417">
        <v>0</v>
      </c>
      <c r="BH417">
        <v>0</v>
      </c>
      <c r="BI417" t="e">
        <f t="shared" si="165"/>
        <v>#DIV/0!</v>
      </c>
      <c r="BJ417">
        <v>0</v>
      </c>
      <c r="BK417">
        <v>0</v>
      </c>
      <c r="BL417">
        <v>0</v>
      </c>
      <c r="BM417">
        <v>0</v>
      </c>
      <c r="BN417">
        <v>0</v>
      </c>
      <c r="BO417" t="e">
        <f t="shared" si="166"/>
        <v>#DIV/0!</v>
      </c>
      <c r="BP417">
        <v>0</v>
      </c>
      <c r="BQ417">
        <v>0</v>
      </c>
      <c r="BR417">
        <v>0</v>
      </c>
      <c r="BS417">
        <v>0</v>
      </c>
      <c r="BT417">
        <v>0</v>
      </c>
      <c r="BU417" t="e">
        <f t="shared" si="167"/>
        <v>#DIV/0!</v>
      </c>
      <c r="BV417">
        <v>0</v>
      </c>
    </row>
    <row r="418" spans="2:74">
      <c r="B418" t="s">
        <v>772</v>
      </c>
      <c r="C418">
        <v>0</v>
      </c>
      <c r="D418">
        <v>0</v>
      </c>
      <c r="E418">
        <v>0</v>
      </c>
      <c r="F418">
        <v>0</v>
      </c>
      <c r="G418" t="e">
        <f t="shared" si="156"/>
        <v>#DIV/0!</v>
      </c>
      <c r="H418">
        <v>0</v>
      </c>
      <c r="I418">
        <v>0</v>
      </c>
      <c r="J418">
        <v>0</v>
      </c>
      <c r="K418">
        <v>0</v>
      </c>
      <c r="L418">
        <v>0</v>
      </c>
      <c r="M418" t="e">
        <f t="shared" si="157"/>
        <v>#DIV/0!</v>
      </c>
      <c r="N418">
        <v>0</v>
      </c>
      <c r="O418">
        <v>0</v>
      </c>
      <c r="P418">
        <v>0</v>
      </c>
      <c r="Q418">
        <v>0</v>
      </c>
      <c r="R418">
        <v>0</v>
      </c>
      <c r="S418" t="e">
        <f t="shared" si="158"/>
        <v>#DIV/0!</v>
      </c>
      <c r="T418">
        <v>0</v>
      </c>
      <c r="U418">
        <v>0</v>
      </c>
      <c r="V418">
        <v>0</v>
      </c>
      <c r="W418">
        <v>0</v>
      </c>
      <c r="X418">
        <v>0</v>
      </c>
      <c r="Y418" t="e">
        <f t="shared" si="159"/>
        <v>#DIV/0!</v>
      </c>
      <c r="Z418">
        <v>0</v>
      </c>
      <c r="AA418">
        <v>0</v>
      </c>
      <c r="AB418">
        <v>0</v>
      </c>
      <c r="AC418">
        <v>0</v>
      </c>
      <c r="AD418">
        <v>0</v>
      </c>
      <c r="AE418" t="e">
        <f t="shared" si="160"/>
        <v>#DIV/0!</v>
      </c>
      <c r="AF418">
        <v>0</v>
      </c>
      <c r="AG418">
        <v>0</v>
      </c>
      <c r="AH418">
        <v>0</v>
      </c>
      <c r="AI418">
        <v>0</v>
      </c>
      <c r="AJ418">
        <v>0</v>
      </c>
      <c r="AK418" t="e">
        <f t="shared" si="161"/>
        <v>#DIV/0!</v>
      </c>
      <c r="AL418">
        <v>0</v>
      </c>
      <c r="AM418">
        <v>0</v>
      </c>
      <c r="AN418">
        <v>0</v>
      </c>
      <c r="AO418">
        <v>0</v>
      </c>
      <c r="AP418">
        <v>0</v>
      </c>
      <c r="AQ418" t="e">
        <f t="shared" si="162"/>
        <v>#DIV/0!</v>
      </c>
      <c r="AR418">
        <v>0</v>
      </c>
      <c r="AS418">
        <v>0</v>
      </c>
      <c r="AT418">
        <v>0</v>
      </c>
      <c r="AU418">
        <v>0</v>
      </c>
      <c r="AV418">
        <v>0</v>
      </c>
      <c r="AW418" t="e">
        <f t="shared" si="163"/>
        <v>#DIV/0!</v>
      </c>
      <c r="AX418">
        <v>0</v>
      </c>
      <c r="AY418">
        <v>0</v>
      </c>
      <c r="AZ418">
        <v>0</v>
      </c>
      <c r="BA418">
        <v>0</v>
      </c>
      <c r="BB418">
        <v>0</v>
      </c>
      <c r="BC418" t="e">
        <f t="shared" si="164"/>
        <v>#DIV/0!</v>
      </c>
      <c r="BD418">
        <v>0</v>
      </c>
      <c r="BE418">
        <v>0</v>
      </c>
      <c r="BF418">
        <v>0</v>
      </c>
      <c r="BG418">
        <v>0</v>
      </c>
      <c r="BH418">
        <v>0</v>
      </c>
      <c r="BI418" t="e">
        <f t="shared" si="165"/>
        <v>#DIV/0!</v>
      </c>
      <c r="BJ418">
        <v>0</v>
      </c>
      <c r="BK418">
        <v>0</v>
      </c>
      <c r="BL418">
        <v>0</v>
      </c>
      <c r="BM418">
        <v>0</v>
      </c>
      <c r="BN418">
        <v>0</v>
      </c>
      <c r="BO418" t="e">
        <f t="shared" si="166"/>
        <v>#DIV/0!</v>
      </c>
      <c r="BP418">
        <v>0</v>
      </c>
      <c r="BQ418">
        <v>0</v>
      </c>
      <c r="BR418">
        <v>0</v>
      </c>
      <c r="BS418">
        <v>0</v>
      </c>
      <c r="BT418">
        <v>0</v>
      </c>
      <c r="BU418" t="e">
        <f t="shared" si="167"/>
        <v>#DIV/0!</v>
      </c>
      <c r="BV418">
        <v>0</v>
      </c>
    </row>
    <row r="419" spans="2:74">
      <c r="B419" t="s">
        <v>203</v>
      </c>
      <c r="C419">
        <v>0</v>
      </c>
      <c r="D419">
        <v>0</v>
      </c>
      <c r="E419">
        <v>0</v>
      </c>
      <c r="F419">
        <v>0</v>
      </c>
      <c r="G419" t="e">
        <f t="shared" si="156"/>
        <v>#DIV/0!</v>
      </c>
      <c r="H419">
        <v>0</v>
      </c>
      <c r="I419">
        <v>0</v>
      </c>
      <c r="J419">
        <v>0</v>
      </c>
      <c r="K419">
        <v>0</v>
      </c>
      <c r="L419">
        <v>0</v>
      </c>
      <c r="M419" t="e">
        <f t="shared" si="157"/>
        <v>#DIV/0!</v>
      </c>
      <c r="N419">
        <v>0</v>
      </c>
      <c r="O419">
        <v>0</v>
      </c>
      <c r="P419">
        <v>0</v>
      </c>
      <c r="Q419">
        <v>0</v>
      </c>
      <c r="R419">
        <v>0</v>
      </c>
      <c r="S419" t="e">
        <f t="shared" si="158"/>
        <v>#DIV/0!</v>
      </c>
      <c r="T419">
        <v>0</v>
      </c>
      <c r="U419">
        <v>0</v>
      </c>
      <c r="V419">
        <v>0</v>
      </c>
      <c r="W419">
        <v>0</v>
      </c>
      <c r="X419">
        <v>0</v>
      </c>
      <c r="Y419" t="e">
        <f t="shared" si="159"/>
        <v>#DIV/0!</v>
      </c>
      <c r="Z419">
        <v>0</v>
      </c>
      <c r="AA419">
        <v>0</v>
      </c>
      <c r="AB419">
        <v>0</v>
      </c>
      <c r="AC419">
        <v>0</v>
      </c>
      <c r="AD419">
        <v>0</v>
      </c>
      <c r="AE419" t="e">
        <f t="shared" si="160"/>
        <v>#DIV/0!</v>
      </c>
      <c r="AF419">
        <v>0</v>
      </c>
      <c r="AG419">
        <v>0</v>
      </c>
      <c r="AH419">
        <v>0</v>
      </c>
      <c r="AI419">
        <v>0</v>
      </c>
      <c r="AJ419">
        <v>0</v>
      </c>
      <c r="AK419" t="e">
        <f t="shared" si="161"/>
        <v>#DIV/0!</v>
      </c>
      <c r="AL419">
        <v>0</v>
      </c>
      <c r="AM419">
        <v>0</v>
      </c>
      <c r="AN419">
        <v>0</v>
      </c>
      <c r="AO419">
        <v>0</v>
      </c>
      <c r="AP419">
        <v>0</v>
      </c>
      <c r="AQ419" t="e">
        <f t="shared" si="162"/>
        <v>#DIV/0!</v>
      </c>
      <c r="AR419">
        <v>0</v>
      </c>
      <c r="AS419">
        <v>0</v>
      </c>
      <c r="AT419">
        <v>0</v>
      </c>
      <c r="AU419">
        <v>0</v>
      </c>
      <c r="AV419">
        <v>0</v>
      </c>
      <c r="AW419" t="e">
        <f t="shared" si="163"/>
        <v>#DIV/0!</v>
      </c>
      <c r="AX419">
        <v>0</v>
      </c>
      <c r="AY419">
        <v>0</v>
      </c>
      <c r="AZ419">
        <v>0</v>
      </c>
      <c r="BA419">
        <v>0</v>
      </c>
      <c r="BB419">
        <v>0</v>
      </c>
      <c r="BC419" t="e">
        <f t="shared" si="164"/>
        <v>#DIV/0!</v>
      </c>
      <c r="BD419">
        <v>0</v>
      </c>
      <c r="BE419">
        <v>0</v>
      </c>
      <c r="BF419">
        <v>0</v>
      </c>
      <c r="BG419">
        <v>0</v>
      </c>
      <c r="BH419">
        <v>0</v>
      </c>
      <c r="BI419" t="e">
        <f t="shared" si="165"/>
        <v>#DIV/0!</v>
      </c>
      <c r="BJ419">
        <v>0</v>
      </c>
      <c r="BK419">
        <v>0</v>
      </c>
      <c r="BL419">
        <v>0</v>
      </c>
      <c r="BM419">
        <v>0</v>
      </c>
      <c r="BN419">
        <v>0</v>
      </c>
      <c r="BO419" t="e">
        <f t="shared" si="166"/>
        <v>#DIV/0!</v>
      </c>
      <c r="BP419">
        <v>0</v>
      </c>
      <c r="BQ419">
        <v>0</v>
      </c>
      <c r="BR419">
        <v>0</v>
      </c>
      <c r="BS419">
        <v>0</v>
      </c>
      <c r="BT419">
        <v>0</v>
      </c>
      <c r="BU419" t="e">
        <f t="shared" si="167"/>
        <v>#DIV/0!</v>
      </c>
      <c r="BV419">
        <v>0</v>
      </c>
    </row>
    <row r="420" spans="2:74">
      <c r="B420" t="s">
        <v>248</v>
      </c>
      <c r="C420">
        <v>0</v>
      </c>
      <c r="D420">
        <v>0</v>
      </c>
      <c r="E420">
        <v>0</v>
      </c>
      <c r="F420">
        <v>0</v>
      </c>
      <c r="G420" t="e">
        <f t="shared" si="156"/>
        <v>#DIV/0!</v>
      </c>
      <c r="H420">
        <v>0</v>
      </c>
      <c r="I420">
        <v>0</v>
      </c>
      <c r="J420">
        <v>0</v>
      </c>
      <c r="K420">
        <v>0</v>
      </c>
      <c r="L420">
        <v>0</v>
      </c>
      <c r="M420" t="e">
        <f t="shared" si="157"/>
        <v>#DIV/0!</v>
      </c>
      <c r="N420">
        <v>0</v>
      </c>
      <c r="O420">
        <v>0</v>
      </c>
      <c r="P420">
        <v>0</v>
      </c>
      <c r="Q420">
        <v>0</v>
      </c>
      <c r="R420">
        <v>0</v>
      </c>
      <c r="S420" t="e">
        <f t="shared" si="158"/>
        <v>#DIV/0!</v>
      </c>
      <c r="T420">
        <v>0</v>
      </c>
      <c r="U420">
        <v>0</v>
      </c>
      <c r="V420">
        <v>0</v>
      </c>
      <c r="W420">
        <v>0</v>
      </c>
      <c r="X420">
        <v>0</v>
      </c>
      <c r="Y420" t="e">
        <f t="shared" si="159"/>
        <v>#DIV/0!</v>
      </c>
      <c r="Z420">
        <v>0</v>
      </c>
      <c r="AA420">
        <v>0</v>
      </c>
      <c r="AB420">
        <v>0</v>
      </c>
      <c r="AC420">
        <v>0</v>
      </c>
      <c r="AD420">
        <v>0</v>
      </c>
      <c r="AE420" t="e">
        <f t="shared" si="160"/>
        <v>#DIV/0!</v>
      </c>
      <c r="AF420">
        <v>0</v>
      </c>
      <c r="AG420">
        <v>0</v>
      </c>
      <c r="AH420">
        <v>0</v>
      </c>
      <c r="AI420">
        <v>0</v>
      </c>
      <c r="AJ420">
        <v>0</v>
      </c>
      <c r="AK420" t="e">
        <f t="shared" si="161"/>
        <v>#DIV/0!</v>
      </c>
      <c r="AL420">
        <v>0</v>
      </c>
      <c r="AM420">
        <v>0</v>
      </c>
      <c r="AN420">
        <v>0</v>
      </c>
      <c r="AO420">
        <v>0</v>
      </c>
      <c r="AP420">
        <v>0</v>
      </c>
      <c r="AQ420" t="e">
        <f t="shared" si="162"/>
        <v>#DIV/0!</v>
      </c>
      <c r="AR420">
        <v>0</v>
      </c>
      <c r="AS420">
        <v>0</v>
      </c>
      <c r="AT420">
        <v>0</v>
      </c>
      <c r="AU420">
        <v>0</v>
      </c>
      <c r="AV420">
        <v>0</v>
      </c>
      <c r="AW420" t="e">
        <f t="shared" si="163"/>
        <v>#DIV/0!</v>
      </c>
      <c r="AX420">
        <v>0</v>
      </c>
      <c r="AY420">
        <v>0</v>
      </c>
      <c r="AZ420">
        <v>0</v>
      </c>
      <c r="BA420">
        <v>0</v>
      </c>
      <c r="BB420">
        <v>0</v>
      </c>
      <c r="BC420" t="e">
        <f t="shared" si="164"/>
        <v>#DIV/0!</v>
      </c>
      <c r="BD420">
        <v>0</v>
      </c>
      <c r="BE420">
        <v>0</v>
      </c>
      <c r="BF420">
        <v>0</v>
      </c>
      <c r="BG420">
        <v>0</v>
      </c>
      <c r="BH420">
        <v>0</v>
      </c>
      <c r="BI420" t="e">
        <f t="shared" si="165"/>
        <v>#DIV/0!</v>
      </c>
      <c r="BJ420">
        <v>0</v>
      </c>
      <c r="BK420">
        <v>0</v>
      </c>
      <c r="BL420">
        <v>0</v>
      </c>
      <c r="BM420">
        <v>0</v>
      </c>
      <c r="BN420">
        <v>0</v>
      </c>
      <c r="BO420" t="e">
        <f t="shared" si="166"/>
        <v>#DIV/0!</v>
      </c>
      <c r="BP420">
        <v>0</v>
      </c>
      <c r="BQ420">
        <v>0</v>
      </c>
      <c r="BR420">
        <v>0</v>
      </c>
      <c r="BS420">
        <v>0</v>
      </c>
      <c r="BT420">
        <v>0</v>
      </c>
      <c r="BU420" t="e">
        <f t="shared" si="167"/>
        <v>#DIV/0!</v>
      </c>
      <c r="BV420">
        <v>0</v>
      </c>
    </row>
    <row r="421" spans="2:74">
      <c r="B421" t="s">
        <v>249</v>
      </c>
      <c r="C421">
        <v>0</v>
      </c>
      <c r="D421">
        <v>0</v>
      </c>
      <c r="E421">
        <v>0</v>
      </c>
      <c r="F421">
        <v>0</v>
      </c>
      <c r="G421" t="e">
        <f t="shared" si="156"/>
        <v>#DIV/0!</v>
      </c>
      <c r="H421">
        <v>0</v>
      </c>
      <c r="I421">
        <v>0</v>
      </c>
      <c r="J421">
        <v>0</v>
      </c>
      <c r="K421">
        <v>0</v>
      </c>
      <c r="L421">
        <v>0</v>
      </c>
      <c r="M421" t="e">
        <f t="shared" si="157"/>
        <v>#DIV/0!</v>
      </c>
      <c r="N421">
        <v>0</v>
      </c>
      <c r="O421">
        <v>0</v>
      </c>
      <c r="P421">
        <v>0</v>
      </c>
      <c r="Q421">
        <v>0</v>
      </c>
      <c r="R421">
        <v>0</v>
      </c>
      <c r="S421" t="e">
        <f t="shared" si="158"/>
        <v>#DIV/0!</v>
      </c>
      <c r="T421">
        <v>0</v>
      </c>
      <c r="U421">
        <v>0</v>
      </c>
      <c r="V421">
        <v>0</v>
      </c>
      <c r="W421">
        <v>0</v>
      </c>
      <c r="X421">
        <v>0</v>
      </c>
      <c r="Y421" t="e">
        <f t="shared" si="159"/>
        <v>#DIV/0!</v>
      </c>
      <c r="Z421">
        <v>0</v>
      </c>
      <c r="AA421">
        <v>0</v>
      </c>
      <c r="AB421">
        <v>0</v>
      </c>
      <c r="AC421">
        <v>0</v>
      </c>
      <c r="AD421">
        <v>0</v>
      </c>
      <c r="AE421" t="e">
        <f t="shared" si="160"/>
        <v>#DIV/0!</v>
      </c>
      <c r="AF421">
        <v>0</v>
      </c>
      <c r="AG421">
        <v>0</v>
      </c>
      <c r="AH421">
        <v>0</v>
      </c>
      <c r="AI421">
        <v>0</v>
      </c>
      <c r="AJ421">
        <v>0</v>
      </c>
      <c r="AK421" t="e">
        <f t="shared" si="161"/>
        <v>#DIV/0!</v>
      </c>
      <c r="AL421">
        <v>0</v>
      </c>
      <c r="AM421">
        <v>0</v>
      </c>
      <c r="AN421">
        <v>0</v>
      </c>
      <c r="AO421">
        <v>0</v>
      </c>
      <c r="AP421">
        <v>0</v>
      </c>
      <c r="AQ421" t="e">
        <f t="shared" si="162"/>
        <v>#DIV/0!</v>
      </c>
      <c r="AR421">
        <v>0</v>
      </c>
      <c r="AS421">
        <v>0</v>
      </c>
      <c r="AT421">
        <v>0</v>
      </c>
      <c r="AU421">
        <v>0</v>
      </c>
      <c r="AV421">
        <v>0</v>
      </c>
      <c r="AW421" t="e">
        <f t="shared" si="163"/>
        <v>#DIV/0!</v>
      </c>
      <c r="AX421">
        <v>0</v>
      </c>
      <c r="AY421">
        <v>0</v>
      </c>
      <c r="AZ421">
        <v>0</v>
      </c>
      <c r="BA421">
        <v>0</v>
      </c>
      <c r="BB421">
        <v>0</v>
      </c>
      <c r="BC421" t="e">
        <f t="shared" si="164"/>
        <v>#DIV/0!</v>
      </c>
      <c r="BD421">
        <v>0</v>
      </c>
      <c r="BE421">
        <v>0</v>
      </c>
      <c r="BF421">
        <v>0</v>
      </c>
      <c r="BG421">
        <v>0</v>
      </c>
      <c r="BH421">
        <v>0</v>
      </c>
      <c r="BI421" t="e">
        <f t="shared" si="165"/>
        <v>#DIV/0!</v>
      </c>
      <c r="BJ421">
        <v>0</v>
      </c>
      <c r="BK421">
        <v>0</v>
      </c>
      <c r="BL421">
        <v>0</v>
      </c>
      <c r="BM421">
        <v>0</v>
      </c>
      <c r="BN421">
        <v>0</v>
      </c>
      <c r="BO421" t="e">
        <f t="shared" si="166"/>
        <v>#DIV/0!</v>
      </c>
      <c r="BP421">
        <v>0</v>
      </c>
      <c r="BQ421">
        <v>0</v>
      </c>
      <c r="BR421">
        <v>0</v>
      </c>
      <c r="BS421">
        <v>0</v>
      </c>
      <c r="BT421">
        <v>0</v>
      </c>
      <c r="BU421" t="e">
        <f t="shared" si="167"/>
        <v>#DIV/0!</v>
      </c>
      <c r="BV421">
        <v>0</v>
      </c>
    </row>
    <row r="422" spans="2:74">
      <c r="B422" t="s">
        <v>773</v>
      </c>
      <c r="C422">
        <v>0</v>
      </c>
      <c r="D422">
        <v>0</v>
      </c>
      <c r="E422">
        <v>0</v>
      </c>
      <c r="F422">
        <v>0</v>
      </c>
      <c r="G422" t="e">
        <f t="shared" si="156"/>
        <v>#DIV/0!</v>
      </c>
      <c r="H422">
        <v>0</v>
      </c>
      <c r="I422">
        <v>0</v>
      </c>
      <c r="J422">
        <v>0</v>
      </c>
      <c r="K422">
        <v>0</v>
      </c>
      <c r="L422">
        <v>0</v>
      </c>
      <c r="M422" t="e">
        <f t="shared" si="157"/>
        <v>#DIV/0!</v>
      </c>
      <c r="N422">
        <v>0</v>
      </c>
      <c r="O422">
        <v>0</v>
      </c>
      <c r="P422">
        <v>0</v>
      </c>
      <c r="Q422">
        <v>0</v>
      </c>
      <c r="R422">
        <v>0</v>
      </c>
      <c r="S422" t="e">
        <f t="shared" si="158"/>
        <v>#DIV/0!</v>
      </c>
      <c r="T422">
        <v>0</v>
      </c>
      <c r="U422">
        <v>0</v>
      </c>
      <c r="V422">
        <v>0</v>
      </c>
      <c r="W422">
        <v>0</v>
      </c>
      <c r="X422">
        <v>0</v>
      </c>
      <c r="Y422" t="e">
        <f t="shared" si="159"/>
        <v>#DIV/0!</v>
      </c>
      <c r="Z422">
        <v>0</v>
      </c>
      <c r="AA422">
        <v>0</v>
      </c>
      <c r="AB422">
        <v>0</v>
      </c>
      <c r="AC422">
        <v>0</v>
      </c>
      <c r="AD422">
        <v>0</v>
      </c>
      <c r="AE422" t="e">
        <f t="shared" si="160"/>
        <v>#DIV/0!</v>
      </c>
      <c r="AF422">
        <v>0</v>
      </c>
      <c r="AG422">
        <v>0</v>
      </c>
      <c r="AH422">
        <v>0</v>
      </c>
      <c r="AI422">
        <v>0</v>
      </c>
      <c r="AJ422">
        <v>0</v>
      </c>
      <c r="AK422" t="e">
        <f t="shared" si="161"/>
        <v>#DIV/0!</v>
      </c>
      <c r="AL422">
        <v>0</v>
      </c>
      <c r="AM422">
        <v>0</v>
      </c>
      <c r="AN422">
        <v>0</v>
      </c>
      <c r="AO422">
        <v>0</v>
      </c>
      <c r="AP422">
        <v>0</v>
      </c>
      <c r="AQ422" t="e">
        <f t="shared" si="162"/>
        <v>#DIV/0!</v>
      </c>
      <c r="AR422">
        <v>0</v>
      </c>
      <c r="AS422">
        <v>0</v>
      </c>
      <c r="AT422">
        <v>0</v>
      </c>
      <c r="AU422">
        <v>0</v>
      </c>
      <c r="AV422">
        <v>0</v>
      </c>
      <c r="AW422" t="e">
        <f t="shared" si="163"/>
        <v>#DIV/0!</v>
      </c>
      <c r="AX422">
        <v>0</v>
      </c>
      <c r="AY422">
        <v>0</v>
      </c>
      <c r="AZ422">
        <v>0</v>
      </c>
      <c r="BA422">
        <v>0</v>
      </c>
      <c r="BB422">
        <v>0</v>
      </c>
      <c r="BC422" t="e">
        <f t="shared" si="164"/>
        <v>#DIV/0!</v>
      </c>
      <c r="BD422">
        <v>0</v>
      </c>
      <c r="BE422">
        <v>0</v>
      </c>
      <c r="BF422">
        <v>0</v>
      </c>
      <c r="BG422">
        <v>0</v>
      </c>
      <c r="BH422">
        <v>0</v>
      </c>
      <c r="BI422" t="e">
        <f t="shared" si="165"/>
        <v>#DIV/0!</v>
      </c>
      <c r="BJ422">
        <v>0</v>
      </c>
      <c r="BK422">
        <v>0</v>
      </c>
      <c r="BL422">
        <v>0</v>
      </c>
      <c r="BM422">
        <v>0</v>
      </c>
      <c r="BN422">
        <v>0</v>
      </c>
      <c r="BO422" t="e">
        <f t="shared" si="166"/>
        <v>#DIV/0!</v>
      </c>
      <c r="BP422">
        <v>0</v>
      </c>
      <c r="BQ422">
        <v>0</v>
      </c>
      <c r="BR422">
        <v>0</v>
      </c>
      <c r="BS422">
        <v>0</v>
      </c>
      <c r="BT422">
        <v>0</v>
      </c>
      <c r="BU422" t="e">
        <f t="shared" si="167"/>
        <v>#DIV/0!</v>
      </c>
      <c r="BV422">
        <v>0</v>
      </c>
    </row>
    <row r="423" spans="2:74">
      <c r="B423" t="s">
        <v>250</v>
      </c>
      <c r="C423">
        <v>0</v>
      </c>
      <c r="D423">
        <v>0</v>
      </c>
      <c r="E423">
        <v>0</v>
      </c>
      <c r="F423">
        <v>0</v>
      </c>
      <c r="G423" t="e">
        <f t="shared" si="156"/>
        <v>#DIV/0!</v>
      </c>
      <c r="H423">
        <v>0</v>
      </c>
      <c r="I423">
        <v>0</v>
      </c>
      <c r="J423">
        <v>0</v>
      </c>
      <c r="K423">
        <v>0</v>
      </c>
      <c r="L423">
        <v>0</v>
      </c>
      <c r="M423" t="e">
        <f t="shared" si="157"/>
        <v>#DIV/0!</v>
      </c>
      <c r="N423">
        <v>0</v>
      </c>
      <c r="O423">
        <v>0</v>
      </c>
      <c r="P423">
        <v>0</v>
      </c>
      <c r="Q423">
        <v>0</v>
      </c>
      <c r="R423">
        <v>0</v>
      </c>
      <c r="S423" t="e">
        <f t="shared" si="158"/>
        <v>#DIV/0!</v>
      </c>
      <c r="T423">
        <v>0</v>
      </c>
      <c r="U423">
        <v>0</v>
      </c>
      <c r="V423">
        <v>0</v>
      </c>
      <c r="W423">
        <v>0</v>
      </c>
      <c r="X423">
        <v>0</v>
      </c>
      <c r="Y423" t="e">
        <f t="shared" si="159"/>
        <v>#DIV/0!</v>
      </c>
      <c r="Z423">
        <v>0</v>
      </c>
      <c r="AA423">
        <v>0</v>
      </c>
      <c r="AB423">
        <v>0</v>
      </c>
      <c r="AC423">
        <v>0</v>
      </c>
      <c r="AD423">
        <v>0</v>
      </c>
      <c r="AE423" t="e">
        <f t="shared" si="160"/>
        <v>#DIV/0!</v>
      </c>
      <c r="AF423">
        <v>0</v>
      </c>
      <c r="AG423">
        <v>0</v>
      </c>
      <c r="AH423">
        <v>0</v>
      </c>
      <c r="AI423">
        <v>0</v>
      </c>
      <c r="AJ423">
        <v>0</v>
      </c>
      <c r="AK423" t="e">
        <f t="shared" si="161"/>
        <v>#DIV/0!</v>
      </c>
      <c r="AL423">
        <v>0</v>
      </c>
      <c r="AM423">
        <v>0</v>
      </c>
      <c r="AN423">
        <v>0</v>
      </c>
      <c r="AO423">
        <v>0</v>
      </c>
      <c r="AP423">
        <v>0</v>
      </c>
      <c r="AQ423" t="e">
        <f t="shared" si="162"/>
        <v>#DIV/0!</v>
      </c>
      <c r="AR423">
        <v>0</v>
      </c>
      <c r="AS423">
        <v>0</v>
      </c>
      <c r="AT423">
        <v>0</v>
      </c>
      <c r="AU423">
        <v>0</v>
      </c>
      <c r="AV423">
        <v>0</v>
      </c>
      <c r="AW423" t="e">
        <f t="shared" si="163"/>
        <v>#DIV/0!</v>
      </c>
      <c r="AX423">
        <v>0</v>
      </c>
      <c r="AY423">
        <v>0</v>
      </c>
      <c r="AZ423">
        <v>0</v>
      </c>
      <c r="BA423">
        <v>0</v>
      </c>
      <c r="BB423">
        <v>0</v>
      </c>
      <c r="BC423" t="e">
        <f t="shared" si="164"/>
        <v>#DIV/0!</v>
      </c>
      <c r="BD423">
        <v>0</v>
      </c>
      <c r="BE423">
        <v>0</v>
      </c>
      <c r="BF423">
        <v>0</v>
      </c>
      <c r="BG423">
        <v>0</v>
      </c>
      <c r="BH423">
        <v>0</v>
      </c>
      <c r="BI423" t="e">
        <f t="shared" si="165"/>
        <v>#DIV/0!</v>
      </c>
      <c r="BJ423">
        <v>0</v>
      </c>
      <c r="BK423">
        <v>0</v>
      </c>
      <c r="BL423">
        <v>0</v>
      </c>
      <c r="BM423">
        <v>0</v>
      </c>
      <c r="BN423">
        <v>0</v>
      </c>
      <c r="BO423" t="e">
        <f t="shared" si="166"/>
        <v>#DIV/0!</v>
      </c>
      <c r="BP423">
        <v>0</v>
      </c>
      <c r="BQ423">
        <v>0</v>
      </c>
      <c r="BR423">
        <v>0</v>
      </c>
      <c r="BS423">
        <v>0</v>
      </c>
      <c r="BT423">
        <v>0</v>
      </c>
      <c r="BU423" t="e">
        <f t="shared" si="167"/>
        <v>#DIV/0!</v>
      </c>
      <c r="BV423">
        <v>0</v>
      </c>
    </row>
    <row r="424" spans="2:74">
      <c r="B424" t="s">
        <v>251</v>
      </c>
      <c r="C424">
        <v>0</v>
      </c>
      <c r="D424">
        <v>0</v>
      </c>
      <c r="E424">
        <v>0</v>
      </c>
      <c r="F424">
        <v>0</v>
      </c>
      <c r="G424" t="e">
        <f t="shared" si="156"/>
        <v>#DIV/0!</v>
      </c>
      <c r="H424">
        <v>0</v>
      </c>
      <c r="I424">
        <v>0</v>
      </c>
      <c r="J424">
        <v>0</v>
      </c>
      <c r="K424">
        <v>0</v>
      </c>
      <c r="L424">
        <v>0</v>
      </c>
      <c r="M424" t="e">
        <f t="shared" si="157"/>
        <v>#DIV/0!</v>
      </c>
      <c r="N424">
        <v>0</v>
      </c>
      <c r="O424">
        <v>0</v>
      </c>
      <c r="P424">
        <v>0</v>
      </c>
      <c r="Q424">
        <v>0</v>
      </c>
      <c r="R424">
        <v>0</v>
      </c>
      <c r="S424" t="e">
        <f t="shared" si="158"/>
        <v>#DIV/0!</v>
      </c>
      <c r="T424">
        <v>0</v>
      </c>
      <c r="U424">
        <v>0</v>
      </c>
      <c r="V424">
        <v>0</v>
      </c>
      <c r="W424">
        <v>0</v>
      </c>
      <c r="X424">
        <v>0</v>
      </c>
      <c r="Y424" t="e">
        <f t="shared" si="159"/>
        <v>#DIV/0!</v>
      </c>
      <c r="Z424">
        <v>0</v>
      </c>
      <c r="AA424">
        <v>0</v>
      </c>
      <c r="AB424">
        <v>0</v>
      </c>
      <c r="AC424">
        <v>0</v>
      </c>
      <c r="AD424">
        <v>0</v>
      </c>
      <c r="AE424" t="e">
        <f t="shared" si="160"/>
        <v>#DIV/0!</v>
      </c>
      <c r="AF424">
        <v>0</v>
      </c>
      <c r="AG424">
        <v>0</v>
      </c>
      <c r="AH424">
        <v>0</v>
      </c>
      <c r="AI424">
        <v>0</v>
      </c>
      <c r="AJ424">
        <v>0</v>
      </c>
      <c r="AK424" t="e">
        <f t="shared" si="161"/>
        <v>#DIV/0!</v>
      </c>
      <c r="AL424">
        <v>0</v>
      </c>
      <c r="AM424">
        <v>0</v>
      </c>
      <c r="AN424">
        <v>0</v>
      </c>
      <c r="AO424">
        <v>0</v>
      </c>
      <c r="AP424">
        <v>0</v>
      </c>
      <c r="AQ424" t="e">
        <f t="shared" si="162"/>
        <v>#DIV/0!</v>
      </c>
      <c r="AR424">
        <v>0</v>
      </c>
      <c r="AS424">
        <v>0</v>
      </c>
      <c r="AT424">
        <v>0</v>
      </c>
      <c r="AU424">
        <v>0</v>
      </c>
      <c r="AV424">
        <v>0</v>
      </c>
      <c r="AW424" t="e">
        <f t="shared" si="163"/>
        <v>#DIV/0!</v>
      </c>
      <c r="AX424">
        <v>0</v>
      </c>
      <c r="AY424">
        <v>0</v>
      </c>
      <c r="AZ424">
        <v>0</v>
      </c>
      <c r="BA424">
        <v>0</v>
      </c>
      <c r="BB424">
        <v>0</v>
      </c>
      <c r="BC424" t="e">
        <f t="shared" si="164"/>
        <v>#DIV/0!</v>
      </c>
      <c r="BD424">
        <v>0</v>
      </c>
      <c r="BE424">
        <v>0</v>
      </c>
      <c r="BF424">
        <v>0</v>
      </c>
      <c r="BG424">
        <v>0</v>
      </c>
      <c r="BH424">
        <v>0</v>
      </c>
      <c r="BI424" t="e">
        <f t="shared" si="165"/>
        <v>#DIV/0!</v>
      </c>
      <c r="BJ424">
        <v>0</v>
      </c>
      <c r="BK424">
        <v>0</v>
      </c>
      <c r="BL424">
        <v>0</v>
      </c>
      <c r="BM424">
        <v>0</v>
      </c>
      <c r="BN424">
        <v>0</v>
      </c>
      <c r="BO424" t="e">
        <f t="shared" si="166"/>
        <v>#DIV/0!</v>
      </c>
      <c r="BP424">
        <v>0</v>
      </c>
      <c r="BQ424">
        <v>0</v>
      </c>
      <c r="BR424">
        <v>0</v>
      </c>
      <c r="BS424">
        <v>0</v>
      </c>
      <c r="BT424">
        <v>0</v>
      </c>
      <c r="BU424" t="e">
        <f t="shared" si="167"/>
        <v>#DIV/0!</v>
      </c>
      <c r="BV424">
        <v>0</v>
      </c>
    </row>
    <row r="425" spans="2:74">
      <c r="B425" t="s">
        <v>252</v>
      </c>
      <c r="C425">
        <v>0</v>
      </c>
      <c r="D425">
        <v>0</v>
      </c>
      <c r="E425">
        <v>0</v>
      </c>
      <c r="F425">
        <v>0</v>
      </c>
      <c r="G425" t="e">
        <f t="shared" si="156"/>
        <v>#DIV/0!</v>
      </c>
      <c r="H425">
        <v>0</v>
      </c>
      <c r="I425">
        <v>0</v>
      </c>
      <c r="J425">
        <v>0</v>
      </c>
      <c r="K425">
        <v>0</v>
      </c>
      <c r="L425">
        <v>0</v>
      </c>
      <c r="M425" t="e">
        <f t="shared" si="157"/>
        <v>#DIV/0!</v>
      </c>
      <c r="N425">
        <v>0</v>
      </c>
      <c r="O425">
        <v>0</v>
      </c>
      <c r="P425">
        <v>0</v>
      </c>
      <c r="Q425">
        <v>0</v>
      </c>
      <c r="R425">
        <v>0</v>
      </c>
      <c r="S425" t="e">
        <f t="shared" si="158"/>
        <v>#DIV/0!</v>
      </c>
      <c r="T425">
        <v>0</v>
      </c>
      <c r="U425">
        <v>0</v>
      </c>
      <c r="V425">
        <v>0</v>
      </c>
      <c r="W425">
        <v>0</v>
      </c>
      <c r="X425">
        <v>0</v>
      </c>
      <c r="Y425" t="e">
        <f t="shared" si="159"/>
        <v>#DIV/0!</v>
      </c>
      <c r="Z425">
        <v>0</v>
      </c>
      <c r="AA425">
        <v>0</v>
      </c>
      <c r="AB425">
        <v>0</v>
      </c>
      <c r="AC425">
        <v>0</v>
      </c>
      <c r="AD425">
        <v>0</v>
      </c>
      <c r="AE425" t="e">
        <f t="shared" si="160"/>
        <v>#DIV/0!</v>
      </c>
      <c r="AF425">
        <v>0</v>
      </c>
      <c r="AG425">
        <v>0</v>
      </c>
      <c r="AH425">
        <v>0</v>
      </c>
      <c r="AI425">
        <v>0</v>
      </c>
      <c r="AJ425">
        <v>0</v>
      </c>
      <c r="AK425" t="e">
        <f t="shared" si="161"/>
        <v>#DIV/0!</v>
      </c>
      <c r="AL425">
        <v>0</v>
      </c>
      <c r="AM425">
        <v>0</v>
      </c>
      <c r="AN425">
        <v>0</v>
      </c>
      <c r="AO425">
        <v>0</v>
      </c>
      <c r="AP425">
        <v>0</v>
      </c>
      <c r="AQ425" t="e">
        <f t="shared" si="162"/>
        <v>#DIV/0!</v>
      </c>
      <c r="AR425">
        <v>0</v>
      </c>
      <c r="AS425">
        <v>0</v>
      </c>
      <c r="AT425">
        <v>0</v>
      </c>
      <c r="AU425">
        <v>0</v>
      </c>
      <c r="AV425">
        <v>0</v>
      </c>
      <c r="AW425" t="e">
        <f t="shared" si="163"/>
        <v>#DIV/0!</v>
      </c>
      <c r="AX425">
        <v>0</v>
      </c>
      <c r="AY425">
        <v>0</v>
      </c>
      <c r="AZ425">
        <v>0</v>
      </c>
      <c r="BA425">
        <v>0</v>
      </c>
      <c r="BB425">
        <v>0</v>
      </c>
      <c r="BC425" t="e">
        <f t="shared" si="164"/>
        <v>#DIV/0!</v>
      </c>
      <c r="BD425">
        <v>0</v>
      </c>
      <c r="BE425">
        <v>0</v>
      </c>
      <c r="BF425">
        <v>0</v>
      </c>
      <c r="BG425">
        <v>0</v>
      </c>
      <c r="BH425">
        <v>0</v>
      </c>
      <c r="BI425" t="e">
        <f t="shared" si="165"/>
        <v>#DIV/0!</v>
      </c>
      <c r="BJ425">
        <v>0</v>
      </c>
      <c r="BK425">
        <v>0</v>
      </c>
      <c r="BL425">
        <v>0</v>
      </c>
      <c r="BM425">
        <v>0</v>
      </c>
      <c r="BN425">
        <v>0</v>
      </c>
      <c r="BO425" t="e">
        <f t="shared" si="166"/>
        <v>#DIV/0!</v>
      </c>
      <c r="BP425">
        <v>0</v>
      </c>
      <c r="BQ425">
        <v>0</v>
      </c>
      <c r="BR425">
        <v>0</v>
      </c>
      <c r="BS425">
        <v>0</v>
      </c>
      <c r="BT425">
        <v>0</v>
      </c>
      <c r="BU425" t="e">
        <f t="shared" si="167"/>
        <v>#DIV/0!</v>
      </c>
      <c r="BV425">
        <v>0</v>
      </c>
    </row>
    <row r="426" spans="2:74">
      <c r="B426" t="s">
        <v>254</v>
      </c>
      <c r="C426">
        <v>0</v>
      </c>
      <c r="D426">
        <v>0</v>
      </c>
      <c r="E426">
        <v>0</v>
      </c>
      <c r="F426">
        <v>0</v>
      </c>
      <c r="G426" t="e">
        <f t="shared" si="156"/>
        <v>#DIV/0!</v>
      </c>
      <c r="H426">
        <v>0</v>
      </c>
      <c r="I426">
        <v>0</v>
      </c>
      <c r="J426">
        <v>0</v>
      </c>
      <c r="K426">
        <v>0</v>
      </c>
      <c r="L426">
        <v>0</v>
      </c>
      <c r="M426" t="e">
        <f t="shared" si="157"/>
        <v>#DIV/0!</v>
      </c>
      <c r="N426">
        <v>0</v>
      </c>
      <c r="O426">
        <v>0</v>
      </c>
      <c r="P426">
        <v>0</v>
      </c>
      <c r="Q426">
        <v>0</v>
      </c>
      <c r="R426">
        <v>0</v>
      </c>
      <c r="S426" t="e">
        <f t="shared" si="158"/>
        <v>#DIV/0!</v>
      </c>
      <c r="T426">
        <v>0</v>
      </c>
      <c r="U426">
        <v>0</v>
      </c>
      <c r="V426">
        <v>0</v>
      </c>
      <c r="W426">
        <v>0</v>
      </c>
      <c r="X426">
        <v>0</v>
      </c>
      <c r="Y426" t="e">
        <f t="shared" si="159"/>
        <v>#DIV/0!</v>
      </c>
      <c r="Z426">
        <v>0</v>
      </c>
      <c r="AA426">
        <v>0</v>
      </c>
      <c r="AB426">
        <v>0</v>
      </c>
      <c r="AC426">
        <v>0</v>
      </c>
      <c r="AD426">
        <v>0</v>
      </c>
      <c r="AE426" t="e">
        <f t="shared" si="160"/>
        <v>#DIV/0!</v>
      </c>
      <c r="AF426">
        <v>0</v>
      </c>
      <c r="AG426">
        <v>0</v>
      </c>
      <c r="AH426">
        <v>0</v>
      </c>
      <c r="AI426">
        <v>0</v>
      </c>
      <c r="AJ426">
        <v>0</v>
      </c>
      <c r="AK426" t="e">
        <f t="shared" si="161"/>
        <v>#DIV/0!</v>
      </c>
      <c r="AL426">
        <v>0</v>
      </c>
      <c r="AM426">
        <v>0</v>
      </c>
      <c r="AN426">
        <v>0</v>
      </c>
      <c r="AO426">
        <v>0</v>
      </c>
      <c r="AP426">
        <v>0</v>
      </c>
      <c r="AQ426" t="e">
        <f t="shared" si="162"/>
        <v>#DIV/0!</v>
      </c>
      <c r="AR426">
        <v>0</v>
      </c>
      <c r="AS426">
        <v>0</v>
      </c>
      <c r="AT426">
        <v>0</v>
      </c>
      <c r="AU426">
        <v>0</v>
      </c>
      <c r="AV426">
        <v>0</v>
      </c>
      <c r="AW426" t="e">
        <f t="shared" si="163"/>
        <v>#DIV/0!</v>
      </c>
      <c r="AX426">
        <v>0</v>
      </c>
      <c r="AY426">
        <v>0</v>
      </c>
      <c r="AZ426">
        <v>0</v>
      </c>
      <c r="BA426">
        <v>0</v>
      </c>
      <c r="BB426">
        <v>0</v>
      </c>
      <c r="BC426" t="e">
        <f t="shared" si="164"/>
        <v>#DIV/0!</v>
      </c>
      <c r="BD426">
        <v>0</v>
      </c>
      <c r="BE426">
        <v>0</v>
      </c>
      <c r="BF426">
        <v>0</v>
      </c>
      <c r="BG426">
        <v>0</v>
      </c>
      <c r="BH426">
        <v>0</v>
      </c>
      <c r="BI426" t="e">
        <f t="shared" si="165"/>
        <v>#DIV/0!</v>
      </c>
      <c r="BJ426">
        <v>0</v>
      </c>
      <c r="BK426">
        <v>0</v>
      </c>
      <c r="BL426">
        <v>0</v>
      </c>
      <c r="BM426">
        <v>0</v>
      </c>
      <c r="BN426">
        <v>0</v>
      </c>
      <c r="BO426" t="e">
        <f t="shared" si="166"/>
        <v>#DIV/0!</v>
      </c>
      <c r="BP426">
        <v>0</v>
      </c>
      <c r="BQ426">
        <v>0</v>
      </c>
      <c r="BR426">
        <v>0</v>
      </c>
      <c r="BS426">
        <v>0</v>
      </c>
      <c r="BT426">
        <v>0</v>
      </c>
      <c r="BU426" t="e">
        <f t="shared" si="167"/>
        <v>#DIV/0!</v>
      </c>
      <c r="BV426">
        <v>0</v>
      </c>
    </row>
    <row r="427" spans="2:74">
      <c r="B427" t="s">
        <v>774</v>
      </c>
      <c r="C427">
        <v>0</v>
      </c>
      <c r="D427">
        <v>0</v>
      </c>
      <c r="E427">
        <v>0</v>
      </c>
      <c r="F427">
        <v>0</v>
      </c>
      <c r="G427" t="e">
        <f t="shared" si="156"/>
        <v>#DIV/0!</v>
      </c>
      <c r="H427">
        <v>0</v>
      </c>
      <c r="I427">
        <v>0</v>
      </c>
      <c r="J427">
        <v>0</v>
      </c>
      <c r="K427">
        <v>0</v>
      </c>
      <c r="L427">
        <v>0</v>
      </c>
      <c r="M427" t="e">
        <f t="shared" si="157"/>
        <v>#DIV/0!</v>
      </c>
      <c r="N427">
        <v>0</v>
      </c>
      <c r="O427">
        <v>0</v>
      </c>
      <c r="P427">
        <v>0</v>
      </c>
      <c r="Q427">
        <v>0</v>
      </c>
      <c r="R427">
        <v>0</v>
      </c>
      <c r="S427" t="e">
        <f t="shared" si="158"/>
        <v>#DIV/0!</v>
      </c>
      <c r="T427">
        <v>0</v>
      </c>
      <c r="U427">
        <v>0</v>
      </c>
      <c r="V427">
        <v>0</v>
      </c>
      <c r="W427">
        <v>0</v>
      </c>
      <c r="X427">
        <v>0</v>
      </c>
      <c r="Y427" t="e">
        <f t="shared" si="159"/>
        <v>#DIV/0!</v>
      </c>
      <c r="Z427">
        <v>0</v>
      </c>
      <c r="AA427">
        <v>0</v>
      </c>
      <c r="AB427">
        <v>0</v>
      </c>
      <c r="AC427">
        <v>0</v>
      </c>
      <c r="AD427">
        <v>0</v>
      </c>
      <c r="AE427" t="e">
        <f t="shared" si="160"/>
        <v>#DIV/0!</v>
      </c>
      <c r="AF427">
        <v>0</v>
      </c>
      <c r="AG427">
        <v>0</v>
      </c>
      <c r="AH427">
        <v>0</v>
      </c>
      <c r="AI427">
        <v>0</v>
      </c>
      <c r="AJ427">
        <v>0</v>
      </c>
      <c r="AK427" t="e">
        <f t="shared" si="161"/>
        <v>#DIV/0!</v>
      </c>
      <c r="AL427">
        <v>0</v>
      </c>
      <c r="AM427">
        <v>0</v>
      </c>
      <c r="AN427">
        <v>0</v>
      </c>
      <c r="AO427">
        <v>0</v>
      </c>
      <c r="AP427">
        <v>0</v>
      </c>
      <c r="AQ427" t="e">
        <f t="shared" si="162"/>
        <v>#DIV/0!</v>
      </c>
      <c r="AR427">
        <v>0</v>
      </c>
      <c r="AS427">
        <v>0</v>
      </c>
      <c r="AT427">
        <v>0</v>
      </c>
      <c r="AU427">
        <v>0</v>
      </c>
      <c r="AV427">
        <v>0</v>
      </c>
      <c r="AW427" t="e">
        <f t="shared" si="163"/>
        <v>#DIV/0!</v>
      </c>
      <c r="AX427">
        <v>0</v>
      </c>
      <c r="AY427">
        <v>0</v>
      </c>
      <c r="AZ427">
        <v>0</v>
      </c>
      <c r="BA427">
        <v>0</v>
      </c>
      <c r="BB427">
        <v>0</v>
      </c>
      <c r="BC427" t="e">
        <f t="shared" si="164"/>
        <v>#DIV/0!</v>
      </c>
      <c r="BD427">
        <v>0</v>
      </c>
      <c r="BE427">
        <v>0</v>
      </c>
      <c r="BF427">
        <v>0</v>
      </c>
      <c r="BG427">
        <v>0</v>
      </c>
      <c r="BH427">
        <v>0</v>
      </c>
      <c r="BI427" t="e">
        <f t="shared" si="165"/>
        <v>#DIV/0!</v>
      </c>
      <c r="BJ427">
        <v>0</v>
      </c>
      <c r="BK427">
        <v>0</v>
      </c>
      <c r="BL427">
        <v>0</v>
      </c>
      <c r="BM427">
        <v>0</v>
      </c>
      <c r="BN427">
        <v>0</v>
      </c>
      <c r="BO427" t="e">
        <f t="shared" si="166"/>
        <v>#DIV/0!</v>
      </c>
      <c r="BP427">
        <v>0</v>
      </c>
      <c r="BQ427">
        <v>0</v>
      </c>
      <c r="BR427">
        <v>0</v>
      </c>
      <c r="BS427">
        <v>0</v>
      </c>
      <c r="BT427">
        <v>0</v>
      </c>
      <c r="BU427" t="e">
        <f t="shared" si="167"/>
        <v>#DIV/0!</v>
      </c>
      <c r="BV427">
        <v>0</v>
      </c>
    </row>
    <row r="428" spans="2:74">
      <c r="B428" t="s">
        <v>255</v>
      </c>
      <c r="C428">
        <v>0</v>
      </c>
      <c r="D428">
        <v>0</v>
      </c>
      <c r="E428">
        <v>0</v>
      </c>
      <c r="F428">
        <v>0</v>
      </c>
      <c r="G428" t="e">
        <f t="shared" si="156"/>
        <v>#DIV/0!</v>
      </c>
      <c r="H428">
        <v>0</v>
      </c>
      <c r="I428">
        <v>0</v>
      </c>
      <c r="J428">
        <v>0</v>
      </c>
      <c r="K428">
        <v>0</v>
      </c>
      <c r="L428">
        <v>0</v>
      </c>
      <c r="M428" t="e">
        <f t="shared" si="157"/>
        <v>#DIV/0!</v>
      </c>
      <c r="N428">
        <v>0</v>
      </c>
      <c r="O428">
        <v>0</v>
      </c>
      <c r="P428">
        <v>0</v>
      </c>
      <c r="Q428">
        <v>0</v>
      </c>
      <c r="R428">
        <v>0</v>
      </c>
      <c r="S428" t="e">
        <f t="shared" si="158"/>
        <v>#DIV/0!</v>
      </c>
      <c r="T428">
        <v>0</v>
      </c>
      <c r="U428">
        <v>0</v>
      </c>
      <c r="V428">
        <v>0</v>
      </c>
      <c r="W428">
        <v>0</v>
      </c>
      <c r="X428">
        <v>0</v>
      </c>
      <c r="Y428" t="e">
        <f t="shared" si="159"/>
        <v>#DIV/0!</v>
      </c>
      <c r="Z428">
        <v>0</v>
      </c>
      <c r="AA428">
        <v>0</v>
      </c>
      <c r="AB428">
        <v>0</v>
      </c>
      <c r="AC428">
        <v>0</v>
      </c>
      <c r="AD428">
        <v>0</v>
      </c>
      <c r="AE428" t="e">
        <f t="shared" si="160"/>
        <v>#DIV/0!</v>
      </c>
      <c r="AF428">
        <v>0</v>
      </c>
      <c r="AG428">
        <v>0</v>
      </c>
      <c r="AH428">
        <v>0</v>
      </c>
      <c r="AI428">
        <v>0</v>
      </c>
      <c r="AJ428">
        <v>0</v>
      </c>
      <c r="AK428" t="e">
        <f t="shared" si="161"/>
        <v>#DIV/0!</v>
      </c>
      <c r="AL428">
        <v>0</v>
      </c>
      <c r="AM428">
        <v>0</v>
      </c>
      <c r="AN428">
        <v>0</v>
      </c>
      <c r="AO428">
        <v>0</v>
      </c>
      <c r="AP428">
        <v>0</v>
      </c>
      <c r="AQ428" t="e">
        <f t="shared" si="162"/>
        <v>#DIV/0!</v>
      </c>
      <c r="AR428">
        <v>0</v>
      </c>
      <c r="AS428">
        <v>0</v>
      </c>
      <c r="AT428">
        <v>0</v>
      </c>
      <c r="AU428">
        <v>0</v>
      </c>
      <c r="AV428">
        <v>0</v>
      </c>
      <c r="AW428" t="e">
        <f t="shared" si="163"/>
        <v>#DIV/0!</v>
      </c>
      <c r="AX428">
        <v>0</v>
      </c>
      <c r="AY428">
        <v>0</v>
      </c>
      <c r="AZ428">
        <v>0</v>
      </c>
      <c r="BA428">
        <v>0</v>
      </c>
      <c r="BB428">
        <v>0</v>
      </c>
      <c r="BC428" t="e">
        <f t="shared" si="164"/>
        <v>#DIV/0!</v>
      </c>
      <c r="BD428">
        <v>0</v>
      </c>
      <c r="BE428">
        <v>0</v>
      </c>
      <c r="BF428">
        <v>0</v>
      </c>
      <c r="BG428">
        <v>0</v>
      </c>
      <c r="BH428">
        <v>0</v>
      </c>
      <c r="BI428" t="e">
        <f t="shared" si="165"/>
        <v>#DIV/0!</v>
      </c>
      <c r="BJ428">
        <v>0</v>
      </c>
      <c r="BK428">
        <v>0</v>
      </c>
      <c r="BL428">
        <v>0</v>
      </c>
      <c r="BM428">
        <v>0</v>
      </c>
      <c r="BN428">
        <v>0</v>
      </c>
      <c r="BO428" t="e">
        <f t="shared" si="166"/>
        <v>#DIV/0!</v>
      </c>
      <c r="BP428">
        <v>0</v>
      </c>
      <c r="BQ428">
        <v>0</v>
      </c>
      <c r="BR428">
        <v>0</v>
      </c>
      <c r="BS428">
        <v>0</v>
      </c>
      <c r="BT428">
        <v>0</v>
      </c>
      <c r="BU428" t="e">
        <f t="shared" si="167"/>
        <v>#DIV/0!</v>
      </c>
      <c r="BV428">
        <v>0</v>
      </c>
    </row>
    <row r="429" spans="2:74">
      <c r="B429" t="s">
        <v>261</v>
      </c>
      <c r="C429">
        <v>0</v>
      </c>
      <c r="D429">
        <v>0</v>
      </c>
      <c r="E429">
        <v>0</v>
      </c>
      <c r="F429">
        <v>0</v>
      </c>
      <c r="G429" t="e">
        <f t="shared" si="156"/>
        <v>#DIV/0!</v>
      </c>
      <c r="H429">
        <v>0</v>
      </c>
      <c r="I429">
        <v>0</v>
      </c>
      <c r="J429">
        <v>0</v>
      </c>
      <c r="K429">
        <v>0</v>
      </c>
      <c r="L429">
        <v>0</v>
      </c>
      <c r="M429" t="e">
        <f t="shared" si="157"/>
        <v>#DIV/0!</v>
      </c>
      <c r="N429">
        <v>0</v>
      </c>
      <c r="O429">
        <v>0</v>
      </c>
      <c r="P429">
        <v>0</v>
      </c>
      <c r="Q429">
        <v>0</v>
      </c>
      <c r="R429">
        <v>0</v>
      </c>
      <c r="S429" t="e">
        <f t="shared" si="158"/>
        <v>#DIV/0!</v>
      </c>
      <c r="T429">
        <v>0</v>
      </c>
      <c r="U429">
        <v>0</v>
      </c>
      <c r="V429">
        <v>0</v>
      </c>
      <c r="W429">
        <v>0</v>
      </c>
      <c r="X429">
        <v>0</v>
      </c>
      <c r="Y429" t="e">
        <f t="shared" si="159"/>
        <v>#DIV/0!</v>
      </c>
      <c r="Z429">
        <v>0</v>
      </c>
      <c r="AA429">
        <v>0</v>
      </c>
      <c r="AB429">
        <v>0</v>
      </c>
      <c r="AC429">
        <v>0</v>
      </c>
      <c r="AD429">
        <v>0</v>
      </c>
      <c r="AE429" t="e">
        <f t="shared" si="160"/>
        <v>#DIV/0!</v>
      </c>
      <c r="AF429">
        <v>0</v>
      </c>
      <c r="AG429">
        <v>0</v>
      </c>
      <c r="AH429">
        <v>0</v>
      </c>
      <c r="AI429">
        <v>0</v>
      </c>
      <c r="AJ429">
        <v>0</v>
      </c>
      <c r="AK429" t="e">
        <f t="shared" si="161"/>
        <v>#DIV/0!</v>
      </c>
      <c r="AL429">
        <v>0</v>
      </c>
      <c r="AM429">
        <v>0</v>
      </c>
      <c r="AN429">
        <v>0</v>
      </c>
      <c r="AO429">
        <v>0</v>
      </c>
      <c r="AP429">
        <v>0</v>
      </c>
      <c r="AQ429" t="e">
        <f t="shared" si="162"/>
        <v>#DIV/0!</v>
      </c>
      <c r="AR429">
        <v>0</v>
      </c>
      <c r="AS429">
        <v>0</v>
      </c>
      <c r="AT429">
        <v>0</v>
      </c>
      <c r="AU429">
        <v>0</v>
      </c>
      <c r="AV429">
        <v>0</v>
      </c>
      <c r="AW429" t="e">
        <f t="shared" si="163"/>
        <v>#DIV/0!</v>
      </c>
      <c r="AX429">
        <v>0</v>
      </c>
      <c r="AY429">
        <v>0</v>
      </c>
      <c r="AZ429">
        <v>0</v>
      </c>
      <c r="BA429">
        <v>0</v>
      </c>
      <c r="BB429">
        <v>0</v>
      </c>
      <c r="BC429" t="e">
        <f t="shared" si="164"/>
        <v>#DIV/0!</v>
      </c>
      <c r="BD429">
        <v>0</v>
      </c>
      <c r="BE429">
        <v>0</v>
      </c>
      <c r="BF429">
        <v>0</v>
      </c>
      <c r="BG429">
        <v>0</v>
      </c>
      <c r="BH429">
        <v>0</v>
      </c>
      <c r="BI429" t="e">
        <f t="shared" si="165"/>
        <v>#DIV/0!</v>
      </c>
      <c r="BJ429">
        <v>0</v>
      </c>
      <c r="BK429">
        <v>0</v>
      </c>
      <c r="BL429">
        <v>0</v>
      </c>
      <c r="BM429">
        <v>0</v>
      </c>
      <c r="BN429">
        <v>0</v>
      </c>
      <c r="BO429" t="e">
        <f t="shared" si="166"/>
        <v>#DIV/0!</v>
      </c>
      <c r="BP429">
        <v>0</v>
      </c>
      <c r="BQ429">
        <v>0</v>
      </c>
      <c r="BR429">
        <v>0</v>
      </c>
      <c r="BS429">
        <v>0</v>
      </c>
      <c r="BT429">
        <v>0</v>
      </c>
      <c r="BU429" t="e">
        <f t="shared" si="167"/>
        <v>#DIV/0!</v>
      </c>
      <c r="BV429">
        <v>0</v>
      </c>
    </row>
    <row r="430" spans="2:74">
      <c r="B430" t="s">
        <v>155</v>
      </c>
      <c r="C430">
        <v>0</v>
      </c>
      <c r="D430">
        <v>0</v>
      </c>
      <c r="E430">
        <v>0</v>
      </c>
      <c r="F430">
        <v>0</v>
      </c>
      <c r="G430" t="e">
        <f t="shared" si="156"/>
        <v>#DIV/0!</v>
      </c>
      <c r="H430">
        <v>0</v>
      </c>
      <c r="I430">
        <v>0</v>
      </c>
      <c r="J430">
        <v>0</v>
      </c>
      <c r="K430">
        <v>0</v>
      </c>
      <c r="L430">
        <v>0</v>
      </c>
      <c r="M430" t="e">
        <f t="shared" si="157"/>
        <v>#DIV/0!</v>
      </c>
      <c r="N430">
        <v>0</v>
      </c>
      <c r="O430">
        <v>0</v>
      </c>
      <c r="P430">
        <v>0</v>
      </c>
      <c r="Q430">
        <v>0</v>
      </c>
      <c r="R430">
        <v>0</v>
      </c>
      <c r="S430" t="e">
        <f t="shared" si="158"/>
        <v>#DIV/0!</v>
      </c>
      <c r="T430">
        <v>0</v>
      </c>
      <c r="U430">
        <v>0</v>
      </c>
      <c r="V430">
        <v>0</v>
      </c>
      <c r="W430">
        <v>0</v>
      </c>
      <c r="X430">
        <v>0</v>
      </c>
      <c r="Y430" t="e">
        <f t="shared" si="159"/>
        <v>#DIV/0!</v>
      </c>
      <c r="Z430">
        <v>0</v>
      </c>
      <c r="AA430">
        <v>0</v>
      </c>
      <c r="AB430">
        <v>0</v>
      </c>
      <c r="AC430">
        <v>0</v>
      </c>
      <c r="AD430">
        <v>0</v>
      </c>
      <c r="AE430" t="e">
        <f t="shared" si="160"/>
        <v>#DIV/0!</v>
      </c>
      <c r="AF430">
        <v>0</v>
      </c>
      <c r="AG430">
        <v>0</v>
      </c>
      <c r="AH430">
        <v>0</v>
      </c>
      <c r="AI430">
        <v>0</v>
      </c>
      <c r="AJ430">
        <v>0</v>
      </c>
      <c r="AK430" t="e">
        <f t="shared" si="161"/>
        <v>#DIV/0!</v>
      </c>
      <c r="AL430">
        <v>0</v>
      </c>
      <c r="AM430">
        <v>0</v>
      </c>
      <c r="AN430">
        <v>0</v>
      </c>
      <c r="AO430">
        <v>0</v>
      </c>
      <c r="AP430">
        <v>0</v>
      </c>
      <c r="AQ430" t="e">
        <f t="shared" si="162"/>
        <v>#DIV/0!</v>
      </c>
      <c r="AR430">
        <v>0</v>
      </c>
      <c r="AS430">
        <v>0</v>
      </c>
      <c r="AT430">
        <v>0</v>
      </c>
      <c r="AU430">
        <v>0</v>
      </c>
      <c r="AV430">
        <v>0</v>
      </c>
      <c r="AW430" t="e">
        <f t="shared" si="163"/>
        <v>#DIV/0!</v>
      </c>
      <c r="AX430">
        <v>0</v>
      </c>
      <c r="AY430">
        <v>0</v>
      </c>
      <c r="AZ430">
        <v>0</v>
      </c>
      <c r="BA430">
        <v>0</v>
      </c>
      <c r="BB430">
        <v>0</v>
      </c>
      <c r="BC430" t="e">
        <f t="shared" si="164"/>
        <v>#DIV/0!</v>
      </c>
      <c r="BD430">
        <v>0</v>
      </c>
      <c r="BE430">
        <v>0</v>
      </c>
      <c r="BF430">
        <v>0</v>
      </c>
      <c r="BG430">
        <v>0</v>
      </c>
      <c r="BH430">
        <v>0</v>
      </c>
      <c r="BI430" t="e">
        <f t="shared" si="165"/>
        <v>#DIV/0!</v>
      </c>
      <c r="BJ430">
        <v>0</v>
      </c>
      <c r="BK430">
        <v>0</v>
      </c>
      <c r="BL430">
        <v>0</v>
      </c>
      <c r="BM430">
        <v>0</v>
      </c>
      <c r="BN430">
        <v>0</v>
      </c>
      <c r="BO430" t="e">
        <f t="shared" si="166"/>
        <v>#DIV/0!</v>
      </c>
      <c r="BP430">
        <v>0</v>
      </c>
      <c r="BQ430">
        <v>0</v>
      </c>
      <c r="BR430">
        <v>0</v>
      </c>
      <c r="BS430">
        <v>0</v>
      </c>
      <c r="BT430">
        <v>0</v>
      </c>
      <c r="BU430" t="e">
        <f t="shared" si="167"/>
        <v>#DIV/0!</v>
      </c>
      <c r="BV430">
        <v>0</v>
      </c>
    </row>
    <row r="431" spans="2:74">
      <c r="B431" t="s">
        <v>166</v>
      </c>
      <c r="C431">
        <v>0</v>
      </c>
      <c r="D431">
        <v>0</v>
      </c>
      <c r="E431">
        <v>0</v>
      </c>
      <c r="F431">
        <v>0</v>
      </c>
      <c r="G431" t="e">
        <f t="shared" si="156"/>
        <v>#DIV/0!</v>
      </c>
      <c r="H431">
        <v>0</v>
      </c>
      <c r="I431">
        <v>0</v>
      </c>
      <c r="J431">
        <v>0</v>
      </c>
      <c r="K431">
        <v>0</v>
      </c>
      <c r="L431">
        <v>0</v>
      </c>
      <c r="M431" t="e">
        <f t="shared" si="157"/>
        <v>#DIV/0!</v>
      </c>
      <c r="N431">
        <v>0</v>
      </c>
      <c r="O431">
        <v>0</v>
      </c>
      <c r="P431">
        <v>0</v>
      </c>
      <c r="Q431">
        <v>0</v>
      </c>
      <c r="R431">
        <v>0</v>
      </c>
      <c r="S431" t="e">
        <f t="shared" si="158"/>
        <v>#DIV/0!</v>
      </c>
      <c r="T431">
        <v>0</v>
      </c>
      <c r="U431">
        <v>0</v>
      </c>
      <c r="V431">
        <v>0</v>
      </c>
      <c r="W431">
        <v>0</v>
      </c>
      <c r="X431">
        <v>0</v>
      </c>
      <c r="Y431" t="e">
        <f t="shared" si="159"/>
        <v>#DIV/0!</v>
      </c>
      <c r="Z431">
        <v>0</v>
      </c>
      <c r="AA431">
        <v>0</v>
      </c>
      <c r="AB431">
        <v>0</v>
      </c>
      <c r="AC431">
        <v>0</v>
      </c>
      <c r="AD431">
        <v>0</v>
      </c>
      <c r="AE431" t="e">
        <f t="shared" si="160"/>
        <v>#DIV/0!</v>
      </c>
      <c r="AF431">
        <v>0</v>
      </c>
      <c r="AG431">
        <v>0</v>
      </c>
      <c r="AH431">
        <v>0</v>
      </c>
      <c r="AI431">
        <v>0</v>
      </c>
      <c r="AJ431">
        <v>0</v>
      </c>
      <c r="AK431" t="e">
        <f t="shared" si="161"/>
        <v>#DIV/0!</v>
      </c>
      <c r="AL431">
        <v>0</v>
      </c>
      <c r="AM431">
        <v>0</v>
      </c>
      <c r="AN431">
        <v>0</v>
      </c>
      <c r="AO431">
        <v>0</v>
      </c>
      <c r="AP431">
        <v>0</v>
      </c>
      <c r="AQ431" t="e">
        <f t="shared" si="162"/>
        <v>#DIV/0!</v>
      </c>
      <c r="AR431">
        <v>0</v>
      </c>
      <c r="AS431">
        <v>0</v>
      </c>
      <c r="AT431">
        <v>0</v>
      </c>
      <c r="AU431">
        <v>0</v>
      </c>
      <c r="AV431">
        <v>0</v>
      </c>
      <c r="AW431" t="e">
        <f t="shared" si="163"/>
        <v>#DIV/0!</v>
      </c>
      <c r="AX431">
        <v>0</v>
      </c>
      <c r="AY431">
        <v>0</v>
      </c>
      <c r="AZ431">
        <v>0</v>
      </c>
      <c r="BA431">
        <v>0</v>
      </c>
      <c r="BB431">
        <v>0</v>
      </c>
      <c r="BC431" t="e">
        <f t="shared" si="164"/>
        <v>#DIV/0!</v>
      </c>
      <c r="BD431">
        <v>0</v>
      </c>
      <c r="BE431">
        <v>0</v>
      </c>
      <c r="BF431">
        <v>0</v>
      </c>
      <c r="BG431">
        <v>0</v>
      </c>
      <c r="BH431">
        <v>0</v>
      </c>
      <c r="BI431" t="e">
        <f t="shared" si="165"/>
        <v>#DIV/0!</v>
      </c>
      <c r="BJ431">
        <v>0</v>
      </c>
      <c r="BK431">
        <v>0</v>
      </c>
      <c r="BL431">
        <v>0</v>
      </c>
      <c r="BM431">
        <v>0</v>
      </c>
      <c r="BN431">
        <v>0</v>
      </c>
      <c r="BO431" t="e">
        <f t="shared" si="166"/>
        <v>#DIV/0!</v>
      </c>
      <c r="BP431">
        <v>0</v>
      </c>
      <c r="BQ431">
        <v>0</v>
      </c>
      <c r="BR431">
        <v>0</v>
      </c>
      <c r="BS431">
        <v>0</v>
      </c>
      <c r="BT431">
        <v>0</v>
      </c>
      <c r="BU431" t="e">
        <f t="shared" si="167"/>
        <v>#DIV/0!</v>
      </c>
      <c r="BV431">
        <v>0</v>
      </c>
    </row>
    <row r="432" spans="2:74">
      <c r="B432" t="s">
        <v>775</v>
      </c>
      <c r="C432">
        <v>0</v>
      </c>
      <c r="D432">
        <v>0</v>
      </c>
      <c r="E432">
        <v>0</v>
      </c>
      <c r="F432">
        <v>0</v>
      </c>
      <c r="G432" t="e">
        <f t="shared" si="156"/>
        <v>#DIV/0!</v>
      </c>
      <c r="H432">
        <v>0</v>
      </c>
      <c r="I432">
        <v>0</v>
      </c>
      <c r="J432">
        <v>0</v>
      </c>
      <c r="K432">
        <v>0</v>
      </c>
      <c r="L432">
        <v>0</v>
      </c>
      <c r="M432" t="e">
        <f t="shared" si="157"/>
        <v>#DIV/0!</v>
      </c>
      <c r="N432">
        <v>0</v>
      </c>
      <c r="O432">
        <v>0</v>
      </c>
      <c r="P432">
        <v>0</v>
      </c>
      <c r="Q432">
        <v>0</v>
      </c>
      <c r="R432">
        <v>0</v>
      </c>
      <c r="S432" t="e">
        <f t="shared" si="158"/>
        <v>#DIV/0!</v>
      </c>
      <c r="T432">
        <v>0</v>
      </c>
      <c r="U432">
        <v>0</v>
      </c>
      <c r="V432">
        <v>0</v>
      </c>
      <c r="W432">
        <v>0</v>
      </c>
      <c r="X432">
        <v>0</v>
      </c>
      <c r="Y432" t="e">
        <f t="shared" si="159"/>
        <v>#DIV/0!</v>
      </c>
      <c r="Z432">
        <v>0</v>
      </c>
      <c r="AA432">
        <v>0</v>
      </c>
      <c r="AB432">
        <v>0</v>
      </c>
      <c r="AC432">
        <v>0</v>
      </c>
      <c r="AD432">
        <v>0</v>
      </c>
      <c r="AE432" t="e">
        <f t="shared" si="160"/>
        <v>#DIV/0!</v>
      </c>
      <c r="AF432">
        <v>0</v>
      </c>
      <c r="AG432">
        <v>0</v>
      </c>
      <c r="AH432">
        <v>0</v>
      </c>
      <c r="AI432">
        <v>0</v>
      </c>
      <c r="AJ432">
        <v>0</v>
      </c>
      <c r="AK432" t="e">
        <f t="shared" si="161"/>
        <v>#DIV/0!</v>
      </c>
      <c r="AL432">
        <v>0</v>
      </c>
      <c r="AM432">
        <v>0</v>
      </c>
      <c r="AN432">
        <v>0</v>
      </c>
      <c r="AO432">
        <v>0</v>
      </c>
      <c r="AP432">
        <v>0</v>
      </c>
      <c r="AQ432" t="e">
        <f t="shared" si="162"/>
        <v>#DIV/0!</v>
      </c>
      <c r="AR432">
        <v>0</v>
      </c>
      <c r="AS432">
        <v>0</v>
      </c>
      <c r="AT432">
        <v>0</v>
      </c>
      <c r="AU432">
        <v>0</v>
      </c>
      <c r="AV432">
        <v>0</v>
      </c>
      <c r="AW432" t="e">
        <f t="shared" si="163"/>
        <v>#DIV/0!</v>
      </c>
      <c r="AX432">
        <v>0</v>
      </c>
      <c r="AY432">
        <v>0</v>
      </c>
      <c r="AZ432">
        <v>0</v>
      </c>
      <c r="BA432">
        <v>0</v>
      </c>
      <c r="BB432">
        <v>0</v>
      </c>
      <c r="BC432" t="e">
        <f t="shared" si="164"/>
        <v>#DIV/0!</v>
      </c>
      <c r="BD432">
        <v>0</v>
      </c>
      <c r="BE432">
        <v>0</v>
      </c>
      <c r="BF432">
        <v>0</v>
      </c>
      <c r="BG432">
        <v>0</v>
      </c>
      <c r="BH432">
        <v>0</v>
      </c>
      <c r="BI432" t="e">
        <f t="shared" si="165"/>
        <v>#DIV/0!</v>
      </c>
      <c r="BJ432">
        <v>0</v>
      </c>
      <c r="BK432">
        <v>0</v>
      </c>
      <c r="BL432">
        <v>0</v>
      </c>
      <c r="BM432">
        <v>0</v>
      </c>
      <c r="BN432">
        <v>0</v>
      </c>
      <c r="BO432" t="e">
        <f t="shared" si="166"/>
        <v>#DIV/0!</v>
      </c>
      <c r="BP432">
        <v>0</v>
      </c>
      <c r="BQ432">
        <v>0</v>
      </c>
      <c r="BR432">
        <v>0</v>
      </c>
      <c r="BS432">
        <v>0</v>
      </c>
      <c r="BT432">
        <v>0</v>
      </c>
      <c r="BU432" t="e">
        <f t="shared" si="167"/>
        <v>#DIV/0!</v>
      </c>
      <c r="BV432">
        <v>0</v>
      </c>
    </row>
    <row r="433" spans="2:74">
      <c r="B433" t="s">
        <v>171</v>
      </c>
      <c r="C433">
        <v>0</v>
      </c>
      <c r="D433">
        <v>0</v>
      </c>
      <c r="E433">
        <v>0</v>
      </c>
      <c r="F433">
        <v>0</v>
      </c>
      <c r="G433" t="e">
        <f t="shared" si="156"/>
        <v>#DIV/0!</v>
      </c>
      <c r="H433">
        <v>0</v>
      </c>
      <c r="I433">
        <v>0</v>
      </c>
      <c r="J433">
        <v>0</v>
      </c>
      <c r="K433">
        <v>0</v>
      </c>
      <c r="L433">
        <v>0</v>
      </c>
      <c r="M433" t="e">
        <f t="shared" si="157"/>
        <v>#DIV/0!</v>
      </c>
      <c r="N433">
        <v>0</v>
      </c>
      <c r="O433">
        <v>0</v>
      </c>
      <c r="P433">
        <v>0</v>
      </c>
      <c r="Q433">
        <v>0</v>
      </c>
      <c r="R433">
        <v>0</v>
      </c>
      <c r="S433" t="e">
        <f t="shared" si="158"/>
        <v>#DIV/0!</v>
      </c>
      <c r="T433">
        <v>0</v>
      </c>
      <c r="U433">
        <v>0</v>
      </c>
      <c r="V433">
        <v>0</v>
      </c>
      <c r="W433">
        <v>0</v>
      </c>
      <c r="X433">
        <v>0</v>
      </c>
      <c r="Y433" t="e">
        <f t="shared" si="159"/>
        <v>#DIV/0!</v>
      </c>
      <c r="Z433">
        <v>0</v>
      </c>
      <c r="AA433">
        <v>0</v>
      </c>
      <c r="AB433">
        <v>0</v>
      </c>
      <c r="AC433">
        <v>0</v>
      </c>
      <c r="AD433">
        <v>0</v>
      </c>
      <c r="AE433" t="e">
        <f t="shared" si="160"/>
        <v>#DIV/0!</v>
      </c>
      <c r="AF433">
        <v>0</v>
      </c>
      <c r="AG433">
        <v>0</v>
      </c>
      <c r="AH433">
        <v>0</v>
      </c>
      <c r="AI433">
        <v>0</v>
      </c>
      <c r="AJ433">
        <v>0</v>
      </c>
      <c r="AK433" t="e">
        <f t="shared" si="161"/>
        <v>#DIV/0!</v>
      </c>
      <c r="AL433">
        <v>0</v>
      </c>
      <c r="AM433">
        <v>0</v>
      </c>
      <c r="AN433">
        <v>0</v>
      </c>
      <c r="AO433">
        <v>0</v>
      </c>
      <c r="AP433">
        <v>0</v>
      </c>
      <c r="AQ433" t="e">
        <f t="shared" si="162"/>
        <v>#DIV/0!</v>
      </c>
      <c r="AR433">
        <v>0</v>
      </c>
      <c r="AS433">
        <v>0</v>
      </c>
      <c r="AT433">
        <v>0</v>
      </c>
      <c r="AU433">
        <v>0</v>
      </c>
      <c r="AV433">
        <v>0</v>
      </c>
      <c r="AW433" t="e">
        <f t="shared" si="163"/>
        <v>#DIV/0!</v>
      </c>
      <c r="AX433">
        <v>0</v>
      </c>
      <c r="AY433">
        <v>0</v>
      </c>
      <c r="AZ433">
        <v>0</v>
      </c>
      <c r="BA433">
        <v>0</v>
      </c>
      <c r="BB433">
        <v>0</v>
      </c>
      <c r="BC433" t="e">
        <f t="shared" si="164"/>
        <v>#DIV/0!</v>
      </c>
      <c r="BD433">
        <v>0</v>
      </c>
      <c r="BE433">
        <v>0</v>
      </c>
      <c r="BF433">
        <v>0</v>
      </c>
      <c r="BG433">
        <v>0</v>
      </c>
      <c r="BH433">
        <v>0</v>
      </c>
      <c r="BI433" t="e">
        <f t="shared" si="165"/>
        <v>#DIV/0!</v>
      </c>
      <c r="BJ433">
        <v>0</v>
      </c>
      <c r="BK433">
        <v>0</v>
      </c>
      <c r="BL433">
        <v>0</v>
      </c>
      <c r="BM433">
        <v>0</v>
      </c>
      <c r="BN433">
        <v>0</v>
      </c>
      <c r="BO433" t="e">
        <f t="shared" si="166"/>
        <v>#DIV/0!</v>
      </c>
      <c r="BP433">
        <v>0</v>
      </c>
      <c r="BQ433">
        <v>0</v>
      </c>
      <c r="BR433">
        <v>0</v>
      </c>
      <c r="BS433">
        <v>0</v>
      </c>
      <c r="BT433">
        <v>0</v>
      </c>
      <c r="BU433" t="e">
        <f t="shared" si="167"/>
        <v>#DIV/0!</v>
      </c>
      <c r="BV433">
        <v>0</v>
      </c>
    </row>
    <row r="434" spans="2:74">
      <c r="B434" t="s">
        <v>168</v>
      </c>
      <c r="C434">
        <v>0</v>
      </c>
      <c r="D434">
        <v>0</v>
      </c>
      <c r="E434">
        <v>0</v>
      </c>
      <c r="F434">
        <v>0</v>
      </c>
      <c r="G434" t="e">
        <f t="shared" si="156"/>
        <v>#DIV/0!</v>
      </c>
      <c r="H434">
        <v>0</v>
      </c>
      <c r="I434">
        <v>0</v>
      </c>
      <c r="J434">
        <v>0</v>
      </c>
      <c r="K434">
        <v>0</v>
      </c>
      <c r="L434">
        <v>0</v>
      </c>
      <c r="M434" t="e">
        <f t="shared" si="157"/>
        <v>#DIV/0!</v>
      </c>
      <c r="N434">
        <v>0</v>
      </c>
      <c r="O434">
        <v>0</v>
      </c>
      <c r="P434">
        <v>0</v>
      </c>
      <c r="Q434">
        <v>0</v>
      </c>
      <c r="R434">
        <v>0</v>
      </c>
      <c r="S434" t="e">
        <f t="shared" si="158"/>
        <v>#DIV/0!</v>
      </c>
      <c r="T434">
        <v>0</v>
      </c>
      <c r="U434">
        <v>0</v>
      </c>
      <c r="V434">
        <v>0</v>
      </c>
      <c r="W434">
        <v>0</v>
      </c>
      <c r="X434">
        <v>0</v>
      </c>
      <c r="Y434" t="e">
        <f t="shared" si="159"/>
        <v>#DIV/0!</v>
      </c>
      <c r="Z434">
        <v>0</v>
      </c>
      <c r="AA434">
        <v>0</v>
      </c>
      <c r="AB434">
        <v>0</v>
      </c>
      <c r="AC434">
        <v>0</v>
      </c>
      <c r="AD434">
        <v>0</v>
      </c>
      <c r="AE434" t="e">
        <f t="shared" si="160"/>
        <v>#DIV/0!</v>
      </c>
      <c r="AF434">
        <v>0</v>
      </c>
      <c r="AG434">
        <v>0</v>
      </c>
      <c r="AH434">
        <v>0</v>
      </c>
      <c r="AI434">
        <v>0</v>
      </c>
      <c r="AJ434">
        <v>0</v>
      </c>
      <c r="AK434" t="e">
        <f t="shared" si="161"/>
        <v>#DIV/0!</v>
      </c>
      <c r="AL434">
        <v>0</v>
      </c>
      <c r="AM434">
        <v>0</v>
      </c>
      <c r="AN434">
        <v>0</v>
      </c>
      <c r="AO434">
        <v>0</v>
      </c>
      <c r="AP434">
        <v>0</v>
      </c>
      <c r="AQ434" t="e">
        <f t="shared" si="162"/>
        <v>#DIV/0!</v>
      </c>
      <c r="AR434">
        <v>0</v>
      </c>
      <c r="AS434">
        <v>0</v>
      </c>
      <c r="AT434">
        <v>0</v>
      </c>
      <c r="AU434">
        <v>0</v>
      </c>
      <c r="AV434">
        <v>0</v>
      </c>
      <c r="AW434" t="e">
        <f t="shared" si="163"/>
        <v>#DIV/0!</v>
      </c>
      <c r="AX434">
        <v>0</v>
      </c>
      <c r="AY434">
        <v>0</v>
      </c>
      <c r="AZ434">
        <v>0</v>
      </c>
      <c r="BA434">
        <v>0</v>
      </c>
      <c r="BB434">
        <v>0</v>
      </c>
      <c r="BC434" t="e">
        <f t="shared" si="164"/>
        <v>#DIV/0!</v>
      </c>
      <c r="BD434">
        <v>0</v>
      </c>
      <c r="BE434">
        <v>0</v>
      </c>
      <c r="BF434">
        <v>0</v>
      </c>
      <c r="BG434">
        <v>0</v>
      </c>
      <c r="BH434">
        <v>0</v>
      </c>
      <c r="BI434" t="e">
        <f t="shared" si="165"/>
        <v>#DIV/0!</v>
      </c>
      <c r="BJ434">
        <v>0</v>
      </c>
      <c r="BK434">
        <v>0</v>
      </c>
      <c r="BL434">
        <v>0</v>
      </c>
      <c r="BM434">
        <v>0</v>
      </c>
      <c r="BN434">
        <v>0</v>
      </c>
      <c r="BO434" t="e">
        <f t="shared" si="166"/>
        <v>#DIV/0!</v>
      </c>
      <c r="BP434">
        <v>0</v>
      </c>
      <c r="BQ434">
        <v>0</v>
      </c>
      <c r="BR434">
        <v>0</v>
      </c>
      <c r="BS434">
        <v>0</v>
      </c>
      <c r="BT434">
        <v>0</v>
      </c>
      <c r="BU434" t="e">
        <f t="shared" si="167"/>
        <v>#DIV/0!</v>
      </c>
      <c r="BV434">
        <v>0</v>
      </c>
    </row>
    <row r="435" spans="2:74">
      <c r="B435" t="s">
        <v>264</v>
      </c>
      <c r="C435">
        <v>0</v>
      </c>
      <c r="D435">
        <v>0</v>
      </c>
      <c r="E435">
        <v>0</v>
      </c>
      <c r="F435">
        <v>0</v>
      </c>
      <c r="G435" t="e">
        <f t="shared" si="156"/>
        <v>#DIV/0!</v>
      </c>
      <c r="H435">
        <v>0</v>
      </c>
      <c r="I435">
        <v>0</v>
      </c>
      <c r="J435">
        <v>0</v>
      </c>
      <c r="K435">
        <v>0</v>
      </c>
      <c r="L435">
        <v>0</v>
      </c>
      <c r="M435" t="e">
        <f t="shared" si="157"/>
        <v>#DIV/0!</v>
      </c>
      <c r="N435">
        <v>0</v>
      </c>
      <c r="O435">
        <v>0</v>
      </c>
      <c r="P435">
        <v>0</v>
      </c>
      <c r="Q435">
        <v>0</v>
      </c>
      <c r="R435">
        <v>0</v>
      </c>
      <c r="S435" t="e">
        <f t="shared" si="158"/>
        <v>#DIV/0!</v>
      </c>
      <c r="T435">
        <v>0</v>
      </c>
      <c r="U435">
        <v>0</v>
      </c>
      <c r="V435">
        <v>0</v>
      </c>
      <c r="W435">
        <v>0</v>
      </c>
      <c r="X435">
        <v>0</v>
      </c>
      <c r="Y435" t="e">
        <f t="shared" si="159"/>
        <v>#DIV/0!</v>
      </c>
      <c r="Z435">
        <v>0</v>
      </c>
      <c r="AA435">
        <v>0</v>
      </c>
      <c r="AB435">
        <v>0</v>
      </c>
      <c r="AC435">
        <v>0</v>
      </c>
      <c r="AD435">
        <v>0</v>
      </c>
      <c r="AE435" t="e">
        <f t="shared" si="160"/>
        <v>#DIV/0!</v>
      </c>
      <c r="AF435">
        <v>0</v>
      </c>
      <c r="AG435">
        <v>0</v>
      </c>
      <c r="AH435">
        <v>0</v>
      </c>
      <c r="AI435">
        <v>0</v>
      </c>
      <c r="AJ435">
        <v>0</v>
      </c>
      <c r="AK435" t="e">
        <f t="shared" si="161"/>
        <v>#DIV/0!</v>
      </c>
      <c r="AL435">
        <v>0</v>
      </c>
      <c r="AM435">
        <v>0</v>
      </c>
      <c r="AN435">
        <v>0</v>
      </c>
      <c r="AO435">
        <v>0</v>
      </c>
      <c r="AP435">
        <v>0</v>
      </c>
      <c r="AQ435" t="e">
        <f t="shared" si="162"/>
        <v>#DIV/0!</v>
      </c>
      <c r="AR435">
        <v>0</v>
      </c>
      <c r="AS435">
        <v>0</v>
      </c>
      <c r="AT435">
        <v>0</v>
      </c>
      <c r="AU435">
        <v>0</v>
      </c>
      <c r="AV435">
        <v>0</v>
      </c>
      <c r="AW435" t="e">
        <f t="shared" si="163"/>
        <v>#DIV/0!</v>
      </c>
      <c r="AX435">
        <v>0</v>
      </c>
      <c r="AY435">
        <v>0</v>
      </c>
      <c r="AZ435">
        <v>0</v>
      </c>
      <c r="BA435">
        <v>0</v>
      </c>
      <c r="BB435">
        <v>0</v>
      </c>
      <c r="BC435" t="e">
        <f t="shared" si="164"/>
        <v>#DIV/0!</v>
      </c>
      <c r="BD435">
        <v>0</v>
      </c>
      <c r="BE435">
        <v>0</v>
      </c>
      <c r="BF435">
        <v>0</v>
      </c>
      <c r="BG435">
        <v>0</v>
      </c>
      <c r="BH435">
        <v>0</v>
      </c>
      <c r="BI435" t="e">
        <f t="shared" si="165"/>
        <v>#DIV/0!</v>
      </c>
      <c r="BJ435">
        <v>0</v>
      </c>
      <c r="BK435">
        <v>0</v>
      </c>
      <c r="BL435">
        <v>0</v>
      </c>
      <c r="BM435">
        <v>0</v>
      </c>
      <c r="BN435">
        <v>0</v>
      </c>
      <c r="BO435" t="e">
        <f t="shared" si="166"/>
        <v>#DIV/0!</v>
      </c>
      <c r="BP435">
        <v>0</v>
      </c>
      <c r="BQ435">
        <v>0</v>
      </c>
      <c r="BR435">
        <v>0</v>
      </c>
      <c r="BS435">
        <v>0</v>
      </c>
      <c r="BT435">
        <v>0</v>
      </c>
      <c r="BU435" t="e">
        <f t="shared" si="167"/>
        <v>#DIV/0!</v>
      </c>
      <c r="BV435">
        <v>0</v>
      </c>
    </row>
    <row r="436" spans="2:74">
      <c r="B436" t="s">
        <v>776</v>
      </c>
      <c r="C436">
        <v>0</v>
      </c>
      <c r="D436">
        <v>0</v>
      </c>
      <c r="E436">
        <v>0</v>
      </c>
      <c r="F436">
        <v>0</v>
      </c>
      <c r="G436" t="e">
        <f t="shared" si="156"/>
        <v>#DIV/0!</v>
      </c>
      <c r="H436">
        <v>0</v>
      </c>
      <c r="I436">
        <v>0</v>
      </c>
      <c r="J436">
        <v>0</v>
      </c>
      <c r="K436">
        <v>0</v>
      </c>
      <c r="L436">
        <v>0</v>
      </c>
      <c r="M436" t="e">
        <f t="shared" si="157"/>
        <v>#DIV/0!</v>
      </c>
      <c r="N436">
        <v>0</v>
      </c>
      <c r="O436">
        <v>0</v>
      </c>
      <c r="P436">
        <v>0</v>
      </c>
      <c r="Q436">
        <v>0</v>
      </c>
      <c r="R436">
        <v>0</v>
      </c>
      <c r="S436" t="e">
        <f t="shared" si="158"/>
        <v>#DIV/0!</v>
      </c>
      <c r="T436">
        <v>0</v>
      </c>
      <c r="U436">
        <v>0</v>
      </c>
      <c r="V436">
        <v>0</v>
      </c>
      <c r="W436">
        <v>0</v>
      </c>
      <c r="X436">
        <v>0</v>
      </c>
      <c r="Y436" t="e">
        <f t="shared" si="159"/>
        <v>#DIV/0!</v>
      </c>
      <c r="Z436">
        <v>0</v>
      </c>
      <c r="AA436">
        <v>0</v>
      </c>
      <c r="AB436">
        <v>0</v>
      </c>
      <c r="AC436">
        <v>0</v>
      </c>
      <c r="AD436">
        <v>0</v>
      </c>
      <c r="AE436" t="e">
        <f t="shared" si="160"/>
        <v>#DIV/0!</v>
      </c>
      <c r="AF436">
        <v>0</v>
      </c>
      <c r="AG436">
        <v>0</v>
      </c>
      <c r="AH436">
        <v>0</v>
      </c>
      <c r="AI436">
        <v>0</v>
      </c>
      <c r="AJ436">
        <v>0</v>
      </c>
      <c r="AK436" t="e">
        <f t="shared" si="161"/>
        <v>#DIV/0!</v>
      </c>
      <c r="AL436">
        <v>0</v>
      </c>
      <c r="AM436">
        <v>0</v>
      </c>
      <c r="AN436">
        <v>0</v>
      </c>
      <c r="AO436">
        <v>0</v>
      </c>
      <c r="AP436">
        <v>0</v>
      </c>
      <c r="AQ436" t="e">
        <f t="shared" si="162"/>
        <v>#DIV/0!</v>
      </c>
      <c r="AR436">
        <v>0</v>
      </c>
      <c r="AS436">
        <v>0</v>
      </c>
      <c r="AT436">
        <v>0</v>
      </c>
      <c r="AU436">
        <v>0</v>
      </c>
      <c r="AV436">
        <v>0</v>
      </c>
      <c r="AW436" t="e">
        <f t="shared" si="163"/>
        <v>#DIV/0!</v>
      </c>
      <c r="AX436">
        <v>0</v>
      </c>
      <c r="AY436">
        <v>0</v>
      </c>
      <c r="AZ436">
        <v>0</v>
      </c>
      <c r="BA436">
        <v>0</v>
      </c>
      <c r="BB436">
        <v>0</v>
      </c>
      <c r="BC436" t="e">
        <f t="shared" si="164"/>
        <v>#DIV/0!</v>
      </c>
      <c r="BD436">
        <v>0</v>
      </c>
      <c r="BE436">
        <v>0</v>
      </c>
      <c r="BF436">
        <v>0</v>
      </c>
      <c r="BG436">
        <v>0</v>
      </c>
      <c r="BH436">
        <v>0</v>
      </c>
      <c r="BI436" t="e">
        <f t="shared" si="165"/>
        <v>#DIV/0!</v>
      </c>
      <c r="BJ436">
        <v>0</v>
      </c>
      <c r="BK436">
        <v>0</v>
      </c>
      <c r="BL436">
        <v>0</v>
      </c>
      <c r="BM436">
        <v>0</v>
      </c>
      <c r="BN436">
        <v>0</v>
      </c>
      <c r="BO436" t="e">
        <f t="shared" si="166"/>
        <v>#DIV/0!</v>
      </c>
      <c r="BP436">
        <v>0</v>
      </c>
      <c r="BQ436">
        <v>0</v>
      </c>
      <c r="BR436">
        <v>0</v>
      </c>
      <c r="BS436">
        <v>0</v>
      </c>
      <c r="BT436">
        <v>0</v>
      </c>
      <c r="BU436" t="e">
        <f t="shared" si="167"/>
        <v>#DIV/0!</v>
      </c>
      <c r="BV436">
        <v>0</v>
      </c>
    </row>
    <row r="437" spans="2:74">
      <c r="B437" t="s">
        <v>207</v>
      </c>
      <c r="C437">
        <v>0</v>
      </c>
      <c r="D437">
        <v>0</v>
      </c>
      <c r="E437">
        <v>0</v>
      </c>
      <c r="F437">
        <v>0</v>
      </c>
      <c r="G437" t="e">
        <f t="shared" si="156"/>
        <v>#DIV/0!</v>
      </c>
      <c r="H437">
        <v>0</v>
      </c>
      <c r="I437">
        <v>0</v>
      </c>
      <c r="J437">
        <v>0</v>
      </c>
      <c r="K437">
        <v>0</v>
      </c>
      <c r="L437">
        <v>0</v>
      </c>
      <c r="M437" t="e">
        <f t="shared" si="157"/>
        <v>#DIV/0!</v>
      </c>
      <c r="N437">
        <v>0</v>
      </c>
      <c r="O437">
        <v>0</v>
      </c>
      <c r="P437">
        <v>0</v>
      </c>
      <c r="Q437">
        <v>0</v>
      </c>
      <c r="R437">
        <v>0</v>
      </c>
      <c r="S437" t="e">
        <f t="shared" si="158"/>
        <v>#DIV/0!</v>
      </c>
      <c r="T437">
        <v>0</v>
      </c>
      <c r="U437">
        <v>0</v>
      </c>
      <c r="V437">
        <v>0</v>
      </c>
      <c r="W437">
        <v>0</v>
      </c>
      <c r="X437">
        <v>0</v>
      </c>
      <c r="Y437" t="e">
        <f t="shared" si="159"/>
        <v>#DIV/0!</v>
      </c>
      <c r="Z437">
        <v>0</v>
      </c>
      <c r="AA437">
        <v>0</v>
      </c>
      <c r="AB437">
        <v>0</v>
      </c>
      <c r="AC437">
        <v>0</v>
      </c>
      <c r="AD437">
        <v>0</v>
      </c>
      <c r="AE437" t="e">
        <f t="shared" si="160"/>
        <v>#DIV/0!</v>
      </c>
      <c r="AF437">
        <v>0</v>
      </c>
      <c r="AG437">
        <v>0</v>
      </c>
      <c r="AH437">
        <v>0</v>
      </c>
      <c r="AI437">
        <v>0</v>
      </c>
      <c r="AJ437">
        <v>0</v>
      </c>
      <c r="AK437" t="e">
        <f t="shared" si="161"/>
        <v>#DIV/0!</v>
      </c>
      <c r="AL437">
        <v>0</v>
      </c>
      <c r="AM437">
        <v>0</v>
      </c>
      <c r="AN437">
        <v>0</v>
      </c>
      <c r="AO437">
        <v>0</v>
      </c>
      <c r="AP437">
        <v>0</v>
      </c>
      <c r="AQ437" t="e">
        <f t="shared" si="162"/>
        <v>#DIV/0!</v>
      </c>
      <c r="AR437">
        <v>0</v>
      </c>
      <c r="AS437">
        <v>0</v>
      </c>
      <c r="AT437">
        <v>0</v>
      </c>
      <c r="AU437">
        <v>0</v>
      </c>
      <c r="AV437">
        <v>0</v>
      </c>
      <c r="AW437" t="e">
        <f t="shared" si="163"/>
        <v>#DIV/0!</v>
      </c>
      <c r="AX437">
        <v>0</v>
      </c>
      <c r="AY437">
        <v>0</v>
      </c>
      <c r="AZ437">
        <v>0</v>
      </c>
      <c r="BA437">
        <v>0</v>
      </c>
      <c r="BB437">
        <v>0</v>
      </c>
      <c r="BC437" t="e">
        <f t="shared" si="164"/>
        <v>#DIV/0!</v>
      </c>
      <c r="BD437">
        <v>0</v>
      </c>
      <c r="BE437">
        <v>0</v>
      </c>
      <c r="BF437">
        <v>0</v>
      </c>
      <c r="BG437">
        <v>0</v>
      </c>
      <c r="BH437">
        <v>0</v>
      </c>
      <c r="BI437" t="e">
        <f t="shared" si="165"/>
        <v>#DIV/0!</v>
      </c>
      <c r="BJ437">
        <v>0</v>
      </c>
      <c r="BK437">
        <v>0</v>
      </c>
      <c r="BL437">
        <v>0</v>
      </c>
      <c r="BM437">
        <v>0</v>
      </c>
      <c r="BN437">
        <v>0</v>
      </c>
      <c r="BO437" t="e">
        <f t="shared" si="166"/>
        <v>#DIV/0!</v>
      </c>
      <c r="BP437">
        <v>0</v>
      </c>
      <c r="BQ437">
        <v>0</v>
      </c>
      <c r="BR437">
        <v>0</v>
      </c>
      <c r="BS437">
        <v>0</v>
      </c>
      <c r="BT437">
        <v>0</v>
      </c>
      <c r="BU437" t="e">
        <f t="shared" si="167"/>
        <v>#DIV/0!</v>
      </c>
      <c r="BV437">
        <v>0</v>
      </c>
    </row>
    <row r="438" spans="2:74">
      <c r="B438" t="s">
        <v>266</v>
      </c>
      <c r="C438">
        <v>0</v>
      </c>
      <c r="D438">
        <v>0</v>
      </c>
      <c r="E438">
        <v>0</v>
      </c>
      <c r="F438">
        <v>0</v>
      </c>
      <c r="G438" t="e">
        <f t="shared" si="156"/>
        <v>#DIV/0!</v>
      </c>
      <c r="H438">
        <v>0</v>
      </c>
      <c r="I438">
        <v>0</v>
      </c>
      <c r="J438">
        <v>0</v>
      </c>
      <c r="K438">
        <v>0</v>
      </c>
      <c r="L438">
        <v>0</v>
      </c>
      <c r="M438" t="e">
        <f t="shared" si="157"/>
        <v>#DIV/0!</v>
      </c>
      <c r="N438">
        <v>0</v>
      </c>
      <c r="O438">
        <v>0</v>
      </c>
      <c r="P438">
        <v>0</v>
      </c>
      <c r="Q438">
        <v>0</v>
      </c>
      <c r="R438">
        <v>0</v>
      </c>
      <c r="S438" t="e">
        <f t="shared" si="158"/>
        <v>#DIV/0!</v>
      </c>
      <c r="T438">
        <v>0</v>
      </c>
      <c r="U438">
        <v>0</v>
      </c>
      <c r="V438">
        <v>0</v>
      </c>
      <c r="W438">
        <v>0</v>
      </c>
      <c r="X438">
        <v>0</v>
      </c>
      <c r="Y438" t="e">
        <f t="shared" si="159"/>
        <v>#DIV/0!</v>
      </c>
      <c r="Z438">
        <v>0</v>
      </c>
      <c r="AA438">
        <v>0</v>
      </c>
      <c r="AB438">
        <v>0</v>
      </c>
      <c r="AC438">
        <v>0</v>
      </c>
      <c r="AD438">
        <v>0</v>
      </c>
      <c r="AE438" t="e">
        <f t="shared" si="160"/>
        <v>#DIV/0!</v>
      </c>
      <c r="AF438">
        <v>0</v>
      </c>
      <c r="AG438">
        <v>0</v>
      </c>
      <c r="AH438">
        <v>0</v>
      </c>
      <c r="AI438">
        <v>0</v>
      </c>
      <c r="AJ438">
        <v>0</v>
      </c>
      <c r="AK438" t="e">
        <f t="shared" si="161"/>
        <v>#DIV/0!</v>
      </c>
      <c r="AL438">
        <v>0</v>
      </c>
      <c r="AM438">
        <v>0</v>
      </c>
      <c r="AN438">
        <v>0</v>
      </c>
      <c r="AO438">
        <v>0</v>
      </c>
      <c r="AP438">
        <v>0</v>
      </c>
      <c r="AQ438" t="e">
        <f t="shared" si="162"/>
        <v>#DIV/0!</v>
      </c>
      <c r="AR438">
        <v>0</v>
      </c>
      <c r="AS438">
        <v>0</v>
      </c>
      <c r="AT438">
        <v>0</v>
      </c>
      <c r="AU438">
        <v>0</v>
      </c>
      <c r="AV438">
        <v>0</v>
      </c>
      <c r="AW438" t="e">
        <f t="shared" si="163"/>
        <v>#DIV/0!</v>
      </c>
      <c r="AX438">
        <v>0</v>
      </c>
      <c r="AY438">
        <v>0</v>
      </c>
      <c r="AZ438">
        <v>0</v>
      </c>
      <c r="BA438">
        <v>0</v>
      </c>
      <c r="BB438">
        <v>0</v>
      </c>
      <c r="BC438" t="e">
        <f t="shared" si="164"/>
        <v>#DIV/0!</v>
      </c>
      <c r="BD438">
        <v>0</v>
      </c>
      <c r="BE438">
        <v>0</v>
      </c>
      <c r="BF438">
        <v>0</v>
      </c>
      <c r="BG438">
        <v>0</v>
      </c>
      <c r="BH438">
        <v>0</v>
      </c>
      <c r="BI438" t="e">
        <f t="shared" si="165"/>
        <v>#DIV/0!</v>
      </c>
      <c r="BJ438">
        <v>0</v>
      </c>
      <c r="BK438">
        <v>0</v>
      </c>
      <c r="BL438">
        <v>0</v>
      </c>
      <c r="BM438">
        <v>0</v>
      </c>
      <c r="BN438">
        <v>0</v>
      </c>
      <c r="BO438" t="e">
        <f t="shared" si="166"/>
        <v>#DIV/0!</v>
      </c>
      <c r="BP438">
        <v>0</v>
      </c>
      <c r="BQ438">
        <v>0</v>
      </c>
      <c r="BR438">
        <v>0</v>
      </c>
      <c r="BS438">
        <v>0</v>
      </c>
      <c r="BT438">
        <v>0</v>
      </c>
      <c r="BU438" t="e">
        <f t="shared" si="167"/>
        <v>#DIV/0!</v>
      </c>
      <c r="BV438">
        <v>0</v>
      </c>
    </row>
    <row r="439" spans="2:74">
      <c r="B439" t="s">
        <v>777</v>
      </c>
      <c r="C439">
        <v>0</v>
      </c>
      <c r="D439">
        <v>0</v>
      </c>
      <c r="E439">
        <v>0</v>
      </c>
      <c r="F439">
        <v>0</v>
      </c>
      <c r="G439" t="e">
        <f t="shared" si="156"/>
        <v>#DIV/0!</v>
      </c>
      <c r="H439">
        <v>0</v>
      </c>
      <c r="I439">
        <v>0</v>
      </c>
      <c r="J439">
        <v>0</v>
      </c>
      <c r="K439">
        <v>0</v>
      </c>
      <c r="L439">
        <v>0</v>
      </c>
      <c r="M439" t="e">
        <f t="shared" si="157"/>
        <v>#DIV/0!</v>
      </c>
      <c r="N439">
        <v>0</v>
      </c>
      <c r="O439">
        <v>0</v>
      </c>
      <c r="P439">
        <v>0</v>
      </c>
      <c r="Q439">
        <v>0</v>
      </c>
      <c r="R439">
        <v>0</v>
      </c>
      <c r="S439" t="e">
        <f t="shared" si="158"/>
        <v>#DIV/0!</v>
      </c>
      <c r="T439">
        <v>0</v>
      </c>
      <c r="U439">
        <v>0</v>
      </c>
      <c r="V439">
        <v>0</v>
      </c>
      <c r="W439">
        <v>0</v>
      </c>
      <c r="X439">
        <v>0</v>
      </c>
      <c r="Y439" t="e">
        <f t="shared" si="159"/>
        <v>#DIV/0!</v>
      </c>
      <c r="Z439">
        <v>0</v>
      </c>
      <c r="AA439">
        <v>0</v>
      </c>
      <c r="AB439">
        <v>0</v>
      </c>
      <c r="AC439">
        <v>0</v>
      </c>
      <c r="AD439">
        <v>0</v>
      </c>
      <c r="AE439" t="e">
        <f t="shared" si="160"/>
        <v>#DIV/0!</v>
      </c>
      <c r="AF439">
        <v>0</v>
      </c>
      <c r="AG439">
        <v>0</v>
      </c>
      <c r="AH439">
        <v>0</v>
      </c>
      <c r="AI439">
        <v>0</v>
      </c>
      <c r="AJ439">
        <v>0</v>
      </c>
      <c r="AK439" t="e">
        <f t="shared" si="161"/>
        <v>#DIV/0!</v>
      </c>
      <c r="AL439">
        <v>0</v>
      </c>
      <c r="AM439">
        <v>0</v>
      </c>
      <c r="AN439">
        <v>0</v>
      </c>
      <c r="AO439">
        <v>0</v>
      </c>
      <c r="AP439">
        <v>0</v>
      </c>
      <c r="AQ439" t="e">
        <f t="shared" si="162"/>
        <v>#DIV/0!</v>
      </c>
      <c r="AR439">
        <v>0</v>
      </c>
      <c r="AS439">
        <v>0</v>
      </c>
      <c r="AT439">
        <v>0</v>
      </c>
      <c r="AU439">
        <v>0</v>
      </c>
      <c r="AV439">
        <v>0</v>
      </c>
      <c r="AW439" t="e">
        <f t="shared" si="163"/>
        <v>#DIV/0!</v>
      </c>
      <c r="AX439">
        <v>0</v>
      </c>
      <c r="AY439">
        <v>0</v>
      </c>
      <c r="AZ439">
        <v>0</v>
      </c>
      <c r="BA439">
        <v>0</v>
      </c>
      <c r="BB439">
        <v>0</v>
      </c>
      <c r="BC439" t="e">
        <f t="shared" si="164"/>
        <v>#DIV/0!</v>
      </c>
      <c r="BD439">
        <v>0</v>
      </c>
      <c r="BE439">
        <v>0</v>
      </c>
      <c r="BF439">
        <v>0</v>
      </c>
      <c r="BG439">
        <v>0</v>
      </c>
      <c r="BH439">
        <v>0</v>
      </c>
      <c r="BI439" t="e">
        <f t="shared" si="165"/>
        <v>#DIV/0!</v>
      </c>
      <c r="BJ439">
        <v>0</v>
      </c>
      <c r="BK439">
        <v>0</v>
      </c>
      <c r="BL439">
        <v>0</v>
      </c>
      <c r="BM439">
        <v>0</v>
      </c>
      <c r="BN439">
        <v>0</v>
      </c>
      <c r="BO439" t="e">
        <f t="shared" si="166"/>
        <v>#DIV/0!</v>
      </c>
      <c r="BP439">
        <v>0</v>
      </c>
      <c r="BQ439">
        <v>0</v>
      </c>
      <c r="BR439">
        <v>0</v>
      </c>
      <c r="BS439">
        <v>0</v>
      </c>
      <c r="BT439">
        <v>0</v>
      </c>
      <c r="BU439" t="e">
        <f t="shared" si="167"/>
        <v>#DIV/0!</v>
      </c>
      <c r="BV439">
        <v>0</v>
      </c>
    </row>
    <row r="440" spans="2:74">
      <c r="B440" t="s">
        <v>270</v>
      </c>
      <c r="C440">
        <v>0</v>
      </c>
      <c r="D440">
        <v>0</v>
      </c>
      <c r="E440">
        <v>0</v>
      </c>
      <c r="F440">
        <v>0</v>
      </c>
      <c r="G440" t="e">
        <f t="shared" si="156"/>
        <v>#DIV/0!</v>
      </c>
      <c r="H440">
        <v>0</v>
      </c>
      <c r="I440">
        <v>0</v>
      </c>
      <c r="J440">
        <v>0</v>
      </c>
      <c r="K440">
        <v>0</v>
      </c>
      <c r="L440">
        <v>0</v>
      </c>
      <c r="M440" t="e">
        <f t="shared" si="157"/>
        <v>#DIV/0!</v>
      </c>
      <c r="N440">
        <v>0</v>
      </c>
      <c r="O440">
        <v>0</v>
      </c>
      <c r="P440">
        <v>0</v>
      </c>
      <c r="Q440">
        <v>0</v>
      </c>
      <c r="R440">
        <v>0</v>
      </c>
      <c r="S440" t="e">
        <f t="shared" si="158"/>
        <v>#DIV/0!</v>
      </c>
      <c r="T440">
        <v>0</v>
      </c>
      <c r="U440">
        <v>0</v>
      </c>
      <c r="V440">
        <v>0</v>
      </c>
      <c r="W440">
        <v>0</v>
      </c>
      <c r="X440">
        <v>0</v>
      </c>
      <c r="Y440" t="e">
        <f t="shared" si="159"/>
        <v>#DIV/0!</v>
      </c>
      <c r="Z440">
        <v>0</v>
      </c>
      <c r="AA440">
        <v>0</v>
      </c>
      <c r="AB440">
        <v>0</v>
      </c>
      <c r="AC440">
        <v>0</v>
      </c>
      <c r="AD440">
        <v>0</v>
      </c>
      <c r="AE440" t="e">
        <f t="shared" si="160"/>
        <v>#DIV/0!</v>
      </c>
      <c r="AF440">
        <v>0</v>
      </c>
      <c r="AG440">
        <v>0</v>
      </c>
      <c r="AH440">
        <v>0</v>
      </c>
      <c r="AI440">
        <v>0</v>
      </c>
      <c r="AJ440">
        <v>0</v>
      </c>
      <c r="AK440" t="e">
        <f t="shared" si="161"/>
        <v>#DIV/0!</v>
      </c>
      <c r="AL440">
        <v>0</v>
      </c>
      <c r="AM440">
        <v>0</v>
      </c>
      <c r="AN440">
        <v>0</v>
      </c>
      <c r="AO440">
        <v>0</v>
      </c>
      <c r="AP440">
        <v>0</v>
      </c>
      <c r="AQ440" t="e">
        <f t="shared" si="162"/>
        <v>#DIV/0!</v>
      </c>
      <c r="AR440">
        <v>0</v>
      </c>
      <c r="AS440">
        <v>0</v>
      </c>
      <c r="AT440">
        <v>0</v>
      </c>
      <c r="AU440">
        <v>0</v>
      </c>
      <c r="AV440">
        <v>0</v>
      </c>
      <c r="AW440" t="e">
        <f t="shared" si="163"/>
        <v>#DIV/0!</v>
      </c>
      <c r="AX440">
        <v>0</v>
      </c>
      <c r="AY440">
        <v>0</v>
      </c>
      <c r="AZ440">
        <v>0</v>
      </c>
      <c r="BA440">
        <v>0</v>
      </c>
      <c r="BB440">
        <v>0</v>
      </c>
      <c r="BC440" t="e">
        <f t="shared" si="164"/>
        <v>#DIV/0!</v>
      </c>
      <c r="BD440">
        <v>0</v>
      </c>
      <c r="BE440">
        <v>0</v>
      </c>
      <c r="BF440">
        <v>0</v>
      </c>
      <c r="BG440">
        <v>0</v>
      </c>
      <c r="BH440">
        <v>0</v>
      </c>
      <c r="BI440" t="e">
        <f t="shared" si="165"/>
        <v>#DIV/0!</v>
      </c>
      <c r="BJ440">
        <v>0</v>
      </c>
      <c r="BK440">
        <v>0</v>
      </c>
      <c r="BL440">
        <v>0</v>
      </c>
      <c r="BM440">
        <v>0</v>
      </c>
      <c r="BN440">
        <v>0</v>
      </c>
      <c r="BO440" t="e">
        <f t="shared" si="166"/>
        <v>#DIV/0!</v>
      </c>
      <c r="BP440">
        <v>0</v>
      </c>
      <c r="BQ440">
        <v>0</v>
      </c>
      <c r="BR440">
        <v>0</v>
      </c>
      <c r="BS440">
        <v>0</v>
      </c>
      <c r="BT440">
        <v>0</v>
      </c>
      <c r="BU440" t="e">
        <f t="shared" si="167"/>
        <v>#DIV/0!</v>
      </c>
      <c r="BV440">
        <v>0</v>
      </c>
    </row>
    <row r="441" spans="2:74">
      <c r="B441" t="s">
        <v>185</v>
      </c>
      <c r="C441">
        <v>0</v>
      </c>
      <c r="D441">
        <v>0</v>
      </c>
      <c r="E441">
        <v>0</v>
      </c>
      <c r="F441">
        <v>0</v>
      </c>
      <c r="G441" t="e">
        <f t="shared" si="156"/>
        <v>#DIV/0!</v>
      </c>
      <c r="H441">
        <v>0</v>
      </c>
      <c r="I441">
        <v>0</v>
      </c>
      <c r="J441">
        <v>0</v>
      </c>
      <c r="K441">
        <v>0</v>
      </c>
      <c r="L441">
        <v>0</v>
      </c>
      <c r="M441" t="e">
        <f t="shared" si="157"/>
        <v>#DIV/0!</v>
      </c>
      <c r="N441">
        <v>0</v>
      </c>
      <c r="O441">
        <v>0</v>
      </c>
      <c r="P441">
        <v>0</v>
      </c>
      <c r="Q441">
        <v>0</v>
      </c>
      <c r="R441">
        <v>0</v>
      </c>
      <c r="S441" t="e">
        <f t="shared" si="158"/>
        <v>#DIV/0!</v>
      </c>
      <c r="T441">
        <v>0</v>
      </c>
      <c r="U441">
        <v>0</v>
      </c>
      <c r="V441">
        <v>0</v>
      </c>
      <c r="W441">
        <v>0</v>
      </c>
      <c r="X441">
        <v>0</v>
      </c>
      <c r="Y441" t="e">
        <f t="shared" si="159"/>
        <v>#DIV/0!</v>
      </c>
      <c r="Z441">
        <v>0</v>
      </c>
      <c r="AA441">
        <v>0</v>
      </c>
      <c r="AB441">
        <v>0</v>
      </c>
      <c r="AC441">
        <v>0</v>
      </c>
      <c r="AD441">
        <v>0</v>
      </c>
      <c r="AE441" t="e">
        <f t="shared" si="160"/>
        <v>#DIV/0!</v>
      </c>
      <c r="AF441">
        <v>0</v>
      </c>
      <c r="AG441">
        <v>0</v>
      </c>
      <c r="AH441">
        <v>0</v>
      </c>
      <c r="AI441">
        <v>0</v>
      </c>
      <c r="AJ441">
        <v>0</v>
      </c>
      <c r="AK441" t="e">
        <f t="shared" si="161"/>
        <v>#DIV/0!</v>
      </c>
      <c r="AL441">
        <v>0</v>
      </c>
      <c r="AM441">
        <v>0</v>
      </c>
      <c r="AN441">
        <v>0</v>
      </c>
      <c r="AO441">
        <v>0</v>
      </c>
      <c r="AP441">
        <v>0</v>
      </c>
      <c r="AQ441" t="e">
        <f t="shared" si="162"/>
        <v>#DIV/0!</v>
      </c>
      <c r="AR441">
        <v>0</v>
      </c>
      <c r="AS441">
        <v>0</v>
      </c>
      <c r="AT441">
        <v>0</v>
      </c>
      <c r="AU441">
        <v>0</v>
      </c>
      <c r="AV441">
        <v>0</v>
      </c>
      <c r="AW441" t="e">
        <f t="shared" si="163"/>
        <v>#DIV/0!</v>
      </c>
      <c r="AX441">
        <v>0</v>
      </c>
      <c r="AY441">
        <v>0</v>
      </c>
      <c r="AZ441">
        <v>0</v>
      </c>
      <c r="BA441">
        <v>0</v>
      </c>
      <c r="BB441">
        <v>0</v>
      </c>
      <c r="BC441" t="e">
        <f t="shared" si="164"/>
        <v>#DIV/0!</v>
      </c>
      <c r="BD441">
        <v>0</v>
      </c>
      <c r="BE441">
        <v>0</v>
      </c>
      <c r="BF441">
        <v>0</v>
      </c>
      <c r="BG441">
        <v>0</v>
      </c>
      <c r="BH441">
        <v>0</v>
      </c>
      <c r="BI441" t="e">
        <f t="shared" si="165"/>
        <v>#DIV/0!</v>
      </c>
      <c r="BJ441">
        <v>0</v>
      </c>
      <c r="BK441">
        <v>0</v>
      </c>
      <c r="BL441">
        <v>0</v>
      </c>
      <c r="BM441">
        <v>0</v>
      </c>
      <c r="BN441">
        <v>0</v>
      </c>
      <c r="BO441" t="e">
        <f t="shared" si="166"/>
        <v>#DIV/0!</v>
      </c>
      <c r="BP441">
        <v>0</v>
      </c>
      <c r="BQ441">
        <v>0</v>
      </c>
      <c r="BR441">
        <v>0</v>
      </c>
      <c r="BS441">
        <v>0</v>
      </c>
      <c r="BT441">
        <v>0</v>
      </c>
      <c r="BU441" t="e">
        <f t="shared" si="167"/>
        <v>#DIV/0!</v>
      </c>
      <c r="BV441">
        <v>0</v>
      </c>
    </row>
    <row r="442" spans="2:74">
      <c r="B442" t="s">
        <v>272</v>
      </c>
      <c r="C442">
        <v>0</v>
      </c>
      <c r="D442">
        <v>0</v>
      </c>
      <c r="E442">
        <v>0</v>
      </c>
      <c r="F442">
        <v>0</v>
      </c>
      <c r="G442" t="e">
        <f t="shared" si="156"/>
        <v>#DIV/0!</v>
      </c>
      <c r="H442">
        <v>0</v>
      </c>
      <c r="I442">
        <v>0</v>
      </c>
      <c r="J442">
        <v>0</v>
      </c>
      <c r="K442">
        <v>0</v>
      </c>
      <c r="L442">
        <v>0</v>
      </c>
      <c r="M442" t="e">
        <f t="shared" si="157"/>
        <v>#DIV/0!</v>
      </c>
      <c r="N442">
        <v>0</v>
      </c>
      <c r="O442">
        <v>0</v>
      </c>
      <c r="P442">
        <v>0</v>
      </c>
      <c r="Q442">
        <v>0</v>
      </c>
      <c r="R442">
        <v>0</v>
      </c>
      <c r="S442" t="e">
        <f t="shared" si="158"/>
        <v>#DIV/0!</v>
      </c>
      <c r="T442">
        <v>0</v>
      </c>
      <c r="U442">
        <v>0</v>
      </c>
      <c r="V442">
        <v>0</v>
      </c>
      <c r="W442">
        <v>0</v>
      </c>
      <c r="X442">
        <v>0</v>
      </c>
      <c r="Y442" t="e">
        <f t="shared" si="159"/>
        <v>#DIV/0!</v>
      </c>
      <c r="Z442">
        <v>0</v>
      </c>
      <c r="AA442">
        <v>0</v>
      </c>
      <c r="AB442">
        <v>0</v>
      </c>
      <c r="AC442">
        <v>0</v>
      </c>
      <c r="AD442">
        <v>0</v>
      </c>
      <c r="AE442" t="e">
        <f t="shared" si="160"/>
        <v>#DIV/0!</v>
      </c>
      <c r="AF442">
        <v>0</v>
      </c>
      <c r="AG442">
        <v>0</v>
      </c>
      <c r="AH442">
        <v>0</v>
      </c>
      <c r="AI442">
        <v>0</v>
      </c>
      <c r="AJ442">
        <v>0</v>
      </c>
      <c r="AK442" t="e">
        <f t="shared" si="161"/>
        <v>#DIV/0!</v>
      </c>
      <c r="AL442">
        <v>0</v>
      </c>
      <c r="AM442">
        <v>0</v>
      </c>
      <c r="AN442">
        <v>0</v>
      </c>
      <c r="AO442">
        <v>0</v>
      </c>
      <c r="AP442">
        <v>0</v>
      </c>
      <c r="AQ442" t="e">
        <f t="shared" si="162"/>
        <v>#DIV/0!</v>
      </c>
      <c r="AR442">
        <v>0</v>
      </c>
      <c r="AS442">
        <v>0</v>
      </c>
      <c r="AT442">
        <v>0</v>
      </c>
      <c r="AU442">
        <v>0</v>
      </c>
      <c r="AV442">
        <v>0</v>
      </c>
      <c r="AW442" t="e">
        <f t="shared" si="163"/>
        <v>#DIV/0!</v>
      </c>
      <c r="AX442">
        <v>0</v>
      </c>
      <c r="AY442">
        <v>0</v>
      </c>
      <c r="AZ442">
        <v>0</v>
      </c>
      <c r="BA442">
        <v>0</v>
      </c>
      <c r="BB442">
        <v>0</v>
      </c>
      <c r="BC442" t="e">
        <f t="shared" si="164"/>
        <v>#DIV/0!</v>
      </c>
      <c r="BD442">
        <v>0</v>
      </c>
      <c r="BE442">
        <v>0</v>
      </c>
      <c r="BF442">
        <v>0</v>
      </c>
      <c r="BG442">
        <v>0</v>
      </c>
      <c r="BH442">
        <v>0</v>
      </c>
      <c r="BI442" t="e">
        <f t="shared" si="165"/>
        <v>#DIV/0!</v>
      </c>
      <c r="BJ442">
        <v>0</v>
      </c>
      <c r="BK442">
        <v>0</v>
      </c>
      <c r="BL442">
        <v>0</v>
      </c>
      <c r="BM442">
        <v>0</v>
      </c>
      <c r="BN442">
        <v>0</v>
      </c>
      <c r="BO442" t="e">
        <f t="shared" si="166"/>
        <v>#DIV/0!</v>
      </c>
      <c r="BP442">
        <v>0</v>
      </c>
      <c r="BQ442">
        <v>0</v>
      </c>
      <c r="BR442">
        <v>0</v>
      </c>
      <c r="BS442">
        <v>0</v>
      </c>
      <c r="BT442">
        <v>0</v>
      </c>
      <c r="BU442" t="e">
        <f t="shared" si="167"/>
        <v>#DIV/0!</v>
      </c>
      <c r="BV442">
        <v>0</v>
      </c>
    </row>
    <row r="443" spans="2:74">
      <c r="B443" t="s">
        <v>778</v>
      </c>
      <c r="C443">
        <v>0</v>
      </c>
      <c r="D443">
        <v>0</v>
      </c>
      <c r="E443">
        <v>0</v>
      </c>
      <c r="F443">
        <v>0</v>
      </c>
      <c r="G443" t="e">
        <f t="shared" si="156"/>
        <v>#DIV/0!</v>
      </c>
      <c r="H443">
        <v>0</v>
      </c>
      <c r="I443">
        <v>0</v>
      </c>
      <c r="J443">
        <v>0</v>
      </c>
      <c r="K443">
        <v>0</v>
      </c>
      <c r="L443">
        <v>0</v>
      </c>
      <c r="M443" t="e">
        <f t="shared" si="157"/>
        <v>#DIV/0!</v>
      </c>
      <c r="N443">
        <v>0</v>
      </c>
      <c r="O443">
        <v>0</v>
      </c>
      <c r="P443">
        <v>0</v>
      </c>
      <c r="Q443">
        <v>0</v>
      </c>
      <c r="R443">
        <v>0</v>
      </c>
      <c r="S443" t="e">
        <f t="shared" si="158"/>
        <v>#DIV/0!</v>
      </c>
      <c r="T443">
        <v>0</v>
      </c>
      <c r="U443">
        <v>0</v>
      </c>
      <c r="V443">
        <v>0</v>
      </c>
      <c r="W443">
        <v>0</v>
      </c>
      <c r="X443">
        <v>0</v>
      </c>
      <c r="Y443" t="e">
        <f t="shared" si="159"/>
        <v>#DIV/0!</v>
      </c>
      <c r="Z443">
        <v>0</v>
      </c>
      <c r="AA443">
        <v>0</v>
      </c>
      <c r="AB443">
        <v>0</v>
      </c>
      <c r="AC443">
        <v>0</v>
      </c>
      <c r="AD443">
        <v>0</v>
      </c>
      <c r="AE443" t="e">
        <f t="shared" si="160"/>
        <v>#DIV/0!</v>
      </c>
      <c r="AF443">
        <v>0</v>
      </c>
      <c r="AG443">
        <v>0</v>
      </c>
      <c r="AH443">
        <v>0</v>
      </c>
      <c r="AI443">
        <v>0</v>
      </c>
      <c r="AJ443">
        <v>0</v>
      </c>
      <c r="AK443" t="e">
        <f t="shared" si="161"/>
        <v>#DIV/0!</v>
      </c>
      <c r="AL443">
        <v>0</v>
      </c>
      <c r="AM443">
        <v>0</v>
      </c>
      <c r="AN443">
        <v>0</v>
      </c>
      <c r="AO443">
        <v>0</v>
      </c>
      <c r="AP443">
        <v>0</v>
      </c>
      <c r="AQ443" t="e">
        <f t="shared" si="162"/>
        <v>#DIV/0!</v>
      </c>
      <c r="AR443">
        <v>0</v>
      </c>
      <c r="AS443">
        <v>0</v>
      </c>
      <c r="AT443">
        <v>0</v>
      </c>
      <c r="AU443">
        <v>0</v>
      </c>
      <c r="AV443">
        <v>0</v>
      </c>
      <c r="AW443" t="e">
        <f t="shared" si="163"/>
        <v>#DIV/0!</v>
      </c>
      <c r="AX443">
        <v>0</v>
      </c>
      <c r="AY443">
        <v>0</v>
      </c>
      <c r="AZ443">
        <v>0</v>
      </c>
      <c r="BA443">
        <v>0</v>
      </c>
      <c r="BB443">
        <v>0</v>
      </c>
      <c r="BC443" t="e">
        <f t="shared" si="164"/>
        <v>#DIV/0!</v>
      </c>
      <c r="BD443">
        <v>0</v>
      </c>
      <c r="BE443">
        <v>0</v>
      </c>
      <c r="BF443">
        <v>0</v>
      </c>
      <c r="BG443">
        <v>0</v>
      </c>
      <c r="BH443">
        <v>0</v>
      </c>
      <c r="BI443" t="e">
        <f t="shared" si="165"/>
        <v>#DIV/0!</v>
      </c>
      <c r="BJ443">
        <v>0</v>
      </c>
      <c r="BK443">
        <v>0</v>
      </c>
      <c r="BL443">
        <v>0</v>
      </c>
      <c r="BM443">
        <v>0</v>
      </c>
      <c r="BN443">
        <v>0</v>
      </c>
      <c r="BO443" t="e">
        <f t="shared" si="166"/>
        <v>#DIV/0!</v>
      </c>
      <c r="BP443">
        <v>0</v>
      </c>
      <c r="BQ443">
        <v>0</v>
      </c>
      <c r="BR443">
        <v>0</v>
      </c>
      <c r="BS443">
        <v>0</v>
      </c>
      <c r="BT443">
        <v>0</v>
      </c>
      <c r="BU443" t="e">
        <f t="shared" si="167"/>
        <v>#DIV/0!</v>
      </c>
      <c r="BV443">
        <v>0</v>
      </c>
    </row>
    <row r="444" spans="2:74">
      <c r="B444" t="s">
        <v>273</v>
      </c>
      <c r="C444">
        <v>0</v>
      </c>
      <c r="D444">
        <v>0</v>
      </c>
      <c r="E444">
        <v>0</v>
      </c>
      <c r="F444">
        <v>0</v>
      </c>
      <c r="G444" t="e">
        <f t="shared" si="156"/>
        <v>#DIV/0!</v>
      </c>
      <c r="H444">
        <v>0</v>
      </c>
      <c r="I444">
        <v>0</v>
      </c>
      <c r="J444">
        <v>0</v>
      </c>
      <c r="K444">
        <v>0</v>
      </c>
      <c r="L444">
        <v>0</v>
      </c>
      <c r="M444" t="e">
        <f t="shared" si="157"/>
        <v>#DIV/0!</v>
      </c>
      <c r="N444">
        <v>0</v>
      </c>
      <c r="O444">
        <v>0</v>
      </c>
      <c r="P444">
        <v>0</v>
      </c>
      <c r="Q444">
        <v>0</v>
      </c>
      <c r="R444">
        <v>0</v>
      </c>
      <c r="S444" t="e">
        <f t="shared" si="158"/>
        <v>#DIV/0!</v>
      </c>
      <c r="T444">
        <v>0</v>
      </c>
      <c r="U444">
        <v>0</v>
      </c>
      <c r="V444">
        <v>0</v>
      </c>
      <c r="W444">
        <v>0</v>
      </c>
      <c r="X444">
        <v>0</v>
      </c>
      <c r="Y444" t="e">
        <f t="shared" si="159"/>
        <v>#DIV/0!</v>
      </c>
      <c r="Z444">
        <v>0</v>
      </c>
      <c r="AA444">
        <v>0</v>
      </c>
      <c r="AB444">
        <v>0</v>
      </c>
      <c r="AC444">
        <v>0</v>
      </c>
      <c r="AD444">
        <v>0</v>
      </c>
      <c r="AE444" t="e">
        <f t="shared" si="160"/>
        <v>#DIV/0!</v>
      </c>
      <c r="AF444">
        <v>0</v>
      </c>
      <c r="AG444">
        <v>0</v>
      </c>
      <c r="AH444">
        <v>0</v>
      </c>
      <c r="AI444">
        <v>0</v>
      </c>
      <c r="AJ444">
        <v>0</v>
      </c>
      <c r="AK444" t="e">
        <f t="shared" si="161"/>
        <v>#DIV/0!</v>
      </c>
      <c r="AL444">
        <v>0</v>
      </c>
      <c r="AM444">
        <v>0</v>
      </c>
      <c r="AN444">
        <v>0</v>
      </c>
      <c r="AO444">
        <v>0</v>
      </c>
      <c r="AP444">
        <v>0</v>
      </c>
      <c r="AQ444" t="e">
        <f t="shared" si="162"/>
        <v>#DIV/0!</v>
      </c>
      <c r="AR444">
        <v>0</v>
      </c>
      <c r="AS444">
        <v>0</v>
      </c>
      <c r="AT444">
        <v>0</v>
      </c>
      <c r="AU444">
        <v>0</v>
      </c>
      <c r="AV444">
        <v>0</v>
      </c>
      <c r="AW444" t="e">
        <f t="shared" si="163"/>
        <v>#DIV/0!</v>
      </c>
      <c r="AX444">
        <v>0</v>
      </c>
      <c r="AY444">
        <v>0</v>
      </c>
      <c r="AZ444">
        <v>0</v>
      </c>
      <c r="BA444">
        <v>0</v>
      </c>
      <c r="BB444">
        <v>0</v>
      </c>
      <c r="BC444" t="e">
        <f t="shared" si="164"/>
        <v>#DIV/0!</v>
      </c>
      <c r="BD444">
        <v>0</v>
      </c>
      <c r="BE444">
        <v>0</v>
      </c>
      <c r="BF444">
        <v>0</v>
      </c>
      <c r="BG444">
        <v>0</v>
      </c>
      <c r="BH444">
        <v>0</v>
      </c>
      <c r="BI444" t="e">
        <f t="shared" si="165"/>
        <v>#DIV/0!</v>
      </c>
      <c r="BJ444">
        <v>0</v>
      </c>
      <c r="BK444">
        <v>0</v>
      </c>
      <c r="BL444">
        <v>0</v>
      </c>
      <c r="BM444">
        <v>0</v>
      </c>
      <c r="BN444">
        <v>0</v>
      </c>
      <c r="BO444" t="e">
        <f t="shared" si="166"/>
        <v>#DIV/0!</v>
      </c>
      <c r="BP444">
        <v>0</v>
      </c>
      <c r="BQ444">
        <v>0</v>
      </c>
      <c r="BR444">
        <v>0</v>
      </c>
      <c r="BS444">
        <v>0</v>
      </c>
      <c r="BT444">
        <v>0</v>
      </c>
      <c r="BU444" t="e">
        <f t="shared" si="167"/>
        <v>#DIV/0!</v>
      </c>
      <c r="BV444">
        <v>0</v>
      </c>
    </row>
    <row r="445" spans="2:74">
      <c r="B445" t="s">
        <v>274</v>
      </c>
      <c r="C445">
        <v>0</v>
      </c>
      <c r="D445">
        <v>0</v>
      </c>
      <c r="E445">
        <v>0</v>
      </c>
      <c r="F445">
        <v>0</v>
      </c>
      <c r="G445" t="e">
        <f t="shared" si="156"/>
        <v>#DIV/0!</v>
      </c>
      <c r="H445">
        <v>0</v>
      </c>
      <c r="I445">
        <v>0</v>
      </c>
      <c r="J445">
        <v>0</v>
      </c>
      <c r="K445">
        <v>0</v>
      </c>
      <c r="L445">
        <v>0</v>
      </c>
      <c r="M445" t="e">
        <f t="shared" si="157"/>
        <v>#DIV/0!</v>
      </c>
      <c r="N445">
        <v>0</v>
      </c>
      <c r="O445">
        <v>0</v>
      </c>
      <c r="P445">
        <v>0</v>
      </c>
      <c r="Q445">
        <v>0</v>
      </c>
      <c r="R445">
        <v>0</v>
      </c>
      <c r="S445" t="e">
        <f t="shared" si="158"/>
        <v>#DIV/0!</v>
      </c>
      <c r="T445">
        <v>0</v>
      </c>
      <c r="U445">
        <v>0</v>
      </c>
      <c r="V445">
        <v>0</v>
      </c>
      <c r="W445">
        <v>0</v>
      </c>
      <c r="X445">
        <v>0</v>
      </c>
      <c r="Y445" t="e">
        <f t="shared" si="159"/>
        <v>#DIV/0!</v>
      </c>
      <c r="Z445">
        <v>0</v>
      </c>
      <c r="AA445">
        <v>0</v>
      </c>
      <c r="AB445">
        <v>0</v>
      </c>
      <c r="AC445">
        <v>0</v>
      </c>
      <c r="AD445">
        <v>0</v>
      </c>
      <c r="AE445" t="e">
        <f t="shared" si="160"/>
        <v>#DIV/0!</v>
      </c>
      <c r="AF445">
        <v>0</v>
      </c>
      <c r="AG445">
        <v>0</v>
      </c>
      <c r="AH445">
        <v>0</v>
      </c>
      <c r="AI445">
        <v>0</v>
      </c>
      <c r="AJ445">
        <v>0</v>
      </c>
      <c r="AK445" t="e">
        <f t="shared" si="161"/>
        <v>#DIV/0!</v>
      </c>
      <c r="AL445">
        <v>0</v>
      </c>
      <c r="AM445">
        <v>0</v>
      </c>
      <c r="AN445">
        <v>0</v>
      </c>
      <c r="AO445">
        <v>0</v>
      </c>
      <c r="AP445">
        <v>0</v>
      </c>
      <c r="AQ445" t="e">
        <f t="shared" si="162"/>
        <v>#DIV/0!</v>
      </c>
      <c r="AR445">
        <v>0</v>
      </c>
      <c r="AS445">
        <v>0</v>
      </c>
      <c r="AT445">
        <v>0</v>
      </c>
      <c r="AU445">
        <v>0</v>
      </c>
      <c r="AV445">
        <v>0</v>
      </c>
      <c r="AW445" t="e">
        <f t="shared" si="163"/>
        <v>#DIV/0!</v>
      </c>
      <c r="AX445">
        <v>0</v>
      </c>
      <c r="AY445">
        <v>0</v>
      </c>
      <c r="AZ445">
        <v>0</v>
      </c>
      <c r="BA445">
        <v>0</v>
      </c>
      <c r="BB445">
        <v>0</v>
      </c>
      <c r="BC445" t="e">
        <f t="shared" si="164"/>
        <v>#DIV/0!</v>
      </c>
      <c r="BD445">
        <v>0</v>
      </c>
      <c r="BE445">
        <v>0</v>
      </c>
      <c r="BF445">
        <v>0</v>
      </c>
      <c r="BG445">
        <v>0</v>
      </c>
      <c r="BH445">
        <v>0</v>
      </c>
      <c r="BI445" t="e">
        <f t="shared" si="165"/>
        <v>#DIV/0!</v>
      </c>
      <c r="BJ445">
        <v>0</v>
      </c>
      <c r="BK445">
        <v>0</v>
      </c>
      <c r="BL445">
        <v>0</v>
      </c>
      <c r="BM445">
        <v>0</v>
      </c>
      <c r="BN445">
        <v>0</v>
      </c>
      <c r="BO445" t="e">
        <f t="shared" si="166"/>
        <v>#DIV/0!</v>
      </c>
      <c r="BP445">
        <v>0</v>
      </c>
      <c r="BQ445">
        <v>0</v>
      </c>
      <c r="BR445">
        <v>0</v>
      </c>
      <c r="BS445">
        <v>0</v>
      </c>
      <c r="BT445">
        <v>0</v>
      </c>
      <c r="BU445" t="e">
        <f t="shared" si="167"/>
        <v>#DIV/0!</v>
      </c>
      <c r="BV445">
        <v>0</v>
      </c>
    </row>
    <row r="446" spans="2:74">
      <c r="B446" t="s">
        <v>779</v>
      </c>
      <c r="C446">
        <v>0</v>
      </c>
      <c r="D446">
        <v>0</v>
      </c>
      <c r="E446">
        <v>0</v>
      </c>
      <c r="F446">
        <v>0</v>
      </c>
      <c r="G446" t="e">
        <f t="shared" si="156"/>
        <v>#DIV/0!</v>
      </c>
      <c r="H446">
        <v>0</v>
      </c>
      <c r="I446">
        <v>0</v>
      </c>
      <c r="J446">
        <v>0</v>
      </c>
      <c r="K446">
        <v>0</v>
      </c>
      <c r="L446">
        <v>0</v>
      </c>
      <c r="M446" t="e">
        <f t="shared" si="157"/>
        <v>#DIV/0!</v>
      </c>
      <c r="N446">
        <v>0</v>
      </c>
      <c r="O446">
        <v>0</v>
      </c>
      <c r="P446">
        <v>0</v>
      </c>
      <c r="Q446">
        <v>0</v>
      </c>
      <c r="R446">
        <v>0</v>
      </c>
      <c r="S446" t="e">
        <f t="shared" si="158"/>
        <v>#DIV/0!</v>
      </c>
      <c r="T446">
        <v>0</v>
      </c>
      <c r="U446">
        <v>0</v>
      </c>
      <c r="V446">
        <v>0</v>
      </c>
      <c r="W446">
        <v>0</v>
      </c>
      <c r="X446">
        <v>0</v>
      </c>
      <c r="Y446" t="e">
        <f t="shared" si="159"/>
        <v>#DIV/0!</v>
      </c>
      <c r="Z446">
        <v>0</v>
      </c>
      <c r="AA446">
        <v>0</v>
      </c>
      <c r="AB446">
        <v>0</v>
      </c>
      <c r="AC446">
        <v>0</v>
      </c>
      <c r="AD446">
        <v>0</v>
      </c>
      <c r="AE446" t="e">
        <f t="shared" si="160"/>
        <v>#DIV/0!</v>
      </c>
      <c r="AF446">
        <v>0</v>
      </c>
      <c r="AG446">
        <v>0</v>
      </c>
      <c r="AH446">
        <v>0</v>
      </c>
      <c r="AI446">
        <v>0</v>
      </c>
      <c r="AJ446">
        <v>0</v>
      </c>
      <c r="AK446" t="e">
        <f t="shared" si="161"/>
        <v>#DIV/0!</v>
      </c>
      <c r="AL446">
        <v>0</v>
      </c>
      <c r="AM446">
        <v>0</v>
      </c>
      <c r="AN446">
        <v>0</v>
      </c>
      <c r="AO446">
        <v>0</v>
      </c>
      <c r="AP446">
        <v>0</v>
      </c>
      <c r="AQ446" t="e">
        <f t="shared" si="162"/>
        <v>#DIV/0!</v>
      </c>
      <c r="AR446">
        <v>0</v>
      </c>
      <c r="AS446">
        <v>0</v>
      </c>
      <c r="AT446">
        <v>0</v>
      </c>
      <c r="AU446">
        <v>0</v>
      </c>
      <c r="AV446">
        <v>0</v>
      </c>
      <c r="AW446" t="e">
        <f t="shared" si="163"/>
        <v>#DIV/0!</v>
      </c>
      <c r="AX446">
        <v>0</v>
      </c>
      <c r="AY446">
        <v>0</v>
      </c>
      <c r="AZ446">
        <v>0</v>
      </c>
      <c r="BA446">
        <v>0</v>
      </c>
      <c r="BB446">
        <v>0</v>
      </c>
      <c r="BC446" t="e">
        <f t="shared" si="164"/>
        <v>#DIV/0!</v>
      </c>
      <c r="BD446">
        <v>0</v>
      </c>
      <c r="BE446">
        <v>0</v>
      </c>
      <c r="BF446">
        <v>0</v>
      </c>
      <c r="BG446">
        <v>0</v>
      </c>
      <c r="BH446">
        <v>0</v>
      </c>
      <c r="BI446" t="e">
        <f t="shared" si="165"/>
        <v>#DIV/0!</v>
      </c>
      <c r="BJ446">
        <v>0</v>
      </c>
      <c r="BK446">
        <v>0</v>
      </c>
      <c r="BL446">
        <v>0</v>
      </c>
      <c r="BM446">
        <v>0</v>
      </c>
      <c r="BN446">
        <v>0</v>
      </c>
      <c r="BO446" t="e">
        <f t="shared" si="166"/>
        <v>#DIV/0!</v>
      </c>
      <c r="BP446">
        <v>0</v>
      </c>
      <c r="BQ446">
        <v>0</v>
      </c>
      <c r="BR446">
        <v>0</v>
      </c>
      <c r="BS446">
        <v>0</v>
      </c>
      <c r="BT446">
        <v>0</v>
      </c>
      <c r="BU446" t="e">
        <f t="shared" si="167"/>
        <v>#DIV/0!</v>
      </c>
      <c r="BV446">
        <v>0</v>
      </c>
    </row>
    <row r="447" spans="2:74">
      <c r="B447" t="s">
        <v>275</v>
      </c>
      <c r="C447">
        <v>0</v>
      </c>
      <c r="D447">
        <v>0</v>
      </c>
      <c r="E447">
        <v>0</v>
      </c>
      <c r="F447">
        <v>0</v>
      </c>
      <c r="G447" t="e">
        <f t="shared" si="156"/>
        <v>#DIV/0!</v>
      </c>
      <c r="H447">
        <v>0</v>
      </c>
      <c r="I447">
        <v>0</v>
      </c>
      <c r="J447">
        <v>0</v>
      </c>
      <c r="K447">
        <v>0</v>
      </c>
      <c r="L447">
        <v>0</v>
      </c>
      <c r="M447" t="e">
        <f t="shared" si="157"/>
        <v>#DIV/0!</v>
      </c>
      <c r="N447">
        <v>0</v>
      </c>
      <c r="O447">
        <v>0</v>
      </c>
      <c r="P447">
        <v>0</v>
      </c>
      <c r="Q447">
        <v>0</v>
      </c>
      <c r="R447">
        <v>0</v>
      </c>
      <c r="S447" t="e">
        <f t="shared" si="158"/>
        <v>#DIV/0!</v>
      </c>
      <c r="T447">
        <v>0</v>
      </c>
      <c r="U447">
        <v>0</v>
      </c>
      <c r="V447">
        <v>0</v>
      </c>
      <c r="W447">
        <v>0</v>
      </c>
      <c r="X447">
        <v>0</v>
      </c>
      <c r="Y447" t="e">
        <f t="shared" si="159"/>
        <v>#DIV/0!</v>
      </c>
      <c r="Z447">
        <v>0</v>
      </c>
      <c r="AA447">
        <v>0</v>
      </c>
      <c r="AB447">
        <v>0</v>
      </c>
      <c r="AC447">
        <v>0</v>
      </c>
      <c r="AD447">
        <v>0</v>
      </c>
      <c r="AE447" t="e">
        <f t="shared" si="160"/>
        <v>#DIV/0!</v>
      </c>
      <c r="AF447">
        <v>0</v>
      </c>
      <c r="AG447">
        <v>0</v>
      </c>
      <c r="AH447">
        <v>0</v>
      </c>
      <c r="AI447">
        <v>0</v>
      </c>
      <c r="AJ447">
        <v>0</v>
      </c>
      <c r="AK447" t="e">
        <f t="shared" si="161"/>
        <v>#DIV/0!</v>
      </c>
      <c r="AL447">
        <v>0</v>
      </c>
      <c r="AM447">
        <v>0</v>
      </c>
      <c r="AN447">
        <v>0</v>
      </c>
      <c r="AO447">
        <v>0</v>
      </c>
      <c r="AP447">
        <v>0</v>
      </c>
      <c r="AQ447" t="e">
        <f t="shared" si="162"/>
        <v>#DIV/0!</v>
      </c>
      <c r="AR447">
        <v>0</v>
      </c>
      <c r="AS447">
        <v>0</v>
      </c>
      <c r="AT447">
        <v>0</v>
      </c>
      <c r="AU447">
        <v>0</v>
      </c>
      <c r="AV447">
        <v>0</v>
      </c>
      <c r="AW447" t="e">
        <f t="shared" si="163"/>
        <v>#DIV/0!</v>
      </c>
      <c r="AX447">
        <v>0</v>
      </c>
      <c r="AY447">
        <v>0</v>
      </c>
      <c r="AZ447">
        <v>0</v>
      </c>
      <c r="BA447">
        <v>0</v>
      </c>
      <c r="BB447">
        <v>0</v>
      </c>
      <c r="BC447" t="e">
        <f t="shared" si="164"/>
        <v>#DIV/0!</v>
      </c>
      <c r="BD447">
        <v>0</v>
      </c>
      <c r="BE447">
        <v>0</v>
      </c>
      <c r="BF447">
        <v>0</v>
      </c>
      <c r="BG447">
        <v>0</v>
      </c>
      <c r="BH447">
        <v>0</v>
      </c>
      <c r="BI447" t="e">
        <f t="shared" si="165"/>
        <v>#DIV/0!</v>
      </c>
      <c r="BJ447">
        <v>0</v>
      </c>
      <c r="BK447">
        <v>0</v>
      </c>
      <c r="BL447">
        <v>0</v>
      </c>
      <c r="BM447">
        <v>0</v>
      </c>
      <c r="BN447">
        <v>0</v>
      </c>
      <c r="BO447" t="e">
        <f t="shared" si="166"/>
        <v>#DIV/0!</v>
      </c>
      <c r="BP447">
        <v>0</v>
      </c>
      <c r="BQ447">
        <v>0</v>
      </c>
      <c r="BR447">
        <v>0</v>
      </c>
      <c r="BS447">
        <v>0</v>
      </c>
      <c r="BT447">
        <v>0</v>
      </c>
      <c r="BU447" t="e">
        <f t="shared" si="167"/>
        <v>#DIV/0!</v>
      </c>
      <c r="BV447">
        <v>0</v>
      </c>
    </row>
    <row r="448" spans="2:74">
      <c r="B448" t="s">
        <v>276</v>
      </c>
      <c r="C448">
        <v>0</v>
      </c>
      <c r="D448">
        <v>0</v>
      </c>
      <c r="E448">
        <v>0</v>
      </c>
      <c r="F448">
        <v>0</v>
      </c>
      <c r="G448" t="e">
        <f t="shared" si="156"/>
        <v>#DIV/0!</v>
      </c>
      <c r="H448">
        <v>0</v>
      </c>
      <c r="I448">
        <v>0</v>
      </c>
      <c r="J448">
        <v>0</v>
      </c>
      <c r="K448">
        <v>0</v>
      </c>
      <c r="L448">
        <v>0</v>
      </c>
      <c r="M448" t="e">
        <f t="shared" si="157"/>
        <v>#DIV/0!</v>
      </c>
      <c r="N448">
        <v>0</v>
      </c>
      <c r="O448">
        <v>0</v>
      </c>
      <c r="P448">
        <v>0</v>
      </c>
      <c r="Q448">
        <v>0</v>
      </c>
      <c r="R448">
        <v>0</v>
      </c>
      <c r="S448" t="e">
        <f t="shared" si="158"/>
        <v>#DIV/0!</v>
      </c>
      <c r="T448">
        <v>0</v>
      </c>
      <c r="U448">
        <v>0</v>
      </c>
      <c r="V448">
        <v>0</v>
      </c>
      <c r="W448">
        <v>0</v>
      </c>
      <c r="X448">
        <v>0</v>
      </c>
      <c r="Y448" t="e">
        <f t="shared" si="159"/>
        <v>#DIV/0!</v>
      </c>
      <c r="Z448">
        <v>0</v>
      </c>
      <c r="AA448">
        <v>0</v>
      </c>
      <c r="AB448">
        <v>0</v>
      </c>
      <c r="AC448">
        <v>0</v>
      </c>
      <c r="AD448">
        <v>0</v>
      </c>
      <c r="AE448" t="e">
        <f t="shared" si="160"/>
        <v>#DIV/0!</v>
      </c>
      <c r="AF448">
        <v>0</v>
      </c>
      <c r="AG448">
        <v>0</v>
      </c>
      <c r="AH448">
        <v>0</v>
      </c>
      <c r="AI448">
        <v>0</v>
      </c>
      <c r="AJ448">
        <v>0</v>
      </c>
      <c r="AK448" t="e">
        <f t="shared" si="161"/>
        <v>#DIV/0!</v>
      </c>
      <c r="AL448">
        <v>0</v>
      </c>
      <c r="AM448">
        <v>0</v>
      </c>
      <c r="AN448">
        <v>0</v>
      </c>
      <c r="AO448">
        <v>0</v>
      </c>
      <c r="AP448">
        <v>0</v>
      </c>
      <c r="AQ448" t="e">
        <f t="shared" si="162"/>
        <v>#DIV/0!</v>
      </c>
      <c r="AR448">
        <v>0</v>
      </c>
      <c r="AS448">
        <v>0</v>
      </c>
      <c r="AT448">
        <v>0</v>
      </c>
      <c r="AU448">
        <v>0</v>
      </c>
      <c r="AV448">
        <v>0</v>
      </c>
      <c r="AW448" t="e">
        <f t="shared" si="163"/>
        <v>#DIV/0!</v>
      </c>
      <c r="AX448">
        <v>0</v>
      </c>
      <c r="AY448">
        <v>0</v>
      </c>
      <c r="AZ448">
        <v>0</v>
      </c>
      <c r="BA448">
        <v>0</v>
      </c>
      <c r="BB448">
        <v>0</v>
      </c>
      <c r="BC448" t="e">
        <f t="shared" si="164"/>
        <v>#DIV/0!</v>
      </c>
      <c r="BD448">
        <v>0</v>
      </c>
      <c r="BE448">
        <v>0</v>
      </c>
      <c r="BF448">
        <v>0</v>
      </c>
      <c r="BG448">
        <v>0</v>
      </c>
      <c r="BH448">
        <v>0</v>
      </c>
      <c r="BI448" t="e">
        <f t="shared" si="165"/>
        <v>#DIV/0!</v>
      </c>
      <c r="BJ448">
        <v>0</v>
      </c>
      <c r="BK448">
        <v>0</v>
      </c>
      <c r="BL448">
        <v>0</v>
      </c>
      <c r="BM448">
        <v>0</v>
      </c>
      <c r="BN448">
        <v>0</v>
      </c>
      <c r="BO448" t="e">
        <f t="shared" si="166"/>
        <v>#DIV/0!</v>
      </c>
      <c r="BP448">
        <v>0</v>
      </c>
      <c r="BQ448">
        <v>0</v>
      </c>
      <c r="BR448">
        <v>0</v>
      </c>
      <c r="BS448">
        <v>0</v>
      </c>
      <c r="BT448">
        <v>0</v>
      </c>
      <c r="BU448" t="e">
        <f t="shared" si="167"/>
        <v>#DIV/0!</v>
      </c>
      <c r="BV448">
        <v>0</v>
      </c>
    </row>
    <row r="449" spans="2:74">
      <c r="B449" t="s">
        <v>176</v>
      </c>
      <c r="C449">
        <v>0</v>
      </c>
      <c r="D449">
        <v>0</v>
      </c>
      <c r="E449">
        <v>0</v>
      </c>
      <c r="F449">
        <v>0</v>
      </c>
      <c r="G449" t="e">
        <f t="shared" si="156"/>
        <v>#DIV/0!</v>
      </c>
      <c r="H449">
        <v>0</v>
      </c>
      <c r="I449">
        <v>0</v>
      </c>
      <c r="J449">
        <v>0</v>
      </c>
      <c r="K449">
        <v>0</v>
      </c>
      <c r="L449">
        <v>0</v>
      </c>
      <c r="M449" t="e">
        <f t="shared" si="157"/>
        <v>#DIV/0!</v>
      </c>
      <c r="N449">
        <v>0</v>
      </c>
      <c r="O449">
        <v>0</v>
      </c>
      <c r="P449">
        <v>0</v>
      </c>
      <c r="Q449">
        <v>0</v>
      </c>
      <c r="R449">
        <v>0</v>
      </c>
      <c r="S449" t="e">
        <f t="shared" si="158"/>
        <v>#DIV/0!</v>
      </c>
      <c r="T449">
        <v>0</v>
      </c>
      <c r="U449">
        <v>0</v>
      </c>
      <c r="V449">
        <v>0</v>
      </c>
      <c r="W449">
        <v>0</v>
      </c>
      <c r="X449">
        <v>0</v>
      </c>
      <c r="Y449" t="e">
        <f t="shared" si="159"/>
        <v>#DIV/0!</v>
      </c>
      <c r="Z449">
        <v>0</v>
      </c>
      <c r="AA449">
        <v>0</v>
      </c>
      <c r="AB449">
        <v>0</v>
      </c>
      <c r="AC449">
        <v>0</v>
      </c>
      <c r="AD449">
        <v>0</v>
      </c>
      <c r="AE449" t="e">
        <f t="shared" si="160"/>
        <v>#DIV/0!</v>
      </c>
      <c r="AF449">
        <v>0</v>
      </c>
      <c r="AG449">
        <v>0</v>
      </c>
      <c r="AH449">
        <v>0</v>
      </c>
      <c r="AI449">
        <v>0</v>
      </c>
      <c r="AJ449">
        <v>0</v>
      </c>
      <c r="AK449" t="e">
        <f t="shared" si="161"/>
        <v>#DIV/0!</v>
      </c>
      <c r="AL449">
        <v>0</v>
      </c>
      <c r="AM449">
        <v>0</v>
      </c>
      <c r="AN449">
        <v>0</v>
      </c>
      <c r="AO449">
        <v>0</v>
      </c>
      <c r="AP449">
        <v>0</v>
      </c>
      <c r="AQ449" t="e">
        <f t="shared" si="162"/>
        <v>#DIV/0!</v>
      </c>
      <c r="AR449">
        <v>0</v>
      </c>
      <c r="AS449">
        <v>0</v>
      </c>
      <c r="AT449">
        <v>0</v>
      </c>
      <c r="AU449">
        <v>0</v>
      </c>
      <c r="AV449">
        <v>0</v>
      </c>
      <c r="AW449" t="e">
        <f t="shared" si="163"/>
        <v>#DIV/0!</v>
      </c>
      <c r="AX449">
        <v>0</v>
      </c>
      <c r="AY449">
        <v>0</v>
      </c>
      <c r="AZ449">
        <v>0</v>
      </c>
      <c r="BA449">
        <v>0</v>
      </c>
      <c r="BB449">
        <v>0</v>
      </c>
      <c r="BC449" t="e">
        <f t="shared" si="164"/>
        <v>#DIV/0!</v>
      </c>
      <c r="BD449">
        <v>0</v>
      </c>
      <c r="BE449">
        <v>0</v>
      </c>
      <c r="BF449">
        <v>0</v>
      </c>
      <c r="BG449">
        <v>0</v>
      </c>
      <c r="BH449">
        <v>0</v>
      </c>
      <c r="BI449" t="e">
        <f t="shared" si="165"/>
        <v>#DIV/0!</v>
      </c>
      <c r="BJ449">
        <v>0</v>
      </c>
      <c r="BK449">
        <v>0</v>
      </c>
      <c r="BL449">
        <v>0</v>
      </c>
      <c r="BM449">
        <v>0</v>
      </c>
      <c r="BN449">
        <v>0</v>
      </c>
      <c r="BO449" t="e">
        <f t="shared" si="166"/>
        <v>#DIV/0!</v>
      </c>
      <c r="BP449">
        <v>0</v>
      </c>
      <c r="BQ449">
        <v>0</v>
      </c>
      <c r="BR449">
        <v>0</v>
      </c>
      <c r="BS449">
        <v>0</v>
      </c>
      <c r="BT449">
        <v>0</v>
      </c>
      <c r="BU449" t="e">
        <f t="shared" si="167"/>
        <v>#DIV/0!</v>
      </c>
      <c r="BV449">
        <v>0</v>
      </c>
    </row>
    <row r="450" spans="2:74">
      <c r="B450" t="s">
        <v>199</v>
      </c>
      <c r="C450">
        <v>0</v>
      </c>
      <c r="D450">
        <v>0</v>
      </c>
      <c r="E450">
        <v>0</v>
      </c>
      <c r="F450">
        <v>0</v>
      </c>
      <c r="G450" t="e">
        <f t="shared" si="156"/>
        <v>#DIV/0!</v>
      </c>
      <c r="H450">
        <v>0</v>
      </c>
      <c r="I450">
        <v>0</v>
      </c>
      <c r="J450">
        <v>0</v>
      </c>
      <c r="K450">
        <v>0</v>
      </c>
      <c r="L450">
        <v>0</v>
      </c>
      <c r="M450" t="e">
        <f t="shared" si="157"/>
        <v>#DIV/0!</v>
      </c>
      <c r="N450">
        <v>0</v>
      </c>
      <c r="O450">
        <v>0</v>
      </c>
      <c r="P450">
        <v>0</v>
      </c>
      <c r="Q450">
        <v>0</v>
      </c>
      <c r="R450">
        <v>0</v>
      </c>
      <c r="S450" t="e">
        <f t="shared" si="158"/>
        <v>#DIV/0!</v>
      </c>
      <c r="T450">
        <v>0</v>
      </c>
      <c r="U450">
        <v>0</v>
      </c>
      <c r="V450">
        <v>0</v>
      </c>
      <c r="W450">
        <v>0</v>
      </c>
      <c r="X450">
        <v>0</v>
      </c>
      <c r="Y450" t="e">
        <f t="shared" si="159"/>
        <v>#DIV/0!</v>
      </c>
      <c r="Z450">
        <v>0</v>
      </c>
      <c r="AA450">
        <v>0</v>
      </c>
      <c r="AB450">
        <v>0</v>
      </c>
      <c r="AC450">
        <v>0</v>
      </c>
      <c r="AD450">
        <v>0</v>
      </c>
      <c r="AE450" t="e">
        <f t="shared" si="160"/>
        <v>#DIV/0!</v>
      </c>
      <c r="AF450">
        <v>0</v>
      </c>
      <c r="AG450">
        <v>0</v>
      </c>
      <c r="AH450">
        <v>0</v>
      </c>
      <c r="AI450">
        <v>0</v>
      </c>
      <c r="AJ450">
        <v>0</v>
      </c>
      <c r="AK450" t="e">
        <f t="shared" si="161"/>
        <v>#DIV/0!</v>
      </c>
      <c r="AL450">
        <v>0</v>
      </c>
      <c r="AM450">
        <v>0</v>
      </c>
      <c r="AN450">
        <v>0</v>
      </c>
      <c r="AO450">
        <v>0</v>
      </c>
      <c r="AP450">
        <v>0</v>
      </c>
      <c r="AQ450" t="e">
        <f t="shared" si="162"/>
        <v>#DIV/0!</v>
      </c>
      <c r="AR450">
        <v>0</v>
      </c>
      <c r="AS450">
        <v>0</v>
      </c>
      <c r="AT450">
        <v>0</v>
      </c>
      <c r="AU450">
        <v>0</v>
      </c>
      <c r="AV450">
        <v>0</v>
      </c>
      <c r="AW450" t="e">
        <f t="shared" si="163"/>
        <v>#DIV/0!</v>
      </c>
      <c r="AX450">
        <v>0</v>
      </c>
      <c r="AY450">
        <v>0</v>
      </c>
      <c r="AZ450">
        <v>0</v>
      </c>
      <c r="BA450">
        <v>0</v>
      </c>
      <c r="BB450">
        <v>0</v>
      </c>
      <c r="BC450" t="e">
        <f t="shared" si="164"/>
        <v>#DIV/0!</v>
      </c>
      <c r="BD450">
        <v>0</v>
      </c>
      <c r="BE450">
        <v>0</v>
      </c>
      <c r="BF450">
        <v>0</v>
      </c>
      <c r="BG450">
        <v>0</v>
      </c>
      <c r="BH450">
        <v>0</v>
      </c>
      <c r="BI450" t="e">
        <f t="shared" si="165"/>
        <v>#DIV/0!</v>
      </c>
      <c r="BJ450">
        <v>0</v>
      </c>
      <c r="BK450">
        <v>0</v>
      </c>
      <c r="BL450">
        <v>0</v>
      </c>
      <c r="BM450">
        <v>0</v>
      </c>
      <c r="BN450">
        <v>0</v>
      </c>
      <c r="BO450" t="e">
        <f t="shared" si="166"/>
        <v>#DIV/0!</v>
      </c>
      <c r="BP450">
        <v>0</v>
      </c>
      <c r="BQ450">
        <v>0</v>
      </c>
      <c r="BR450">
        <v>0</v>
      </c>
      <c r="BS450">
        <v>0</v>
      </c>
      <c r="BT450">
        <v>0</v>
      </c>
      <c r="BU450" t="e">
        <f t="shared" si="167"/>
        <v>#DIV/0!</v>
      </c>
      <c r="BV450">
        <v>0</v>
      </c>
    </row>
    <row r="451" spans="2:74">
      <c r="B451" t="s">
        <v>188</v>
      </c>
      <c r="C451">
        <v>0</v>
      </c>
      <c r="D451">
        <v>0</v>
      </c>
      <c r="E451">
        <v>0</v>
      </c>
      <c r="F451">
        <v>0</v>
      </c>
      <c r="G451" t="e">
        <f t="shared" si="156"/>
        <v>#DIV/0!</v>
      </c>
      <c r="H451">
        <v>0</v>
      </c>
      <c r="I451">
        <v>0</v>
      </c>
      <c r="J451">
        <v>0</v>
      </c>
      <c r="K451">
        <v>0</v>
      </c>
      <c r="L451">
        <v>0</v>
      </c>
      <c r="M451" t="e">
        <f t="shared" si="157"/>
        <v>#DIV/0!</v>
      </c>
      <c r="N451">
        <v>0</v>
      </c>
      <c r="O451">
        <v>0</v>
      </c>
      <c r="P451">
        <v>0</v>
      </c>
      <c r="Q451">
        <v>0</v>
      </c>
      <c r="R451">
        <v>0</v>
      </c>
      <c r="S451" t="e">
        <f t="shared" si="158"/>
        <v>#DIV/0!</v>
      </c>
      <c r="T451">
        <v>0</v>
      </c>
      <c r="U451">
        <v>0</v>
      </c>
      <c r="V451">
        <v>0</v>
      </c>
      <c r="W451">
        <v>0</v>
      </c>
      <c r="X451">
        <v>0</v>
      </c>
      <c r="Y451" t="e">
        <f t="shared" si="159"/>
        <v>#DIV/0!</v>
      </c>
      <c r="Z451">
        <v>0</v>
      </c>
      <c r="AA451">
        <v>0</v>
      </c>
      <c r="AB451">
        <v>0</v>
      </c>
      <c r="AC451">
        <v>0</v>
      </c>
      <c r="AD451">
        <v>0</v>
      </c>
      <c r="AE451" t="e">
        <f t="shared" si="160"/>
        <v>#DIV/0!</v>
      </c>
      <c r="AF451">
        <v>0</v>
      </c>
      <c r="AG451">
        <v>0</v>
      </c>
      <c r="AH451">
        <v>0</v>
      </c>
      <c r="AI451">
        <v>0</v>
      </c>
      <c r="AJ451">
        <v>0</v>
      </c>
      <c r="AK451" t="e">
        <f t="shared" si="161"/>
        <v>#DIV/0!</v>
      </c>
      <c r="AL451">
        <v>0</v>
      </c>
      <c r="AM451">
        <v>0</v>
      </c>
      <c r="AN451">
        <v>0</v>
      </c>
      <c r="AO451">
        <v>0</v>
      </c>
      <c r="AP451">
        <v>0</v>
      </c>
      <c r="AQ451" t="e">
        <f t="shared" si="162"/>
        <v>#DIV/0!</v>
      </c>
      <c r="AR451">
        <v>0</v>
      </c>
      <c r="AS451">
        <v>0</v>
      </c>
      <c r="AT451">
        <v>0</v>
      </c>
      <c r="AU451">
        <v>0</v>
      </c>
      <c r="AV451">
        <v>0</v>
      </c>
      <c r="AW451" t="e">
        <f t="shared" si="163"/>
        <v>#DIV/0!</v>
      </c>
      <c r="AX451">
        <v>0</v>
      </c>
      <c r="AY451">
        <v>0</v>
      </c>
      <c r="AZ451">
        <v>0</v>
      </c>
      <c r="BA451">
        <v>0</v>
      </c>
      <c r="BB451">
        <v>0</v>
      </c>
      <c r="BC451" t="e">
        <f t="shared" si="164"/>
        <v>#DIV/0!</v>
      </c>
      <c r="BD451">
        <v>0</v>
      </c>
      <c r="BE451">
        <v>0</v>
      </c>
      <c r="BF451">
        <v>0</v>
      </c>
      <c r="BG451">
        <v>0</v>
      </c>
      <c r="BH451">
        <v>0</v>
      </c>
      <c r="BI451" t="e">
        <f t="shared" si="165"/>
        <v>#DIV/0!</v>
      </c>
      <c r="BJ451">
        <v>0</v>
      </c>
      <c r="BK451">
        <v>0</v>
      </c>
      <c r="BL451">
        <v>0</v>
      </c>
      <c r="BM451">
        <v>0</v>
      </c>
      <c r="BN451">
        <v>0</v>
      </c>
      <c r="BO451" t="e">
        <f t="shared" si="166"/>
        <v>#DIV/0!</v>
      </c>
      <c r="BP451">
        <v>0</v>
      </c>
      <c r="BQ451">
        <v>0</v>
      </c>
      <c r="BR451">
        <v>0</v>
      </c>
      <c r="BS451">
        <v>0</v>
      </c>
      <c r="BT451">
        <v>0</v>
      </c>
      <c r="BU451" t="e">
        <f t="shared" si="167"/>
        <v>#DIV/0!</v>
      </c>
      <c r="BV451">
        <v>0</v>
      </c>
    </row>
    <row r="452" spans="2:74">
      <c r="B452" t="s">
        <v>278</v>
      </c>
      <c r="C452">
        <v>0</v>
      </c>
      <c r="D452">
        <v>0</v>
      </c>
      <c r="E452">
        <v>0</v>
      </c>
      <c r="F452">
        <v>0</v>
      </c>
      <c r="G452" t="e">
        <f t="shared" si="156"/>
        <v>#DIV/0!</v>
      </c>
      <c r="H452">
        <v>0</v>
      </c>
      <c r="I452">
        <v>0</v>
      </c>
      <c r="J452">
        <v>0</v>
      </c>
      <c r="K452">
        <v>0</v>
      </c>
      <c r="L452">
        <v>0</v>
      </c>
      <c r="M452" t="e">
        <f t="shared" si="157"/>
        <v>#DIV/0!</v>
      </c>
      <c r="N452">
        <v>0</v>
      </c>
      <c r="O452">
        <v>0</v>
      </c>
      <c r="P452">
        <v>0</v>
      </c>
      <c r="Q452">
        <v>0</v>
      </c>
      <c r="R452">
        <v>0</v>
      </c>
      <c r="S452" t="e">
        <f t="shared" si="158"/>
        <v>#DIV/0!</v>
      </c>
      <c r="T452">
        <v>0</v>
      </c>
      <c r="U452">
        <v>0</v>
      </c>
      <c r="V452">
        <v>0</v>
      </c>
      <c r="W452">
        <v>0</v>
      </c>
      <c r="X452">
        <v>0</v>
      </c>
      <c r="Y452" t="e">
        <f t="shared" si="159"/>
        <v>#DIV/0!</v>
      </c>
      <c r="Z452">
        <v>0</v>
      </c>
      <c r="AA452">
        <v>0</v>
      </c>
      <c r="AB452">
        <v>0</v>
      </c>
      <c r="AC452">
        <v>0</v>
      </c>
      <c r="AD452">
        <v>0</v>
      </c>
      <c r="AE452" t="e">
        <f t="shared" si="160"/>
        <v>#DIV/0!</v>
      </c>
      <c r="AF452">
        <v>0</v>
      </c>
      <c r="AG452">
        <v>0</v>
      </c>
      <c r="AH452">
        <v>0</v>
      </c>
      <c r="AI452">
        <v>0</v>
      </c>
      <c r="AJ452">
        <v>0</v>
      </c>
      <c r="AK452" t="e">
        <f t="shared" si="161"/>
        <v>#DIV/0!</v>
      </c>
      <c r="AL452">
        <v>0</v>
      </c>
      <c r="AM452">
        <v>0</v>
      </c>
      <c r="AN452">
        <v>0</v>
      </c>
      <c r="AO452">
        <v>0</v>
      </c>
      <c r="AP452">
        <v>0</v>
      </c>
      <c r="AQ452" t="e">
        <f t="shared" si="162"/>
        <v>#DIV/0!</v>
      </c>
      <c r="AR452">
        <v>0</v>
      </c>
      <c r="AS452">
        <v>0</v>
      </c>
      <c r="AT452">
        <v>0</v>
      </c>
      <c r="AU452">
        <v>0</v>
      </c>
      <c r="AV452">
        <v>0</v>
      </c>
      <c r="AW452" t="e">
        <f t="shared" si="163"/>
        <v>#DIV/0!</v>
      </c>
      <c r="AX452">
        <v>0</v>
      </c>
      <c r="AY452">
        <v>0</v>
      </c>
      <c r="AZ452">
        <v>0</v>
      </c>
      <c r="BA452">
        <v>0</v>
      </c>
      <c r="BB452">
        <v>0</v>
      </c>
      <c r="BC452" t="e">
        <f t="shared" si="164"/>
        <v>#DIV/0!</v>
      </c>
      <c r="BD452">
        <v>0</v>
      </c>
      <c r="BE452">
        <v>0</v>
      </c>
      <c r="BF452">
        <v>0</v>
      </c>
      <c r="BG452">
        <v>0</v>
      </c>
      <c r="BH452">
        <v>0</v>
      </c>
      <c r="BI452" t="e">
        <f t="shared" si="165"/>
        <v>#DIV/0!</v>
      </c>
      <c r="BJ452">
        <v>0</v>
      </c>
      <c r="BK452">
        <v>0</v>
      </c>
      <c r="BL452">
        <v>0</v>
      </c>
      <c r="BM452">
        <v>0</v>
      </c>
      <c r="BN452">
        <v>0</v>
      </c>
      <c r="BO452" t="e">
        <f t="shared" si="166"/>
        <v>#DIV/0!</v>
      </c>
      <c r="BP452">
        <v>0</v>
      </c>
      <c r="BQ452">
        <v>0</v>
      </c>
      <c r="BR452">
        <v>0</v>
      </c>
      <c r="BS452">
        <v>0</v>
      </c>
      <c r="BT452">
        <v>0</v>
      </c>
      <c r="BU452" t="e">
        <f t="shared" si="167"/>
        <v>#DIV/0!</v>
      </c>
      <c r="BV452">
        <v>0</v>
      </c>
    </row>
    <row r="453" spans="2:74">
      <c r="B453" t="s">
        <v>279</v>
      </c>
      <c r="C453">
        <v>0</v>
      </c>
      <c r="D453">
        <v>0</v>
      </c>
      <c r="E453">
        <v>0</v>
      </c>
      <c r="F453">
        <v>0</v>
      </c>
      <c r="G453" t="e">
        <f t="shared" si="156"/>
        <v>#DIV/0!</v>
      </c>
      <c r="H453">
        <v>0</v>
      </c>
      <c r="I453">
        <v>0</v>
      </c>
      <c r="J453">
        <v>0</v>
      </c>
      <c r="K453">
        <v>0</v>
      </c>
      <c r="L453">
        <v>0</v>
      </c>
      <c r="M453" t="e">
        <f t="shared" si="157"/>
        <v>#DIV/0!</v>
      </c>
      <c r="N453">
        <v>0</v>
      </c>
      <c r="O453">
        <v>0</v>
      </c>
      <c r="P453">
        <v>0</v>
      </c>
      <c r="Q453">
        <v>0</v>
      </c>
      <c r="R453">
        <v>0</v>
      </c>
      <c r="S453" t="e">
        <f t="shared" si="158"/>
        <v>#DIV/0!</v>
      </c>
      <c r="T453">
        <v>0</v>
      </c>
      <c r="U453">
        <v>0</v>
      </c>
      <c r="V453">
        <v>0</v>
      </c>
      <c r="W453">
        <v>0</v>
      </c>
      <c r="X453">
        <v>0</v>
      </c>
      <c r="Y453" t="e">
        <f t="shared" si="159"/>
        <v>#DIV/0!</v>
      </c>
      <c r="Z453">
        <v>0</v>
      </c>
      <c r="AA453">
        <v>0</v>
      </c>
      <c r="AB453">
        <v>0</v>
      </c>
      <c r="AC453">
        <v>0</v>
      </c>
      <c r="AD453">
        <v>0</v>
      </c>
      <c r="AE453" t="e">
        <f t="shared" si="160"/>
        <v>#DIV/0!</v>
      </c>
      <c r="AF453">
        <v>0</v>
      </c>
      <c r="AG453">
        <v>0</v>
      </c>
      <c r="AH453">
        <v>0</v>
      </c>
      <c r="AI453">
        <v>0</v>
      </c>
      <c r="AJ453">
        <v>0</v>
      </c>
      <c r="AK453" t="e">
        <f t="shared" si="161"/>
        <v>#DIV/0!</v>
      </c>
      <c r="AL453">
        <v>0</v>
      </c>
      <c r="AM453">
        <v>0</v>
      </c>
      <c r="AN453">
        <v>0</v>
      </c>
      <c r="AO453">
        <v>0</v>
      </c>
      <c r="AP453">
        <v>0</v>
      </c>
      <c r="AQ453" t="e">
        <f t="shared" si="162"/>
        <v>#DIV/0!</v>
      </c>
      <c r="AR453">
        <v>0</v>
      </c>
      <c r="AS453">
        <v>0</v>
      </c>
      <c r="AT453">
        <v>0</v>
      </c>
      <c r="AU453">
        <v>0</v>
      </c>
      <c r="AV453">
        <v>0</v>
      </c>
      <c r="AW453" t="e">
        <f t="shared" si="163"/>
        <v>#DIV/0!</v>
      </c>
      <c r="AX453">
        <v>0</v>
      </c>
      <c r="AY453">
        <v>0</v>
      </c>
      <c r="AZ453">
        <v>0</v>
      </c>
      <c r="BA453">
        <v>0</v>
      </c>
      <c r="BB453">
        <v>0</v>
      </c>
      <c r="BC453" t="e">
        <f t="shared" si="164"/>
        <v>#DIV/0!</v>
      </c>
      <c r="BD453">
        <v>0</v>
      </c>
      <c r="BE453">
        <v>0</v>
      </c>
      <c r="BF453">
        <v>0</v>
      </c>
      <c r="BG453">
        <v>0</v>
      </c>
      <c r="BH453">
        <v>0</v>
      </c>
      <c r="BI453" t="e">
        <f t="shared" si="165"/>
        <v>#DIV/0!</v>
      </c>
      <c r="BJ453">
        <v>0</v>
      </c>
      <c r="BK453">
        <v>0</v>
      </c>
      <c r="BL453">
        <v>0</v>
      </c>
      <c r="BM453">
        <v>0</v>
      </c>
      <c r="BN453">
        <v>0</v>
      </c>
      <c r="BO453" t="e">
        <f t="shared" si="166"/>
        <v>#DIV/0!</v>
      </c>
      <c r="BP453">
        <v>0</v>
      </c>
      <c r="BQ453">
        <v>0</v>
      </c>
      <c r="BR453">
        <v>0</v>
      </c>
      <c r="BS453">
        <v>0</v>
      </c>
      <c r="BT453">
        <v>0</v>
      </c>
      <c r="BU453" t="e">
        <f t="shared" si="167"/>
        <v>#DIV/0!</v>
      </c>
      <c r="BV453">
        <v>0</v>
      </c>
    </row>
    <row r="454" spans="2:74">
      <c r="B454" t="s">
        <v>183</v>
      </c>
      <c r="C454">
        <v>0</v>
      </c>
      <c r="D454">
        <v>0</v>
      </c>
      <c r="E454">
        <v>0</v>
      </c>
      <c r="F454">
        <v>0</v>
      </c>
      <c r="G454" t="e">
        <f t="shared" si="156"/>
        <v>#DIV/0!</v>
      </c>
      <c r="H454">
        <v>0</v>
      </c>
      <c r="I454">
        <v>0</v>
      </c>
      <c r="J454">
        <v>0</v>
      </c>
      <c r="K454">
        <v>0</v>
      </c>
      <c r="L454">
        <v>0</v>
      </c>
      <c r="M454" t="e">
        <f t="shared" si="157"/>
        <v>#DIV/0!</v>
      </c>
      <c r="N454">
        <v>0</v>
      </c>
      <c r="O454">
        <v>0</v>
      </c>
      <c r="P454">
        <v>0</v>
      </c>
      <c r="Q454">
        <v>0</v>
      </c>
      <c r="R454">
        <v>0</v>
      </c>
      <c r="S454" t="e">
        <f t="shared" si="158"/>
        <v>#DIV/0!</v>
      </c>
      <c r="T454">
        <v>0</v>
      </c>
      <c r="U454">
        <v>0</v>
      </c>
      <c r="V454">
        <v>0</v>
      </c>
      <c r="W454">
        <v>0</v>
      </c>
      <c r="X454">
        <v>0</v>
      </c>
      <c r="Y454" t="e">
        <f t="shared" si="159"/>
        <v>#DIV/0!</v>
      </c>
      <c r="Z454">
        <v>0</v>
      </c>
      <c r="AA454">
        <v>0</v>
      </c>
      <c r="AB454">
        <v>0</v>
      </c>
      <c r="AC454">
        <v>0</v>
      </c>
      <c r="AD454">
        <v>0</v>
      </c>
      <c r="AE454" t="e">
        <f t="shared" si="160"/>
        <v>#DIV/0!</v>
      </c>
      <c r="AF454">
        <v>0</v>
      </c>
      <c r="AG454">
        <v>0</v>
      </c>
      <c r="AH454">
        <v>0</v>
      </c>
      <c r="AI454">
        <v>0</v>
      </c>
      <c r="AJ454">
        <v>0</v>
      </c>
      <c r="AK454" t="e">
        <f t="shared" si="161"/>
        <v>#DIV/0!</v>
      </c>
      <c r="AL454">
        <v>0</v>
      </c>
      <c r="AM454">
        <v>0</v>
      </c>
      <c r="AN454">
        <v>0</v>
      </c>
      <c r="AO454">
        <v>0</v>
      </c>
      <c r="AP454">
        <v>0</v>
      </c>
      <c r="AQ454" t="e">
        <f t="shared" si="162"/>
        <v>#DIV/0!</v>
      </c>
      <c r="AR454">
        <v>0</v>
      </c>
      <c r="AS454">
        <v>0</v>
      </c>
      <c r="AT454">
        <v>0</v>
      </c>
      <c r="AU454">
        <v>0</v>
      </c>
      <c r="AV454">
        <v>0</v>
      </c>
      <c r="AW454" t="e">
        <f t="shared" si="163"/>
        <v>#DIV/0!</v>
      </c>
      <c r="AX454">
        <v>0</v>
      </c>
      <c r="AY454">
        <v>0</v>
      </c>
      <c r="AZ454">
        <v>0</v>
      </c>
      <c r="BA454">
        <v>0</v>
      </c>
      <c r="BB454">
        <v>0</v>
      </c>
      <c r="BC454" t="e">
        <f t="shared" si="164"/>
        <v>#DIV/0!</v>
      </c>
      <c r="BD454">
        <v>0</v>
      </c>
      <c r="BE454">
        <v>0</v>
      </c>
      <c r="BF454">
        <v>0</v>
      </c>
      <c r="BG454">
        <v>0</v>
      </c>
      <c r="BH454">
        <v>0</v>
      </c>
      <c r="BI454" t="e">
        <f t="shared" si="165"/>
        <v>#DIV/0!</v>
      </c>
      <c r="BJ454">
        <v>0</v>
      </c>
      <c r="BK454">
        <v>0</v>
      </c>
      <c r="BL454">
        <v>0</v>
      </c>
      <c r="BM454">
        <v>0</v>
      </c>
      <c r="BN454">
        <v>0</v>
      </c>
      <c r="BO454" t="e">
        <f t="shared" si="166"/>
        <v>#DIV/0!</v>
      </c>
      <c r="BP454">
        <v>0</v>
      </c>
      <c r="BQ454">
        <v>0</v>
      </c>
      <c r="BR454">
        <v>0</v>
      </c>
      <c r="BS454">
        <v>0</v>
      </c>
      <c r="BT454">
        <v>0</v>
      </c>
      <c r="BU454" t="e">
        <f t="shared" si="167"/>
        <v>#DIV/0!</v>
      </c>
      <c r="BV454">
        <v>0</v>
      </c>
    </row>
    <row r="455" spans="2:74">
      <c r="B455" t="s">
        <v>258</v>
      </c>
      <c r="C455">
        <v>0</v>
      </c>
      <c r="D455">
        <v>0</v>
      </c>
      <c r="E455">
        <v>0</v>
      </c>
      <c r="F455">
        <v>0</v>
      </c>
      <c r="G455" t="e">
        <f t="shared" si="156"/>
        <v>#DIV/0!</v>
      </c>
      <c r="H455">
        <v>0</v>
      </c>
      <c r="I455">
        <v>0</v>
      </c>
      <c r="J455">
        <v>0</v>
      </c>
      <c r="K455">
        <v>0</v>
      </c>
      <c r="L455">
        <v>0</v>
      </c>
      <c r="M455" t="e">
        <f t="shared" si="157"/>
        <v>#DIV/0!</v>
      </c>
      <c r="N455">
        <v>0</v>
      </c>
      <c r="O455">
        <v>0</v>
      </c>
      <c r="P455">
        <v>0</v>
      </c>
      <c r="Q455">
        <v>0</v>
      </c>
      <c r="R455">
        <v>0</v>
      </c>
      <c r="S455" t="e">
        <f t="shared" si="158"/>
        <v>#DIV/0!</v>
      </c>
      <c r="T455">
        <v>0</v>
      </c>
      <c r="U455">
        <v>0</v>
      </c>
      <c r="V455">
        <v>0</v>
      </c>
      <c r="W455">
        <v>0</v>
      </c>
      <c r="X455">
        <v>0</v>
      </c>
      <c r="Y455" t="e">
        <f t="shared" si="159"/>
        <v>#DIV/0!</v>
      </c>
      <c r="Z455">
        <v>0</v>
      </c>
      <c r="AA455">
        <v>0</v>
      </c>
      <c r="AB455">
        <v>0</v>
      </c>
      <c r="AC455">
        <v>0</v>
      </c>
      <c r="AD455">
        <v>0</v>
      </c>
      <c r="AE455" t="e">
        <f t="shared" si="160"/>
        <v>#DIV/0!</v>
      </c>
      <c r="AF455">
        <v>0</v>
      </c>
      <c r="AG455">
        <v>0</v>
      </c>
      <c r="AH455">
        <v>0</v>
      </c>
      <c r="AI455">
        <v>0</v>
      </c>
      <c r="AJ455">
        <v>0</v>
      </c>
      <c r="AK455" t="e">
        <f t="shared" si="161"/>
        <v>#DIV/0!</v>
      </c>
      <c r="AL455">
        <v>0</v>
      </c>
      <c r="AM455">
        <v>0</v>
      </c>
      <c r="AN455">
        <v>0</v>
      </c>
      <c r="AO455">
        <v>0</v>
      </c>
      <c r="AP455">
        <v>0</v>
      </c>
      <c r="AQ455" t="e">
        <f t="shared" si="162"/>
        <v>#DIV/0!</v>
      </c>
      <c r="AR455">
        <v>0</v>
      </c>
      <c r="AS455">
        <v>0</v>
      </c>
      <c r="AT455">
        <v>0</v>
      </c>
      <c r="AU455">
        <v>0</v>
      </c>
      <c r="AV455">
        <v>0</v>
      </c>
      <c r="AW455" t="e">
        <f t="shared" si="163"/>
        <v>#DIV/0!</v>
      </c>
      <c r="AX455">
        <v>0</v>
      </c>
      <c r="AY455">
        <v>0</v>
      </c>
      <c r="AZ455">
        <v>0</v>
      </c>
      <c r="BA455">
        <v>0</v>
      </c>
      <c r="BB455">
        <v>0</v>
      </c>
      <c r="BC455" t="e">
        <f t="shared" si="164"/>
        <v>#DIV/0!</v>
      </c>
      <c r="BD455">
        <v>0</v>
      </c>
      <c r="BE455">
        <v>0</v>
      </c>
      <c r="BF455">
        <v>0</v>
      </c>
      <c r="BG455">
        <v>0</v>
      </c>
      <c r="BH455">
        <v>0</v>
      </c>
      <c r="BI455" t="e">
        <f t="shared" si="165"/>
        <v>#DIV/0!</v>
      </c>
      <c r="BJ455">
        <v>0</v>
      </c>
      <c r="BK455">
        <v>0</v>
      </c>
      <c r="BL455">
        <v>0</v>
      </c>
      <c r="BM455">
        <v>0</v>
      </c>
      <c r="BN455">
        <v>0</v>
      </c>
      <c r="BO455" t="e">
        <f t="shared" si="166"/>
        <v>#DIV/0!</v>
      </c>
      <c r="BP455">
        <v>0</v>
      </c>
      <c r="BQ455">
        <v>0</v>
      </c>
      <c r="BR455">
        <v>0</v>
      </c>
      <c r="BS455">
        <v>0</v>
      </c>
      <c r="BT455">
        <v>0</v>
      </c>
      <c r="BU455" t="e">
        <f t="shared" si="167"/>
        <v>#DIV/0!</v>
      </c>
      <c r="BV455">
        <v>0</v>
      </c>
    </row>
    <row r="456" spans="2:74">
      <c r="B456" t="s">
        <v>280</v>
      </c>
      <c r="C456">
        <v>0</v>
      </c>
      <c r="D456">
        <v>0</v>
      </c>
      <c r="E456">
        <v>0</v>
      </c>
      <c r="F456">
        <v>0</v>
      </c>
      <c r="G456" t="e">
        <f t="shared" si="156"/>
        <v>#DIV/0!</v>
      </c>
      <c r="H456">
        <v>0</v>
      </c>
      <c r="I456">
        <v>0</v>
      </c>
      <c r="J456">
        <v>0</v>
      </c>
      <c r="K456">
        <v>0</v>
      </c>
      <c r="L456">
        <v>0</v>
      </c>
      <c r="M456" t="e">
        <f t="shared" si="157"/>
        <v>#DIV/0!</v>
      </c>
      <c r="N456">
        <v>0</v>
      </c>
      <c r="O456">
        <v>0</v>
      </c>
      <c r="P456">
        <v>0</v>
      </c>
      <c r="Q456">
        <v>0</v>
      </c>
      <c r="R456">
        <v>0</v>
      </c>
      <c r="S456" t="e">
        <f t="shared" si="158"/>
        <v>#DIV/0!</v>
      </c>
      <c r="T456">
        <v>0</v>
      </c>
      <c r="U456">
        <v>0</v>
      </c>
      <c r="V456">
        <v>0</v>
      </c>
      <c r="W456">
        <v>0</v>
      </c>
      <c r="X456">
        <v>0</v>
      </c>
      <c r="Y456" t="e">
        <f t="shared" si="159"/>
        <v>#DIV/0!</v>
      </c>
      <c r="Z456">
        <v>0</v>
      </c>
      <c r="AA456">
        <v>0</v>
      </c>
      <c r="AB456">
        <v>0</v>
      </c>
      <c r="AC456">
        <v>0</v>
      </c>
      <c r="AD456">
        <v>0</v>
      </c>
      <c r="AE456" t="e">
        <f t="shared" si="160"/>
        <v>#DIV/0!</v>
      </c>
      <c r="AF456">
        <v>0</v>
      </c>
      <c r="AG456">
        <v>0</v>
      </c>
      <c r="AH456">
        <v>0</v>
      </c>
      <c r="AI456">
        <v>0</v>
      </c>
      <c r="AJ456">
        <v>0</v>
      </c>
      <c r="AK456" t="e">
        <f t="shared" si="161"/>
        <v>#DIV/0!</v>
      </c>
      <c r="AL456">
        <v>0</v>
      </c>
      <c r="AM456">
        <v>0</v>
      </c>
      <c r="AN456">
        <v>0</v>
      </c>
      <c r="AO456">
        <v>0</v>
      </c>
      <c r="AP456">
        <v>0</v>
      </c>
      <c r="AQ456" t="e">
        <f t="shared" si="162"/>
        <v>#DIV/0!</v>
      </c>
      <c r="AR456">
        <v>0</v>
      </c>
      <c r="AS456">
        <v>0</v>
      </c>
      <c r="AT456">
        <v>0</v>
      </c>
      <c r="AU456">
        <v>0</v>
      </c>
      <c r="AV456">
        <v>0</v>
      </c>
      <c r="AW456" t="e">
        <f t="shared" si="163"/>
        <v>#DIV/0!</v>
      </c>
      <c r="AX456">
        <v>0</v>
      </c>
      <c r="AY456">
        <v>0</v>
      </c>
      <c r="AZ456">
        <v>0</v>
      </c>
      <c r="BA456">
        <v>0</v>
      </c>
      <c r="BB456">
        <v>0</v>
      </c>
      <c r="BC456" t="e">
        <f t="shared" si="164"/>
        <v>#DIV/0!</v>
      </c>
      <c r="BD456">
        <v>0</v>
      </c>
      <c r="BE456">
        <v>0</v>
      </c>
      <c r="BF456">
        <v>0</v>
      </c>
      <c r="BG456">
        <v>0</v>
      </c>
      <c r="BH456">
        <v>0</v>
      </c>
      <c r="BI456" t="e">
        <f t="shared" si="165"/>
        <v>#DIV/0!</v>
      </c>
      <c r="BJ456">
        <v>0</v>
      </c>
      <c r="BK456">
        <v>0</v>
      </c>
      <c r="BL456">
        <v>0</v>
      </c>
      <c r="BM456">
        <v>0</v>
      </c>
      <c r="BN456">
        <v>0</v>
      </c>
      <c r="BO456" t="e">
        <f t="shared" si="166"/>
        <v>#DIV/0!</v>
      </c>
      <c r="BP456">
        <v>0</v>
      </c>
      <c r="BQ456">
        <v>0</v>
      </c>
      <c r="BR456">
        <v>0</v>
      </c>
      <c r="BS456">
        <v>0</v>
      </c>
      <c r="BT456">
        <v>0</v>
      </c>
      <c r="BU456" t="e">
        <f t="shared" si="167"/>
        <v>#DIV/0!</v>
      </c>
      <c r="BV456">
        <v>0</v>
      </c>
    </row>
    <row r="457" spans="2:74">
      <c r="B457" t="s">
        <v>282</v>
      </c>
      <c r="C457">
        <v>0</v>
      </c>
      <c r="D457">
        <v>0</v>
      </c>
      <c r="E457">
        <v>0</v>
      </c>
      <c r="F457">
        <v>0</v>
      </c>
      <c r="G457" t="e">
        <f t="shared" si="156"/>
        <v>#DIV/0!</v>
      </c>
      <c r="H457">
        <v>0</v>
      </c>
      <c r="I457">
        <v>0</v>
      </c>
      <c r="J457">
        <v>0</v>
      </c>
      <c r="K457">
        <v>0</v>
      </c>
      <c r="L457">
        <v>0</v>
      </c>
      <c r="M457" t="e">
        <f t="shared" si="157"/>
        <v>#DIV/0!</v>
      </c>
      <c r="N457">
        <v>0</v>
      </c>
      <c r="O457">
        <v>0</v>
      </c>
      <c r="P457">
        <v>0</v>
      </c>
      <c r="Q457">
        <v>0</v>
      </c>
      <c r="R457">
        <v>0</v>
      </c>
      <c r="S457" t="e">
        <f t="shared" si="158"/>
        <v>#DIV/0!</v>
      </c>
      <c r="T457">
        <v>0</v>
      </c>
      <c r="U457">
        <v>0</v>
      </c>
      <c r="V457">
        <v>0</v>
      </c>
      <c r="W457">
        <v>0</v>
      </c>
      <c r="X457">
        <v>0</v>
      </c>
      <c r="Y457" t="e">
        <f t="shared" si="159"/>
        <v>#DIV/0!</v>
      </c>
      <c r="Z457">
        <v>0</v>
      </c>
      <c r="AA457">
        <v>0</v>
      </c>
      <c r="AB457">
        <v>0</v>
      </c>
      <c r="AC457">
        <v>0</v>
      </c>
      <c r="AD457">
        <v>0</v>
      </c>
      <c r="AE457" t="e">
        <f t="shared" si="160"/>
        <v>#DIV/0!</v>
      </c>
      <c r="AF457">
        <v>0</v>
      </c>
      <c r="AG457">
        <v>0</v>
      </c>
      <c r="AH457">
        <v>0</v>
      </c>
      <c r="AI457">
        <v>0</v>
      </c>
      <c r="AJ457">
        <v>0</v>
      </c>
      <c r="AK457" t="e">
        <f t="shared" si="161"/>
        <v>#DIV/0!</v>
      </c>
      <c r="AL457">
        <v>0</v>
      </c>
      <c r="AM457">
        <v>0</v>
      </c>
      <c r="AN457">
        <v>0</v>
      </c>
      <c r="AO457">
        <v>0</v>
      </c>
      <c r="AP457">
        <v>0</v>
      </c>
      <c r="AQ457" t="e">
        <f t="shared" si="162"/>
        <v>#DIV/0!</v>
      </c>
      <c r="AR457">
        <v>0</v>
      </c>
      <c r="AS457">
        <v>0</v>
      </c>
      <c r="AT457">
        <v>0</v>
      </c>
      <c r="AU457">
        <v>0</v>
      </c>
      <c r="AV457">
        <v>0</v>
      </c>
      <c r="AW457" t="e">
        <f t="shared" si="163"/>
        <v>#DIV/0!</v>
      </c>
      <c r="AX457">
        <v>0</v>
      </c>
      <c r="AY457">
        <v>0</v>
      </c>
      <c r="AZ457">
        <v>0</v>
      </c>
      <c r="BA457">
        <v>0</v>
      </c>
      <c r="BB457">
        <v>0</v>
      </c>
      <c r="BC457" t="e">
        <f t="shared" si="164"/>
        <v>#DIV/0!</v>
      </c>
      <c r="BD457">
        <v>0</v>
      </c>
      <c r="BE457">
        <v>0</v>
      </c>
      <c r="BF457">
        <v>0</v>
      </c>
      <c r="BG457">
        <v>0</v>
      </c>
      <c r="BH457">
        <v>0</v>
      </c>
      <c r="BI457" t="e">
        <f t="shared" si="165"/>
        <v>#DIV/0!</v>
      </c>
      <c r="BJ457">
        <v>0</v>
      </c>
      <c r="BK457">
        <v>0</v>
      </c>
      <c r="BL457">
        <v>0</v>
      </c>
      <c r="BM457">
        <v>0</v>
      </c>
      <c r="BN457">
        <v>0</v>
      </c>
      <c r="BO457" t="e">
        <f t="shared" si="166"/>
        <v>#DIV/0!</v>
      </c>
      <c r="BP457">
        <v>0</v>
      </c>
      <c r="BQ457">
        <v>0</v>
      </c>
      <c r="BR457">
        <v>0</v>
      </c>
      <c r="BS457">
        <v>0</v>
      </c>
      <c r="BT457">
        <v>0</v>
      </c>
      <c r="BU457" t="e">
        <f t="shared" si="167"/>
        <v>#DIV/0!</v>
      </c>
      <c r="BV457">
        <v>0</v>
      </c>
    </row>
    <row r="458" spans="2:74">
      <c r="B458" t="s">
        <v>283</v>
      </c>
      <c r="C458">
        <v>0</v>
      </c>
      <c r="D458">
        <v>0</v>
      </c>
      <c r="E458">
        <v>0</v>
      </c>
      <c r="F458">
        <v>0</v>
      </c>
      <c r="G458" t="e">
        <f t="shared" si="156"/>
        <v>#DIV/0!</v>
      </c>
      <c r="H458">
        <v>0</v>
      </c>
      <c r="I458">
        <v>0</v>
      </c>
      <c r="J458">
        <v>0</v>
      </c>
      <c r="K458">
        <v>0</v>
      </c>
      <c r="L458">
        <v>0</v>
      </c>
      <c r="M458" t="e">
        <f t="shared" si="157"/>
        <v>#DIV/0!</v>
      </c>
      <c r="N458">
        <v>0</v>
      </c>
      <c r="O458">
        <v>0</v>
      </c>
      <c r="P458">
        <v>0</v>
      </c>
      <c r="Q458">
        <v>0</v>
      </c>
      <c r="R458">
        <v>0</v>
      </c>
      <c r="S458" t="e">
        <f t="shared" si="158"/>
        <v>#DIV/0!</v>
      </c>
      <c r="T458">
        <v>0</v>
      </c>
      <c r="U458">
        <v>0</v>
      </c>
      <c r="V458">
        <v>0</v>
      </c>
      <c r="W458">
        <v>0</v>
      </c>
      <c r="X458">
        <v>0</v>
      </c>
      <c r="Y458" t="e">
        <f t="shared" si="159"/>
        <v>#DIV/0!</v>
      </c>
      <c r="Z458">
        <v>0</v>
      </c>
      <c r="AA458">
        <v>0</v>
      </c>
      <c r="AB458">
        <v>0</v>
      </c>
      <c r="AC458">
        <v>0</v>
      </c>
      <c r="AD458">
        <v>0</v>
      </c>
      <c r="AE458" t="e">
        <f t="shared" si="160"/>
        <v>#DIV/0!</v>
      </c>
      <c r="AF458">
        <v>0</v>
      </c>
      <c r="AG458">
        <v>0</v>
      </c>
      <c r="AH458">
        <v>0</v>
      </c>
      <c r="AI458">
        <v>0</v>
      </c>
      <c r="AJ458">
        <v>0</v>
      </c>
      <c r="AK458" t="e">
        <f t="shared" si="161"/>
        <v>#DIV/0!</v>
      </c>
      <c r="AL458">
        <v>0</v>
      </c>
      <c r="AM458">
        <v>0</v>
      </c>
      <c r="AN458">
        <v>0</v>
      </c>
      <c r="AO458">
        <v>0</v>
      </c>
      <c r="AP458">
        <v>0</v>
      </c>
      <c r="AQ458" t="e">
        <f t="shared" si="162"/>
        <v>#DIV/0!</v>
      </c>
      <c r="AR458">
        <v>0</v>
      </c>
      <c r="AS458">
        <v>0</v>
      </c>
      <c r="AT458">
        <v>0</v>
      </c>
      <c r="AU458">
        <v>0</v>
      </c>
      <c r="AV458">
        <v>0</v>
      </c>
      <c r="AW458" t="e">
        <f t="shared" si="163"/>
        <v>#DIV/0!</v>
      </c>
      <c r="AX458">
        <v>0</v>
      </c>
      <c r="AY458">
        <v>0</v>
      </c>
      <c r="AZ458">
        <v>0</v>
      </c>
      <c r="BA458">
        <v>0</v>
      </c>
      <c r="BB458">
        <v>0</v>
      </c>
      <c r="BC458" t="e">
        <f t="shared" si="164"/>
        <v>#DIV/0!</v>
      </c>
      <c r="BD458">
        <v>0</v>
      </c>
      <c r="BE458">
        <v>0</v>
      </c>
      <c r="BF458">
        <v>0</v>
      </c>
      <c r="BG458">
        <v>0</v>
      </c>
      <c r="BH458">
        <v>0</v>
      </c>
      <c r="BI458" t="e">
        <f t="shared" si="165"/>
        <v>#DIV/0!</v>
      </c>
      <c r="BJ458">
        <v>0</v>
      </c>
      <c r="BK458">
        <v>0</v>
      </c>
      <c r="BL458">
        <v>0</v>
      </c>
      <c r="BM458">
        <v>0</v>
      </c>
      <c r="BN458">
        <v>0</v>
      </c>
      <c r="BO458" t="e">
        <f t="shared" si="166"/>
        <v>#DIV/0!</v>
      </c>
      <c r="BP458">
        <v>0</v>
      </c>
      <c r="BQ458">
        <v>0</v>
      </c>
      <c r="BR458">
        <v>0</v>
      </c>
      <c r="BS458">
        <v>0</v>
      </c>
      <c r="BT458">
        <v>0</v>
      </c>
      <c r="BU458" t="e">
        <f t="shared" si="167"/>
        <v>#DIV/0!</v>
      </c>
      <c r="BV458">
        <v>0</v>
      </c>
    </row>
    <row r="459" spans="2:74">
      <c r="B459" t="s">
        <v>284</v>
      </c>
      <c r="C459">
        <v>0</v>
      </c>
      <c r="D459">
        <v>0</v>
      </c>
      <c r="E459">
        <v>0</v>
      </c>
      <c r="F459">
        <v>0</v>
      </c>
      <c r="G459" t="e">
        <f t="shared" si="156"/>
        <v>#DIV/0!</v>
      </c>
      <c r="H459">
        <v>0</v>
      </c>
      <c r="I459">
        <v>0</v>
      </c>
      <c r="J459">
        <v>0</v>
      </c>
      <c r="K459">
        <v>0</v>
      </c>
      <c r="L459">
        <v>0</v>
      </c>
      <c r="M459" t="e">
        <f t="shared" si="157"/>
        <v>#DIV/0!</v>
      </c>
      <c r="N459">
        <v>0</v>
      </c>
      <c r="O459">
        <v>0</v>
      </c>
      <c r="P459">
        <v>0</v>
      </c>
      <c r="Q459">
        <v>0</v>
      </c>
      <c r="R459">
        <v>0</v>
      </c>
      <c r="S459" t="e">
        <f t="shared" si="158"/>
        <v>#DIV/0!</v>
      </c>
      <c r="T459">
        <v>0</v>
      </c>
      <c r="U459">
        <v>0</v>
      </c>
      <c r="V459">
        <v>0</v>
      </c>
      <c r="W459">
        <v>0</v>
      </c>
      <c r="X459">
        <v>0</v>
      </c>
      <c r="Y459" t="e">
        <f t="shared" si="159"/>
        <v>#DIV/0!</v>
      </c>
      <c r="Z459">
        <v>0</v>
      </c>
      <c r="AA459">
        <v>0</v>
      </c>
      <c r="AB459">
        <v>0</v>
      </c>
      <c r="AC459">
        <v>0</v>
      </c>
      <c r="AD459">
        <v>0</v>
      </c>
      <c r="AE459" t="e">
        <f t="shared" si="160"/>
        <v>#DIV/0!</v>
      </c>
      <c r="AF459">
        <v>0</v>
      </c>
      <c r="AG459">
        <v>0</v>
      </c>
      <c r="AH459">
        <v>0</v>
      </c>
      <c r="AI459">
        <v>0</v>
      </c>
      <c r="AJ459">
        <v>0</v>
      </c>
      <c r="AK459" t="e">
        <f t="shared" si="161"/>
        <v>#DIV/0!</v>
      </c>
      <c r="AL459">
        <v>0</v>
      </c>
      <c r="AM459">
        <v>0</v>
      </c>
      <c r="AN459">
        <v>0</v>
      </c>
      <c r="AO459">
        <v>0</v>
      </c>
      <c r="AP459">
        <v>0</v>
      </c>
      <c r="AQ459" t="e">
        <f t="shared" si="162"/>
        <v>#DIV/0!</v>
      </c>
      <c r="AR459">
        <v>0</v>
      </c>
      <c r="AS459">
        <v>0</v>
      </c>
      <c r="AT459">
        <v>0</v>
      </c>
      <c r="AU459">
        <v>0</v>
      </c>
      <c r="AV459">
        <v>0</v>
      </c>
      <c r="AW459" t="e">
        <f t="shared" si="163"/>
        <v>#DIV/0!</v>
      </c>
      <c r="AX459">
        <v>0</v>
      </c>
      <c r="AY459">
        <v>0</v>
      </c>
      <c r="AZ459">
        <v>0</v>
      </c>
      <c r="BA459">
        <v>0</v>
      </c>
      <c r="BB459">
        <v>0</v>
      </c>
      <c r="BC459" t="e">
        <f t="shared" si="164"/>
        <v>#DIV/0!</v>
      </c>
      <c r="BD459">
        <v>0</v>
      </c>
      <c r="BE459">
        <v>0</v>
      </c>
      <c r="BF459">
        <v>0</v>
      </c>
      <c r="BG459">
        <v>0</v>
      </c>
      <c r="BH459">
        <v>0</v>
      </c>
      <c r="BI459" t="e">
        <f t="shared" si="165"/>
        <v>#DIV/0!</v>
      </c>
      <c r="BJ459">
        <v>0</v>
      </c>
      <c r="BK459">
        <v>0</v>
      </c>
      <c r="BL459">
        <v>0</v>
      </c>
      <c r="BM459">
        <v>0</v>
      </c>
      <c r="BN459">
        <v>0</v>
      </c>
      <c r="BO459" t="e">
        <f t="shared" si="166"/>
        <v>#DIV/0!</v>
      </c>
      <c r="BP459">
        <v>0</v>
      </c>
      <c r="BQ459">
        <v>0</v>
      </c>
      <c r="BR459">
        <v>0</v>
      </c>
      <c r="BS459">
        <v>0</v>
      </c>
      <c r="BT459">
        <v>0</v>
      </c>
      <c r="BU459" t="e">
        <f t="shared" si="167"/>
        <v>#DIV/0!</v>
      </c>
      <c r="BV459">
        <v>0</v>
      </c>
    </row>
    <row r="460" spans="2:74">
      <c r="B460" t="s">
        <v>285</v>
      </c>
      <c r="C460">
        <v>0</v>
      </c>
      <c r="D460">
        <v>0</v>
      </c>
      <c r="E460">
        <v>0</v>
      </c>
      <c r="F460">
        <v>0</v>
      </c>
      <c r="G460" t="e">
        <f t="shared" si="156"/>
        <v>#DIV/0!</v>
      </c>
      <c r="H460">
        <v>0</v>
      </c>
      <c r="I460">
        <v>0</v>
      </c>
      <c r="J460">
        <v>0</v>
      </c>
      <c r="K460">
        <v>0</v>
      </c>
      <c r="L460">
        <v>0</v>
      </c>
      <c r="M460" t="e">
        <f t="shared" si="157"/>
        <v>#DIV/0!</v>
      </c>
      <c r="N460">
        <v>0</v>
      </c>
      <c r="O460">
        <v>0</v>
      </c>
      <c r="P460">
        <v>0</v>
      </c>
      <c r="Q460">
        <v>0</v>
      </c>
      <c r="R460">
        <v>0</v>
      </c>
      <c r="S460" t="e">
        <f t="shared" si="158"/>
        <v>#DIV/0!</v>
      </c>
      <c r="T460">
        <v>0</v>
      </c>
      <c r="U460">
        <v>0</v>
      </c>
      <c r="V460">
        <v>0</v>
      </c>
      <c r="W460">
        <v>0</v>
      </c>
      <c r="X460">
        <v>0</v>
      </c>
      <c r="Y460" t="e">
        <f t="shared" si="159"/>
        <v>#DIV/0!</v>
      </c>
      <c r="Z460">
        <v>0</v>
      </c>
      <c r="AA460">
        <v>0</v>
      </c>
      <c r="AB460">
        <v>0</v>
      </c>
      <c r="AC460">
        <v>0</v>
      </c>
      <c r="AD460">
        <v>0</v>
      </c>
      <c r="AE460" t="e">
        <f t="shared" si="160"/>
        <v>#DIV/0!</v>
      </c>
      <c r="AF460">
        <v>0</v>
      </c>
      <c r="AG460">
        <v>0</v>
      </c>
      <c r="AH460">
        <v>0</v>
      </c>
      <c r="AI460">
        <v>0</v>
      </c>
      <c r="AJ460">
        <v>0</v>
      </c>
      <c r="AK460" t="e">
        <f t="shared" si="161"/>
        <v>#DIV/0!</v>
      </c>
      <c r="AL460">
        <v>0</v>
      </c>
      <c r="AM460">
        <v>0</v>
      </c>
      <c r="AN460">
        <v>0</v>
      </c>
      <c r="AO460">
        <v>0</v>
      </c>
      <c r="AP460">
        <v>0</v>
      </c>
      <c r="AQ460" t="e">
        <f t="shared" si="162"/>
        <v>#DIV/0!</v>
      </c>
      <c r="AR460">
        <v>0</v>
      </c>
      <c r="AS460">
        <v>0</v>
      </c>
      <c r="AT460">
        <v>0</v>
      </c>
      <c r="AU460">
        <v>0</v>
      </c>
      <c r="AV460">
        <v>0</v>
      </c>
      <c r="AW460" t="e">
        <f t="shared" si="163"/>
        <v>#DIV/0!</v>
      </c>
      <c r="AX460">
        <v>0</v>
      </c>
      <c r="AY460">
        <v>0</v>
      </c>
      <c r="AZ460">
        <v>0</v>
      </c>
      <c r="BA460">
        <v>0</v>
      </c>
      <c r="BB460">
        <v>0</v>
      </c>
      <c r="BC460" t="e">
        <f t="shared" si="164"/>
        <v>#DIV/0!</v>
      </c>
      <c r="BD460">
        <v>0</v>
      </c>
      <c r="BE460">
        <v>0</v>
      </c>
      <c r="BF460">
        <v>0</v>
      </c>
      <c r="BG460">
        <v>0</v>
      </c>
      <c r="BH460">
        <v>0</v>
      </c>
      <c r="BI460" t="e">
        <f t="shared" si="165"/>
        <v>#DIV/0!</v>
      </c>
      <c r="BJ460">
        <v>0</v>
      </c>
      <c r="BK460">
        <v>0</v>
      </c>
      <c r="BL460">
        <v>0</v>
      </c>
      <c r="BM460">
        <v>0</v>
      </c>
      <c r="BN460">
        <v>0</v>
      </c>
      <c r="BO460" t="e">
        <f t="shared" si="166"/>
        <v>#DIV/0!</v>
      </c>
      <c r="BP460">
        <v>0</v>
      </c>
      <c r="BQ460">
        <v>0</v>
      </c>
      <c r="BR460">
        <v>0</v>
      </c>
      <c r="BS460">
        <v>0</v>
      </c>
      <c r="BT460">
        <v>0</v>
      </c>
      <c r="BU460" t="e">
        <f t="shared" si="167"/>
        <v>#DIV/0!</v>
      </c>
      <c r="BV460">
        <v>0</v>
      </c>
    </row>
    <row r="461" spans="2:74">
      <c r="B461" t="s">
        <v>286</v>
      </c>
      <c r="C461">
        <v>0</v>
      </c>
      <c r="D461">
        <v>0</v>
      </c>
      <c r="E461">
        <v>0</v>
      </c>
      <c r="F461">
        <v>0</v>
      </c>
      <c r="G461" t="e">
        <f t="shared" si="156"/>
        <v>#DIV/0!</v>
      </c>
      <c r="H461">
        <v>0</v>
      </c>
      <c r="I461">
        <v>0</v>
      </c>
      <c r="J461">
        <v>0</v>
      </c>
      <c r="K461">
        <v>0</v>
      </c>
      <c r="L461">
        <v>0</v>
      </c>
      <c r="M461" t="e">
        <f t="shared" si="157"/>
        <v>#DIV/0!</v>
      </c>
      <c r="N461">
        <v>0</v>
      </c>
      <c r="O461">
        <v>0</v>
      </c>
      <c r="P461">
        <v>0</v>
      </c>
      <c r="Q461">
        <v>0</v>
      </c>
      <c r="R461">
        <v>0</v>
      </c>
      <c r="S461" t="e">
        <f t="shared" si="158"/>
        <v>#DIV/0!</v>
      </c>
      <c r="T461">
        <v>0</v>
      </c>
      <c r="U461">
        <v>0</v>
      </c>
      <c r="V461">
        <v>0</v>
      </c>
      <c r="W461">
        <v>0</v>
      </c>
      <c r="X461">
        <v>0</v>
      </c>
      <c r="Y461" t="e">
        <f t="shared" si="159"/>
        <v>#DIV/0!</v>
      </c>
      <c r="Z461">
        <v>0</v>
      </c>
      <c r="AA461">
        <v>0</v>
      </c>
      <c r="AB461">
        <v>0</v>
      </c>
      <c r="AC461">
        <v>0</v>
      </c>
      <c r="AD461">
        <v>0</v>
      </c>
      <c r="AE461" t="e">
        <f t="shared" si="160"/>
        <v>#DIV/0!</v>
      </c>
      <c r="AF461">
        <v>0</v>
      </c>
      <c r="AG461">
        <v>0</v>
      </c>
      <c r="AH461">
        <v>0</v>
      </c>
      <c r="AI461">
        <v>0</v>
      </c>
      <c r="AJ461">
        <v>0</v>
      </c>
      <c r="AK461" t="e">
        <f t="shared" si="161"/>
        <v>#DIV/0!</v>
      </c>
      <c r="AL461">
        <v>0</v>
      </c>
      <c r="AM461">
        <v>0</v>
      </c>
      <c r="AN461">
        <v>0</v>
      </c>
      <c r="AO461">
        <v>0</v>
      </c>
      <c r="AP461">
        <v>0</v>
      </c>
      <c r="AQ461" t="e">
        <f t="shared" si="162"/>
        <v>#DIV/0!</v>
      </c>
      <c r="AR461">
        <v>0</v>
      </c>
      <c r="AS461">
        <v>0</v>
      </c>
      <c r="AT461">
        <v>0</v>
      </c>
      <c r="AU461">
        <v>0</v>
      </c>
      <c r="AV461">
        <v>0</v>
      </c>
      <c r="AW461" t="e">
        <f t="shared" si="163"/>
        <v>#DIV/0!</v>
      </c>
      <c r="AX461">
        <v>0</v>
      </c>
      <c r="AY461">
        <v>0</v>
      </c>
      <c r="AZ461">
        <v>0</v>
      </c>
      <c r="BA461">
        <v>0</v>
      </c>
      <c r="BB461">
        <v>0</v>
      </c>
      <c r="BC461" t="e">
        <f t="shared" si="164"/>
        <v>#DIV/0!</v>
      </c>
      <c r="BD461">
        <v>0</v>
      </c>
      <c r="BE461">
        <v>0</v>
      </c>
      <c r="BF461">
        <v>0</v>
      </c>
      <c r="BG461">
        <v>0</v>
      </c>
      <c r="BH461">
        <v>0</v>
      </c>
      <c r="BI461" t="e">
        <f t="shared" si="165"/>
        <v>#DIV/0!</v>
      </c>
      <c r="BJ461">
        <v>0</v>
      </c>
      <c r="BK461">
        <v>0</v>
      </c>
      <c r="BL461">
        <v>0</v>
      </c>
      <c r="BM461">
        <v>0</v>
      </c>
      <c r="BN461">
        <v>0</v>
      </c>
      <c r="BO461" t="e">
        <f t="shared" si="166"/>
        <v>#DIV/0!</v>
      </c>
      <c r="BP461">
        <v>0</v>
      </c>
      <c r="BQ461">
        <v>0</v>
      </c>
      <c r="BR461">
        <v>0</v>
      </c>
      <c r="BS461">
        <v>0</v>
      </c>
      <c r="BT461">
        <v>0</v>
      </c>
      <c r="BU461" t="e">
        <f t="shared" si="167"/>
        <v>#DIV/0!</v>
      </c>
      <c r="BV461">
        <v>0</v>
      </c>
    </row>
    <row r="462" spans="2:74">
      <c r="B462" t="s">
        <v>210</v>
      </c>
      <c r="C462">
        <v>0</v>
      </c>
      <c r="D462">
        <v>0</v>
      </c>
      <c r="E462">
        <v>0</v>
      </c>
      <c r="F462">
        <v>0</v>
      </c>
      <c r="G462" t="e">
        <f t="shared" si="156"/>
        <v>#DIV/0!</v>
      </c>
      <c r="H462">
        <v>0</v>
      </c>
      <c r="I462">
        <v>0</v>
      </c>
      <c r="J462">
        <v>0</v>
      </c>
      <c r="K462">
        <v>0</v>
      </c>
      <c r="L462">
        <v>0</v>
      </c>
      <c r="M462" t="e">
        <f t="shared" si="157"/>
        <v>#DIV/0!</v>
      </c>
      <c r="N462">
        <v>0</v>
      </c>
      <c r="O462">
        <v>0</v>
      </c>
      <c r="P462">
        <v>0</v>
      </c>
      <c r="Q462">
        <v>0</v>
      </c>
      <c r="R462">
        <v>0</v>
      </c>
      <c r="S462" t="e">
        <f t="shared" si="158"/>
        <v>#DIV/0!</v>
      </c>
      <c r="T462">
        <v>0</v>
      </c>
      <c r="U462">
        <v>0</v>
      </c>
      <c r="V462">
        <v>0</v>
      </c>
      <c r="W462">
        <v>0</v>
      </c>
      <c r="X462">
        <v>0</v>
      </c>
      <c r="Y462" t="e">
        <f t="shared" si="159"/>
        <v>#DIV/0!</v>
      </c>
      <c r="Z462">
        <v>0</v>
      </c>
      <c r="AA462">
        <v>0</v>
      </c>
      <c r="AB462">
        <v>0</v>
      </c>
      <c r="AC462">
        <v>0</v>
      </c>
      <c r="AD462">
        <v>0</v>
      </c>
      <c r="AE462" t="e">
        <f t="shared" si="160"/>
        <v>#DIV/0!</v>
      </c>
      <c r="AF462">
        <v>0</v>
      </c>
      <c r="AG462">
        <v>0</v>
      </c>
      <c r="AH462">
        <v>0</v>
      </c>
      <c r="AI462">
        <v>0</v>
      </c>
      <c r="AJ462">
        <v>0</v>
      </c>
      <c r="AK462" t="e">
        <f t="shared" si="161"/>
        <v>#DIV/0!</v>
      </c>
      <c r="AL462">
        <v>0</v>
      </c>
      <c r="AM462">
        <v>0</v>
      </c>
      <c r="AN462">
        <v>0</v>
      </c>
      <c r="AO462">
        <v>0</v>
      </c>
      <c r="AP462">
        <v>0</v>
      </c>
      <c r="AQ462" t="e">
        <f t="shared" si="162"/>
        <v>#DIV/0!</v>
      </c>
      <c r="AR462">
        <v>0</v>
      </c>
      <c r="AS462">
        <v>0</v>
      </c>
      <c r="AT462">
        <v>0</v>
      </c>
      <c r="AU462">
        <v>0</v>
      </c>
      <c r="AV462">
        <v>0</v>
      </c>
      <c r="AW462" t="e">
        <f t="shared" si="163"/>
        <v>#DIV/0!</v>
      </c>
      <c r="AX462">
        <v>0</v>
      </c>
      <c r="AY462">
        <v>0</v>
      </c>
      <c r="AZ462">
        <v>0</v>
      </c>
      <c r="BA462">
        <v>0</v>
      </c>
      <c r="BB462">
        <v>0</v>
      </c>
      <c r="BC462" t="e">
        <f t="shared" si="164"/>
        <v>#DIV/0!</v>
      </c>
      <c r="BD462">
        <v>0</v>
      </c>
      <c r="BE462">
        <v>0</v>
      </c>
      <c r="BF462">
        <v>0</v>
      </c>
      <c r="BG462">
        <v>0</v>
      </c>
      <c r="BH462">
        <v>0</v>
      </c>
      <c r="BI462" t="e">
        <f t="shared" si="165"/>
        <v>#DIV/0!</v>
      </c>
      <c r="BJ462">
        <v>0</v>
      </c>
      <c r="BK462">
        <v>0</v>
      </c>
      <c r="BL462">
        <v>0</v>
      </c>
      <c r="BM462">
        <v>0</v>
      </c>
      <c r="BN462">
        <v>0</v>
      </c>
      <c r="BO462" t="e">
        <f t="shared" si="166"/>
        <v>#DIV/0!</v>
      </c>
      <c r="BP462">
        <v>0</v>
      </c>
      <c r="BQ462">
        <v>0</v>
      </c>
      <c r="BR462">
        <v>0</v>
      </c>
      <c r="BS462">
        <v>0</v>
      </c>
      <c r="BT462">
        <v>0</v>
      </c>
      <c r="BU462" t="e">
        <f t="shared" si="167"/>
        <v>#DIV/0!</v>
      </c>
      <c r="BV462">
        <v>0</v>
      </c>
    </row>
    <row r="463" spans="2:74">
      <c r="B463" t="s">
        <v>780</v>
      </c>
      <c r="C463">
        <v>0</v>
      </c>
      <c r="D463">
        <v>0</v>
      </c>
      <c r="E463">
        <v>0</v>
      </c>
      <c r="F463">
        <v>0</v>
      </c>
      <c r="G463" t="e">
        <f t="shared" si="156"/>
        <v>#DIV/0!</v>
      </c>
      <c r="H463">
        <v>0</v>
      </c>
      <c r="I463">
        <v>0</v>
      </c>
      <c r="J463">
        <v>0</v>
      </c>
      <c r="K463">
        <v>0</v>
      </c>
      <c r="L463">
        <v>0</v>
      </c>
      <c r="M463" t="e">
        <f t="shared" si="157"/>
        <v>#DIV/0!</v>
      </c>
      <c r="N463">
        <v>0</v>
      </c>
      <c r="O463">
        <v>0</v>
      </c>
      <c r="P463">
        <v>0</v>
      </c>
      <c r="Q463">
        <v>0</v>
      </c>
      <c r="R463">
        <v>0</v>
      </c>
      <c r="S463" t="e">
        <f t="shared" si="158"/>
        <v>#DIV/0!</v>
      </c>
      <c r="T463">
        <v>0</v>
      </c>
      <c r="U463">
        <v>0</v>
      </c>
      <c r="V463">
        <v>0</v>
      </c>
      <c r="W463">
        <v>0</v>
      </c>
      <c r="X463">
        <v>0</v>
      </c>
      <c r="Y463" t="e">
        <f t="shared" si="159"/>
        <v>#DIV/0!</v>
      </c>
      <c r="Z463">
        <v>0</v>
      </c>
      <c r="AA463">
        <v>0</v>
      </c>
      <c r="AB463">
        <v>0</v>
      </c>
      <c r="AC463">
        <v>0</v>
      </c>
      <c r="AD463">
        <v>0</v>
      </c>
      <c r="AE463" t="e">
        <f t="shared" si="160"/>
        <v>#DIV/0!</v>
      </c>
      <c r="AF463">
        <v>0</v>
      </c>
      <c r="AG463">
        <v>0</v>
      </c>
      <c r="AH463">
        <v>0</v>
      </c>
      <c r="AI463">
        <v>0</v>
      </c>
      <c r="AJ463">
        <v>0</v>
      </c>
      <c r="AK463" t="e">
        <f t="shared" si="161"/>
        <v>#DIV/0!</v>
      </c>
      <c r="AL463">
        <v>0</v>
      </c>
      <c r="AM463">
        <v>0</v>
      </c>
      <c r="AN463">
        <v>0</v>
      </c>
      <c r="AO463">
        <v>0</v>
      </c>
      <c r="AP463">
        <v>0</v>
      </c>
      <c r="AQ463" t="e">
        <f t="shared" si="162"/>
        <v>#DIV/0!</v>
      </c>
      <c r="AR463">
        <v>0</v>
      </c>
      <c r="AS463">
        <v>0</v>
      </c>
      <c r="AT463">
        <v>0</v>
      </c>
      <c r="AU463">
        <v>0</v>
      </c>
      <c r="AV463">
        <v>0</v>
      </c>
      <c r="AW463" t="e">
        <f t="shared" si="163"/>
        <v>#DIV/0!</v>
      </c>
      <c r="AX463">
        <v>0</v>
      </c>
      <c r="AY463">
        <v>0</v>
      </c>
      <c r="AZ463">
        <v>0</v>
      </c>
      <c r="BA463">
        <v>0</v>
      </c>
      <c r="BB463">
        <v>0</v>
      </c>
      <c r="BC463" t="e">
        <f t="shared" si="164"/>
        <v>#DIV/0!</v>
      </c>
      <c r="BD463">
        <v>0</v>
      </c>
      <c r="BE463">
        <v>0</v>
      </c>
      <c r="BF463">
        <v>0</v>
      </c>
      <c r="BG463">
        <v>0</v>
      </c>
      <c r="BH463">
        <v>0</v>
      </c>
      <c r="BI463" t="e">
        <f t="shared" si="165"/>
        <v>#DIV/0!</v>
      </c>
      <c r="BJ463">
        <v>0</v>
      </c>
      <c r="BK463">
        <v>0</v>
      </c>
      <c r="BL463">
        <v>0</v>
      </c>
      <c r="BM463">
        <v>0</v>
      </c>
      <c r="BN463">
        <v>0</v>
      </c>
      <c r="BO463" t="e">
        <f t="shared" si="166"/>
        <v>#DIV/0!</v>
      </c>
      <c r="BP463">
        <v>0</v>
      </c>
      <c r="BQ463">
        <v>0</v>
      </c>
      <c r="BR463">
        <v>0</v>
      </c>
      <c r="BS463">
        <v>0</v>
      </c>
      <c r="BT463">
        <v>0</v>
      </c>
      <c r="BU463" t="e">
        <f t="shared" si="167"/>
        <v>#DIV/0!</v>
      </c>
      <c r="BV463">
        <v>0</v>
      </c>
    </row>
    <row r="464" spans="2:74">
      <c r="B464" t="s">
        <v>781</v>
      </c>
      <c r="C464">
        <v>0</v>
      </c>
      <c r="D464">
        <v>0</v>
      </c>
      <c r="E464">
        <v>0</v>
      </c>
      <c r="F464">
        <v>0</v>
      </c>
      <c r="G464" t="e">
        <f t="shared" si="156"/>
        <v>#DIV/0!</v>
      </c>
      <c r="H464">
        <v>0</v>
      </c>
      <c r="I464">
        <v>0</v>
      </c>
      <c r="J464">
        <v>0</v>
      </c>
      <c r="K464">
        <v>0</v>
      </c>
      <c r="L464">
        <v>0</v>
      </c>
      <c r="M464" t="e">
        <f t="shared" si="157"/>
        <v>#DIV/0!</v>
      </c>
      <c r="N464">
        <v>0</v>
      </c>
      <c r="O464">
        <v>0</v>
      </c>
      <c r="P464">
        <v>0</v>
      </c>
      <c r="Q464">
        <v>0</v>
      </c>
      <c r="R464">
        <v>0</v>
      </c>
      <c r="S464" t="e">
        <f t="shared" si="158"/>
        <v>#DIV/0!</v>
      </c>
      <c r="T464">
        <v>0</v>
      </c>
      <c r="U464">
        <v>0</v>
      </c>
      <c r="V464">
        <v>0</v>
      </c>
      <c r="W464">
        <v>0</v>
      </c>
      <c r="X464">
        <v>0</v>
      </c>
      <c r="Y464" t="e">
        <f t="shared" si="159"/>
        <v>#DIV/0!</v>
      </c>
      <c r="Z464">
        <v>0</v>
      </c>
      <c r="AA464">
        <v>0</v>
      </c>
      <c r="AB464">
        <v>0</v>
      </c>
      <c r="AC464">
        <v>0</v>
      </c>
      <c r="AD464">
        <v>0</v>
      </c>
      <c r="AE464" t="e">
        <f t="shared" si="160"/>
        <v>#DIV/0!</v>
      </c>
      <c r="AF464">
        <v>0</v>
      </c>
      <c r="AG464">
        <v>0</v>
      </c>
      <c r="AH464">
        <v>0</v>
      </c>
      <c r="AI464">
        <v>0</v>
      </c>
      <c r="AJ464">
        <v>0</v>
      </c>
      <c r="AK464" t="e">
        <f t="shared" si="161"/>
        <v>#DIV/0!</v>
      </c>
      <c r="AL464">
        <v>0</v>
      </c>
      <c r="AM464">
        <v>0</v>
      </c>
      <c r="AN464">
        <v>0</v>
      </c>
      <c r="AO464">
        <v>0</v>
      </c>
      <c r="AP464">
        <v>0</v>
      </c>
      <c r="AQ464" t="e">
        <f t="shared" si="162"/>
        <v>#DIV/0!</v>
      </c>
      <c r="AR464">
        <v>0</v>
      </c>
      <c r="AS464">
        <v>0</v>
      </c>
      <c r="AT464">
        <v>0</v>
      </c>
      <c r="AU464">
        <v>0</v>
      </c>
      <c r="AV464">
        <v>0</v>
      </c>
      <c r="AW464" t="e">
        <f t="shared" si="163"/>
        <v>#DIV/0!</v>
      </c>
      <c r="AX464">
        <v>0</v>
      </c>
      <c r="AY464">
        <v>0</v>
      </c>
      <c r="AZ464">
        <v>0</v>
      </c>
      <c r="BA464">
        <v>0</v>
      </c>
      <c r="BB464">
        <v>0</v>
      </c>
      <c r="BC464" t="e">
        <f t="shared" si="164"/>
        <v>#DIV/0!</v>
      </c>
      <c r="BD464">
        <v>0</v>
      </c>
      <c r="BE464">
        <v>0</v>
      </c>
      <c r="BF464">
        <v>0</v>
      </c>
      <c r="BG464">
        <v>0</v>
      </c>
      <c r="BH464">
        <v>0</v>
      </c>
      <c r="BI464" t="e">
        <f t="shared" si="165"/>
        <v>#DIV/0!</v>
      </c>
      <c r="BJ464">
        <v>0</v>
      </c>
      <c r="BK464">
        <v>0</v>
      </c>
      <c r="BL464">
        <v>0</v>
      </c>
      <c r="BM464">
        <v>0</v>
      </c>
      <c r="BN464">
        <v>0</v>
      </c>
      <c r="BO464" t="e">
        <f t="shared" si="166"/>
        <v>#DIV/0!</v>
      </c>
      <c r="BP464">
        <v>0</v>
      </c>
      <c r="BQ464">
        <v>0</v>
      </c>
      <c r="BR464">
        <v>0</v>
      </c>
      <c r="BS464">
        <v>0</v>
      </c>
      <c r="BT464">
        <v>0</v>
      </c>
      <c r="BU464" t="e">
        <f t="shared" si="167"/>
        <v>#DIV/0!</v>
      </c>
      <c r="BV464">
        <v>0</v>
      </c>
    </row>
    <row r="465" spans="2:74">
      <c r="B465" t="s">
        <v>181</v>
      </c>
      <c r="C465">
        <v>0</v>
      </c>
      <c r="D465">
        <v>0</v>
      </c>
      <c r="E465">
        <v>0</v>
      </c>
      <c r="F465">
        <v>0</v>
      </c>
      <c r="G465" t="e">
        <f t="shared" si="156"/>
        <v>#DIV/0!</v>
      </c>
      <c r="H465">
        <v>0</v>
      </c>
      <c r="I465">
        <v>0</v>
      </c>
      <c r="J465">
        <v>0</v>
      </c>
      <c r="K465">
        <v>0</v>
      </c>
      <c r="L465">
        <v>0</v>
      </c>
      <c r="M465" t="e">
        <f t="shared" si="157"/>
        <v>#DIV/0!</v>
      </c>
      <c r="N465">
        <v>0</v>
      </c>
      <c r="O465">
        <v>0</v>
      </c>
      <c r="P465">
        <v>0</v>
      </c>
      <c r="Q465">
        <v>0</v>
      </c>
      <c r="R465">
        <v>0</v>
      </c>
      <c r="S465" t="e">
        <f t="shared" si="158"/>
        <v>#DIV/0!</v>
      </c>
      <c r="T465">
        <v>0</v>
      </c>
      <c r="U465">
        <v>0</v>
      </c>
      <c r="V465">
        <v>0</v>
      </c>
      <c r="W465">
        <v>0</v>
      </c>
      <c r="X465">
        <v>0</v>
      </c>
      <c r="Y465" t="e">
        <f t="shared" si="159"/>
        <v>#DIV/0!</v>
      </c>
      <c r="Z465">
        <v>0</v>
      </c>
      <c r="AA465">
        <v>0</v>
      </c>
      <c r="AB465">
        <v>0</v>
      </c>
      <c r="AC465">
        <v>0</v>
      </c>
      <c r="AD465">
        <v>0</v>
      </c>
      <c r="AE465" t="e">
        <f t="shared" si="160"/>
        <v>#DIV/0!</v>
      </c>
      <c r="AF465">
        <v>0</v>
      </c>
      <c r="AG465">
        <v>0</v>
      </c>
      <c r="AH465">
        <v>0</v>
      </c>
      <c r="AI465">
        <v>0</v>
      </c>
      <c r="AJ465">
        <v>0</v>
      </c>
      <c r="AK465" t="e">
        <f t="shared" si="161"/>
        <v>#DIV/0!</v>
      </c>
      <c r="AL465">
        <v>0</v>
      </c>
      <c r="AM465">
        <v>0</v>
      </c>
      <c r="AN465">
        <v>0</v>
      </c>
      <c r="AO465">
        <v>0</v>
      </c>
      <c r="AP465">
        <v>0</v>
      </c>
      <c r="AQ465" t="e">
        <f t="shared" si="162"/>
        <v>#DIV/0!</v>
      </c>
      <c r="AR465">
        <v>0</v>
      </c>
      <c r="AS465">
        <v>0</v>
      </c>
      <c r="AT465">
        <v>0</v>
      </c>
      <c r="AU465">
        <v>0</v>
      </c>
      <c r="AV465">
        <v>0</v>
      </c>
      <c r="AW465" t="e">
        <f t="shared" si="163"/>
        <v>#DIV/0!</v>
      </c>
      <c r="AX465">
        <v>0</v>
      </c>
      <c r="AY465">
        <v>0</v>
      </c>
      <c r="AZ465">
        <v>0</v>
      </c>
      <c r="BA465">
        <v>0</v>
      </c>
      <c r="BB465">
        <v>0</v>
      </c>
      <c r="BC465" t="e">
        <f t="shared" si="164"/>
        <v>#DIV/0!</v>
      </c>
      <c r="BD465">
        <v>0</v>
      </c>
      <c r="BE465">
        <v>0</v>
      </c>
      <c r="BF465">
        <v>0</v>
      </c>
      <c r="BG465">
        <v>0</v>
      </c>
      <c r="BH465">
        <v>0</v>
      </c>
      <c r="BI465" t="e">
        <f t="shared" si="165"/>
        <v>#DIV/0!</v>
      </c>
      <c r="BJ465">
        <v>0</v>
      </c>
      <c r="BK465">
        <v>0</v>
      </c>
      <c r="BL465">
        <v>0</v>
      </c>
      <c r="BM465">
        <v>0</v>
      </c>
      <c r="BN465">
        <v>0</v>
      </c>
      <c r="BO465" t="e">
        <f t="shared" si="166"/>
        <v>#DIV/0!</v>
      </c>
      <c r="BP465">
        <v>0</v>
      </c>
      <c r="BQ465">
        <v>0</v>
      </c>
      <c r="BR465">
        <v>0</v>
      </c>
      <c r="BS465">
        <v>0</v>
      </c>
      <c r="BT465">
        <v>0</v>
      </c>
      <c r="BU465" t="e">
        <f t="shared" si="167"/>
        <v>#DIV/0!</v>
      </c>
      <c r="BV465">
        <v>0</v>
      </c>
    </row>
    <row r="466" spans="2:74">
      <c r="B466" t="s">
        <v>287</v>
      </c>
      <c r="C466">
        <v>0</v>
      </c>
      <c r="D466">
        <v>0</v>
      </c>
      <c r="E466">
        <v>0</v>
      </c>
      <c r="F466">
        <v>0</v>
      </c>
      <c r="G466" t="e">
        <f t="shared" si="156"/>
        <v>#DIV/0!</v>
      </c>
      <c r="H466">
        <v>0</v>
      </c>
      <c r="I466">
        <v>0</v>
      </c>
      <c r="J466">
        <v>0</v>
      </c>
      <c r="K466">
        <v>0</v>
      </c>
      <c r="L466">
        <v>0</v>
      </c>
      <c r="M466" t="e">
        <f t="shared" si="157"/>
        <v>#DIV/0!</v>
      </c>
      <c r="N466">
        <v>0</v>
      </c>
      <c r="O466">
        <v>0</v>
      </c>
      <c r="P466">
        <v>0</v>
      </c>
      <c r="Q466">
        <v>0</v>
      </c>
      <c r="R466">
        <v>0</v>
      </c>
      <c r="S466" t="e">
        <f t="shared" si="158"/>
        <v>#DIV/0!</v>
      </c>
      <c r="T466">
        <v>0</v>
      </c>
      <c r="U466">
        <v>0</v>
      </c>
      <c r="V466">
        <v>0</v>
      </c>
      <c r="W466">
        <v>0</v>
      </c>
      <c r="X466">
        <v>0</v>
      </c>
      <c r="Y466" t="e">
        <f t="shared" si="159"/>
        <v>#DIV/0!</v>
      </c>
      <c r="Z466">
        <v>0</v>
      </c>
      <c r="AA466">
        <v>0</v>
      </c>
      <c r="AB466">
        <v>0</v>
      </c>
      <c r="AC466">
        <v>0</v>
      </c>
      <c r="AD466">
        <v>0</v>
      </c>
      <c r="AE466" t="e">
        <f t="shared" si="160"/>
        <v>#DIV/0!</v>
      </c>
      <c r="AF466">
        <v>0</v>
      </c>
      <c r="AG466">
        <v>0</v>
      </c>
      <c r="AH466">
        <v>0</v>
      </c>
      <c r="AI466">
        <v>0</v>
      </c>
      <c r="AJ466">
        <v>0</v>
      </c>
      <c r="AK466" t="e">
        <f t="shared" si="161"/>
        <v>#DIV/0!</v>
      </c>
      <c r="AL466">
        <v>0</v>
      </c>
      <c r="AM466">
        <v>0</v>
      </c>
      <c r="AN466">
        <v>0</v>
      </c>
      <c r="AO466">
        <v>0</v>
      </c>
      <c r="AP466">
        <v>0</v>
      </c>
      <c r="AQ466" t="e">
        <f t="shared" si="162"/>
        <v>#DIV/0!</v>
      </c>
      <c r="AR466">
        <v>0</v>
      </c>
      <c r="AS466">
        <v>0</v>
      </c>
      <c r="AT466">
        <v>0</v>
      </c>
      <c r="AU466">
        <v>0</v>
      </c>
      <c r="AV466">
        <v>0</v>
      </c>
      <c r="AW466" t="e">
        <f t="shared" si="163"/>
        <v>#DIV/0!</v>
      </c>
      <c r="AX466">
        <v>0</v>
      </c>
      <c r="AY466">
        <v>0</v>
      </c>
      <c r="AZ466">
        <v>0</v>
      </c>
      <c r="BA466">
        <v>0</v>
      </c>
      <c r="BB466">
        <v>0</v>
      </c>
      <c r="BC466" t="e">
        <f t="shared" si="164"/>
        <v>#DIV/0!</v>
      </c>
      <c r="BD466">
        <v>0</v>
      </c>
      <c r="BE466">
        <v>0</v>
      </c>
      <c r="BF466">
        <v>0</v>
      </c>
      <c r="BG466">
        <v>0</v>
      </c>
      <c r="BH466">
        <v>0</v>
      </c>
      <c r="BI466" t="e">
        <f t="shared" si="165"/>
        <v>#DIV/0!</v>
      </c>
      <c r="BJ466">
        <v>0</v>
      </c>
      <c r="BK466">
        <v>0</v>
      </c>
      <c r="BL466">
        <v>0</v>
      </c>
      <c r="BM466">
        <v>0</v>
      </c>
      <c r="BN466">
        <v>0</v>
      </c>
      <c r="BO466" t="e">
        <f t="shared" si="166"/>
        <v>#DIV/0!</v>
      </c>
      <c r="BP466">
        <v>0</v>
      </c>
      <c r="BQ466">
        <v>0</v>
      </c>
      <c r="BR466">
        <v>0</v>
      </c>
      <c r="BS466">
        <v>0</v>
      </c>
      <c r="BT466">
        <v>0</v>
      </c>
      <c r="BU466" t="e">
        <f t="shared" si="167"/>
        <v>#DIV/0!</v>
      </c>
      <c r="BV466">
        <v>0</v>
      </c>
    </row>
    <row r="467" spans="2:74">
      <c r="B467" t="s">
        <v>182</v>
      </c>
      <c r="C467">
        <v>0</v>
      </c>
      <c r="D467">
        <v>0</v>
      </c>
      <c r="E467">
        <v>0</v>
      </c>
      <c r="F467">
        <v>0</v>
      </c>
      <c r="G467" t="e">
        <f t="shared" si="156"/>
        <v>#DIV/0!</v>
      </c>
      <c r="H467">
        <v>0</v>
      </c>
      <c r="I467">
        <v>0</v>
      </c>
      <c r="J467">
        <v>0</v>
      </c>
      <c r="K467">
        <v>0</v>
      </c>
      <c r="L467">
        <v>0</v>
      </c>
      <c r="M467" t="e">
        <f t="shared" si="157"/>
        <v>#DIV/0!</v>
      </c>
      <c r="N467">
        <v>0</v>
      </c>
      <c r="O467">
        <v>0</v>
      </c>
      <c r="P467">
        <v>0</v>
      </c>
      <c r="Q467">
        <v>0</v>
      </c>
      <c r="R467">
        <v>0</v>
      </c>
      <c r="S467" t="e">
        <f t="shared" si="158"/>
        <v>#DIV/0!</v>
      </c>
      <c r="T467">
        <v>0</v>
      </c>
      <c r="U467">
        <v>0</v>
      </c>
      <c r="V467">
        <v>0</v>
      </c>
      <c r="W467">
        <v>0</v>
      </c>
      <c r="X467">
        <v>0</v>
      </c>
      <c r="Y467" t="e">
        <f t="shared" si="159"/>
        <v>#DIV/0!</v>
      </c>
      <c r="Z467">
        <v>0</v>
      </c>
      <c r="AA467">
        <v>0</v>
      </c>
      <c r="AB467">
        <v>0</v>
      </c>
      <c r="AC467">
        <v>0</v>
      </c>
      <c r="AD467">
        <v>0</v>
      </c>
      <c r="AE467" t="e">
        <f t="shared" si="160"/>
        <v>#DIV/0!</v>
      </c>
      <c r="AF467">
        <v>0</v>
      </c>
      <c r="AG467">
        <v>0</v>
      </c>
      <c r="AH467">
        <v>0</v>
      </c>
      <c r="AI467">
        <v>0</v>
      </c>
      <c r="AJ467">
        <v>0</v>
      </c>
      <c r="AK467" t="e">
        <f t="shared" si="161"/>
        <v>#DIV/0!</v>
      </c>
      <c r="AL467">
        <v>0</v>
      </c>
      <c r="AM467">
        <v>0</v>
      </c>
      <c r="AN467">
        <v>0</v>
      </c>
      <c r="AO467">
        <v>0</v>
      </c>
      <c r="AP467">
        <v>0</v>
      </c>
      <c r="AQ467" t="e">
        <f t="shared" si="162"/>
        <v>#DIV/0!</v>
      </c>
      <c r="AR467">
        <v>0</v>
      </c>
      <c r="AS467">
        <v>0</v>
      </c>
      <c r="AT467">
        <v>0</v>
      </c>
      <c r="AU467">
        <v>0</v>
      </c>
      <c r="AV467">
        <v>0</v>
      </c>
      <c r="AW467" t="e">
        <f t="shared" si="163"/>
        <v>#DIV/0!</v>
      </c>
      <c r="AX467">
        <v>0</v>
      </c>
      <c r="AY467">
        <v>0</v>
      </c>
      <c r="AZ467">
        <v>0</v>
      </c>
      <c r="BA467">
        <v>0</v>
      </c>
      <c r="BB467">
        <v>0</v>
      </c>
      <c r="BC467" t="e">
        <f t="shared" si="164"/>
        <v>#DIV/0!</v>
      </c>
      <c r="BD467">
        <v>0</v>
      </c>
      <c r="BE467">
        <v>0</v>
      </c>
      <c r="BF467">
        <v>0</v>
      </c>
      <c r="BG467">
        <v>0</v>
      </c>
      <c r="BH467">
        <v>0</v>
      </c>
      <c r="BI467" t="e">
        <f t="shared" si="165"/>
        <v>#DIV/0!</v>
      </c>
      <c r="BJ467">
        <v>0</v>
      </c>
      <c r="BK467">
        <v>0</v>
      </c>
      <c r="BL467">
        <v>0</v>
      </c>
      <c r="BM467">
        <v>0</v>
      </c>
      <c r="BN467">
        <v>0</v>
      </c>
      <c r="BO467" t="e">
        <f t="shared" si="166"/>
        <v>#DIV/0!</v>
      </c>
      <c r="BP467">
        <v>0</v>
      </c>
      <c r="BQ467">
        <v>0</v>
      </c>
      <c r="BR467">
        <v>0</v>
      </c>
      <c r="BS467">
        <v>0</v>
      </c>
      <c r="BT467">
        <v>0</v>
      </c>
      <c r="BU467" t="e">
        <f t="shared" si="167"/>
        <v>#DIV/0!</v>
      </c>
      <c r="BV467">
        <v>0</v>
      </c>
    </row>
    <row r="468" spans="2:74">
      <c r="B468" t="s">
        <v>782</v>
      </c>
      <c r="C468">
        <v>0</v>
      </c>
      <c r="D468">
        <v>0</v>
      </c>
      <c r="E468">
        <v>0</v>
      </c>
      <c r="F468">
        <v>0</v>
      </c>
      <c r="G468" t="e">
        <f t="shared" si="156"/>
        <v>#DIV/0!</v>
      </c>
      <c r="H468">
        <v>0</v>
      </c>
      <c r="I468">
        <v>0</v>
      </c>
      <c r="J468">
        <v>0</v>
      </c>
      <c r="K468">
        <v>0</v>
      </c>
      <c r="L468">
        <v>0</v>
      </c>
      <c r="M468" t="e">
        <f t="shared" si="157"/>
        <v>#DIV/0!</v>
      </c>
      <c r="N468">
        <v>0</v>
      </c>
      <c r="O468">
        <v>0</v>
      </c>
      <c r="P468">
        <v>0</v>
      </c>
      <c r="Q468">
        <v>0</v>
      </c>
      <c r="R468">
        <v>0</v>
      </c>
      <c r="S468" t="e">
        <f t="shared" si="158"/>
        <v>#DIV/0!</v>
      </c>
      <c r="T468">
        <v>0</v>
      </c>
      <c r="U468">
        <v>0</v>
      </c>
      <c r="V468">
        <v>0</v>
      </c>
      <c r="W468">
        <v>0</v>
      </c>
      <c r="X468">
        <v>0</v>
      </c>
      <c r="Y468" t="e">
        <f t="shared" si="159"/>
        <v>#DIV/0!</v>
      </c>
      <c r="Z468">
        <v>0</v>
      </c>
      <c r="AA468">
        <v>0</v>
      </c>
      <c r="AB468">
        <v>0</v>
      </c>
      <c r="AC468">
        <v>0</v>
      </c>
      <c r="AD468">
        <v>0</v>
      </c>
      <c r="AE468" t="e">
        <f t="shared" si="160"/>
        <v>#DIV/0!</v>
      </c>
      <c r="AF468">
        <v>0</v>
      </c>
      <c r="AG468">
        <v>0</v>
      </c>
      <c r="AH468">
        <v>0</v>
      </c>
      <c r="AI468">
        <v>0</v>
      </c>
      <c r="AJ468">
        <v>0</v>
      </c>
      <c r="AK468" t="e">
        <f t="shared" si="161"/>
        <v>#DIV/0!</v>
      </c>
      <c r="AL468">
        <v>0</v>
      </c>
      <c r="AM468">
        <v>0</v>
      </c>
      <c r="AN468">
        <v>0</v>
      </c>
      <c r="AO468">
        <v>0</v>
      </c>
      <c r="AP468">
        <v>0</v>
      </c>
      <c r="AQ468" t="e">
        <f t="shared" si="162"/>
        <v>#DIV/0!</v>
      </c>
      <c r="AR468">
        <v>0</v>
      </c>
      <c r="AS468">
        <v>0</v>
      </c>
      <c r="AT468">
        <v>0</v>
      </c>
      <c r="AU468">
        <v>0</v>
      </c>
      <c r="AV468">
        <v>0</v>
      </c>
      <c r="AW468" t="e">
        <f t="shared" si="163"/>
        <v>#DIV/0!</v>
      </c>
      <c r="AX468">
        <v>0</v>
      </c>
      <c r="AY468">
        <v>0</v>
      </c>
      <c r="AZ468">
        <v>0</v>
      </c>
      <c r="BA468">
        <v>0</v>
      </c>
      <c r="BB468">
        <v>0</v>
      </c>
      <c r="BC468" t="e">
        <f t="shared" si="164"/>
        <v>#DIV/0!</v>
      </c>
      <c r="BD468">
        <v>0</v>
      </c>
      <c r="BE468">
        <v>0</v>
      </c>
      <c r="BF468">
        <v>0</v>
      </c>
      <c r="BG468">
        <v>0</v>
      </c>
      <c r="BH468">
        <v>0</v>
      </c>
      <c r="BI468" t="e">
        <f t="shared" si="165"/>
        <v>#DIV/0!</v>
      </c>
      <c r="BJ468">
        <v>0</v>
      </c>
      <c r="BK468">
        <v>0</v>
      </c>
      <c r="BL468">
        <v>0</v>
      </c>
      <c r="BM468">
        <v>0</v>
      </c>
      <c r="BN468">
        <v>0</v>
      </c>
      <c r="BO468" t="e">
        <f t="shared" si="166"/>
        <v>#DIV/0!</v>
      </c>
      <c r="BP468">
        <v>0</v>
      </c>
      <c r="BQ468">
        <v>0</v>
      </c>
      <c r="BR468">
        <v>0</v>
      </c>
      <c r="BS468">
        <v>0</v>
      </c>
      <c r="BT468">
        <v>0</v>
      </c>
      <c r="BU468" t="e">
        <f t="shared" si="167"/>
        <v>#DIV/0!</v>
      </c>
      <c r="BV468">
        <v>0</v>
      </c>
    </row>
    <row r="469" spans="2:74">
      <c r="B469" t="s">
        <v>288</v>
      </c>
      <c r="C469">
        <v>0</v>
      </c>
      <c r="D469">
        <v>0</v>
      </c>
      <c r="E469">
        <v>0</v>
      </c>
      <c r="F469">
        <v>0</v>
      </c>
      <c r="G469" t="e">
        <f t="shared" si="156"/>
        <v>#DIV/0!</v>
      </c>
      <c r="H469">
        <v>0</v>
      </c>
      <c r="I469">
        <v>0</v>
      </c>
      <c r="J469">
        <v>0</v>
      </c>
      <c r="K469">
        <v>0</v>
      </c>
      <c r="L469">
        <v>0</v>
      </c>
      <c r="M469" t="e">
        <f t="shared" si="157"/>
        <v>#DIV/0!</v>
      </c>
      <c r="N469">
        <v>0</v>
      </c>
      <c r="O469">
        <v>0</v>
      </c>
      <c r="P469">
        <v>0</v>
      </c>
      <c r="Q469">
        <v>0</v>
      </c>
      <c r="R469">
        <v>0</v>
      </c>
      <c r="S469" t="e">
        <f t="shared" si="158"/>
        <v>#DIV/0!</v>
      </c>
      <c r="T469">
        <v>0</v>
      </c>
      <c r="U469">
        <v>0</v>
      </c>
      <c r="V469">
        <v>0</v>
      </c>
      <c r="W469">
        <v>0</v>
      </c>
      <c r="X469">
        <v>0</v>
      </c>
      <c r="Y469" t="e">
        <f t="shared" si="159"/>
        <v>#DIV/0!</v>
      </c>
      <c r="Z469">
        <v>0</v>
      </c>
      <c r="AA469">
        <v>0</v>
      </c>
      <c r="AB469">
        <v>0</v>
      </c>
      <c r="AC469">
        <v>0</v>
      </c>
      <c r="AD469">
        <v>0</v>
      </c>
      <c r="AE469" t="e">
        <f t="shared" si="160"/>
        <v>#DIV/0!</v>
      </c>
      <c r="AF469">
        <v>0</v>
      </c>
      <c r="AG469">
        <v>0</v>
      </c>
      <c r="AH469">
        <v>0</v>
      </c>
      <c r="AI469">
        <v>0</v>
      </c>
      <c r="AJ469">
        <v>0</v>
      </c>
      <c r="AK469" t="e">
        <f t="shared" si="161"/>
        <v>#DIV/0!</v>
      </c>
      <c r="AL469">
        <v>0</v>
      </c>
      <c r="AM469">
        <v>0</v>
      </c>
      <c r="AN469">
        <v>0</v>
      </c>
      <c r="AO469">
        <v>0</v>
      </c>
      <c r="AP469">
        <v>0</v>
      </c>
      <c r="AQ469" t="e">
        <f t="shared" si="162"/>
        <v>#DIV/0!</v>
      </c>
      <c r="AR469">
        <v>0</v>
      </c>
      <c r="AS469">
        <v>0</v>
      </c>
      <c r="AT469">
        <v>0</v>
      </c>
      <c r="AU469">
        <v>0</v>
      </c>
      <c r="AV469">
        <v>0</v>
      </c>
      <c r="AW469" t="e">
        <f t="shared" si="163"/>
        <v>#DIV/0!</v>
      </c>
      <c r="AX469">
        <v>0</v>
      </c>
      <c r="AY469">
        <v>0</v>
      </c>
      <c r="AZ469">
        <v>0</v>
      </c>
      <c r="BA469">
        <v>0</v>
      </c>
      <c r="BB469">
        <v>0</v>
      </c>
      <c r="BC469" t="e">
        <f t="shared" si="164"/>
        <v>#DIV/0!</v>
      </c>
      <c r="BD469">
        <v>0</v>
      </c>
      <c r="BE469">
        <v>0</v>
      </c>
      <c r="BF469">
        <v>0</v>
      </c>
      <c r="BG469">
        <v>0</v>
      </c>
      <c r="BH469">
        <v>0</v>
      </c>
      <c r="BI469" t="e">
        <f t="shared" si="165"/>
        <v>#DIV/0!</v>
      </c>
      <c r="BJ469">
        <v>0</v>
      </c>
      <c r="BK469">
        <v>0</v>
      </c>
      <c r="BL469">
        <v>0</v>
      </c>
      <c r="BM469">
        <v>0</v>
      </c>
      <c r="BN469">
        <v>0</v>
      </c>
      <c r="BO469" t="e">
        <f t="shared" si="166"/>
        <v>#DIV/0!</v>
      </c>
      <c r="BP469">
        <v>0</v>
      </c>
      <c r="BQ469">
        <v>0</v>
      </c>
      <c r="BR469">
        <v>0</v>
      </c>
      <c r="BS469">
        <v>0</v>
      </c>
      <c r="BT469">
        <v>0</v>
      </c>
      <c r="BU469" t="e">
        <f t="shared" si="167"/>
        <v>#DIV/0!</v>
      </c>
      <c r="BV469">
        <v>0</v>
      </c>
    </row>
    <row r="470" spans="2:74">
      <c r="B470" t="s">
        <v>290</v>
      </c>
      <c r="C470">
        <v>0</v>
      </c>
      <c r="D470">
        <v>0</v>
      </c>
      <c r="E470">
        <v>0</v>
      </c>
      <c r="F470">
        <v>0</v>
      </c>
      <c r="G470" t="e">
        <f t="shared" si="156"/>
        <v>#DIV/0!</v>
      </c>
      <c r="H470">
        <v>0</v>
      </c>
      <c r="I470">
        <v>0</v>
      </c>
      <c r="J470">
        <v>0</v>
      </c>
      <c r="K470">
        <v>0</v>
      </c>
      <c r="L470">
        <v>0</v>
      </c>
      <c r="M470" t="e">
        <f t="shared" si="157"/>
        <v>#DIV/0!</v>
      </c>
      <c r="N470">
        <v>0</v>
      </c>
      <c r="O470">
        <v>0</v>
      </c>
      <c r="P470">
        <v>0</v>
      </c>
      <c r="Q470">
        <v>0</v>
      </c>
      <c r="R470">
        <v>0</v>
      </c>
      <c r="S470" t="e">
        <f t="shared" si="158"/>
        <v>#DIV/0!</v>
      </c>
      <c r="T470">
        <v>0</v>
      </c>
      <c r="U470">
        <v>0</v>
      </c>
      <c r="V470">
        <v>0</v>
      </c>
      <c r="W470">
        <v>0</v>
      </c>
      <c r="X470">
        <v>0</v>
      </c>
      <c r="Y470" t="e">
        <f t="shared" si="159"/>
        <v>#DIV/0!</v>
      </c>
      <c r="Z470">
        <v>0</v>
      </c>
      <c r="AA470">
        <v>0</v>
      </c>
      <c r="AB470">
        <v>0</v>
      </c>
      <c r="AC470">
        <v>0</v>
      </c>
      <c r="AD470">
        <v>0</v>
      </c>
      <c r="AE470" t="e">
        <f t="shared" si="160"/>
        <v>#DIV/0!</v>
      </c>
      <c r="AF470">
        <v>0</v>
      </c>
      <c r="AG470">
        <v>0</v>
      </c>
      <c r="AH470">
        <v>0</v>
      </c>
      <c r="AI470">
        <v>0</v>
      </c>
      <c r="AJ470">
        <v>0</v>
      </c>
      <c r="AK470" t="e">
        <f t="shared" si="161"/>
        <v>#DIV/0!</v>
      </c>
      <c r="AL470">
        <v>0</v>
      </c>
      <c r="AM470">
        <v>0</v>
      </c>
      <c r="AN470">
        <v>0</v>
      </c>
      <c r="AO470">
        <v>0</v>
      </c>
      <c r="AP470">
        <v>0</v>
      </c>
      <c r="AQ470" t="e">
        <f t="shared" si="162"/>
        <v>#DIV/0!</v>
      </c>
      <c r="AR470">
        <v>0</v>
      </c>
      <c r="AS470">
        <v>0</v>
      </c>
      <c r="AT470">
        <v>0</v>
      </c>
      <c r="AU470">
        <v>0</v>
      </c>
      <c r="AV470">
        <v>0</v>
      </c>
      <c r="AW470" t="e">
        <f t="shared" si="163"/>
        <v>#DIV/0!</v>
      </c>
      <c r="AX470">
        <v>0</v>
      </c>
      <c r="AY470">
        <v>0</v>
      </c>
      <c r="AZ470">
        <v>0</v>
      </c>
      <c r="BA470">
        <v>0</v>
      </c>
      <c r="BB470">
        <v>0</v>
      </c>
      <c r="BC470" t="e">
        <f t="shared" si="164"/>
        <v>#DIV/0!</v>
      </c>
      <c r="BD470">
        <v>0</v>
      </c>
      <c r="BE470">
        <v>0</v>
      </c>
      <c r="BF470">
        <v>0</v>
      </c>
      <c r="BG470">
        <v>0</v>
      </c>
      <c r="BH470">
        <v>0</v>
      </c>
      <c r="BI470" t="e">
        <f t="shared" si="165"/>
        <v>#DIV/0!</v>
      </c>
      <c r="BJ470">
        <v>0</v>
      </c>
      <c r="BK470">
        <v>0</v>
      </c>
      <c r="BL470">
        <v>0</v>
      </c>
      <c r="BM470">
        <v>0</v>
      </c>
      <c r="BN470">
        <v>0</v>
      </c>
      <c r="BO470" t="e">
        <f t="shared" si="166"/>
        <v>#DIV/0!</v>
      </c>
      <c r="BP470">
        <v>0</v>
      </c>
      <c r="BQ470">
        <v>0</v>
      </c>
      <c r="BR470">
        <v>0</v>
      </c>
      <c r="BS470">
        <v>0</v>
      </c>
      <c r="BT470">
        <v>0</v>
      </c>
      <c r="BU470" t="e">
        <f t="shared" si="167"/>
        <v>#DIV/0!</v>
      </c>
      <c r="BV470">
        <v>0</v>
      </c>
    </row>
    <row r="471" spans="2:74">
      <c r="B471" t="s">
        <v>783</v>
      </c>
      <c r="C471">
        <v>0</v>
      </c>
      <c r="D471">
        <v>0</v>
      </c>
      <c r="E471">
        <v>0</v>
      </c>
      <c r="F471">
        <v>0</v>
      </c>
      <c r="G471" t="e">
        <f t="shared" si="156"/>
        <v>#DIV/0!</v>
      </c>
      <c r="H471">
        <v>0</v>
      </c>
      <c r="I471">
        <v>0</v>
      </c>
      <c r="J471">
        <v>0</v>
      </c>
      <c r="K471">
        <v>0</v>
      </c>
      <c r="L471">
        <v>0</v>
      </c>
      <c r="M471" t="e">
        <f t="shared" si="157"/>
        <v>#DIV/0!</v>
      </c>
      <c r="N471">
        <v>0</v>
      </c>
      <c r="O471">
        <v>0</v>
      </c>
      <c r="P471">
        <v>0</v>
      </c>
      <c r="Q471">
        <v>0</v>
      </c>
      <c r="R471">
        <v>0</v>
      </c>
      <c r="S471" t="e">
        <f t="shared" si="158"/>
        <v>#DIV/0!</v>
      </c>
      <c r="T471">
        <v>0</v>
      </c>
      <c r="U471">
        <v>0</v>
      </c>
      <c r="V471">
        <v>0</v>
      </c>
      <c r="W471">
        <v>0</v>
      </c>
      <c r="X471">
        <v>0</v>
      </c>
      <c r="Y471" t="e">
        <f t="shared" si="159"/>
        <v>#DIV/0!</v>
      </c>
      <c r="Z471">
        <v>0</v>
      </c>
      <c r="AA471">
        <v>0</v>
      </c>
      <c r="AB471">
        <v>0</v>
      </c>
      <c r="AC471">
        <v>0</v>
      </c>
      <c r="AD471">
        <v>0</v>
      </c>
      <c r="AE471" t="e">
        <f t="shared" si="160"/>
        <v>#DIV/0!</v>
      </c>
      <c r="AF471">
        <v>0</v>
      </c>
      <c r="AG471">
        <v>0</v>
      </c>
      <c r="AH471">
        <v>0</v>
      </c>
      <c r="AI471">
        <v>0</v>
      </c>
      <c r="AJ471">
        <v>0</v>
      </c>
      <c r="AK471" t="e">
        <f t="shared" si="161"/>
        <v>#DIV/0!</v>
      </c>
      <c r="AL471">
        <v>0</v>
      </c>
      <c r="AM471">
        <v>0</v>
      </c>
      <c r="AN471">
        <v>0</v>
      </c>
      <c r="AO471">
        <v>0</v>
      </c>
      <c r="AP471">
        <v>0</v>
      </c>
      <c r="AQ471" t="e">
        <f t="shared" si="162"/>
        <v>#DIV/0!</v>
      </c>
      <c r="AR471">
        <v>0</v>
      </c>
      <c r="AS471">
        <v>0</v>
      </c>
      <c r="AT471">
        <v>0</v>
      </c>
      <c r="AU471">
        <v>0</v>
      </c>
      <c r="AV471">
        <v>0</v>
      </c>
      <c r="AW471" t="e">
        <f t="shared" si="163"/>
        <v>#DIV/0!</v>
      </c>
      <c r="AX471">
        <v>0</v>
      </c>
      <c r="AY471">
        <v>0</v>
      </c>
      <c r="AZ471">
        <v>0</v>
      </c>
      <c r="BA471">
        <v>0</v>
      </c>
      <c r="BB471">
        <v>0</v>
      </c>
      <c r="BC471" t="e">
        <f t="shared" si="164"/>
        <v>#DIV/0!</v>
      </c>
      <c r="BD471">
        <v>0</v>
      </c>
      <c r="BE471">
        <v>0</v>
      </c>
      <c r="BF471">
        <v>0</v>
      </c>
      <c r="BG471">
        <v>0</v>
      </c>
      <c r="BH471">
        <v>0</v>
      </c>
      <c r="BI471" t="e">
        <f t="shared" si="165"/>
        <v>#DIV/0!</v>
      </c>
      <c r="BJ471">
        <v>0</v>
      </c>
      <c r="BK471">
        <v>0</v>
      </c>
      <c r="BL471">
        <v>0</v>
      </c>
      <c r="BM471">
        <v>0</v>
      </c>
      <c r="BN471">
        <v>0</v>
      </c>
      <c r="BO471" t="e">
        <f t="shared" si="166"/>
        <v>#DIV/0!</v>
      </c>
      <c r="BP471">
        <v>0</v>
      </c>
      <c r="BQ471">
        <v>0</v>
      </c>
      <c r="BR471">
        <v>0</v>
      </c>
      <c r="BS471">
        <v>0</v>
      </c>
      <c r="BT471">
        <v>0</v>
      </c>
      <c r="BU471" t="e">
        <f t="shared" si="167"/>
        <v>#DIV/0!</v>
      </c>
      <c r="BV471">
        <v>0</v>
      </c>
    </row>
    <row r="472" spans="2:74">
      <c r="B472" t="s">
        <v>292</v>
      </c>
      <c r="C472">
        <v>0</v>
      </c>
      <c r="D472">
        <v>0</v>
      </c>
      <c r="E472">
        <v>0</v>
      </c>
      <c r="F472">
        <v>0</v>
      </c>
      <c r="G472" t="e">
        <f t="shared" si="156"/>
        <v>#DIV/0!</v>
      </c>
      <c r="H472">
        <v>0</v>
      </c>
      <c r="I472">
        <v>0</v>
      </c>
      <c r="J472">
        <v>0</v>
      </c>
      <c r="K472">
        <v>0</v>
      </c>
      <c r="L472">
        <v>0</v>
      </c>
      <c r="M472" t="e">
        <f t="shared" si="157"/>
        <v>#DIV/0!</v>
      </c>
      <c r="N472">
        <v>0</v>
      </c>
      <c r="O472">
        <v>0</v>
      </c>
      <c r="P472">
        <v>0</v>
      </c>
      <c r="Q472">
        <v>0</v>
      </c>
      <c r="R472">
        <v>0</v>
      </c>
      <c r="S472" t="e">
        <f t="shared" si="158"/>
        <v>#DIV/0!</v>
      </c>
      <c r="T472">
        <v>0</v>
      </c>
      <c r="U472">
        <v>0</v>
      </c>
      <c r="V472">
        <v>0</v>
      </c>
      <c r="W472">
        <v>0</v>
      </c>
      <c r="X472">
        <v>0</v>
      </c>
      <c r="Y472" t="e">
        <f t="shared" si="159"/>
        <v>#DIV/0!</v>
      </c>
      <c r="Z472">
        <v>0</v>
      </c>
      <c r="AA472">
        <v>0</v>
      </c>
      <c r="AB472">
        <v>0</v>
      </c>
      <c r="AC472">
        <v>0</v>
      </c>
      <c r="AD472">
        <v>0</v>
      </c>
      <c r="AE472" t="e">
        <f t="shared" si="160"/>
        <v>#DIV/0!</v>
      </c>
      <c r="AF472">
        <v>0</v>
      </c>
      <c r="AG472">
        <v>0</v>
      </c>
      <c r="AH472">
        <v>0</v>
      </c>
      <c r="AI472">
        <v>0</v>
      </c>
      <c r="AJ472">
        <v>0</v>
      </c>
      <c r="AK472" t="e">
        <f t="shared" si="161"/>
        <v>#DIV/0!</v>
      </c>
      <c r="AL472">
        <v>0</v>
      </c>
      <c r="AM472">
        <v>0</v>
      </c>
      <c r="AN472">
        <v>0</v>
      </c>
      <c r="AO472">
        <v>0</v>
      </c>
      <c r="AP472">
        <v>0</v>
      </c>
      <c r="AQ472" t="e">
        <f t="shared" si="162"/>
        <v>#DIV/0!</v>
      </c>
      <c r="AR472">
        <v>0</v>
      </c>
      <c r="AS472">
        <v>0</v>
      </c>
      <c r="AT472">
        <v>0</v>
      </c>
      <c r="AU472">
        <v>0</v>
      </c>
      <c r="AV472">
        <v>0</v>
      </c>
      <c r="AW472" t="e">
        <f t="shared" si="163"/>
        <v>#DIV/0!</v>
      </c>
      <c r="AX472">
        <v>0</v>
      </c>
      <c r="AY472">
        <v>0</v>
      </c>
      <c r="AZ472">
        <v>0</v>
      </c>
      <c r="BA472">
        <v>0</v>
      </c>
      <c r="BB472">
        <v>0</v>
      </c>
      <c r="BC472" t="e">
        <f t="shared" si="164"/>
        <v>#DIV/0!</v>
      </c>
      <c r="BD472">
        <v>0</v>
      </c>
      <c r="BE472">
        <v>0</v>
      </c>
      <c r="BF472">
        <v>0</v>
      </c>
      <c r="BG472">
        <v>0</v>
      </c>
      <c r="BH472">
        <v>0</v>
      </c>
      <c r="BI472" t="e">
        <f t="shared" si="165"/>
        <v>#DIV/0!</v>
      </c>
      <c r="BJ472">
        <v>0</v>
      </c>
      <c r="BK472">
        <v>0</v>
      </c>
      <c r="BL472">
        <v>0</v>
      </c>
      <c r="BM472">
        <v>0</v>
      </c>
      <c r="BN472">
        <v>0</v>
      </c>
      <c r="BO472" t="e">
        <f t="shared" si="166"/>
        <v>#DIV/0!</v>
      </c>
      <c r="BP472">
        <v>0</v>
      </c>
      <c r="BQ472">
        <v>0</v>
      </c>
      <c r="BR472">
        <v>0</v>
      </c>
      <c r="BS472">
        <v>0</v>
      </c>
      <c r="BT472">
        <v>0</v>
      </c>
      <c r="BU472" t="e">
        <f t="shared" si="167"/>
        <v>#DIV/0!</v>
      </c>
      <c r="BV472">
        <v>0</v>
      </c>
    </row>
    <row r="473" spans="2:74">
      <c r="B473" t="s">
        <v>784</v>
      </c>
      <c r="C473">
        <v>0</v>
      </c>
      <c r="D473">
        <v>0</v>
      </c>
      <c r="E473">
        <v>0</v>
      </c>
      <c r="F473">
        <v>0</v>
      </c>
      <c r="G473" t="e">
        <f t="shared" si="156"/>
        <v>#DIV/0!</v>
      </c>
      <c r="H473">
        <v>0</v>
      </c>
      <c r="I473">
        <v>0</v>
      </c>
      <c r="J473">
        <v>0</v>
      </c>
      <c r="K473">
        <v>0</v>
      </c>
      <c r="L473">
        <v>0</v>
      </c>
      <c r="M473" t="e">
        <f t="shared" si="157"/>
        <v>#DIV/0!</v>
      </c>
      <c r="N473">
        <v>0</v>
      </c>
      <c r="O473">
        <v>0</v>
      </c>
      <c r="P473">
        <v>0</v>
      </c>
      <c r="Q473">
        <v>0</v>
      </c>
      <c r="R473">
        <v>0</v>
      </c>
      <c r="S473" t="e">
        <f t="shared" si="158"/>
        <v>#DIV/0!</v>
      </c>
      <c r="T473">
        <v>0</v>
      </c>
      <c r="U473">
        <v>0</v>
      </c>
      <c r="V473">
        <v>0</v>
      </c>
      <c r="W473">
        <v>0</v>
      </c>
      <c r="X473">
        <v>0</v>
      </c>
      <c r="Y473" t="e">
        <f t="shared" si="159"/>
        <v>#DIV/0!</v>
      </c>
      <c r="Z473">
        <v>0</v>
      </c>
      <c r="AA473">
        <v>0</v>
      </c>
      <c r="AB473">
        <v>0</v>
      </c>
      <c r="AC473">
        <v>0</v>
      </c>
      <c r="AD473">
        <v>0</v>
      </c>
      <c r="AE473" t="e">
        <f t="shared" si="160"/>
        <v>#DIV/0!</v>
      </c>
      <c r="AF473">
        <v>0</v>
      </c>
      <c r="AG473">
        <v>0</v>
      </c>
      <c r="AH473">
        <v>0</v>
      </c>
      <c r="AI473">
        <v>0</v>
      </c>
      <c r="AJ473">
        <v>0</v>
      </c>
      <c r="AK473" t="e">
        <f t="shared" si="161"/>
        <v>#DIV/0!</v>
      </c>
      <c r="AL473">
        <v>0</v>
      </c>
      <c r="AM473">
        <v>0</v>
      </c>
      <c r="AN473">
        <v>0</v>
      </c>
      <c r="AO473">
        <v>0</v>
      </c>
      <c r="AP473">
        <v>0</v>
      </c>
      <c r="AQ473" t="e">
        <f t="shared" si="162"/>
        <v>#DIV/0!</v>
      </c>
      <c r="AR473">
        <v>0</v>
      </c>
      <c r="AS473">
        <v>0</v>
      </c>
      <c r="AT473">
        <v>0</v>
      </c>
      <c r="AU473">
        <v>0</v>
      </c>
      <c r="AV473">
        <v>0</v>
      </c>
      <c r="AW473" t="e">
        <f t="shared" si="163"/>
        <v>#DIV/0!</v>
      </c>
      <c r="AX473">
        <v>0</v>
      </c>
      <c r="AY473">
        <v>0</v>
      </c>
      <c r="AZ473">
        <v>0</v>
      </c>
      <c r="BA473">
        <v>0</v>
      </c>
      <c r="BB473">
        <v>0</v>
      </c>
      <c r="BC473" t="e">
        <f t="shared" si="164"/>
        <v>#DIV/0!</v>
      </c>
      <c r="BD473">
        <v>0</v>
      </c>
      <c r="BE473">
        <v>0</v>
      </c>
      <c r="BF473">
        <v>0</v>
      </c>
      <c r="BG473">
        <v>0</v>
      </c>
      <c r="BH473">
        <v>0</v>
      </c>
      <c r="BI473" t="e">
        <f t="shared" si="165"/>
        <v>#DIV/0!</v>
      </c>
      <c r="BJ473">
        <v>0</v>
      </c>
      <c r="BK473">
        <v>0</v>
      </c>
      <c r="BL473">
        <v>0</v>
      </c>
      <c r="BM473">
        <v>0</v>
      </c>
      <c r="BN473">
        <v>0</v>
      </c>
      <c r="BO473" t="e">
        <f t="shared" si="166"/>
        <v>#DIV/0!</v>
      </c>
      <c r="BP473">
        <v>0</v>
      </c>
      <c r="BQ473">
        <v>0</v>
      </c>
      <c r="BR473">
        <v>0</v>
      </c>
      <c r="BS473">
        <v>0</v>
      </c>
      <c r="BT473">
        <v>0</v>
      </c>
      <c r="BU473" t="e">
        <f t="shared" si="167"/>
        <v>#DIV/0!</v>
      </c>
      <c r="BV473">
        <v>0</v>
      </c>
    </row>
    <row r="474" spans="2:74">
      <c r="B474" t="s">
        <v>184</v>
      </c>
      <c r="C474">
        <v>0</v>
      </c>
      <c r="D474">
        <v>0</v>
      </c>
      <c r="E474">
        <v>0</v>
      </c>
      <c r="F474">
        <v>0</v>
      </c>
      <c r="G474" t="e">
        <f t="shared" si="156"/>
        <v>#DIV/0!</v>
      </c>
      <c r="H474">
        <v>0</v>
      </c>
      <c r="I474">
        <v>0</v>
      </c>
      <c r="J474">
        <v>0</v>
      </c>
      <c r="K474">
        <v>0</v>
      </c>
      <c r="L474">
        <v>0</v>
      </c>
      <c r="M474" t="e">
        <f t="shared" si="157"/>
        <v>#DIV/0!</v>
      </c>
      <c r="N474">
        <v>0</v>
      </c>
      <c r="O474">
        <v>0</v>
      </c>
      <c r="P474">
        <v>0</v>
      </c>
      <c r="Q474">
        <v>0</v>
      </c>
      <c r="R474">
        <v>0</v>
      </c>
      <c r="S474" t="e">
        <f t="shared" si="158"/>
        <v>#DIV/0!</v>
      </c>
      <c r="T474">
        <v>0</v>
      </c>
      <c r="U474">
        <v>0</v>
      </c>
      <c r="V474">
        <v>0</v>
      </c>
      <c r="W474">
        <v>0</v>
      </c>
      <c r="X474">
        <v>0</v>
      </c>
      <c r="Y474" t="e">
        <f t="shared" si="159"/>
        <v>#DIV/0!</v>
      </c>
      <c r="Z474">
        <v>0</v>
      </c>
      <c r="AA474">
        <v>0</v>
      </c>
      <c r="AB474">
        <v>0</v>
      </c>
      <c r="AC474">
        <v>0</v>
      </c>
      <c r="AD474">
        <v>0</v>
      </c>
      <c r="AE474" t="e">
        <f t="shared" si="160"/>
        <v>#DIV/0!</v>
      </c>
      <c r="AF474">
        <v>0</v>
      </c>
      <c r="AG474">
        <v>0</v>
      </c>
      <c r="AH474">
        <v>0</v>
      </c>
      <c r="AI474">
        <v>0</v>
      </c>
      <c r="AJ474">
        <v>0</v>
      </c>
      <c r="AK474" t="e">
        <f t="shared" si="161"/>
        <v>#DIV/0!</v>
      </c>
      <c r="AL474">
        <v>0</v>
      </c>
      <c r="AM474">
        <v>0</v>
      </c>
      <c r="AN474">
        <v>0</v>
      </c>
      <c r="AO474">
        <v>0</v>
      </c>
      <c r="AP474">
        <v>0</v>
      </c>
      <c r="AQ474" t="e">
        <f t="shared" si="162"/>
        <v>#DIV/0!</v>
      </c>
      <c r="AR474">
        <v>0</v>
      </c>
      <c r="AS474">
        <v>0</v>
      </c>
      <c r="AT474">
        <v>0</v>
      </c>
      <c r="AU474">
        <v>0</v>
      </c>
      <c r="AV474">
        <v>0</v>
      </c>
      <c r="AW474" t="e">
        <f t="shared" si="163"/>
        <v>#DIV/0!</v>
      </c>
      <c r="AX474">
        <v>0</v>
      </c>
      <c r="AY474">
        <v>0</v>
      </c>
      <c r="AZ474">
        <v>0</v>
      </c>
      <c r="BA474">
        <v>0</v>
      </c>
      <c r="BB474">
        <v>0</v>
      </c>
      <c r="BC474" t="e">
        <f t="shared" si="164"/>
        <v>#DIV/0!</v>
      </c>
      <c r="BD474">
        <v>0</v>
      </c>
      <c r="BE474">
        <v>0</v>
      </c>
      <c r="BF474">
        <v>0</v>
      </c>
      <c r="BG474">
        <v>0</v>
      </c>
      <c r="BH474">
        <v>0</v>
      </c>
      <c r="BI474" t="e">
        <f t="shared" si="165"/>
        <v>#DIV/0!</v>
      </c>
      <c r="BJ474">
        <v>0</v>
      </c>
      <c r="BK474">
        <v>0</v>
      </c>
      <c r="BL474">
        <v>0</v>
      </c>
      <c r="BM474">
        <v>0</v>
      </c>
      <c r="BN474">
        <v>0</v>
      </c>
      <c r="BO474" t="e">
        <f t="shared" si="166"/>
        <v>#DIV/0!</v>
      </c>
      <c r="BP474">
        <v>0</v>
      </c>
      <c r="BQ474">
        <v>0</v>
      </c>
      <c r="BR474">
        <v>0</v>
      </c>
      <c r="BS474">
        <v>0</v>
      </c>
      <c r="BT474">
        <v>0</v>
      </c>
      <c r="BU474" t="e">
        <f t="shared" si="167"/>
        <v>#DIV/0!</v>
      </c>
      <c r="BV474">
        <v>0</v>
      </c>
    </row>
    <row r="475" spans="2:74">
      <c r="B475" t="s">
        <v>293</v>
      </c>
      <c r="C475">
        <v>0</v>
      </c>
      <c r="D475">
        <v>0</v>
      </c>
      <c r="E475">
        <v>0</v>
      </c>
      <c r="F475">
        <v>0</v>
      </c>
      <c r="G475" t="e">
        <f t="shared" ref="G475:G483" si="168">F475/E475</f>
        <v>#DIV/0!</v>
      </c>
      <c r="H475">
        <v>0</v>
      </c>
      <c r="I475">
        <v>0</v>
      </c>
      <c r="J475">
        <v>0</v>
      </c>
      <c r="K475">
        <v>0</v>
      </c>
      <c r="L475">
        <v>0</v>
      </c>
      <c r="M475" t="e">
        <f t="shared" ref="M475:M483" si="169">L475/K475</f>
        <v>#DIV/0!</v>
      </c>
      <c r="N475">
        <v>0</v>
      </c>
      <c r="O475">
        <v>0</v>
      </c>
      <c r="P475">
        <v>0</v>
      </c>
      <c r="Q475">
        <v>0</v>
      </c>
      <c r="R475">
        <v>0</v>
      </c>
      <c r="S475" t="e">
        <f t="shared" ref="S475:S483" si="170">R475/Q475</f>
        <v>#DIV/0!</v>
      </c>
      <c r="T475">
        <v>0</v>
      </c>
      <c r="U475">
        <v>0</v>
      </c>
      <c r="V475">
        <v>0</v>
      </c>
      <c r="W475">
        <v>0</v>
      </c>
      <c r="X475">
        <v>0</v>
      </c>
      <c r="Y475" t="e">
        <f t="shared" ref="Y475:Y483" si="171">X475/W475</f>
        <v>#DIV/0!</v>
      </c>
      <c r="Z475">
        <v>0</v>
      </c>
      <c r="AA475">
        <v>0</v>
      </c>
      <c r="AB475">
        <v>0</v>
      </c>
      <c r="AC475">
        <v>0</v>
      </c>
      <c r="AD475">
        <v>0</v>
      </c>
      <c r="AE475" t="e">
        <f t="shared" ref="AE475:AE483" si="172">AD475/AC475</f>
        <v>#DIV/0!</v>
      </c>
      <c r="AF475">
        <v>0</v>
      </c>
      <c r="AG475">
        <v>0</v>
      </c>
      <c r="AH475">
        <v>0</v>
      </c>
      <c r="AI475">
        <v>0</v>
      </c>
      <c r="AJ475">
        <v>0</v>
      </c>
      <c r="AK475" t="e">
        <f t="shared" ref="AK475:AK483" si="173">AJ475/AI475</f>
        <v>#DIV/0!</v>
      </c>
      <c r="AL475">
        <v>0</v>
      </c>
      <c r="AM475">
        <v>0</v>
      </c>
      <c r="AN475">
        <v>0</v>
      </c>
      <c r="AO475">
        <v>0</v>
      </c>
      <c r="AP475">
        <v>0</v>
      </c>
      <c r="AQ475" t="e">
        <f t="shared" ref="AQ475:AQ483" si="174">AP475/AO475</f>
        <v>#DIV/0!</v>
      </c>
      <c r="AR475">
        <v>0</v>
      </c>
      <c r="AS475">
        <v>0</v>
      </c>
      <c r="AT475">
        <v>0</v>
      </c>
      <c r="AU475">
        <v>0</v>
      </c>
      <c r="AV475">
        <v>0</v>
      </c>
      <c r="AW475" t="e">
        <f t="shared" ref="AW475:AW483" si="175">AV475/AU475</f>
        <v>#DIV/0!</v>
      </c>
      <c r="AX475">
        <v>0</v>
      </c>
      <c r="AY475">
        <v>0</v>
      </c>
      <c r="AZ475">
        <v>0</v>
      </c>
      <c r="BA475">
        <v>0</v>
      </c>
      <c r="BB475">
        <v>0</v>
      </c>
      <c r="BC475" t="e">
        <f t="shared" ref="BC475:BC483" si="176">BB475/BA475</f>
        <v>#DIV/0!</v>
      </c>
      <c r="BD475">
        <v>0</v>
      </c>
      <c r="BE475">
        <v>0</v>
      </c>
      <c r="BF475">
        <v>0</v>
      </c>
      <c r="BG475">
        <v>0</v>
      </c>
      <c r="BH475">
        <v>0</v>
      </c>
      <c r="BI475" t="e">
        <f t="shared" ref="BI475:BI483" si="177">BH475/BG475</f>
        <v>#DIV/0!</v>
      </c>
      <c r="BJ475">
        <v>0</v>
      </c>
      <c r="BK475">
        <v>0</v>
      </c>
      <c r="BL475">
        <v>0</v>
      </c>
      <c r="BM475">
        <v>0</v>
      </c>
      <c r="BN475">
        <v>0</v>
      </c>
      <c r="BO475" t="e">
        <f t="shared" ref="BO475:BO483" si="178">BN475/BM475</f>
        <v>#DIV/0!</v>
      </c>
      <c r="BP475">
        <v>0</v>
      </c>
      <c r="BQ475">
        <v>0</v>
      </c>
      <c r="BR475">
        <v>0</v>
      </c>
      <c r="BS475">
        <v>0</v>
      </c>
      <c r="BT475">
        <v>0</v>
      </c>
      <c r="BU475" t="e">
        <f t="shared" ref="BU475:BU483" si="179">BT475/BS475</f>
        <v>#DIV/0!</v>
      </c>
      <c r="BV475">
        <v>0</v>
      </c>
    </row>
    <row r="476" spans="2:74">
      <c r="B476" t="s">
        <v>179</v>
      </c>
      <c r="C476">
        <v>0</v>
      </c>
      <c r="D476">
        <v>0</v>
      </c>
      <c r="E476">
        <v>0</v>
      </c>
      <c r="F476">
        <v>0</v>
      </c>
      <c r="G476" t="e">
        <f t="shared" si="168"/>
        <v>#DIV/0!</v>
      </c>
      <c r="H476">
        <v>0</v>
      </c>
      <c r="I476">
        <v>0</v>
      </c>
      <c r="J476">
        <v>0</v>
      </c>
      <c r="K476">
        <v>0</v>
      </c>
      <c r="L476">
        <v>0</v>
      </c>
      <c r="M476" t="e">
        <f t="shared" si="169"/>
        <v>#DIV/0!</v>
      </c>
      <c r="N476">
        <v>0</v>
      </c>
      <c r="O476">
        <v>0</v>
      </c>
      <c r="P476">
        <v>0</v>
      </c>
      <c r="Q476">
        <v>0</v>
      </c>
      <c r="R476">
        <v>0</v>
      </c>
      <c r="S476" t="e">
        <f t="shared" si="170"/>
        <v>#DIV/0!</v>
      </c>
      <c r="T476">
        <v>0</v>
      </c>
      <c r="U476">
        <v>0</v>
      </c>
      <c r="V476">
        <v>0</v>
      </c>
      <c r="W476">
        <v>0</v>
      </c>
      <c r="X476">
        <v>0</v>
      </c>
      <c r="Y476" t="e">
        <f t="shared" si="171"/>
        <v>#DIV/0!</v>
      </c>
      <c r="Z476">
        <v>0</v>
      </c>
      <c r="AA476">
        <v>0</v>
      </c>
      <c r="AB476">
        <v>0</v>
      </c>
      <c r="AC476">
        <v>0</v>
      </c>
      <c r="AD476">
        <v>0</v>
      </c>
      <c r="AE476" t="e">
        <f t="shared" si="172"/>
        <v>#DIV/0!</v>
      </c>
      <c r="AF476">
        <v>0</v>
      </c>
      <c r="AG476">
        <v>0</v>
      </c>
      <c r="AH476">
        <v>0</v>
      </c>
      <c r="AI476">
        <v>0</v>
      </c>
      <c r="AJ476">
        <v>0</v>
      </c>
      <c r="AK476" t="e">
        <f t="shared" si="173"/>
        <v>#DIV/0!</v>
      </c>
      <c r="AL476">
        <v>0</v>
      </c>
      <c r="AM476">
        <v>0</v>
      </c>
      <c r="AN476">
        <v>0</v>
      </c>
      <c r="AO476">
        <v>0</v>
      </c>
      <c r="AP476">
        <v>0</v>
      </c>
      <c r="AQ476" t="e">
        <f t="shared" si="174"/>
        <v>#DIV/0!</v>
      </c>
      <c r="AR476">
        <v>0</v>
      </c>
      <c r="AS476">
        <v>0</v>
      </c>
      <c r="AT476">
        <v>0</v>
      </c>
      <c r="AU476">
        <v>0</v>
      </c>
      <c r="AV476">
        <v>0</v>
      </c>
      <c r="AW476" t="e">
        <f t="shared" si="175"/>
        <v>#DIV/0!</v>
      </c>
      <c r="AX476">
        <v>0</v>
      </c>
      <c r="AY476">
        <v>0</v>
      </c>
      <c r="AZ476">
        <v>0</v>
      </c>
      <c r="BA476">
        <v>0</v>
      </c>
      <c r="BB476">
        <v>0</v>
      </c>
      <c r="BC476" t="e">
        <f t="shared" si="176"/>
        <v>#DIV/0!</v>
      </c>
      <c r="BD476">
        <v>0</v>
      </c>
      <c r="BE476">
        <v>0</v>
      </c>
      <c r="BF476">
        <v>0</v>
      </c>
      <c r="BG476">
        <v>0</v>
      </c>
      <c r="BH476">
        <v>0</v>
      </c>
      <c r="BI476" t="e">
        <f t="shared" si="177"/>
        <v>#DIV/0!</v>
      </c>
      <c r="BJ476">
        <v>0</v>
      </c>
      <c r="BK476">
        <v>0</v>
      </c>
      <c r="BL476">
        <v>0</v>
      </c>
      <c r="BM476">
        <v>0</v>
      </c>
      <c r="BN476">
        <v>0</v>
      </c>
      <c r="BO476" t="e">
        <f t="shared" si="178"/>
        <v>#DIV/0!</v>
      </c>
      <c r="BP476">
        <v>0</v>
      </c>
      <c r="BQ476">
        <v>0</v>
      </c>
      <c r="BR476">
        <v>0</v>
      </c>
      <c r="BS476">
        <v>0</v>
      </c>
      <c r="BT476">
        <v>0</v>
      </c>
      <c r="BU476" t="e">
        <f t="shared" si="179"/>
        <v>#DIV/0!</v>
      </c>
      <c r="BV476">
        <v>0</v>
      </c>
    </row>
    <row r="477" spans="2:74">
      <c r="B477" t="s">
        <v>785</v>
      </c>
      <c r="C477">
        <v>0</v>
      </c>
      <c r="D477">
        <v>0</v>
      </c>
      <c r="E477">
        <v>0</v>
      </c>
      <c r="F477">
        <v>0</v>
      </c>
      <c r="G477" t="e">
        <f t="shared" si="168"/>
        <v>#DIV/0!</v>
      </c>
      <c r="H477">
        <v>0</v>
      </c>
      <c r="I477">
        <v>0</v>
      </c>
      <c r="J477">
        <v>0</v>
      </c>
      <c r="K477">
        <v>0</v>
      </c>
      <c r="L477">
        <v>0</v>
      </c>
      <c r="M477" t="e">
        <f t="shared" si="169"/>
        <v>#DIV/0!</v>
      </c>
      <c r="N477">
        <v>0</v>
      </c>
      <c r="O477">
        <v>0</v>
      </c>
      <c r="P477">
        <v>0</v>
      </c>
      <c r="Q477">
        <v>0</v>
      </c>
      <c r="R477">
        <v>0</v>
      </c>
      <c r="S477" t="e">
        <f t="shared" si="170"/>
        <v>#DIV/0!</v>
      </c>
      <c r="T477">
        <v>0</v>
      </c>
      <c r="U477">
        <v>0</v>
      </c>
      <c r="V477">
        <v>0</v>
      </c>
      <c r="W477">
        <v>0</v>
      </c>
      <c r="X477">
        <v>0</v>
      </c>
      <c r="Y477" t="e">
        <f t="shared" si="171"/>
        <v>#DIV/0!</v>
      </c>
      <c r="Z477">
        <v>0</v>
      </c>
      <c r="AA477">
        <v>0</v>
      </c>
      <c r="AB477">
        <v>0</v>
      </c>
      <c r="AC477">
        <v>0</v>
      </c>
      <c r="AD477">
        <v>0</v>
      </c>
      <c r="AE477" t="e">
        <f t="shared" si="172"/>
        <v>#DIV/0!</v>
      </c>
      <c r="AF477">
        <v>0</v>
      </c>
      <c r="AG477">
        <v>0</v>
      </c>
      <c r="AH477">
        <v>0</v>
      </c>
      <c r="AI477">
        <v>0</v>
      </c>
      <c r="AJ477">
        <v>0</v>
      </c>
      <c r="AK477" t="e">
        <f t="shared" si="173"/>
        <v>#DIV/0!</v>
      </c>
      <c r="AL477">
        <v>0</v>
      </c>
      <c r="AM477">
        <v>0</v>
      </c>
      <c r="AN477">
        <v>0</v>
      </c>
      <c r="AO477">
        <v>0</v>
      </c>
      <c r="AP477">
        <v>0</v>
      </c>
      <c r="AQ477" t="e">
        <f t="shared" si="174"/>
        <v>#DIV/0!</v>
      </c>
      <c r="AR477">
        <v>0</v>
      </c>
      <c r="AS477">
        <v>0</v>
      </c>
      <c r="AT477">
        <v>0</v>
      </c>
      <c r="AU477">
        <v>0</v>
      </c>
      <c r="AV477">
        <v>0</v>
      </c>
      <c r="AW477" t="e">
        <f t="shared" si="175"/>
        <v>#DIV/0!</v>
      </c>
      <c r="AX477">
        <v>0</v>
      </c>
      <c r="AY477">
        <v>0</v>
      </c>
      <c r="AZ477">
        <v>0</v>
      </c>
      <c r="BA477">
        <v>0</v>
      </c>
      <c r="BB477">
        <v>0</v>
      </c>
      <c r="BC477" t="e">
        <f t="shared" si="176"/>
        <v>#DIV/0!</v>
      </c>
      <c r="BD477">
        <v>0</v>
      </c>
      <c r="BE477">
        <v>0</v>
      </c>
      <c r="BF477">
        <v>0</v>
      </c>
      <c r="BG477">
        <v>0</v>
      </c>
      <c r="BH477">
        <v>0</v>
      </c>
      <c r="BI477" t="e">
        <f t="shared" si="177"/>
        <v>#DIV/0!</v>
      </c>
      <c r="BJ477">
        <v>0</v>
      </c>
      <c r="BK477">
        <v>0</v>
      </c>
      <c r="BL477">
        <v>0</v>
      </c>
      <c r="BM477">
        <v>0</v>
      </c>
      <c r="BN477">
        <v>0</v>
      </c>
      <c r="BO477" t="e">
        <f t="shared" si="178"/>
        <v>#DIV/0!</v>
      </c>
      <c r="BP477">
        <v>0</v>
      </c>
      <c r="BQ477">
        <v>0</v>
      </c>
      <c r="BR477">
        <v>0</v>
      </c>
      <c r="BS477">
        <v>0</v>
      </c>
      <c r="BT477">
        <v>0</v>
      </c>
      <c r="BU477" t="e">
        <f t="shared" si="179"/>
        <v>#DIV/0!</v>
      </c>
      <c r="BV477">
        <v>0</v>
      </c>
    </row>
    <row r="478" spans="2:74">
      <c r="B478" t="s">
        <v>4</v>
      </c>
      <c r="C478">
        <v>0</v>
      </c>
      <c r="D478">
        <v>0</v>
      </c>
      <c r="E478">
        <v>0</v>
      </c>
      <c r="F478">
        <v>0</v>
      </c>
      <c r="G478" t="e">
        <f t="shared" si="168"/>
        <v>#DIV/0!</v>
      </c>
      <c r="H478">
        <v>0</v>
      </c>
      <c r="I478">
        <v>0</v>
      </c>
      <c r="J478">
        <v>0</v>
      </c>
      <c r="K478">
        <v>0</v>
      </c>
      <c r="L478">
        <v>0</v>
      </c>
      <c r="M478" t="e">
        <f t="shared" si="169"/>
        <v>#DIV/0!</v>
      </c>
      <c r="N478">
        <v>0</v>
      </c>
      <c r="O478">
        <v>0</v>
      </c>
      <c r="P478">
        <v>0</v>
      </c>
      <c r="Q478">
        <v>0</v>
      </c>
      <c r="R478">
        <v>0</v>
      </c>
      <c r="S478" t="e">
        <f t="shared" si="170"/>
        <v>#DIV/0!</v>
      </c>
      <c r="T478">
        <v>0</v>
      </c>
      <c r="U478">
        <v>0</v>
      </c>
      <c r="V478">
        <v>0</v>
      </c>
      <c r="W478">
        <v>0</v>
      </c>
      <c r="X478">
        <v>0</v>
      </c>
      <c r="Y478" t="e">
        <f t="shared" si="171"/>
        <v>#DIV/0!</v>
      </c>
      <c r="Z478">
        <v>0</v>
      </c>
      <c r="AA478">
        <v>0</v>
      </c>
      <c r="AB478">
        <v>0</v>
      </c>
      <c r="AC478">
        <v>0</v>
      </c>
      <c r="AD478">
        <v>0</v>
      </c>
      <c r="AE478" t="e">
        <f t="shared" si="172"/>
        <v>#DIV/0!</v>
      </c>
      <c r="AF478">
        <v>0</v>
      </c>
      <c r="AG478">
        <v>0</v>
      </c>
      <c r="AH478">
        <v>0</v>
      </c>
      <c r="AI478">
        <v>0</v>
      </c>
      <c r="AJ478">
        <v>0</v>
      </c>
      <c r="AK478" t="e">
        <f t="shared" si="173"/>
        <v>#DIV/0!</v>
      </c>
      <c r="AL478">
        <v>0</v>
      </c>
      <c r="AM478">
        <v>0</v>
      </c>
      <c r="AN478">
        <v>0</v>
      </c>
      <c r="AO478">
        <v>0</v>
      </c>
      <c r="AP478">
        <v>0</v>
      </c>
      <c r="AQ478" t="e">
        <f t="shared" si="174"/>
        <v>#DIV/0!</v>
      </c>
      <c r="AR478">
        <v>0</v>
      </c>
      <c r="AS478">
        <v>0</v>
      </c>
      <c r="AT478">
        <v>0</v>
      </c>
      <c r="AU478">
        <v>0</v>
      </c>
      <c r="AV478">
        <v>0</v>
      </c>
      <c r="AW478" t="e">
        <f t="shared" si="175"/>
        <v>#DIV/0!</v>
      </c>
      <c r="AX478">
        <v>0</v>
      </c>
      <c r="AY478">
        <v>0</v>
      </c>
      <c r="AZ478">
        <v>0</v>
      </c>
      <c r="BA478">
        <v>0</v>
      </c>
      <c r="BB478">
        <v>0</v>
      </c>
      <c r="BC478" t="e">
        <f t="shared" si="176"/>
        <v>#DIV/0!</v>
      </c>
      <c r="BD478">
        <v>0</v>
      </c>
      <c r="BE478">
        <v>0</v>
      </c>
      <c r="BF478">
        <v>0</v>
      </c>
      <c r="BG478">
        <v>0</v>
      </c>
      <c r="BH478">
        <v>0</v>
      </c>
      <c r="BI478" t="e">
        <f t="shared" si="177"/>
        <v>#DIV/0!</v>
      </c>
      <c r="BJ478">
        <v>0</v>
      </c>
      <c r="BK478">
        <v>0</v>
      </c>
      <c r="BL478">
        <v>0</v>
      </c>
      <c r="BM478">
        <v>0</v>
      </c>
      <c r="BN478">
        <v>0</v>
      </c>
      <c r="BO478" t="e">
        <f t="shared" si="178"/>
        <v>#DIV/0!</v>
      </c>
      <c r="BP478">
        <v>0</v>
      </c>
      <c r="BQ478">
        <v>0</v>
      </c>
      <c r="BR478">
        <v>0</v>
      </c>
      <c r="BS478">
        <v>0</v>
      </c>
      <c r="BT478">
        <v>0</v>
      </c>
      <c r="BU478" t="e">
        <f t="shared" si="179"/>
        <v>#DIV/0!</v>
      </c>
      <c r="BV478">
        <v>0</v>
      </c>
    </row>
    <row r="479" spans="2:74">
      <c r="B479" t="s">
        <v>786</v>
      </c>
      <c r="C479">
        <v>0</v>
      </c>
      <c r="D479">
        <v>0</v>
      </c>
      <c r="E479">
        <v>0</v>
      </c>
      <c r="F479">
        <v>0</v>
      </c>
      <c r="G479" t="e">
        <f t="shared" si="168"/>
        <v>#DIV/0!</v>
      </c>
      <c r="H479">
        <v>0</v>
      </c>
      <c r="I479">
        <v>0</v>
      </c>
      <c r="J479">
        <v>0</v>
      </c>
      <c r="K479">
        <v>0</v>
      </c>
      <c r="L479">
        <v>0</v>
      </c>
      <c r="M479" t="e">
        <f t="shared" si="169"/>
        <v>#DIV/0!</v>
      </c>
      <c r="N479">
        <v>0</v>
      </c>
      <c r="O479">
        <v>0</v>
      </c>
      <c r="P479">
        <v>0</v>
      </c>
      <c r="Q479">
        <v>0</v>
      </c>
      <c r="R479">
        <v>0</v>
      </c>
      <c r="S479" t="e">
        <f t="shared" si="170"/>
        <v>#DIV/0!</v>
      </c>
      <c r="T479">
        <v>0</v>
      </c>
      <c r="U479">
        <v>0</v>
      </c>
      <c r="V479">
        <v>0</v>
      </c>
      <c r="W479">
        <v>0</v>
      </c>
      <c r="X479">
        <v>0</v>
      </c>
      <c r="Y479" t="e">
        <f t="shared" si="171"/>
        <v>#DIV/0!</v>
      </c>
      <c r="Z479">
        <v>0</v>
      </c>
      <c r="AA479">
        <v>0</v>
      </c>
      <c r="AB479">
        <v>0</v>
      </c>
      <c r="AC479">
        <v>0</v>
      </c>
      <c r="AD479">
        <v>0</v>
      </c>
      <c r="AE479" t="e">
        <f t="shared" si="172"/>
        <v>#DIV/0!</v>
      </c>
      <c r="AF479">
        <v>0</v>
      </c>
      <c r="AG479">
        <v>0</v>
      </c>
      <c r="AH479">
        <v>0</v>
      </c>
      <c r="AI479">
        <v>0</v>
      </c>
      <c r="AJ479">
        <v>0</v>
      </c>
      <c r="AK479" t="e">
        <f t="shared" si="173"/>
        <v>#DIV/0!</v>
      </c>
      <c r="AL479">
        <v>0</v>
      </c>
      <c r="AM479">
        <v>0</v>
      </c>
      <c r="AN479">
        <v>0</v>
      </c>
      <c r="AO479">
        <v>0</v>
      </c>
      <c r="AP479">
        <v>0</v>
      </c>
      <c r="AQ479" t="e">
        <f t="shared" si="174"/>
        <v>#DIV/0!</v>
      </c>
      <c r="AR479">
        <v>0</v>
      </c>
      <c r="AS479">
        <v>0</v>
      </c>
      <c r="AT479">
        <v>0</v>
      </c>
      <c r="AU479">
        <v>0</v>
      </c>
      <c r="AV479">
        <v>0</v>
      </c>
      <c r="AW479" t="e">
        <f t="shared" si="175"/>
        <v>#DIV/0!</v>
      </c>
      <c r="AX479">
        <v>0</v>
      </c>
      <c r="AY479">
        <v>0</v>
      </c>
      <c r="AZ479">
        <v>0</v>
      </c>
      <c r="BA479">
        <v>0</v>
      </c>
      <c r="BB479">
        <v>0</v>
      </c>
      <c r="BC479" t="e">
        <f t="shared" si="176"/>
        <v>#DIV/0!</v>
      </c>
      <c r="BD479">
        <v>0</v>
      </c>
      <c r="BE479">
        <v>0</v>
      </c>
      <c r="BF479">
        <v>0</v>
      </c>
      <c r="BG479">
        <v>0</v>
      </c>
      <c r="BH479">
        <v>0</v>
      </c>
      <c r="BI479" t="e">
        <f t="shared" si="177"/>
        <v>#DIV/0!</v>
      </c>
      <c r="BJ479">
        <v>0</v>
      </c>
      <c r="BK479">
        <v>0</v>
      </c>
      <c r="BL479">
        <v>0</v>
      </c>
      <c r="BM479">
        <v>0</v>
      </c>
      <c r="BN479">
        <v>0</v>
      </c>
      <c r="BO479" t="e">
        <f t="shared" si="178"/>
        <v>#DIV/0!</v>
      </c>
      <c r="BP479">
        <v>0</v>
      </c>
      <c r="BQ479">
        <v>0</v>
      </c>
      <c r="BR479">
        <v>0</v>
      </c>
      <c r="BS479">
        <v>0</v>
      </c>
      <c r="BT479">
        <v>0</v>
      </c>
      <c r="BU479" t="e">
        <f t="shared" si="179"/>
        <v>#DIV/0!</v>
      </c>
      <c r="BV479">
        <v>0</v>
      </c>
    </row>
    <row r="480" spans="2:74">
      <c r="B480" t="s">
        <v>190</v>
      </c>
      <c r="C480">
        <v>0</v>
      </c>
      <c r="D480">
        <v>0</v>
      </c>
      <c r="E480">
        <v>0</v>
      </c>
      <c r="F480">
        <v>0</v>
      </c>
      <c r="G480" t="e">
        <f t="shared" si="168"/>
        <v>#DIV/0!</v>
      </c>
      <c r="H480">
        <v>0</v>
      </c>
      <c r="I480">
        <v>0</v>
      </c>
      <c r="J480">
        <v>0</v>
      </c>
      <c r="K480">
        <v>0</v>
      </c>
      <c r="L480">
        <v>0</v>
      </c>
      <c r="M480" t="e">
        <f t="shared" si="169"/>
        <v>#DIV/0!</v>
      </c>
      <c r="N480">
        <v>0</v>
      </c>
      <c r="O480">
        <v>0</v>
      </c>
      <c r="P480">
        <v>0</v>
      </c>
      <c r="Q480">
        <v>0</v>
      </c>
      <c r="R480">
        <v>0</v>
      </c>
      <c r="S480" t="e">
        <f t="shared" si="170"/>
        <v>#DIV/0!</v>
      </c>
      <c r="T480">
        <v>0</v>
      </c>
      <c r="U480">
        <v>0</v>
      </c>
      <c r="V480">
        <v>0</v>
      </c>
      <c r="W480">
        <v>0</v>
      </c>
      <c r="X480">
        <v>0</v>
      </c>
      <c r="Y480" t="e">
        <f t="shared" si="171"/>
        <v>#DIV/0!</v>
      </c>
      <c r="Z480">
        <v>0</v>
      </c>
      <c r="AA480">
        <v>0</v>
      </c>
      <c r="AB480">
        <v>0</v>
      </c>
      <c r="AC480">
        <v>0</v>
      </c>
      <c r="AD480">
        <v>0</v>
      </c>
      <c r="AE480" t="e">
        <f t="shared" si="172"/>
        <v>#DIV/0!</v>
      </c>
      <c r="AF480">
        <v>0</v>
      </c>
      <c r="AG480">
        <v>0</v>
      </c>
      <c r="AH480">
        <v>0</v>
      </c>
      <c r="AI480">
        <v>0</v>
      </c>
      <c r="AJ480">
        <v>0</v>
      </c>
      <c r="AK480" t="e">
        <f t="shared" si="173"/>
        <v>#DIV/0!</v>
      </c>
      <c r="AL480">
        <v>0</v>
      </c>
      <c r="AM480">
        <v>0</v>
      </c>
      <c r="AN480">
        <v>0</v>
      </c>
      <c r="AO480">
        <v>0</v>
      </c>
      <c r="AP480">
        <v>0</v>
      </c>
      <c r="AQ480" t="e">
        <f t="shared" si="174"/>
        <v>#DIV/0!</v>
      </c>
      <c r="AR480">
        <v>0</v>
      </c>
      <c r="AS480">
        <v>0</v>
      </c>
      <c r="AT480">
        <v>0</v>
      </c>
      <c r="AU480">
        <v>0</v>
      </c>
      <c r="AV480">
        <v>0</v>
      </c>
      <c r="AW480" t="e">
        <f t="shared" si="175"/>
        <v>#DIV/0!</v>
      </c>
      <c r="AX480">
        <v>0</v>
      </c>
      <c r="AY480">
        <v>0</v>
      </c>
      <c r="AZ480">
        <v>0</v>
      </c>
      <c r="BA480">
        <v>0</v>
      </c>
      <c r="BB480">
        <v>0</v>
      </c>
      <c r="BC480" t="e">
        <f t="shared" si="176"/>
        <v>#DIV/0!</v>
      </c>
      <c r="BD480">
        <v>0</v>
      </c>
      <c r="BE480">
        <v>0</v>
      </c>
      <c r="BF480">
        <v>0</v>
      </c>
      <c r="BG480">
        <v>0</v>
      </c>
      <c r="BH480">
        <v>0</v>
      </c>
      <c r="BI480" t="e">
        <f t="shared" si="177"/>
        <v>#DIV/0!</v>
      </c>
      <c r="BJ480">
        <v>0</v>
      </c>
      <c r="BK480">
        <v>0</v>
      </c>
      <c r="BL480">
        <v>0</v>
      </c>
      <c r="BM480">
        <v>0</v>
      </c>
      <c r="BN480">
        <v>0</v>
      </c>
      <c r="BO480" t="e">
        <f t="shared" si="178"/>
        <v>#DIV/0!</v>
      </c>
      <c r="BP480">
        <v>0</v>
      </c>
      <c r="BQ480">
        <v>0</v>
      </c>
      <c r="BR480">
        <v>0</v>
      </c>
      <c r="BS480">
        <v>0</v>
      </c>
      <c r="BT480">
        <v>0</v>
      </c>
      <c r="BU480" t="e">
        <f t="shared" si="179"/>
        <v>#DIV/0!</v>
      </c>
      <c r="BV480">
        <v>0</v>
      </c>
    </row>
    <row r="481" spans="2:74">
      <c r="B481" t="s">
        <v>162</v>
      </c>
      <c r="C481">
        <v>0</v>
      </c>
      <c r="D481">
        <v>0</v>
      </c>
      <c r="E481">
        <v>0</v>
      </c>
      <c r="F481">
        <v>0</v>
      </c>
      <c r="G481" t="e">
        <f t="shared" si="168"/>
        <v>#DIV/0!</v>
      </c>
      <c r="H481">
        <v>0</v>
      </c>
      <c r="I481">
        <v>0</v>
      </c>
      <c r="J481">
        <v>0</v>
      </c>
      <c r="K481">
        <v>0</v>
      </c>
      <c r="L481">
        <v>0</v>
      </c>
      <c r="M481" t="e">
        <f t="shared" si="169"/>
        <v>#DIV/0!</v>
      </c>
      <c r="N481">
        <v>0</v>
      </c>
      <c r="O481">
        <v>0</v>
      </c>
      <c r="P481">
        <v>0</v>
      </c>
      <c r="Q481">
        <v>0</v>
      </c>
      <c r="R481">
        <v>0</v>
      </c>
      <c r="S481" t="e">
        <f t="shared" si="170"/>
        <v>#DIV/0!</v>
      </c>
      <c r="T481">
        <v>0</v>
      </c>
      <c r="U481">
        <v>0</v>
      </c>
      <c r="V481">
        <v>0</v>
      </c>
      <c r="W481">
        <v>0</v>
      </c>
      <c r="X481">
        <v>0</v>
      </c>
      <c r="Y481" t="e">
        <f t="shared" si="171"/>
        <v>#DIV/0!</v>
      </c>
      <c r="Z481">
        <v>0</v>
      </c>
      <c r="AA481">
        <v>0</v>
      </c>
      <c r="AB481">
        <v>0</v>
      </c>
      <c r="AC481">
        <v>0</v>
      </c>
      <c r="AD481">
        <v>0</v>
      </c>
      <c r="AE481" t="e">
        <f t="shared" si="172"/>
        <v>#DIV/0!</v>
      </c>
      <c r="AF481">
        <v>0</v>
      </c>
      <c r="AG481">
        <v>0</v>
      </c>
      <c r="AH481">
        <v>0</v>
      </c>
      <c r="AI481">
        <v>0</v>
      </c>
      <c r="AJ481">
        <v>0</v>
      </c>
      <c r="AK481" t="e">
        <f t="shared" si="173"/>
        <v>#DIV/0!</v>
      </c>
      <c r="AL481">
        <v>0</v>
      </c>
      <c r="AM481">
        <v>0</v>
      </c>
      <c r="AN481">
        <v>0</v>
      </c>
      <c r="AO481">
        <v>0</v>
      </c>
      <c r="AP481">
        <v>0</v>
      </c>
      <c r="AQ481" t="e">
        <f t="shared" si="174"/>
        <v>#DIV/0!</v>
      </c>
      <c r="AR481">
        <v>0</v>
      </c>
      <c r="AS481">
        <v>0</v>
      </c>
      <c r="AT481">
        <v>0</v>
      </c>
      <c r="AU481">
        <v>0</v>
      </c>
      <c r="AV481">
        <v>0</v>
      </c>
      <c r="AW481" t="e">
        <f t="shared" si="175"/>
        <v>#DIV/0!</v>
      </c>
      <c r="AX481">
        <v>0</v>
      </c>
      <c r="AY481">
        <v>0</v>
      </c>
      <c r="AZ481">
        <v>0</v>
      </c>
      <c r="BA481">
        <v>0</v>
      </c>
      <c r="BB481">
        <v>0</v>
      </c>
      <c r="BC481" t="e">
        <f t="shared" si="176"/>
        <v>#DIV/0!</v>
      </c>
      <c r="BD481">
        <v>0</v>
      </c>
      <c r="BE481">
        <v>0</v>
      </c>
      <c r="BF481">
        <v>0</v>
      </c>
      <c r="BG481">
        <v>0</v>
      </c>
      <c r="BH481">
        <v>0</v>
      </c>
      <c r="BI481" t="e">
        <f t="shared" si="177"/>
        <v>#DIV/0!</v>
      </c>
      <c r="BJ481">
        <v>0</v>
      </c>
      <c r="BK481">
        <v>0</v>
      </c>
      <c r="BL481">
        <v>0</v>
      </c>
      <c r="BM481">
        <v>0</v>
      </c>
      <c r="BN481">
        <v>0</v>
      </c>
      <c r="BO481" t="e">
        <f t="shared" si="178"/>
        <v>#DIV/0!</v>
      </c>
      <c r="BP481">
        <v>0</v>
      </c>
      <c r="BQ481">
        <v>0</v>
      </c>
      <c r="BR481">
        <v>0</v>
      </c>
      <c r="BS481">
        <v>0</v>
      </c>
      <c r="BT481">
        <v>0</v>
      </c>
      <c r="BU481" t="e">
        <f t="shared" si="179"/>
        <v>#DIV/0!</v>
      </c>
      <c r="BV481">
        <v>0</v>
      </c>
    </row>
    <row r="482" spans="2:74">
      <c r="B482" t="s">
        <v>787</v>
      </c>
      <c r="C482">
        <v>0</v>
      </c>
      <c r="D482">
        <v>0</v>
      </c>
      <c r="E482">
        <v>0</v>
      </c>
      <c r="F482">
        <v>0</v>
      </c>
      <c r="G482" t="e">
        <f t="shared" si="168"/>
        <v>#DIV/0!</v>
      </c>
      <c r="H482">
        <v>0</v>
      </c>
      <c r="I482">
        <v>0</v>
      </c>
      <c r="J482">
        <v>0</v>
      </c>
      <c r="K482">
        <v>0</v>
      </c>
      <c r="L482">
        <v>0</v>
      </c>
      <c r="M482" t="e">
        <f t="shared" si="169"/>
        <v>#DIV/0!</v>
      </c>
      <c r="N482">
        <v>0</v>
      </c>
      <c r="O482">
        <v>0</v>
      </c>
      <c r="P482">
        <v>0</v>
      </c>
      <c r="Q482">
        <v>0</v>
      </c>
      <c r="R482">
        <v>0</v>
      </c>
      <c r="S482" t="e">
        <f t="shared" si="170"/>
        <v>#DIV/0!</v>
      </c>
      <c r="T482">
        <v>0</v>
      </c>
      <c r="U482">
        <v>0</v>
      </c>
      <c r="V482">
        <v>0</v>
      </c>
      <c r="W482">
        <v>0</v>
      </c>
      <c r="X482">
        <v>0</v>
      </c>
      <c r="Y482" t="e">
        <f t="shared" si="171"/>
        <v>#DIV/0!</v>
      </c>
      <c r="Z482">
        <v>0</v>
      </c>
      <c r="AA482">
        <v>0</v>
      </c>
      <c r="AB482">
        <v>0</v>
      </c>
      <c r="AC482">
        <v>0</v>
      </c>
      <c r="AD482">
        <v>0</v>
      </c>
      <c r="AE482" t="e">
        <f t="shared" si="172"/>
        <v>#DIV/0!</v>
      </c>
      <c r="AF482">
        <v>0</v>
      </c>
      <c r="AG482">
        <v>0</v>
      </c>
      <c r="AH482">
        <v>0</v>
      </c>
      <c r="AI482">
        <v>0</v>
      </c>
      <c r="AJ482">
        <v>0</v>
      </c>
      <c r="AK482" t="e">
        <f t="shared" si="173"/>
        <v>#DIV/0!</v>
      </c>
      <c r="AL482">
        <v>0</v>
      </c>
      <c r="AM482">
        <v>0</v>
      </c>
      <c r="AN482">
        <v>0</v>
      </c>
      <c r="AO482">
        <v>0</v>
      </c>
      <c r="AP482">
        <v>0</v>
      </c>
      <c r="AQ482" t="e">
        <f t="shared" si="174"/>
        <v>#DIV/0!</v>
      </c>
      <c r="AR482">
        <v>0</v>
      </c>
      <c r="AS482">
        <v>0</v>
      </c>
      <c r="AT482">
        <v>0</v>
      </c>
      <c r="AU482">
        <v>0</v>
      </c>
      <c r="AV482">
        <v>0</v>
      </c>
      <c r="AW482" t="e">
        <f t="shared" si="175"/>
        <v>#DIV/0!</v>
      </c>
      <c r="AX482">
        <v>0</v>
      </c>
      <c r="AY482">
        <v>0</v>
      </c>
      <c r="AZ482">
        <v>0</v>
      </c>
      <c r="BA482">
        <v>0</v>
      </c>
      <c r="BB482">
        <v>0</v>
      </c>
      <c r="BC482" t="e">
        <f t="shared" si="176"/>
        <v>#DIV/0!</v>
      </c>
      <c r="BD482">
        <v>0</v>
      </c>
      <c r="BE482">
        <v>0</v>
      </c>
      <c r="BF482">
        <v>0</v>
      </c>
      <c r="BG482">
        <v>0</v>
      </c>
      <c r="BH482">
        <v>0</v>
      </c>
      <c r="BI482" t="e">
        <f t="shared" si="177"/>
        <v>#DIV/0!</v>
      </c>
      <c r="BJ482">
        <v>0</v>
      </c>
      <c r="BK482">
        <v>0</v>
      </c>
      <c r="BL482">
        <v>0</v>
      </c>
      <c r="BM482">
        <v>0</v>
      </c>
      <c r="BN482">
        <v>0</v>
      </c>
      <c r="BO482" t="e">
        <f t="shared" si="178"/>
        <v>#DIV/0!</v>
      </c>
      <c r="BP482">
        <v>0</v>
      </c>
      <c r="BQ482">
        <v>0</v>
      </c>
      <c r="BR482">
        <v>0</v>
      </c>
      <c r="BS482">
        <v>0</v>
      </c>
      <c r="BT482">
        <v>0</v>
      </c>
      <c r="BU482" t="e">
        <f t="shared" si="179"/>
        <v>#DIV/0!</v>
      </c>
      <c r="BV482">
        <v>0</v>
      </c>
    </row>
    <row r="483" spans="2:74">
      <c r="B483" t="s">
        <v>265</v>
      </c>
      <c r="C483">
        <v>0</v>
      </c>
      <c r="D483">
        <v>0</v>
      </c>
      <c r="E483">
        <v>0</v>
      </c>
      <c r="F483">
        <v>0</v>
      </c>
      <c r="G483" t="e">
        <f t="shared" si="168"/>
        <v>#DIV/0!</v>
      </c>
      <c r="H483">
        <v>0</v>
      </c>
      <c r="I483">
        <v>0</v>
      </c>
      <c r="J483">
        <v>0</v>
      </c>
      <c r="K483">
        <v>0</v>
      </c>
      <c r="L483">
        <v>0</v>
      </c>
      <c r="M483" t="e">
        <f t="shared" si="169"/>
        <v>#DIV/0!</v>
      </c>
      <c r="N483">
        <v>0</v>
      </c>
      <c r="O483">
        <v>0</v>
      </c>
      <c r="P483">
        <v>0</v>
      </c>
      <c r="Q483">
        <v>0</v>
      </c>
      <c r="R483">
        <v>0</v>
      </c>
      <c r="S483" t="e">
        <f t="shared" si="170"/>
        <v>#DIV/0!</v>
      </c>
      <c r="T483">
        <v>0</v>
      </c>
      <c r="U483">
        <v>0</v>
      </c>
      <c r="V483">
        <v>0</v>
      </c>
      <c r="W483">
        <v>0</v>
      </c>
      <c r="X483">
        <v>0</v>
      </c>
      <c r="Y483" t="e">
        <f t="shared" si="171"/>
        <v>#DIV/0!</v>
      </c>
      <c r="Z483">
        <v>0</v>
      </c>
      <c r="AA483">
        <v>0</v>
      </c>
      <c r="AB483">
        <v>0</v>
      </c>
      <c r="AC483">
        <v>0</v>
      </c>
      <c r="AD483">
        <v>0</v>
      </c>
      <c r="AE483" t="e">
        <f t="shared" si="172"/>
        <v>#DIV/0!</v>
      </c>
      <c r="AF483">
        <v>0</v>
      </c>
      <c r="AG483">
        <v>0</v>
      </c>
      <c r="AH483">
        <v>0</v>
      </c>
      <c r="AI483">
        <v>0</v>
      </c>
      <c r="AJ483">
        <v>0</v>
      </c>
      <c r="AK483" t="e">
        <f t="shared" si="173"/>
        <v>#DIV/0!</v>
      </c>
      <c r="AL483">
        <v>0</v>
      </c>
      <c r="AM483">
        <v>0</v>
      </c>
      <c r="AN483">
        <v>0</v>
      </c>
      <c r="AO483">
        <v>0</v>
      </c>
      <c r="AP483">
        <v>0</v>
      </c>
      <c r="AQ483" t="e">
        <f t="shared" si="174"/>
        <v>#DIV/0!</v>
      </c>
      <c r="AR483">
        <v>0</v>
      </c>
      <c r="AS483">
        <v>0</v>
      </c>
      <c r="AT483">
        <v>0</v>
      </c>
      <c r="AU483">
        <v>0</v>
      </c>
      <c r="AV483">
        <v>0</v>
      </c>
      <c r="AW483" t="e">
        <f t="shared" si="175"/>
        <v>#DIV/0!</v>
      </c>
      <c r="AX483">
        <v>0</v>
      </c>
      <c r="AY483">
        <v>0</v>
      </c>
      <c r="AZ483">
        <v>0</v>
      </c>
      <c r="BA483">
        <v>0</v>
      </c>
      <c r="BB483">
        <v>0</v>
      </c>
      <c r="BC483" t="e">
        <f t="shared" si="176"/>
        <v>#DIV/0!</v>
      </c>
      <c r="BD483">
        <v>0</v>
      </c>
      <c r="BE483">
        <v>0</v>
      </c>
      <c r="BF483">
        <v>0</v>
      </c>
      <c r="BG483">
        <v>0</v>
      </c>
      <c r="BH483">
        <v>0</v>
      </c>
      <c r="BI483" t="e">
        <f t="shared" si="177"/>
        <v>#DIV/0!</v>
      </c>
      <c r="BJ483">
        <v>0</v>
      </c>
      <c r="BK483">
        <v>0</v>
      </c>
      <c r="BL483">
        <v>0</v>
      </c>
      <c r="BM483">
        <v>0</v>
      </c>
      <c r="BN483">
        <v>0</v>
      </c>
      <c r="BO483" t="e">
        <f t="shared" si="178"/>
        <v>#DIV/0!</v>
      </c>
      <c r="BP483">
        <v>0</v>
      </c>
      <c r="BQ483">
        <v>0</v>
      </c>
      <c r="BR483">
        <v>0</v>
      </c>
      <c r="BS483">
        <v>0</v>
      </c>
      <c r="BT483">
        <v>0</v>
      </c>
      <c r="BU483" t="e">
        <f t="shared" si="179"/>
        <v>#DIV/0!</v>
      </c>
      <c r="BV483">
        <v>0</v>
      </c>
    </row>
    <row r="485" spans="2:74" ht="15.75">
      <c r="B485" s="10" t="s">
        <v>175</v>
      </c>
      <c r="C485" s="359">
        <v>45292</v>
      </c>
      <c r="D485" s="359"/>
      <c r="E485" s="359"/>
      <c r="F485" s="359"/>
      <c r="G485" s="359"/>
      <c r="H485" s="359"/>
      <c r="I485" s="359">
        <v>45323</v>
      </c>
      <c r="J485" s="359"/>
      <c r="K485" s="359"/>
      <c r="L485" s="359"/>
      <c r="M485" s="359"/>
      <c r="N485" s="359"/>
      <c r="O485" s="359">
        <v>45352</v>
      </c>
      <c r="P485" s="359"/>
      <c r="Q485" s="359"/>
      <c r="R485" s="359"/>
      <c r="S485" s="359"/>
      <c r="T485" s="359"/>
      <c r="U485" s="359">
        <v>45383</v>
      </c>
      <c r="V485" s="359"/>
      <c r="W485" s="359"/>
      <c r="X485" s="359"/>
      <c r="Y485" s="359"/>
      <c r="Z485" s="359"/>
      <c r="AA485" s="359">
        <v>45413</v>
      </c>
      <c r="AB485" s="359"/>
      <c r="AC485" s="359"/>
      <c r="AD485" s="359"/>
      <c r="AE485" s="359"/>
      <c r="AF485" s="359"/>
      <c r="AG485" s="359">
        <v>45444</v>
      </c>
      <c r="AH485" s="359"/>
      <c r="AI485" s="359"/>
      <c r="AJ485" s="359"/>
      <c r="AK485" s="359"/>
      <c r="AL485" s="359"/>
      <c r="AM485" s="359">
        <v>45474</v>
      </c>
      <c r="AN485" s="359"/>
      <c r="AO485" s="359"/>
      <c r="AP485" s="359"/>
      <c r="AQ485" s="359"/>
      <c r="AR485" s="359"/>
      <c r="AS485" s="359">
        <v>45505</v>
      </c>
      <c r="AT485" s="359"/>
      <c r="AU485" s="359"/>
      <c r="AV485" s="359"/>
      <c r="AW485" s="359"/>
      <c r="AX485" s="359"/>
      <c r="AY485" s="359">
        <v>45536</v>
      </c>
      <c r="AZ485" s="359"/>
      <c r="BA485" s="359"/>
      <c r="BB485" s="359"/>
      <c r="BC485" s="359"/>
      <c r="BD485" s="359"/>
      <c r="BE485" s="359">
        <v>45566</v>
      </c>
      <c r="BF485" s="359"/>
      <c r="BG485" s="359"/>
      <c r="BH485" s="359"/>
      <c r="BI485" s="359"/>
      <c r="BJ485" s="359"/>
      <c r="BK485" s="359">
        <v>45597</v>
      </c>
      <c r="BL485" s="359"/>
      <c r="BM485" s="359"/>
      <c r="BN485" s="359"/>
      <c r="BO485" s="359"/>
      <c r="BP485" s="359"/>
      <c r="BQ485" s="359">
        <v>45627</v>
      </c>
      <c r="BR485" s="359"/>
      <c r="BS485" s="359"/>
      <c r="BT485" s="359"/>
      <c r="BU485" s="359"/>
      <c r="BV485" s="359"/>
    </row>
    <row r="486" spans="2:74">
      <c r="B486" t="s">
        <v>120</v>
      </c>
      <c r="C486" t="s">
        <v>764</v>
      </c>
      <c r="D486" t="s">
        <v>765</v>
      </c>
      <c r="E486" t="s">
        <v>766</v>
      </c>
      <c r="F486" t="s">
        <v>788</v>
      </c>
      <c r="G486" t="s">
        <v>768</v>
      </c>
      <c r="H486" t="s">
        <v>769</v>
      </c>
      <c r="I486" t="s">
        <v>764</v>
      </c>
      <c r="J486" t="s">
        <v>765</v>
      </c>
      <c r="K486" t="s">
        <v>766</v>
      </c>
      <c r="L486" t="s">
        <v>788</v>
      </c>
      <c r="M486" t="s">
        <v>768</v>
      </c>
      <c r="N486" t="s">
        <v>769</v>
      </c>
      <c r="O486" t="s">
        <v>764</v>
      </c>
      <c r="P486" t="s">
        <v>765</v>
      </c>
      <c r="Q486" t="s">
        <v>766</v>
      </c>
      <c r="R486" t="s">
        <v>788</v>
      </c>
      <c r="S486" t="s">
        <v>768</v>
      </c>
      <c r="T486" t="s">
        <v>769</v>
      </c>
      <c r="U486" t="s">
        <v>764</v>
      </c>
      <c r="V486" t="s">
        <v>765</v>
      </c>
      <c r="W486" t="s">
        <v>766</v>
      </c>
      <c r="X486" t="s">
        <v>788</v>
      </c>
      <c r="Y486" t="s">
        <v>768</v>
      </c>
      <c r="Z486" t="s">
        <v>769</v>
      </c>
      <c r="AA486" t="s">
        <v>764</v>
      </c>
      <c r="AB486" t="s">
        <v>765</v>
      </c>
      <c r="AC486" t="s">
        <v>766</v>
      </c>
      <c r="AD486" t="s">
        <v>788</v>
      </c>
      <c r="AE486" t="s">
        <v>768</v>
      </c>
      <c r="AF486" t="s">
        <v>769</v>
      </c>
      <c r="AG486" t="s">
        <v>764</v>
      </c>
      <c r="AH486" t="s">
        <v>765</v>
      </c>
      <c r="AI486" t="s">
        <v>766</v>
      </c>
      <c r="AJ486" t="s">
        <v>788</v>
      </c>
      <c r="AK486" t="s">
        <v>768</v>
      </c>
      <c r="AL486" t="s">
        <v>769</v>
      </c>
      <c r="AM486" t="s">
        <v>764</v>
      </c>
      <c r="AN486" t="s">
        <v>765</v>
      </c>
      <c r="AO486" t="s">
        <v>766</v>
      </c>
      <c r="AP486" t="s">
        <v>788</v>
      </c>
      <c r="AQ486" t="s">
        <v>768</v>
      </c>
      <c r="AR486" t="s">
        <v>769</v>
      </c>
      <c r="AS486" t="s">
        <v>764</v>
      </c>
      <c r="AT486" t="s">
        <v>765</v>
      </c>
      <c r="AU486" t="s">
        <v>766</v>
      </c>
      <c r="AV486" t="s">
        <v>788</v>
      </c>
      <c r="AW486" t="s">
        <v>768</v>
      </c>
      <c r="AX486" t="s">
        <v>769</v>
      </c>
      <c r="AY486" t="s">
        <v>764</v>
      </c>
      <c r="AZ486" t="s">
        <v>765</v>
      </c>
      <c r="BA486" t="s">
        <v>766</v>
      </c>
      <c r="BB486" t="s">
        <v>788</v>
      </c>
      <c r="BC486" t="s">
        <v>768</v>
      </c>
      <c r="BD486" t="s">
        <v>769</v>
      </c>
      <c r="BE486" t="s">
        <v>764</v>
      </c>
      <c r="BF486" t="s">
        <v>765</v>
      </c>
      <c r="BG486" t="s">
        <v>766</v>
      </c>
      <c r="BH486" t="s">
        <v>788</v>
      </c>
      <c r="BI486" t="s">
        <v>768</v>
      </c>
      <c r="BJ486" t="s">
        <v>769</v>
      </c>
      <c r="BK486" t="s">
        <v>764</v>
      </c>
      <c r="BL486" t="s">
        <v>765</v>
      </c>
      <c r="BM486" t="s">
        <v>766</v>
      </c>
      <c r="BN486" t="s">
        <v>788</v>
      </c>
      <c r="BO486" t="s">
        <v>768</v>
      </c>
      <c r="BP486" t="s">
        <v>769</v>
      </c>
      <c r="BQ486" t="s">
        <v>764</v>
      </c>
      <c r="BR486" t="s">
        <v>765</v>
      </c>
      <c r="BS486" t="s">
        <v>766</v>
      </c>
      <c r="BT486" t="s">
        <v>788</v>
      </c>
      <c r="BU486" t="s">
        <v>768</v>
      </c>
      <c r="BV486" t="s">
        <v>769</v>
      </c>
    </row>
    <row r="487" spans="2:74">
      <c r="B487" t="s">
        <v>237</v>
      </c>
      <c r="C487">
        <v>0</v>
      </c>
      <c r="D487">
        <v>0</v>
      </c>
      <c r="E487">
        <v>0</v>
      </c>
      <c r="F487">
        <v>0</v>
      </c>
      <c r="G487" t="e">
        <f t="shared" ref="G487" si="180">F487/E487</f>
        <v>#DIV/0!</v>
      </c>
      <c r="H487">
        <v>0</v>
      </c>
      <c r="I487">
        <v>0</v>
      </c>
      <c r="J487">
        <v>0</v>
      </c>
      <c r="K487">
        <v>0</v>
      </c>
      <c r="L487">
        <v>0</v>
      </c>
      <c r="M487" t="e">
        <f t="shared" ref="M487" si="181">L487/K487</f>
        <v>#DIV/0!</v>
      </c>
      <c r="N487">
        <v>0</v>
      </c>
      <c r="O487">
        <v>0</v>
      </c>
      <c r="P487">
        <v>0</v>
      </c>
      <c r="Q487">
        <v>0</v>
      </c>
      <c r="R487">
        <v>0</v>
      </c>
      <c r="S487" t="e">
        <f t="shared" ref="S487" si="182">R487/Q487</f>
        <v>#DIV/0!</v>
      </c>
      <c r="T487">
        <v>0</v>
      </c>
      <c r="U487">
        <v>0</v>
      </c>
      <c r="V487">
        <v>0</v>
      </c>
      <c r="W487">
        <v>0</v>
      </c>
      <c r="X487">
        <v>0</v>
      </c>
      <c r="Y487" t="e">
        <f t="shared" ref="Y487" si="183">X487/W487</f>
        <v>#DIV/0!</v>
      </c>
      <c r="Z487">
        <v>0</v>
      </c>
      <c r="AA487">
        <v>0</v>
      </c>
      <c r="AB487">
        <v>0</v>
      </c>
      <c r="AC487">
        <v>0</v>
      </c>
      <c r="AD487">
        <v>0</v>
      </c>
      <c r="AE487" t="e">
        <f t="shared" ref="AE487" si="184">AD487/AC487</f>
        <v>#DIV/0!</v>
      </c>
      <c r="AF487">
        <v>0</v>
      </c>
      <c r="AG487">
        <v>0</v>
      </c>
      <c r="AH487">
        <v>0</v>
      </c>
      <c r="AI487">
        <v>0</v>
      </c>
      <c r="AJ487">
        <v>0</v>
      </c>
      <c r="AK487" t="e">
        <f t="shared" ref="AK487" si="185">AJ487/AI487</f>
        <v>#DIV/0!</v>
      </c>
      <c r="AL487">
        <v>0</v>
      </c>
      <c r="AM487">
        <v>0</v>
      </c>
      <c r="AN487">
        <v>0</v>
      </c>
      <c r="AO487">
        <v>0</v>
      </c>
      <c r="AP487">
        <v>0</v>
      </c>
      <c r="AQ487" t="e">
        <f t="shared" ref="AQ487" si="186">AP487/AO487</f>
        <v>#DIV/0!</v>
      </c>
      <c r="AR487">
        <v>0</v>
      </c>
      <c r="AS487">
        <v>0</v>
      </c>
      <c r="AT487">
        <v>0</v>
      </c>
      <c r="AU487">
        <v>0</v>
      </c>
      <c r="AV487">
        <v>0</v>
      </c>
      <c r="AW487" t="e">
        <f t="shared" ref="AW487" si="187">AV487/AU487</f>
        <v>#DIV/0!</v>
      </c>
      <c r="AX487">
        <v>0</v>
      </c>
      <c r="AY487">
        <v>0</v>
      </c>
      <c r="AZ487">
        <v>0</v>
      </c>
      <c r="BA487">
        <v>0</v>
      </c>
      <c r="BB487">
        <v>0</v>
      </c>
      <c r="BC487" t="e">
        <f t="shared" ref="BC487" si="188">BB487/BA487</f>
        <v>#DIV/0!</v>
      </c>
      <c r="BD487">
        <v>0</v>
      </c>
      <c r="BE487">
        <v>0</v>
      </c>
      <c r="BF487">
        <v>0</v>
      </c>
      <c r="BG487">
        <v>0</v>
      </c>
      <c r="BH487">
        <v>0</v>
      </c>
      <c r="BI487" t="e">
        <f t="shared" ref="BI487" si="189">BH487/BG487</f>
        <v>#DIV/0!</v>
      </c>
      <c r="BJ487">
        <v>0</v>
      </c>
      <c r="BK487">
        <v>0</v>
      </c>
      <c r="BL487">
        <v>0</v>
      </c>
      <c r="BM487">
        <v>0</v>
      </c>
      <c r="BN487">
        <v>0</v>
      </c>
      <c r="BO487" t="e">
        <f t="shared" ref="BO487" si="190">BN487/BM487</f>
        <v>#DIV/0!</v>
      </c>
      <c r="BP487">
        <v>0</v>
      </c>
      <c r="BQ487">
        <v>0</v>
      </c>
      <c r="BR487">
        <v>0</v>
      </c>
      <c r="BS487">
        <v>0</v>
      </c>
      <c r="BT487">
        <v>0</v>
      </c>
      <c r="BU487" t="e">
        <f t="shared" ref="BU487" si="191">BT487/BS487</f>
        <v>#DIV/0!</v>
      </c>
      <c r="BV487">
        <v>0</v>
      </c>
    </row>
    <row r="488" spans="2:74">
      <c r="B488" t="s">
        <v>238</v>
      </c>
      <c r="C488">
        <v>0</v>
      </c>
      <c r="D488">
        <v>0</v>
      </c>
      <c r="E488">
        <v>0</v>
      </c>
      <c r="F488">
        <v>0</v>
      </c>
      <c r="G488" t="e">
        <f t="shared" ref="G488:G551" si="192">F488/E488</f>
        <v>#DIV/0!</v>
      </c>
      <c r="H488">
        <v>0</v>
      </c>
      <c r="I488">
        <v>0</v>
      </c>
      <c r="J488">
        <v>0</v>
      </c>
      <c r="K488">
        <v>0</v>
      </c>
      <c r="L488">
        <v>0</v>
      </c>
      <c r="M488" t="e">
        <f t="shared" ref="M488:M551" si="193">L488/K488</f>
        <v>#DIV/0!</v>
      </c>
      <c r="N488">
        <v>0</v>
      </c>
      <c r="O488">
        <v>0</v>
      </c>
      <c r="P488">
        <v>0</v>
      </c>
      <c r="Q488">
        <v>0</v>
      </c>
      <c r="R488">
        <v>0</v>
      </c>
      <c r="S488" t="e">
        <f t="shared" ref="S488:S551" si="194">R488/Q488</f>
        <v>#DIV/0!</v>
      </c>
      <c r="T488">
        <v>0</v>
      </c>
      <c r="U488">
        <v>0</v>
      </c>
      <c r="V488">
        <v>0</v>
      </c>
      <c r="W488">
        <v>0</v>
      </c>
      <c r="X488">
        <v>0</v>
      </c>
      <c r="Y488" t="e">
        <f t="shared" ref="Y488:Y551" si="195">X488/W488</f>
        <v>#DIV/0!</v>
      </c>
      <c r="Z488">
        <v>0</v>
      </c>
      <c r="AA488">
        <v>0</v>
      </c>
      <c r="AB488">
        <v>0</v>
      </c>
      <c r="AC488">
        <v>0</v>
      </c>
      <c r="AD488">
        <v>0</v>
      </c>
      <c r="AE488" t="e">
        <f t="shared" ref="AE488:AE551" si="196">AD488/AC488</f>
        <v>#DIV/0!</v>
      </c>
      <c r="AF488">
        <v>0</v>
      </c>
      <c r="AG488">
        <v>0</v>
      </c>
      <c r="AH488">
        <v>0</v>
      </c>
      <c r="AI488">
        <v>0</v>
      </c>
      <c r="AJ488">
        <v>0</v>
      </c>
      <c r="AK488" t="e">
        <f t="shared" ref="AK488:AK551" si="197">AJ488/AI488</f>
        <v>#DIV/0!</v>
      </c>
      <c r="AL488">
        <v>0</v>
      </c>
      <c r="AM488">
        <v>0</v>
      </c>
      <c r="AN488">
        <v>0</v>
      </c>
      <c r="AO488">
        <v>0</v>
      </c>
      <c r="AP488">
        <v>0</v>
      </c>
      <c r="AQ488" t="e">
        <f t="shared" ref="AQ488:AQ551" si="198">AP488/AO488</f>
        <v>#DIV/0!</v>
      </c>
      <c r="AR488">
        <v>0</v>
      </c>
      <c r="AS488">
        <v>0</v>
      </c>
      <c r="AT488">
        <v>0</v>
      </c>
      <c r="AU488">
        <v>0</v>
      </c>
      <c r="AV488">
        <v>0</v>
      </c>
      <c r="AW488" t="e">
        <f t="shared" ref="AW488:AW551" si="199">AV488/AU488</f>
        <v>#DIV/0!</v>
      </c>
      <c r="AX488">
        <v>0</v>
      </c>
      <c r="AY488">
        <v>0</v>
      </c>
      <c r="AZ488">
        <v>0</v>
      </c>
      <c r="BA488">
        <v>0</v>
      </c>
      <c r="BB488">
        <v>0</v>
      </c>
      <c r="BC488" t="e">
        <f t="shared" ref="BC488:BC551" si="200">BB488/BA488</f>
        <v>#DIV/0!</v>
      </c>
      <c r="BD488">
        <v>0</v>
      </c>
      <c r="BE488">
        <v>0</v>
      </c>
      <c r="BF488">
        <v>0</v>
      </c>
      <c r="BG488">
        <v>0</v>
      </c>
      <c r="BH488">
        <v>0</v>
      </c>
      <c r="BI488" t="e">
        <f t="shared" ref="BI488:BI551" si="201">BH488/BG488</f>
        <v>#DIV/0!</v>
      </c>
      <c r="BJ488">
        <v>0</v>
      </c>
      <c r="BK488">
        <v>0</v>
      </c>
      <c r="BL488">
        <v>0</v>
      </c>
      <c r="BM488">
        <v>0</v>
      </c>
      <c r="BN488">
        <v>0</v>
      </c>
      <c r="BO488" t="e">
        <f t="shared" ref="BO488:BO551" si="202">BN488/BM488</f>
        <v>#DIV/0!</v>
      </c>
      <c r="BP488">
        <v>0</v>
      </c>
      <c r="BQ488">
        <v>0</v>
      </c>
      <c r="BR488">
        <v>0</v>
      </c>
      <c r="BS488">
        <v>0</v>
      </c>
      <c r="BT488">
        <v>0</v>
      </c>
      <c r="BU488" t="e">
        <f t="shared" ref="BU488:BU551" si="203">BT488/BS488</f>
        <v>#DIV/0!</v>
      </c>
      <c r="BV488">
        <v>0</v>
      </c>
    </row>
    <row r="489" spans="2:74">
      <c r="B489" t="s">
        <v>239</v>
      </c>
      <c r="C489">
        <v>0</v>
      </c>
      <c r="D489">
        <v>0</v>
      </c>
      <c r="E489">
        <v>0</v>
      </c>
      <c r="F489">
        <v>0</v>
      </c>
      <c r="G489" t="e">
        <f t="shared" si="192"/>
        <v>#DIV/0!</v>
      </c>
      <c r="H489">
        <v>0</v>
      </c>
      <c r="I489">
        <v>0</v>
      </c>
      <c r="J489">
        <v>0</v>
      </c>
      <c r="K489">
        <v>0</v>
      </c>
      <c r="L489">
        <v>0</v>
      </c>
      <c r="M489" t="e">
        <f t="shared" si="193"/>
        <v>#DIV/0!</v>
      </c>
      <c r="N489">
        <v>0</v>
      </c>
      <c r="O489">
        <v>0</v>
      </c>
      <c r="P489">
        <v>0</v>
      </c>
      <c r="Q489">
        <v>0</v>
      </c>
      <c r="R489">
        <v>0</v>
      </c>
      <c r="S489" t="e">
        <f t="shared" si="194"/>
        <v>#DIV/0!</v>
      </c>
      <c r="T489">
        <v>0</v>
      </c>
      <c r="U489">
        <v>0</v>
      </c>
      <c r="V489">
        <v>0</v>
      </c>
      <c r="W489">
        <v>0</v>
      </c>
      <c r="X489">
        <v>0</v>
      </c>
      <c r="Y489" t="e">
        <f t="shared" si="195"/>
        <v>#DIV/0!</v>
      </c>
      <c r="Z489">
        <v>0</v>
      </c>
      <c r="AA489">
        <v>0</v>
      </c>
      <c r="AB489">
        <v>0</v>
      </c>
      <c r="AC489">
        <v>0</v>
      </c>
      <c r="AD489">
        <v>0</v>
      </c>
      <c r="AE489" t="e">
        <f t="shared" si="196"/>
        <v>#DIV/0!</v>
      </c>
      <c r="AF489">
        <v>0</v>
      </c>
      <c r="AG489">
        <v>0</v>
      </c>
      <c r="AH489">
        <v>0</v>
      </c>
      <c r="AI489">
        <v>0</v>
      </c>
      <c r="AJ489">
        <v>0</v>
      </c>
      <c r="AK489" t="e">
        <f t="shared" si="197"/>
        <v>#DIV/0!</v>
      </c>
      <c r="AL489">
        <v>0</v>
      </c>
      <c r="AM489">
        <v>0</v>
      </c>
      <c r="AN489">
        <v>0</v>
      </c>
      <c r="AO489">
        <v>0</v>
      </c>
      <c r="AP489">
        <v>0</v>
      </c>
      <c r="AQ489" t="e">
        <f t="shared" si="198"/>
        <v>#DIV/0!</v>
      </c>
      <c r="AR489">
        <v>0</v>
      </c>
      <c r="AS489">
        <v>0</v>
      </c>
      <c r="AT489">
        <v>0</v>
      </c>
      <c r="AU489">
        <v>0</v>
      </c>
      <c r="AV489">
        <v>0</v>
      </c>
      <c r="AW489" t="e">
        <f t="shared" si="199"/>
        <v>#DIV/0!</v>
      </c>
      <c r="AX489">
        <v>0</v>
      </c>
      <c r="AY489">
        <v>0</v>
      </c>
      <c r="AZ489">
        <v>0</v>
      </c>
      <c r="BA489">
        <v>0</v>
      </c>
      <c r="BB489">
        <v>0</v>
      </c>
      <c r="BC489" t="e">
        <f t="shared" si="200"/>
        <v>#DIV/0!</v>
      </c>
      <c r="BD489">
        <v>0</v>
      </c>
      <c r="BE489">
        <v>0</v>
      </c>
      <c r="BF489">
        <v>0</v>
      </c>
      <c r="BG489">
        <v>0</v>
      </c>
      <c r="BH489">
        <v>0</v>
      </c>
      <c r="BI489" t="e">
        <f t="shared" si="201"/>
        <v>#DIV/0!</v>
      </c>
      <c r="BJ489">
        <v>0</v>
      </c>
      <c r="BK489">
        <v>0</v>
      </c>
      <c r="BL489">
        <v>0</v>
      </c>
      <c r="BM489">
        <v>0</v>
      </c>
      <c r="BN489">
        <v>0</v>
      </c>
      <c r="BO489" t="e">
        <f t="shared" si="202"/>
        <v>#DIV/0!</v>
      </c>
      <c r="BP489">
        <v>0</v>
      </c>
      <c r="BQ489">
        <v>0</v>
      </c>
      <c r="BR489">
        <v>0</v>
      </c>
      <c r="BS489">
        <v>0</v>
      </c>
      <c r="BT489">
        <v>0</v>
      </c>
      <c r="BU489" t="e">
        <f t="shared" si="203"/>
        <v>#DIV/0!</v>
      </c>
      <c r="BV489">
        <v>0</v>
      </c>
    </row>
    <row r="490" spans="2:74">
      <c r="B490" t="s">
        <v>770</v>
      </c>
      <c r="C490">
        <v>0</v>
      </c>
      <c r="D490">
        <v>0</v>
      </c>
      <c r="E490">
        <v>0</v>
      </c>
      <c r="F490">
        <v>0</v>
      </c>
      <c r="G490" t="e">
        <f t="shared" si="192"/>
        <v>#DIV/0!</v>
      </c>
      <c r="H490">
        <v>0</v>
      </c>
      <c r="I490">
        <v>0</v>
      </c>
      <c r="J490">
        <v>0</v>
      </c>
      <c r="K490">
        <v>0</v>
      </c>
      <c r="L490">
        <v>0</v>
      </c>
      <c r="M490" t="e">
        <f t="shared" si="193"/>
        <v>#DIV/0!</v>
      </c>
      <c r="N490">
        <v>0</v>
      </c>
      <c r="O490">
        <v>0</v>
      </c>
      <c r="P490">
        <v>0</v>
      </c>
      <c r="Q490">
        <v>0</v>
      </c>
      <c r="R490">
        <v>0</v>
      </c>
      <c r="S490" t="e">
        <f t="shared" si="194"/>
        <v>#DIV/0!</v>
      </c>
      <c r="T490">
        <v>0</v>
      </c>
      <c r="U490">
        <v>0</v>
      </c>
      <c r="V490">
        <v>0</v>
      </c>
      <c r="W490">
        <v>0</v>
      </c>
      <c r="X490">
        <v>0</v>
      </c>
      <c r="Y490" t="e">
        <f t="shared" si="195"/>
        <v>#DIV/0!</v>
      </c>
      <c r="Z490">
        <v>0</v>
      </c>
      <c r="AA490">
        <v>0</v>
      </c>
      <c r="AB490">
        <v>0</v>
      </c>
      <c r="AC490">
        <v>0</v>
      </c>
      <c r="AD490">
        <v>0</v>
      </c>
      <c r="AE490" t="e">
        <f t="shared" si="196"/>
        <v>#DIV/0!</v>
      </c>
      <c r="AF490">
        <v>0</v>
      </c>
      <c r="AG490">
        <v>0</v>
      </c>
      <c r="AH490">
        <v>0</v>
      </c>
      <c r="AI490">
        <v>0</v>
      </c>
      <c r="AJ490">
        <v>0</v>
      </c>
      <c r="AK490" t="e">
        <f t="shared" si="197"/>
        <v>#DIV/0!</v>
      </c>
      <c r="AL490">
        <v>0</v>
      </c>
      <c r="AM490">
        <v>0</v>
      </c>
      <c r="AN490">
        <v>0</v>
      </c>
      <c r="AO490">
        <v>0</v>
      </c>
      <c r="AP490">
        <v>0</v>
      </c>
      <c r="AQ490" t="e">
        <f t="shared" si="198"/>
        <v>#DIV/0!</v>
      </c>
      <c r="AR490">
        <v>0</v>
      </c>
      <c r="AS490">
        <v>0</v>
      </c>
      <c r="AT490">
        <v>0</v>
      </c>
      <c r="AU490">
        <v>0</v>
      </c>
      <c r="AV490">
        <v>0</v>
      </c>
      <c r="AW490" t="e">
        <f t="shared" si="199"/>
        <v>#DIV/0!</v>
      </c>
      <c r="AX490">
        <v>0</v>
      </c>
      <c r="AY490">
        <v>0</v>
      </c>
      <c r="AZ490">
        <v>0</v>
      </c>
      <c r="BA490">
        <v>0</v>
      </c>
      <c r="BB490">
        <v>0</v>
      </c>
      <c r="BC490" t="e">
        <f t="shared" si="200"/>
        <v>#DIV/0!</v>
      </c>
      <c r="BD490">
        <v>0</v>
      </c>
      <c r="BE490">
        <v>0</v>
      </c>
      <c r="BF490">
        <v>0</v>
      </c>
      <c r="BG490">
        <v>0</v>
      </c>
      <c r="BH490">
        <v>0</v>
      </c>
      <c r="BI490" t="e">
        <f t="shared" si="201"/>
        <v>#DIV/0!</v>
      </c>
      <c r="BJ490">
        <v>0</v>
      </c>
      <c r="BK490">
        <v>0</v>
      </c>
      <c r="BL490">
        <v>0</v>
      </c>
      <c r="BM490">
        <v>0</v>
      </c>
      <c r="BN490">
        <v>0</v>
      </c>
      <c r="BO490" t="e">
        <f t="shared" si="202"/>
        <v>#DIV/0!</v>
      </c>
      <c r="BP490">
        <v>0</v>
      </c>
      <c r="BQ490">
        <v>0</v>
      </c>
      <c r="BR490">
        <v>0</v>
      </c>
      <c r="BS490">
        <v>0</v>
      </c>
      <c r="BT490">
        <v>0</v>
      </c>
      <c r="BU490" t="e">
        <f t="shared" si="203"/>
        <v>#DIV/0!</v>
      </c>
      <c r="BV490">
        <v>0</v>
      </c>
    </row>
    <row r="491" spans="2:74">
      <c r="B491" t="s">
        <v>242</v>
      </c>
      <c r="C491">
        <v>0</v>
      </c>
      <c r="D491">
        <v>0</v>
      </c>
      <c r="E491">
        <v>0</v>
      </c>
      <c r="F491">
        <v>0</v>
      </c>
      <c r="G491" t="e">
        <f t="shared" si="192"/>
        <v>#DIV/0!</v>
      </c>
      <c r="H491">
        <v>0</v>
      </c>
      <c r="I491">
        <v>0</v>
      </c>
      <c r="J491">
        <v>0</v>
      </c>
      <c r="K491">
        <v>0</v>
      </c>
      <c r="L491">
        <v>0</v>
      </c>
      <c r="M491" t="e">
        <f t="shared" si="193"/>
        <v>#DIV/0!</v>
      </c>
      <c r="N491">
        <v>0</v>
      </c>
      <c r="O491">
        <v>0</v>
      </c>
      <c r="P491">
        <v>0</v>
      </c>
      <c r="Q491">
        <v>0</v>
      </c>
      <c r="R491">
        <v>0</v>
      </c>
      <c r="S491" t="e">
        <f t="shared" si="194"/>
        <v>#DIV/0!</v>
      </c>
      <c r="T491">
        <v>0</v>
      </c>
      <c r="U491">
        <v>0</v>
      </c>
      <c r="V491">
        <v>0</v>
      </c>
      <c r="W491">
        <v>0</v>
      </c>
      <c r="X491">
        <v>0</v>
      </c>
      <c r="Y491" t="e">
        <f t="shared" si="195"/>
        <v>#DIV/0!</v>
      </c>
      <c r="Z491">
        <v>0</v>
      </c>
      <c r="AA491">
        <v>0</v>
      </c>
      <c r="AB491">
        <v>0</v>
      </c>
      <c r="AC491">
        <v>0</v>
      </c>
      <c r="AD491">
        <v>0</v>
      </c>
      <c r="AE491" t="e">
        <f t="shared" si="196"/>
        <v>#DIV/0!</v>
      </c>
      <c r="AF491">
        <v>0</v>
      </c>
      <c r="AG491">
        <v>0</v>
      </c>
      <c r="AH491">
        <v>0</v>
      </c>
      <c r="AI491">
        <v>0</v>
      </c>
      <c r="AJ491">
        <v>0</v>
      </c>
      <c r="AK491" t="e">
        <f t="shared" si="197"/>
        <v>#DIV/0!</v>
      </c>
      <c r="AL491">
        <v>0</v>
      </c>
      <c r="AM491">
        <v>0</v>
      </c>
      <c r="AN491">
        <v>0</v>
      </c>
      <c r="AO491">
        <v>0</v>
      </c>
      <c r="AP491">
        <v>0</v>
      </c>
      <c r="AQ491" t="e">
        <f t="shared" si="198"/>
        <v>#DIV/0!</v>
      </c>
      <c r="AR491">
        <v>0</v>
      </c>
      <c r="AS491">
        <v>0</v>
      </c>
      <c r="AT491">
        <v>0</v>
      </c>
      <c r="AU491">
        <v>0</v>
      </c>
      <c r="AV491">
        <v>0</v>
      </c>
      <c r="AW491" t="e">
        <f t="shared" si="199"/>
        <v>#DIV/0!</v>
      </c>
      <c r="AX491">
        <v>0</v>
      </c>
      <c r="AY491">
        <v>0</v>
      </c>
      <c r="AZ491">
        <v>0</v>
      </c>
      <c r="BA491">
        <v>0</v>
      </c>
      <c r="BB491">
        <v>0</v>
      </c>
      <c r="BC491" t="e">
        <f t="shared" si="200"/>
        <v>#DIV/0!</v>
      </c>
      <c r="BD491">
        <v>0</v>
      </c>
      <c r="BE491">
        <v>0</v>
      </c>
      <c r="BF491">
        <v>0</v>
      </c>
      <c r="BG491">
        <v>0</v>
      </c>
      <c r="BH491">
        <v>0</v>
      </c>
      <c r="BI491" t="e">
        <f t="shared" si="201"/>
        <v>#DIV/0!</v>
      </c>
      <c r="BJ491">
        <v>0</v>
      </c>
      <c r="BK491">
        <v>0</v>
      </c>
      <c r="BL491">
        <v>0</v>
      </c>
      <c r="BM491">
        <v>0</v>
      </c>
      <c r="BN491">
        <v>0</v>
      </c>
      <c r="BO491" t="e">
        <f t="shared" si="202"/>
        <v>#DIV/0!</v>
      </c>
      <c r="BP491">
        <v>0</v>
      </c>
      <c r="BQ491">
        <v>0</v>
      </c>
      <c r="BR491">
        <v>0</v>
      </c>
      <c r="BS491">
        <v>0</v>
      </c>
      <c r="BT491">
        <v>0</v>
      </c>
      <c r="BU491" t="e">
        <f t="shared" si="203"/>
        <v>#DIV/0!</v>
      </c>
      <c r="BV491">
        <v>0</v>
      </c>
    </row>
    <row r="492" spans="2:74">
      <c r="B492" t="s">
        <v>771</v>
      </c>
      <c r="C492">
        <v>0</v>
      </c>
      <c r="D492">
        <v>0</v>
      </c>
      <c r="E492">
        <v>0</v>
      </c>
      <c r="F492">
        <v>0</v>
      </c>
      <c r="G492" t="e">
        <f t="shared" si="192"/>
        <v>#DIV/0!</v>
      </c>
      <c r="H492">
        <v>0</v>
      </c>
      <c r="I492">
        <v>0</v>
      </c>
      <c r="J492">
        <v>0</v>
      </c>
      <c r="K492">
        <v>0</v>
      </c>
      <c r="L492">
        <v>0</v>
      </c>
      <c r="M492" t="e">
        <f t="shared" si="193"/>
        <v>#DIV/0!</v>
      </c>
      <c r="N492">
        <v>0</v>
      </c>
      <c r="O492">
        <v>0</v>
      </c>
      <c r="P492">
        <v>0</v>
      </c>
      <c r="Q492">
        <v>0</v>
      </c>
      <c r="R492">
        <v>0</v>
      </c>
      <c r="S492" t="e">
        <f t="shared" si="194"/>
        <v>#DIV/0!</v>
      </c>
      <c r="T492">
        <v>0</v>
      </c>
      <c r="U492">
        <v>0</v>
      </c>
      <c r="V492">
        <v>0</v>
      </c>
      <c r="W492">
        <v>0</v>
      </c>
      <c r="X492">
        <v>0</v>
      </c>
      <c r="Y492" t="e">
        <f t="shared" si="195"/>
        <v>#DIV/0!</v>
      </c>
      <c r="Z492">
        <v>0</v>
      </c>
      <c r="AA492">
        <v>0</v>
      </c>
      <c r="AB492">
        <v>0</v>
      </c>
      <c r="AC492">
        <v>0</v>
      </c>
      <c r="AD492">
        <v>0</v>
      </c>
      <c r="AE492" t="e">
        <f t="shared" si="196"/>
        <v>#DIV/0!</v>
      </c>
      <c r="AF492">
        <v>0</v>
      </c>
      <c r="AG492">
        <v>0</v>
      </c>
      <c r="AH492">
        <v>0</v>
      </c>
      <c r="AI492">
        <v>0</v>
      </c>
      <c r="AJ492">
        <v>0</v>
      </c>
      <c r="AK492" t="e">
        <f t="shared" si="197"/>
        <v>#DIV/0!</v>
      </c>
      <c r="AL492">
        <v>0</v>
      </c>
      <c r="AM492">
        <v>0</v>
      </c>
      <c r="AN492">
        <v>0</v>
      </c>
      <c r="AO492">
        <v>0</v>
      </c>
      <c r="AP492">
        <v>0</v>
      </c>
      <c r="AQ492" t="e">
        <f t="shared" si="198"/>
        <v>#DIV/0!</v>
      </c>
      <c r="AR492">
        <v>0</v>
      </c>
      <c r="AS492">
        <v>0</v>
      </c>
      <c r="AT492">
        <v>0</v>
      </c>
      <c r="AU492">
        <v>0</v>
      </c>
      <c r="AV492">
        <v>0</v>
      </c>
      <c r="AW492" t="e">
        <f t="shared" si="199"/>
        <v>#DIV/0!</v>
      </c>
      <c r="AX492">
        <v>0</v>
      </c>
      <c r="AY492">
        <v>0</v>
      </c>
      <c r="AZ492">
        <v>0</v>
      </c>
      <c r="BA492">
        <v>0</v>
      </c>
      <c r="BB492">
        <v>0</v>
      </c>
      <c r="BC492" t="e">
        <f t="shared" si="200"/>
        <v>#DIV/0!</v>
      </c>
      <c r="BD492">
        <v>0</v>
      </c>
      <c r="BE492">
        <v>0</v>
      </c>
      <c r="BF492">
        <v>0</v>
      </c>
      <c r="BG492">
        <v>0</v>
      </c>
      <c r="BH492">
        <v>0</v>
      </c>
      <c r="BI492" t="e">
        <f t="shared" si="201"/>
        <v>#DIV/0!</v>
      </c>
      <c r="BJ492">
        <v>0</v>
      </c>
      <c r="BK492">
        <v>0</v>
      </c>
      <c r="BL492">
        <v>0</v>
      </c>
      <c r="BM492">
        <v>0</v>
      </c>
      <c r="BN492">
        <v>0</v>
      </c>
      <c r="BO492" t="e">
        <f t="shared" si="202"/>
        <v>#DIV/0!</v>
      </c>
      <c r="BP492">
        <v>0</v>
      </c>
      <c r="BQ492">
        <v>0</v>
      </c>
      <c r="BR492">
        <v>0</v>
      </c>
      <c r="BS492">
        <v>0</v>
      </c>
      <c r="BT492">
        <v>0</v>
      </c>
      <c r="BU492" t="e">
        <f t="shared" si="203"/>
        <v>#DIV/0!</v>
      </c>
      <c r="BV492">
        <v>0</v>
      </c>
    </row>
    <row r="493" spans="2:74">
      <c r="B493" t="s">
        <v>243</v>
      </c>
      <c r="C493">
        <v>0</v>
      </c>
      <c r="D493">
        <v>0</v>
      </c>
      <c r="E493">
        <v>0</v>
      </c>
      <c r="F493">
        <v>0</v>
      </c>
      <c r="G493" t="e">
        <f t="shared" si="192"/>
        <v>#DIV/0!</v>
      </c>
      <c r="H493">
        <v>0</v>
      </c>
      <c r="I493">
        <v>0</v>
      </c>
      <c r="J493">
        <v>0</v>
      </c>
      <c r="K493">
        <v>0</v>
      </c>
      <c r="L493">
        <v>0</v>
      </c>
      <c r="M493" t="e">
        <f t="shared" si="193"/>
        <v>#DIV/0!</v>
      </c>
      <c r="N493">
        <v>0</v>
      </c>
      <c r="O493">
        <v>0</v>
      </c>
      <c r="P493">
        <v>0</v>
      </c>
      <c r="Q493">
        <v>0</v>
      </c>
      <c r="R493">
        <v>0</v>
      </c>
      <c r="S493" t="e">
        <f t="shared" si="194"/>
        <v>#DIV/0!</v>
      </c>
      <c r="T493">
        <v>0</v>
      </c>
      <c r="U493">
        <v>0</v>
      </c>
      <c r="V493">
        <v>0</v>
      </c>
      <c r="W493">
        <v>0</v>
      </c>
      <c r="X493">
        <v>0</v>
      </c>
      <c r="Y493" t="e">
        <f t="shared" si="195"/>
        <v>#DIV/0!</v>
      </c>
      <c r="Z493">
        <v>0</v>
      </c>
      <c r="AA493">
        <v>0</v>
      </c>
      <c r="AB493">
        <v>0</v>
      </c>
      <c r="AC493">
        <v>0</v>
      </c>
      <c r="AD493">
        <v>0</v>
      </c>
      <c r="AE493" t="e">
        <f t="shared" si="196"/>
        <v>#DIV/0!</v>
      </c>
      <c r="AF493">
        <v>0</v>
      </c>
      <c r="AG493">
        <v>0</v>
      </c>
      <c r="AH493">
        <v>0</v>
      </c>
      <c r="AI493">
        <v>0</v>
      </c>
      <c r="AJ493">
        <v>0</v>
      </c>
      <c r="AK493" t="e">
        <f t="shared" si="197"/>
        <v>#DIV/0!</v>
      </c>
      <c r="AL493">
        <v>0</v>
      </c>
      <c r="AM493">
        <v>0</v>
      </c>
      <c r="AN493">
        <v>0</v>
      </c>
      <c r="AO493">
        <v>0</v>
      </c>
      <c r="AP493">
        <v>0</v>
      </c>
      <c r="AQ493" t="e">
        <f t="shared" si="198"/>
        <v>#DIV/0!</v>
      </c>
      <c r="AR493">
        <v>0</v>
      </c>
      <c r="AS493">
        <v>0</v>
      </c>
      <c r="AT493">
        <v>0</v>
      </c>
      <c r="AU493">
        <v>0</v>
      </c>
      <c r="AV493">
        <v>0</v>
      </c>
      <c r="AW493" t="e">
        <f t="shared" si="199"/>
        <v>#DIV/0!</v>
      </c>
      <c r="AX493">
        <v>0</v>
      </c>
      <c r="AY493">
        <v>0</v>
      </c>
      <c r="AZ493">
        <v>0</v>
      </c>
      <c r="BA493">
        <v>0</v>
      </c>
      <c r="BB493">
        <v>0</v>
      </c>
      <c r="BC493" t="e">
        <f t="shared" si="200"/>
        <v>#DIV/0!</v>
      </c>
      <c r="BD493">
        <v>0</v>
      </c>
      <c r="BE493">
        <v>0</v>
      </c>
      <c r="BF493">
        <v>0</v>
      </c>
      <c r="BG493">
        <v>0</v>
      </c>
      <c r="BH493">
        <v>0</v>
      </c>
      <c r="BI493" t="e">
        <f t="shared" si="201"/>
        <v>#DIV/0!</v>
      </c>
      <c r="BJ493">
        <v>0</v>
      </c>
      <c r="BK493">
        <v>0</v>
      </c>
      <c r="BL493">
        <v>0</v>
      </c>
      <c r="BM493">
        <v>0</v>
      </c>
      <c r="BN493">
        <v>0</v>
      </c>
      <c r="BO493" t="e">
        <f t="shared" si="202"/>
        <v>#DIV/0!</v>
      </c>
      <c r="BP493">
        <v>0</v>
      </c>
      <c r="BQ493">
        <v>0</v>
      </c>
      <c r="BR493">
        <v>0</v>
      </c>
      <c r="BS493">
        <v>0</v>
      </c>
      <c r="BT493">
        <v>0</v>
      </c>
      <c r="BU493" t="e">
        <f t="shared" si="203"/>
        <v>#DIV/0!</v>
      </c>
      <c r="BV493">
        <v>0</v>
      </c>
    </row>
    <row r="494" spans="2:74">
      <c r="B494" t="s">
        <v>244</v>
      </c>
      <c r="C494">
        <v>0</v>
      </c>
      <c r="D494">
        <v>0</v>
      </c>
      <c r="E494">
        <v>0</v>
      </c>
      <c r="F494">
        <v>0</v>
      </c>
      <c r="G494" t="e">
        <f t="shared" si="192"/>
        <v>#DIV/0!</v>
      </c>
      <c r="H494">
        <v>0</v>
      </c>
      <c r="I494">
        <v>0</v>
      </c>
      <c r="J494">
        <v>0</v>
      </c>
      <c r="K494">
        <v>0</v>
      </c>
      <c r="L494">
        <v>0</v>
      </c>
      <c r="M494" t="e">
        <f t="shared" si="193"/>
        <v>#DIV/0!</v>
      </c>
      <c r="N494">
        <v>0</v>
      </c>
      <c r="O494">
        <v>0</v>
      </c>
      <c r="P494">
        <v>0</v>
      </c>
      <c r="Q494">
        <v>0</v>
      </c>
      <c r="R494">
        <v>0</v>
      </c>
      <c r="S494" t="e">
        <f t="shared" si="194"/>
        <v>#DIV/0!</v>
      </c>
      <c r="T494">
        <v>0</v>
      </c>
      <c r="U494">
        <v>0</v>
      </c>
      <c r="V494">
        <v>0</v>
      </c>
      <c r="W494">
        <v>0</v>
      </c>
      <c r="X494">
        <v>0</v>
      </c>
      <c r="Y494" t="e">
        <f t="shared" si="195"/>
        <v>#DIV/0!</v>
      </c>
      <c r="Z494">
        <v>0</v>
      </c>
      <c r="AA494">
        <v>0</v>
      </c>
      <c r="AB494">
        <v>0</v>
      </c>
      <c r="AC494">
        <v>0</v>
      </c>
      <c r="AD494">
        <v>0</v>
      </c>
      <c r="AE494" t="e">
        <f t="shared" si="196"/>
        <v>#DIV/0!</v>
      </c>
      <c r="AF494">
        <v>0</v>
      </c>
      <c r="AG494">
        <v>0</v>
      </c>
      <c r="AH494">
        <v>0</v>
      </c>
      <c r="AI494">
        <v>0</v>
      </c>
      <c r="AJ494">
        <v>0</v>
      </c>
      <c r="AK494" t="e">
        <f t="shared" si="197"/>
        <v>#DIV/0!</v>
      </c>
      <c r="AL494">
        <v>0</v>
      </c>
      <c r="AM494">
        <v>0</v>
      </c>
      <c r="AN494">
        <v>0</v>
      </c>
      <c r="AO494">
        <v>0</v>
      </c>
      <c r="AP494">
        <v>0</v>
      </c>
      <c r="AQ494" t="e">
        <f t="shared" si="198"/>
        <v>#DIV/0!</v>
      </c>
      <c r="AR494">
        <v>0</v>
      </c>
      <c r="AS494">
        <v>0</v>
      </c>
      <c r="AT494">
        <v>0</v>
      </c>
      <c r="AU494">
        <v>0</v>
      </c>
      <c r="AV494">
        <v>0</v>
      </c>
      <c r="AW494" t="e">
        <f t="shared" si="199"/>
        <v>#DIV/0!</v>
      </c>
      <c r="AX494">
        <v>0</v>
      </c>
      <c r="AY494">
        <v>0</v>
      </c>
      <c r="AZ494">
        <v>0</v>
      </c>
      <c r="BA494">
        <v>0</v>
      </c>
      <c r="BB494">
        <v>0</v>
      </c>
      <c r="BC494" t="e">
        <f t="shared" si="200"/>
        <v>#DIV/0!</v>
      </c>
      <c r="BD494">
        <v>0</v>
      </c>
      <c r="BE494">
        <v>0</v>
      </c>
      <c r="BF494">
        <v>0</v>
      </c>
      <c r="BG494">
        <v>0</v>
      </c>
      <c r="BH494">
        <v>0</v>
      </c>
      <c r="BI494" t="e">
        <f t="shared" si="201"/>
        <v>#DIV/0!</v>
      </c>
      <c r="BJ494">
        <v>0</v>
      </c>
      <c r="BK494">
        <v>0</v>
      </c>
      <c r="BL494">
        <v>0</v>
      </c>
      <c r="BM494">
        <v>0</v>
      </c>
      <c r="BN494">
        <v>0</v>
      </c>
      <c r="BO494" t="e">
        <f t="shared" si="202"/>
        <v>#DIV/0!</v>
      </c>
      <c r="BP494">
        <v>0</v>
      </c>
      <c r="BQ494">
        <v>0</v>
      </c>
      <c r="BR494">
        <v>0</v>
      </c>
      <c r="BS494">
        <v>0</v>
      </c>
      <c r="BT494">
        <v>0</v>
      </c>
      <c r="BU494" t="e">
        <f t="shared" si="203"/>
        <v>#DIV/0!</v>
      </c>
      <c r="BV494">
        <v>0</v>
      </c>
    </row>
    <row r="495" spans="2:74">
      <c r="B495" t="s">
        <v>246</v>
      </c>
      <c r="C495">
        <v>0</v>
      </c>
      <c r="D495">
        <v>0</v>
      </c>
      <c r="E495">
        <v>0</v>
      </c>
      <c r="F495">
        <v>0</v>
      </c>
      <c r="G495" t="e">
        <f t="shared" si="192"/>
        <v>#DIV/0!</v>
      </c>
      <c r="H495">
        <v>0</v>
      </c>
      <c r="I495">
        <v>0</v>
      </c>
      <c r="J495">
        <v>0</v>
      </c>
      <c r="K495">
        <v>0</v>
      </c>
      <c r="L495">
        <v>0</v>
      </c>
      <c r="M495" t="e">
        <f t="shared" si="193"/>
        <v>#DIV/0!</v>
      </c>
      <c r="N495">
        <v>0</v>
      </c>
      <c r="O495">
        <v>0</v>
      </c>
      <c r="P495">
        <v>0</v>
      </c>
      <c r="Q495">
        <v>0</v>
      </c>
      <c r="R495">
        <v>0</v>
      </c>
      <c r="S495" t="e">
        <f t="shared" si="194"/>
        <v>#DIV/0!</v>
      </c>
      <c r="T495">
        <v>0</v>
      </c>
      <c r="U495">
        <v>0</v>
      </c>
      <c r="V495">
        <v>0</v>
      </c>
      <c r="W495">
        <v>0</v>
      </c>
      <c r="X495">
        <v>0</v>
      </c>
      <c r="Y495" t="e">
        <f t="shared" si="195"/>
        <v>#DIV/0!</v>
      </c>
      <c r="Z495">
        <v>0</v>
      </c>
      <c r="AA495">
        <v>0</v>
      </c>
      <c r="AB495">
        <v>0</v>
      </c>
      <c r="AC495">
        <v>0</v>
      </c>
      <c r="AD495">
        <v>0</v>
      </c>
      <c r="AE495" t="e">
        <f t="shared" si="196"/>
        <v>#DIV/0!</v>
      </c>
      <c r="AF495">
        <v>0</v>
      </c>
      <c r="AG495">
        <v>0</v>
      </c>
      <c r="AH495">
        <v>0</v>
      </c>
      <c r="AI495">
        <v>0</v>
      </c>
      <c r="AJ495">
        <v>0</v>
      </c>
      <c r="AK495" t="e">
        <f t="shared" si="197"/>
        <v>#DIV/0!</v>
      </c>
      <c r="AL495">
        <v>0</v>
      </c>
      <c r="AM495">
        <v>0</v>
      </c>
      <c r="AN495">
        <v>0</v>
      </c>
      <c r="AO495">
        <v>0</v>
      </c>
      <c r="AP495">
        <v>0</v>
      </c>
      <c r="AQ495" t="e">
        <f t="shared" si="198"/>
        <v>#DIV/0!</v>
      </c>
      <c r="AR495">
        <v>0</v>
      </c>
      <c r="AS495">
        <v>0</v>
      </c>
      <c r="AT495">
        <v>0</v>
      </c>
      <c r="AU495">
        <v>0</v>
      </c>
      <c r="AV495">
        <v>0</v>
      </c>
      <c r="AW495" t="e">
        <f t="shared" si="199"/>
        <v>#DIV/0!</v>
      </c>
      <c r="AX495">
        <v>0</v>
      </c>
      <c r="AY495">
        <v>0</v>
      </c>
      <c r="AZ495">
        <v>0</v>
      </c>
      <c r="BA495">
        <v>0</v>
      </c>
      <c r="BB495">
        <v>0</v>
      </c>
      <c r="BC495" t="e">
        <f t="shared" si="200"/>
        <v>#DIV/0!</v>
      </c>
      <c r="BD495">
        <v>0</v>
      </c>
      <c r="BE495">
        <v>0</v>
      </c>
      <c r="BF495">
        <v>0</v>
      </c>
      <c r="BG495">
        <v>0</v>
      </c>
      <c r="BH495">
        <v>0</v>
      </c>
      <c r="BI495" t="e">
        <f t="shared" si="201"/>
        <v>#DIV/0!</v>
      </c>
      <c r="BJ495">
        <v>0</v>
      </c>
      <c r="BK495">
        <v>0</v>
      </c>
      <c r="BL495">
        <v>0</v>
      </c>
      <c r="BM495">
        <v>0</v>
      </c>
      <c r="BN495">
        <v>0</v>
      </c>
      <c r="BO495" t="e">
        <f t="shared" si="202"/>
        <v>#DIV/0!</v>
      </c>
      <c r="BP495">
        <v>0</v>
      </c>
      <c r="BQ495">
        <v>0</v>
      </c>
      <c r="BR495">
        <v>0</v>
      </c>
      <c r="BS495">
        <v>0</v>
      </c>
      <c r="BT495">
        <v>0</v>
      </c>
      <c r="BU495" t="e">
        <f t="shared" si="203"/>
        <v>#DIV/0!</v>
      </c>
      <c r="BV495">
        <v>0</v>
      </c>
    </row>
    <row r="496" spans="2:74">
      <c r="B496" t="s">
        <v>167</v>
      </c>
      <c r="C496">
        <v>0</v>
      </c>
      <c r="D496">
        <v>0</v>
      </c>
      <c r="E496">
        <v>0</v>
      </c>
      <c r="F496">
        <v>0</v>
      </c>
      <c r="G496" t="e">
        <f t="shared" si="192"/>
        <v>#DIV/0!</v>
      </c>
      <c r="H496">
        <v>0</v>
      </c>
      <c r="I496">
        <v>0</v>
      </c>
      <c r="J496">
        <v>0</v>
      </c>
      <c r="K496">
        <v>0</v>
      </c>
      <c r="L496">
        <v>0</v>
      </c>
      <c r="M496" t="e">
        <f t="shared" si="193"/>
        <v>#DIV/0!</v>
      </c>
      <c r="N496">
        <v>0</v>
      </c>
      <c r="O496">
        <v>0</v>
      </c>
      <c r="P496">
        <v>0</v>
      </c>
      <c r="Q496">
        <v>0</v>
      </c>
      <c r="R496">
        <v>0</v>
      </c>
      <c r="S496" t="e">
        <f t="shared" si="194"/>
        <v>#DIV/0!</v>
      </c>
      <c r="T496">
        <v>0</v>
      </c>
      <c r="U496">
        <v>0</v>
      </c>
      <c r="V496">
        <v>0</v>
      </c>
      <c r="W496">
        <v>0</v>
      </c>
      <c r="X496">
        <v>0</v>
      </c>
      <c r="Y496" t="e">
        <f t="shared" si="195"/>
        <v>#DIV/0!</v>
      </c>
      <c r="Z496">
        <v>0</v>
      </c>
      <c r="AA496">
        <v>0</v>
      </c>
      <c r="AB496">
        <v>0</v>
      </c>
      <c r="AC496">
        <v>0</v>
      </c>
      <c r="AD496">
        <v>0</v>
      </c>
      <c r="AE496" t="e">
        <f t="shared" si="196"/>
        <v>#DIV/0!</v>
      </c>
      <c r="AF496">
        <v>0</v>
      </c>
      <c r="AG496">
        <v>0</v>
      </c>
      <c r="AH496">
        <v>0</v>
      </c>
      <c r="AI496">
        <v>0</v>
      </c>
      <c r="AJ496">
        <v>0</v>
      </c>
      <c r="AK496" t="e">
        <f t="shared" si="197"/>
        <v>#DIV/0!</v>
      </c>
      <c r="AL496">
        <v>0</v>
      </c>
      <c r="AM496">
        <v>0</v>
      </c>
      <c r="AN496">
        <v>0</v>
      </c>
      <c r="AO496">
        <v>0</v>
      </c>
      <c r="AP496">
        <v>0</v>
      </c>
      <c r="AQ496" t="e">
        <f t="shared" si="198"/>
        <v>#DIV/0!</v>
      </c>
      <c r="AR496">
        <v>0</v>
      </c>
      <c r="AS496">
        <v>0</v>
      </c>
      <c r="AT496">
        <v>0</v>
      </c>
      <c r="AU496">
        <v>0</v>
      </c>
      <c r="AV496">
        <v>0</v>
      </c>
      <c r="AW496" t="e">
        <f t="shared" si="199"/>
        <v>#DIV/0!</v>
      </c>
      <c r="AX496">
        <v>0</v>
      </c>
      <c r="AY496">
        <v>0</v>
      </c>
      <c r="AZ496">
        <v>0</v>
      </c>
      <c r="BA496">
        <v>0</v>
      </c>
      <c r="BB496">
        <v>0</v>
      </c>
      <c r="BC496" t="e">
        <f t="shared" si="200"/>
        <v>#DIV/0!</v>
      </c>
      <c r="BD496">
        <v>0</v>
      </c>
      <c r="BE496">
        <v>0</v>
      </c>
      <c r="BF496">
        <v>0</v>
      </c>
      <c r="BG496">
        <v>0</v>
      </c>
      <c r="BH496">
        <v>0</v>
      </c>
      <c r="BI496" t="e">
        <f t="shared" si="201"/>
        <v>#DIV/0!</v>
      </c>
      <c r="BJ496">
        <v>0</v>
      </c>
      <c r="BK496">
        <v>0</v>
      </c>
      <c r="BL496">
        <v>0</v>
      </c>
      <c r="BM496">
        <v>0</v>
      </c>
      <c r="BN496">
        <v>0</v>
      </c>
      <c r="BO496" t="e">
        <f t="shared" si="202"/>
        <v>#DIV/0!</v>
      </c>
      <c r="BP496">
        <v>0</v>
      </c>
      <c r="BQ496">
        <v>0</v>
      </c>
      <c r="BR496">
        <v>0</v>
      </c>
      <c r="BS496">
        <v>0</v>
      </c>
      <c r="BT496">
        <v>0</v>
      </c>
      <c r="BU496" t="e">
        <f t="shared" si="203"/>
        <v>#DIV/0!</v>
      </c>
      <c r="BV496">
        <v>0</v>
      </c>
    </row>
    <row r="497" spans="2:74">
      <c r="B497" t="s">
        <v>772</v>
      </c>
      <c r="C497">
        <v>0</v>
      </c>
      <c r="D497">
        <v>0</v>
      </c>
      <c r="E497">
        <v>0</v>
      </c>
      <c r="F497">
        <v>0</v>
      </c>
      <c r="G497" t="e">
        <f t="shared" si="192"/>
        <v>#DIV/0!</v>
      </c>
      <c r="H497">
        <v>0</v>
      </c>
      <c r="I497">
        <v>0</v>
      </c>
      <c r="J497">
        <v>0</v>
      </c>
      <c r="K497">
        <v>0</v>
      </c>
      <c r="L497">
        <v>0</v>
      </c>
      <c r="M497" t="e">
        <f t="shared" si="193"/>
        <v>#DIV/0!</v>
      </c>
      <c r="N497">
        <v>0</v>
      </c>
      <c r="O497">
        <v>0</v>
      </c>
      <c r="P497">
        <v>0</v>
      </c>
      <c r="Q497">
        <v>0</v>
      </c>
      <c r="R497">
        <v>0</v>
      </c>
      <c r="S497" t="e">
        <f t="shared" si="194"/>
        <v>#DIV/0!</v>
      </c>
      <c r="T497">
        <v>0</v>
      </c>
      <c r="U497">
        <v>0</v>
      </c>
      <c r="V497">
        <v>0</v>
      </c>
      <c r="W497">
        <v>0</v>
      </c>
      <c r="X497">
        <v>0</v>
      </c>
      <c r="Y497" t="e">
        <f t="shared" si="195"/>
        <v>#DIV/0!</v>
      </c>
      <c r="Z497">
        <v>0</v>
      </c>
      <c r="AA497">
        <v>0</v>
      </c>
      <c r="AB497">
        <v>0</v>
      </c>
      <c r="AC497">
        <v>0</v>
      </c>
      <c r="AD497">
        <v>0</v>
      </c>
      <c r="AE497" t="e">
        <f t="shared" si="196"/>
        <v>#DIV/0!</v>
      </c>
      <c r="AF497">
        <v>0</v>
      </c>
      <c r="AG497">
        <v>0</v>
      </c>
      <c r="AH497">
        <v>0</v>
      </c>
      <c r="AI497">
        <v>0</v>
      </c>
      <c r="AJ497">
        <v>0</v>
      </c>
      <c r="AK497" t="e">
        <f t="shared" si="197"/>
        <v>#DIV/0!</v>
      </c>
      <c r="AL497">
        <v>0</v>
      </c>
      <c r="AM497">
        <v>0</v>
      </c>
      <c r="AN497">
        <v>0</v>
      </c>
      <c r="AO497">
        <v>0</v>
      </c>
      <c r="AP497">
        <v>0</v>
      </c>
      <c r="AQ497" t="e">
        <f t="shared" si="198"/>
        <v>#DIV/0!</v>
      </c>
      <c r="AR497">
        <v>0</v>
      </c>
      <c r="AS497">
        <v>0</v>
      </c>
      <c r="AT497">
        <v>0</v>
      </c>
      <c r="AU497">
        <v>0</v>
      </c>
      <c r="AV497">
        <v>0</v>
      </c>
      <c r="AW497" t="e">
        <f t="shared" si="199"/>
        <v>#DIV/0!</v>
      </c>
      <c r="AX497">
        <v>0</v>
      </c>
      <c r="AY497">
        <v>0</v>
      </c>
      <c r="AZ497">
        <v>0</v>
      </c>
      <c r="BA497">
        <v>0</v>
      </c>
      <c r="BB497">
        <v>0</v>
      </c>
      <c r="BC497" t="e">
        <f t="shared" si="200"/>
        <v>#DIV/0!</v>
      </c>
      <c r="BD497">
        <v>0</v>
      </c>
      <c r="BE497">
        <v>0</v>
      </c>
      <c r="BF497">
        <v>0</v>
      </c>
      <c r="BG497">
        <v>0</v>
      </c>
      <c r="BH497">
        <v>0</v>
      </c>
      <c r="BI497" t="e">
        <f t="shared" si="201"/>
        <v>#DIV/0!</v>
      </c>
      <c r="BJ497">
        <v>0</v>
      </c>
      <c r="BK497">
        <v>0</v>
      </c>
      <c r="BL497">
        <v>0</v>
      </c>
      <c r="BM497">
        <v>0</v>
      </c>
      <c r="BN497">
        <v>0</v>
      </c>
      <c r="BO497" t="e">
        <f t="shared" si="202"/>
        <v>#DIV/0!</v>
      </c>
      <c r="BP497">
        <v>0</v>
      </c>
      <c r="BQ497">
        <v>0</v>
      </c>
      <c r="BR497">
        <v>0</v>
      </c>
      <c r="BS497">
        <v>0</v>
      </c>
      <c r="BT497">
        <v>0</v>
      </c>
      <c r="BU497" t="e">
        <f t="shared" si="203"/>
        <v>#DIV/0!</v>
      </c>
      <c r="BV497">
        <v>0</v>
      </c>
    </row>
    <row r="498" spans="2:74">
      <c r="B498" t="s">
        <v>203</v>
      </c>
      <c r="C498">
        <v>0</v>
      </c>
      <c r="D498">
        <v>0</v>
      </c>
      <c r="E498">
        <v>0</v>
      </c>
      <c r="F498">
        <v>0</v>
      </c>
      <c r="G498" t="e">
        <f t="shared" si="192"/>
        <v>#DIV/0!</v>
      </c>
      <c r="H498">
        <v>0</v>
      </c>
      <c r="I498">
        <v>0</v>
      </c>
      <c r="J498">
        <v>0</v>
      </c>
      <c r="K498">
        <v>0</v>
      </c>
      <c r="L498">
        <v>0</v>
      </c>
      <c r="M498" t="e">
        <f t="shared" si="193"/>
        <v>#DIV/0!</v>
      </c>
      <c r="N498">
        <v>0</v>
      </c>
      <c r="O498">
        <v>0</v>
      </c>
      <c r="P498">
        <v>0</v>
      </c>
      <c r="Q498">
        <v>0</v>
      </c>
      <c r="R498">
        <v>0</v>
      </c>
      <c r="S498" t="e">
        <f t="shared" si="194"/>
        <v>#DIV/0!</v>
      </c>
      <c r="T498">
        <v>0</v>
      </c>
      <c r="U498">
        <v>0</v>
      </c>
      <c r="V498">
        <v>0</v>
      </c>
      <c r="W498">
        <v>0</v>
      </c>
      <c r="X498">
        <v>0</v>
      </c>
      <c r="Y498" t="e">
        <f t="shared" si="195"/>
        <v>#DIV/0!</v>
      </c>
      <c r="Z498">
        <v>0</v>
      </c>
      <c r="AA498">
        <v>0</v>
      </c>
      <c r="AB498">
        <v>0</v>
      </c>
      <c r="AC498">
        <v>0</v>
      </c>
      <c r="AD498">
        <v>0</v>
      </c>
      <c r="AE498" t="e">
        <f t="shared" si="196"/>
        <v>#DIV/0!</v>
      </c>
      <c r="AF498">
        <v>0</v>
      </c>
      <c r="AG498">
        <v>0</v>
      </c>
      <c r="AH498">
        <v>0</v>
      </c>
      <c r="AI498">
        <v>0</v>
      </c>
      <c r="AJ498">
        <v>0</v>
      </c>
      <c r="AK498" t="e">
        <f t="shared" si="197"/>
        <v>#DIV/0!</v>
      </c>
      <c r="AL498">
        <v>0</v>
      </c>
      <c r="AM498">
        <v>0</v>
      </c>
      <c r="AN498">
        <v>0</v>
      </c>
      <c r="AO498">
        <v>0</v>
      </c>
      <c r="AP498">
        <v>0</v>
      </c>
      <c r="AQ498" t="e">
        <f t="shared" si="198"/>
        <v>#DIV/0!</v>
      </c>
      <c r="AR498">
        <v>0</v>
      </c>
      <c r="AS498">
        <v>0</v>
      </c>
      <c r="AT498">
        <v>0</v>
      </c>
      <c r="AU498">
        <v>0</v>
      </c>
      <c r="AV498">
        <v>0</v>
      </c>
      <c r="AW498" t="e">
        <f t="shared" si="199"/>
        <v>#DIV/0!</v>
      </c>
      <c r="AX498">
        <v>0</v>
      </c>
      <c r="AY498">
        <v>0</v>
      </c>
      <c r="AZ498">
        <v>0</v>
      </c>
      <c r="BA498">
        <v>0</v>
      </c>
      <c r="BB498">
        <v>0</v>
      </c>
      <c r="BC498" t="e">
        <f t="shared" si="200"/>
        <v>#DIV/0!</v>
      </c>
      <c r="BD498">
        <v>0</v>
      </c>
      <c r="BE498">
        <v>0</v>
      </c>
      <c r="BF498">
        <v>0</v>
      </c>
      <c r="BG498">
        <v>0</v>
      </c>
      <c r="BH498">
        <v>0</v>
      </c>
      <c r="BI498" t="e">
        <f t="shared" si="201"/>
        <v>#DIV/0!</v>
      </c>
      <c r="BJ498">
        <v>0</v>
      </c>
      <c r="BK498">
        <v>0</v>
      </c>
      <c r="BL498">
        <v>0</v>
      </c>
      <c r="BM498">
        <v>0</v>
      </c>
      <c r="BN498">
        <v>0</v>
      </c>
      <c r="BO498" t="e">
        <f t="shared" si="202"/>
        <v>#DIV/0!</v>
      </c>
      <c r="BP498">
        <v>0</v>
      </c>
      <c r="BQ498">
        <v>0</v>
      </c>
      <c r="BR498">
        <v>0</v>
      </c>
      <c r="BS498">
        <v>0</v>
      </c>
      <c r="BT498">
        <v>0</v>
      </c>
      <c r="BU498" t="e">
        <f t="shared" si="203"/>
        <v>#DIV/0!</v>
      </c>
      <c r="BV498">
        <v>0</v>
      </c>
    </row>
    <row r="499" spans="2:74">
      <c r="B499" t="s">
        <v>248</v>
      </c>
      <c r="C499">
        <v>0</v>
      </c>
      <c r="D499">
        <v>0</v>
      </c>
      <c r="E499">
        <v>0</v>
      </c>
      <c r="F499">
        <v>0</v>
      </c>
      <c r="G499" t="e">
        <f t="shared" si="192"/>
        <v>#DIV/0!</v>
      </c>
      <c r="H499">
        <v>0</v>
      </c>
      <c r="I499">
        <v>0</v>
      </c>
      <c r="J499">
        <v>0</v>
      </c>
      <c r="K499">
        <v>0</v>
      </c>
      <c r="L499">
        <v>0</v>
      </c>
      <c r="M499" t="e">
        <f t="shared" si="193"/>
        <v>#DIV/0!</v>
      </c>
      <c r="N499">
        <v>0</v>
      </c>
      <c r="O499">
        <v>0</v>
      </c>
      <c r="P499">
        <v>0</v>
      </c>
      <c r="Q499">
        <v>0</v>
      </c>
      <c r="R499">
        <v>0</v>
      </c>
      <c r="S499" t="e">
        <f t="shared" si="194"/>
        <v>#DIV/0!</v>
      </c>
      <c r="T499">
        <v>0</v>
      </c>
      <c r="U499">
        <v>0</v>
      </c>
      <c r="V499">
        <v>0</v>
      </c>
      <c r="W499">
        <v>0</v>
      </c>
      <c r="X499">
        <v>0</v>
      </c>
      <c r="Y499" t="e">
        <f t="shared" si="195"/>
        <v>#DIV/0!</v>
      </c>
      <c r="Z499">
        <v>0</v>
      </c>
      <c r="AA499">
        <v>0</v>
      </c>
      <c r="AB499">
        <v>0</v>
      </c>
      <c r="AC499">
        <v>0</v>
      </c>
      <c r="AD499">
        <v>0</v>
      </c>
      <c r="AE499" t="e">
        <f t="shared" si="196"/>
        <v>#DIV/0!</v>
      </c>
      <c r="AF499">
        <v>0</v>
      </c>
      <c r="AG499">
        <v>0</v>
      </c>
      <c r="AH499">
        <v>0</v>
      </c>
      <c r="AI499">
        <v>0</v>
      </c>
      <c r="AJ499">
        <v>0</v>
      </c>
      <c r="AK499" t="e">
        <f t="shared" si="197"/>
        <v>#DIV/0!</v>
      </c>
      <c r="AL499">
        <v>0</v>
      </c>
      <c r="AM499">
        <v>0</v>
      </c>
      <c r="AN499">
        <v>0</v>
      </c>
      <c r="AO499">
        <v>0</v>
      </c>
      <c r="AP499">
        <v>0</v>
      </c>
      <c r="AQ499" t="e">
        <f t="shared" si="198"/>
        <v>#DIV/0!</v>
      </c>
      <c r="AR499">
        <v>0</v>
      </c>
      <c r="AS499">
        <v>0</v>
      </c>
      <c r="AT499">
        <v>0</v>
      </c>
      <c r="AU499">
        <v>0</v>
      </c>
      <c r="AV499">
        <v>0</v>
      </c>
      <c r="AW499" t="e">
        <f t="shared" si="199"/>
        <v>#DIV/0!</v>
      </c>
      <c r="AX499">
        <v>0</v>
      </c>
      <c r="AY499">
        <v>0</v>
      </c>
      <c r="AZ499">
        <v>0</v>
      </c>
      <c r="BA499">
        <v>0</v>
      </c>
      <c r="BB499">
        <v>0</v>
      </c>
      <c r="BC499" t="e">
        <f t="shared" si="200"/>
        <v>#DIV/0!</v>
      </c>
      <c r="BD499">
        <v>0</v>
      </c>
      <c r="BE499">
        <v>0</v>
      </c>
      <c r="BF499">
        <v>0</v>
      </c>
      <c r="BG499">
        <v>0</v>
      </c>
      <c r="BH499">
        <v>0</v>
      </c>
      <c r="BI499" t="e">
        <f t="shared" si="201"/>
        <v>#DIV/0!</v>
      </c>
      <c r="BJ499">
        <v>0</v>
      </c>
      <c r="BK499">
        <v>0</v>
      </c>
      <c r="BL499">
        <v>0</v>
      </c>
      <c r="BM499">
        <v>0</v>
      </c>
      <c r="BN499">
        <v>0</v>
      </c>
      <c r="BO499" t="e">
        <f t="shared" si="202"/>
        <v>#DIV/0!</v>
      </c>
      <c r="BP499">
        <v>0</v>
      </c>
      <c r="BQ499">
        <v>0</v>
      </c>
      <c r="BR499">
        <v>0</v>
      </c>
      <c r="BS499">
        <v>0</v>
      </c>
      <c r="BT499">
        <v>0</v>
      </c>
      <c r="BU499" t="e">
        <f t="shared" si="203"/>
        <v>#DIV/0!</v>
      </c>
      <c r="BV499">
        <v>0</v>
      </c>
    </row>
    <row r="500" spans="2:74">
      <c r="B500" t="s">
        <v>249</v>
      </c>
      <c r="C500">
        <v>0</v>
      </c>
      <c r="D500">
        <v>0</v>
      </c>
      <c r="E500">
        <v>0</v>
      </c>
      <c r="F500">
        <v>0</v>
      </c>
      <c r="G500" t="e">
        <f t="shared" si="192"/>
        <v>#DIV/0!</v>
      </c>
      <c r="H500">
        <v>0</v>
      </c>
      <c r="I500">
        <v>0</v>
      </c>
      <c r="J500">
        <v>0</v>
      </c>
      <c r="K500">
        <v>0</v>
      </c>
      <c r="L500">
        <v>0</v>
      </c>
      <c r="M500" t="e">
        <f t="shared" si="193"/>
        <v>#DIV/0!</v>
      </c>
      <c r="N500">
        <v>0</v>
      </c>
      <c r="O500">
        <v>0</v>
      </c>
      <c r="P500">
        <v>0</v>
      </c>
      <c r="Q500">
        <v>0</v>
      </c>
      <c r="R500">
        <v>0</v>
      </c>
      <c r="S500" t="e">
        <f t="shared" si="194"/>
        <v>#DIV/0!</v>
      </c>
      <c r="T500">
        <v>0</v>
      </c>
      <c r="U500">
        <v>0</v>
      </c>
      <c r="V500">
        <v>0</v>
      </c>
      <c r="W500">
        <v>0</v>
      </c>
      <c r="X500">
        <v>0</v>
      </c>
      <c r="Y500" t="e">
        <f t="shared" si="195"/>
        <v>#DIV/0!</v>
      </c>
      <c r="Z500">
        <v>0</v>
      </c>
      <c r="AA500">
        <v>0</v>
      </c>
      <c r="AB500">
        <v>0</v>
      </c>
      <c r="AC500">
        <v>0</v>
      </c>
      <c r="AD500">
        <v>0</v>
      </c>
      <c r="AE500" t="e">
        <f t="shared" si="196"/>
        <v>#DIV/0!</v>
      </c>
      <c r="AF500">
        <v>0</v>
      </c>
      <c r="AG500">
        <v>0</v>
      </c>
      <c r="AH500">
        <v>0</v>
      </c>
      <c r="AI500">
        <v>0</v>
      </c>
      <c r="AJ500">
        <v>0</v>
      </c>
      <c r="AK500" t="e">
        <f t="shared" si="197"/>
        <v>#DIV/0!</v>
      </c>
      <c r="AL500">
        <v>0</v>
      </c>
      <c r="AM500">
        <v>0</v>
      </c>
      <c r="AN500">
        <v>0</v>
      </c>
      <c r="AO500">
        <v>0</v>
      </c>
      <c r="AP500">
        <v>0</v>
      </c>
      <c r="AQ500" t="e">
        <f t="shared" si="198"/>
        <v>#DIV/0!</v>
      </c>
      <c r="AR500">
        <v>0</v>
      </c>
      <c r="AS500">
        <v>0</v>
      </c>
      <c r="AT500">
        <v>0</v>
      </c>
      <c r="AU500">
        <v>0</v>
      </c>
      <c r="AV500">
        <v>0</v>
      </c>
      <c r="AW500" t="e">
        <f t="shared" si="199"/>
        <v>#DIV/0!</v>
      </c>
      <c r="AX500">
        <v>0</v>
      </c>
      <c r="AY500">
        <v>0</v>
      </c>
      <c r="AZ500">
        <v>0</v>
      </c>
      <c r="BA500">
        <v>0</v>
      </c>
      <c r="BB500">
        <v>0</v>
      </c>
      <c r="BC500" t="e">
        <f t="shared" si="200"/>
        <v>#DIV/0!</v>
      </c>
      <c r="BD500">
        <v>0</v>
      </c>
      <c r="BE500">
        <v>0</v>
      </c>
      <c r="BF500">
        <v>0</v>
      </c>
      <c r="BG500">
        <v>0</v>
      </c>
      <c r="BH500">
        <v>0</v>
      </c>
      <c r="BI500" t="e">
        <f t="shared" si="201"/>
        <v>#DIV/0!</v>
      </c>
      <c r="BJ500">
        <v>0</v>
      </c>
      <c r="BK500">
        <v>0</v>
      </c>
      <c r="BL500">
        <v>0</v>
      </c>
      <c r="BM500">
        <v>0</v>
      </c>
      <c r="BN500">
        <v>0</v>
      </c>
      <c r="BO500" t="e">
        <f t="shared" si="202"/>
        <v>#DIV/0!</v>
      </c>
      <c r="BP500">
        <v>0</v>
      </c>
      <c r="BQ500">
        <v>0</v>
      </c>
      <c r="BR500">
        <v>0</v>
      </c>
      <c r="BS500">
        <v>0</v>
      </c>
      <c r="BT500">
        <v>0</v>
      </c>
      <c r="BU500" t="e">
        <f t="shared" si="203"/>
        <v>#DIV/0!</v>
      </c>
      <c r="BV500">
        <v>0</v>
      </c>
    </row>
    <row r="501" spans="2:74">
      <c r="B501" t="s">
        <v>773</v>
      </c>
      <c r="C501">
        <v>0</v>
      </c>
      <c r="D501">
        <v>0</v>
      </c>
      <c r="E501">
        <v>0</v>
      </c>
      <c r="F501">
        <v>0</v>
      </c>
      <c r="G501" t="e">
        <f t="shared" si="192"/>
        <v>#DIV/0!</v>
      </c>
      <c r="H501">
        <v>0</v>
      </c>
      <c r="I501">
        <v>0</v>
      </c>
      <c r="J501">
        <v>0</v>
      </c>
      <c r="K501">
        <v>0</v>
      </c>
      <c r="L501">
        <v>0</v>
      </c>
      <c r="M501" t="e">
        <f t="shared" si="193"/>
        <v>#DIV/0!</v>
      </c>
      <c r="N501">
        <v>0</v>
      </c>
      <c r="O501">
        <v>0</v>
      </c>
      <c r="P501">
        <v>0</v>
      </c>
      <c r="Q501">
        <v>0</v>
      </c>
      <c r="R501">
        <v>0</v>
      </c>
      <c r="S501" t="e">
        <f t="shared" si="194"/>
        <v>#DIV/0!</v>
      </c>
      <c r="T501">
        <v>0</v>
      </c>
      <c r="U501">
        <v>0</v>
      </c>
      <c r="V501">
        <v>0</v>
      </c>
      <c r="W501">
        <v>0</v>
      </c>
      <c r="X501">
        <v>0</v>
      </c>
      <c r="Y501" t="e">
        <f t="shared" si="195"/>
        <v>#DIV/0!</v>
      </c>
      <c r="Z501">
        <v>0</v>
      </c>
      <c r="AA501">
        <v>0</v>
      </c>
      <c r="AB501">
        <v>0</v>
      </c>
      <c r="AC501">
        <v>0</v>
      </c>
      <c r="AD501">
        <v>0</v>
      </c>
      <c r="AE501" t="e">
        <f t="shared" si="196"/>
        <v>#DIV/0!</v>
      </c>
      <c r="AF501">
        <v>0</v>
      </c>
      <c r="AG501">
        <v>0</v>
      </c>
      <c r="AH501">
        <v>0</v>
      </c>
      <c r="AI501">
        <v>0</v>
      </c>
      <c r="AJ501">
        <v>0</v>
      </c>
      <c r="AK501" t="e">
        <f t="shared" si="197"/>
        <v>#DIV/0!</v>
      </c>
      <c r="AL501">
        <v>0</v>
      </c>
      <c r="AM501">
        <v>0</v>
      </c>
      <c r="AN501">
        <v>0</v>
      </c>
      <c r="AO501">
        <v>0</v>
      </c>
      <c r="AP501">
        <v>0</v>
      </c>
      <c r="AQ501" t="e">
        <f t="shared" si="198"/>
        <v>#DIV/0!</v>
      </c>
      <c r="AR501">
        <v>0</v>
      </c>
      <c r="AS501">
        <v>0</v>
      </c>
      <c r="AT501">
        <v>0</v>
      </c>
      <c r="AU501">
        <v>0</v>
      </c>
      <c r="AV501">
        <v>0</v>
      </c>
      <c r="AW501" t="e">
        <f t="shared" si="199"/>
        <v>#DIV/0!</v>
      </c>
      <c r="AX501">
        <v>0</v>
      </c>
      <c r="AY501">
        <v>0</v>
      </c>
      <c r="AZ501">
        <v>0</v>
      </c>
      <c r="BA501">
        <v>0</v>
      </c>
      <c r="BB501">
        <v>0</v>
      </c>
      <c r="BC501" t="e">
        <f t="shared" si="200"/>
        <v>#DIV/0!</v>
      </c>
      <c r="BD501">
        <v>0</v>
      </c>
      <c r="BE501">
        <v>0</v>
      </c>
      <c r="BF501">
        <v>0</v>
      </c>
      <c r="BG501">
        <v>0</v>
      </c>
      <c r="BH501">
        <v>0</v>
      </c>
      <c r="BI501" t="e">
        <f t="shared" si="201"/>
        <v>#DIV/0!</v>
      </c>
      <c r="BJ501">
        <v>0</v>
      </c>
      <c r="BK501">
        <v>0</v>
      </c>
      <c r="BL501">
        <v>0</v>
      </c>
      <c r="BM501">
        <v>0</v>
      </c>
      <c r="BN501">
        <v>0</v>
      </c>
      <c r="BO501" t="e">
        <f t="shared" si="202"/>
        <v>#DIV/0!</v>
      </c>
      <c r="BP501">
        <v>0</v>
      </c>
      <c r="BQ501">
        <v>0</v>
      </c>
      <c r="BR501">
        <v>0</v>
      </c>
      <c r="BS501">
        <v>0</v>
      </c>
      <c r="BT501">
        <v>0</v>
      </c>
      <c r="BU501" t="e">
        <f t="shared" si="203"/>
        <v>#DIV/0!</v>
      </c>
      <c r="BV501">
        <v>0</v>
      </c>
    </row>
    <row r="502" spans="2:74">
      <c r="B502" t="s">
        <v>250</v>
      </c>
      <c r="C502">
        <v>0</v>
      </c>
      <c r="D502">
        <v>0</v>
      </c>
      <c r="E502">
        <v>0</v>
      </c>
      <c r="F502">
        <v>0</v>
      </c>
      <c r="G502" t="e">
        <f t="shared" si="192"/>
        <v>#DIV/0!</v>
      </c>
      <c r="H502">
        <v>0</v>
      </c>
      <c r="I502">
        <v>0</v>
      </c>
      <c r="J502">
        <v>0</v>
      </c>
      <c r="K502">
        <v>0</v>
      </c>
      <c r="L502">
        <v>0</v>
      </c>
      <c r="M502" t="e">
        <f t="shared" si="193"/>
        <v>#DIV/0!</v>
      </c>
      <c r="N502">
        <v>0</v>
      </c>
      <c r="O502">
        <v>0</v>
      </c>
      <c r="P502">
        <v>0</v>
      </c>
      <c r="Q502">
        <v>0</v>
      </c>
      <c r="R502">
        <v>0</v>
      </c>
      <c r="S502" t="e">
        <f t="shared" si="194"/>
        <v>#DIV/0!</v>
      </c>
      <c r="T502">
        <v>0</v>
      </c>
      <c r="U502">
        <v>0</v>
      </c>
      <c r="V502">
        <v>0</v>
      </c>
      <c r="W502">
        <v>0</v>
      </c>
      <c r="X502">
        <v>0</v>
      </c>
      <c r="Y502" t="e">
        <f t="shared" si="195"/>
        <v>#DIV/0!</v>
      </c>
      <c r="Z502">
        <v>0</v>
      </c>
      <c r="AA502">
        <v>0</v>
      </c>
      <c r="AB502">
        <v>0</v>
      </c>
      <c r="AC502">
        <v>0</v>
      </c>
      <c r="AD502">
        <v>0</v>
      </c>
      <c r="AE502" t="e">
        <f t="shared" si="196"/>
        <v>#DIV/0!</v>
      </c>
      <c r="AF502">
        <v>0</v>
      </c>
      <c r="AG502">
        <v>0</v>
      </c>
      <c r="AH502">
        <v>0</v>
      </c>
      <c r="AI502">
        <v>0</v>
      </c>
      <c r="AJ502">
        <v>0</v>
      </c>
      <c r="AK502" t="e">
        <f t="shared" si="197"/>
        <v>#DIV/0!</v>
      </c>
      <c r="AL502">
        <v>0</v>
      </c>
      <c r="AM502">
        <v>0</v>
      </c>
      <c r="AN502">
        <v>0</v>
      </c>
      <c r="AO502">
        <v>0</v>
      </c>
      <c r="AP502">
        <v>0</v>
      </c>
      <c r="AQ502" t="e">
        <f t="shared" si="198"/>
        <v>#DIV/0!</v>
      </c>
      <c r="AR502">
        <v>0</v>
      </c>
      <c r="AS502">
        <v>0</v>
      </c>
      <c r="AT502">
        <v>0</v>
      </c>
      <c r="AU502">
        <v>0</v>
      </c>
      <c r="AV502">
        <v>0</v>
      </c>
      <c r="AW502" t="e">
        <f t="shared" si="199"/>
        <v>#DIV/0!</v>
      </c>
      <c r="AX502">
        <v>0</v>
      </c>
      <c r="AY502">
        <v>0</v>
      </c>
      <c r="AZ502">
        <v>0</v>
      </c>
      <c r="BA502">
        <v>0</v>
      </c>
      <c r="BB502">
        <v>0</v>
      </c>
      <c r="BC502" t="e">
        <f t="shared" si="200"/>
        <v>#DIV/0!</v>
      </c>
      <c r="BD502">
        <v>0</v>
      </c>
      <c r="BE502">
        <v>0</v>
      </c>
      <c r="BF502">
        <v>0</v>
      </c>
      <c r="BG502">
        <v>0</v>
      </c>
      <c r="BH502">
        <v>0</v>
      </c>
      <c r="BI502" t="e">
        <f t="shared" si="201"/>
        <v>#DIV/0!</v>
      </c>
      <c r="BJ502">
        <v>0</v>
      </c>
      <c r="BK502">
        <v>0</v>
      </c>
      <c r="BL502">
        <v>0</v>
      </c>
      <c r="BM502">
        <v>0</v>
      </c>
      <c r="BN502">
        <v>0</v>
      </c>
      <c r="BO502" t="e">
        <f t="shared" si="202"/>
        <v>#DIV/0!</v>
      </c>
      <c r="BP502">
        <v>0</v>
      </c>
      <c r="BQ502">
        <v>0</v>
      </c>
      <c r="BR502">
        <v>0</v>
      </c>
      <c r="BS502">
        <v>0</v>
      </c>
      <c r="BT502">
        <v>0</v>
      </c>
      <c r="BU502" t="e">
        <f t="shared" si="203"/>
        <v>#DIV/0!</v>
      </c>
      <c r="BV502">
        <v>0</v>
      </c>
    </row>
    <row r="503" spans="2:74">
      <c r="B503" t="s">
        <v>251</v>
      </c>
      <c r="C503">
        <v>0</v>
      </c>
      <c r="D503">
        <v>0</v>
      </c>
      <c r="E503">
        <v>0</v>
      </c>
      <c r="F503">
        <v>0</v>
      </c>
      <c r="G503" t="e">
        <f t="shared" si="192"/>
        <v>#DIV/0!</v>
      </c>
      <c r="H503">
        <v>0</v>
      </c>
      <c r="I503">
        <v>0</v>
      </c>
      <c r="J503">
        <v>0</v>
      </c>
      <c r="K503">
        <v>0</v>
      </c>
      <c r="L503">
        <v>0</v>
      </c>
      <c r="M503" t="e">
        <f t="shared" si="193"/>
        <v>#DIV/0!</v>
      </c>
      <c r="N503">
        <v>0</v>
      </c>
      <c r="O503">
        <v>0</v>
      </c>
      <c r="P503">
        <v>0</v>
      </c>
      <c r="Q503">
        <v>0</v>
      </c>
      <c r="R503">
        <v>0</v>
      </c>
      <c r="S503" t="e">
        <f t="shared" si="194"/>
        <v>#DIV/0!</v>
      </c>
      <c r="T503">
        <v>0</v>
      </c>
      <c r="U503">
        <v>0</v>
      </c>
      <c r="V503">
        <v>0</v>
      </c>
      <c r="W503">
        <v>0</v>
      </c>
      <c r="X503">
        <v>0</v>
      </c>
      <c r="Y503" t="e">
        <f t="shared" si="195"/>
        <v>#DIV/0!</v>
      </c>
      <c r="Z503">
        <v>0</v>
      </c>
      <c r="AA503">
        <v>0</v>
      </c>
      <c r="AB503">
        <v>0</v>
      </c>
      <c r="AC503">
        <v>0</v>
      </c>
      <c r="AD503">
        <v>0</v>
      </c>
      <c r="AE503" t="e">
        <f t="shared" si="196"/>
        <v>#DIV/0!</v>
      </c>
      <c r="AF503">
        <v>0</v>
      </c>
      <c r="AG503">
        <v>0</v>
      </c>
      <c r="AH503">
        <v>0</v>
      </c>
      <c r="AI503">
        <v>0</v>
      </c>
      <c r="AJ503">
        <v>0</v>
      </c>
      <c r="AK503" t="e">
        <f t="shared" si="197"/>
        <v>#DIV/0!</v>
      </c>
      <c r="AL503">
        <v>0</v>
      </c>
      <c r="AM503">
        <v>0</v>
      </c>
      <c r="AN503">
        <v>0</v>
      </c>
      <c r="AO503">
        <v>0</v>
      </c>
      <c r="AP503">
        <v>0</v>
      </c>
      <c r="AQ503" t="e">
        <f t="shared" si="198"/>
        <v>#DIV/0!</v>
      </c>
      <c r="AR503">
        <v>0</v>
      </c>
      <c r="AS503">
        <v>0</v>
      </c>
      <c r="AT503">
        <v>0</v>
      </c>
      <c r="AU503">
        <v>0</v>
      </c>
      <c r="AV503">
        <v>0</v>
      </c>
      <c r="AW503" t="e">
        <f t="shared" si="199"/>
        <v>#DIV/0!</v>
      </c>
      <c r="AX503">
        <v>0</v>
      </c>
      <c r="AY503">
        <v>0</v>
      </c>
      <c r="AZ503">
        <v>0</v>
      </c>
      <c r="BA503">
        <v>0</v>
      </c>
      <c r="BB503">
        <v>0</v>
      </c>
      <c r="BC503" t="e">
        <f t="shared" si="200"/>
        <v>#DIV/0!</v>
      </c>
      <c r="BD503">
        <v>0</v>
      </c>
      <c r="BE503">
        <v>0</v>
      </c>
      <c r="BF503">
        <v>0</v>
      </c>
      <c r="BG503">
        <v>0</v>
      </c>
      <c r="BH503">
        <v>0</v>
      </c>
      <c r="BI503" t="e">
        <f t="shared" si="201"/>
        <v>#DIV/0!</v>
      </c>
      <c r="BJ503">
        <v>0</v>
      </c>
      <c r="BK503">
        <v>0</v>
      </c>
      <c r="BL503">
        <v>0</v>
      </c>
      <c r="BM503">
        <v>0</v>
      </c>
      <c r="BN503">
        <v>0</v>
      </c>
      <c r="BO503" t="e">
        <f t="shared" si="202"/>
        <v>#DIV/0!</v>
      </c>
      <c r="BP503">
        <v>0</v>
      </c>
      <c r="BQ503">
        <v>0</v>
      </c>
      <c r="BR503">
        <v>0</v>
      </c>
      <c r="BS503">
        <v>0</v>
      </c>
      <c r="BT503">
        <v>0</v>
      </c>
      <c r="BU503" t="e">
        <f t="shared" si="203"/>
        <v>#DIV/0!</v>
      </c>
      <c r="BV503">
        <v>0</v>
      </c>
    </row>
    <row r="504" spans="2:74">
      <c r="B504" t="s">
        <v>252</v>
      </c>
      <c r="C504">
        <v>0</v>
      </c>
      <c r="D504">
        <v>0</v>
      </c>
      <c r="E504">
        <v>0</v>
      </c>
      <c r="F504">
        <v>0</v>
      </c>
      <c r="G504" t="e">
        <f t="shared" si="192"/>
        <v>#DIV/0!</v>
      </c>
      <c r="H504">
        <v>0</v>
      </c>
      <c r="I504">
        <v>0</v>
      </c>
      <c r="J504">
        <v>0</v>
      </c>
      <c r="K504">
        <v>0</v>
      </c>
      <c r="L504">
        <v>0</v>
      </c>
      <c r="M504" t="e">
        <f t="shared" si="193"/>
        <v>#DIV/0!</v>
      </c>
      <c r="N504">
        <v>0</v>
      </c>
      <c r="O504">
        <v>0</v>
      </c>
      <c r="P504">
        <v>0</v>
      </c>
      <c r="Q504">
        <v>0</v>
      </c>
      <c r="R504">
        <v>0</v>
      </c>
      <c r="S504" t="e">
        <f t="shared" si="194"/>
        <v>#DIV/0!</v>
      </c>
      <c r="T504">
        <v>0</v>
      </c>
      <c r="U504">
        <v>0</v>
      </c>
      <c r="V504">
        <v>0</v>
      </c>
      <c r="W504">
        <v>0</v>
      </c>
      <c r="X504">
        <v>0</v>
      </c>
      <c r="Y504" t="e">
        <f t="shared" si="195"/>
        <v>#DIV/0!</v>
      </c>
      <c r="Z504">
        <v>0</v>
      </c>
      <c r="AA504">
        <v>0</v>
      </c>
      <c r="AB504">
        <v>0</v>
      </c>
      <c r="AC504">
        <v>0</v>
      </c>
      <c r="AD504">
        <v>0</v>
      </c>
      <c r="AE504" t="e">
        <f t="shared" si="196"/>
        <v>#DIV/0!</v>
      </c>
      <c r="AF504">
        <v>0</v>
      </c>
      <c r="AG504">
        <v>0</v>
      </c>
      <c r="AH504">
        <v>0</v>
      </c>
      <c r="AI504">
        <v>0</v>
      </c>
      <c r="AJ504">
        <v>0</v>
      </c>
      <c r="AK504" t="e">
        <f t="shared" si="197"/>
        <v>#DIV/0!</v>
      </c>
      <c r="AL504">
        <v>0</v>
      </c>
      <c r="AM504">
        <v>0</v>
      </c>
      <c r="AN504">
        <v>0</v>
      </c>
      <c r="AO504">
        <v>0</v>
      </c>
      <c r="AP504">
        <v>0</v>
      </c>
      <c r="AQ504" t="e">
        <f t="shared" si="198"/>
        <v>#DIV/0!</v>
      </c>
      <c r="AR504">
        <v>0</v>
      </c>
      <c r="AS504">
        <v>0</v>
      </c>
      <c r="AT504">
        <v>0</v>
      </c>
      <c r="AU504">
        <v>0</v>
      </c>
      <c r="AV504">
        <v>0</v>
      </c>
      <c r="AW504" t="e">
        <f t="shared" si="199"/>
        <v>#DIV/0!</v>
      </c>
      <c r="AX504">
        <v>0</v>
      </c>
      <c r="AY504">
        <v>0</v>
      </c>
      <c r="AZ504">
        <v>0</v>
      </c>
      <c r="BA504">
        <v>0</v>
      </c>
      <c r="BB504">
        <v>0</v>
      </c>
      <c r="BC504" t="e">
        <f t="shared" si="200"/>
        <v>#DIV/0!</v>
      </c>
      <c r="BD504">
        <v>0</v>
      </c>
      <c r="BE504">
        <v>0</v>
      </c>
      <c r="BF504">
        <v>0</v>
      </c>
      <c r="BG504">
        <v>0</v>
      </c>
      <c r="BH504">
        <v>0</v>
      </c>
      <c r="BI504" t="e">
        <f t="shared" si="201"/>
        <v>#DIV/0!</v>
      </c>
      <c r="BJ504">
        <v>0</v>
      </c>
      <c r="BK504">
        <v>0</v>
      </c>
      <c r="BL504">
        <v>0</v>
      </c>
      <c r="BM504">
        <v>0</v>
      </c>
      <c r="BN504">
        <v>0</v>
      </c>
      <c r="BO504" t="e">
        <f t="shared" si="202"/>
        <v>#DIV/0!</v>
      </c>
      <c r="BP504">
        <v>0</v>
      </c>
      <c r="BQ504">
        <v>0</v>
      </c>
      <c r="BR504">
        <v>0</v>
      </c>
      <c r="BS504">
        <v>0</v>
      </c>
      <c r="BT504">
        <v>0</v>
      </c>
      <c r="BU504" t="e">
        <f t="shared" si="203"/>
        <v>#DIV/0!</v>
      </c>
      <c r="BV504">
        <v>0</v>
      </c>
    </row>
    <row r="505" spans="2:74">
      <c r="B505" t="s">
        <v>254</v>
      </c>
      <c r="C505">
        <v>0</v>
      </c>
      <c r="D505">
        <v>0</v>
      </c>
      <c r="E505">
        <v>0</v>
      </c>
      <c r="F505">
        <v>0</v>
      </c>
      <c r="G505" t="e">
        <f t="shared" si="192"/>
        <v>#DIV/0!</v>
      </c>
      <c r="H505">
        <v>0</v>
      </c>
      <c r="I505">
        <v>0</v>
      </c>
      <c r="J505">
        <v>0</v>
      </c>
      <c r="K505">
        <v>0</v>
      </c>
      <c r="L505">
        <v>0</v>
      </c>
      <c r="M505" t="e">
        <f t="shared" si="193"/>
        <v>#DIV/0!</v>
      </c>
      <c r="N505">
        <v>0</v>
      </c>
      <c r="O505">
        <v>0</v>
      </c>
      <c r="P505">
        <v>0</v>
      </c>
      <c r="Q505">
        <v>0</v>
      </c>
      <c r="R505">
        <v>0</v>
      </c>
      <c r="S505" t="e">
        <f t="shared" si="194"/>
        <v>#DIV/0!</v>
      </c>
      <c r="T505">
        <v>0</v>
      </c>
      <c r="U505">
        <v>0</v>
      </c>
      <c r="V505">
        <v>0</v>
      </c>
      <c r="W505">
        <v>0</v>
      </c>
      <c r="X505">
        <v>0</v>
      </c>
      <c r="Y505" t="e">
        <f t="shared" si="195"/>
        <v>#DIV/0!</v>
      </c>
      <c r="Z505">
        <v>0</v>
      </c>
      <c r="AA505">
        <v>0</v>
      </c>
      <c r="AB505">
        <v>0</v>
      </c>
      <c r="AC505">
        <v>0</v>
      </c>
      <c r="AD505">
        <v>0</v>
      </c>
      <c r="AE505" t="e">
        <f t="shared" si="196"/>
        <v>#DIV/0!</v>
      </c>
      <c r="AF505">
        <v>0</v>
      </c>
      <c r="AG505">
        <v>0</v>
      </c>
      <c r="AH505">
        <v>0</v>
      </c>
      <c r="AI505">
        <v>0</v>
      </c>
      <c r="AJ505">
        <v>0</v>
      </c>
      <c r="AK505" t="e">
        <f t="shared" si="197"/>
        <v>#DIV/0!</v>
      </c>
      <c r="AL505">
        <v>0</v>
      </c>
      <c r="AM505">
        <v>0</v>
      </c>
      <c r="AN505">
        <v>0</v>
      </c>
      <c r="AO505">
        <v>0</v>
      </c>
      <c r="AP505">
        <v>0</v>
      </c>
      <c r="AQ505" t="e">
        <f t="shared" si="198"/>
        <v>#DIV/0!</v>
      </c>
      <c r="AR505">
        <v>0</v>
      </c>
      <c r="AS505">
        <v>0</v>
      </c>
      <c r="AT505">
        <v>0</v>
      </c>
      <c r="AU505">
        <v>0</v>
      </c>
      <c r="AV505">
        <v>0</v>
      </c>
      <c r="AW505" t="e">
        <f t="shared" si="199"/>
        <v>#DIV/0!</v>
      </c>
      <c r="AX505">
        <v>0</v>
      </c>
      <c r="AY505">
        <v>0</v>
      </c>
      <c r="AZ505">
        <v>0</v>
      </c>
      <c r="BA505">
        <v>0</v>
      </c>
      <c r="BB505">
        <v>0</v>
      </c>
      <c r="BC505" t="e">
        <f t="shared" si="200"/>
        <v>#DIV/0!</v>
      </c>
      <c r="BD505">
        <v>0</v>
      </c>
      <c r="BE505">
        <v>0</v>
      </c>
      <c r="BF505">
        <v>0</v>
      </c>
      <c r="BG505">
        <v>0</v>
      </c>
      <c r="BH505">
        <v>0</v>
      </c>
      <c r="BI505" t="e">
        <f t="shared" si="201"/>
        <v>#DIV/0!</v>
      </c>
      <c r="BJ505">
        <v>0</v>
      </c>
      <c r="BK505">
        <v>0</v>
      </c>
      <c r="BL505">
        <v>0</v>
      </c>
      <c r="BM505">
        <v>0</v>
      </c>
      <c r="BN505">
        <v>0</v>
      </c>
      <c r="BO505" t="e">
        <f t="shared" si="202"/>
        <v>#DIV/0!</v>
      </c>
      <c r="BP505">
        <v>0</v>
      </c>
      <c r="BQ505">
        <v>0</v>
      </c>
      <c r="BR505">
        <v>0</v>
      </c>
      <c r="BS505">
        <v>0</v>
      </c>
      <c r="BT505">
        <v>0</v>
      </c>
      <c r="BU505" t="e">
        <f t="shared" si="203"/>
        <v>#DIV/0!</v>
      </c>
      <c r="BV505">
        <v>0</v>
      </c>
    </row>
    <row r="506" spans="2:74">
      <c r="B506" t="s">
        <v>774</v>
      </c>
      <c r="C506">
        <v>0</v>
      </c>
      <c r="D506">
        <v>0</v>
      </c>
      <c r="E506">
        <v>0</v>
      </c>
      <c r="F506">
        <v>0</v>
      </c>
      <c r="G506" t="e">
        <f t="shared" si="192"/>
        <v>#DIV/0!</v>
      </c>
      <c r="H506">
        <v>0</v>
      </c>
      <c r="I506">
        <v>0</v>
      </c>
      <c r="J506">
        <v>0</v>
      </c>
      <c r="K506">
        <v>0</v>
      </c>
      <c r="L506">
        <v>0</v>
      </c>
      <c r="M506" t="e">
        <f t="shared" si="193"/>
        <v>#DIV/0!</v>
      </c>
      <c r="N506">
        <v>0</v>
      </c>
      <c r="O506">
        <v>0</v>
      </c>
      <c r="P506">
        <v>0</v>
      </c>
      <c r="Q506">
        <v>0</v>
      </c>
      <c r="R506">
        <v>0</v>
      </c>
      <c r="S506" t="e">
        <f t="shared" si="194"/>
        <v>#DIV/0!</v>
      </c>
      <c r="T506">
        <v>0</v>
      </c>
      <c r="U506">
        <v>0</v>
      </c>
      <c r="V506">
        <v>0</v>
      </c>
      <c r="W506">
        <v>0</v>
      </c>
      <c r="X506">
        <v>0</v>
      </c>
      <c r="Y506" t="e">
        <f t="shared" si="195"/>
        <v>#DIV/0!</v>
      </c>
      <c r="Z506">
        <v>0</v>
      </c>
      <c r="AA506">
        <v>0</v>
      </c>
      <c r="AB506">
        <v>0</v>
      </c>
      <c r="AC506">
        <v>0</v>
      </c>
      <c r="AD506">
        <v>0</v>
      </c>
      <c r="AE506" t="e">
        <f t="shared" si="196"/>
        <v>#DIV/0!</v>
      </c>
      <c r="AF506">
        <v>0</v>
      </c>
      <c r="AG506">
        <v>0</v>
      </c>
      <c r="AH506">
        <v>0</v>
      </c>
      <c r="AI506">
        <v>0</v>
      </c>
      <c r="AJ506">
        <v>0</v>
      </c>
      <c r="AK506" t="e">
        <f t="shared" si="197"/>
        <v>#DIV/0!</v>
      </c>
      <c r="AL506">
        <v>0</v>
      </c>
      <c r="AM506">
        <v>0</v>
      </c>
      <c r="AN506">
        <v>0</v>
      </c>
      <c r="AO506">
        <v>0</v>
      </c>
      <c r="AP506">
        <v>0</v>
      </c>
      <c r="AQ506" t="e">
        <f t="shared" si="198"/>
        <v>#DIV/0!</v>
      </c>
      <c r="AR506">
        <v>0</v>
      </c>
      <c r="AS506">
        <v>0</v>
      </c>
      <c r="AT506">
        <v>0</v>
      </c>
      <c r="AU506">
        <v>0</v>
      </c>
      <c r="AV506">
        <v>0</v>
      </c>
      <c r="AW506" t="e">
        <f t="shared" si="199"/>
        <v>#DIV/0!</v>
      </c>
      <c r="AX506">
        <v>0</v>
      </c>
      <c r="AY506">
        <v>0</v>
      </c>
      <c r="AZ506">
        <v>0</v>
      </c>
      <c r="BA506">
        <v>0</v>
      </c>
      <c r="BB506">
        <v>0</v>
      </c>
      <c r="BC506" t="e">
        <f t="shared" si="200"/>
        <v>#DIV/0!</v>
      </c>
      <c r="BD506">
        <v>0</v>
      </c>
      <c r="BE506">
        <v>0</v>
      </c>
      <c r="BF506">
        <v>0</v>
      </c>
      <c r="BG506">
        <v>0</v>
      </c>
      <c r="BH506">
        <v>0</v>
      </c>
      <c r="BI506" t="e">
        <f t="shared" si="201"/>
        <v>#DIV/0!</v>
      </c>
      <c r="BJ506">
        <v>0</v>
      </c>
      <c r="BK506">
        <v>0</v>
      </c>
      <c r="BL506">
        <v>0</v>
      </c>
      <c r="BM506">
        <v>0</v>
      </c>
      <c r="BN506">
        <v>0</v>
      </c>
      <c r="BO506" t="e">
        <f t="shared" si="202"/>
        <v>#DIV/0!</v>
      </c>
      <c r="BP506">
        <v>0</v>
      </c>
      <c r="BQ506">
        <v>0</v>
      </c>
      <c r="BR506">
        <v>0</v>
      </c>
      <c r="BS506">
        <v>0</v>
      </c>
      <c r="BT506">
        <v>0</v>
      </c>
      <c r="BU506" t="e">
        <f t="shared" si="203"/>
        <v>#DIV/0!</v>
      </c>
      <c r="BV506">
        <v>0</v>
      </c>
    </row>
    <row r="507" spans="2:74">
      <c r="B507" t="s">
        <v>255</v>
      </c>
      <c r="C507">
        <v>0</v>
      </c>
      <c r="D507">
        <v>0</v>
      </c>
      <c r="E507">
        <v>0</v>
      </c>
      <c r="F507">
        <v>0</v>
      </c>
      <c r="G507" t="e">
        <f t="shared" si="192"/>
        <v>#DIV/0!</v>
      </c>
      <c r="H507">
        <v>0</v>
      </c>
      <c r="I507">
        <v>0</v>
      </c>
      <c r="J507">
        <v>0</v>
      </c>
      <c r="K507">
        <v>0</v>
      </c>
      <c r="L507">
        <v>0</v>
      </c>
      <c r="M507" t="e">
        <f t="shared" si="193"/>
        <v>#DIV/0!</v>
      </c>
      <c r="N507">
        <v>0</v>
      </c>
      <c r="O507">
        <v>0</v>
      </c>
      <c r="P507">
        <v>0</v>
      </c>
      <c r="Q507">
        <v>0</v>
      </c>
      <c r="R507">
        <v>0</v>
      </c>
      <c r="S507" t="e">
        <f t="shared" si="194"/>
        <v>#DIV/0!</v>
      </c>
      <c r="T507">
        <v>0</v>
      </c>
      <c r="U507">
        <v>0</v>
      </c>
      <c r="V507">
        <v>0</v>
      </c>
      <c r="W507">
        <v>0</v>
      </c>
      <c r="X507">
        <v>0</v>
      </c>
      <c r="Y507" t="e">
        <f t="shared" si="195"/>
        <v>#DIV/0!</v>
      </c>
      <c r="Z507">
        <v>0</v>
      </c>
      <c r="AA507">
        <v>0</v>
      </c>
      <c r="AB507">
        <v>0</v>
      </c>
      <c r="AC507">
        <v>0</v>
      </c>
      <c r="AD507">
        <v>0</v>
      </c>
      <c r="AE507" t="e">
        <f t="shared" si="196"/>
        <v>#DIV/0!</v>
      </c>
      <c r="AF507">
        <v>0</v>
      </c>
      <c r="AG507">
        <v>0</v>
      </c>
      <c r="AH507">
        <v>0</v>
      </c>
      <c r="AI507">
        <v>0</v>
      </c>
      <c r="AJ507">
        <v>0</v>
      </c>
      <c r="AK507" t="e">
        <f t="shared" si="197"/>
        <v>#DIV/0!</v>
      </c>
      <c r="AL507">
        <v>0</v>
      </c>
      <c r="AM507">
        <v>0</v>
      </c>
      <c r="AN507">
        <v>0</v>
      </c>
      <c r="AO507">
        <v>0</v>
      </c>
      <c r="AP507">
        <v>0</v>
      </c>
      <c r="AQ507" t="e">
        <f t="shared" si="198"/>
        <v>#DIV/0!</v>
      </c>
      <c r="AR507">
        <v>0</v>
      </c>
      <c r="AS507">
        <v>0</v>
      </c>
      <c r="AT507">
        <v>0</v>
      </c>
      <c r="AU507">
        <v>0</v>
      </c>
      <c r="AV507">
        <v>0</v>
      </c>
      <c r="AW507" t="e">
        <f t="shared" si="199"/>
        <v>#DIV/0!</v>
      </c>
      <c r="AX507">
        <v>0</v>
      </c>
      <c r="AY507">
        <v>0</v>
      </c>
      <c r="AZ507">
        <v>0</v>
      </c>
      <c r="BA507">
        <v>0</v>
      </c>
      <c r="BB507">
        <v>0</v>
      </c>
      <c r="BC507" t="e">
        <f t="shared" si="200"/>
        <v>#DIV/0!</v>
      </c>
      <c r="BD507">
        <v>0</v>
      </c>
      <c r="BE507">
        <v>0</v>
      </c>
      <c r="BF507">
        <v>0</v>
      </c>
      <c r="BG507">
        <v>0</v>
      </c>
      <c r="BH507">
        <v>0</v>
      </c>
      <c r="BI507" t="e">
        <f t="shared" si="201"/>
        <v>#DIV/0!</v>
      </c>
      <c r="BJ507">
        <v>0</v>
      </c>
      <c r="BK507">
        <v>0</v>
      </c>
      <c r="BL507">
        <v>0</v>
      </c>
      <c r="BM507">
        <v>0</v>
      </c>
      <c r="BN507">
        <v>0</v>
      </c>
      <c r="BO507" t="e">
        <f t="shared" si="202"/>
        <v>#DIV/0!</v>
      </c>
      <c r="BP507">
        <v>0</v>
      </c>
      <c r="BQ507">
        <v>0</v>
      </c>
      <c r="BR507">
        <v>0</v>
      </c>
      <c r="BS507">
        <v>0</v>
      </c>
      <c r="BT507">
        <v>0</v>
      </c>
      <c r="BU507" t="e">
        <f t="shared" si="203"/>
        <v>#DIV/0!</v>
      </c>
      <c r="BV507">
        <v>0</v>
      </c>
    </row>
    <row r="508" spans="2:74">
      <c r="B508" t="s">
        <v>261</v>
      </c>
      <c r="C508">
        <v>0</v>
      </c>
      <c r="D508">
        <v>0</v>
      </c>
      <c r="E508">
        <v>0</v>
      </c>
      <c r="F508">
        <v>0</v>
      </c>
      <c r="G508" t="e">
        <f t="shared" si="192"/>
        <v>#DIV/0!</v>
      </c>
      <c r="H508">
        <v>0</v>
      </c>
      <c r="I508">
        <v>0</v>
      </c>
      <c r="J508">
        <v>0</v>
      </c>
      <c r="K508">
        <v>0</v>
      </c>
      <c r="L508">
        <v>0</v>
      </c>
      <c r="M508" t="e">
        <f t="shared" si="193"/>
        <v>#DIV/0!</v>
      </c>
      <c r="N508">
        <v>0</v>
      </c>
      <c r="O508">
        <v>0</v>
      </c>
      <c r="P508">
        <v>0</v>
      </c>
      <c r="Q508">
        <v>0</v>
      </c>
      <c r="R508">
        <v>0</v>
      </c>
      <c r="S508" t="e">
        <f t="shared" si="194"/>
        <v>#DIV/0!</v>
      </c>
      <c r="T508">
        <v>0</v>
      </c>
      <c r="U508">
        <v>0</v>
      </c>
      <c r="V508">
        <v>0</v>
      </c>
      <c r="W508">
        <v>0</v>
      </c>
      <c r="X508">
        <v>0</v>
      </c>
      <c r="Y508" t="e">
        <f t="shared" si="195"/>
        <v>#DIV/0!</v>
      </c>
      <c r="Z508">
        <v>0</v>
      </c>
      <c r="AA508">
        <v>0</v>
      </c>
      <c r="AB508">
        <v>0</v>
      </c>
      <c r="AC508">
        <v>0</v>
      </c>
      <c r="AD508">
        <v>0</v>
      </c>
      <c r="AE508" t="e">
        <f t="shared" si="196"/>
        <v>#DIV/0!</v>
      </c>
      <c r="AF508">
        <v>0</v>
      </c>
      <c r="AG508">
        <v>0</v>
      </c>
      <c r="AH508">
        <v>0</v>
      </c>
      <c r="AI508">
        <v>0</v>
      </c>
      <c r="AJ508">
        <v>0</v>
      </c>
      <c r="AK508" t="e">
        <f t="shared" si="197"/>
        <v>#DIV/0!</v>
      </c>
      <c r="AL508">
        <v>0</v>
      </c>
      <c r="AM508">
        <v>0</v>
      </c>
      <c r="AN508">
        <v>0</v>
      </c>
      <c r="AO508">
        <v>0</v>
      </c>
      <c r="AP508">
        <v>0</v>
      </c>
      <c r="AQ508" t="e">
        <f t="shared" si="198"/>
        <v>#DIV/0!</v>
      </c>
      <c r="AR508">
        <v>0</v>
      </c>
      <c r="AS508">
        <v>0</v>
      </c>
      <c r="AT508">
        <v>0</v>
      </c>
      <c r="AU508">
        <v>0</v>
      </c>
      <c r="AV508">
        <v>0</v>
      </c>
      <c r="AW508" t="e">
        <f t="shared" si="199"/>
        <v>#DIV/0!</v>
      </c>
      <c r="AX508">
        <v>0</v>
      </c>
      <c r="AY508">
        <v>0</v>
      </c>
      <c r="AZ508">
        <v>0</v>
      </c>
      <c r="BA508">
        <v>0</v>
      </c>
      <c r="BB508">
        <v>0</v>
      </c>
      <c r="BC508" t="e">
        <f t="shared" si="200"/>
        <v>#DIV/0!</v>
      </c>
      <c r="BD508">
        <v>0</v>
      </c>
      <c r="BE508">
        <v>0</v>
      </c>
      <c r="BF508">
        <v>0</v>
      </c>
      <c r="BG508">
        <v>0</v>
      </c>
      <c r="BH508">
        <v>0</v>
      </c>
      <c r="BI508" t="e">
        <f t="shared" si="201"/>
        <v>#DIV/0!</v>
      </c>
      <c r="BJ508">
        <v>0</v>
      </c>
      <c r="BK508">
        <v>0</v>
      </c>
      <c r="BL508">
        <v>0</v>
      </c>
      <c r="BM508">
        <v>0</v>
      </c>
      <c r="BN508">
        <v>0</v>
      </c>
      <c r="BO508" t="e">
        <f t="shared" si="202"/>
        <v>#DIV/0!</v>
      </c>
      <c r="BP508">
        <v>0</v>
      </c>
      <c r="BQ508">
        <v>0</v>
      </c>
      <c r="BR508">
        <v>0</v>
      </c>
      <c r="BS508">
        <v>0</v>
      </c>
      <c r="BT508">
        <v>0</v>
      </c>
      <c r="BU508" t="e">
        <f t="shared" si="203"/>
        <v>#DIV/0!</v>
      </c>
      <c r="BV508">
        <v>0</v>
      </c>
    </row>
    <row r="509" spans="2:74">
      <c r="B509" t="s">
        <v>155</v>
      </c>
      <c r="C509">
        <v>0</v>
      </c>
      <c r="D509">
        <v>0</v>
      </c>
      <c r="E509">
        <v>0</v>
      </c>
      <c r="F509">
        <v>0</v>
      </c>
      <c r="G509" t="e">
        <f t="shared" si="192"/>
        <v>#DIV/0!</v>
      </c>
      <c r="H509">
        <v>0</v>
      </c>
      <c r="I509">
        <v>0</v>
      </c>
      <c r="J509">
        <v>0</v>
      </c>
      <c r="K509">
        <v>0</v>
      </c>
      <c r="L509">
        <v>0</v>
      </c>
      <c r="M509" t="e">
        <f t="shared" si="193"/>
        <v>#DIV/0!</v>
      </c>
      <c r="N509">
        <v>0</v>
      </c>
      <c r="O509">
        <v>0</v>
      </c>
      <c r="P509">
        <v>0</v>
      </c>
      <c r="Q509">
        <v>0</v>
      </c>
      <c r="R509">
        <v>0</v>
      </c>
      <c r="S509" t="e">
        <f t="shared" si="194"/>
        <v>#DIV/0!</v>
      </c>
      <c r="T509">
        <v>0</v>
      </c>
      <c r="U509">
        <v>0</v>
      </c>
      <c r="V509">
        <v>0</v>
      </c>
      <c r="W509">
        <v>0</v>
      </c>
      <c r="X509">
        <v>0</v>
      </c>
      <c r="Y509" t="e">
        <f t="shared" si="195"/>
        <v>#DIV/0!</v>
      </c>
      <c r="Z509">
        <v>0</v>
      </c>
      <c r="AA509">
        <v>0</v>
      </c>
      <c r="AB509">
        <v>0</v>
      </c>
      <c r="AC509">
        <v>0</v>
      </c>
      <c r="AD509">
        <v>0</v>
      </c>
      <c r="AE509" t="e">
        <f t="shared" si="196"/>
        <v>#DIV/0!</v>
      </c>
      <c r="AF509">
        <v>0</v>
      </c>
      <c r="AG509">
        <v>0</v>
      </c>
      <c r="AH509">
        <v>0</v>
      </c>
      <c r="AI509">
        <v>0</v>
      </c>
      <c r="AJ509">
        <v>0</v>
      </c>
      <c r="AK509" t="e">
        <f t="shared" si="197"/>
        <v>#DIV/0!</v>
      </c>
      <c r="AL509">
        <v>0</v>
      </c>
      <c r="AM509">
        <v>0</v>
      </c>
      <c r="AN509">
        <v>0</v>
      </c>
      <c r="AO509">
        <v>0</v>
      </c>
      <c r="AP509">
        <v>0</v>
      </c>
      <c r="AQ509" t="e">
        <f t="shared" si="198"/>
        <v>#DIV/0!</v>
      </c>
      <c r="AR509">
        <v>0</v>
      </c>
      <c r="AS509">
        <v>0</v>
      </c>
      <c r="AT509">
        <v>0</v>
      </c>
      <c r="AU509">
        <v>0</v>
      </c>
      <c r="AV509">
        <v>0</v>
      </c>
      <c r="AW509" t="e">
        <f t="shared" si="199"/>
        <v>#DIV/0!</v>
      </c>
      <c r="AX509">
        <v>0</v>
      </c>
      <c r="AY509">
        <v>0</v>
      </c>
      <c r="AZ509">
        <v>0</v>
      </c>
      <c r="BA509">
        <v>0</v>
      </c>
      <c r="BB509">
        <v>0</v>
      </c>
      <c r="BC509" t="e">
        <f t="shared" si="200"/>
        <v>#DIV/0!</v>
      </c>
      <c r="BD509">
        <v>0</v>
      </c>
      <c r="BE509">
        <v>0</v>
      </c>
      <c r="BF509">
        <v>0</v>
      </c>
      <c r="BG509">
        <v>0</v>
      </c>
      <c r="BH509">
        <v>0</v>
      </c>
      <c r="BI509" t="e">
        <f t="shared" si="201"/>
        <v>#DIV/0!</v>
      </c>
      <c r="BJ509">
        <v>0</v>
      </c>
      <c r="BK509">
        <v>0</v>
      </c>
      <c r="BL509">
        <v>0</v>
      </c>
      <c r="BM509">
        <v>0</v>
      </c>
      <c r="BN509">
        <v>0</v>
      </c>
      <c r="BO509" t="e">
        <f t="shared" si="202"/>
        <v>#DIV/0!</v>
      </c>
      <c r="BP509">
        <v>0</v>
      </c>
      <c r="BQ509">
        <v>0</v>
      </c>
      <c r="BR509">
        <v>0</v>
      </c>
      <c r="BS509">
        <v>0</v>
      </c>
      <c r="BT509">
        <v>0</v>
      </c>
      <c r="BU509" t="e">
        <f t="shared" si="203"/>
        <v>#DIV/0!</v>
      </c>
      <c r="BV509">
        <v>0</v>
      </c>
    </row>
    <row r="510" spans="2:74">
      <c r="B510" t="s">
        <v>166</v>
      </c>
      <c r="C510">
        <v>0</v>
      </c>
      <c r="D510">
        <v>0</v>
      </c>
      <c r="E510">
        <v>0</v>
      </c>
      <c r="F510">
        <v>0</v>
      </c>
      <c r="G510" t="e">
        <f t="shared" si="192"/>
        <v>#DIV/0!</v>
      </c>
      <c r="H510">
        <v>0</v>
      </c>
      <c r="I510">
        <v>0</v>
      </c>
      <c r="J510">
        <v>0</v>
      </c>
      <c r="K510">
        <v>0</v>
      </c>
      <c r="L510">
        <v>0</v>
      </c>
      <c r="M510" t="e">
        <f t="shared" si="193"/>
        <v>#DIV/0!</v>
      </c>
      <c r="N510">
        <v>0</v>
      </c>
      <c r="O510">
        <v>0</v>
      </c>
      <c r="P510">
        <v>0</v>
      </c>
      <c r="Q510">
        <v>0</v>
      </c>
      <c r="R510">
        <v>0</v>
      </c>
      <c r="S510" t="e">
        <f t="shared" si="194"/>
        <v>#DIV/0!</v>
      </c>
      <c r="T510">
        <v>0</v>
      </c>
      <c r="U510">
        <v>0</v>
      </c>
      <c r="V510">
        <v>0</v>
      </c>
      <c r="W510">
        <v>0</v>
      </c>
      <c r="X510">
        <v>0</v>
      </c>
      <c r="Y510" t="e">
        <f t="shared" si="195"/>
        <v>#DIV/0!</v>
      </c>
      <c r="Z510">
        <v>0</v>
      </c>
      <c r="AA510">
        <v>0</v>
      </c>
      <c r="AB510">
        <v>0</v>
      </c>
      <c r="AC510">
        <v>0</v>
      </c>
      <c r="AD510">
        <v>0</v>
      </c>
      <c r="AE510" t="e">
        <f t="shared" si="196"/>
        <v>#DIV/0!</v>
      </c>
      <c r="AF510">
        <v>0</v>
      </c>
      <c r="AG510">
        <v>0</v>
      </c>
      <c r="AH510">
        <v>0</v>
      </c>
      <c r="AI510">
        <v>0</v>
      </c>
      <c r="AJ510">
        <v>0</v>
      </c>
      <c r="AK510" t="e">
        <f t="shared" si="197"/>
        <v>#DIV/0!</v>
      </c>
      <c r="AL510">
        <v>0</v>
      </c>
      <c r="AM510">
        <v>0</v>
      </c>
      <c r="AN510">
        <v>0</v>
      </c>
      <c r="AO510">
        <v>0</v>
      </c>
      <c r="AP510">
        <v>0</v>
      </c>
      <c r="AQ510" t="e">
        <f t="shared" si="198"/>
        <v>#DIV/0!</v>
      </c>
      <c r="AR510">
        <v>0</v>
      </c>
      <c r="AS510">
        <v>0</v>
      </c>
      <c r="AT510">
        <v>0</v>
      </c>
      <c r="AU510">
        <v>0</v>
      </c>
      <c r="AV510">
        <v>0</v>
      </c>
      <c r="AW510" t="e">
        <f t="shared" si="199"/>
        <v>#DIV/0!</v>
      </c>
      <c r="AX510">
        <v>0</v>
      </c>
      <c r="AY510">
        <v>0</v>
      </c>
      <c r="AZ510">
        <v>0</v>
      </c>
      <c r="BA510">
        <v>0</v>
      </c>
      <c r="BB510">
        <v>0</v>
      </c>
      <c r="BC510" t="e">
        <f t="shared" si="200"/>
        <v>#DIV/0!</v>
      </c>
      <c r="BD510">
        <v>0</v>
      </c>
      <c r="BE510">
        <v>0</v>
      </c>
      <c r="BF510">
        <v>0</v>
      </c>
      <c r="BG510">
        <v>0</v>
      </c>
      <c r="BH510">
        <v>0</v>
      </c>
      <c r="BI510" t="e">
        <f t="shared" si="201"/>
        <v>#DIV/0!</v>
      </c>
      <c r="BJ510">
        <v>0</v>
      </c>
      <c r="BK510">
        <v>0</v>
      </c>
      <c r="BL510">
        <v>0</v>
      </c>
      <c r="BM510">
        <v>0</v>
      </c>
      <c r="BN510">
        <v>0</v>
      </c>
      <c r="BO510" t="e">
        <f t="shared" si="202"/>
        <v>#DIV/0!</v>
      </c>
      <c r="BP510">
        <v>0</v>
      </c>
      <c r="BQ510">
        <v>0</v>
      </c>
      <c r="BR510">
        <v>0</v>
      </c>
      <c r="BS510">
        <v>0</v>
      </c>
      <c r="BT510">
        <v>0</v>
      </c>
      <c r="BU510" t="e">
        <f t="shared" si="203"/>
        <v>#DIV/0!</v>
      </c>
      <c r="BV510">
        <v>0</v>
      </c>
    </row>
    <row r="511" spans="2:74">
      <c r="B511" t="s">
        <v>775</v>
      </c>
      <c r="C511">
        <v>0</v>
      </c>
      <c r="D511">
        <v>0</v>
      </c>
      <c r="E511">
        <v>0</v>
      </c>
      <c r="F511">
        <v>0</v>
      </c>
      <c r="G511" t="e">
        <f t="shared" si="192"/>
        <v>#DIV/0!</v>
      </c>
      <c r="H511">
        <v>0</v>
      </c>
      <c r="I511">
        <v>0</v>
      </c>
      <c r="J511">
        <v>0</v>
      </c>
      <c r="K511">
        <v>0</v>
      </c>
      <c r="L511">
        <v>0</v>
      </c>
      <c r="M511" t="e">
        <f t="shared" si="193"/>
        <v>#DIV/0!</v>
      </c>
      <c r="N511">
        <v>0</v>
      </c>
      <c r="O511">
        <v>0</v>
      </c>
      <c r="P511">
        <v>0</v>
      </c>
      <c r="Q511">
        <v>0</v>
      </c>
      <c r="R511">
        <v>0</v>
      </c>
      <c r="S511" t="e">
        <f t="shared" si="194"/>
        <v>#DIV/0!</v>
      </c>
      <c r="T511">
        <v>0</v>
      </c>
      <c r="U511">
        <v>0</v>
      </c>
      <c r="V511">
        <v>0</v>
      </c>
      <c r="W511">
        <v>0</v>
      </c>
      <c r="X511">
        <v>0</v>
      </c>
      <c r="Y511" t="e">
        <f t="shared" si="195"/>
        <v>#DIV/0!</v>
      </c>
      <c r="Z511">
        <v>0</v>
      </c>
      <c r="AA511">
        <v>0</v>
      </c>
      <c r="AB511">
        <v>0</v>
      </c>
      <c r="AC511">
        <v>0</v>
      </c>
      <c r="AD511">
        <v>0</v>
      </c>
      <c r="AE511" t="e">
        <f t="shared" si="196"/>
        <v>#DIV/0!</v>
      </c>
      <c r="AF511">
        <v>0</v>
      </c>
      <c r="AG511">
        <v>0</v>
      </c>
      <c r="AH511">
        <v>0</v>
      </c>
      <c r="AI511">
        <v>0</v>
      </c>
      <c r="AJ511">
        <v>0</v>
      </c>
      <c r="AK511" t="e">
        <f t="shared" si="197"/>
        <v>#DIV/0!</v>
      </c>
      <c r="AL511">
        <v>0</v>
      </c>
      <c r="AM511">
        <v>0</v>
      </c>
      <c r="AN511">
        <v>0</v>
      </c>
      <c r="AO511">
        <v>0</v>
      </c>
      <c r="AP511">
        <v>0</v>
      </c>
      <c r="AQ511" t="e">
        <f t="shared" si="198"/>
        <v>#DIV/0!</v>
      </c>
      <c r="AR511">
        <v>0</v>
      </c>
      <c r="AS511">
        <v>0</v>
      </c>
      <c r="AT511">
        <v>0</v>
      </c>
      <c r="AU511">
        <v>0</v>
      </c>
      <c r="AV511">
        <v>0</v>
      </c>
      <c r="AW511" t="e">
        <f t="shared" si="199"/>
        <v>#DIV/0!</v>
      </c>
      <c r="AX511">
        <v>0</v>
      </c>
      <c r="AY511">
        <v>0</v>
      </c>
      <c r="AZ511">
        <v>0</v>
      </c>
      <c r="BA511">
        <v>0</v>
      </c>
      <c r="BB511">
        <v>0</v>
      </c>
      <c r="BC511" t="e">
        <f t="shared" si="200"/>
        <v>#DIV/0!</v>
      </c>
      <c r="BD511">
        <v>0</v>
      </c>
      <c r="BE511">
        <v>0</v>
      </c>
      <c r="BF511">
        <v>0</v>
      </c>
      <c r="BG511">
        <v>0</v>
      </c>
      <c r="BH511">
        <v>0</v>
      </c>
      <c r="BI511" t="e">
        <f t="shared" si="201"/>
        <v>#DIV/0!</v>
      </c>
      <c r="BJ511">
        <v>0</v>
      </c>
      <c r="BK511">
        <v>0</v>
      </c>
      <c r="BL511">
        <v>0</v>
      </c>
      <c r="BM511">
        <v>0</v>
      </c>
      <c r="BN511">
        <v>0</v>
      </c>
      <c r="BO511" t="e">
        <f t="shared" si="202"/>
        <v>#DIV/0!</v>
      </c>
      <c r="BP511">
        <v>0</v>
      </c>
      <c r="BQ511">
        <v>0</v>
      </c>
      <c r="BR511">
        <v>0</v>
      </c>
      <c r="BS511">
        <v>0</v>
      </c>
      <c r="BT511">
        <v>0</v>
      </c>
      <c r="BU511" t="e">
        <f t="shared" si="203"/>
        <v>#DIV/0!</v>
      </c>
      <c r="BV511">
        <v>0</v>
      </c>
    </row>
    <row r="512" spans="2:74">
      <c r="B512" t="s">
        <v>171</v>
      </c>
      <c r="C512">
        <v>0</v>
      </c>
      <c r="D512">
        <v>0</v>
      </c>
      <c r="E512">
        <v>0</v>
      </c>
      <c r="F512">
        <v>0</v>
      </c>
      <c r="G512" t="e">
        <f t="shared" si="192"/>
        <v>#DIV/0!</v>
      </c>
      <c r="H512">
        <v>0</v>
      </c>
      <c r="I512">
        <v>0</v>
      </c>
      <c r="J512">
        <v>0</v>
      </c>
      <c r="K512">
        <v>0</v>
      </c>
      <c r="L512">
        <v>0</v>
      </c>
      <c r="M512" t="e">
        <f t="shared" si="193"/>
        <v>#DIV/0!</v>
      </c>
      <c r="N512">
        <v>0</v>
      </c>
      <c r="O512">
        <v>0</v>
      </c>
      <c r="P512">
        <v>0</v>
      </c>
      <c r="Q512">
        <v>0</v>
      </c>
      <c r="R512">
        <v>0</v>
      </c>
      <c r="S512" t="e">
        <f t="shared" si="194"/>
        <v>#DIV/0!</v>
      </c>
      <c r="T512">
        <v>0</v>
      </c>
      <c r="U512">
        <v>0</v>
      </c>
      <c r="V512">
        <v>0</v>
      </c>
      <c r="W512">
        <v>0</v>
      </c>
      <c r="X512">
        <v>0</v>
      </c>
      <c r="Y512" t="e">
        <f t="shared" si="195"/>
        <v>#DIV/0!</v>
      </c>
      <c r="Z512">
        <v>0</v>
      </c>
      <c r="AA512">
        <v>0</v>
      </c>
      <c r="AB512">
        <v>0</v>
      </c>
      <c r="AC512">
        <v>0</v>
      </c>
      <c r="AD512">
        <v>0</v>
      </c>
      <c r="AE512" t="e">
        <f t="shared" si="196"/>
        <v>#DIV/0!</v>
      </c>
      <c r="AF512">
        <v>0</v>
      </c>
      <c r="AG512">
        <v>0</v>
      </c>
      <c r="AH512">
        <v>0</v>
      </c>
      <c r="AI512">
        <v>0</v>
      </c>
      <c r="AJ512">
        <v>0</v>
      </c>
      <c r="AK512" t="e">
        <f t="shared" si="197"/>
        <v>#DIV/0!</v>
      </c>
      <c r="AL512">
        <v>0</v>
      </c>
      <c r="AM512">
        <v>0</v>
      </c>
      <c r="AN512">
        <v>0</v>
      </c>
      <c r="AO512">
        <v>0</v>
      </c>
      <c r="AP512">
        <v>0</v>
      </c>
      <c r="AQ512" t="e">
        <f t="shared" si="198"/>
        <v>#DIV/0!</v>
      </c>
      <c r="AR512">
        <v>0</v>
      </c>
      <c r="AS512">
        <v>0</v>
      </c>
      <c r="AT512">
        <v>0</v>
      </c>
      <c r="AU512">
        <v>0</v>
      </c>
      <c r="AV512">
        <v>0</v>
      </c>
      <c r="AW512" t="e">
        <f t="shared" si="199"/>
        <v>#DIV/0!</v>
      </c>
      <c r="AX512">
        <v>0</v>
      </c>
      <c r="AY512">
        <v>0</v>
      </c>
      <c r="AZ512">
        <v>0</v>
      </c>
      <c r="BA512">
        <v>0</v>
      </c>
      <c r="BB512">
        <v>0</v>
      </c>
      <c r="BC512" t="e">
        <f t="shared" si="200"/>
        <v>#DIV/0!</v>
      </c>
      <c r="BD512">
        <v>0</v>
      </c>
      <c r="BE512">
        <v>0</v>
      </c>
      <c r="BF512">
        <v>0</v>
      </c>
      <c r="BG512">
        <v>0</v>
      </c>
      <c r="BH512">
        <v>0</v>
      </c>
      <c r="BI512" t="e">
        <f t="shared" si="201"/>
        <v>#DIV/0!</v>
      </c>
      <c r="BJ512">
        <v>0</v>
      </c>
      <c r="BK512">
        <v>0</v>
      </c>
      <c r="BL512">
        <v>0</v>
      </c>
      <c r="BM512">
        <v>0</v>
      </c>
      <c r="BN512">
        <v>0</v>
      </c>
      <c r="BO512" t="e">
        <f t="shared" si="202"/>
        <v>#DIV/0!</v>
      </c>
      <c r="BP512">
        <v>0</v>
      </c>
      <c r="BQ512">
        <v>0</v>
      </c>
      <c r="BR512">
        <v>0</v>
      </c>
      <c r="BS512">
        <v>0</v>
      </c>
      <c r="BT512">
        <v>0</v>
      </c>
      <c r="BU512" t="e">
        <f t="shared" si="203"/>
        <v>#DIV/0!</v>
      </c>
      <c r="BV512">
        <v>0</v>
      </c>
    </row>
    <row r="513" spans="2:74">
      <c r="B513" t="s">
        <v>168</v>
      </c>
      <c r="C513">
        <v>0</v>
      </c>
      <c r="D513">
        <v>0</v>
      </c>
      <c r="E513">
        <v>0</v>
      </c>
      <c r="F513">
        <v>0</v>
      </c>
      <c r="G513" t="e">
        <f t="shared" si="192"/>
        <v>#DIV/0!</v>
      </c>
      <c r="H513">
        <v>0</v>
      </c>
      <c r="I513">
        <v>0</v>
      </c>
      <c r="J513">
        <v>0</v>
      </c>
      <c r="K513">
        <v>0</v>
      </c>
      <c r="L513">
        <v>0</v>
      </c>
      <c r="M513" t="e">
        <f t="shared" si="193"/>
        <v>#DIV/0!</v>
      </c>
      <c r="N513">
        <v>0</v>
      </c>
      <c r="O513">
        <v>0</v>
      </c>
      <c r="P513">
        <v>0</v>
      </c>
      <c r="Q513">
        <v>0</v>
      </c>
      <c r="R513">
        <v>0</v>
      </c>
      <c r="S513" t="e">
        <f t="shared" si="194"/>
        <v>#DIV/0!</v>
      </c>
      <c r="T513">
        <v>0</v>
      </c>
      <c r="U513">
        <v>0</v>
      </c>
      <c r="V513">
        <v>0</v>
      </c>
      <c r="W513">
        <v>0</v>
      </c>
      <c r="X513">
        <v>0</v>
      </c>
      <c r="Y513" t="e">
        <f t="shared" si="195"/>
        <v>#DIV/0!</v>
      </c>
      <c r="Z513">
        <v>0</v>
      </c>
      <c r="AA513">
        <v>0</v>
      </c>
      <c r="AB513">
        <v>0</v>
      </c>
      <c r="AC513">
        <v>0</v>
      </c>
      <c r="AD513">
        <v>0</v>
      </c>
      <c r="AE513" t="e">
        <f t="shared" si="196"/>
        <v>#DIV/0!</v>
      </c>
      <c r="AF513">
        <v>0</v>
      </c>
      <c r="AG513">
        <v>0</v>
      </c>
      <c r="AH513">
        <v>0</v>
      </c>
      <c r="AI513">
        <v>0</v>
      </c>
      <c r="AJ513">
        <v>0</v>
      </c>
      <c r="AK513" t="e">
        <f t="shared" si="197"/>
        <v>#DIV/0!</v>
      </c>
      <c r="AL513">
        <v>0</v>
      </c>
      <c r="AM513">
        <v>0</v>
      </c>
      <c r="AN513">
        <v>0</v>
      </c>
      <c r="AO513">
        <v>0</v>
      </c>
      <c r="AP513">
        <v>0</v>
      </c>
      <c r="AQ513" t="e">
        <f t="shared" si="198"/>
        <v>#DIV/0!</v>
      </c>
      <c r="AR513">
        <v>0</v>
      </c>
      <c r="AS513">
        <v>0</v>
      </c>
      <c r="AT513">
        <v>0</v>
      </c>
      <c r="AU513">
        <v>0</v>
      </c>
      <c r="AV513">
        <v>0</v>
      </c>
      <c r="AW513" t="e">
        <f t="shared" si="199"/>
        <v>#DIV/0!</v>
      </c>
      <c r="AX513">
        <v>0</v>
      </c>
      <c r="AY513">
        <v>0</v>
      </c>
      <c r="AZ513">
        <v>0</v>
      </c>
      <c r="BA513">
        <v>0</v>
      </c>
      <c r="BB513">
        <v>0</v>
      </c>
      <c r="BC513" t="e">
        <f t="shared" si="200"/>
        <v>#DIV/0!</v>
      </c>
      <c r="BD513">
        <v>0</v>
      </c>
      <c r="BE513">
        <v>0</v>
      </c>
      <c r="BF513">
        <v>0</v>
      </c>
      <c r="BG513">
        <v>0</v>
      </c>
      <c r="BH513">
        <v>0</v>
      </c>
      <c r="BI513" t="e">
        <f t="shared" si="201"/>
        <v>#DIV/0!</v>
      </c>
      <c r="BJ513">
        <v>0</v>
      </c>
      <c r="BK513">
        <v>0</v>
      </c>
      <c r="BL513">
        <v>0</v>
      </c>
      <c r="BM513">
        <v>0</v>
      </c>
      <c r="BN513">
        <v>0</v>
      </c>
      <c r="BO513" t="e">
        <f t="shared" si="202"/>
        <v>#DIV/0!</v>
      </c>
      <c r="BP513">
        <v>0</v>
      </c>
      <c r="BQ513">
        <v>0</v>
      </c>
      <c r="BR513">
        <v>0</v>
      </c>
      <c r="BS513">
        <v>0</v>
      </c>
      <c r="BT513">
        <v>0</v>
      </c>
      <c r="BU513" t="e">
        <f t="shared" si="203"/>
        <v>#DIV/0!</v>
      </c>
      <c r="BV513">
        <v>0</v>
      </c>
    </row>
    <row r="514" spans="2:74">
      <c r="B514" t="s">
        <v>264</v>
      </c>
      <c r="C514">
        <v>0</v>
      </c>
      <c r="D514">
        <v>0</v>
      </c>
      <c r="E514">
        <v>0</v>
      </c>
      <c r="F514">
        <v>0</v>
      </c>
      <c r="G514" t="e">
        <f t="shared" si="192"/>
        <v>#DIV/0!</v>
      </c>
      <c r="H514">
        <v>0</v>
      </c>
      <c r="I514">
        <v>0</v>
      </c>
      <c r="J514">
        <v>0</v>
      </c>
      <c r="K514">
        <v>0</v>
      </c>
      <c r="L514">
        <v>0</v>
      </c>
      <c r="M514" t="e">
        <f t="shared" si="193"/>
        <v>#DIV/0!</v>
      </c>
      <c r="N514">
        <v>0</v>
      </c>
      <c r="O514">
        <v>0</v>
      </c>
      <c r="P514">
        <v>0</v>
      </c>
      <c r="Q514">
        <v>0</v>
      </c>
      <c r="R514">
        <v>0</v>
      </c>
      <c r="S514" t="e">
        <f t="shared" si="194"/>
        <v>#DIV/0!</v>
      </c>
      <c r="T514">
        <v>0</v>
      </c>
      <c r="U514">
        <v>0</v>
      </c>
      <c r="V514">
        <v>0</v>
      </c>
      <c r="W514">
        <v>0</v>
      </c>
      <c r="X514">
        <v>0</v>
      </c>
      <c r="Y514" t="e">
        <f t="shared" si="195"/>
        <v>#DIV/0!</v>
      </c>
      <c r="Z514">
        <v>0</v>
      </c>
      <c r="AA514">
        <v>0</v>
      </c>
      <c r="AB514">
        <v>0</v>
      </c>
      <c r="AC514">
        <v>0</v>
      </c>
      <c r="AD514">
        <v>0</v>
      </c>
      <c r="AE514" t="e">
        <f t="shared" si="196"/>
        <v>#DIV/0!</v>
      </c>
      <c r="AF514">
        <v>0</v>
      </c>
      <c r="AG514">
        <v>0</v>
      </c>
      <c r="AH514">
        <v>0</v>
      </c>
      <c r="AI514">
        <v>0</v>
      </c>
      <c r="AJ514">
        <v>0</v>
      </c>
      <c r="AK514" t="e">
        <f t="shared" si="197"/>
        <v>#DIV/0!</v>
      </c>
      <c r="AL514">
        <v>0</v>
      </c>
      <c r="AM514">
        <v>0</v>
      </c>
      <c r="AN514">
        <v>0</v>
      </c>
      <c r="AO514">
        <v>0</v>
      </c>
      <c r="AP514">
        <v>0</v>
      </c>
      <c r="AQ514" t="e">
        <f t="shared" si="198"/>
        <v>#DIV/0!</v>
      </c>
      <c r="AR514">
        <v>0</v>
      </c>
      <c r="AS514">
        <v>0</v>
      </c>
      <c r="AT514">
        <v>0</v>
      </c>
      <c r="AU514">
        <v>0</v>
      </c>
      <c r="AV514">
        <v>0</v>
      </c>
      <c r="AW514" t="e">
        <f t="shared" si="199"/>
        <v>#DIV/0!</v>
      </c>
      <c r="AX514">
        <v>0</v>
      </c>
      <c r="AY514">
        <v>0</v>
      </c>
      <c r="AZ514">
        <v>0</v>
      </c>
      <c r="BA514">
        <v>0</v>
      </c>
      <c r="BB514">
        <v>0</v>
      </c>
      <c r="BC514" t="e">
        <f t="shared" si="200"/>
        <v>#DIV/0!</v>
      </c>
      <c r="BD514">
        <v>0</v>
      </c>
      <c r="BE514">
        <v>0</v>
      </c>
      <c r="BF514">
        <v>0</v>
      </c>
      <c r="BG514">
        <v>0</v>
      </c>
      <c r="BH514">
        <v>0</v>
      </c>
      <c r="BI514" t="e">
        <f t="shared" si="201"/>
        <v>#DIV/0!</v>
      </c>
      <c r="BJ514">
        <v>0</v>
      </c>
      <c r="BK514">
        <v>0</v>
      </c>
      <c r="BL514">
        <v>0</v>
      </c>
      <c r="BM514">
        <v>0</v>
      </c>
      <c r="BN514">
        <v>0</v>
      </c>
      <c r="BO514" t="e">
        <f t="shared" si="202"/>
        <v>#DIV/0!</v>
      </c>
      <c r="BP514">
        <v>0</v>
      </c>
      <c r="BQ514">
        <v>0</v>
      </c>
      <c r="BR514">
        <v>0</v>
      </c>
      <c r="BS514">
        <v>0</v>
      </c>
      <c r="BT514">
        <v>0</v>
      </c>
      <c r="BU514" t="e">
        <f t="shared" si="203"/>
        <v>#DIV/0!</v>
      </c>
      <c r="BV514">
        <v>0</v>
      </c>
    </row>
    <row r="515" spans="2:74">
      <c r="B515" t="s">
        <v>776</v>
      </c>
      <c r="C515">
        <v>0</v>
      </c>
      <c r="D515">
        <v>0</v>
      </c>
      <c r="E515">
        <v>0</v>
      </c>
      <c r="F515">
        <v>0</v>
      </c>
      <c r="G515" t="e">
        <f t="shared" si="192"/>
        <v>#DIV/0!</v>
      </c>
      <c r="H515">
        <v>0</v>
      </c>
      <c r="I515">
        <v>0</v>
      </c>
      <c r="J515">
        <v>0</v>
      </c>
      <c r="K515">
        <v>0</v>
      </c>
      <c r="L515">
        <v>0</v>
      </c>
      <c r="M515" t="e">
        <f t="shared" si="193"/>
        <v>#DIV/0!</v>
      </c>
      <c r="N515">
        <v>0</v>
      </c>
      <c r="O515">
        <v>0</v>
      </c>
      <c r="P515">
        <v>0</v>
      </c>
      <c r="Q515">
        <v>0</v>
      </c>
      <c r="R515">
        <v>0</v>
      </c>
      <c r="S515" t="e">
        <f t="shared" si="194"/>
        <v>#DIV/0!</v>
      </c>
      <c r="T515">
        <v>0</v>
      </c>
      <c r="U515">
        <v>0</v>
      </c>
      <c r="V515">
        <v>0</v>
      </c>
      <c r="W515">
        <v>0</v>
      </c>
      <c r="X515">
        <v>0</v>
      </c>
      <c r="Y515" t="e">
        <f t="shared" si="195"/>
        <v>#DIV/0!</v>
      </c>
      <c r="Z515">
        <v>0</v>
      </c>
      <c r="AA515">
        <v>0</v>
      </c>
      <c r="AB515">
        <v>0</v>
      </c>
      <c r="AC515">
        <v>0</v>
      </c>
      <c r="AD515">
        <v>0</v>
      </c>
      <c r="AE515" t="e">
        <f t="shared" si="196"/>
        <v>#DIV/0!</v>
      </c>
      <c r="AF515">
        <v>0</v>
      </c>
      <c r="AG515">
        <v>0</v>
      </c>
      <c r="AH515">
        <v>0</v>
      </c>
      <c r="AI515">
        <v>0</v>
      </c>
      <c r="AJ515">
        <v>0</v>
      </c>
      <c r="AK515" t="e">
        <f t="shared" si="197"/>
        <v>#DIV/0!</v>
      </c>
      <c r="AL515">
        <v>0</v>
      </c>
      <c r="AM515">
        <v>0</v>
      </c>
      <c r="AN515">
        <v>0</v>
      </c>
      <c r="AO515">
        <v>0</v>
      </c>
      <c r="AP515">
        <v>0</v>
      </c>
      <c r="AQ515" t="e">
        <f t="shared" si="198"/>
        <v>#DIV/0!</v>
      </c>
      <c r="AR515">
        <v>0</v>
      </c>
      <c r="AS515">
        <v>0</v>
      </c>
      <c r="AT515">
        <v>0</v>
      </c>
      <c r="AU515">
        <v>0</v>
      </c>
      <c r="AV515">
        <v>0</v>
      </c>
      <c r="AW515" t="e">
        <f t="shared" si="199"/>
        <v>#DIV/0!</v>
      </c>
      <c r="AX515">
        <v>0</v>
      </c>
      <c r="AY515">
        <v>0</v>
      </c>
      <c r="AZ515">
        <v>0</v>
      </c>
      <c r="BA515">
        <v>0</v>
      </c>
      <c r="BB515">
        <v>0</v>
      </c>
      <c r="BC515" t="e">
        <f t="shared" si="200"/>
        <v>#DIV/0!</v>
      </c>
      <c r="BD515">
        <v>0</v>
      </c>
      <c r="BE515">
        <v>0</v>
      </c>
      <c r="BF515">
        <v>0</v>
      </c>
      <c r="BG515">
        <v>0</v>
      </c>
      <c r="BH515">
        <v>0</v>
      </c>
      <c r="BI515" t="e">
        <f t="shared" si="201"/>
        <v>#DIV/0!</v>
      </c>
      <c r="BJ515">
        <v>0</v>
      </c>
      <c r="BK515">
        <v>0</v>
      </c>
      <c r="BL515">
        <v>0</v>
      </c>
      <c r="BM515">
        <v>0</v>
      </c>
      <c r="BN515">
        <v>0</v>
      </c>
      <c r="BO515" t="e">
        <f t="shared" si="202"/>
        <v>#DIV/0!</v>
      </c>
      <c r="BP515">
        <v>0</v>
      </c>
      <c r="BQ515">
        <v>0</v>
      </c>
      <c r="BR515">
        <v>0</v>
      </c>
      <c r="BS515">
        <v>0</v>
      </c>
      <c r="BT515">
        <v>0</v>
      </c>
      <c r="BU515" t="e">
        <f t="shared" si="203"/>
        <v>#DIV/0!</v>
      </c>
      <c r="BV515">
        <v>0</v>
      </c>
    </row>
    <row r="516" spans="2:74">
      <c r="B516" t="s">
        <v>207</v>
      </c>
      <c r="C516">
        <v>0</v>
      </c>
      <c r="D516">
        <v>0</v>
      </c>
      <c r="E516">
        <v>0</v>
      </c>
      <c r="F516">
        <v>0</v>
      </c>
      <c r="G516" t="e">
        <f t="shared" si="192"/>
        <v>#DIV/0!</v>
      </c>
      <c r="H516">
        <v>0</v>
      </c>
      <c r="I516">
        <v>0</v>
      </c>
      <c r="J516">
        <v>0</v>
      </c>
      <c r="K516">
        <v>0</v>
      </c>
      <c r="L516">
        <v>0</v>
      </c>
      <c r="M516" t="e">
        <f t="shared" si="193"/>
        <v>#DIV/0!</v>
      </c>
      <c r="N516">
        <v>0</v>
      </c>
      <c r="O516">
        <v>0</v>
      </c>
      <c r="P516">
        <v>0</v>
      </c>
      <c r="Q516">
        <v>0</v>
      </c>
      <c r="R516">
        <v>0</v>
      </c>
      <c r="S516" t="e">
        <f t="shared" si="194"/>
        <v>#DIV/0!</v>
      </c>
      <c r="T516">
        <v>0</v>
      </c>
      <c r="U516">
        <v>0</v>
      </c>
      <c r="V516">
        <v>0</v>
      </c>
      <c r="W516">
        <v>0</v>
      </c>
      <c r="X516">
        <v>0</v>
      </c>
      <c r="Y516" t="e">
        <f t="shared" si="195"/>
        <v>#DIV/0!</v>
      </c>
      <c r="Z516">
        <v>0</v>
      </c>
      <c r="AA516">
        <v>0</v>
      </c>
      <c r="AB516">
        <v>0</v>
      </c>
      <c r="AC516">
        <v>0</v>
      </c>
      <c r="AD516">
        <v>0</v>
      </c>
      <c r="AE516" t="e">
        <f t="shared" si="196"/>
        <v>#DIV/0!</v>
      </c>
      <c r="AF516">
        <v>0</v>
      </c>
      <c r="AG516">
        <v>0</v>
      </c>
      <c r="AH516">
        <v>0</v>
      </c>
      <c r="AI516">
        <v>0</v>
      </c>
      <c r="AJ516">
        <v>0</v>
      </c>
      <c r="AK516" t="e">
        <f t="shared" si="197"/>
        <v>#DIV/0!</v>
      </c>
      <c r="AL516">
        <v>0</v>
      </c>
      <c r="AM516">
        <v>0</v>
      </c>
      <c r="AN516">
        <v>0</v>
      </c>
      <c r="AO516">
        <v>0</v>
      </c>
      <c r="AP516">
        <v>0</v>
      </c>
      <c r="AQ516" t="e">
        <f t="shared" si="198"/>
        <v>#DIV/0!</v>
      </c>
      <c r="AR516">
        <v>0</v>
      </c>
      <c r="AS516">
        <v>0</v>
      </c>
      <c r="AT516">
        <v>0</v>
      </c>
      <c r="AU516">
        <v>0</v>
      </c>
      <c r="AV516">
        <v>0</v>
      </c>
      <c r="AW516" t="e">
        <f t="shared" si="199"/>
        <v>#DIV/0!</v>
      </c>
      <c r="AX516">
        <v>0</v>
      </c>
      <c r="AY516">
        <v>0</v>
      </c>
      <c r="AZ516">
        <v>0</v>
      </c>
      <c r="BA516">
        <v>0</v>
      </c>
      <c r="BB516">
        <v>0</v>
      </c>
      <c r="BC516" t="e">
        <f t="shared" si="200"/>
        <v>#DIV/0!</v>
      </c>
      <c r="BD516">
        <v>0</v>
      </c>
      <c r="BE516">
        <v>0</v>
      </c>
      <c r="BF516">
        <v>0</v>
      </c>
      <c r="BG516">
        <v>0</v>
      </c>
      <c r="BH516">
        <v>0</v>
      </c>
      <c r="BI516" t="e">
        <f t="shared" si="201"/>
        <v>#DIV/0!</v>
      </c>
      <c r="BJ516">
        <v>0</v>
      </c>
      <c r="BK516">
        <v>0</v>
      </c>
      <c r="BL516">
        <v>0</v>
      </c>
      <c r="BM516">
        <v>0</v>
      </c>
      <c r="BN516">
        <v>0</v>
      </c>
      <c r="BO516" t="e">
        <f t="shared" si="202"/>
        <v>#DIV/0!</v>
      </c>
      <c r="BP516">
        <v>0</v>
      </c>
      <c r="BQ516">
        <v>0</v>
      </c>
      <c r="BR516">
        <v>0</v>
      </c>
      <c r="BS516">
        <v>0</v>
      </c>
      <c r="BT516">
        <v>0</v>
      </c>
      <c r="BU516" t="e">
        <f t="shared" si="203"/>
        <v>#DIV/0!</v>
      </c>
      <c r="BV516">
        <v>0</v>
      </c>
    </row>
    <row r="517" spans="2:74">
      <c r="B517" t="s">
        <v>266</v>
      </c>
      <c r="C517">
        <v>0</v>
      </c>
      <c r="D517">
        <v>0</v>
      </c>
      <c r="E517">
        <v>0</v>
      </c>
      <c r="F517">
        <v>0</v>
      </c>
      <c r="G517" t="e">
        <f t="shared" si="192"/>
        <v>#DIV/0!</v>
      </c>
      <c r="H517">
        <v>0</v>
      </c>
      <c r="I517">
        <v>0</v>
      </c>
      <c r="J517">
        <v>0</v>
      </c>
      <c r="K517">
        <v>0</v>
      </c>
      <c r="L517">
        <v>0</v>
      </c>
      <c r="M517" t="e">
        <f t="shared" si="193"/>
        <v>#DIV/0!</v>
      </c>
      <c r="N517">
        <v>0</v>
      </c>
      <c r="O517">
        <v>0</v>
      </c>
      <c r="P517">
        <v>0</v>
      </c>
      <c r="Q517">
        <v>0</v>
      </c>
      <c r="R517">
        <v>0</v>
      </c>
      <c r="S517" t="e">
        <f t="shared" si="194"/>
        <v>#DIV/0!</v>
      </c>
      <c r="T517">
        <v>0</v>
      </c>
      <c r="U517">
        <v>0</v>
      </c>
      <c r="V517">
        <v>0</v>
      </c>
      <c r="W517">
        <v>0</v>
      </c>
      <c r="X517">
        <v>0</v>
      </c>
      <c r="Y517" t="e">
        <f t="shared" si="195"/>
        <v>#DIV/0!</v>
      </c>
      <c r="Z517">
        <v>0</v>
      </c>
      <c r="AA517">
        <v>0</v>
      </c>
      <c r="AB517">
        <v>0</v>
      </c>
      <c r="AC517">
        <v>0</v>
      </c>
      <c r="AD517">
        <v>0</v>
      </c>
      <c r="AE517" t="e">
        <f t="shared" si="196"/>
        <v>#DIV/0!</v>
      </c>
      <c r="AF517">
        <v>0</v>
      </c>
      <c r="AG517">
        <v>0</v>
      </c>
      <c r="AH517">
        <v>0</v>
      </c>
      <c r="AI517">
        <v>0</v>
      </c>
      <c r="AJ517">
        <v>0</v>
      </c>
      <c r="AK517" t="e">
        <f t="shared" si="197"/>
        <v>#DIV/0!</v>
      </c>
      <c r="AL517">
        <v>0</v>
      </c>
      <c r="AM517">
        <v>0</v>
      </c>
      <c r="AN517">
        <v>0</v>
      </c>
      <c r="AO517">
        <v>0</v>
      </c>
      <c r="AP517">
        <v>0</v>
      </c>
      <c r="AQ517" t="e">
        <f t="shared" si="198"/>
        <v>#DIV/0!</v>
      </c>
      <c r="AR517">
        <v>0</v>
      </c>
      <c r="AS517">
        <v>0</v>
      </c>
      <c r="AT517">
        <v>0</v>
      </c>
      <c r="AU517">
        <v>0</v>
      </c>
      <c r="AV517">
        <v>0</v>
      </c>
      <c r="AW517" t="e">
        <f t="shared" si="199"/>
        <v>#DIV/0!</v>
      </c>
      <c r="AX517">
        <v>0</v>
      </c>
      <c r="AY517">
        <v>0</v>
      </c>
      <c r="AZ517">
        <v>0</v>
      </c>
      <c r="BA517">
        <v>0</v>
      </c>
      <c r="BB517">
        <v>0</v>
      </c>
      <c r="BC517" t="e">
        <f t="shared" si="200"/>
        <v>#DIV/0!</v>
      </c>
      <c r="BD517">
        <v>0</v>
      </c>
      <c r="BE517">
        <v>0</v>
      </c>
      <c r="BF517">
        <v>0</v>
      </c>
      <c r="BG517">
        <v>0</v>
      </c>
      <c r="BH517">
        <v>0</v>
      </c>
      <c r="BI517" t="e">
        <f t="shared" si="201"/>
        <v>#DIV/0!</v>
      </c>
      <c r="BJ517">
        <v>0</v>
      </c>
      <c r="BK517">
        <v>0</v>
      </c>
      <c r="BL517">
        <v>0</v>
      </c>
      <c r="BM517">
        <v>0</v>
      </c>
      <c r="BN517">
        <v>0</v>
      </c>
      <c r="BO517" t="e">
        <f t="shared" si="202"/>
        <v>#DIV/0!</v>
      </c>
      <c r="BP517">
        <v>0</v>
      </c>
      <c r="BQ517">
        <v>0</v>
      </c>
      <c r="BR517">
        <v>0</v>
      </c>
      <c r="BS517">
        <v>0</v>
      </c>
      <c r="BT517">
        <v>0</v>
      </c>
      <c r="BU517" t="e">
        <f t="shared" si="203"/>
        <v>#DIV/0!</v>
      </c>
      <c r="BV517">
        <v>0</v>
      </c>
    </row>
    <row r="518" spans="2:74">
      <c r="B518" t="s">
        <v>777</v>
      </c>
      <c r="C518">
        <v>0</v>
      </c>
      <c r="D518">
        <v>0</v>
      </c>
      <c r="E518">
        <v>0</v>
      </c>
      <c r="F518">
        <v>0</v>
      </c>
      <c r="G518" t="e">
        <f t="shared" si="192"/>
        <v>#DIV/0!</v>
      </c>
      <c r="H518">
        <v>0</v>
      </c>
      <c r="I518">
        <v>0</v>
      </c>
      <c r="J518">
        <v>0</v>
      </c>
      <c r="K518">
        <v>0</v>
      </c>
      <c r="L518">
        <v>0</v>
      </c>
      <c r="M518" t="e">
        <f t="shared" si="193"/>
        <v>#DIV/0!</v>
      </c>
      <c r="N518">
        <v>0</v>
      </c>
      <c r="O518">
        <v>0</v>
      </c>
      <c r="P518">
        <v>0</v>
      </c>
      <c r="Q518">
        <v>0</v>
      </c>
      <c r="R518">
        <v>0</v>
      </c>
      <c r="S518" t="e">
        <f t="shared" si="194"/>
        <v>#DIV/0!</v>
      </c>
      <c r="T518">
        <v>0</v>
      </c>
      <c r="U518">
        <v>0</v>
      </c>
      <c r="V518">
        <v>0</v>
      </c>
      <c r="W518">
        <v>0</v>
      </c>
      <c r="X518">
        <v>0</v>
      </c>
      <c r="Y518" t="e">
        <f t="shared" si="195"/>
        <v>#DIV/0!</v>
      </c>
      <c r="Z518">
        <v>0</v>
      </c>
      <c r="AA518">
        <v>0</v>
      </c>
      <c r="AB518">
        <v>0</v>
      </c>
      <c r="AC518">
        <v>0</v>
      </c>
      <c r="AD518">
        <v>0</v>
      </c>
      <c r="AE518" t="e">
        <f t="shared" si="196"/>
        <v>#DIV/0!</v>
      </c>
      <c r="AF518">
        <v>0</v>
      </c>
      <c r="AG518">
        <v>0</v>
      </c>
      <c r="AH518">
        <v>0</v>
      </c>
      <c r="AI518">
        <v>0</v>
      </c>
      <c r="AJ518">
        <v>0</v>
      </c>
      <c r="AK518" t="e">
        <f t="shared" si="197"/>
        <v>#DIV/0!</v>
      </c>
      <c r="AL518">
        <v>0</v>
      </c>
      <c r="AM518">
        <v>0</v>
      </c>
      <c r="AN518">
        <v>0</v>
      </c>
      <c r="AO518">
        <v>0</v>
      </c>
      <c r="AP518">
        <v>0</v>
      </c>
      <c r="AQ518" t="e">
        <f t="shared" si="198"/>
        <v>#DIV/0!</v>
      </c>
      <c r="AR518">
        <v>0</v>
      </c>
      <c r="AS518">
        <v>0</v>
      </c>
      <c r="AT518">
        <v>0</v>
      </c>
      <c r="AU518">
        <v>0</v>
      </c>
      <c r="AV518">
        <v>0</v>
      </c>
      <c r="AW518" t="e">
        <f t="shared" si="199"/>
        <v>#DIV/0!</v>
      </c>
      <c r="AX518">
        <v>0</v>
      </c>
      <c r="AY518">
        <v>0</v>
      </c>
      <c r="AZ518">
        <v>0</v>
      </c>
      <c r="BA518">
        <v>0</v>
      </c>
      <c r="BB518">
        <v>0</v>
      </c>
      <c r="BC518" t="e">
        <f t="shared" si="200"/>
        <v>#DIV/0!</v>
      </c>
      <c r="BD518">
        <v>0</v>
      </c>
      <c r="BE518">
        <v>0</v>
      </c>
      <c r="BF518">
        <v>0</v>
      </c>
      <c r="BG518">
        <v>0</v>
      </c>
      <c r="BH518">
        <v>0</v>
      </c>
      <c r="BI518" t="e">
        <f t="shared" si="201"/>
        <v>#DIV/0!</v>
      </c>
      <c r="BJ518">
        <v>0</v>
      </c>
      <c r="BK518">
        <v>0</v>
      </c>
      <c r="BL518">
        <v>0</v>
      </c>
      <c r="BM518">
        <v>0</v>
      </c>
      <c r="BN518">
        <v>0</v>
      </c>
      <c r="BO518" t="e">
        <f t="shared" si="202"/>
        <v>#DIV/0!</v>
      </c>
      <c r="BP518">
        <v>0</v>
      </c>
      <c r="BQ518">
        <v>0</v>
      </c>
      <c r="BR518">
        <v>0</v>
      </c>
      <c r="BS518">
        <v>0</v>
      </c>
      <c r="BT518">
        <v>0</v>
      </c>
      <c r="BU518" t="e">
        <f t="shared" si="203"/>
        <v>#DIV/0!</v>
      </c>
      <c r="BV518">
        <v>0</v>
      </c>
    </row>
    <row r="519" spans="2:74">
      <c r="B519" t="s">
        <v>270</v>
      </c>
      <c r="C519">
        <v>0</v>
      </c>
      <c r="D519">
        <v>0</v>
      </c>
      <c r="E519">
        <v>0</v>
      </c>
      <c r="F519">
        <v>0</v>
      </c>
      <c r="G519" t="e">
        <f t="shared" si="192"/>
        <v>#DIV/0!</v>
      </c>
      <c r="H519">
        <v>0</v>
      </c>
      <c r="I519">
        <v>0</v>
      </c>
      <c r="J519">
        <v>0</v>
      </c>
      <c r="K519">
        <v>0</v>
      </c>
      <c r="L519">
        <v>0</v>
      </c>
      <c r="M519" t="e">
        <f t="shared" si="193"/>
        <v>#DIV/0!</v>
      </c>
      <c r="N519">
        <v>0</v>
      </c>
      <c r="O519">
        <v>0</v>
      </c>
      <c r="P519">
        <v>0</v>
      </c>
      <c r="Q519">
        <v>0</v>
      </c>
      <c r="R519">
        <v>0</v>
      </c>
      <c r="S519" t="e">
        <f t="shared" si="194"/>
        <v>#DIV/0!</v>
      </c>
      <c r="T519">
        <v>0</v>
      </c>
      <c r="U519">
        <v>0</v>
      </c>
      <c r="V519">
        <v>0</v>
      </c>
      <c r="W519">
        <v>0</v>
      </c>
      <c r="X519">
        <v>0</v>
      </c>
      <c r="Y519" t="e">
        <f t="shared" si="195"/>
        <v>#DIV/0!</v>
      </c>
      <c r="Z519">
        <v>0</v>
      </c>
      <c r="AA519">
        <v>0</v>
      </c>
      <c r="AB519">
        <v>0</v>
      </c>
      <c r="AC519">
        <v>0</v>
      </c>
      <c r="AD519">
        <v>0</v>
      </c>
      <c r="AE519" t="e">
        <f t="shared" si="196"/>
        <v>#DIV/0!</v>
      </c>
      <c r="AF519">
        <v>0</v>
      </c>
      <c r="AG519">
        <v>0</v>
      </c>
      <c r="AH519">
        <v>0</v>
      </c>
      <c r="AI519">
        <v>0</v>
      </c>
      <c r="AJ519">
        <v>0</v>
      </c>
      <c r="AK519" t="e">
        <f t="shared" si="197"/>
        <v>#DIV/0!</v>
      </c>
      <c r="AL519">
        <v>0</v>
      </c>
      <c r="AM519">
        <v>0</v>
      </c>
      <c r="AN519">
        <v>0</v>
      </c>
      <c r="AO519">
        <v>0</v>
      </c>
      <c r="AP519">
        <v>0</v>
      </c>
      <c r="AQ519" t="e">
        <f t="shared" si="198"/>
        <v>#DIV/0!</v>
      </c>
      <c r="AR519">
        <v>0</v>
      </c>
      <c r="AS519">
        <v>0</v>
      </c>
      <c r="AT519">
        <v>0</v>
      </c>
      <c r="AU519">
        <v>0</v>
      </c>
      <c r="AV519">
        <v>0</v>
      </c>
      <c r="AW519" t="e">
        <f t="shared" si="199"/>
        <v>#DIV/0!</v>
      </c>
      <c r="AX519">
        <v>0</v>
      </c>
      <c r="AY519">
        <v>0</v>
      </c>
      <c r="AZ519">
        <v>0</v>
      </c>
      <c r="BA519">
        <v>0</v>
      </c>
      <c r="BB519">
        <v>0</v>
      </c>
      <c r="BC519" t="e">
        <f t="shared" si="200"/>
        <v>#DIV/0!</v>
      </c>
      <c r="BD519">
        <v>0</v>
      </c>
      <c r="BE519">
        <v>0</v>
      </c>
      <c r="BF519">
        <v>0</v>
      </c>
      <c r="BG519">
        <v>0</v>
      </c>
      <c r="BH519">
        <v>0</v>
      </c>
      <c r="BI519" t="e">
        <f t="shared" si="201"/>
        <v>#DIV/0!</v>
      </c>
      <c r="BJ519">
        <v>0</v>
      </c>
      <c r="BK519">
        <v>0</v>
      </c>
      <c r="BL519">
        <v>0</v>
      </c>
      <c r="BM519">
        <v>0</v>
      </c>
      <c r="BN519">
        <v>0</v>
      </c>
      <c r="BO519" t="e">
        <f t="shared" si="202"/>
        <v>#DIV/0!</v>
      </c>
      <c r="BP519">
        <v>0</v>
      </c>
      <c r="BQ519">
        <v>0</v>
      </c>
      <c r="BR519">
        <v>0</v>
      </c>
      <c r="BS519">
        <v>0</v>
      </c>
      <c r="BT519">
        <v>0</v>
      </c>
      <c r="BU519" t="e">
        <f t="shared" si="203"/>
        <v>#DIV/0!</v>
      </c>
      <c r="BV519">
        <v>0</v>
      </c>
    </row>
    <row r="520" spans="2:74">
      <c r="B520" t="s">
        <v>185</v>
      </c>
      <c r="C520">
        <v>0</v>
      </c>
      <c r="D520">
        <v>0</v>
      </c>
      <c r="E520">
        <v>0</v>
      </c>
      <c r="F520">
        <v>0</v>
      </c>
      <c r="G520" t="e">
        <f t="shared" si="192"/>
        <v>#DIV/0!</v>
      </c>
      <c r="H520">
        <v>0</v>
      </c>
      <c r="I520">
        <v>0</v>
      </c>
      <c r="J520">
        <v>0</v>
      </c>
      <c r="K520">
        <v>0</v>
      </c>
      <c r="L520">
        <v>0</v>
      </c>
      <c r="M520" t="e">
        <f t="shared" si="193"/>
        <v>#DIV/0!</v>
      </c>
      <c r="N520">
        <v>0</v>
      </c>
      <c r="O520">
        <v>0</v>
      </c>
      <c r="P520">
        <v>0</v>
      </c>
      <c r="Q520">
        <v>0</v>
      </c>
      <c r="R520">
        <v>0</v>
      </c>
      <c r="S520" t="e">
        <f t="shared" si="194"/>
        <v>#DIV/0!</v>
      </c>
      <c r="T520">
        <v>0</v>
      </c>
      <c r="U520">
        <v>0</v>
      </c>
      <c r="V520">
        <v>0</v>
      </c>
      <c r="W520">
        <v>0</v>
      </c>
      <c r="X520">
        <v>0</v>
      </c>
      <c r="Y520" t="e">
        <f t="shared" si="195"/>
        <v>#DIV/0!</v>
      </c>
      <c r="Z520">
        <v>0</v>
      </c>
      <c r="AA520">
        <v>0</v>
      </c>
      <c r="AB520">
        <v>0</v>
      </c>
      <c r="AC520">
        <v>0</v>
      </c>
      <c r="AD520">
        <v>0</v>
      </c>
      <c r="AE520" t="e">
        <f t="shared" si="196"/>
        <v>#DIV/0!</v>
      </c>
      <c r="AF520">
        <v>0</v>
      </c>
      <c r="AG520">
        <v>0</v>
      </c>
      <c r="AH520">
        <v>0</v>
      </c>
      <c r="AI520">
        <v>0</v>
      </c>
      <c r="AJ520">
        <v>0</v>
      </c>
      <c r="AK520" t="e">
        <f t="shared" si="197"/>
        <v>#DIV/0!</v>
      </c>
      <c r="AL520">
        <v>0</v>
      </c>
      <c r="AM520">
        <v>0</v>
      </c>
      <c r="AN520">
        <v>0</v>
      </c>
      <c r="AO520">
        <v>0</v>
      </c>
      <c r="AP520">
        <v>0</v>
      </c>
      <c r="AQ520" t="e">
        <f t="shared" si="198"/>
        <v>#DIV/0!</v>
      </c>
      <c r="AR520">
        <v>0</v>
      </c>
      <c r="AS520">
        <v>0</v>
      </c>
      <c r="AT520">
        <v>0</v>
      </c>
      <c r="AU520">
        <v>0</v>
      </c>
      <c r="AV520">
        <v>0</v>
      </c>
      <c r="AW520" t="e">
        <f t="shared" si="199"/>
        <v>#DIV/0!</v>
      </c>
      <c r="AX520">
        <v>0</v>
      </c>
      <c r="AY520">
        <v>0</v>
      </c>
      <c r="AZ520">
        <v>0</v>
      </c>
      <c r="BA520">
        <v>0</v>
      </c>
      <c r="BB520">
        <v>0</v>
      </c>
      <c r="BC520" t="e">
        <f t="shared" si="200"/>
        <v>#DIV/0!</v>
      </c>
      <c r="BD520">
        <v>0</v>
      </c>
      <c r="BE520">
        <v>0</v>
      </c>
      <c r="BF520">
        <v>0</v>
      </c>
      <c r="BG520">
        <v>0</v>
      </c>
      <c r="BH520">
        <v>0</v>
      </c>
      <c r="BI520" t="e">
        <f t="shared" si="201"/>
        <v>#DIV/0!</v>
      </c>
      <c r="BJ520">
        <v>0</v>
      </c>
      <c r="BK520">
        <v>0</v>
      </c>
      <c r="BL520">
        <v>0</v>
      </c>
      <c r="BM520">
        <v>0</v>
      </c>
      <c r="BN520">
        <v>0</v>
      </c>
      <c r="BO520" t="e">
        <f t="shared" si="202"/>
        <v>#DIV/0!</v>
      </c>
      <c r="BP520">
        <v>0</v>
      </c>
      <c r="BQ520">
        <v>0</v>
      </c>
      <c r="BR520">
        <v>0</v>
      </c>
      <c r="BS520">
        <v>0</v>
      </c>
      <c r="BT520">
        <v>0</v>
      </c>
      <c r="BU520" t="e">
        <f t="shared" si="203"/>
        <v>#DIV/0!</v>
      </c>
      <c r="BV520">
        <v>0</v>
      </c>
    </row>
    <row r="521" spans="2:74">
      <c r="B521" t="s">
        <v>272</v>
      </c>
      <c r="C521">
        <v>0</v>
      </c>
      <c r="D521">
        <v>0</v>
      </c>
      <c r="E521">
        <v>0</v>
      </c>
      <c r="F521">
        <v>0</v>
      </c>
      <c r="G521" t="e">
        <f t="shared" si="192"/>
        <v>#DIV/0!</v>
      </c>
      <c r="H521">
        <v>0</v>
      </c>
      <c r="I521">
        <v>0</v>
      </c>
      <c r="J521">
        <v>0</v>
      </c>
      <c r="K521">
        <v>0</v>
      </c>
      <c r="L521">
        <v>0</v>
      </c>
      <c r="M521" t="e">
        <f t="shared" si="193"/>
        <v>#DIV/0!</v>
      </c>
      <c r="N521">
        <v>0</v>
      </c>
      <c r="O521">
        <v>0</v>
      </c>
      <c r="P521">
        <v>0</v>
      </c>
      <c r="Q521">
        <v>0</v>
      </c>
      <c r="R521">
        <v>0</v>
      </c>
      <c r="S521" t="e">
        <f t="shared" si="194"/>
        <v>#DIV/0!</v>
      </c>
      <c r="T521">
        <v>0</v>
      </c>
      <c r="U521">
        <v>0</v>
      </c>
      <c r="V521">
        <v>0</v>
      </c>
      <c r="W521">
        <v>0</v>
      </c>
      <c r="X521">
        <v>0</v>
      </c>
      <c r="Y521" t="e">
        <f t="shared" si="195"/>
        <v>#DIV/0!</v>
      </c>
      <c r="Z521">
        <v>0</v>
      </c>
      <c r="AA521">
        <v>0</v>
      </c>
      <c r="AB521">
        <v>0</v>
      </c>
      <c r="AC521">
        <v>0</v>
      </c>
      <c r="AD521">
        <v>0</v>
      </c>
      <c r="AE521" t="e">
        <f t="shared" si="196"/>
        <v>#DIV/0!</v>
      </c>
      <c r="AF521">
        <v>0</v>
      </c>
      <c r="AG521">
        <v>0</v>
      </c>
      <c r="AH521">
        <v>0</v>
      </c>
      <c r="AI521">
        <v>0</v>
      </c>
      <c r="AJ521">
        <v>0</v>
      </c>
      <c r="AK521" t="e">
        <f t="shared" si="197"/>
        <v>#DIV/0!</v>
      </c>
      <c r="AL521">
        <v>0</v>
      </c>
      <c r="AM521">
        <v>0</v>
      </c>
      <c r="AN521">
        <v>0</v>
      </c>
      <c r="AO521">
        <v>0</v>
      </c>
      <c r="AP521">
        <v>0</v>
      </c>
      <c r="AQ521" t="e">
        <f t="shared" si="198"/>
        <v>#DIV/0!</v>
      </c>
      <c r="AR521">
        <v>0</v>
      </c>
      <c r="AS521">
        <v>0</v>
      </c>
      <c r="AT521">
        <v>0</v>
      </c>
      <c r="AU521">
        <v>0</v>
      </c>
      <c r="AV521">
        <v>0</v>
      </c>
      <c r="AW521" t="e">
        <f t="shared" si="199"/>
        <v>#DIV/0!</v>
      </c>
      <c r="AX521">
        <v>0</v>
      </c>
      <c r="AY521">
        <v>0</v>
      </c>
      <c r="AZ521">
        <v>0</v>
      </c>
      <c r="BA521">
        <v>0</v>
      </c>
      <c r="BB521">
        <v>0</v>
      </c>
      <c r="BC521" t="e">
        <f t="shared" si="200"/>
        <v>#DIV/0!</v>
      </c>
      <c r="BD521">
        <v>0</v>
      </c>
      <c r="BE521">
        <v>0</v>
      </c>
      <c r="BF521">
        <v>0</v>
      </c>
      <c r="BG521">
        <v>0</v>
      </c>
      <c r="BH521">
        <v>0</v>
      </c>
      <c r="BI521" t="e">
        <f t="shared" si="201"/>
        <v>#DIV/0!</v>
      </c>
      <c r="BJ521">
        <v>0</v>
      </c>
      <c r="BK521">
        <v>0</v>
      </c>
      <c r="BL521">
        <v>0</v>
      </c>
      <c r="BM521">
        <v>0</v>
      </c>
      <c r="BN521">
        <v>0</v>
      </c>
      <c r="BO521" t="e">
        <f t="shared" si="202"/>
        <v>#DIV/0!</v>
      </c>
      <c r="BP521">
        <v>0</v>
      </c>
      <c r="BQ521">
        <v>0</v>
      </c>
      <c r="BR521">
        <v>0</v>
      </c>
      <c r="BS521">
        <v>0</v>
      </c>
      <c r="BT521">
        <v>0</v>
      </c>
      <c r="BU521" t="e">
        <f t="shared" si="203"/>
        <v>#DIV/0!</v>
      </c>
      <c r="BV521">
        <v>0</v>
      </c>
    </row>
    <row r="522" spans="2:74">
      <c r="B522" t="s">
        <v>778</v>
      </c>
      <c r="C522">
        <v>0</v>
      </c>
      <c r="D522">
        <v>0</v>
      </c>
      <c r="E522">
        <v>0</v>
      </c>
      <c r="F522">
        <v>0</v>
      </c>
      <c r="G522" t="e">
        <f t="shared" si="192"/>
        <v>#DIV/0!</v>
      </c>
      <c r="H522">
        <v>0</v>
      </c>
      <c r="I522">
        <v>0</v>
      </c>
      <c r="J522">
        <v>0</v>
      </c>
      <c r="K522">
        <v>0</v>
      </c>
      <c r="L522">
        <v>0</v>
      </c>
      <c r="M522" t="e">
        <f t="shared" si="193"/>
        <v>#DIV/0!</v>
      </c>
      <c r="N522">
        <v>0</v>
      </c>
      <c r="O522">
        <v>0</v>
      </c>
      <c r="P522">
        <v>0</v>
      </c>
      <c r="Q522">
        <v>0</v>
      </c>
      <c r="R522">
        <v>0</v>
      </c>
      <c r="S522" t="e">
        <f t="shared" si="194"/>
        <v>#DIV/0!</v>
      </c>
      <c r="T522">
        <v>0</v>
      </c>
      <c r="U522">
        <v>0</v>
      </c>
      <c r="V522">
        <v>0</v>
      </c>
      <c r="W522">
        <v>0</v>
      </c>
      <c r="X522">
        <v>0</v>
      </c>
      <c r="Y522" t="e">
        <f t="shared" si="195"/>
        <v>#DIV/0!</v>
      </c>
      <c r="Z522">
        <v>0</v>
      </c>
      <c r="AA522">
        <v>0</v>
      </c>
      <c r="AB522">
        <v>0</v>
      </c>
      <c r="AC522">
        <v>0</v>
      </c>
      <c r="AD522">
        <v>0</v>
      </c>
      <c r="AE522" t="e">
        <f t="shared" si="196"/>
        <v>#DIV/0!</v>
      </c>
      <c r="AF522">
        <v>0</v>
      </c>
      <c r="AG522">
        <v>0</v>
      </c>
      <c r="AH522">
        <v>0</v>
      </c>
      <c r="AI522">
        <v>0</v>
      </c>
      <c r="AJ522">
        <v>0</v>
      </c>
      <c r="AK522" t="e">
        <f t="shared" si="197"/>
        <v>#DIV/0!</v>
      </c>
      <c r="AL522">
        <v>0</v>
      </c>
      <c r="AM522">
        <v>0</v>
      </c>
      <c r="AN522">
        <v>0</v>
      </c>
      <c r="AO522">
        <v>0</v>
      </c>
      <c r="AP522">
        <v>0</v>
      </c>
      <c r="AQ522" t="e">
        <f t="shared" si="198"/>
        <v>#DIV/0!</v>
      </c>
      <c r="AR522">
        <v>0</v>
      </c>
      <c r="AS522">
        <v>0</v>
      </c>
      <c r="AT522">
        <v>0</v>
      </c>
      <c r="AU522">
        <v>0</v>
      </c>
      <c r="AV522">
        <v>0</v>
      </c>
      <c r="AW522" t="e">
        <f t="shared" si="199"/>
        <v>#DIV/0!</v>
      </c>
      <c r="AX522">
        <v>0</v>
      </c>
      <c r="AY522">
        <v>0</v>
      </c>
      <c r="AZ522">
        <v>0</v>
      </c>
      <c r="BA522">
        <v>0</v>
      </c>
      <c r="BB522">
        <v>0</v>
      </c>
      <c r="BC522" t="e">
        <f t="shared" si="200"/>
        <v>#DIV/0!</v>
      </c>
      <c r="BD522">
        <v>0</v>
      </c>
      <c r="BE522">
        <v>0</v>
      </c>
      <c r="BF522">
        <v>0</v>
      </c>
      <c r="BG522">
        <v>0</v>
      </c>
      <c r="BH522">
        <v>0</v>
      </c>
      <c r="BI522" t="e">
        <f t="shared" si="201"/>
        <v>#DIV/0!</v>
      </c>
      <c r="BJ522">
        <v>0</v>
      </c>
      <c r="BK522">
        <v>0</v>
      </c>
      <c r="BL522">
        <v>0</v>
      </c>
      <c r="BM522">
        <v>0</v>
      </c>
      <c r="BN522">
        <v>0</v>
      </c>
      <c r="BO522" t="e">
        <f t="shared" si="202"/>
        <v>#DIV/0!</v>
      </c>
      <c r="BP522">
        <v>0</v>
      </c>
      <c r="BQ522">
        <v>0</v>
      </c>
      <c r="BR522">
        <v>0</v>
      </c>
      <c r="BS522">
        <v>0</v>
      </c>
      <c r="BT522">
        <v>0</v>
      </c>
      <c r="BU522" t="e">
        <f t="shared" si="203"/>
        <v>#DIV/0!</v>
      </c>
      <c r="BV522">
        <v>0</v>
      </c>
    </row>
    <row r="523" spans="2:74">
      <c r="B523" t="s">
        <v>273</v>
      </c>
      <c r="C523">
        <v>0</v>
      </c>
      <c r="D523">
        <v>0</v>
      </c>
      <c r="E523">
        <v>0</v>
      </c>
      <c r="F523">
        <v>0</v>
      </c>
      <c r="G523" t="e">
        <f t="shared" si="192"/>
        <v>#DIV/0!</v>
      </c>
      <c r="H523">
        <v>0</v>
      </c>
      <c r="I523">
        <v>0</v>
      </c>
      <c r="J523">
        <v>0</v>
      </c>
      <c r="K523">
        <v>0</v>
      </c>
      <c r="L523">
        <v>0</v>
      </c>
      <c r="M523" t="e">
        <f t="shared" si="193"/>
        <v>#DIV/0!</v>
      </c>
      <c r="N523">
        <v>0</v>
      </c>
      <c r="O523">
        <v>0</v>
      </c>
      <c r="P523">
        <v>0</v>
      </c>
      <c r="Q523">
        <v>0</v>
      </c>
      <c r="R523">
        <v>0</v>
      </c>
      <c r="S523" t="e">
        <f t="shared" si="194"/>
        <v>#DIV/0!</v>
      </c>
      <c r="T523">
        <v>0</v>
      </c>
      <c r="U523">
        <v>0</v>
      </c>
      <c r="V523">
        <v>0</v>
      </c>
      <c r="W523">
        <v>0</v>
      </c>
      <c r="X523">
        <v>0</v>
      </c>
      <c r="Y523" t="e">
        <f t="shared" si="195"/>
        <v>#DIV/0!</v>
      </c>
      <c r="Z523">
        <v>0</v>
      </c>
      <c r="AA523">
        <v>0</v>
      </c>
      <c r="AB523">
        <v>0</v>
      </c>
      <c r="AC523">
        <v>0</v>
      </c>
      <c r="AD523">
        <v>0</v>
      </c>
      <c r="AE523" t="e">
        <f t="shared" si="196"/>
        <v>#DIV/0!</v>
      </c>
      <c r="AF523">
        <v>0</v>
      </c>
      <c r="AG523">
        <v>0</v>
      </c>
      <c r="AH523">
        <v>0</v>
      </c>
      <c r="AI523">
        <v>0</v>
      </c>
      <c r="AJ523">
        <v>0</v>
      </c>
      <c r="AK523" t="e">
        <f t="shared" si="197"/>
        <v>#DIV/0!</v>
      </c>
      <c r="AL523">
        <v>0</v>
      </c>
      <c r="AM523">
        <v>0</v>
      </c>
      <c r="AN523">
        <v>0</v>
      </c>
      <c r="AO523">
        <v>0</v>
      </c>
      <c r="AP523">
        <v>0</v>
      </c>
      <c r="AQ523" t="e">
        <f t="shared" si="198"/>
        <v>#DIV/0!</v>
      </c>
      <c r="AR523">
        <v>0</v>
      </c>
      <c r="AS523">
        <v>0</v>
      </c>
      <c r="AT523">
        <v>0</v>
      </c>
      <c r="AU523">
        <v>0</v>
      </c>
      <c r="AV523">
        <v>0</v>
      </c>
      <c r="AW523" t="e">
        <f t="shared" si="199"/>
        <v>#DIV/0!</v>
      </c>
      <c r="AX523">
        <v>0</v>
      </c>
      <c r="AY523">
        <v>0</v>
      </c>
      <c r="AZ523">
        <v>0</v>
      </c>
      <c r="BA523">
        <v>0</v>
      </c>
      <c r="BB523">
        <v>0</v>
      </c>
      <c r="BC523" t="e">
        <f t="shared" si="200"/>
        <v>#DIV/0!</v>
      </c>
      <c r="BD523">
        <v>0</v>
      </c>
      <c r="BE523">
        <v>0</v>
      </c>
      <c r="BF523">
        <v>0</v>
      </c>
      <c r="BG523">
        <v>0</v>
      </c>
      <c r="BH523">
        <v>0</v>
      </c>
      <c r="BI523" t="e">
        <f t="shared" si="201"/>
        <v>#DIV/0!</v>
      </c>
      <c r="BJ523">
        <v>0</v>
      </c>
      <c r="BK523">
        <v>0</v>
      </c>
      <c r="BL523">
        <v>0</v>
      </c>
      <c r="BM523">
        <v>0</v>
      </c>
      <c r="BN523">
        <v>0</v>
      </c>
      <c r="BO523" t="e">
        <f t="shared" si="202"/>
        <v>#DIV/0!</v>
      </c>
      <c r="BP523">
        <v>0</v>
      </c>
      <c r="BQ523">
        <v>0</v>
      </c>
      <c r="BR523">
        <v>0</v>
      </c>
      <c r="BS523">
        <v>0</v>
      </c>
      <c r="BT523">
        <v>0</v>
      </c>
      <c r="BU523" t="e">
        <f t="shared" si="203"/>
        <v>#DIV/0!</v>
      </c>
      <c r="BV523">
        <v>0</v>
      </c>
    </row>
    <row r="524" spans="2:74">
      <c r="B524" t="s">
        <v>274</v>
      </c>
      <c r="C524">
        <v>0</v>
      </c>
      <c r="D524">
        <v>0</v>
      </c>
      <c r="E524">
        <v>0</v>
      </c>
      <c r="F524">
        <v>0</v>
      </c>
      <c r="G524" t="e">
        <f t="shared" si="192"/>
        <v>#DIV/0!</v>
      </c>
      <c r="H524">
        <v>0</v>
      </c>
      <c r="I524">
        <v>0</v>
      </c>
      <c r="J524">
        <v>0</v>
      </c>
      <c r="K524">
        <v>0</v>
      </c>
      <c r="L524">
        <v>0</v>
      </c>
      <c r="M524" t="e">
        <f t="shared" si="193"/>
        <v>#DIV/0!</v>
      </c>
      <c r="N524">
        <v>0</v>
      </c>
      <c r="O524">
        <v>0</v>
      </c>
      <c r="P524">
        <v>0</v>
      </c>
      <c r="Q524">
        <v>0</v>
      </c>
      <c r="R524">
        <v>0</v>
      </c>
      <c r="S524" t="e">
        <f t="shared" si="194"/>
        <v>#DIV/0!</v>
      </c>
      <c r="T524">
        <v>0</v>
      </c>
      <c r="U524">
        <v>0</v>
      </c>
      <c r="V524">
        <v>0</v>
      </c>
      <c r="W524">
        <v>0</v>
      </c>
      <c r="X524">
        <v>0</v>
      </c>
      <c r="Y524" t="e">
        <f t="shared" si="195"/>
        <v>#DIV/0!</v>
      </c>
      <c r="Z524">
        <v>0</v>
      </c>
      <c r="AA524">
        <v>0</v>
      </c>
      <c r="AB524">
        <v>0</v>
      </c>
      <c r="AC524">
        <v>0</v>
      </c>
      <c r="AD524">
        <v>0</v>
      </c>
      <c r="AE524" t="e">
        <f t="shared" si="196"/>
        <v>#DIV/0!</v>
      </c>
      <c r="AF524">
        <v>0</v>
      </c>
      <c r="AG524">
        <v>0</v>
      </c>
      <c r="AH524">
        <v>0</v>
      </c>
      <c r="AI524">
        <v>0</v>
      </c>
      <c r="AJ524">
        <v>0</v>
      </c>
      <c r="AK524" t="e">
        <f t="shared" si="197"/>
        <v>#DIV/0!</v>
      </c>
      <c r="AL524">
        <v>0</v>
      </c>
      <c r="AM524">
        <v>0</v>
      </c>
      <c r="AN524">
        <v>0</v>
      </c>
      <c r="AO524">
        <v>0</v>
      </c>
      <c r="AP524">
        <v>0</v>
      </c>
      <c r="AQ524" t="e">
        <f t="shared" si="198"/>
        <v>#DIV/0!</v>
      </c>
      <c r="AR524">
        <v>0</v>
      </c>
      <c r="AS524">
        <v>0</v>
      </c>
      <c r="AT524">
        <v>0</v>
      </c>
      <c r="AU524">
        <v>0</v>
      </c>
      <c r="AV524">
        <v>0</v>
      </c>
      <c r="AW524" t="e">
        <f t="shared" si="199"/>
        <v>#DIV/0!</v>
      </c>
      <c r="AX524">
        <v>0</v>
      </c>
      <c r="AY524">
        <v>0</v>
      </c>
      <c r="AZ524">
        <v>0</v>
      </c>
      <c r="BA524">
        <v>0</v>
      </c>
      <c r="BB524">
        <v>0</v>
      </c>
      <c r="BC524" t="e">
        <f t="shared" si="200"/>
        <v>#DIV/0!</v>
      </c>
      <c r="BD524">
        <v>0</v>
      </c>
      <c r="BE524">
        <v>0</v>
      </c>
      <c r="BF524">
        <v>0</v>
      </c>
      <c r="BG524">
        <v>0</v>
      </c>
      <c r="BH524">
        <v>0</v>
      </c>
      <c r="BI524" t="e">
        <f t="shared" si="201"/>
        <v>#DIV/0!</v>
      </c>
      <c r="BJ524">
        <v>0</v>
      </c>
      <c r="BK524">
        <v>0</v>
      </c>
      <c r="BL524">
        <v>0</v>
      </c>
      <c r="BM524">
        <v>0</v>
      </c>
      <c r="BN524">
        <v>0</v>
      </c>
      <c r="BO524" t="e">
        <f t="shared" si="202"/>
        <v>#DIV/0!</v>
      </c>
      <c r="BP524">
        <v>0</v>
      </c>
      <c r="BQ524">
        <v>0</v>
      </c>
      <c r="BR524">
        <v>0</v>
      </c>
      <c r="BS524">
        <v>0</v>
      </c>
      <c r="BT524">
        <v>0</v>
      </c>
      <c r="BU524" t="e">
        <f t="shared" si="203"/>
        <v>#DIV/0!</v>
      </c>
      <c r="BV524">
        <v>0</v>
      </c>
    </row>
    <row r="525" spans="2:74">
      <c r="B525" t="s">
        <v>779</v>
      </c>
      <c r="C525">
        <v>0</v>
      </c>
      <c r="D525">
        <v>0</v>
      </c>
      <c r="E525">
        <v>0</v>
      </c>
      <c r="F525">
        <v>0</v>
      </c>
      <c r="G525" t="e">
        <f t="shared" si="192"/>
        <v>#DIV/0!</v>
      </c>
      <c r="H525">
        <v>0</v>
      </c>
      <c r="I525">
        <v>0</v>
      </c>
      <c r="J525">
        <v>0</v>
      </c>
      <c r="K525">
        <v>0</v>
      </c>
      <c r="L525">
        <v>0</v>
      </c>
      <c r="M525" t="e">
        <f t="shared" si="193"/>
        <v>#DIV/0!</v>
      </c>
      <c r="N525">
        <v>0</v>
      </c>
      <c r="O525">
        <v>0</v>
      </c>
      <c r="P525">
        <v>0</v>
      </c>
      <c r="Q525">
        <v>0</v>
      </c>
      <c r="R525">
        <v>0</v>
      </c>
      <c r="S525" t="e">
        <f t="shared" si="194"/>
        <v>#DIV/0!</v>
      </c>
      <c r="T525">
        <v>0</v>
      </c>
      <c r="U525">
        <v>0</v>
      </c>
      <c r="V525">
        <v>0</v>
      </c>
      <c r="W525">
        <v>0</v>
      </c>
      <c r="X525">
        <v>0</v>
      </c>
      <c r="Y525" t="e">
        <f t="shared" si="195"/>
        <v>#DIV/0!</v>
      </c>
      <c r="Z525">
        <v>0</v>
      </c>
      <c r="AA525">
        <v>0</v>
      </c>
      <c r="AB525">
        <v>0</v>
      </c>
      <c r="AC525">
        <v>0</v>
      </c>
      <c r="AD525">
        <v>0</v>
      </c>
      <c r="AE525" t="e">
        <f t="shared" si="196"/>
        <v>#DIV/0!</v>
      </c>
      <c r="AF525">
        <v>0</v>
      </c>
      <c r="AG525">
        <v>0</v>
      </c>
      <c r="AH525">
        <v>0</v>
      </c>
      <c r="AI525">
        <v>0</v>
      </c>
      <c r="AJ525">
        <v>0</v>
      </c>
      <c r="AK525" t="e">
        <f t="shared" si="197"/>
        <v>#DIV/0!</v>
      </c>
      <c r="AL525">
        <v>0</v>
      </c>
      <c r="AM525">
        <v>0</v>
      </c>
      <c r="AN525">
        <v>0</v>
      </c>
      <c r="AO525">
        <v>0</v>
      </c>
      <c r="AP525">
        <v>0</v>
      </c>
      <c r="AQ525" t="e">
        <f t="shared" si="198"/>
        <v>#DIV/0!</v>
      </c>
      <c r="AR525">
        <v>0</v>
      </c>
      <c r="AS525">
        <v>0</v>
      </c>
      <c r="AT525">
        <v>0</v>
      </c>
      <c r="AU525">
        <v>0</v>
      </c>
      <c r="AV525">
        <v>0</v>
      </c>
      <c r="AW525" t="e">
        <f t="shared" si="199"/>
        <v>#DIV/0!</v>
      </c>
      <c r="AX525">
        <v>0</v>
      </c>
      <c r="AY525">
        <v>0</v>
      </c>
      <c r="AZ525">
        <v>0</v>
      </c>
      <c r="BA525">
        <v>0</v>
      </c>
      <c r="BB525">
        <v>0</v>
      </c>
      <c r="BC525" t="e">
        <f t="shared" si="200"/>
        <v>#DIV/0!</v>
      </c>
      <c r="BD525">
        <v>0</v>
      </c>
      <c r="BE525">
        <v>0</v>
      </c>
      <c r="BF525">
        <v>0</v>
      </c>
      <c r="BG525">
        <v>0</v>
      </c>
      <c r="BH525">
        <v>0</v>
      </c>
      <c r="BI525" t="e">
        <f t="shared" si="201"/>
        <v>#DIV/0!</v>
      </c>
      <c r="BJ525">
        <v>0</v>
      </c>
      <c r="BK525">
        <v>0</v>
      </c>
      <c r="BL525">
        <v>0</v>
      </c>
      <c r="BM525">
        <v>0</v>
      </c>
      <c r="BN525">
        <v>0</v>
      </c>
      <c r="BO525" t="e">
        <f t="shared" si="202"/>
        <v>#DIV/0!</v>
      </c>
      <c r="BP525">
        <v>0</v>
      </c>
      <c r="BQ525">
        <v>0</v>
      </c>
      <c r="BR525">
        <v>0</v>
      </c>
      <c r="BS525">
        <v>0</v>
      </c>
      <c r="BT525">
        <v>0</v>
      </c>
      <c r="BU525" t="e">
        <f t="shared" si="203"/>
        <v>#DIV/0!</v>
      </c>
      <c r="BV525">
        <v>0</v>
      </c>
    </row>
    <row r="526" spans="2:74">
      <c r="B526" t="s">
        <v>275</v>
      </c>
      <c r="C526">
        <v>0</v>
      </c>
      <c r="D526">
        <v>0</v>
      </c>
      <c r="E526">
        <v>0</v>
      </c>
      <c r="F526">
        <v>0</v>
      </c>
      <c r="G526" t="e">
        <f t="shared" si="192"/>
        <v>#DIV/0!</v>
      </c>
      <c r="H526">
        <v>0</v>
      </c>
      <c r="I526">
        <v>0</v>
      </c>
      <c r="J526">
        <v>0</v>
      </c>
      <c r="K526">
        <v>0</v>
      </c>
      <c r="L526">
        <v>0</v>
      </c>
      <c r="M526" t="e">
        <f t="shared" si="193"/>
        <v>#DIV/0!</v>
      </c>
      <c r="N526">
        <v>0</v>
      </c>
      <c r="O526">
        <v>0</v>
      </c>
      <c r="P526">
        <v>0</v>
      </c>
      <c r="Q526">
        <v>0</v>
      </c>
      <c r="R526">
        <v>0</v>
      </c>
      <c r="S526" t="e">
        <f t="shared" si="194"/>
        <v>#DIV/0!</v>
      </c>
      <c r="T526">
        <v>0</v>
      </c>
      <c r="U526">
        <v>0</v>
      </c>
      <c r="V526">
        <v>0</v>
      </c>
      <c r="W526">
        <v>0</v>
      </c>
      <c r="X526">
        <v>0</v>
      </c>
      <c r="Y526" t="e">
        <f t="shared" si="195"/>
        <v>#DIV/0!</v>
      </c>
      <c r="Z526">
        <v>0</v>
      </c>
      <c r="AA526">
        <v>0</v>
      </c>
      <c r="AB526">
        <v>0</v>
      </c>
      <c r="AC526">
        <v>0</v>
      </c>
      <c r="AD526">
        <v>0</v>
      </c>
      <c r="AE526" t="e">
        <f t="shared" si="196"/>
        <v>#DIV/0!</v>
      </c>
      <c r="AF526">
        <v>0</v>
      </c>
      <c r="AG526">
        <v>0</v>
      </c>
      <c r="AH526">
        <v>0</v>
      </c>
      <c r="AI526">
        <v>0</v>
      </c>
      <c r="AJ526">
        <v>0</v>
      </c>
      <c r="AK526" t="e">
        <f t="shared" si="197"/>
        <v>#DIV/0!</v>
      </c>
      <c r="AL526">
        <v>0</v>
      </c>
      <c r="AM526">
        <v>0</v>
      </c>
      <c r="AN526">
        <v>0</v>
      </c>
      <c r="AO526">
        <v>0</v>
      </c>
      <c r="AP526">
        <v>0</v>
      </c>
      <c r="AQ526" t="e">
        <f t="shared" si="198"/>
        <v>#DIV/0!</v>
      </c>
      <c r="AR526">
        <v>0</v>
      </c>
      <c r="AS526">
        <v>0</v>
      </c>
      <c r="AT526">
        <v>0</v>
      </c>
      <c r="AU526">
        <v>0</v>
      </c>
      <c r="AV526">
        <v>0</v>
      </c>
      <c r="AW526" t="e">
        <f t="shared" si="199"/>
        <v>#DIV/0!</v>
      </c>
      <c r="AX526">
        <v>0</v>
      </c>
      <c r="AY526">
        <v>0</v>
      </c>
      <c r="AZ526">
        <v>0</v>
      </c>
      <c r="BA526">
        <v>0</v>
      </c>
      <c r="BB526">
        <v>0</v>
      </c>
      <c r="BC526" t="e">
        <f t="shared" si="200"/>
        <v>#DIV/0!</v>
      </c>
      <c r="BD526">
        <v>0</v>
      </c>
      <c r="BE526">
        <v>0</v>
      </c>
      <c r="BF526">
        <v>0</v>
      </c>
      <c r="BG526">
        <v>0</v>
      </c>
      <c r="BH526">
        <v>0</v>
      </c>
      <c r="BI526" t="e">
        <f t="shared" si="201"/>
        <v>#DIV/0!</v>
      </c>
      <c r="BJ526">
        <v>0</v>
      </c>
      <c r="BK526">
        <v>0</v>
      </c>
      <c r="BL526">
        <v>0</v>
      </c>
      <c r="BM526">
        <v>0</v>
      </c>
      <c r="BN526">
        <v>0</v>
      </c>
      <c r="BO526" t="e">
        <f t="shared" si="202"/>
        <v>#DIV/0!</v>
      </c>
      <c r="BP526">
        <v>0</v>
      </c>
      <c r="BQ526">
        <v>0</v>
      </c>
      <c r="BR526">
        <v>0</v>
      </c>
      <c r="BS526">
        <v>0</v>
      </c>
      <c r="BT526">
        <v>0</v>
      </c>
      <c r="BU526" t="e">
        <f t="shared" si="203"/>
        <v>#DIV/0!</v>
      </c>
      <c r="BV526">
        <v>0</v>
      </c>
    </row>
    <row r="527" spans="2:74">
      <c r="B527" t="s">
        <v>276</v>
      </c>
      <c r="C527">
        <v>0</v>
      </c>
      <c r="D527">
        <v>0</v>
      </c>
      <c r="E527">
        <v>0</v>
      </c>
      <c r="F527">
        <v>0</v>
      </c>
      <c r="G527" t="e">
        <f t="shared" si="192"/>
        <v>#DIV/0!</v>
      </c>
      <c r="H527">
        <v>0</v>
      </c>
      <c r="I527">
        <v>0</v>
      </c>
      <c r="J527">
        <v>0</v>
      </c>
      <c r="K527">
        <v>0</v>
      </c>
      <c r="L527">
        <v>0</v>
      </c>
      <c r="M527" t="e">
        <f t="shared" si="193"/>
        <v>#DIV/0!</v>
      </c>
      <c r="N527">
        <v>0</v>
      </c>
      <c r="O527">
        <v>0</v>
      </c>
      <c r="P527">
        <v>0</v>
      </c>
      <c r="Q527">
        <v>0</v>
      </c>
      <c r="R527">
        <v>0</v>
      </c>
      <c r="S527" t="e">
        <f t="shared" si="194"/>
        <v>#DIV/0!</v>
      </c>
      <c r="T527">
        <v>0</v>
      </c>
      <c r="U527">
        <v>0</v>
      </c>
      <c r="V527">
        <v>0</v>
      </c>
      <c r="W527">
        <v>0</v>
      </c>
      <c r="X527">
        <v>0</v>
      </c>
      <c r="Y527" t="e">
        <f t="shared" si="195"/>
        <v>#DIV/0!</v>
      </c>
      <c r="Z527">
        <v>0</v>
      </c>
      <c r="AA527">
        <v>0</v>
      </c>
      <c r="AB527">
        <v>0</v>
      </c>
      <c r="AC527">
        <v>0</v>
      </c>
      <c r="AD527">
        <v>0</v>
      </c>
      <c r="AE527" t="e">
        <f t="shared" si="196"/>
        <v>#DIV/0!</v>
      </c>
      <c r="AF527">
        <v>0</v>
      </c>
      <c r="AG527">
        <v>0</v>
      </c>
      <c r="AH527">
        <v>0</v>
      </c>
      <c r="AI527">
        <v>0</v>
      </c>
      <c r="AJ527">
        <v>0</v>
      </c>
      <c r="AK527" t="e">
        <f t="shared" si="197"/>
        <v>#DIV/0!</v>
      </c>
      <c r="AL527">
        <v>0</v>
      </c>
      <c r="AM527">
        <v>0</v>
      </c>
      <c r="AN527">
        <v>0</v>
      </c>
      <c r="AO527">
        <v>0</v>
      </c>
      <c r="AP527">
        <v>0</v>
      </c>
      <c r="AQ527" t="e">
        <f t="shared" si="198"/>
        <v>#DIV/0!</v>
      </c>
      <c r="AR527">
        <v>0</v>
      </c>
      <c r="AS527">
        <v>0</v>
      </c>
      <c r="AT527">
        <v>0</v>
      </c>
      <c r="AU527">
        <v>0</v>
      </c>
      <c r="AV527">
        <v>0</v>
      </c>
      <c r="AW527" t="e">
        <f t="shared" si="199"/>
        <v>#DIV/0!</v>
      </c>
      <c r="AX527">
        <v>0</v>
      </c>
      <c r="AY527">
        <v>0</v>
      </c>
      <c r="AZ527">
        <v>0</v>
      </c>
      <c r="BA527">
        <v>0</v>
      </c>
      <c r="BB527">
        <v>0</v>
      </c>
      <c r="BC527" t="e">
        <f t="shared" si="200"/>
        <v>#DIV/0!</v>
      </c>
      <c r="BD527">
        <v>0</v>
      </c>
      <c r="BE527">
        <v>0</v>
      </c>
      <c r="BF527">
        <v>0</v>
      </c>
      <c r="BG527">
        <v>0</v>
      </c>
      <c r="BH527">
        <v>0</v>
      </c>
      <c r="BI527" t="e">
        <f t="shared" si="201"/>
        <v>#DIV/0!</v>
      </c>
      <c r="BJ527">
        <v>0</v>
      </c>
      <c r="BK527">
        <v>0</v>
      </c>
      <c r="BL527">
        <v>0</v>
      </c>
      <c r="BM527">
        <v>0</v>
      </c>
      <c r="BN527">
        <v>0</v>
      </c>
      <c r="BO527" t="e">
        <f t="shared" si="202"/>
        <v>#DIV/0!</v>
      </c>
      <c r="BP527">
        <v>0</v>
      </c>
      <c r="BQ527">
        <v>0</v>
      </c>
      <c r="BR527">
        <v>0</v>
      </c>
      <c r="BS527">
        <v>0</v>
      </c>
      <c r="BT527">
        <v>0</v>
      </c>
      <c r="BU527" t="e">
        <f t="shared" si="203"/>
        <v>#DIV/0!</v>
      </c>
      <c r="BV527">
        <v>0</v>
      </c>
    </row>
    <row r="528" spans="2:74">
      <c r="B528" t="s">
        <v>176</v>
      </c>
      <c r="C528">
        <v>0</v>
      </c>
      <c r="D528">
        <v>0</v>
      </c>
      <c r="E528">
        <v>0</v>
      </c>
      <c r="F528">
        <v>0</v>
      </c>
      <c r="G528" t="e">
        <f t="shared" si="192"/>
        <v>#DIV/0!</v>
      </c>
      <c r="H528">
        <v>0</v>
      </c>
      <c r="I528">
        <v>0</v>
      </c>
      <c r="J528">
        <v>0</v>
      </c>
      <c r="K528">
        <v>0</v>
      </c>
      <c r="L528">
        <v>0</v>
      </c>
      <c r="M528" t="e">
        <f t="shared" si="193"/>
        <v>#DIV/0!</v>
      </c>
      <c r="N528">
        <v>0</v>
      </c>
      <c r="O528">
        <v>0</v>
      </c>
      <c r="P528">
        <v>0</v>
      </c>
      <c r="Q528">
        <v>0</v>
      </c>
      <c r="R528">
        <v>0</v>
      </c>
      <c r="S528" t="e">
        <f t="shared" si="194"/>
        <v>#DIV/0!</v>
      </c>
      <c r="T528">
        <v>0</v>
      </c>
      <c r="U528">
        <v>0</v>
      </c>
      <c r="V528">
        <v>0</v>
      </c>
      <c r="W528">
        <v>0</v>
      </c>
      <c r="X528">
        <v>0</v>
      </c>
      <c r="Y528" t="e">
        <f t="shared" si="195"/>
        <v>#DIV/0!</v>
      </c>
      <c r="Z528">
        <v>0</v>
      </c>
      <c r="AA528">
        <v>0</v>
      </c>
      <c r="AB528">
        <v>0</v>
      </c>
      <c r="AC528">
        <v>0</v>
      </c>
      <c r="AD528">
        <v>0</v>
      </c>
      <c r="AE528" t="e">
        <f t="shared" si="196"/>
        <v>#DIV/0!</v>
      </c>
      <c r="AF528">
        <v>0</v>
      </c>
      <c r="AG528">
        <v>0</v>
      </c>
      <c r="AH528">
        <v>0</v>
      </c>
      <c r="AI528">
        <v>0</v>
      </c>
      <c r="AJ528">
        <v>0</v>
      </c>
      <c r="AK528" t="e">
        <f t="shared" si="197"/>
        <v>#DIV/0!</v>
      </c>
      <c r="AL528">
        <v>0</v>
      </c>
      <c r="AM528">
        <v>0</v>
      </c>
      <c r="AN528">
        <v>0</v>
      </c>
      <c r="AO528">
        <v>0</v>
      </c>
      <c r="AP528">
        <v>0</v>
      </c>
      <c r="AQ528" t="e">
        <f t="shared" si="198"/>
        <v>#DIV/0!</v>
      </c>
      <c r="AR528">
        <v>0</v>
      </c>
      <c r="AS528">
        <v>0</v>
      </c>
      <c r="AT528">
        <v>0</v>
      </c>
      <c r="AU528">
        <v>0</v>
      </c>
      <c r="AV528">
        <v>0</v>
      </c>
      <c r="AW528" t="e">
        <f t="shared" si="199"/>
        <v>#DIV/0!</v>
      </c>
      <c r="AX528">
        <v>0</v>
      </c>
      <c r="AY528">
        <v>0</v>
      </c>
      <c r="AZ528">
        <v>0</v>
      </c>
      <c r="BA528">
        <v>0</v>
      </c>
      <c r="BB528">
        <v>0</v>
      </c>
      <c r="BC528" t="e">
        <f t="shared" si="200"/>
        <v>#DIV/0!</v>
      </c>
      <c r="BD528">
        <v>0</v>
      </c>
      <c r="BE528">
        <v>0</v>
      </c>
      <c r="BF528">
        <v>0</v>
      </c>
      <c r="BG528">
        <v>0</v>
      </c>
      <c r="BH528">
        <v>0</v>
      </c>
      <c r="BI528" t="e">
        <f t="shared" si="201"/>
        <v>#DIV/0!</v>
      </c>
      <c r="BJ528">
        <v>0</v>
      </c>
      <c r="BK528">
        <v>0</v>
      </c>
      <c r="BL528">
        <v>0</v>
      </c>
      <c r="BM528">
        <v>0</v>
      </c>
      <c r="BN528">
        <v>0</v>
      </c>
      <c r="BO528" t="e">
        <f t="shared" si="202"/>
        <v>#DIV/0!</v>
      </c>
      <c r="BP528">
        <v>0</v>
      </c>
      <c r="BQ528">
        <v>0</v>
      </c>
      <c r="BR528">
        <v>0</v>
      </c>
      <c r="BS528">
        <v>0</v>
      </c>
      <c r="BT528">
        <v>0</v>
      </c>
      <c r="BU528" t="e">
        <f t="shared" si="203"/>
        <v>#DIV/0!</v>
      </c>
      <c r="BV528">
        <v>0</v>
      </c>
    </row>
    <row r="529" spans="2:74">
      <c r="B529" t="s">
        <v>199</v>
      </c>
      <c r="C529">
        <v>0</v>
      </c>
      <c r="D529">
        <v>0</v>
      </c>
      <c r="E529">
        <v>0</v>
      </c>
      <c r="F529">
        <v>0</v>
      </c>
      <c r="G529" t="e">
        <f t="shared" si="192"/>
        <v>#DIV/0!</v>
      </c>
      <c r="H529">
        <v>0</v>
      </c>
      <c r="I529">
        <v>0</v>
      </c>
      <c r="J529">
        <v>0</v>
      </c>
      <c r="K529">
        <v>0</v>
      </c>
      <c r="L529">
        <v>0</v>
      </c>
      <c r="M529" t="e">
        <f t="shared" si="193"/>
        <v>#DIV/0!</v>
      </c>
      <c r="N529">
        <v>0</v>
      </c>
      <c r="O529">
        <v>0</v>
      </c>
      <c r="P529">
        <v>0</v>
      </c>
      <c r="Q529">
        <v>0</v>
      </c>
      <c r="R529">
        <v>0</v>
      </c>
      <c r="S529" t="e">
        <f t="shared" si="194"/>
        <v>#DIV/0!</v>
      </c>
      <c r="T529">
        <v>0</v>
      </c>
      <c r="U529">
        <v>0</v>
      </c>
      <c r="V529">
        <v>0</v>
      </c>
      <c r="W529">
        <v>0</v>
      </c>
      <c r="X529">
        <v>0</v>
      </c>
      <c r="Y529" t="e">
        <f t="shared" si="195"/>
        <v>#DIV/0!</v>
      </c>
      <c r="Z529">
        <v>0</v>
      </c>
      <c r="AA529">
        <v>0</v>
      </c>
      <c r="AB529">
        <v>0</v>
      </c>
      <c r="AC529">
        <v>0</v>
      </c>
      <c r="AD529">
        <v>0</v>
      </c>
      <c r="AE529" t="e">
        <f t="shared" si="196"/>
        <v>#DIV/0!</v>
      </c>
      <c r="AF529">
        <v>0</v>
      </c>
      <c r="AG529">
        <v>0</v>
      </c>
      <c r="AH529">
        <v>0</v>
      </c>
      <c r="AI529">
        <v>0</v>
      </c>
      <c r="AJ529">
        <v>0</v>
      </c>
      <c r="AK529" t="e">
        <f t="shared" si="197"/>
        <v>#DIV/0!</v>
      </c>
      <c r="AL529">
        <v>0</v>
      </c>
      <c r="AM529">
        <v>0</v>
      </c>
      <c r="AN529">
        <v>0</v>
      </c>
      <c r="AO529">
        <v>0</v>
      </c>
      <c r="AP529">
        <v>0</v>
      </c>
      <c r="AQ529" t="e">
        <f t="shared" si="198"/>
        <v>#DIV/0!</v>
      </c>
      <c r="AR529">
        <v>0</v>
      </c>
      <c r="AS529">
        <v>0</v>
      </c>
      <c r="AT529">
        <v>0</v>
      </c>
      <c r="AU529">
        <v>0</v>
      </c>
      <c r="AV529">
        <v>0</v>
      </c>
      <c r="AW529" t="e">
        <f t="shared" si="199"/>
        <v>#DIV/0!</v>
      </c>
      <c r="AX529">
        <v>0</v>
      </c>
      <c r="AY529">
        <v>0</v>
      </c>
      <c r="AZ529">
        <v>0</v>
      </c>
      <c r="BA529">
        <v>0</v>
      </c>
      <c r="BB529">
        <v>0</v>
      </c>
      <c r="BC529" t="e">
        <f t="shared" si="200"/>
        <v>#DIV/0!</v>
      </c>
      <c r="BD529">
        <v>0</v>
      </c>
      <c r="BE529">
        <v>0</v>
      </c>
      <c r="BF529">
        <v>0</v>
      </c>
      <c r="BG529">
        <v>0</v>
      </c>
      <c r="BH529">
        <v>0</v>
      </c>
      <c r="BI529" t="e">
        <f t="shared" si="201"/>
        <v>#DIV/0!</v>
      </c>
      <c r="BJ529">
        <v>0</v>
      </c>
      <c r="BK529">
        <v>0</v>
      </c>
      <c r="BL529">
        <v>0</v>
      </c>
      <c r="BM529">
        <v>0</v>
      </c>
      <c r="BN529">
        <v>0</v>
      </c>
      <c r="BO529" t="e">
        <f t="shared" si="202"/>
        <v>#DIV/0!</v>
      </c>
      <c r="BP529">
        <v>0</v>
      </c>
      <c r="BQ529">
        <v>0</v>
      </c>
      <c r="BR529">
        <v>0</v>
      </c>
      <c r="BS529">
        <v>0</v>
      </c>
      <c r="BT529">
        <v>0</v>
      </c>
      <c r="BU529" t="e">
        <f t="shared" si="203"/>
        <v>#DIV/0!</v>
      </c>
      <c r="BV529">
        <v>0</v>
      </c>
    </row>
    <row r="530" spans="2:74">
      <c r="B530" t="s">
        <v>188</v>
      </c>
      <c r="C530">
        <v>0</v>
      </c>
      <c r="D530">
        <v>0</v>
      </c>
      <c r="E530">
        <v>0</v>
      </c>
      <c r="F530">
        <v>0</v>
      </c>
      <c r="G530" t="e">
        <f t="shared" si="192"/>
        <v>#DIV/0!</v>
      </c>
      <c r="H530">
        <v>0</v>
      </c>
      <c r="I530">
        <v>0</v>
      </c>
      <c r="J530">
        <v>0</v>
      </c>
      <c r="K530">
        <v>0</v>
      </c>
      <c r="L530">
        <v>0</v>
      </c>
      <c r="M530" t="e">
        <f t="shared" si="193"/>
        <v>#DIV/0!</v>
      </c>
      <c r="N530">
        <v>0</v>
      </c>
      <c r="O530">
        <v>0</v>
      </c>
      <c r="P530">
        <v>0</v>
      </c>
      <c r="Q530">
        <v>0</v>
      </c>
      <c r="R530">
        <v>0</v>
      </c>
      <c r="S530" t="e">
        <f t="shared" si="194"/>
        <v>#DIV/0!</v>
      </c>
      <c r="T530">
        <v>0</v>
      </c>
      <c r="U530">
        <v>0</v>
      </c>
      <c r="V530">
        <v>0</v>
      </c>
      <c r="W530">
        <v>0</v>
      </c>
      <c r="X530">
        <v>0</v>
      </c>
      <c r="Y530" t="e">
        <f t="shared" si="195"/>
        <v>#DIV/0!</v>
      </c>
      <c r="Z530">
        <v>0</v>
      </c>
      <c r="AA530">
        <v>0</v>
      </c>
      <c r="AB530">
        <v>0</v>
      </c>
      <c r="AC530">
        <v>0</v>
      </c>
      <c r="AD530">
        <v>0</v>
      </c>
      <c r="AE530" t="e">
        <f t="shared" si="196"/>
        <v>#DIV/0!</v>
      </c>
      <c r="AF530">
        <v>0</v>
      </c>
      <c r="AG530">
        <v>0</v>
      </c>
      <c r="AH530">
        <v>0</v>
      </c>
      <c r="AI530">
        <v>0</v>
      </c>
      <c r="AJ530">
        <v>0</v>
      </c>
      <c r="AK530" t="e">
        <f t="shared" si="197"/>
        <v>#DIV/0!</v>
      </c>
      <c r="AL530">
        <v>0</v>
      </c>
      <c r="AM530">
        <v>0</v>
      </c>
      <c r="AN530">
        <v>0</v>
      </c>
      <c r="AO530">
        <v>0</v>
      </c>
      <c r="AP530">
        <v>0</v>
      </c>
      <c r="AQ530" t="e">
        <f t="shared" si="198"/>
        <v>#DIV/0!</v>
      </c>
      <c r="AR530">
        <v>0</v>
      </c>
      <c r="AS530">
        <v>0</v>
      </c>
      <c r="AT530">
        <v>0</v>
      </c>
      <c r="AU530">
        <v>0</v>
      </c>
      <c r="AV530">
        <v>0</v>
      </c>
      <c r="AW530" t="e">
        <f t="shared" si="199"/>
        <v>#DIV/0!</v>
      </c>
      <c r="AX530">
        <v>0</v>
      </c>
      <c r="AY530">
        <v>0</v>
      </c>
      <c r="AZ530">
        <v>0</v>
      </c>
      <c r="BA530">
        <v>0</v>
      </c>
      <c r="BB530">
        <v>0</v>
      </c>
      <c r="BC530" t="e">
        <f t="shared" si="200"/>
        <v>#DIV/0!</v>
      </c>
      <c r="BD530">
        <v>0</v>
      </c>
      <c r="BE530">
        <v>0</v>
      </c>
      <c r="BF530">
        <v>0</v>
      </c>
      <c r="BG530">
        <v>0</v>
      </c>
      <c r="BH530">
        <v>0</v>
      </c>
      <c r="BI530" t="e">
        <f t="shared" si="201"/>
        <v>#DIV/0!</v>
      </c>
      <c r="BJ530">
        <v>0</v>
      </c>
      <c r="BK530">
        <v>0</v>
      </c>
      <c r="BL530">
        <v>0</v>
      </c>
      <c r="BM530">
        <v>0</v>
      </c>
      <c r="BN530">
        <v>0</v>
      </c>
      <c r="BO530" t="e">
        <f t="shared" si="202"/>
        <v>#DIV/0!</v>
      </c>
      <c r="BP530">
        <v>0</v>
      </c>
      <c r="BQ530">
        <v>0</v>
      </c>
      <c r="BR530">
        <v>0</v>
      </c>
      <c r="BS530">
        <v>0</v>
      </c>
      <c r="BT530">
        <v>0</v>
      </c>
      <c r="BU530" t="e">
        <f t="shared" si="203"/>
        <v>#DIV/0!</v>
      </c>
      <c r="BV530">
        <v>0</v>
      </c>
    </row>
    <row r="531" spans="2:74">
      <c r="B531" t="s">
        <v>278</v>
      </c>
      <c r="C531">
        <v>0</v>
      </c>
      <c r="D531">
        <v>0</v>
      </c>
      <c r="E531">
        <v>0</v>
      </c>
      <c r="F531">
        <v>0</v>
      </c>
      <c r="G531" t="e">
        <f t="shared" si="192"/>
        <v>#DIV/0!</v>
      </c>
      <c r="H531">
        <v>0</v>
      </c>
      <c r="I531">
        <v>0</v>
      </c>
      <c r="J531">
        <v>0</v>
      </c>
      <c r="K531">
        <v>0</v>
      </c>
      <c r="L531">
        <v>0</v>
      </c>
      <c r="M531" t="e">
        <f t="shared" si="193"/>
        <v>#DIV/0!</v>
      </c>
      <c r="N531">
        <v>0</v>
      </c>
      <c r="O531">
        <v>0</v>
      </c>
      <c r="P531">
        <v>0</v>
      </c>
      <c r="Q531">
        <v>0</v>
      </c>
      <c r="R531">
        <v>0</v>
      </c>
      <c r="S531" t="e">
        <f t="shared" si="194"/>
        <v>#DIV/0!</v>
      </c>
      <c r="T531">
        <v>0</v>
      </c>
      <c r="U531">
        <v>0</v>
      </c>
      <c r="V531">
        <v>0</v>
      </c>
      <c r="W531">
        <v>0</v>
      </c>
      <c r="X531">
        <v>0</v>
      </c>
      <c r="Y531" t="e">
        <f t="shared" si="195"/>
        <v>#DIV/0!</v>
      </c>
      <c r="Z531">
        <v>0</v>
      </c>
      <c r="AA531">
        <v>0</v>
      </c>
      <c r="AB531">
        <v>0</v>
      </c>
      <c r="AC531">
        <v>0</v>
      </c>
      <c r="AD531">
        <v>0</v>
      </c>
      <c r="AE531" t="e">
        <f t="shared" si="196"/>
        <v>#DIV/0!</v>
      </c>
      <c r="AF531">
        <v>0</v>
      </c>
      <c r="AG531">
        <v>0</v>
      </c>
      <c r="AH531">
        <v>0</v>
      </c>
      <c r="AI531">
        <v>0</v>
      </c>
      <c r="AJ531">
        <v>0</v>
      </c>
      <c r="AK531" t="e">
        <f t="shared" si="197"/>
        <v>#DIV/0!</v>
      </c>
      <c r="AL531">
        <v>0</v>
      </c>
      <c r="AM531">
        <v>0</v>
      </c>
      <c r="AN531">
        <v>0</v>
      </c>
      <c r="AO531">
        <v>0</v>
      </c>
      <c r="AP531">
        <v>0</v>
      </c>
      <c r="AQ531" t="e">
        <f t="shared" si="198"/>
        <v>#DIV/0!</v>
      </c>
      <c r="AR531">
        <v>0</v>
      </c>
      <c r="AS531">
        <v>0</v>
      </c>
      <c r="AT531">
        <v>0</v>
      </c>
      <c r="AU531">
        <v>0</v>
      </c>
      <c r="AV531">
        <v>0</v>
      </c>
      <c r="AW531" t="e">
        <f t="shared" si="199"/>
        <v>#DIV/0!</v>
      </c>
      <c r="AX531">
        <v>0</v>
      </c>
      <c r="AY531">
        <v>0</v>
      </c>
      <c r="AZ531">
        <v>0</v>
      </c>
      <c r="BA531">
        <v>0</v>
      </c>
      <c r="BB531">
        <v>0</v>
      </c>
      <c r="BC531" t="e">
        <f t="shared" si="200"/>
        <v>#DIV/0!</v>
      </c>
      <c r="BD531">
        <v>0</v>
      </c>
      <c r="BE531">
        <v>0</v>
      </c>
      <c r="BF531">
        <v>0</v>
      </c>
      <c r="BG531">
        <v>0</v>
      </c>
      <c r="BH531">
        <v>0</v>
      </c>
      <c r="BI531" t="e">
        <f t="shared" si="201"/>
        <v>#DIV/0!</v>
      </c>
      <c r="BJ531">
        <v>0</v>
      </c>
      <c r="BK531">
        <v>0</v>
      </c>
      <c r="BL531">
        <v>0</v>
      </c>
      <c r="BM531">
        <v>0</v>
      </c>
      <c r="BN531">
        <v>0</v>
      </c>
      <c r="BO531" t="e">
        <f t="shared" si="202"/>
        <v>#DIV/0!</v>
      </c>
      <c r="BP531">
        <v>0</v>
      </c>
      <c r="BQ531">
        <v>0</v>
      </c>
      <c r="BR531">
        <v>0</v>
      </c>
      <c r="BS531">
        <v>0</v>
      </c>
      <c r="BT531">
        <v>0</v>
      </c>
      <c r="BU531" t="e">
        <f t="shared" si="203"/>
        <v>#DIV/0!</v>
      </c>
      <c r="BV531">
        <v>0</v>
      </c>
    </row>
    <row r="532" spans="2:74">
      <c r="B532" t="s">
        <v>279</v>
      </c>
      <c r="C532">
        <v>0</v>
      </c>
      <c r="D532">
        <v>0</v>
      </c>
      <c r="E532">
        <v>0</v>
      </c>
      <c r="F532">
        <v>0</v>
      </c>
      <c r="G532" t="e">
        <f t="shared" si="192"/>
        <v>#DIV/0!</v>
      </c>
      <c r="H532">
        <v>0</v>
      </c>
      <c r="I532">
        <v>0</v>
      </c>
      <c r="J532">
        <v>0</v>
      </c>
      <c r="K532">
        <v>0</v>
      </c>
      <c r="L532">
        <v>0</v>
      </c>
      <c r="M532" t="e">
        <f t="shared" si="193"/>
        <v>#DIV/0!</v>
      </c>
      <c r="N532">
        <v>0</v>
      </c>
      <c r="O532">
        <v>0</v>
      </c>
      <c r="P532">
        <v>0</v>
      </c>
      <c r="Q532">
        <v>0</v>
      </c>
      <c r="R532">
        <v>0</v>
      </c>
      <c r="S532" t="e">
        <f t="shared" si="194"/>
        <v>#DIV/0!</v>
      </c>
      <c r="T532">
        <v>0</v>
      </c>
      <c r="U532">
        <v>0</v>
      </c>
      <c r="V532">
        <v>0</v>
      </c>
      <c r="W532">
        <v>0</v>
      </c>
      <c r="X532">
        <v>0</v>
      </c>
      <c r="Y532" t="e">
        <f t="shared" si="195"/>
        <v>#DIV/0!</v>
      </c>
      <c r="Z532">
        <v>0</v>
      </c>
      <c r="AA532">
        <v>0</v>
      </c>
      <c r="AB532">
        <v>0</v>
      </c>
      <c r="AC532">
        <v>0</v>
      </c>
      <c r="AD532">
        <v>0</v>
      </c>
      <c r="AE532" t="e">
        <f t="shared" si="196"/>
        <v>#DIV/0!</v>
      </c>
      <c r="AF532">
        <v>0</v>
      </c>
      <c r="AG532">
        <v>0</v>
      </c>
      <c r="AH532">
        <v>0</v>
      </c>
      <c r="AI532">
        <v>0</v>
      </c>
      <c r="AJ532">
        <v>0</v>
      </c>
      <c r="AK532" t="e">
        <f t="shared" si="197"/>
        <v>#DIV/0!</v>
      </c>
      <c r="AL532">
        <v>0</v>
      </c>
      <c r="AM532">
        <v>0</v>
      </c>
      <c r="AN532">
        <v>0</v>
      </c>
      <c r="AO532">
        <v>0</v>
      </c>
      <c r="AP532">
        <v>0</v>
      </c>
      <c r="AQ532" t="e">
        <f t="shared" si="198"/>
        <v>#DIV/0!</v>
      </c>
      <c r="AR532">
        <v>0</v>
      </c>
      <c r="AS532">
        <v>0</v>
      </c>
      <c r="AT532">
        <v>0</v>
      </c>
      <c r="AU532">
        <v>0</v>
      </c>
      <c r="AV532">
        <v>0</v>
      </c>
      <c r="AW532" t="e">
        <f t="shared" si="199"/>
        <v>#DIV/0!</v>
      </c>
      <c r="AX532">
        <v>0</v>
      </c>
      <c r="AY532">
        <v>0</v>
      </c>
      <c r="AZ532">
        <v>0</v>
      </c>
      <c r="BA532">
        <v>0</v>
      </c>
      <c r="BB532">
        <v>0</v>
      </c>
      <c r="BC532" t="e">
        <f t="shared" si="200"/>
        <v>#DIV/0!</v>
      </c>
      <c r="BD532">
        <v>0</v>
      </c>
      <c r="BE532">
        <v>0</v>
      </c>
      <c r="BF532">
        <v>0</v>
      </c>
      <c r="BG532">
        <v>0</v>
      </c>
      <c r="BH532">
        <v>0</v>
      </c>
      <c r="BI532" t="e">
        <f t="shared" si="201"/>
        <v>#DIV/0!</v>
      </c>
      <c r="BJ532">
        <v>0</v>
      </c>
      <c r="BK532">
        <v>0</v>
      </c>
      <c r="BL532">
        <v>0</v>
      </c>
      <c r="BM532">
        <v>0</v>
      </c>
      <c r="BN532">
        <v>0</v>
      </c>
      <c r="BO532" t="e">
        <f t="shared" si="202"/>
        <v>#DIV/0!</v>
      </c>
      <c r="BP532">
        <v>0</v>
      </c>
      <c r="BQ532">
        <v>0</v>
      </c>
      <c r="BR532">
        <v>0</v>
      </c>
      <c r="BS532">
        <v>0</v>
      </c>
      <c r="BT532">
        <v>0</v>
      </c>
      <c r="BU532" t="e">
        <f t="shared" si="203"/>
        <v>#DIV/0!</v>
      </c>
      <c r="BV532">
        <v>0</v>
      </c>
    </row>
    <row r="533" spans="2:74">
      <c r="B533" t="s">
        <v>183</v>
      </c>
      <c r="C533">
        <v>0</v>
      </c>
      <c r="D533">
        <v>0</v>
      </c>
      <c r="E533">
        <v>0</v>
      </c>
      <c r="F533">
        <v>0</v>
      </c>
      <c r="G533" t="e">
        <f t="shared" si="192"/>
        <v>#DIV/0!</v>
      </c>
      <c r="H533">
        <v>0</v>
      </c>
      <c r="I533">
        <v>0</v>
      </c>
      <c r="J533">
        <v>0</v>
      </c>
      <c r="K533">
        <v>0</v>
      </c>
      <c r="L533">
        <v>0</v>
      </c>
      <c r="M533" t="e">
        <f t="shared" si="193"/>
        <v>#DIV/0!</v>
      </c>
      <c r="N533">
        <v>0</v>
      </c>
      <c r="O533">
        <v>0</v>
      </c>
      <c r="P533">
        <v>0</v>
      </c>
      <c r="Q533">
        <v>0</v>
      </c>
      <c r="R533">
        <v>0</v>
      </c>
      <c r="S533" t="e">
        <f t="shared" si="194"/>
        <v>#DIV/0!</v>
      </c>
      <c r="T533">
        <v>0</v>
      </c>
      <c r="U533">
        <v>0</v>
      </c>
      <c r="V533">
        <v>0</v>
      </c>
      <c r="W533">
        <v>0</v>
      </c>
      <c r="X533">
        <v>0</v>
      </c>
      <c r="Y533" t="e">
        <f t="shared" si="195"/>
        <v>#DIV/0!</v>
      </c>
      <c r="Z533">
        <v>0</v>
      </c>
      <c r="AA533">
        <v>0</v>
      </c>
      <c r="AB533">
        <v>0</v>
      </c>
      <c r="AC533">
        <v>0</v>
      </c>
      <c r="AD533">
        <v>0</v>
      </c>
      <c r="AE533" t="e">
        <f t="shared" si="196"/>
        <v>#DIV/0!</v>
      </c>
      <c r="AF533">
        <v>0</v>
      </c>
      <c r="AG533">
        <v>0</v>
      </c>
      <c r="AH533">
        <v>0</v>
      </c>
      <c r="AI533">
        <v>0</v>
      </c>
      <c r="AJ533">
        <v>0</v>
      </c>
      <c r="AK533" t="e">
        <f t="shared" si="197"/>
        <v>#DIV/0!</v>
      </c>
      <c r="AL533">
        <v>0</v>
      </c>
      <c r="AM533">
        <v>0</v>
      </c>
      <c r="AN533">
        <v>0</v>
      </c>
      <c r="AO533">
        <v>0</v>
      </c>
      <c r="AP533">
        <v>0</v>
      </c>
      <c r="AQ533" t="e">
        <f t="shared" si="198"/>
        <v>#DIV/0!</v>
      </c>
      <c r="AR533">
        <v>0</v>
      </c>
      <c r="AS533">
        <v>0</v>
      </c>
      <c r="AT533">
        <v>0</v>
      </c>
      <c r="AU533">
        <v>0</v>
      </c>
      <c r="AV533">
        <v>0</v>
      </c>
      <c r="AW533" t="e">
        <f t="shared" si="199"/>
        <v>#DIV/0!</v>
      </c>
      <c r="AX533">
        <v>0</v>
      </c>
      <c r="AY533">
        <v>0</v>
      </c>
      <c r="AZ533">
        <v>0</v>
      </c>
      <c r="BA533">
        <v>0</v>
      </c>
      <c r="BB533">
        <v>0</v>
      </c>
      <c r="BC533" t="e">
        <f t="shared" si="200"/>
        <v>#DIV/0!</v>
      </c>
      <c r="BD533">
        <v>0</v>
      </c>
      <c r="BE533">
        <v>0</v>
      </c>
      <c r="BF533">
        <v>0</v>
      </c>
      <c r="BG533">
        <v>0</v>
      </c>
      <c r="BH533">
        <v>0</v>
      </c>
      <c r="BI533" t="e">
        <f t="shared" si="201"/>
        <v>#DIV/0!</v>
      </c>
      <c r="BJ533">
        <v>0</v>
      </c>
      <c r="BK533">
        <v>0</v>
      </c>
      <c r="BL533">
        <v>0</v>
      </c>
      <c r="BM533">
        <v>0</v>
      </c>
      <c r="BN533">
        <v>0</v>
      </c>
      <c r="BO533" t="e">
        <f t="shared" si="202"/>
        <v>#DIV/0!</v>
      </c>
      <c r="BP533">
        <v>0</v>
      </c>
      <c r="BQ533">
        <v>0</v>
      </c>
      <c r="BR533">
        <v>0</v>
      </c>
      <c r="BS533">
        <v>0</v>
      </c>
      <c r="BT533">
        <v>0</v>
      </c>
      <c r="BU533" t="e">
        <f t="shared" si="203"/>
        <v>#DIV/0!</v>
      </c>
      <c r="BV533">
        <v>0</v>
      </c>
    </row>
    <row r="534" spans="2:74">
      <c r="B534" t="s">
        <v>258</v>
      </c>
      <c r="C534">
        <v>0</v>
      </c>
      <c r="D534">
        <v>0</v>
      </c>
      <c r="E534">
        <v>0</v>
      </c>
      <c r="F534">
        <v>0</v>
      </c>
      <c r="G534" t="e">
        <f t="shared" si="192"/>
        <v>#DIV/0!</v>
      </c>
      <c r="H534">
        <v>0</v>
      </c>
      <c r="I534">
        <v>0</v>
      </c>
      <c r="J534">
        <v>0</v>
      </c>
      <c r="K534">
        <v>0</v>
      </c>
      <c r="L534">
        <v>0</v>
      </c>
      <c r="M534" t="e">
        <f t="shared" si="193"/>
        <v>#DIV/0!</v>
      </c>
      <c r="N534">
        <v>0</v>
      </c>
      <c r="O534">
        <v>0</v>
      </c>
      <c r="P534">
        <v>0</v>
      </c>
      <c r="Q534">
        <v>0</v>
      </c>
      <c r="R534">
        <v>0</v>
      </c>
      <c r="S534" t="e">
        <f t="shared" si="194"/>
        <v>#DIV/0!</v>
      </c>
      <c r="T534">
        <v>0</v>
      </c>
      <c r="U534">
        <v>0</v>
      </c>
      <c r="V534">
        <v>0</v>
      </c>
      <c r="W534">
        <v>0</v>
      </c>
      <c r="X534">
        <v>0</v>
      </c>
      <c r="Y534" t="e">
        <f t="shared" si="195"/>
        <v>#DIV/0!</v>
      </c>
      <c r="Z534">
        <v>0</v>
      </c>
      <c r="AA534">
        <v>0</v>
      </c>
      <c r="AB534">
        <v>0</v>
      </c>
      <c r="AC534">
        <v>0</v>
      </c>
      <c r="AD534">
        <v>0</v>
      </c>
      <c r="AE534" t="e">
        <f t="shared" si="196"/>
        <v>#DIV/0!</v>
      </c>
      <c r="AF534">
        <v>0</v>
      </c>
      <c r="AG534">
        <v>0</v>
      </c>
      <c r="AH534">
        <v>0</v>
      </c>
      <c r="AI534">
        <v>0</v>
      </c>
      <c r="AJ534">
        <v>0</v>
      </c>
      <c r="AK534" t="e">
        <f t="shared" si="197"/>
        <v>#DIV/0!</v>
      </c>
      <c r="AL534">
        <v>0</v>
      </c>
      <c r="AM534">
        <v>0</v>
      </c>
      <c r="AN534">
        <v>0</v>
      </c>
      <c r="AO534">
        <v>0</v>
      </c>
      <c r="AP534">
        <v>0</v>
      </c>
      <c r="AQ534" t="e">
        <f t="shared" si="198"/>
        <v>#DIV/0!</v>
      </c>
      <c r="AR534">
        <v>0</v>
      </c>
      <c r="AS534">
        <v>0</v>
      </c>
      <c r="AT534">
        <v>0</v>
      </c>
      <c r="AU534">
        <v>0</v>
      </c>
      <c r="AV534">
        <v>0</v>
      </c>
      <c r="AW534" t="e">
        <f t="shared" si="199"/>
        <v>#DIV/0!</v>
      </c>
      <c r="AX534">
        <v>0</v>
      </c>
      <c r="AY534">
        <v>0</v>
      </c>
      <c r="AZ534">
        <v>0</v>
      </c>
      <c r="BA534">
        <v>0</v>
      </c>
      <c r="BB534">
        <v>0</v>
      </c>
      <c r="BC534" t="e">
        <f t="shared" si="200"/>
        <v>#DIV/0!</v>
      </c>
      <c r="BD534">
        <v>0</v>
      </c>
      <c r="BE534">
        <v>0</v>
      </c>
      <c r="BF534">
        <v>0</v>
      </c>
      <c r="BG534">
        <v>0</v>
      </c>
      <c r="BH534">
        <v>0</v>
      </c>
      <c r="BI534" t="e">
        <f t="shared" si="201"/>
        <v>#DIV/0!</v>
      </c>
      <c r="BJ534">
        <v>0</v>
      </c>
      <c r="BK534">
        <v>0</v>
      </c>
      <c r="BL534">
        <v>0</v>
      </c>
      <c r="BM534">
        <v>0</v>
      </c>
      <c r="BN534">
        <v>0</v>
      </c>
      <c r="BO534" t="e">
        <f t="shared" si="202"/>
        <v>#DIV/0!</v>
      </c>
      <c r="BP534">
        <v>0</v>
      </c>
      <c r="BQ534">
        <v>0</v>
      </c>
      <c r="BR534">
        <v>0</v>
      </c>
      <c r="BS534">
        <v>0</v>
      </c>
      <c r="BT534">
        <v>0</v>
      </c>
      <c r="BU534" t="e">
        <f t="shared" si="203"/>
        <v>#DIV/0!</v>
      </c>
      <c r="BV534">
        <v>0</v>
      </c>
    </row>
    <row r="535" spans="2:74">
      <c r="B535" t="s">
        <v>280</v>
      </c>
      <c r="C535">
        <v>0</v>
      </c>
      <c r="D535">
        <v>0</v>
      </c>
      <c r="E535">
        <v>0</v>
      </c>
      <c r="F535">
        <v>0</v>
      </c>
      <c r="G535" t="e">
        <f t="shared" si="192"/>
        <v>#DIV/0!</v>
      </c>
      <c r="H535">
        <v>0</v>
      </c>
      <c r="I535">
        <v>0</v>
      </c>
      <c r="J535">
        <v>0</v>
      </c>
      <c r="K535">
        <v>0</v>
      </c>
      <c r="L535">
        <v>0</v>
      </c>
      <c r="M535" t="e">
        <f t="shared" si="193"/>
        <v>#DIV/0!</v>
      </c>
      <c r="N535">
        <v>0</v>
      </c>
      <c r="O535">
        <v>0</v>
      </c>
      <c r="P535">
        <v>0</v>
      </c>
      <c r="Q535">
        <v>0</v>
      </c>
      <c r="R535">
        <v>0</v>
      </c>
      <c r="S535" t="e">
        <f t="shared" si="194"/>
        <v>#DIV/0!</v>
      </c>
      <c r="T535">
        <v>0</v>
      </c>
      <c r="U535">
        <v>0</v>
      </c>
      <c r="V535">
        <v>0</v>
      </c>
      <c r="W535">
        <v>0</v>
      </c>
      <c r="X535">
        <v>0</v>
      </c>
      <c r="Y535" t="e">
        <f t="shared" si="195"/>
        <v>#DIV/0!</v>
      </c>
      <c r="Z535">
        <v>0</v>
      </c>
      <c r="AA535">
        <v>0</v>
      </c>
      <c r="AB535">
        <v>0</v>
      </c>
      <c r="AC535">
        <v>0</v>
      </c>
      <c r="AD535">
        <v>0</v>
      </c>
      <c r="AE535" t="e">
        <f t="shared" si="196"/>
        <v>#DIV/0!</v>
      </c>
      <c r="AF535">
        <v>0</v>
      </c>
      <c r="AG535">
        <v>0</v>
      </c>
      <c r="AH535">
        <v>0</v>
      </c>
      <c r="AI535">
        <v>0</v>
      </c>
      <c r="AJ535">
        <v>0</v>
      </c>
      <c r="AK535" t="e">
        <f t="shared" si="197"/>
        <v>#DIV/0!</v>
      </c>
      <c r="AL535">
        <v>0</v>
      </c>
      <c r="AM535">
        <v>0</v>
      </c>
      <c r="AN535">
        <v>0</v>
      </c>
      <c r="AO535">
        <v>0</v>
      </c>
      <c r="AP535">
        <v>0</v>
      </c>
      <c r="AQ535" t="e">
        <f t="shared" si="198"/>
        <v>#DIV/0!</v>
      </c>
      <c r="AR535">
        <v>0</v>
      </c>
      <c r="AS535">
        <v>0</v>
      </c>
      <c r="AT535">
        <v>0</v>
      </c>
      <c r="AU535">
        <v>0</v>
      </c>
      <c r="AV535">
        <v>0</v>
      </c>
      <c r="AW535" t="e">
        <f t="shared" si="199"/>
        <v>#DIV/0!</v>
      </c>
      <c r="AX535">
        <v>0</v>
      </c>
      <c r="AY535">
        <v>0</v>
      </c>
      <c r="AZ535">
        <v>0</v>
      </c>
      <c r="BA535">
        <v>0</v>
      </c>
      <c r="BB535">
        <v>0</v>
      </c>
      <c r="BC535" t="e">
        <f t="shared" si="200"/>
        <v>#DIV/0!</v>
      </c>
      <c r="BD535">
        <v>0</v>
      </c>
      <c r="BE535">
        <v>0</v>
      </c>
      <c r="BF535">
        <v>0</v>
      </c>
      <c r="BG535">
        <v>0</v>
      </c>
      <c r="BH535">
        <v>0</v>
      </c>
      <c r="BI535" t="e">
        <f t="shared" si="201"/>
        <v>#DIV/0!</v>
      </c>
      <c r="BJ535">
        <v>0</v>
      </c>
      <c r="BK535">
        <v>0</v>
      </c>
      <c r="BL535">
        <v>0</v>
      </c>
      <c r="BM535">
        <v>0</v>
      </c>
      <c r="BN535">
        <v>0</v>
      </c>
      <c r="BO535" t="e">
        <f t="shared" si="202"/>
        <v>#DIV/0!</v>
      </c>
      <c r="BP535">
        <v>0</v>
      </c>
      <c r="BQ535">
        <v>0</v>
      </c>
      <c r="BR535">
        <v>0</v>
      </c>
      <c r="BS535">
        <v>0</v>
      </c>
      <c r="BT535">
        <v>0</v>
      </c>
      <c r="BU535" t="e">
        <f t="shared" si="203"/>
        <v>#DIV/0!</v>
      </c>
      <c r="BV535">
        <v>0</v>
      </c>
    </row>
    <row r="536" spans="2:74">
      <c r="B536" t="s">
        <v>282</v>
      </c>
      <c r="C536">
        <v>0</v>
      </c>
      <c r="D536">
        <v>0</v>
      </c>
      <c r="E536">
        <v>0</v>
      </c>
      <c r="F536">
        <v>0</v>
      </c>
      <c r="G536" t="e">
        <f t="shared" si="192"/>
        <v>#DIV/0!</v>
      </c>
      <c r="H536">
        <v>0</v>
      </c>
      <c r="I536">
        <v>0</v>
      </c>
      <c r="J536">
        <v>0</v>
      </c>
      <c r="K536">
        <v>0</v>
      </c>
      <c r="L536">
        <v>0</v>
      </c>
      <c r="M536" t="e">
        <f t="shared" si="193"/>
        <v>#DIV/0!</v>
      </c>
      <c r="N536">
        <v>0</v>
      </c>
      <c r="O536">
        <v>0</v>
      </c>
      <c r="P536">
        <v>0</v>
      </c>
      <c r="Q536">
        <v>0</v>
      </c>
      <c r="R536">
        <v>0</v>
      </c>
      <c r="S536" t="e">
        <f t="shared" si="194"/>
        <v>#DIV/0!</v>
      </c>
      <c r="T536">
        <v>0</v>
      </c>
      <c r="U536">
        <v>0</v>
      </c>
      <c r="V536">
        <v>0</v>
      </c>
      <c r="W536">
        <v>0</v>
      </c>
      <c r="X536">
        <v>0</v>
      </c>
      <c r="Y536" t="e">
        <f t="shared" si="195"/>
        <v>#DIV/0!</v>
      </c>
      <c r="Z536">
        <v>0</v>
      </c>
      <c r="AA536">
        <v>0</v>
      </c>
      <c r="AB536">
        <v>0</v>
      </c>
      <c r="AC536">
        <v>0</v>
      </c>
      <c r="AD536">
        <v>0</v>
      </c>
      <c r="AE536" t="e">
        <f t="shared" si="196"/>
        <v>#DIV/0!</v>
      </c>
      <c r="AF536">
        <v>0</v>
      </c>
      <c r="AG536">
        <v>0</v>
      </c>
      <c r="AH536">
        <v>0</v>
      </c>
      <c r="AI536">
        <v>0</v>
      </c>
      <c r="AJ536">
        <v>0</v>
      </c>
      <c r="AK536" t="e">
        <f t="shared" si="197"/>
        <v>#DIV/0!</v>
      </c>
      <c r="AL536">
        <v>0</v>
      </c>
      <c r="AM536">
        <v>0</v>
      </c>
      <c r="AN536">
        <v>0</v>
      </c>
      <c r="AO536">
        <v>0</v>
      </c>
      <c r="AP536">
        <v>0</v>
      </c>
      <c r="AQ536" t="e">
        <f t="shared" si="198"/>
        <v>#DIV/0!</v>
      </c>
      <c r="AR536">
        <v>0</v>
      </c>
      <c r="AS536">
        <v>0</v>
      </c>
      <c r="AT536">
        <v>0</v>
      </c>
      <c r="AU536">
        <v>0</v>
      </c>
      <c r="AV536">
        <v>0</v>
      </c>
      <c r="AW536" t="e">
        <f t="shared" si="199"/>
        <v>#DIV/0!</v>
      </c>
      <c r="AX536">
        <v>0</v>
      </c>
      <c r="AY536">
        <v>0</v>
      </c>
      <c r="AZ536">
        <v>0</v>
      </c>
      <c r="BA536">
        <v>0</v>
      </c>
      <c r="BB536">
        <v>0</v>
      </c>
      <c r="BC536" t="e">
        <f t="shared" si="200"/>
        <v>#DIV/0!</v>
      </c>
      <c r="BD536">
        <v>0</v>
      </c>
      <c r="BE536">
        <v>0</v>
      </c>
      <c r="BF536">
        <v>0</v>
      </c>
      <c r="BG536">
        <v>0</v>
      </c>
      <c r="BH536">
        <v>0</v>
      </c>
      <c r="BI536" t="e">
        <f t="shared" si="201"/>
        <v>#DIV/0!</v>
      </c>
      <c r="BJ536">
        <v>0</v>
      </c>
      <c r="BK536">
        <v>0</v>
      </c>
      <c r="BL536">
        <v>0</v>
      </c>
      <c r="BM536">
        <v>0</v>
      </c>
      <c r="BN536">
        <v>0</v>
      </c>
      <c r="BO536" t="e">
        <f t="shared" si="202"/>
        <v>#DIV/0!</v>
      </c>
      <c r="BP536">
        <v>0</v>
      </c>
      <c r="BQ536">
        <v>0</v>
      </c>
      <c r="BR536">
        <v>0</v>
      </c>
      <c r="BS536">
        <v>0</v>
      </c>
      <c r="BT536">
        <v>0</v>
      </c>
      <c r="BU536" t="e">
        <f t="shared" si="203"/>
        <v>#DIV/0!</v>
      </c>
      <c r="BV536">
        <v>0</v>
      </c>
    </row>
    <row r="537" spans="2:74">
      <c r="B537" t="s">
        <v>283</v>
      </c>
      <c r="C537">
        <v>0</v>
      </c>
      <c r="D537">
        <v>0</v>
      </c>
      <c r="E537">
        <v>0</v>
      </c>
      <c r="F537">
        <v>0</v>
      </c>
      <c r="G537" t="e">
        <f t="shared" si="192"/>
        <v>#DIV/0!</v>
      </c>
      <c r="H537">
        <v>0</v>
      </c>
      <c r="I537">
        <v>0</v>
      </c>
      <c r="J537">
        <v>0</v>
      </c>
      <c r="K537">
        <v>0</v>
      </c>
      <c r="L537">
        <v>0</v>
      </c>
      <c r="M537" t="e">
        <f t="shared" si="193"/>
        <v>#DIV/0!</v>
      </c>
      <c r="N537">
        <v>0</v>
      </c>
      <c r="O537">
        <v>0</v>
      </c>
      <c r="P537">
        <v>0</v>
      </c>
      <c r="Q537">
        <v>0</v>
      </c>
      <c r="R537">
        <v>0</v>
      </c>
      <c r="S537" t="e">
        <f t="shared" si="194"/>
        <v>#DIV/0!</v>
      </c>
      <c r="T537">
        <v>0</v>
      </c>
      <c r="U537">
        <v>0</v>
      </c>
      <c r="V537">
        <v>0</v>
      </c>
      <c r="W537">
        <v>0</v>
      </c>
      <c r="X537">
        <v>0</v>
      </c>
      <c r="Y537" t="e">
        <f t="shared" si="195"/>
        <v>#DIV/0!</v>
      </c>
      <c r="Z537">
        <v>0</v>
      </c>
      <c r="AA537">
        <v>0</v>
      </c>
      <c r="AB537">
        <v>0</v>
      </c>
      <c r="AC537">
        <v>0</v>
      </c>
      <c r="AD537">
        <v>0</v>
      </c>
      <c r="AE537" t="e">
        <f t="shared" si="196"/>
        <v>#DIV/0!</v>
      </c>
      <c r="AF537">
        <v>0</v>
      </c>
      <c r="AG537">
        <v>0</v>
      </c>
      <c r="AH537">
        <v>0</v>
      </c>
      <c r="AI537">
        <v>0</v>
      </c>
      <c r="AJ537">
        <v>0</v>
      </c>
      <c r="AK537" t="e">
        <f t="shared" si="197"/>
        <v>#DIV/0!</v>
      </c>
      <c r="AL537">
        <v>0</v>
      </c>
      <c r="AM537">
        <v>0</v>
      </c>
      <c r="AN537">
        <v>0</v>
      </c>
      <c r="AO537">
        <v>0</v>
      </c>
      <c r="AP537">
        <v>0</v>
      </c>
      <c r="AQ537" t="e">
        <f t="shared" si="198"/>
        <v>#DIV/0!</v>
      </c>
      <c r="AR537">
        <v>0</v>
      </c>
      <c r="AS537">
        <v>0</v>
      </c>
      <c r="AT537">
        <v>0</v>
      </c>
      <c r="AU537">
        <v>0</v>
      </c>
      <c r="AV537">
        <v>0</v>
      </c>
      <c r="AW537" t="e">
        <f t="shared" si="199"/>
        <v>#DIV/0!</v>
      </c>
      <c r="AX537">
        <v>0</v>
      </c>
      <c r="AY537">
        <v>0</v>
      </c>
      <c r="AZ537">
        <v>0</v>
      </c>
      <c r="BA537">
        <v>0</v>
      </c>
      <c r="BB537">
        <v>0</v>
      </c>
      <c r="BC537" t="e">
        <f t="shared" si="200"/>
        <v>#DIV/0!</v>
      </c>
      <c r="BD537">
        <v>0</v>
      </c>
      <c r="BE537">
        <v>0</v>
      </c>
      <c r="BF537">
        <v>0</v>
      </c>
      <c r="BG537">
        <v>0</v>
      </c>
      <c r="BH537">
        <v>0</v>
      </c>
      <c r="BI537" t="e">
        <f t="shared" si="201"/>
        <v>#DIV/0!</v>
      </c>
      <c r="BJ537">
        <v>0</v>
      </c>
      <c r="BK537">
        <v>0</v>
      </c>
      <c r="BL537">
        <v>0</v>
      </c>
      <c r="BM537">
        <v>0</v>
      </c>
      <c r="BN537">
        <v>0</v>
      </c>
      <c r="BO537" t="e">
        <f t="shared" si="202"/>
        <v>#DIV/0!</v>
      </c>
      <c r="BP537">
        <v>0</v>
      </c>
      <c r="BQ537">
        <v>0</v>
      </c>
      <c r="BR537">
        <v>0</v>
      </c>
      <c r="BS537">
        <v>0</v>
      </c>
      <c r="BT537">
        <v>0</v>
      </c>
      <c r="BU537" t="e">
        <f t="shared" si="203"/>
        <v>#DIV/0!</v>
      </c>
      <c r="BV537">
        <v>0</v>
      </c>
    </row>
    <row r="538" spans="2:74">
      <c r="B538" t="s">
        <v>284</v>
      </c>
      <c r="C538">
        <v>0</v>
      </c>
      <c r="D538">
        <v>0</v>
      </c>
      <c r="E538">
        <v>0</v>
      </c>
      <c r="F538">
        <v>0</v>
      </c>
      <c r="G538" t="e">
        <f t="shared" si="192"/>
        <v>#DIV/0!</v>
      </c>
      <c r="H538">
        <v>0</v>
      </c>
      <c r="I538">
        <v>0</v>
      </c>
      <c r="J538">
        <v>0</v>
      </c>
      <c r="K538">
        <v>0</v>
      </c>
      <c r="L538">
        <v>0</v>
      </c>
      <c r="M538" t="e">
        <f t="shared" si="193"/>
        <v>#DIV/0!</v>
      </c>
      <c r="N538">
        <v>0</v>
      </c>
      <c r="O538">
        <v>0</v>
      </c>
      <c r="P538">
        <v>0</v>
      </c>
      <c r="Q538">
        <v>0</v>
      </c>
      <c r="R538">
        <v>0</v>
      </c>
      <c r="S538" t="e">
        <f t="shared" si="194"/>
        <v>#DIV/0!</v>
      </c>
      <c r="T538">
        <v>0</v>
      </c>
      <c r="U538">
        <v>0</v>
      </c>
      <c r="V538">
        <v>0</v>
      </c>
      <c r="W538">
        <v>0</v>
      </c>
      <c r="X538">
        <v>0</v>
      </c>
      <c r="Y538" t="e">
        <f t="shared" si="195"/>
        <v>#DIV/0!</v>
      </c>
      <c r="Z538">
        <v>0</v>
      </c>
      <c r="AA538">
        <v>0</v>
      </c>
      <c r="AB538">
        <v>0</v>
      </c>
      <c r="AC538">
        <v>0</v>
      </c>
      <c r="AD538">
        <v>0</v>
      </c>
      <c r="AE538" t="e">
        <f t="shared" si="196"/>
        <v>#DIV/0!</v>
      </c>
      <c r="AF538">
        <v>0</v>
      </c>
      <c r="AG538">
        <v>0</v>
      </c>
      <c r="AH538">
        <v>0</v>
      </c>
      <c r="AI538">
        <v>0</v>
      </c>
      <c r="AJ538">
        <v>0</v>
      </c>
      <c r="AK538" t="e">
        <f t="shared" si="197"/>
        <v>#DIV/0!</v>
      </c>
      <c r="AL538">
        <v>0</v>
      </c>
      <c r="AM538">
        <v>0</v>
      </c>
      <c r="AN538">
        <v>0</v>
      </c>
      <c r="AO538">
        <v>0</v>
      </c>
      <c r="AP538">
        <v>0</v>
      </c>
      <c r="AQ538" t="e">
        <f t="shared" si="198"/>
        <v>#DIV/0!</v>
      </c>
      <c r="AR538">
        <v>0</v>
      </c>
      <c r="AS538">
        <v>0</v>
      </c>
      <c r="AT538">
        <v>0</v>
      </c>
      <c r="AU538">
        <v>0</v>
      </c>
      <c r="AV538">
        <v>0</v>
      </c>
      <c r="AW538" t="e">
        <f t="shared" si="199"/>
        <v>#DIV/0!</v>
      </c>
      <c r="AX538">
        <v>0</v>
      </c>
      <c r="AY538">
        <v>0</v>
      </c>
      <c r="AZ538">
        <v>0</v>
      </c>
      <c r="BA538">
        <v>0</v>
      </c>
      <c r="BB538">
        <v>0</v>
      </c>
      <c r="BC538" t="e">
        <f t="shared" si="200"/>
        <v>#DIV/0!</v>
      </c>
      <c r="BD538">
        <v>0</v>
      </c>
      <c r="BE538">
        <v>0</v>
      </c>
      <c r="BF538">
        <v>0</v>
      </c>
      <c r="BG538">
        <v>0</v>
      </c>
      <c r="BH538">
        <v>0</v>
      </c>
      <c r="BI538" t="e">
        <f t="shared" si="201"/>
        <v>#DIV/0!</v>
      </c>
      <c r="BJ538">
        <v>0</v>
      </c>
      <c r="BK538">
        <v>0</v>
      </c>
      <c r="BL538">
        <v>0</v>
      </c>
      <c r="BM538">
        <v>0</v>
      </c>
      <c r="BN538">
        <v>0</v>
      </c>
      <c r="BO538" t="e">
        <f t="shared" si="202"/>
        <v>#DIV/0!</v>
      </c>
      <c r="BP538">
        <v>0</v>
      </c>
      <c r="BQ538">
        <v>0</v>
      </c>
      <c r="BR538">
        <v>0</v>
      </c>
      <c r="BS538">
        <v>0</v>
      </c>
      <c r="BT538">
        <v>0</v>
      </c>
      <c r="BU538" t="e">
        <f t="shared" si="203"/>
        <v>#DIV/0!</v>
      </c>
      <c r="BV538">
        <v>0</v>
      </c>
    </row>
    <row r="539" spans="2:74">
      <c r="B539" t="s">
        <v>285</v>
      </c>
      <c r="C539">
        <v>0</v>
      </c>
      <c r="D539">
        <v>0</v>
      </c>
      <c r="E539">
        <v>0</v>
      </c>
      <c r="F539">
        <v>0</v>
      </c>
      <c r="G539" t="e">
        <f t="shared" si="192"/>
        <v>#DIV/0!</v>
      </c>
      <c r="H539">
        <v>0</v>
      </c>
      <c r="I539">
        <v>0</v>
      </c>
      <c r="J539">
        <v>0</v>
      </c>
      <c r="K539">
        <v>0</v>
      </c>
      <c r="L539">
        <v>0</v>
      </c>
      <c r="M539" t="e">
        <f t="shared" si="193"/>
        <v>#DIV/0!</v>
      </c>
      <c r="N539">
        <v>0</v>
      </c>
      <c r="O539">
        <v>0</v>
      </c>
      <c r="P539">
        <v>0</v>
      </c>
      <c r="Q539">
        <v>0</v>
      </c>
      <c r="R539">
        <v>0</v>
      </c>
      <c r="S539" t="e">
        <f t="shared" si="194"/>
        <v>#DIV/0!</v>
      </c>
      <c r="T539">
        <v>0</v>
      </c>
      <c r="U539">
        <v>0</v>
      </c>
      <c r="V539">
        <v>0</v>
      </c>
      <c r="W539">
        <v>0</v>
      </c>
      <c r="X539">
        <v>0</v>
      </c>
      <c r="Y539" t="e">
        <f t="shared" si="195"/>
        <v>#DIV/0!</v>
      </c>
      <c r="Z539">
        <v>0</v>
      </c>
      <c r="AA539">
        <v>0</v>
      </c>
      <c r="AB539">
        <v>0</v>
      </c>
      <c r="AC539">
        <v>0</v>
      </c>
      <c r="AD539">
        <v>0</v>
      </c>
      <c r="AE539" t="e">
        <f t="shared" si="196"/>
        <v>#DIV/0!</v>
      </c>
      <c r="AF539">
        <v>0</v>
      </c>
      <c r="AG539">
        <v>0</v>
      </c>
      <c r="AH539">
        <v>0</v>
      </c>
      <c r="AI539">
        <v>0</v>
      </c>
      <c r="AJ539">
        <v>0</v>
      </c>
      <c r="AK539" t="e">
        <f t="shared" si="197"/>
        <v>#DIV/0!</v>
      </c>
      <c r="AL539">
        <v>0</v>
      </c>
      <c r="AM539">
        <v>0</v>
      </c>
      <c r="AN539">
        <v>0</v>
      </c>
      <c r="AO539">
        <v>0</v>
      </c>
      <c r="AP539">
        <v>0</v>
      </c>
      <c r="AQ539" t="e">
        <f t="shared" si="198"/>
        <v>#DIV/0!</v>
      </c>
      <c r="AR539">
        <v>0</v>
      </c>
      <c r="AS539">
        <v>0</v>
      </c>
      <c r="AT539">
        <v>0</v>
      </c>
      <c r="AU539">
        <v>0</v>
      </c>
      <c r="AV539">
        <v>0</v>
      </c>
      <c r="AW539" t="e">
        <f t="shared" si="199"/>
        <v>#DIV/0!</v>
      </c>
      <c r="AX539">
        <v>0</v>
      </c>
      <c r="AY539">
        <v>0</v>
      </c>
      <c r="AZ539">
        <v>0</v>
      </c>
      <c r="BA539">
        <v>0</v>
      </c>
      <c r="BB539">
        <v>0</v>
      </c>
      <c r="BC539" t="e">
        <f t="shared" si="200"/>
        <v>#DIV/0!</v>
      </c>
      <c r="BD539">
        <v>0</v>
      </c>
      <c r="BE539">
        <v>0</v>
      </c>
      <c r="BF539">
        <v>0</v>
      </c>
      <c r="BG539">
        <v>0</v>
      </c>
      <c r="BH539">
        <v>0</v>
      </c>
      <c r="BI539" t="e">
        <f t="shared" si="201"/>
        <v>#DIV/0!</v>
      </c>
      <c r="BJ539">
        <v>0</v>
      </c>
      <c r="BK539">
        <v>0</v>
      </c>
      <c r="BL539">
        <v>0</v>
      </c>
      <c r="BM539">
        <v>0</v>
      </c>
      <c r="BN539">
        <v>0</v>
      </c>
      <c r="BO539" t="e">
        <f t="shared" si="202"/>
        <v>#DIV/0!</v>
      </c>
      <c r="BP539">
        <v>0</v>
      </c>
      <c r="BQ539">
        <v>0</v>
      </c>
      <c r="BR539">
        <v>0</v>
      </c>
      <c r="BS539">
        <v>0</v>
      </c>
      <c r="BT539">
        <v>0</v>
      </c>
      <c r="BU539" t="e">
        <f t="shared" si="203"/>
        <v>#DIV/0!</v>
      </c>
      <c r="BV539">
        <v>0</v>
      </c>
    </row>
    <row r="540" spans="2:74">
      <c r="B540" t="s">
        <v>286</v>
      </c>
      <c r="C540">
        <v>0</v>
      </c>
      <c r="D540">
        <v>0</v>
      </c>
      <c r="E540">
        <v>0</v>
      </c>
      <c r="F540">
        <v>0</v>
      </c>
      <c r="G540" t="e">
        <f t="shared" si="192"/>
        <v>#DIV/0!</v>
      </c>
      <c r="H540">
        <v>0</v>
      </c>
      <c r="I540">
        <v>0</v>
      </c>
      <c r="J540">
        <v>0</v>
      </c>
      <c r="K540">
        <v>0</v>
      </c>
      <c r="L540">
        <v>0</v>
      </c>
      <c r="M540" t="e">
        <f t="shared" si="193"/>
        <v>#DIV/0!</v>
      </c>
      <c r="N540">
        <v>0</v>
      </c>
      <c r="O540">
        <v>0</v>
      </c>
      <c r="P540">
        <v>0</v>
      </c>
      <c r="Q540">
        <v>0</v>
      </c>
      <c r="R540">
        <v>0</v>
      </c>
      <c r="S540" t="e">
        <f t="shared" si="194"/>
        <v>#DIV/0!</v>
      </c>
      <c r="T540">
        <v>0</v>
      </c>
      <c r="U540">
        <v>0</v>
      </c>
      <c r="V540">
        <v>0</v>
      </c>
      <c r="W540">
        <v>0</v>
      </c>
      <c r="X540">
        <v>0</v>
      </c>
      <c r="Y540" t="e">
        <f t="shared" si="195"/>
        <v>#DIV/0!</v>
      </c>
      <c r="Z540">
        <v>0</v>
      </c>
      <c r="AA540">
        <v>0</v>
      </c>
      <c r="AB540">
        <v>0</v>
      </c>
      <c r="AC540">
        <v>0</v>
      </c>
      <c r="AD540">
        <v>0</v>
      </c>
      <c r="AE540" t="e">
        <f t="shared" si="196"/>
        <v>#DIV/0!</v>
      </c>
      <c r="AF540">
        <v>0</v>
      </c>
      <c r="AG540">
        <v>0</v>
      </c>
      <c r="AH540">
        <v>0</v>
      </c>
      <c r="AI540">
        <v>0</v>
      </c>
      <c r="AJ540">
        <v>0</v>
      </c>
      <c r="AK540" t="e">
        <f t="shared" si="197"/>
        <v>#DIV/0!</v>
      </c>
      <c r="AL540">
        <v>0</v>
      </c>
      <c r="AM540">
        <v>0</v>
      </c>
      <c r="AN540">
        <v>0</v>
      </c>
      <c r="AO540">
        <v>0</v>
      </c>
      <c r="AP540">
        <v>0</v>
      </c>
      <c r="AQ540" t="e">
        <f t="shared" si="198"/>
        <v>#DIV/0!</v>
      </c>
      <c r="AR540">
        <v>0</v>
      </c>
      <c r="AS540">
        <v>0</v>
      </c>
      <c r="AT540">
        <v>0</v>
      </c>
      <c r="AU540">
        <v>0</v>
      </c>
      <c r="AV540">
        <v>0</v>
      </c>
      <c r="AW540" t="e">
        <f t="shared" si="199"/>
        <v>#DIV/0!</v>
      </c>
      <c r="AX540">
        <v>0</v>
      </c>
      <c r="AY540">
        <v>0</v>
      </c>
      <c r="AZ540">
        <v>0</v>
      </c>
      <c r="BA540">
        <v>0</v>
      </c>
      <c r="BB540">
        <v>0</v>
      </c>
      <c r="BC540" t="e">
        <f t="shared" si="200"/>
        <v>#DIV/0!</v>
      </c>
      <c r="BD540">
        <v>0</v>
      </c>
      <c r="BE540">
        <v>0</v>
      </c>
      <c r="BF540">
        <v>0</v>
      </c>
      <c r="BG540">
        <v>0</v>
      </c>
      <c r="BH540">
        <v>0</v>
      </c>
      <c r="BI540" t="e">
        <f t="shared" si="201"/>
        <v>#DIV/0!</v>
      </c>
      <c r="BJ540">
        <v>0</v>
      </c>
      <c r="BK540">
        <v>0</v>
      </c>
      <c r="BL540">
        <v>0</v>
      </c>
      <c r="BM540">
        <v>0</v>
      </c>
      <c r="BN540">
        <v>0</v>
      </c>
      <c r="BO540" t="e">
        <f t="shared" si="202"/>
        <v>#DIV/0!</v>
      </c>
      <c r="BP540">
        <v>0</v>
      </c>
      <c r="BQ540">
        <v>0</v>
      </c>
      <c r="BR540">
        <v>0</v>
      </c>
      <c r="BS540">
        <v>0</v>
      </c>
      <c r="BT540">
        <v>0</v>
      </c>
      <c r="BU540" t="e">
        <f t="shared" si="203"/>
        <v>#DIV/0!</v>
      </c>
      <c r="BV540">
        <v>0</v>
      </c>
    </row>
    <row r="541" spans="2:74">
      <c r="B541" t="s">
        <v>210</v>
      </c>
      <c r="C541">
        <v>0</v>
      </c>
      <c r="D541">
        <v>0</v>
      </c>
      <c r="E541">
        <v>0</v>
      </c>
      <c r="F541">
        <v>0</v>
      </c>
      <c r="G541" t="e">
        <f t="shared" si="192"/>
        <v>#DIV/0!</v>
      </c>
      <c r="H541">
        <v>0</v>
      </c>
      <c r="I541">
        <v>0</v>
      </c>
      <c r="J541">
        <v>0</v>
      </c>
      <c r="K541">
        <v>0</v>
      </c>
      <c r="L541">
        <v>0</v>
      </c>
      <c r="M541" t="e">
        <f t="shared" si="193"/>
        <v>#DIV/0!</v>
      </c>
      <c r="N541">
        <v>0</v>
      </c>
      <c r="O541">
        <v>0</v>
      </c>
      <c r="P541">
        <v>0</v>
      </c>
      <c r="Q541">
        <v>0</v>
      </c>
      <c r="R541">
        <v>0</v>
      </c>
      <c r="S541" t="e">
        <f t="shared" si="194"/>
        <v>#DIV/0!</v>
      </c>
      <c r="T541">
        <v>0</v>
      </c>
      <c r="U541">
        <v>0</v>
      </c>
      <c r="V541">
        <v>0</v>
      </c>
      <c r="W541">
        <v>0</v>
      </c>
      <c r="X541">
        <v>0</v>
      </c>
      <c r="Y541" t="e">
        <f t="shared" si="195"/>
        <v>#DIV/0!</v>
      </c>
      <c r="Z541">
        <v>0</v>
      </c>
      <c r="AA541">
        <v>0</v>
      </c>
      <c r="AB541">
        <v>0</v>
      </c>
      <c r="AC541">
        <v>0</v>
      </c>
      <c r="AD541">
        <v>0</v>
      </c>
      <c r="AE541" t="e">
        <f t="shared" si="196"/>
        <v>#DIV/0!</v>
      </c>
      <c r="AF541">
        <v>0</v>
      </c>
      <c r="AG541">
        <v>0</v>
      </c>
      <c r="AH541">
        <v>0</v>
      </c>
      <c r="AI541">
        <v>0</v>
      </c>
      <c r="AJ541">
        <v>0</v>
      </c>
      <c r="AK541" t="e">
        <f t="shared" si="197"/>
        <v>#DIV/0!</v>
      </c>
      <c r="AL541">
        <v>0</v>
      </c>
      <c r="AM541">
        <v>0</v>
      </c>
      <c r="AN541">
        <v>0</v>
      </c>
      <c r="AO541">
        <v>0</v>
      </c>
      <c r="AP541">
        <v>0</v>
      </c>
      <c r="AQ541" t="e">
        <f t="shared" si="198"/>
        <v>#DIV/0!</v>
      </c>
      <c r="AR541">
        <v>0</v>
      </c>
      <c r="AS541">
        <v>0</v>
      </c>
      <c r="AT541">
        <v>0</v>
      </c>
      <c r="AU541">
        <v>0</v>
      </c>
      <c r="AV541">
        <v>0</v>
      </c>
      <c r="AW541" t="e">
        <f t="shared" si="199"/>
        <v>#DIV/0!</v>
      </c>
      <c r="AX541">
        <v>0</v>
      </c>
      <c r="AY541">
        <v>0</v>
      </c>
      <c r="AZ541">
        <v>0</v>
      </c>
      <c r="BA541">
        <v>0</v>
      </c>
      <c r="BB541">
        <v>0</v>
      </c>
      <c r="BC541" t="e">
        <f t="shared" si="200"/>
        <v>#DIV/0!</v>
      </c>
      <c r="BD541">
        <v>0</v>
      </c>
      <c r="BE541">
        <v>0</v>
      </c>
      <c r="BF541">
        <v>0</v>
      </c>
      <c r="BG541">
        <v>0</v>
      </c>
      <c r="BH541">
        <v>0</v>
      </c>
      <c r="BI541" t="e">
        <f t="shared" si="201"/>
        <v>#DIV/0!</v>
      </c>
      <c r="BJ541">
        <v>0</v>
      </c>
      <c r="BK541">
        <v>0</v>
      </c>
      <c r="BL541">
        <v>0</v>
      </c>
      <c r="BM541">
        <v>0</v>
      </c>
      <c r="BN541">
        <v>0</v>
      </c>
      <c r="BO541" t="e">
        <f t="shared" si="202"/>
        <v>#DIV/0!</v>
      </c>
      <c r="BP541">
        <v>0</v>
      </c>
      <c r="BQ541">
        <v>0</v>
      </c>
      <c r="BR541">
        <v>0</v>
      </c>
      <c r="BS541">
        <v>0</v>
      </c>
      <c r="BT541">
        <v>0</v>
      </c>
      <c r="BU541" t="e">
        <f t="shared" si="203"/>
        <v>#DIV/0!</v>
      </c>
      <c r="BV541">
        <v>0</v>
      </c>
    </row>
    <row r="542" spans="2:74">
      <c r="B542" t="s">
        <v>780</v>
      </c>
      <c r="C542">
        <v>0</v>
      </c>
      <c r="D542">
        <v>0</v>
      </c>
      <c r="E542">
        <v>0</v>
      </c>
      <c r="F542">
        <v>0</v>
      </c>
      <c r="G542" t="e">
        <f t="shared" si="192"/>
        <v>#DIV/0!</v>
      </c>
      <c r="H542">
        <v>0</v>
      </c>
      <c r="I542">
        <v>0</v>
      </c>
      <c r="J542">
        <v>0</v>
      </c>
      <c r="K542">
        <v>0</v>
      </c>
      <c r="L542">
        <v>0</v>
      </c>
      <c r="M542" t="e">
        <f t="shared" si="193"/>
        <v>#DIV/0!</v>
      </c>
      <c r="N542">
        <v>0</v>
      </c>
      <c r="O542">
        <v>0</v>
      </c>
      <c r="P542">
        <v>0</v>
      </c>
      <c r="Q542">
        <v>0</v>
      </c>
      <c r="R542">
        <v>0</v>
      </c>
      <c r="S542" t="e">
        <f t="shared" si="194"/>
        <v>#DIV/0!</v>
      </c>
      <c r="T542">
        <v>0</v>
      </c>
      <c r="U542">
        <v>0</v>
      </c>
      <c r="V542">
        <v>0</v>
      </c>
      <c r="W542">
        <v>0</v>
      </c>
      <c r="X542">
        <v>0</v>
      </c>
      <c r="Y542" t="e">
        <f t="shared" si="195"/>
        <v>#DIV/0!</v>
      </c>
      <c r="Z542">
        <v>0</v>
      </c>
      <c r="AA542">
        <v>0</v>
      </c>
      <c r="AB542">
        <v>0</v>
      </c>
      <c r="AC542">
        <v>0</v>
      </c>
      <c r="AD542">
        <v>0</v>
      </c>
      <c r="AE542" t="e">
        <f t="shared" si="196"/>
        <v>#DIV/0!</v>
      </c>
      <c r="AF542">
        <v>0</v>
      </c>
      <c r="AG542">
        <v>0</v>
      </c>
      <c r="AH542">
        <v>0</v>
      </c>
      <c r="AI542">
        <v>0</v>
      </c>
      <c r="AJ542">
        <v>0</v>
      </c>
      <c r="AK542" t="e">
        <f t="shared" si="197"/>
        <v>#DIV/0!</v>
      </c>
      <c r="AL542">
        <v>0</v>
      </c>
      <c r="AM542">
        <v>0</v>
      </c>
      <c r="AN542">
        <v>0</v>
      </c>
      <c r="AO542">
        <v>0</v>
      </c>
      <c r="AP542">
        <v>0</v>
      </c>
      <c r="AQ542" t="e">
        <f t="shared" si="198"/>
        <v>#DIV/0!</v>
      </c>
      <c r="AR542">
        <v>0</v>
      </c>
      <c r="AS542">
        <v>0</v>
      </c>
      <c r="AT542">
        <v>0</v>
      </c>
      <c r="AU542">
        <v>0</v>
      </c>
      <c r="AV542">
        <v>0</v>
      </c>
      <c r="AW542" t="e">
        <f t="shared" si="199"/>
        <v>#DIV/0!</v>
      </c>
      <c r="AX542">
        <v>0</v>
      </c>
      <c r="AY542">
        <v>0</v>
      </c>
      <c r="AZ542">
        <v>0</v>
      </c>
      <c r="BA542">
        <v>0</v>
      </c>
      <c r="BB542">
        <v>0</v>
      </c>
      <c r="BC542" t="e">
        <f t="shared" si="200"/>
        <v>#DIV/0!</v>
      </c>
      <c r="BD542">
        <v>0</v>
      </c>
      <c r="BE542">
        <v>0</v>
      </c>
      <c r="BF542">
        <v>0</v>
      </c>
      <c r="BG542">
        <v>0</v>
      </c>
      <c r="BH542">
        <v>0</v>
      </c>
      <c r="BI542" t="e">
        <f t="shared" si="201"/>
        <v>#DIV/0!</v>
      </c>
      <c r="BJ542">
        <v>0</v>
      </c>
      <c r="BK542">
        <v>0</v>
      </c>
      <c r="BL542">
        <v>0</v>
      </c>
      <c r="BM542">
        <v>0</v>
      </c>
      <c r="BN542">
        <v>0</v>
      </c>
      <c r="BO542" t="e">
        <f t="shared" si="202"/>
        <v>#DIV/0!</v>
      </c>
      <c r="BP542">
        <v>0</v>
      </c>
      <c r="BQ542">
        <v>0</v>
      </c>
      <c r="BR542">
        <v>0</v>
      </c>
      <c r="BS542">
        <v>0</v>
      </c>
      <c r="BT542">
        <v>0</v>
      </c>
      <c r="BU542" t="e">
        <f t="shared" si="203"/>
        <v>#DIV/0!</v>
      </c>
      <c r="BV542">
        <v>0</v>
      </c>
    </row>
    <row r="543" spans="2:74">
      <c r="B543" t="s">
        <v>781</v>
      </c>
      <c r="C543">
        <v>0</v>
      </c>
      <c r="D543">
        <v>0</v>
      </c>
      <c r="E543">
        <v>0</v>
      </c>
      <c r="F543">
        <v>0</v>
      </c>
      <c r="G543" t="e">
        <f t="shared" si="192"/>
        <v>#DIV/0!</v>
      </c>
      <c r="H543">
        <v>0</v>
      </c>
      <c r="I543">
        <v>0</v>
      </c>
      <c r="J543">
        <v>0</v>
      </c>
      <c r="K543">
        <v>0</v>
      </c>
      <c r="L543">
        <v>0</v>
      </c>
      <c r="M543" t="e">
        <f t="shared" si="193"/>
        <v>#DIV/0!</v>
      </c>
      <c r="N543">
        <v>0</v>
      </c>
      <c r="O543">
        <v>0</v>
      </c>
      <c r="P543">
        <v>0</v>
      </c>
      <c r="Q543">
        <v>0</v>
      </c>
      <c r="R543">
        <v>0</v>
      </c>
      <c r="S543" t="e">
        <f t="shared" si="194"/>
        <v>#DIV/0!</v>
      </c>
      <c r="T543">
        <v>0</v>
      </c>
      <c r="U543">
        <v>0</v>
      </c>
      <c r="V543">
        <v>0</v>
      </c>
      <c r="W543">
        <v>0</v>
      </c>
      <c r="X543">
        <v>0</v>
      </c>
      <c r="Y543" t="e">
        <f t="shared" si="195"/>
        <v>#DIV/0!</v>
      </c>
      <c r="Z543">
        <v>0</v>
      </c>
      <c r="AA543">
        <v>0</v>
      </c>
      <c r="AB543">
        <v>0</v>
      </c>
      <c r="AC543">
        <v>0</v>
      </c>
      <c r="AD543">
        <v>0</v>
      </c>
      <c r="AE543" t="e">
        <f t="shared" si="196"/>
        <v>#DIV/0!</v>
      </c>
      <c r="AF543">
        <v>0</v>
      </c>
      <c r="AG543">
        <v>0</v>
      </c>
      <c r="AH543">
        <v>0</v>
      </c>
      <c r="AI543">
        <v>0</v>
      </c>
      <c r="AJ543">
        <v>0</v>
      </c>
      <c r="AK543" t="e">
        <f t="shared" si="197"/>
        <v>#DIV/0!</v>
      </c>
      <c r="AL543">
        <v>0</v>
      </c>
      <c r="AM543">
        <v>0</v>
      </c>
      <c r="AN543">
        <v>0</v>
      </c>
      <c r="AO543">
        <v>0</v>
      </c>
      <c r="AP543">
        <v>0</v>
      </c>
      <c r="AQ543" t="e">
        <f t="shared" si="198"/>
        <v>#DIV/0!</v>
      </c>
      <c r="AR543">
        <v>0</v>
      </c>
      <c r="AS543">
        <v>0</v>
      </c>
      <c r="AT543">
        <v>0</v>
      </c>
      <c r="AU543">
        <v>0</v>
      </c>
      <c r="AV543">
        <v>0</v>
      </c>
      <c r="AW543" t="e">
        <f t="shared" si="199"/>
        <v>#DIV/0!</v>
      </c>
      <c r="AX543">
        <v>0</v>
      </c>
      <c r="AY543">
        <v>0</v>
      </c>
      <c r="AZ543">
        <v>0</v>
      </c>
      <c r="BA543">
        <v>0</v>
      </c>
      <c r="BB543">
        <v>0</v>
      </c>
      <c r="BC543" t="e">
        <f t="shared" si="200"/>
        <v>#DIV/0!</v>
      </c>
      <c r="BD543">
        <v>0</v>
      </c>
      <c r="BE543">
        <v>0</v>
      </c>
      <c r="BF543">
        <v>0</v>
      </c>
      <c r="BG543">
        <v>0</v>
      </c>
      <c r="BH543">
        <v>0</v>
      </c>
      <c r="BI543" t="e">
        <f t="shared" si="201"/>
        <v>#DIV/0!</v>
      </c>
      <c r="BJ543">
        <v>0</v>
      </c>
      <c r="BK543">
        <v>0</v>
      </c>
      <c r="BL543">
        <v>0</v>
      </c>
      <c r="BM543">
        <v>0</v>
      </c>
      <c r="BN543">
        <v>0</v>
      </c>
      <c r="BO543" t="e">
        <f t="shared" si="202"/>
        <v>#DIV/0!</v>
      </c>
      <c r="BP543">
        <v>0</v>
      </c>
      <c r="BQ543">
        <v>0</v>
      </c>
      <c r="BR543">
        <v>0</v>
      </c>
      <c r="BS543">
        <v>0</v>
      </c>
      <c r="BT543">
        <v>0</v>
      </c>
      <c r="BU543" t="e">
        <f t="shared" si="203"/>
        <v>#DIV/0!</v>
      </c>
      <c r="BV543">
        <v>0</v>
      </c>
    </row>
    <row r="544" spans="2:74">
      <c r="B544" t="s">
        <v>181</v>
      </c>
      <c r="C544">
        <v>0</v>
      </c>
      <c r="D544">
        <v>0</v>
      </c>
      <c r="E544">
        <v>0</v>
      </c>
      <c r="F544">
        <v>0</v>
      </c>
      <c r="G544" t="e">
        <f t="shared" si="192"/>
        <v>#DIV/0!</v>
      </c>
      <c r="H544">
        <v>0</v>
      </c>
      <c r="I544">
        <v>0</v>
      </c>
      <c r="J544">
        <v>0</v>
      </c>
      <c r="K544">
        <v>0</v>
      </c>
      <c r="L544">
        <v>0</v>
      </c>
      <c r="M544" t="e">
        <f t="shared" si="193"/>
        <v>#DIV/0!</v>
      </c>
      <c r="N544">
        <v>0</v>
      </c>
      <c r="O544">
        <v>0</v>
      </c>
      <c r="P544">
        <v>0</v>
      </c>
      <c r="Q544">
        <v>0</v>
      </c>
      <c r="R544">
        <v>0</v>
      </c>
      <c r="S544" t="e">
        <f t="shared" si="194"/>
        <v>#DIV/0!</v>
      </c>
      <c r="T544">
        <v>0</v>
      </c>
      <c r="U544">
        <v>0</v>
      </c>
      <c r="V544">
        <v>0</v>
      </c>
      <c r="W544">
        <v>0</v>
      </c>
      <c r="X544">
        <v>0</v>
      </c>
      <c r="Y544" t="e">
        <f t="shared" si="195"/>
        <v>#DIV/0!</v>
      </c>
      <c r="Z544">
        <v>0</v>
      </c>
      <c r="AA544">
        <v>0</v>
      </c>
      <c r="AB544">
        <v>0</v>
      </c>
      <c r="AC544">
        <v>0</v>
      </c>
      <c r="AD544">
        <v>0</v>
      </c>
      <c r="AE544" t="e">
        <f t="shared" si="196"/>
        <v>#DIV/0!</v>
      </c>
      <c r="AF544">
        <v>0</v>
      </c>
      <c r="AG544">
        <v>0</v>
      </c>
      <c r="AH544">
        <v>0</v>
      </c>
      <c r="AI544">
        <v>0</v>
      </c>
      <c r="AJ544">
        <v>0</v>
      </c>
      <c r="AK544" t="e">
        <f t="shared" si="197"/>
        <v>#DIV/0!</v>
      </c>
      <c r="AL544">
        <v>0</v>
      </c>
      <c r="AM544">
        <v>0</v>
      </c>
      <c r="AN544">
        <v>0</v>
      </c>
      <c r="AO544">
        <v>0</v>
      </c>
      <c r="AP544">
        <v>0</v>
      </c>
      <c r="AQ544" t="e">
        <f t="shared" si="198"/>
        <v>#DIV/0!</v>
      </c>
      <c r="AR544">
        <v>0</v>
      </c>
      <c r="AS544">
        <v>0</v>
      </c>
      <c r="AT544">
        <v>0</v>
      </c>
      <c r="AU544">
        <v>0</v>
      </c>
      <c r="AV544">
        <v>0</v>
      </c>
      <c r="AW544" t="e">
        <f t="shared" si="199"/>
        <v>#DIV/0!</v>
      </c>
      <c r="AX544">
        <v>0</v>
      </c>
      <c r="AY544">
        <v>0</v>
      </c>
      <c r="AZ544">
        <v>0</v>
      </c>
      <c r="BA544">
        <v>0</v>
      </c>
      <c r="BB544">
        <v>0</v>
      </c>
      <c r="BC544" t="e">
        <f t="shared" si="200"/>
        <v>#DIV/0!</v>
      </c>
      <c r="BD544">
        <v>0</v>
      </c>
      <c r="BE544">
        <v>0</v>
      </c>
      <c r="BF544">
        <v>0</v>
      </c>
      <c r="BG544">
        <v>0</v>
      </c>
      <c r="BH544">
        <v>0</v>
      </c>
      <c r="BI544" t="e">
        <f t="shared" si="201"/>
        <v>#DIV/0!</v>
      </c>
      <c r="BJ544">
        <v>0</v>
      </c>
      <c r="BK544">
        <v>0</v>
      </c>
      <c r="BL544">
        <v>0</v>
      </c>
      <c r="BM544">
        <v>0</v>
      </c>
      <c r="BN544">
        <v>0</v>
      </c>
      <c r="BO544" t="e">
        <f t="shared" si="202"/>
        <v>#DIV/0!</v>
      </c>
      <c r="BP544">
        <v>0</v>
      </c>
      <c r="BQ544">
        <v>0</v>
      </c>
      <c r="BR544">
        <v>0</v>
      </c>
      <c r="BS544">
        <v>0</v>
      </c>
      <c r="BT544">
        <v>0</v>
      </c>
      <c r="BU544" t="e">
        <f t="shared" si="203"/>
        <v>#DIV/0!</v>
      </c>
      <c r="BV544">
        <v>0</v>
      </c>
    </row>
    <row r="545" spans="2:74">
      <c r="B545" t="s">
        <v>287</v>
      </c>
      <c r="C545">
        <v>0</v>
      </c>
      <c r="D545">
        <v>0</v>
      </c>
      <c r="E545">
        <v>0</v>
      </c>
      <c r="F545">
        <v>0</v>
      </c>
      <c r="G545" t="e">
        <f t="shared" si="192"/>
        <v>#DIV/0!</v>
      </c>
      <c r="H545">
        <v>0</v>
      </c>
      <c r="I545">
        <v>0</v>
      </c>
      <c r="J545">
        <v>0</v>
      </c>
      <c r="K545">
        <v>0</v>
      </c>
      <c r="L545">
        <v>0</v>
      </c>
      <c r="M545" t="e">
        <f t="shared" si="193"/>
        <v>#DIV/0!</v>
      </c>
      <c r="N545">
        <v>0</v>
      </c>
      <c r="O545">
        <v>0</v>
      </c>
      <c r="P545">
        <v>0</v>
      </c>
      <c r="Q545">
        <v>0</v>
      </c>
      <c r="R545">
        <v>0</v>
      </c>
      <c r="S545" t="e">
        <f t="shared" si="194"/>
        <v>#DIV/0!</v>
      </c>
      <c r="T545">
        <v>0</v>
      </c>
      <c r="U545">
        <v>0</v>
      </c>
      <c r="V545">
        <v>0</v>
      </c>
      <c r="W545">
        <v>0</v>
      </c>
      <c r="X545">
        <v>0</v>
      </c>
      <c r="Y545" t="e">
        <f t="shared" si="195"/>
        <v>#DIV/0!</v>
      </c>
      <c r="Z545">
        <v>0</v>
      </c>
      <c r="AA545">
        <v>0</v>
      </c>
      <c r="AB545">
        <v>0</v>
      </c>
      <c r="AC545">
        <v>0</v>
      </c>
      <c r="AD545">
        <v>0</v>
      </c>
      <c r="AE545" t="e">
        <f t="shared" si="196"/>
        <v>#DIV/0!</v>
      </c>
      <c r="AF545">
        <v>0</v>
      </c>
      <c r="AG545">
        <v>0</v>
      </c>
      <c r="AH545">
        <v>0</v>
      </c>
      <c r="AI545">
        <v>0</v>
      </c>
      <c r="AJ545">
        <v>0</v>
      </c>
      <c r="AK545" t="e">
        <f t="shared" si="197"/>
        <v>#DIV/0!</v>
      </c>
      <c r="AL545">
        <v>0</v>
      </c>
      <c r="AM545">
        <v>0</v>
      </c>
      <c r="AN545">
        <v>0</v>
      </c>
      <c r="AO545">
        <v>0</v>
      </c>
      <c r="AP545">
        <v>0</v>
      </c>
      <c r="AQ545" t="e">
        <f t="shared" si="198"/>
        <v>#DIV/0!</v>
      </c>
      <c r="AR545">
        <v>0</v>
      </c>
      <c r="AS545">
        <v>0</v>
      </c>
      <c r="AT545">
        <v>0</v>
      </c>
      <c r="AU545">
        <v>0</v>
      </c>
      <c r="AV545">
        <v>0</v>
      </c>
      <c r="AW545" t="e">
        <f t="shared" si="199"/>
        <v>#DIV/0!</v>
      </c>
      <c r="AX545">
        <v>0</v>
      </c>
      <c r="AY545">
        <v>0</v>
      </c>
      <c r="AZ545">
        <v>0</v>
      </c>
      <c r="BA545">
        <v>0</v>
      </c>
      <c r="BB545">
        <v>0</v>
      </c>
      <c r="BC545" t="e">
        <f t="shared" si="200"/>
        <v>#DIV/0!</v>
      </c>
      <c r="BD545">
        <v>0</v>
      </c>
      <c r="BE545">
        <v>0</v>
      </c>
      <c r="BF545">
        <v>0</v>
      </c>
      <c r="BG545">
        <v>0</v>
      </c>
      <c r="BH545">
        <v>0</v>
      </c>
      <c r="BI545" t="e">
        <f t="shared" si="201"/>
        <v>#DIV/0!</v>
      </c>
      <c r="BJ545">
        <v>0</v>
      </c>
      <c r="BK545">
        <v>0</v>
      </c>
      <c r="BL545">
        <v>0</v>
      </c>
      <c r="BM545">
        <v>0</v>
      </c>
      <c r="BN545">
        <v>0</v>
      </c>
      <c r="BO545" t="e">
        <f t="shared" si="202"/>
        <v>#DIV/0!</v>
      </c>
      <c r="BP545">
        <v>0</v>
      </c>
      <c r="BQ545">
        <v>0</v>
      </c>
      <c r="BR545">
        <v>0</v>
      </c>
      <c r="BS545">
        <v>0</v>
      </c>
      <c r="BT545">
        <v>0</v>
      </c>
      <c r="BU545" t="e">
        <f t="shared" si="203"/>
        <v>#DIV/0!</v>
      </c>
      <c r="BV545">
        <v>0</v>
      </c>
    </row>
    <row r="546" spans="2:74">
      <c r="B546" t="s">
        <v>182</v>
      </c>
      <c r="C546">
        <v>0</v>
      </c>
      <c r="D546">
        <v>0</v>
      </c>
      <c r="E546">
        <v>0</v>
      </c>
      <c r="F546">
        <v>0</v>
      </c>
      <c r="G546" t="e">
        <f t="shared" si="192"/>
        <v>#DIV/0!</v>
      </c>
      <c r="H546">
        <v>0</v>
      </c>
      <c r="I546">
        <v>0</v>
      </c>
      <c r="J546">
        <v>0</v>
      </c>
      <c r="K546">
        <v>0</v>
      </c>
      <c r="L546">
        <v>0</v>
      </c>
      <c r="M546" t="e">
        <f t="shared" si="193"/>
        <v>#DIV/0!</v>
      </c>
      <c r="N546">
        <v>0</v>
      </c>
      <c r="O546">
        <v>0</v>
      </c>
      <c r="P546">
        <v>0</v>
      </c>
      <c r="Q546">
        <v>0</v>
      </c>
      <c r="R546">
        <v>0</v>
      </c>
      <c r="S546" t="e">
        <f t="shared" si="194"/>
        <v>#DIV/0!</v>
      </c>
      <c r="T546">
        <v>0</v>
      </c>
      <c r="U546">
        <v>0</v>
      </c>
      <c r="V546">
        <v>0</v>
      </c>
      <c r="W546">
        <v>0</v>
      </c>
      <c r="X546">
        <v>0</v>
      </c>
      <c r="Y546" t="e">
        <f t="shared" si="195"/>
        <v>#DIV/0!</v>
      </c>
      <c r="Z546">
        <v>0</v>
      </c>
      <c r="AA546">
        <v>0</v>
      </c>
      <c r="AB546">
        <v>0</v>
      </c>
      <c r="AC546">
        <v>0</v>
      </c>
      <c r="AD546">
        <v>0</v>
      </c>
      <c r="AE546" t="e">
        <f t="shared" si="196"/>
        <v>#DIV/0!</v>
      </c>
      <c r="AF546">
        <v>0</v>
      </c>
      <c r="AG546">
        <v>0</v>
      </c>
      <c r="AH546">
        <v>0</v>
      </c>
      <c r="AI546">
        <v>0</v>
      </c>
      <c r="AJ546">
        <v>0</v>
      </c>
      <c r="AK546" t="e">
        <f t="shared" si="197"/>
        <v>#DIV/0!</v>
      </c>
      <c r="AL546">
        <v>0</v>
      </c>
      <c r="AM546">
        <v>0</v>
      </c>
      <c r="AN546">
        <v>0</v>
      </c>
      <c r="AO546">
        <v>0</v>
      </c>
      <c r="AP546">
        <v>0</v>
      </c>
      <c r="AQ546" t="e">
        <f t="shared" si="198"/>
        <v>#DIV/0!</v>
      </c>
      <c r="AR546">
        <v>0</v>
      </c>
      <c r="AS546">
        <v>0</v>
      </c>
      <c r="AT546">
        <v>0</v>
      </c>
      <c r="AU546">
        <v>0</v>
      </c>
      <c r="AV546">
        <v>0</v>
      </c>
      <c r="AW546" t="e">
        <f t="shared" si="199"/>
        <v>#DIV/0!</v>
      </c>
      <c r="AX546">
        <v>0</v>
      </c>
      <c r="AY546">
        <v>0</v>
      </c>
      <c r="AZ546">
        <v>0</v>
      </c>
      <c r="BA546">
        <v>0</v>
      </c>
      <c r="BB546">
        <v>0</v>
      </c>
      <c r="BC546" t="e">
        <f t="shared" si="200"/>
        <v>#DIV/0!</v>
      </c>
      <c r="BD546">
        <v>0</v>
      </c>
      <c r="BE546">
        <v>0</v>
      </c>
      <c r="BF546">
        <v>0</v>
      </c>
      <c r="BG546">
        <v>0</v>
      </c>
      <c r="BH546">
        <v>0</v>
      </c>
      <c r="BI546" t="e">
        <f t="shared" si="201"/>
        <v>#DIV/0!</v>
      </c>
      <c r="BJ546">
        <v>0</v>
      </c>
      <c r="BK546">
        <v>0</v>
      </c>
      <c r="BL546">
        <v>0</v>
      </c>
      <c r="BM546">
        <v>0</v>
      </c>
      <c r="BN546">
        <v>0</v>
      </c>
      <c r="BO546" t="e">
        <f t="shared" si="202"/>
        <v>#DIV/0!</v>
      </c>
      <c r="BP546">
        <v>0</v>
      </c>
      <c r="BQ546">
        <v>0</v>
      </c>
      <c r="BR546">
        <v>0</v>
      </c>
      <c r="BS546">
        <v>0</v>
      </c>
      <c r="BT546">
        <v>0</v>
      </c>
      <c r="BU546" t="e">
        <f t="shared" si="203"/>
        <v>#DIV/0!</v>
      </c>
      <c r="BV546">
        <v>0</v>
      </c>
    </row>
    <row r="547" spans="2:74">
      <c r="B547" t="s">
        <v>782</v>
      </c>
      <c r="C547">
        <v>0</v>
      </c>
      <c r="D547">
        <v>0</v>
      </c>
      <c r="E547">
        <v>0</v>
      </c>
      <c r="F547">
        <v>0</v>
      </c>
      <c r="G547" t="e">
        <f t="shared" si="192"/>
        <v>#DIV/0!</v>
      </c>
      <c r="H547">
        <v>0</v>
      </c>
      <c r="I547">
        <v>0</v>
      </c>
      <c r="J547">
        <v>0</v>
      </c>
      <c r="K547">
        <v>0</v>
      </c>
      <c r="L547">
        <v>0</v>
      </c>
      <c r="M547" t="e">
        <f t="shared" si="193"/>
        <v>#DIV/0!</v>
      </c>
      <c r="N547">
        <v>0</v>
      </c>
      <c r="O547">
        <v>0</v>
      </c>
      <c r="P547">
        <v>0</v>
      </c>
      <c r="Q547">
        <v>0</v>
      </c>
      <c r="R547">
        <v>0</v>
      </c>
      <c r="S547" t="e">
        <f t="shared" si="194"/>
        <v>#DIV/0!</v>
      </c>
      <c r="T547">
        <v>0</v>
      </c>
      <c r="U547">
        <v>0</v>
      </c>
      <c r="V547">
        <v>0</v>
      </c>
      <c r="W547">
        <v>0</v>
      </c>
      <c r="X547">
        <v>0</v>
      </c>
      <c r="Y547" t="e">
        <f t="shared" si="195"/>
        <v>#DIV/0!</v>
      </c>
      <c r="Z547">
        <v>0</v>
      </c>
      <c r="AA547">
        <v>0</v>
      </c>
      <c r="AB547">
        <v>0</v>
      </c>
      <c r="AC547">
        <v>0</v>
      </c>
      <c r="AD547">
        <v>0</v>
      </c>
      <c r="AE547" t="e">
        <f t="shared" si="196"/>
        <v>#DIV/0!</v>
      </c>
      <c r="AF547">
        <v>0</v>
      </c>
      <c r="AG547">
        <v>0</v>
      </c>
      <c r="AH547">
        <v>0</v>
      </c>
      <c r="AI547">
        <v>0</v>
      </c>
      <c r="AJ547">
        <v>0</v>
      </c>
      <c r="AK547" t="e">
        <f t="shared" si="197"/>
        <v>#DIV/0!</v>
      </c>
      <c r="AL547">
        <v>0</v>
      </c>
      <c r="AM547">
        <v>0</v>
      </c>
      <c r="AN547">
        <v>0</v>
      </c>
      <c r="AO547">
        <v>0</v>
      </c>
      <c r="AP547">
        <v>0</v>
      </c>
      <c r="AQ547" t="e">
        <f t="shared" si="198"/>
        <v>#DIV/0!</v>
      </c>
      <c r="AR547">
        <v>0</v>
      </c>
      <c r="AS547">
        <v>0</v>
      </c>
      <c r="AT547">
        <v>0</v>
      </c>
      <c r="AU547">
        <v>0</v>
      </c>
      <c r="AV547">
        <v>0</v>
      </c>
      <c r="AW547" t="e">
        <f t="shared" si="199"/>
        <v>#DIV/0!</v>
      </c>
      <c r="AX547">
        <v>0</v>
      </c>
      <c r="AY547">
        <v>0</v>
      </c>
      <c r="AZ547">
        <v>0</v>
      </c>
      <c r="BA547">
        <v>0</v>
      </c>
      <c r="BB547">
        <v>0</v>
      </c>
      <c r="BC547" t="e">
        <f t="shared" si="200"/>
        <v>#DIV/0!</v>
      </c>
      <c r="BD547">
        <v>0</v>
      </c>
      <c r="BE547">
        <v>0</v>
      </c>
      <c r="BF547">
        <v>0</v>
      </c>
      <c r="BG547">
        <v>0</v>
      </c>
      <c r="BH547">
        <v>0</v>
      </c>
      <c r="BI547" t="e">
        <f t="shared" si="201"/>
        <v>#DIV/0!</v>
      </c>
      <c r="BJ547">
        <v>0</v>
      </c>
      <c r="BK547">
        <v>0</v>
      </c>
      <c r="BL547">
        <v>0</v>
      </c>
      <c r="BM547">
        <v>0</v>
      </c>
      <c r="BN547">
        <v>0</v>
      </c>
      <c r="BO547" t="e">
        <f t="shared" si="202"/>
        <v>#DIV/0!</v>
      </c>
      <c r="BP547">
        <v>0</v>
      </c>
      <c r="BQ547">
        <v>0</v>
      </c>
      <c r="BR547">
        <v>0</v>
      </c>
      <c r="BS547">
        <v>0</v>
      </c>
      <c r="BT547">
        <v>0</v>
      </c>
      <c r="BU547" t="e">
        <f t="shared" si="203"/>
        <v>#DIV/0!</v>
      </c>
      <c r="BV547">
        <v>0</v>
      </c>
    </row>
    <row r="548" spans="2:74">
      <c r="B548" t="s">
        <v>288</v>
      </c>
      <c r="C548">
        <v>0</v>
      </c>
      <c r="D548">
        <v>0</v>
      </c>
      <c r="E548">
        <v>0</v>
      </c>
      <c r="F548">
        <v>0</v>
      </c>
      <c r="G548" t="e">
        <f t="shared" si="192"/>
        <v>#DIV/0!</v>
      </c>
      <c r="H548">
        <v>0</v>
      </c>
      <c r="I548">
        <v>0</v>
      </c>
      <c r="J548">
        <v>0</v>
      </c>
      <c r="K548">
        <v>0</v>
      </c>
      <c r="L548">
        <v>0</v>
      </c>
      <c r="M548" t="e">
        <f t="shared" si="193"/>
        <v>#DIV/0!</v>
      </c>
      <c r="N548">
        <v>0</v>
      </c>
      <c r="O548">
        <v>0</v>
      </c>
      <c r="P548">
        <v>0</v>
      </c>
      <c r="Q548">
        <v>0</v>
      </c>
      <c r="R548">
        <v>0</v>
      </c>
      <c r="S548" t="e">
        <f t="shared" si="194"/>
        <v>#DIV/0!</v>
      </c>
      <c r="T548">
        <v>0</v>
      </c>
      <c r="U548">
        <v>0</v>
      </c>
      <c r="V548">
        <v>0</v>
      </c>
      <c r="W548">
        <v>0</v>
      </c>
      <c r="X548">
        <v>0</v>
      </c>
      <c r="Y548" t="e">
        <f t="shared" si="195"/>
        <v>#DIV/0!</v>
      </c>
      <c r="Z548">
        <v>0</v>
      </c>
      <c r="AA548">
        <v>0</v>
      </c>
      <c r="AB548">
        <v>0</v>
      </c>
      <c r="AC548">
        <v>0</v>
      </c>
      <c r="AD548">
        <v>0</v>
      </c>
      <c r="AE548" t="e">
        <f t="shared" si="196"/>
        <v>#DIV/0!</v>
      </c>
      <c r="AF548">
        <v>0</v>
      </c>
      <c r="AG548">
        <v>0</v>
      </c>
      <c r="AH548">
        <v>0</v>
      </c>
      <c r="AI548">
        <v>0</v>
      </c>
      <c r="AJ548">
        <v>0</v>
      </c>
      <c r="AK548" t="e">
        <f t="shared" si="197"/>
        <v>#DIV/0!</v>
      </c>
      <c r="AL548">
        <v>0</v>
      </c>
      <c r="AM548">
        <v>0</v>
      </c>
      <c r="AN548">
        <v>0</v>
      </c>
      <c r="AO548">
        <v>0</v>
      </c>
      <c r="AP548">
        <v>0</v>
      </c>
      <c r="AQ548" t="e">
        <f t="shared" si="198"/>
        <v>#DIV/0!</v>
      </c>
      <c r="AR548">
        <v>0</v>
      </c>
      <c r="AS548">
        <v>0</v>
      </c>
      <c r="AT548">
        <v>0</v>
      </c>
      <c r="AU548">
        <v>0</v>
      </c>
      <c r="AV548">
        <v>0</v>
      </c>
      <c r="AW548" t="e">
        <f t="shared" si="199"/>
        <v>#DIV/0!</v>
      </c>
      <c r="AX548">
        <v>0</v>
      </c>
      <c r="AY548">
        <v>0</v>
      </c>
      <c r="AZ548">
        <v>0</v>
      </c>
      <c r="BA548">
        <v>0</v>
      </c>
      <c r="BB548">
        <v>0</v>
      </c>
      <c r="BC548" t="e">
        <f t="shared" si="200"/>
        <v>#DIV/0!</v>
      </c>
      <c r="BD548">
        <v>0</v>
      </c>
      <c r="BE548">
        <v>0</v>
      </c>
      <c r="BF548">
        <v>0</v>
      </c>
      <c r="BG548">
        <v>0</v>
      </c>
      <c r="BH548">
        <v>0</v>
      </c>
      <c r="BI548" t="e">
        <f t="shared" si="201"/>
        <v>#DIV/0!</v>
      </c>
      <c r="BJ548">
        <v>0</v>
      </c>
      <c r="BK548">
        <v>0</v>
      </c>
      <c r="BL548">
        <v>0</v>
      </c>
      <c r="BM548">
        <v>0</v>
      </c>
      <c r="BN548">
        <v>0</v>
      </c>
      <c r="BO548" t="e">
        <f t="shared" si="202"/>
        <v>#DIV/0!</v>
      </c>
      <c r="BP548">
        <v>0</v>
      </c>
      <c r="BQ548">
        <v>0</v>
      </c>
      <c r="BR548">
        <v>0</v>
      </c>
      <c r="BS548">
        <v>0</v>
      </c>
      <c r="BT548">
        <v>0</v>
      </c>
      <c r="BU548" t="e">
        <f t="shared" si="203"/>
        <v>#DIV/0!</v>
      </c>
      <c r="BV548">
        <v>0</v>
      </c>
    </row>
    <row r="549" spans="2:74">
      <c r="B549" t="s">
        <v>290</v>
      </c>
      <c r="C549">
        <v>0</v>
      </c>
      <c r="D549">
        <v>0</v>
      </c>
      <c r="E549">
        <v>0</v>
      </c>
      <c r="F549">
        <v>0</v>
      </c>
      <c r="G549" t="e">
        <f t="shared" si="192"/>
        <v>#DIV/0!</v>
      </c>
      <c r="H549">
        <v>0</v>
      </c>
      <c r="I549">
        <v>0</v>
      </c>
      <c r="J549">
        <v>0</v>
      </c>
      <c r="K549">
        <v>0</v>
      </c>
      <c r="L549">
        <v>0</v>
      </c>
      <c r="M549" t="e">
        <f t="shared" si="193"/>
        <v>#DIV/0!</v>
      </c>
      <c r="N549">
        <v>0</v>
      </c>
      <c r="O549">
        <v>0</v>
      </c>
      <c r="P549">
        <v>0</v>
      </c>
      <c r="Q549">
        <v>0</v>
      </c>
      <c r="R549">
        <v>0</v>
      </c>
      <c r="S549" t="e">
        <f t="shared" si="194"/>
        <v>#DIV/0!</v>
      </c>
      <c r="T549">
        <v>0</v>
      </c>
      <c r="U549">
        <v>0</v>
      </c>
      <c r="V549">
        <v>0</v>
      </c>
      <c r="W549">
        <v>0</v>
      </c>
      <c r="X549">
        <v>0</v>
      </c>
      <c r="Y549" t="e">
        <f t="shared" si="195"/>
        <v>#DIV/0!</v>
      </c>
      <c r="Z549">
        <v>0</v>
      </c>
      <c r="AA549">
        <v>0</v>
      </c>
      <c r="AB549">
        <v>0</v>
      </c>
      <c r="AC549">
        <v>0</v>
      </c>
      <c r="AD549">
        <v>0</v>
      </c>
      <c r="AE549" t="e">
        <f t="shared" si="196"/>
        <v>#DIV/0!</v>
      </c>
      <c r="AF549">
        <v>0</v>
      </c>
      <c r="AG549">
        <v>0</v>
      </c>
      <c r="AH549">
        <v>0</v>
      </c>
      <c r="AI549">
        <v>0</v>
      </c>
      <c r="AJ549">
        <v>0</v>
      </c>
      <c r="AK549" t="e">
        <f t="shared" si="197"/>
        <v>#DIV/0!</v>
      </c>
      <c r="AL549">
        <v>0</v>
      </c>
      <c r="AM549">
        <v>0</v>
      </c>
      <c r="AN549">
        <v>0</v>
      </c>
      <c r="AO549">
        <v>0</v>
      </c>
      <c r="AP549">
        <v>0</v>
      </c>
      <c r="AQ549" t="e">
        <f t="shared" si="198"/>
        <v>#DIV/0!</v>
      </c>
      <c r="AR549">
        <v>0</v>
      </c>
      <c r="AS549">
        <v>0</v>
      </c>
      <c r="AT549">
        <v>0</v>
      </c>
      <c r="AU549">
        <v>0</v>
      </c>
      <c r="AV549">
        <v>0</v>
      </c>
      <c r="AW549" t="e">
        <f t="shared" si="199"/>
        <v>#DIV/0!</v>
      </c>
      <c r="AX549">
        <v>0</v>
      </c>
      <c r="AY549">
        <v>0</v>
      </c>
      <c r="AZ549">
        <v>0</v>
      </c>
      <c r="BA549">
        <v>0</v>
      </c>
      <c r="BB549">
        <v>0</v>
      </c>
      <c r="BC549" t="e">
        <f t="shared" si="200"/>
        <v>#DIV/0!</v>
      </c>
      <c r="BD549">
        <v>0</v>
      </c>
      <c r="BE549">
        <v>0</v>
      </c>
      <c r="BF549">
        <v>0</v>
      </c>
      <c r="BG549">
        <v>0</v>
      </c>
      <c r="BH549">
        <v>0</v>
      </c>
      <c r="BI549" t="e">
        <f t="shared" si="201"/>
        <v>#DIV/0!</v>
      </c>
      <c r="BJ549">
        <v>0</v>
      </c>
      <c r="BK549">
        <v>0</v>
      </c>
      <c r="BL549">
        <v>0</v>
      </c>
      <c r="BM549">
        <v>0</v>
      </c>
      <c r="BN549">
        <v>0</v>
      </c>
      <c r="BO549" t="e">
        <f t="shared" si="202"/>
        <v>#DIV/0!</v>
      </c>
      <c r="BP549">
        <v>0</v>
      </c>
      <c r="BQ549">
        <v>0</v>
      </c>
      <c r="BR549">
        <v>0</v>
      </c>
      <c r="BS549">
        <v>0</v>
      </c>
      <c r="BT549">
        <v>0</v>
      </c>
      <c r="BU549" t="e">
        <f t="shared" si="203"/>
        <v>#DIV/0!</v>
      </c>
      <c r="BV549">
        <v>0</v>
      </c>
    </row>
    <row r="550" spans="2:74">
      <c r="B550" t="s">
        <v>783</v>
      </c>
      <c r="C550">
        <v>0</v>
      </c>
      <c r="D550">
        <v>0</v>
      </c>
      <c r="E550">
        <v>0</v>
      </c>
      <c r="F550">
        <v>0</v>
      </c>
      <c r="G550" t="e">
        <f t="shared" si="192"/>
        <v>#DIV/0!</v>
      </c>
      <c r="H550">
        <v>0</v>
      </c>
      <c r="I550">
        <v>0</v>
      </c>
      <c r="J550">
        <v>0</v>
      </c>
      <c r="K550">
        <v>0</v>
      </c>
      <c r="L550">
        <v>0</v>
      </c>
      <c r="M550" t="e">
        <f t="shared" si="193"/>
        <v>#DIV/0!</v>
      </c>
      <c r="N550">
        <v>0</v>
      </c>
      <c r="O550">
        <v>0</v>
      </c>
      <c r="P550">
        <v>0</v>
      </c>
      <c r="Q550">
        <v>0</v>
      </c>
      <c r="R550">
        <v>0</v>
      </c>
      <c r="S550" t="e">
        <f t="shared" si="194"/>
        <v>#DIV/0!</v>
      </c>
      <c r="T550">
        <v>0</v>
      </c>
      <c r="U550">
        <v>0</v>
      </c>
      <c r="V550">
        <v>0</v>
      </c>
      <c r="W550">
        <v>0</v>
      </c>
      <c r="X550">
        <v>0</v>
      </c>
      <c r="Y550" t="e">
        <f t="shared" si="195"/>
        <v>#DIV/0!</v>
      </c>
      <c r="Z550">
        <v>0</v>
      </c>
      <c r="AA550">
        <v>0</v>
      </c>
      <c r="AB550">
        <v>0</v>
      </c>
      <c r="AC550">
        <v>0</v>
      </c>
      <c r="AD550">
        <v>0</v>
      </c>
      <c r="AE550" t="e">
        <f t="shared" si="196"/>
        <v>#DIV/0!</v>
      </c>
      <c r="AF550">
        <v>0</v>
      </c>
      <c r="AG550">
        <v>0</v>
      </c>
      <c r="AH550">
        <v>0</v>
      </c>
      <c r="AI550">
        <v>0</v>
      </c>
      <c r="AJ550">
        <v>0</v>
      </c>
      <c r="AK550" t="e">
        <f t="shared" si="197"/>
        <v>#DIV/0!</v>
      </c>
      <c r="AL550">
        <v>0</v>
      </c>
      <c r="AM550">
        <v>0</v>
      </c>
      <c r="AN550">
        <v>0</v>
      </c>
      <c r="AO550">
        <v>0</v>
      </c>
      <c r="AP550">
        <v>0</v>
      </c>
      <c r="AQ550" t="e">
        <f t="shared" si="198"/>
        <v>#DIV/0!</v>
      </c>
      <c r="AR550">
        <v>0</v>
      </c>
      <c r="AS550">
        <v>0</v>
      </c>
      <c r="AT550">
        <v>0</v>
      </c>
      <c r="AU550">
        <v>0</v>
      </c>
      <c r="AV550">
        <v>0</v>
      </c>
      <c r="AW550" t="e">
        <f t="shared" si="199"/>
        <v>#DIV/0!</v>
      </c>
      <c r="AX550">
        <v>0</v>
      </c>
      <c r="AY550">
        <v>0</v>
      </c>
      <c r="AZ550">
        <v>0</v>
      </c>
      <c r="BA550">
        <v>0</v>
      </c>
      <c r="BB550">
        <v>0</v>
      </c>
      <c r="BC550" t="e">
        <f t="shared" si="200"/>
        <v>#DIV/0!</v>
      </c>
      <c r="BD550">
        <v>0</v>
      </c>
      <c r="BE550">
        <v>0</v>
      </c>
      <c r="BF550">
        <v>0</v>
      </c>
      <c r="BG550">
        <v>0</v>
      </c>
      <c r="BH550">
        <v>0</v>
      </c>
      <c r="BI550" t="e">
        <f t="shared" si="201"/>
        <v>#DIV/0!</v>
      </c>
      <c r="BJ550">
        <v>0</v>
      </c>
      <c r="BK550">
        <v>0</v>
      </c>
      <c r="BL550">
        <v>0</v>
      </c>
      <c r="BM550">
        <v>0</v>
      </c>
      <c r="BN550">
        <v>0</v>
      </c>
      <c r="BO550" t="e">
        <f t="shared" si="202"/>
        <v>#DIV/0!</v>
      </c>
      <c r="BP550">
        <v>0</v>
      </c>
      <c r="BQ550">
        <v>0</v>
      </c>
      <c r="BR550">
        <v>0</v>
      </c>
      <c r="BS550">
        <v>0</v>
      </c>
      <c r="BT550">
        <v>0</v>
      </c>
      <c r="BU550" t="e">
        <f t="shared" si="203"/>
        <v>#DIV/0!</v>
      </c>
      <c r="BV550">
        <v>0</v>
      </c>
    </row>
    <row r="551" spans="2:74">
      <c r="B551" t="s">
        <v>292</v>
      </c>
      <c r="C551">
        <v>0</v>
      </c>
      <c r="D551">
        <v>0</v>
      </c>
      <c r="E551">
        <v>0</v>
      </c>
      <c r="F551">
        <v>0</v>
      </c>
      <c r="G551" t="e">
        <f t="shared" si="192"/>
        <v>#DIV/0!</v>
      </c>
      <c r="H551">
        <v>0</v>
      </c>
      <c r="I551">
        <v>0</v>
      </c>
      <c r="J551">
        <v>0</v>
      </c>
      <c r="K551">
        <v>0</v>
      </c>
      <c r="L551">
        <v>0</v>
      </c>
      <c r="M551" t="e">
        <f t="shared" si="193"/>
        <v>#DIV/0!</v>
      </c>
      <c r="N551">
        <v>0</v>
      </c>
      <c r="O551">
        <v>0</v>
      </c>
      <c r="P551">
        <v>0</v>
      </c>
      <c r="Q551">
        <v>0</v>
      </c>
      <c r="R551">
        <v>0</v>
      </c>
      <c r="S551" t="e">
        <f t="shared" si="194"/>
        <v>#DIV/0!</v>
      </c>
      <c r="T551">
        <v>0</v>
      </c>
      <c r="U551">
        <v>0</v>
      </c>
      <c r="V551">
        <v>0</v>
      </c>
      <c r="W551">
        <v>0</v>
      </c>
      <c r="X551">
        <v>0</v>
      </c>
      <c r="Y551" t="e">
        <f t="shared" si="195"/>
        <v>#DIV/0!</v>
      </c>
      <c r="Z551">
        <v>0</v>
      </c>
      <c r="AA551">
        <v>0</v>
      </c>
      <c r="AB551">
        <v>0</v>
      </c>
      <c r="AC551">
        <v>0</v>
      </c>
      <c r="AD551">
        <v>0</v>
      </c>
      <c r="AE551" t="e">
        <f t="shared" si="196"/>
        <v>#DIV/0!</v>
      </c>
      <c r="AF551">
        <v>0</v>
      </c>
      <c r="AG551">
        <v>0</v>
      </c>
      <c r="AH551">
        <v>0</v>
      </c>
      <c r="AI551">
        <v>0</v>
      </c>
      <c r="AJ551">
        <v>0</v>
      </c>
      <c r="AK551" t="e">
        <f t="shared" si="197"/>
        <v>#DIV/0!</v>
      </c>
      <c r="AL551">
        <v>0</v>
      </c>
      <c r="AM551">
        <v>0</v>
      </c>
      <c r="AN551">
        <v>0</v>
      </c>
      <c r="AO551">
        <v>0</v>
      </c>
      <c r="AP551">
        <v>0</v>
      </c>
      <c r="AQ551" t="e">
        <f t="shared" si="198"/>
        <v>#DIV/0!</v>
      </c>
      <c r="AR551">
        <v>0</v>
      </c>
      <c r="AS551">
        <v>0</v>
      </c>
      <c r="AT551">
        <v>0</v>
      </c>
      <c r="AU551">
        <v>0</v>
      </c>
      <c r="AV551">
        <v>0</v>
      </c>
      <c r="AW551" t="e">
        <f t="shared" si="199"/>
        <v>#DIV/0!</v>
      </c>
      <c r="AX551">
        <v>0</v>
      </c>
      <c r="AY551">
        <v>0</v>
      </c>
      <c r="AZ551">
        <v>0</v>
      </c>
      <c r="BA551">
        <v>0</v>
      </c>
      <c r="BB551">
        <v>0</v>
      </c>
      <c r="BC551" t="e">
        <f t="shared" si="200"/>
        <v>#DIV/0!</v>
      </c>
      <c r="BD551">
        <v>0</v>
      </c>
      <c r="BE551">
        <v>0</v>
      </c>
      <c r="BF551">
        <v>0</v>
      </c>
      <c r="BG551">
        <v>0</v>
      </c>
      <c r="BH551">
        <v>0</v>
      </c>
      <c r="BI551" t="e">
        <f t="shared" si="201"/>
        <v>#DIV/0!</v>
      </c>
      <c r="BJ551">
        <v>0</v>
      </c>
      <c r="BK551">
        <v>0</v>
      </c>
      <c r="BL551">
        <v>0</v>
      </c>
      <c r="BM551">
        <v>0</v>
      </c>
      <c r="BN551">
        <v>0</v>
      </c>
      <c r="BO551" t="e">
        <f t="shared" si="202"/>
        <v>#DIV/0!</v>
      </c>
      <c r="BP551">
        <v>0</v>
      </c>
      <c r="BQ551">
        <v>0</v>
      </c>
      <c r="BR551">
        <v>0</v>
      </c>
      <c r="BS551">
        <v>0</v>
      </c>
      <c r="BT551">
        <v>0</v>
      </c>
      <c r="BU551" t="e">
        <f t="shared" si="203"/>
        <v>#DIV/0!</v>
      </c>
      <c r="BV551">
        <v>0</v>
      </c>
    </row>
    <row r="552" spans="2:74">
      <c r="B552" t="s">
        <v>784</v>
      </c>
      <c r="C552">
        <v>0</v>
      </c>
      <c r="D552">
        <v>0</v>
      </c>
      <c r="E552">
        <v>0</v>
      </c>
      <c r="F552">
        <v>0</v>
      </c>
      <c r="G552" t="e">
        <f t="shared" ref="G552:G562" si="204">F552/E552</f>
        <v>#DIV/0!</v>
      </c>
      <c r="H552">
        <v>0</v>
      </c>
      <c r="I552">
        <v>0</v>
      </c>
      <c r="J552">
        <v>0</v>
      </c>
      <c r="K552">
        <v>0</v>
      </c>
      <c r="L552">
        <v>0</v>
      </c>
      <c r="M552" t="e">
        <f t="shared" ref="M552:M562" si="205">L552/K552</f>
        <v>#DIV/0!</v>
      </c>
      <c r="N552">
        <v>0</v>
      </c>
      <c r="O552">
        <v>0</v>
      </c>
      <c r="P552">
        <v>0</v>
      </c>
      <c r="Q552">
        <v>0</v>
      </c>
      <c r="R552">
        <v>0</v>
      </c>
      <c r="S552" t="e">
        <f t="shared" ref="S552:S562" si="206">R552/Q552</f>
        <v>#DIV/0!</v>
      </c>
      <c r="T552">
        <v>0</v>
      </c>
      <c r="U552">
        <v>0</v>
      </c>
      <c r="V552">
        <v>0</v>
      </c>
      <c r="W552">
        <v>0</v>
      </c>
      <c r="X552">
        <v>0</v>
      </c>
      <c r="Y552" t="e">
        <f t="shared" ref="Y552:Y562" si="207">X552/W552</f>
        <v>#DIV/0!</v>
      </c>
      <c r="Z552">
        <v>0</v>
      </c>
      <c r="AA552">
        <v>0</v>
      </c>
      <c r="AB552">
        <v>0</v>
      </c>
      <c r="AC552">
        <v>0</v>
      </c>
      <c r="AD552">
        <v>0</v>
      </c>
      <c r="AE552" t="e">
        <f t="shared" ref="AE552:AE562" si="208">AD552/AC552</f>
        <v>#DIV/0!</v>
      </c>
      <c r="AF552">
        <v>0</v>
      </c>
      <c r="AG552">
        <v>0</v>
      </c>
      <c r="AH552">
        <v>0</v>
      </c>
      <c r="AI552">
        <v>0</v>
      </c>
      <c r="AJ552">
        <v>0</v>
      </c>
      <c r="AK552" t="e">
        <f t="shared" ref="AK552:AK562" si="209">AJ552/AI552</f>
        <v>#DIV/0!</v>
      </c>
      <c r="AL552">
        <v>0</v>
      </c>
      <c r="AM552">
        <v>0</v>
      </c>
      <c r="AN552">
        <v>0</v>
      </c>
      <c r="AO552">
        <v>0</v>
      </c>
      <c r="AP552">
        <v>0</v>
      </c>
      <c r="AQ552" t="e">
        <f t="shared" ref="AQ552:AQ562" si="210">AP552/AO552</f>
        <v>#DIV/0!</v>
      </c>
      <c r="AR552">
        <v>0</v>
      </c>
      <c r="AS552">
        <v>0</v>
      </c>
      <c r="AT552">
        <v>0</v>
      </c>
      <c r="AU552">
        <v>0</v>
      </c>
      <c r="AV552">
        <v>0</v>
      </c>
      <c r="AW552" t="e">
        <f t="shared" ref="AW552:AW562" si="211">AV552/AU552</f>
        <v>#DIV/0!</v>
      </c>
      <c r="AX552">
        <v>0</v>
      </c>
      <c r="AY552">
        <v>0</v>
      </c>
      <c r="AZ552">
        <v>0</v>
      </c>
      <c r="BA552">
        <v>0</v>
      </c>
      <c r="BB552">
        <v>0</v>
      </c>
      <c r="BC552" t="e">
        <f t="shared" ref="BC552:BC562" si="212">BB552/BA552</f>
        <v>#DIV/0!</v>
      </c>
      <c r="BD552">
        <v>0</v>
      </c>
      <c r="BE552">
        <v>0</v>
      </c>
      <c r="BF552">
        <v>0</v>
      </c>
      <c r="BG552">
        <v>0</v>
      </c>
      <c r="BH552">
        <v>0</v>
      </c>
      <c r="BI552" t="e">
        <f t="shared" ref="BI552:BI562" si="213">BH552/BG552</f>
        <v>#DIV/0!</v>
      </c>
      <c r="BJ552">
        <v>0</v>
      </c>
      <c r="BK552">
        <v>0</v>
      </c>
      <c r="BL552">
        <v>0</v>
      </c>
      <c r="BM552">
        <v>0</v>
      </c>
      <c r="BN552">
        <v>0</v>
      </c>
      <c r="BO552" t="e">
        <f t="shared" ref="BO552:BO562" si="214">BN552/BM552</f>
        <v>#DIV/0!</v>
      </c>
      <c r="BP552">
        <v>0</v>
      </c>
      <c r="BQ552">
        <v>0</v>
      </c>
      <c r="BR552">
        <v>0</v>
      </c>
      <c r="BS552">
        <v>0</v>
      </c>
      <c r="BT552">
        <v>0</v>
      </c>
      <c r="BU552" t="e">
        <f t="shared" ref="BU552:BU562" si="215">BT552/BS552</f>
        <v>#DIV/0!</v>
      </c>
      <c r="BV552">
        <v>0</v>
      </c>
    </row>
    <row r="553" spans="2:74">
      <c r="B553" t="s">
        <v>184</v>
      </c>
      <c r="C553">
        <v>0</v>
      </c>
      <c r="D553">
        <v>0</v>
      </c>
      <c r="E553">
        <v>0</v>
      </c>
      <c r="F553">
        <v>0</v>
      </c>
      <c r="G553" t="e">
        <f t="shared" si="204"/>
        <v>#DIV/0!</v>
      </c>
      <c r="H553">
        <v>0</v>
      </c>
      <c r="I553">
        <v>0</v>
      </c>
      <c r="J553">
        <v>0</v>
      </c>
      <c r="K553">
        <v>0</v>
      </c>
      <c r="L553">
        <v>0</v>
      </c>
      <c r="M553" t="e">
        <f t="shared" si="205"/>
        <v>#DIV/0!</v>
      </c>
      <c r="N553">
        <v>0</v>
      </c>
      <c r="O553">
        <v>0</v>
      </c>
      <c r="P553">
        <v>0</v>
      </c>
      <c r="Q553">
        <v>0</v>
      </c>
      <c r="R553">
        <v>0</v>
      </c>
      <c r="S553" t="e">
        <f t="shared" si="206"/>
        <v>#DIV/0!</v>
      </c>
      <c r="T553">
        <v>0</v>
      </c>
      <c r="U553">
        <v>0</v>
      </c>
      <c r="V553">
        <v>0</v>
      </c>
      <c r="W553">
        <v>0</v>
      </c>
      <c r="X553">
        <v>0</v>
      </c>
      <c r="Y553" t="e">
        <f t="shared" si="207"/>
        <v>#DIV/0!</v>
      </c>
      <c r="Z553">
        <v>0</v>
      </c>
      <c r="AA553">
        <v>0</v>
      </c>
      <c r="AB553">
        <v>0</v>
      </c>
      <c r="AC553">
        <v>0</v>
      </c>
      <c r="AD553">
        <v>0</v>
      </c>
      <c r="AE553" t="e">
        <f t="shared" si="208"/>
        <v>#DIV/0!</v>
      </c>
      <c r="AF553">
        <v>0</v>
      </c>
      <c r="AG553">
        <v>0</v>
      </c>
      <c r="AH553">
        <v>0</v>
      </c>
      <c r="AI553">
        <v>0</v>
      </c>
      <c r="AJ553">
        <v>0</v>
      </c>
      <c r="AK553" t="e">
        <f t="shared" si="209"/>
        <v>#DIV/0!</v>
      </c>
      <c r="AL553">
        <v>0</v>
      </c>
      <c r="AM553">
        <v>0</v>
      </c>
      <c r="AN553">
        <v>0</v>
      </c>
      <c r="AO553">
        <v>0</v>
      </c>
      <c r="AP553">
        <v>0</v>
      </c>
      <c r="AQ553" t="e">
        <f t="shared" si="210"/>
        <v>#DIV/0!</v>
      </c>
      <c r="AR553">
        <v>0</v>
      </c>
      <c r="AS553">
        <v>0</v>
      </c>
      <c r="AT553">
        <v>0</v>
      </c>
      <c r="AU553">
        <v>0</v>
      </c>
      <c r="AV553">
        <v>0</v>
      </c>
      <c r="AW553" t="e">
        <f t="shared" si="211"/>
        <v>#DIV/0!</v>
      </c>
      <c r="AX553">
        <v>0</v>
      </c>
      <c r="AY553">
        <v>0</v>
      </c>
      <c r="AZ553">
        <v>0</v>
      </c>
      <c r="BA553">
        <v>0</v>
      </c>
      <c r="BB553">
        <v>0</v>
      </c>
      <c r="BC553" t="e">
        <f t="shared" si="212"/>
        <v>#DIV/0!</v>
      </c>
      <c r="BD553">
        <v>0</v>
      </c>
      <c r="BE553">
        <v>0</v>
      </c>
      <c r="BF553">
        <v>0</v>
      </c>
      <c r="BG553">
        <v>0</v>
      </c>
      <c r="BH553">
        <v>0</v>
      </c>
      <c r="BI553" t="e">
        <f t="shared" si="213"/>
        <v>#DIV/0!</v>
      </c>
      <c r="BJ553">
        <v>0</v>
      </c>
      <c r="BK553">
        <v>0</v>
      </c>
      <c r="BL553">
        <v>0</v>
      </c>
      <c r="BM553">
        <v>0</v>
      </c>
      <c r="BN553">
        <v>0</v>
      </c>
      <c r="BO553" t="e">
        <f t="shared" si="214"/>
        <v>#DIV/0!</v>
      </c>
      <c r="BP553">
        <v>0</v>
      </c>
      <c r="BQ553">
        <v>0</v>
      </c>
      <c r="BR553">
        <v>0</v>
      </c>
      <c r="BS553">
        <v>0</v>
      </c>
      <c r="BT553">
        <v>0</v>
      </c>
      <c r="BU553" t="e">
        <f t="shared" si="215"/>
        <v>#DIV/0!</v>
      </c>
      <c r="BV553">
        <v>0</v>
      </c>
    </row>
    <row r="554" spans="2:74">
      <c r="B554" t="s">
        <v>293</v>
      </c>
      <c r="C554">
        <v>0</v>
      </c>
      <c r="D554">
        <v>0</v>
      </c>
      <c r="E554">
        <v>0</v>
      </c>
      <c r="F554">
        <v>0</v>
      </c>
      <c r="G554" t="e">
        <f t="shared" si="204"/>
        <v>#DIV/0!</v>
      </c>
      <c r="H554">
        <v>0</v>
      </c>
      <c r="I554">
        <v>0</v>
      </c>
      <c r="J554">
        <v>0</v>
      </c>
      <c r="K554">
        <v>0</v>
      </c>
      <c r="L554">
        <v>0</v>
      </c>
      <c r="M554" t="e">
        <f t="shared" si="205"/>
        <v>#DIV/0!</v>
      </c>
      <c r="N554">
        <v>0</v>
      </c>
      <c r="O554">
        <v>0</v>
      </c>
      <c r="P554">
        <v>0</v>
      </c>
      <c r="Q554">
        <v>0</v>
      </c>
      <c r="R554">
        <v>0</v>
      </c>
      <c r="S554" t="e">
        <f t="shared" si="206"/>
        <v>#DIV/0!</v>
      </c>
      <c r="T554">
        <v>0</v>
      </c>
      <c r="U554">
        <v>0</v>
      </c>
      <c r="V554">
        <v>0</v>
      </c>
      <c r="W554">
        <v>0</v>
      </c>
      <c r="X554">
        <v>0</v>
      </c>
      <c r="Y554" t="e">
        <f t="shared" si="207"/>
        <v>#DIV/0!</v>
      </c>
      <c r="Z554">
        <v>0</v>
      </c>
      <c r="AA554">
        <v>0</v>
      </c>
      <c r="AB554">
        <v>0</v>
      </c>
      <c r="AC554">
        <v>0</v>
      </c>
      <c r="AD554">
        <v>0</v>
      </c>
      <c r="AE554" t="e">
        <f t="shared" si="208"/>
        <v>#DIV/0!</v>
      </c>
      <c r="AF554">
        <v>0</v>
      </c>
      <c r="AG554">
        <v>0</v>
      </c>
      <c r="AH554">
        <v>0</v>
      </c>
      <c r="AI554">
        <v>0</v>
      </c>
      <c r="AJ554">
        <v>0</v>
      </c>
      <c r="AK554" t="e">
        <f t="shared" si="209"/>
        <v>#DIV/0!</v>
      </c>
      <c r="AL554">
        <v>0</v>
      </c>
      <c r="AM554">
        <v>0</v>
      </c>
      <c r="AN554">
        <v>0</v>
      </c>
      <c r="AO554">
        <v>0</v>
      </c>
      <c r="AP554">
        <v>0</v>
      </c>
      <c r="AQ554" t="e">
        <f t="shared" si="210"/>
        <v>#DIV/0!</v>
      </c>
      <c r="AR554">
        <v>0</v>
      </c>
      <c r="AS554">
        <v>0</v>
      </c>
      <c r="AT554">
        <v>0</v>
      </c>
      <c r="AU554">
        <v>0</v>
      </c>
      <c r="AV554">
        <v>0</v>
      </c>
      <c r="AW554" t="e">
        <f t="shared" si="211"/>
        <v>#DIV/0!</v>
      </c>
      <c r="AX554">
        <v>0</v>
      </c>
      <c r="AY554">
        <v>0</v>
      </c>
      <c r="AZ554">
        <v>0</v>
      </c>
      <c r="BA554">
        <v>0</v>
      </c>
      <c r="BB554">
        <v>0</v>
      </c>
      <c r="BC554" t="e">
        <f t="shared" si="212"/>
        <v>#DIV/0!</v>
      </c>
      <c r="BD554">
        <v>0</v>
      </c>
      <c r="BE554">
        <v>0</v>
      </c>
      <c r="BF554">
        <v>0</v>
      </c>
      <c r="BG554">
        <v>0</v>
      </c>
      <c r="BH554">
        <v>0</v>
      </c>
      <c r="BI554" t="e">
        <f t="shared" si="213"/>
        <v>#DIV/0!</v>
      </c>
      <c r="BJ554">
        <v>0</v>
      </c>
      <c r="BK554">
        <v>0</v>
      </c>
      <c r="BL554">
        <v>0</v>
      </c>
      <c r="BM554">
        <v>0</v>
      </c>
      <c r="BN554">
        <v>0</v>
      </c>
      <c r="BO554" t="e">
        <f t="shared" si="214"/>
        <v>#DIV/0!</v>
      </c>
      <c r="BP554">
        <v>0</v>
      </c>
      <c r="BQ554">
        <v>0</v>
      </c>
      <c r="BR554">
        <v>0</v>
      </c>
      <c r="BS554">
        <v>0</v>
      </c>
      <c r="BT554">
        <v>0</v>
      </c>
      <c r="BU554" t="e">
        <f t="shared" si="215"/>
        <v>#DIV/0!</v>
      </c>
      <c r="BV554">
        <v>0</v>
      </c>
    </row>
    <row r="555" spans="2:74">
      <c r="B555" t="s">
        <v>179</v>
      </c>
      <c r="C555">
        <v>0</v>
      </c>
      <c r="D555">
        <v>0</v>
      </c>
      <c r="E555">
        <v>0</v>
      </c>
      <c r="F555">
        <v>0</v>
      </c>
      <c r="G555" t="e">
        <f t="shared" si="204"/>
        <v>#DIV/0!</v>
      </c>
      <c r="H555">
        <v>0</v>
      </c>
      <c r="I555">
        <v>0</v>
      </c>
      <c r="J555">
        <v>0</v>
      </c>
      <c r="K555">
        <v>0</v>
      </c>
      <c r="L555">
        <v>0</v>
      </c>
      <c r="M555" t="e">
        <f t="shared" si="205"/>
        <v>#DIV/0!</v>
      </c>
      <c r="N555">
        <v>0</v>
      </c>
      <c r="O555">
        <v>0</v>
      </c>
      <c r="P555">
        <v>0</v>
      </c>
      <c r="Q555">
        <v>0</v>
      </c>
      <c r="R555">
        <v>0</v>
      </c>
      <c r="S555" t="e">
        <f t="shared" si="206"/>
        <v>#DIV/0!</v>
      </c>
      <c r="T555">
        <v>0</v>
      </c>
      <c r="U555">
        <v>0</v>
      </c>
      <c r="V555">
        <v>0</v>
      </c>
      <c r="W555">
        <v>0</v>
      </c>
      <c r="X555">
        <v>0</v>
      </c>
      <c r="Y555" t="e">
        <f t="shared" si="207"/>
        <v>#DIV/0!</v>
      </c>
      <c r="Z555">
        <v>0</v>
      </c>
      <c r="AA555">
        <v>0</v>
      </c>
      <c r="AB555">
        <v>0</v>
      </c>
      <c r="AC555">
        <v>0</v>
      </c>
      <c r="AD555">
        <v>0</v>
      </c>
      <c r="AE555" t="e">
        <f t="shared" si="208"/>
        <v>#DIV/0!</v>
      </c>
      <c r="AF555">
        <v>0</v>
      </c>
      <c r="AG555">
        <v>0</v>
      </c>
      <c r="AH555">
        <v>0</v>
      </c>
      <c r="AI555">
        <v>0</v>
      </c>
      <c r="AJ555">
        <v>0</v>
      </c>
      <c r="AK555" t="e">
        <f t="shared" si="209"/>
        <v>#DIV/0!</v>
      </c>
      <c r="AL555">
        <v>0</v>
      </c>
      <c r="AM555">
        <v>0</v>
      </c>
      <c r="AN555">
        <v>0</v>
      </c>
      <c r="AO555">
        <v>0</v>
      </c>
      <c r="AP555">
        <v>0</v>
      </c>
      <c r="AQ555" t="e">
        <f t="shared" si="210"/>
        <v>#DIV/0!</v>
      </c>
      <c r="AR555">
        <v>0</v>
      </c>
      <c r="AS555">
        <v>0</v>
      </c>
      <c r="AT555">
        <v>0</v>
      </c>
      <c r="AU555">
        <v>0</v>
      </c>
      <c r="AV555">
        <v>0</v>
      </c>
      <c r="AW555" t="e">
        <f t="shared" si="211"/>
        <v>#DIV/0!</v>
      </c>
      <c r="AX555">
        <v>0</v>
      </c>
      <c r="AY555">
        <v>0</v>
      </c>
      <c r="AZ555">
        <v>0</v>
      </c>
      <c r="BA555">
        <v>0</v>
      </c>
      <c r="BB555">
        <v>0</v>
      </c>
      <c r="BC555" t="e">
        <f t="shared" si="212"/>
        <v>#DIV/0!</v>
      </c>
      <c r="BD555">
        <v>0</v>
      </c>
      <c r="BE555">
        <v>0</v>
      </c>
      <c r="BF555">
        <v>0</v>
      </c>
      <c r="BG555">
        <v>0</v>
      </c>
      <c r="BH555">
        <v>0</v>
      </c>
      <c r="BI555" t="e">
        <f t="shared" si="213"/>
        <v>#DIV/0!</v>
      </c>
      <c r="BJ555">
        <v>0</v>
      </c>
      <c r="BK555">
        <v>0</v>
      </c>
      <c r="BL555">
        <v>0</v>
      </c>
      <c r="BM555">
        <v>0</v>
      </c>
      <c r="BN555">
        <v>0</v>
      </c>
      <c r="BO555" t="e">
        <f t="shared" si="214"/>
        <v>#DIV/0!</v>
      </c>
      <c r="BP555">
        <v>0</v>
      </c>
      <c r="BQ555">
        <v>0</v>
      </c>
      <c r="BR555">
        <v>0</v>
      </c>
      <c r="BS555">
        <v>0</v>
      </c>
      <c r="BT555">
        <v>0</v>
      </c>
      <c r="BU555" t="e">
        <f t="shared" si="215"/>
        <v>#DIV/0!</v>
      </c>
      <c r="BV555">
        <v>0</v>
      </c>
    </row>
    <row r="556" spans="2:74">
      <c r="B556" t="s">
        <v>785</v>
      </c>
      <c r="C556">
        <v>0</v>
      </c>
      <c r="D556">
        <v>0</v>
      </c>
      <c r="E556">
        <v>0</v>
      </c>
      <c r="F556">
        <v>0</v>
      </c>
      <c r="G556" t="e">
        <f t="shared" si="204"/>
        <v>#DIV/0!</v>
      </c>
      <c r="H556">
        <v>0</v>
      </c>
      <c r="I556">
        <v>0</v>
      </c>
      <c r="J556">
        <v>0</v>
      </c>
      <c r="K556">
        <v>0</v>
      </c>
      <c r="L556">
        <v>0</v>
      </c>
      <c r="M556" t="e">
        <f t="shared" si="205"/>
        <v>#DIV/0!</v>
      </c>
      <c r="N556">
        <v>0</v>
      </c>
      <c r="O556">
        <v>0</v>
      </c>
      <c r="P556">
        <v>0</v>
      </c>
      <c r="Q556">
        <v>0</v>
      </c>
      <c r="R556">
        <v>0</v>
      </c>
      <c r="S556" t="e">
        <f t="shared" si="206"/>
        <v>#DIV/0!</v>
      </c>
      <c r="T556">
        <v>0</v>
      </c>
      <c r="U556">
        <v>0</v>
      </c>
      <c r="V556">
        <v>0</v>
      </c>
      <c r="W556">
        <v>0</v>
      </c>
      <c r="X556">
        <v>0</v>
      </c>
      <c r="Y556" t="e">
        <f t="shared" si="207"/>
        <v>#DIV/0!</v>
      </c>
      <c r="Z556">
        <v>0</v>
      </c>
      <c r="AA556">
        <v>0</v>
      </c>
      <c r="AB556">
        <v>0</v>
      </c>
      <c r="AC556">
        <v>0</v>
      </c>
      <c r="AD556">
        <v>0</v>
      </c>
      <c r="AE556" t="e">
        <f t="shared" si="208"/>
        <v>#DIV/0!</v>
      </c>
      <c r="AF556">
        <v>0</v>
      </c>
      <c r="AG556">
        <v>0</v>
      </c>
      <c r="AH556">
        <v>0</v>
      </c>
      <c r="AI556">
        <v>0</v>
      </c>
      <c r="AJ556">
        <v>0</v>
      </c>
      <c r="AK556" t="e">
        <f t="shared" si="209"/>
        <v>#DIV/0!</v>
      </c>
      <c r="AL556">
        <v>0</v>
      </c>
      <c r="AM556">
        <v>0</v>
      </c>
      <c r="AN556">
        <v>0</v>
      </c>
      <c r="AO556">
        <v>0</v>
      </c>
      <c r="AP556">
        <v>0</v>
      </c>
      <c r="AQ556" t="e">
        <f t="shared" si="210"/>
        <v>#DIV/0!</v>
      </c>
      <c r="AR556">
        <v>0</v>
      </c>
      <c r="AS556">
        <v>0</v>
      </c>
      <c r="AT556">
        <v>0</v>
      </c>
      <c r="AU556">
        <v>0</v>
      </c>
      <c r="AV556">
        <v>0</v>
      </c>
      <c r="AW556" t="e">
        <f t="shared" si="211"/>
        <v>#DIV/0!</v>
      </c>
      <c r="AX556">
        <v>0</v>
      </c>
      <c r="AY556">
        <v>0</v>
      </c>
      <c r="AZ556">
        <v>0</v>
      </c>
      <c r="BA556">
        <v>0</v>
      </c>
      <c r="BB556">
        <v>0</v>
      </c>
      <c r="BC556" t="e">
        <f t="shared" si="212"/>
        <v>#DIV/0!</v>
      </c>
      <c r="BD556">
        <v>0</v>
      </c>
      <c r="BE556">
        <v>0</v>
      </c>
      <c r="BF556">
        <v>0</v>
      </c>
      <c r="BG556">
        <v>0</v>
      </c>
      <c r="BH556">
        <v>0</v>
      </c>
      <c r="BI556" t="e">
        <f t="shared" si="213"/>
        <v>#DIV/0!</v>
      </c>
      <c r="BJ556">
        <v>0</v>
      </c>
      <c r="BK556">
        <v>0</v>
      </c>
      <c r="BL556">
        <v>0</v>
      </c>
      <c r="BM556">
        <v>0</v>
      </c>
      <c r="BN556">
        <v>0</v>
      </c>
      <c r="BO556" t="e">
        <f t="shared" si="214"/>
        <v>#DIV/0!</v>
      </c>
      <c r="BP556">
        <v>0</v>
      </c>
      <c r="BQ556">
        <v>0</v>
      </c>
      <c r="BR556">
        <v>0</v>
      </c>
      <c r="BS556">
        <v>0</v>
      </c>
      <c r="BT556">
        <v>0</v>
      </c>
      <c r="BU556" t="e">
        <f t="shared" si="215"/>
        <v>#DIV/0!</v>
      </c>
      <c r="BV556">
        <v>0</v>
      </c>
    </row>
    <row r="557" spans="2:74">
      <c r="B557" t="s">
        <v>4</v>
      </c>
      <c r="C557">
        <v>0</v>
      </c>
      <c r="D557">
        <v>0</v>
      </c>
      <c r="E557">
        <v>0</v>
      </c>
      <c r="F557">
        <v>0</v>
      </c>
      <c r="G557" t="e">
        <f t="shared" si="204"/>
        <v>#DIV/0!</v>
      </c>
      <c r="H557">
        <v>0</v>
      </c>
      <c r="I557">
        <v>0</v>
      </c>
      <c r="J557">
        <v>0</v>
      </c>
      <c r="K557">
        <v>0</v>
      </c>
      <c r="L557">
        <v>0</v>
      </c>
      <c r="M557" t="e">
        <f t="shared" si="205"/>
        <v>#DIV/0!</v>
      </c>
      <c r="N557">
        <v>0</v>
      </c>
      <c r="O557">
        <v>0</v>
      </c>
      <c r="P557">
        <v>0</v>
      </c>
      <c r="Q557">
        <v>0</v>
      </c>
      <c r="R557">
        <v>0</v>
      </c>
      <c r="S557" t="e">
        <f t="shared" si="206"/>
        <v>#DIV/0!</v>
      </c>
      <c r="T557">
        <v>0</v>
      </c>
      <c r="U557">
        <v>0</v>
      </c>
      <c r="V557">
        <v>0</v>
      </c>
      <c r="W557">
        <v>0</v>
      </c>
      <c r="X557">
        <v>0</v>
      </c>
      <c r="Y557" t="e">
        <f t="shared" si="207"/>
        <v>#DIV/0!</v>
      </c>
      <c r="Z557">
        <v>0</v>
      </c>
      <c r="AA557">
        <v>0</v>
      </c>
      <c r="AB557">
        <v>0</v>
      </c>
      <c r="AC557">
        <v>0</v>
      </c>
      <c r="AD557">
        <v>0</v>
      </c>
      <c r="AE557" t="e">
        <f t="shared" si="208"/>
        <v>#DIV/0!</v>
      </c>
      <c r="AF557">
        <v>0</v>
      </c>
      <c r="AG557">
        <v>0</v>
      </c>
      <c r="AH557">
        <v>0</v>
      </c>
      <c r="AI557">
        <v>0</v>
      </c>
      <c r="AJ557">
        <v>0</v>
      </c>
      <c r="AK557" t="e">
        <f t="shared" si="209"/>
        <v>#DIV/0!</v>
      </c>
      <c r="AL557">
        <v>0</v>
      </c>
      <c r="AM557">
        <v>0</v>
      </c>
      <c r="AN557">
        <v>0</v>
      </c>
      <c r="AO557">
        <v>0</v>
      </c>
      <c r="AP557">
        <v>0</v>
      </c>
      <c r="AQ557" t="e">
        <f t="shared" si="210"/>
        <v>#DIV/0!</v>
      </c>
      <c r="AR557">
        <v>0</v>
      </c>
      <c r="AS557">
        <v>0</v>
      </c>
      <c r="AT557">
        <v>0</v>
      </c>
      <c r="AU557">
        <v>0</v>
      </c>
      <c r="AV557">
        <v>0</v>
      </c>
      <c r="AW557" t="e">
        <f t="shared" si="211"/>
        <v>#DIV/0!</v>
      </c>
      <c r="AX557">
        <v>0</v>
      </c>
      <c r="AY557">
        <v>0</v>
      </c>
      <c r="AZ557">
        <v>0</v>
      </c>
      <c r="BA557">
        <v>0</v>
      </c>
      <c r="BB557">
        <v>0</v>
      </c>
      <c r="BC557" t="e">
        <f t="shared" si="212"/>
        <v>#DIV/0!</v>
      </c>
      <c r="BD557">
        <v>0</v>
      </c>
      <c r="BE557">
        <v>0</v>
      </c>
      <c r="BF557">
        <v>0</v>
      </c>
      <c r="BG557">
        <v>0</v>
      </c>
      <c r="BH557">
        <v>0</v>
      </c>
      <c r="BI557" t="e">
        <f t="shared" si="213"/>
        <v>#DIV/0!</v>
      </c>
      <c r="BJ557">
        <v>0</v>
      </c>
      <c r="BK557">
        <v>0</v>
      </c>
      <c r="BL557">
        <v>0</v>
      </c>
      <c r="BM557">
        <v>0</v>
      </c>
      <c r="BN557">
        <v>0</v>
      </c>
      <c r="BO557" t="e">
        <f t="shared" si="214"/>
        <v>#DIV/0!</v>
      </c>
      <c r="BP557">
        <v>0</v>
      </c>
      <c r="BQ557">
        <v>0</v>
      </c>
      <c r="BR557">
        <v>0</v>
      </c>
      <c r="BS557">
        <v>0</v>
      </c>
      <c r="BT557">
        <v>0</v>
      </c>
      <c r="BU557" t="e">
        <f t="shared" si="215"/>
        <v>#DIV/0!</v>
      </c>
      <c r="BV557">
        <v>0</v>
      </c>
    </row>
    <row r="558" spans="2:74">
      <c r="B558" t="s">
        <v>786</v>
      </c>
      <c r="C558">
        <v>0</v>
      </c>
      <c r="D558">
        <v>0</v>
      </c>
      <c r="E558">
        <v>0</v>
      </c>
      <c r="F558">
        <v>0</v>
      </c>
      <c r="G558" t="e">
        <f t="shared" si="204"/>
        <v>#DIV/0!</v>
      </c>
      <c r="H558">
        <v>0</v>
      </c>
      <c r="I558">
        <v>0</v>
      </c>
      <c r="J558">
        <v>0</v>
      </c>
      <c r="K558">
        <v>0</v>
      </c>
      <c r="L558">
        <v>0</v>
      </c>
      <c r="M558" t="e">
        <f t="shared" si="205"/>
        <v>#DIV/0!</v>
      </c>
      <c r="N558">
        <v>0</v>
      </c>
      <c r="O558">
        <v>0</v>
      </c>
      <c r="P558">
        <v>0</v>
      </c>
      <c r="Q558">
        <v>0</v>
      </c>
      <c r="R558">
        <v>0</v>
      </c>
      <c r="S558" t="e">
        <f t="shared" si="206"/>
        <v>#DIV/0!</v>
      </c>
      <c r="T558">
        <v>0</v>
      </c>
      <c r="U558">
        <v>0</v>
      </c>
      <c r="V558">
        <v>0</v>
      </c>
      <c r="W558">
        <v>0</v>
      </c>
      <c r="X558">
        <v>0</v>
      </c>
      <c r="Y558" t="e">
        <f t="shared" si="207"/>
        <v>#DIV/0!</v>
      </c>
      <c r="Z558">
        <v>0</v>
      </c>
      <c r="AA558">
        <v>0</v>
      </c>
      <c r="AB558">
        <v>0</v>
      </c>
      <c r="AC558">
        <v>0</v>
      </c>
      <c r="AD558">
        <v>0</v>
      </c>
      <c r="AE558" t="e">
        <f t="shared" si="208"/>
        <v>#DIV/0!</v>
      </c>
      <c r="AF558">
        <v>0</v>
      </c>
      <c r="AG558">
        <v>0</v>
      </c>
      <c r="AH558">
        <v>0</v>
      </c>
      <c r="AI558">
        <v>0</v>
      </c>
      <c r="AJ558">
        <v>0</v>
      </c>
      <c r="AK558" t="e">
        <f t="shared" si="209"/>
        <v>#DIV/0!</v>
      </c>
      <c r="AL558">
        <v>0</v>
      </c>
      <c r="AM558">
        <v>0</v>
      </c>
      <c r="AN558">
        <v>0</v>
      </c>
      <c r="AO558">
        <v>0</v>
      </c>
      <c r="AP558">
        <v>0</v>
      </c>
      <c r="AQ558" t="e">
        <f t="shared" si="210"/>
        <v>#DIV/0!</v>
      </c>
      <c r="AR558">
        <v>0</v>
      </c>
      <c r="AS558">
        <v>0</v>
      </c>
      <c r="AT558">
        <v>0</v>
      </c>
      <c r="AU558">
        <v>0</v>
      </c>
      <c r="AV558">
        <v>0</v>
      </c>
      <c r="AW558" t="e">
        <f t="shared" si="211"/>
        <v>#DIV/0!</v>
      </c>
      <c r="AX558">
        <v>0</v>
      </c>
      <c r="AY558">
        <v>0</v>
      </c>
      <c r="AZ558">
        <v>0</v>
      </c>
      <c r="BA558">
        <v>0</v>
      </c>
      <c r="BB558">
        <v>0</v>
      </c>
      <c r="BC558" t="e">
        <f t="shared" si="212"/>
        <v>#DIV/0!</v>
      </c>
      <c r="BD558">
        <v>0</v>
      </c>
      <c r="BE558">
        <v>0</v>
      </c>
      <c r="BF558">
        <v>0</v>
      </c>
      <c r="BG558">
        <v>0</v>
      </c>
      <c r="BH558">
        <v>0</v>
      </c>
      <c r="BI558" t="e">
        <f t="shared" si="213"/>
        <v>#DIV/0!</v>
      </c>
      <c r="BJ558">
        <v>0</v>
      </c>
      <c r="BK558">
        <v>0</v>
      </c>
      <c r="BL558">
        <v>0</v>
      </c>
      <c r="BM558">
        <v>0</v>
      </c>
      <c r="BN558">
        <v>0</v>
      </c>
      <c r="BO558" t="e">
        <f t="shared" si="214"/>
        <v>#DIV/0!</v>
      </c>
      <c r="BP558">
        <v>0</v>
      </c>
      <c r="BQ558">
        <v>0</v>
      </c>
      <c r="BR558">
        <v>0</v>
      </c>
      <c r="BS558">
        <v>0</v>
      </c>
      <c r="BT558">
        <v>0</v>
      </c>
      <c r="BU558" t="e">
        <f t="shared" si="215"/>
        <v>#DIV/0!</v>
      </c>
      <c r="BV558">
        <v>0</v>
      </c>
    </row>
    <row r="559" spans="2:74">
      <c r="B559" t="s">
        <v>190</v>
      </c>
      <c r="C559">
        <v>0</v>
      </c>
      <c r="D559">
        <v>0</v>
      </c>
      <c r="E559">
        <v>0</v>
      </c>
      <c r="F559">
        <v>0</v>
      </c>
      <c r="G559" t="e">
        <f t="shared" si="204"/>
        <v>#DIV/0!</v>
      </c>
      <c r="H559">
        <v>0</v>
      </c>
      <c r="I559">
        <v>0</v>
      </c>
      <c r="J559">
        <v>0</v>
      </c>
      <c r="K559">
        <v>0</v>
      </c>
      <c r="L559">
        <v>0</v>
      </c>
      <c r="M559" t="e">
        <f t="shared" si="205"/>
        <v>#DIV/0!</v>
      </c>
      <c r="N559">
        <v>0</v>
      </c>
      <c r="O559">
        <v>0</v>
      </c>
      <c r="P559">
        <v>0</v>
      </c>
      <c r="Q559">
        <v>0</v>
      </c>
      <c r="R559">
        <v>0</v>
      </c>
      <c r="S559" t="e">
        <f t="shared" si="206"/>
        <v>#DIV/0!</v>
      </c>
      <c r="T559">
        <v>0</v>
      </c>
      <c r="U559">
        <v>0</v>
      </c>
      <c r="V559">
        <v>0</v>
      </c>
      <c r="W559">
        <v>0</v>
      </c>
      <c r="X559">
        <v>0</v>
      </c>
      <c r="Y559" t="e">
        <f t="shared" si="207"/>
        <v>#DIV/0!</v>
      </c>
      <c r="Z559">
        <v>0</v>
      </c>
      <c r="AA559">
        <v>0</v>
      </c>
      <c r="AB559">
        <v>0</v>
      </c>
      <c r="AC559">
        <v>0</v>
      </c>
      <c r="AD559">
        <v>0</v>
      </c>
      <c r="AE559" t="e">
        <f t="shared" si="208"/>
        <v>#DIV/0!</v>
      </c>
      <c r="AF559">
        <v>0</v>
      </c>
      <c r="AG559">
        <v>0</v>
      </c>
      <c r="AH559">
        <v>0</v>
      </c>
      <c r="AI559">
        <v>0</v>
      </c>
      <c r="AJ559">
        <v>0</v>
      </c>
      <c r="AK559" t="e">
        <f t="shared" si="209"/>
        <v>#DIV/0!</v>
      </c>
      <c r="AL559">
        <v>0</v>
      </c>
      <c r="AM559">
        <v>0</v>
      </c>
      <c r="AN559">
        <v>0</v>
      </c>
      <c r="AO559">
        <v>0</v>
      </c>
      <c r="AP559">
        <v>0</v>
      </c>
      <c r="AQ559" t="e">
        <f t="shared" si="210"/>
        <v>#DIV/0!</v>
      </c>
      <c r="AR559">
        <v>0</v>
      </c>
      <c r="AS559">
        <v>0</v>
      </c>
      <c r="AT559">
        <v>0</v>
      </c>
      <c r="AU559">
        <v>0</v>
      </c>
      <c r="AV559">
        <v>0</v>
      </c>
      <c r="AW559" t="e">
        <f t="shared" si="211"/>
        <v>#DIV/0!</v>
      </c>
      <c r="AX559">
        <v>0</v>
      </c>
      <c r="AY559">
        <v>0</v>
      </c>
      <c r="AZ559">
        <v>0</v>
      </c>
      <c r="BA559">
        <v>0</v>
      </c>
      <c r="BB559">
        <v>0</v>
      </c>
      <c r="BC559" t="e">
        <f t="shared" si="212"/>
        <v>#DIV/0!</v>
      </c>
      <c r="BD559">
        <v>0</v>
      </c>
      <c r="BE559">
        <v>0</v>
      </c>
      <c r="BF559">
        <v>0</v>
      </c>
      <c r="BG559">
        <v>0</v>
      </c>
      <c r="BH559">
        <v>0</v>
      </c>
      <c r="BI559" t="e">
        <f t="shared" si="213"/>
        <v>#DIV/0!</v>
      </c>
      <c r="BJ559">
        <v>0</v>
      </c>
      <c r="BK559">
        <v>0</v>
      </c>
      <c r="BL559">
        <v>0</v>
      </c>
      <c r="BM559">
        <v>0</v>
      </c>
      <c r="BN559">
        <v>0</v>
      </c>
      <c r="BO559" t="e">
        <f t="shared" si="214"/>
        <v>#DIV/0!</v>
      </c>
      <c r="BP559">
        <v>0</v>
      </c>
      <c r="BQ559">
        <v>0</v>
      </c>
      <c r="BR559">
        <v>0</v>
      </c>
      <c r="BS559">
        <v>0</v>
      </c>
      <c r="BT559">
        <v>0</v>
      </c>
      <c r="BU559" t="e">
        <f t="shared" si="215"/>
        <v>#DIV/0!</v>
      </c>
      <c r="BV559">
        <v>0</v>
      </c>
    </row>
    <row r="560" spans="2:74" ht="14.1" customHeight="1">
      <c r="B560" t="s">
        <v>162</v>
      </c>
      <c r="C560">
        <v>0</v>
      </c>
      <c r="D560">
        <v>0</v>
      </c>
      <c r="E560">
        <v>0</v>
      </c>
      <c r="F560">
        <v>0</v>
      </c>
      <c r="G560" t="e">
        <f t="shared" si="204"/>
        <v>#DIV/0!</v>
      </c>
      <c r="H560">
        <v>0</v>
      </c>
      <c r="I560">
        <v>0</v>
      </c>
      <c r="J560">
        <v>0</v>
      </c>
      <c r="K560">
        <v>0</v>
      </c>
      <c r="L560">
        <v>0</v>
      </c>
      <c r="M560" t="e">
        <f t="shared" si="205"/>
        <v>#DIV/0!</v>
      </c>
      <c r="N560">
        <v>0</v>
      </c>
      <c r="O560">
        <v>0</v>
      </c>
      <c r="P560">
        <v>0</v>
      </c>
      <c r="Q560">
        <v>0</v>
      </c>
      <c r="R560">
        <v>0</v>
      </c>
      <c r="S560" t="e">
        <f t="shared" si="206"/>
        <v>#DIV/0!</v>
      </c>
      <c r="T560">
        <v>0</v>
      </c>
      <c r="U560">
        <v>0</v>
      </c>
      <c r="V560">
        <v>0</v>
      </c>
      <c r="W560">
        <v>0</v>
      </c>
      <c r="X560">
        <v>0</v>
      </c>
      <c r="Y560" t="e">
        <f t="shared" si="207"/>
        <v>#DIV/0!</v>
      </c>
      <c r="Z560">
        <v>0</v>
      </c>
      <c r="AA560">
        <v>0</v>
      </c>
      <c r="AB560">
        <v>0</v>
      </c>
      <c r="AC560">
        <v>0</v>
      </c>
      <c r="AD560">
        <v>0</v>
      </c>
      <c r="AE560" t="e">
        <f t="shared" si="208"/>
        <v>#DIV/0!</v>
      </c>
      <c r="AF560">
        <v>0</v>
      </c>
      <c r="AG560">
        <v>0</v>
      </c>
      <c r="AH560">
        <v>0</v>
      </c>
      <c r="AI560">
        <v>0</v>
      </c>
      <c r="AJ560">
        <v>0</v>
      </c>
      <c r="AK560" t="e">
        <f t="shared" si="209"/>
        <v>#DIV/0!</v>
      </c>
      <c r="AL560">
        <v>0</v>
      </c>
      <c r="AM560">
        <v>0</v>
      </c>
      <c r="AN560">
        <v>0</v>
      </c>
      <c r="AO560">
        <v>0</v>
      </c>
      <c r="AP560">
        <v>0</v>
      </c>
      <c r="AQ560" t="e">
        <f t="shared" si="210"/>
        <v>#DIV/0!</v>
      </c>
      <c r="AR560">
        <v>0</v>
      </c>
      <c r="AS560">
        <v>0</v>
      </c>
      <c r="AT560">
        <v>0</v>
      </c>
      <c r="AU560">
        <v>0</v>
      </c>
      <c r="AV560">
        <v>0</v>
      </c>
      <c r="AW560" t="e">
        <f t="shared" si="211"/>
        <v>#DIV/0!</v>
      </c>
      <c r="AX560">
        <v>0</v>
      </c>
      <c r="AY560">
        <v>0</v>
      </c>
      <c r="AZ560">
        <v>0</v>
      </c>
      <c r="BA560">
        <v>0</v>
      </c>
      <c r="BB560">
        <v>0</v>
      </c>
      <c r="BC560" t="e">
        <f t="shared" si="212"/>
        <v>#DIV/0!</v>
      </c>
      <c r="BD560">
        <v>0</v>
      </c>
      <c r="BE560">
        <v>0</v>
      </c>
      <c r="BF560">
        <v>0</v>
      </c>
      <c r="BG560">
        <v>0</v>
      </c>
      <c r="BH560">
        <v>0</v>
      </c>
      <c r="BI560" t="e">
        <f t="shared" si="213"/>
        <v>#DIV/0!</v>
      </c>
      <c r="BJ560">
        <v>0</v>
      </c>
      <c r="BK560">
        <v>0</v>
      </c>
      <c r="BL560">
        <v>0</v>
      </c>
      <c r="BM560">
        <v>0</v>
      </c>
      <c r="BN560">
        <v>0</v>
      </c>
      <c r="BO560" t="e">
        <f t="shared" si="214"/>
        <v>#DIV/0!</v>
      </c>
      <c r="BP560">
        <v>0</v>
      </c>
      <c r="BQ560">
        <v>0</v>
      </c>
      <c r="BR560">
        <v>0</v>
      </c>
      <c r="BS560">
        <v>0</v>
      </c>
      <c r="BT560">
        <v>0</v>
      </c>
      <c r="BU560" t="e">
        <f t="shared" si="215"/>
        <v>#DIV/0!</v>
      </c>
      <c r="BV560">
        <v>0</v>
      </c>
    </row>
    <row r="561" spans="2:74">
      <c r="B561" t="s">
        <v>787</v>
      </c>
      <c r="C561">
        <v>0</v>
      </c>
      <c r="D561">
        <v>0</v>
      </c>
      <c r="E561">
        <v>0</v>
      </c>
      <c r="F561">
        <v>0</v>
      </c>
      <c r="G561" t="e">
        <f t="shared" si="204"/>
        <v>#DIV/0!</v>
      </c>
      <c r="H561">
        <v>0</v>
      </c>
      <c r="I561">
        <v>0</v>
      </c>
      <c r="J561">
        <v>0</v>
      </c>
      <c r="K561">
        <v>0</v>
      </c>
      <c r="L561">
        <v>0</v>
      </c>
      <c r="M561" t="e">
        <f t="shared" si="205"/>
        <v>#DIV/0!</v>
      </c>
      <c r="N561">
        <v>0</v>
      </c>
      <c r="O561">
        <v>0</v>
      </c>
      <c r="P561">
        <v>0</v>
      </c>
      <c r="Q561">
        <v>0</v>
      </c>
      <c r="R561">
        <v>0</v>
      </c>
      <c r="S561" t="e">
        <f t="shared" si="206"/>
        <v>#DIV/0!</v>
      </c>
      <c r="T561">
        <v>0</v>
      </c>
      <c r="U561">
        <v>0</v>
      </c>
      <c r="V561">
        <v>0</v>
      </c>
      <c r="W561">
        <v>0</v>
      </c>
      <c r="X561">
        <v>0</v>
      </c>
      <c r="Y561" t="e">
        <f t="shared" si="207"/>
        <v>#DIV/0!</v>
      </c>
      <c r="Z561">
        <v>0</v>
      </c>
      <c r="AA561">
        <v>0</v>
      </c>
      <c r="AB561">
        <v>0</v>
      </c>
      <c r="AC561">
        <v>0</v>
      </c>
      <c r="AD561">
        <v>0</v>
      </c>
      <c r="AE561" t="e">
        <f t="shared" si="208"/>
        <v>#DIV/0!</v>
      </c>
      <c r="AF561">
        <v>0</v>
      </c>
      <c r="AG561">
        <v>0</v>
      </c>
      <c r="AH561">
        <v>0</v>
      </c>
      <c r="AI561">
        <v>0</v>
      </c>
      <c r="AJ561">
        <v>0</v>
      </c>
      <c r="AK561" t="e">
        <f t="shared" si="209"/>
        <v>#DIV/0!</v>
      </c>
      <c r="AL561">
        <v>0</v>
      </c>
      <c r="AM561">
        <v>0</v>
      </c>
      <c r="AN561">
        <v>0</v>
      </c>
      <c r="AO561">
        <v>0</v>
      </c>
      <c r="AP561">
        <v>0</v>
      </c>
      <c r="AQ561" t="e">
        <f t="shared" si="210"/>
        <v>#DIV/0!</v>
      </c>
      <c r="AR561">
        <v>0</v>
      </c>
      <c r="AS561">
        <v>0</v>
      </c>
      <c r="AT561">
        <v>0</v>
      </c>
      <c r="AU561">
        <v>0</v>
      </c>
      <c r="AV561">
        <v>0</v>
      </c>
      <c r="AW561" t="e">
        <f t="shared" si="211"/>
        <v>#DIV/0!</v>
      </c>
      <c r="AX561">
        <v>0</v>
      </c>
      <c r="AY561">
        <v>0</v>
      </c>
      <c r="AZ561">
        <v>0</v>
      </c>
      <c r="BA561">
        <v>0</v>
      </c>
      <c r="BB561">
        <v>0</v>
      </c>
      <c r="BC561" t="e">
        <f t="shared" si="212"/>
        <v>#DIV/0!</v>
      </c>
      <c r="BD561">
        <v>0</v>
      </c>
      <c r="BE561">
        <v>0</v>
      </c>
      <c r="BF561">
        <v>0</v>
      </c>
      <c r="BG561">
        <v>0</v>
      </c>
      <c r="BH561">
        <v>0</v>
      </c>
      <c r="BI561" t="e">
        <f t="shared" si="213"/>
        <v>#DIV/0!</v>
      </c>
      <c r="BJ561">
        <v>0</v>
      </c>
      <c r="BK561">
        <v>0</v>
      </c>
      <c r="BL561">
        <v>0</v>
      </c>
      <c r="BM561">
        <v>0</v>
      </c>
      <c r="BN561">
        <v>0</v>
      </c>
      <c r="BO561" t="e">
        <f t="shared" si="214"/>
        <v>#DIV/0!</v>
      </c>
      <c r="BP561">
        <v>0</v>
      </c>
      <c r="BQ561">
        <v>0</v>
      </c>
      <c r="BR561">
        <v>0</v>
      </c>
      <c r="BS561">
        <v>0</v>
      </c>
      <c r="BT561">
        <v>0</v>
      </c>
      <c r="BU561" t="e">
        <f t="shared" si="215"/>
        <v>#DIV/0!</v>
      </c>
      <c r="BV561">
        <v>0</v>
      </c>
    </row>
    <row r="562" spans="2:74">
      <c r="B562" t="s">
        <v>265</v>
      </c>
      <c r="C562">
        <v>0</v>
      </c>
      <c r="D562">
        <v>0</v>
      </c>
      <c r="E562">
        <v>0</v>
      </c>
      <c r="F562">
        <v>0</v>
      </c>
      <c r="G562" t="e">
        <f t="shared" si="204"/>
        <v>#DIV/0!</v>
      </c>
      <c r="H562">
        <v>0</v>
      </c>
      <c r="I562">
        <v>0</v>
      </c>
      <c r="J562">
        <v>0</v>
      </c>
      <c r="K562">
        <v>0</v>
      </c>
      <c r="L562">
        <v>0</v>
      </c>
      <c r="M562" t="e">
        <f t="shared" si="205"/>
        <v>#DIV/0!</v>
      </c>
      <c r="N562">
        <v>0</v>
      </c>
      <c r="O562">
        <v>0</v>
      </c>
      <c r="P562">
        <v>0</v>
      </c>
      <c r="Q562">
        <v>0</v>
      </c>
      <c r="R562">
        <v>0</v>
      </c>
      <c r="S562" t="e">
        <f t="shared" si="206"/>
        <v>#DIV/0!</v>
      </c>
      <c r="T562">
        <v>0</v>
      </c>
      <c r="U562">
        <v>0</v>
      </c>
      <c r="V562">
        <v>0</v>
      </c>
      <c r="W562">
        <v>0</v>
      </c>
      <c r="X562">
        <v>0</v>
      </c>
      <c r="Y562" t="e">
        <f t="shared" si="207"/>
        <v>#DIV/0!</v>
      </c>
      <c r="Z562">
        <v>0</v>
      </c>
      <c r="AA562">
        <v>0</v>
      </c>
      <c r="AB562">
        <v>0</v>
      </c>
      <c r="AC562">
        <v>0</v>
      </c>
      <c r="AD562">
        <v>0</v>
      </c>
      <c r="AE562" t="e">
        <f t="shared" si="208"/>
        <v>#DIV/0!</v>
      </c>
      <c r="AF562">
        <v>0</v>
      </c>
      <c r="AG562">
        <v>0</v>
      </c>
      <c r="AH562">
        <v>0</v>
      </c>
      <c r="AI562">
        <v>0</v>
      </c>
      <c r="AJ562">
        <v>0</v>
      </c>
      <c r="AK562" t="e">
        <f t="shared" si="209"/>
        <v>#DIV/0!</v>
      </c>
      <c r="AL562">
        <v>0</v>
      </c>
      <c r="AM562">
        <v>0</v>
      </c>
      <c r="AN562">
        <v>0</v>
      </c>
      <c r="AO562">
        <v>0</v>
      </c>
      <c r="AP562">
        <v>0</v>
      </c>
      <c r="AQ562" t="e">
        <f t="shared" si="210"/>
        <v>#DIV/0!</v>
      </c>
      <c r="AR562">
        <v>0</v>
      </c>
      <c r="AS562">
        <v>0</v>
      </c>
      <c r="AT562">
        <v>0</v>
      </c>
      <c r="AU562">
        <v>0</v>
      </c>
      <c r="AV562">
        <v>0</v>
      </c>
      <c r="AW562" t="e">
        <f t="shared" si="211"/>
        <v>#DIV/0!</v>
      </c>
      <c r="AX562">
        <v>0</v>
      </c>
      <c r="AY562">
        <v>0</v>
      </c>
      <c r="AZ562">
        <v>0</v>
      </c>
      <c r="BA562">
        <v>0</v>
      </c>
      <c r="BB562">
        <v>0</v>
      </c>
      <c r="BC562" t="e">
        <f t="shared" si="212"/>
        <v>#DIV/0!</v>
      </c>
      <c r="BD562">
        <v>0</v>
      </c>
      <c r="BE562">
        <v>0</v>
      </c>
      <c r="BF562">
        <v>0</v>
      </c>
      <c r="BG562">
        <v>0</v>
      </c>
      <c r="BH562">
        <v>0</v>
      </c>
      <c r="BI562" t="e">
        <f t="shared" si="213"/>
        <v>#DIV/0!</v>
      </c>
      <c r="BJ562">
        <v>0</v>
      </c>
      <c r="BK562">
        <v>0</v>
      </c>
      <c r="BL562">
        <v>0</v>
      </c>
      <c r="BM562">
        <v>0</v>
      </c>
      <c r="BN562">
        <v>0</v>
      </c>
      <c r="BO562" t="e">
        <f t="shared" si="214"/>
        <v>#DIV/0!</v>
      </c>
      <c r="BP562">
        <v>0</v>
      </c>
      <c r="BQ562">
        <v>0</v>
      </c>
      <c r="BR562">
        <v>0</v>
      </c>
      <c r="BS562">
        <v>0</v>
      </c>
      <c r="BT562">
        <v>0</v>
      </c>
      <c r="BU562" t="e">
        <f t="shared" si="215"/>
        <v>#DIV/0!</v>
      </c>
      <c r="BV562">
        <v>0</v>
      </c>
    </row>
    <row r="564" spans="2:74" ht="15.75">
      <c r="B564" s="10" t="s">
        <v>202</v>
      </c>
      <c r="C564" s="359">
        <v>45292</v>
      </c>
      <c r="D564" s="359"/>
      <c r="E564" s="359"/>
      <c r="F564" s="359"/>
      <c r="G564" s="359"/>
      <c r="H564" s="359"/>
      <c r="I564" s="359">
        <v>45323</v>
      </c>
      <c r="J564" s="359"/>
      <c r="K564" s="359"/>
      <c r="L564" s="359"/>
      <c r="M564" s="359"/>
      <c r="N564" s="359"/>
      <c r="O564" s="359">
        <v>45352</v>
      </c>
      <c r="P564" s="359"/>
      <c r="Q564" s="359"/>
      <c r="R564" s="359"/>
      <c r="S564" s="359"/>
      <c r="T564" s="359"/>
      <c r="U564" s="359">
        <v>45383</v>
      </c>
      <c r="V564" s="359"/>
      <c r="W564" s="359"/>
      <c r="X564" s="359"/>
      <c r="Y564" s="359"/>
      <c r="Z564" s="359"/>
      <c r="AA564" s="359">
        <v>45413</v>
      </c>
      <c r="AB564" s="359"/>
      <c r="AC564" s="359"/>
      <c r="AD564" s="359"/>
      <c r="AE564" s="359"/>
      <c r="AF564" s="359"/>
      <c r="AG564" s="359">
        <v>45444</v>
      </c>
      <c r="AH564" s="359"/>
      <c r="AI564" s="359"/>
      <c r="AJ564" s="359"/>
      <c r="AK564" s="359"/>
      <c r="AL564" s="359"/>
      <c r="AM564" s="359">
        <v>45474</v>
      </c>
      <c r="AN564" s="359"/>
      <c r="AO564" s="359"/>
      <c r="AP564" s="359"/>
      <c r="AQ564" s="359"/>
      <c r="AR564" s="359"/>
      <c r="AS564" s="359">
        <v>45505</v>
      </c>
      <c r="AT564" s="359"/>
      <c r="AU564" s="359"/>
      <c r="AV564" s="359"/>
      <c r="AW564" s="359"/>
      <c r="AX564" s="359"/>
      <c r="AY564" s="359">
        <v>45536</v>
      </c>
      <c r="AZ564" s="359"/>
      <c r="BA564" s="359"/>
      <c r="BB564" s="359"/>
      <c r="BC564" s="359"/>
      <c r="BD564" s="359"/>
      <c r="BE564" s="359">
        <v>45566</v>
      </c>
      <c r="BF564" s="359"/>
      <c r="BG564" s="359"/>
      <c r="BH564" s="359"/>
      <c r="BI564" s="359"/>
      <c r="BJ564" s="359"/>
      <c r="BK564" s="359">
        <v>45597</v>
      </c>
      <c r="BL564" s="359"/>
      <c r="BM564" s="359"/>
      <c r="BN564" s="359"/>
      <c r="BO564" s="359"/>
      <c r="BP564" s="359"/>
      <c r="BQ564" s="359">
        <v>45627</v>
      </c>
      <c r="BR564" s="359"/>
      <c r="BS564" s="359"/>
      <c r="BT564" s="359"/>
      <c r="BU564" s="359"/>
      <c r="BV564" s="359"/>
    </row>
    <row r="565" spans="2:74">
      <c r="B565" t="s">
        <v>120</v>
      </c>
      <c r="C565" t="s">
        <v>764</v>
      </c>
      <c r="D565" t="s">
        <v>765</v>
      </c>
      <c r="E565" t="s">
        <v>766</v>
      </c>
      <c r="F565" t="s">
        <v>788</v>
      </c>
      <c r="G565" t="s">
        <v>768</v>
      </c>
      <c r="H565" t="s">
        <v>769</v>
      </c>
      <c r="I565" t="s">
        <v>764</v>
      </c>
      <c r="J565" t="s">
        <v>765</v>
      </c>
      <c r="K565" t="s">
        <v>766</v>
      </c>
      <c r="L565" t="s">
        <v>788</v>
      </c>
      <c r="M565" t="s">
        <v>768</v>
      </c>
      <c r="N565" t="s">
        <v>769</v>
      </c>
      <c r="O565" t="s">
        <v>764</v>
      </c>
      <c r="P565" t="s">
        <v>765</v>
      </c>
      <c r="Q565" t="s">
        <v>766</v>
      </c>
      <c r="R565" t="s">
        <v>788</v>
      </c>
      <c r="S565" t="s">
        <v>768</v>
      </c>
      <c r="T565" t="s">
        <v>769</v>
      </c>
      <c r="U565" t="s">
        <v>764</v>
      </c>
      <c r="V565" t="s">
        <v>765</v>
      </c>
      <c r="W565" t="s">
        <v>766</v>
      </c>
      <c r="X565" t="s">
        <v>788</v>
      </c>
      <c r="Y565" t="s">
        <v>768</v>
      </c>
      <c r="Z565" t="s">
        <v>769</v>
      </c>
      <c r="AA565" t="s">
        <v>764</v>
      </c>
      <c r="AB565" t="s">
        <v>765</v>
      </c>
      <c r="AC565" t="s">
        <v>766</v>
      </c>
      <c r="AD565" t="s">
        <v>788</v>
      </c>
      <c r="AE565" t="s">
        <v>768</v>
      </c>
      <c r="AF565" t="s">
        <v>769</v>
      </c>
      <c r="AG565" t="s">
        <v>764</v>
      </c>
      <c r="AH565" t="s">
        <v>765</v>
      </c>
      <c r="AI565" t="s">
        <v>766</v>
      </c>
      <c r="AJ565" t="s">
        <v>788</v>
      </c>
      <c r="AK565" t="s">
        <v>768</v>
      </c>
      <c r="AL565" t="s">
        <v>769</v>
      </c>
      <c r="AM565" t="s">
        <v>764</v>
      </c>
      <c r="AN565" t="s">
        <v>765</v>
      </c>
      <c r="AO565" t="s">
        <v>766</v>
      </c>
      <c r="AP565" t="s">
        <v>788</v>
      </c>
      <c r="AQ565" t="s">
        <v>768</v>
      </c>
      <c r="AR565" t="s">
        <v>769</v>
      </c>
      <c r="AS565" t="s">
        <v>764</v>
      </c>
      <c r="AT565" t="s">
        <v>765</v>
      </c>
      <c r="AU565" t="s">
        <v>766</v>
      </c>
      <c r="AV565" t="s">
        <v>788</v>
      </c>
      <c r="AW565" t="s">
        <v>768</v>
      </c>
      <c r="AX565" t="s">
        <v>769</v>
      </c>
      <c r="AY565" t="s">
        <v>764</v>
      </c>
      <c r="AZ565" t="s">
        <v>765</v>
      </c>
      <c r="BA565" t="s">
        <v>766</v>
      </c>
      <c r="BB565" t="s">
        <v>788</v>
      </c>
      <c r="BC565" t="s">
        <v>768</v>
      </c>
      <c r="BD565" t="s">
        <v>769</v>
      </c>
      <c r="BE565" t="s">
        <v>764</v>
      </c>
      <c r="BF565" t="s">
        <v>765</v>
      </c>
      <c r="BG565" t="s">
        <v>766</v>
      </c>
      <c r="BH565" t="s">
        <v>788</v>
      </c>
      <c r="BI565" t="s">
        <v>768</v>
      </c>
      <c r="BJ565" t="s">
        <v>769</v>
      </c>
      <c r="BK565" t="s">
        <v>764</v>
      </c>
      <c r="BL565" t="s">
        <v>765</v>
      </c>
      <c r="BM565" t="s">
        <v>766</v>
      </c>
      <c r="BN565" t="s">
        <v>788</v>
      </c>
      <c r="BO565" t="s">
        <v>768</v>
      </c>
      <c r="BP565" t="s">
        <v>769</v>
      </c>
      <c r="BQ565" t="s">
        <v>764</v>
      </c>
      <c r="BR565" t="s">
        <v>765</v>
      </c>
      <c r="BS565" t="s">
        <v>766</v>
      </c>
      <c r="BT565" t="s">
        <v>788</v>
      </c>
      <c r="BU565" t="s">
        <v>768</v>
      </c>
      <c r="BV565" t="s">
        <v>769</v>
      </c>
    </row>
    <row r="566" spans="2:74">
      <c r="B566" t="s">
        <v>237</v>
      </c>
      <c r="C566">
        <v>0</v>
      </c>
      <c r="D566">
        <v>0</v>
      </c>
      <c r="E566">
        <v>0</v>
      </c>
      <c r="F566">
        <v>0</v>
      </c>
      <c r="G566" t="e">
        <f>F566/E566</f>
        <v>#DIV/0!</v>
      </c>
      <c r="H566">
        <v>0</v>
      </c>
      <c r="I566">
        <v>0</v>
      </c>
      <c r="J566">
        <v>0</v>
      </c>
      <c r="K566">
        <v>0</v>
      </c>
      <c r="L566">
        <v>0</v>
      </c>
      <c r="M566" t="e">
        <f>L566/K566</f>
        <v>#DIV/0!</v>
      </c>
      <c r="N566">
        <v>0</v>
      </c>
      <c r="O566">
        <v>0</v>
      </c>
      <c r="P566">
        <v>0</v>
      </c>
      <c r="Q566">
        <v>0</v>
      </c>
      <c r="R566">
        <v>0</v>
      </c>
      <c r="S566" t="e">
        <f>R566/Q566</f>
        <v>#DIV/0!</v>
      </c>
      <c r="T566">
        <v>0</v>
      </c>
      <c r="U566">
        <v>0</v>
      </c>
      <c r="V566">
        <v>0</v>
      </c>
      <c r="W566">
        <v>0</v>
      </c>
      <c r="X566">
        <v>0</v>
      </c>
      <c r="Y566" t="e">
        <f>X566/W566</f>
        <v>#DIV/0!</v>
      </c>
      <c r="Z566">
        <v>0</v>
      </c>
      <c r="AA566">
        <v>0</v>
      </c>
      <c r="AB566">
        <v>0</v>
      </c>
      <c r="AC566">
        <v>0</v>
      </c>
      <c r="AD566">
        <v>0</v>
      </c>
      <c r="AE566" t="e">
        <f>AD566/AC566</f>
        <v>#DIV/0!</v>
      </c>
      <c r="AF566">
        <v>0</v>
      </c>
      <c r="AG566">
        <v>0</v>
      </c>
      <c r="AH566">
        <v>0</v>
      </c>
      <c r="AI566">
        <v>0</v>
      </c>
      <c r="AJ566">
        <v>0</v>
      </c>
      <c r="AK566" t="e">
        <f>AJ566/AI566</f>
        <v>#DIV/0!</v>
      </c>
      <c r="AL566">
        <v>0</v>
      </c>
      <c r="AM566">
        <v>0</v>
      </c>
      <c r="AN566">
        <v>0</v>
      </c>
      <c r="AO566">
        <v>0</v>
      </c>
      <c r="AP566">
        <v>0</v>
      </c>
      <c r="AQ566" t="e">
        <f>AP566/AO566</f>
        <v>#DIV/0!</v>
      </c>
      <c r="AR566">
        <v>0</v>
      </c>
      <c r="AS566">
        <v>0</v>
      </c>
      <c r="AT566">
        <v>0</v>
      </c>
      <c r="AU566">
        <v>0</v>
      </c>
      <c r="AV566">
        <v>0</v>
      </c>
      <c r="AW566" t="e">
        <f>AV566/AU566</f>
        <v>#DIV/0!</v>
      </c>
      <c r="AX566">
        <v>0</v>
      </c>
      <c r="AY566">
        <v>0</v>
      </c>
      <c r="AZ566">
        <v>0</v>
      </c>
      <c r="BA566">
        <v>0</v>
      </c>
      <c r="BB566">
        <v>0</v>
      </c>
      <c r="BC566" t="e">
        <f>BB566/BA566</f>
        <v>#DIV/0!</v>
      </c>
      <c r="BD566">
        <v>0</v>
      </c>
      <c r="BE566">
        <v>0</v>
      </c>
      <c r="BF566">
        <v>0</v>
      </c>
      <c r="BG566">
        <v>0</v>
      </c>
      <c r="BH566">
        <v>0</v>
      </c>
      <c r="BI566" t="e">
        <f>BH566/BG566</f>
        <v>#DIV/0!</v>
      </c>
      <c r="BJ566">
        <v>0</v>
      </c>
      <c r="BK566">
        <v>0</v>
      </c>
      <c r="BL566">
        <v>0</v>
      </c>
      <c r="BM566">
        <v>0</v>
      </c>
      <c r="BN566">
        <v>0</v>
      </c>
      <c r="BO566" t="e">
        <f>BN566/BM566</f>
        <v>#DIV/0!</v>
      </c>
      <c r="BP566">
        <v>0</v>
      </c>
      <c r="BQ566">
        <v>0</v>
      </c>
      <c r="BR566">
        <v>0</v>
      </c>
      <c r="BS566">
        <v>0</v>
      </c>
      <c r="BT566">
        <v>0</v>
      </c>
      <c r="BU566" t="e">
        <f>BT566/BS566</f>
        <v>#DIV/0!</v>
      </c>
      <c r="BV566">
        <v>0</v>
      </c>
    </row>
    <row r="567" spans="2:74">
      <c r="B567" t="s">
        <v>238</v>
      </c>
      <c r="C567">
        <v>0</v>
      </c>
      <c r="D567">
        <v>0</v>
      </c>
      <c r="E567">
        <v>0</v>
      </c>
      <c r="F567">
        <v>0</v>
      </c>
      <c r="G567" t="e">
        <f t="shared" ref="G567:G630" si="216">F567/E567</f>
        <v>#DIV/0!</v>
      </c>
      <c r="H567">
        <v>0</v>
      </c>
      <c r="I567">
        <v>0</v>
      </c>
      <c r="J567">
        <v>0</v>
      </c>
      <c r="K567">
        <v>0</v>
      </c>
      <c r="L567">
        <v>0</v>
      </c>
      <c r="M567" t="e">
        <f t="shared" ref="M567:M630" si="217">L567/K567</f>
        <v>#DIV/0!</v>
      </c>
      <c r="N567">
        <v>0</v>
      </c>
      <c r="O567">
        <v>0</v>
      </c>
      <c r="P567">
        <v>0</v>
      </c>
      <c r="Q567">
        <v>0</v>
      </c>
      <c r="R567">
        <v>0</v>
      </c>
      <c r="S567" t="e">
        <f t="shared" ref="S567:S630" si="218">R567/Q567</f>
        <v>#DIV/0!</v>
      </c>
      <c r="T567">
        <v>0</v>
      </c>
      <c r="U567">
        <v>0</v>
      </c>
      <c r="V567">
        <v>0</v>
      </c>
      <c r="W567">
        <v>0</v>
      </c>
      <c r="X567">
        <v>0</v>
      </c>
      <c r="Y567" t="e">
        <f t="shared" ref="Y567:Y630" si="219">X567/W567</f>
        <v>#DIV/0!</v>
      </c>
      <c r="Z567">
        <v>0</v>
      </c>
      <c r="AA567">
        <v>0</v>
      </c>
      <c r="AB567">
        <v>0</v>
      </c>
      <c r="AC567">
        <v>0</v>
      </c>
      <c r="AD567">
        <v>0</v>
      </c>
      <c r="AE567" t="e">
        <f t="shared" ref="AE567:AE630" si="220">AD567/AC567</f>
        <v>#DIV/0!</v>
      </c>
      <c r="AF567">
        <v>0</v>
      </c>
      <c r="AG567">
        <v>0</v>
      </c>
      <c r="AH567">
        <v>0</v>
      </c>
      <c r="AI567">
        <v>0</v>
      </c>
      <c r="AJ567">
        <v>0</v>
      </c>
      <c r="AK567" t="e">
        <f t="shared" ref="AK567:AK630" si="221">AJ567/AI567</f>
        <v>#DIV/0!</v>
      </c>
      <c r="AL567">
        <v>0</v>
      </c>
      <c r="AM567">
        <v>0</v>
      </c>
      <c r="AN567">
        <v>0</v>
      </c>
      <c r="AO567">
        <v>0</v>
      </c>
      <c r="AP567">
        <v>0</v>
      </c>
      <c r="AQ567" t="e">
        <f t="shared" ref="AQ567:AQ630" si="222">AP567/AO567</f>
        <v>#DIV/0!</v>
      </c>
      <c r="AR567">
        <v>0</v>
      </c>
      <c r="AS567">
        <v>0</v>
      </c>
      <c r="AT567">
        <v>0</v>
      </c>
      <c r="AU567">
        <v>0</v>
      </c>
      <c r="AV567">
        <v>0</v>
      </c>
      <c r="AW567" t="e">
        <f t="shared" ref="AW567:AW630" si="223">AV567/AU567</f>
        <v>#DIV/0!</v>
      </c>
      <c r="AX567">
        <v>0</v>
      </c>
      <c r="AY567">
        <v>0</v>
      </c>
      <c r="AZ567">
        <v>0</v>
      </c>
      <c r="BA567">
        <v>0</v>
      </c>
      <c r="BB567">
        <v>0</v>
      </c>
      <c r="BC567" t="e">
        <f t="shared" ref="BC567:BC630" si="224">BB567/BA567</f>
        <v>#DIV/0!</v>
      </c>
      <c r="BD567">
        <v>0</v>
      </c>
      <c r="BE567">
        <v>0</v>
      </c>
      <c r="BF567">
        <v>0</v>
      </c>
      <c r="BG567">
        <v>0</v>
      </c>
      <c r="BH567">
        <v>0</v>
      </c>
      <c r="BI567" t="e">
        <f t="shared" ref="BI567:BI630" si="225">BH567/BG567</f>
        <v>#DIV/0!</v>
      </c>
      <c r="BJ567">
        <v>0</v>
      </c>
      <c r="BK567">
        <v>0</v>
      </c>
      <c r="BL567">
        <v>0</v>
      </c>
      <c r="BM567">
        <v>0</v>
      </c>
      <c r="BN567">
        <v>0</v>
      </c>
      <c r="BO567" t="e">
        <f t="shared" ref="BO567:BO630" si="226">BN567/BM567</f>
        <v>#DIV/0!</v>
      </c>
      <c r="BP567">
        <v>0</v>
      </c>
      <c r="BQ567">
        <v>0</v>
      </c>
      <c r="BR567">
        <v>0</v>
      </c>
      <c r="BS567">
        <v>0</v>
      </c>
      <c r="BT567">
        <v>0</v>
      </c>
      <c r="BU567" t="e">
        <f t="shared" ref="BU567:BU630" si="227">BT567/BS567</f>
        <v>#DIV/0!</v>
      </c>
      <c r="BV567">
        <v>0</v>
      </c>
    </row>
    <row r="568" spans="2:74">
      <c r="B568" t="s">
        <v>239</v>
      </c>
      <c r="C568">
        <v>0</v>
      </c>
      <c r="D568">
        <v>0</v>
      </c>
      <c r="E568">
        <v>0</v>
      </c>
      <c r="F568">
        <v>0</v>
      </c>
      <c r="G568" t="e">
        <f t="shared" si="216"/>
        <v>#DIV/0!</v>
      </c>
      <c r="H568">
        <v>0</v>
      </c>
      <c r="I568">
        <v>0</v>
      </c>
      <c r="J568">
        <v>0</v>
      </c>
      <c r="K568">
        <v>0</v>
      </c>
      <c r="L568">
        <v>0</v>
      </c>
      <c r="M568" t="e">
        <f t="shared" si="217"/>
        <v>#DIV/0!</v>
      </c>
      <c r="N568">
        <v>0</v>
      </c>
      <c r="O568">
        <v>0</v>
      </c>
      <c r="P568">
        <v>0</v>
      </c>
      <c r="Q568">
        <v>0</v>
      </c>
      <c r="R568">
        <v>0</v>
      </c>
      <c r="S568" t="e">
        <f t="shared" si="218"/>
        <v>#DIV/0!</v>
      </c>
      <c r="T568">
        <v>0</v>
      </c>
      <c r="U568">
        <v>0</v>
      </c>
      <c r="V568">
        <v>0</v>
      </c>
      <c r="W568">
        <v>0</v>
      </c>
      <c r="X568">
        <v>0</v>
      </c>
      <c r="Y568" t="e">
        <f t="shared" si="219"/>
        <v>#DIV/0!</v>
      </c>
      <c r="Z568">
        <v>0</v>
      </c>
      <c r="AA568">
        <v>0</v>
      </c>
      <c r="AB568">
        <v>0</v>
      </c>
      <c r="AC568">
        <v>0</v>
      </c>
      <c r="AD568">
        <v>0</v>
      </c>
      <c r="AE568" t="e">
        <f t="shared" si="220"/>
        <v>#DIV/0!</v>
      </c>
      <c r="AF568">
        <v>0</v>
      </c>
      <c r="AG568">
        <v>0</v>
      </c>
      <c r="AH568">
        <v>0</v>
      </c>
      <c r="AI568">
        <v>0</v>
      </c>
      <c r="AJ568">
        <v>0</v>
      </c>
      <c r="AK568" t="e">
        <f t="shared" si="221"/>
        <v>#DIV/0!</v>
      </c>
      <c r="AL568">
        <v>0</v>
      </c>
      <c r="AM568">
        <v>0</v>
      </c>
      <c r="AN568">
        <v>0</v>
      </c>
      <c r="AO568">
        <v>0</v>
      </c>
      <c r="AP568">
        <v>0</v>
      </c>
      <c r="AQ568" t="e">
        <f t="shared" si="222"/>
        <v>#DIV/0!</v>
      </c>
      <c r="AR568">
        <v>0</v>
      </c>
      <c r="AS568">
        <v>0</v>
      </c>
      <c r="AT568">
        <v>0</v>
      </c>
      <c r="AU568">
        <v>0</v>
      </c>
      <c r="AV568">
        <v>0</v>
      </c>
      <c r="AW568" t="e">
        <f t="shared" si="223"/>
        <v>#DIV/0!</v>
      </c>
      <c r="AX568">
        <v>0</v>
      </c>
      <c r="AY568">
        <v>0</v>
      </c>
      <c r="AZ568">
        <v>0</v>
      </c>
      <c r="BA568">
        <v>0</v>
      </c>
      <c r="BB568">
        <v>0</v>
      </c>
      <c r="BC568" t="e">
        <f t="shared" si="224"/>
        <v>#DIV/0!</v>
      </c>
      <c r="BD568">
        <v>0</v>
      </c>
      <c r="BE568">
        <v>0</v>
      </c>
      <c r="BF568">
        <v>0</v>
      </c>
      <c r="BG568">
        <v>0</v>
      </c>
      <c r="BH568">
        <v>0</v>
      </c>
      <c r="BI568" t="e">
        <f t="shared" si="225"/>
        <v>#DIV/0!</v>
      </c>
      <c r="BJ568">
        <v>0</v>
      </c>
      <c r="BK568">
        <v>0</v>
      </c>
      <c r="BL568">
        <v>0</v>
      </c>
      <c r="BM568">
        <v>0</v>
      </c>
      <c r="BN568">
        <v>0</v>
      </c>
      <c r="BO568" t="e">
        <f t="shared" si="226"/>
        <v>#DIV/0!</v>
      </c>
      <c r="BP568">
        <v>0</v>
      </c>
      <c r="BQ568">
        <v>0</v>
      </c>
      <c r="BR568">
        <v>0</v>
      </c>
      <c r="BS568">
        <v>0</v>
      </c>
      <c r="BT568">
        <v>0</v>
      </c>
      <c r="BU568" t="e">
        <f t="shared" si="227"/>
        <v>#DIV/0!</v>
      </c>
      <c r="BV568">
        <v>0</v>
      </c>
    </row>
    <row r="569" spans="2:74">
      <c r="B569" t="s">
        <v>770</v>
      </c>
      <c r="C569">
        <v>0</v>
      </c>
      <c r="D569">
        <v>0</v>
      </c>
      <c r="E569">
        <v>0</v>
      </c>
      <c r="F569">
        <v>0</v>
      </c>
      <c r="G569" t="e">
        <f t="shared" si="216"/>
        <v>#DIV/0!</v>
      </c>
      <c r="H569">
        <v>0</v>
      </c>
      <c r="I569">
        <v>0</v>
      </c>
      <c r="J569">
        <v>0</v>
      </c>
      <c r="K569">
        <v>0</v>
      </c>
      <c r="L569">
        <v>0</v>
      </c>
      <c r="M569" t="e">
        <f t="shared" si="217"/>
        <v>#DIV/0!</v>
      </c>
      <c r="N569">
        <v>0</v>
      </c>
      <c r="O569">
        <v>0</v>
      </c>
      <c r="P569">
        <v>0</v>
      </c>
      <c r="Q569">
        <v>0</v>
      </c>
      <c r="R569">
        <v>0</v>
      </c>
      <c r="S569" t="e">
        <f t="shared" si="218"/>
        <v>#DIV/0!</v>
      </c>
      <c r="T569">
        <v>0</v>
      </c>
      <c r="U569">
        <v>0</v>
      </c>
      <c r="V569">
        <v>0</v>
      </c>
      <c r="W569">
        <v>0</v>
      </c>
      <c r="X569">
        <v>0</v>
      </c>
      <c r="Y569" t="e">
        <f t="shared" si="219"/>
        <v>#DIV/0!</v>
      </c>
      <c r="Z569">
        <v>0</v>
      </c>
      <c r="AA569">
        <v>0</v>
      </c>
      <c r="AB569">
        <v>0</v>
      </c>
      <c r="AC569">
        <v>0</v>
      </c>
      <c r="AD569">
        <v>0</v>
      </c>
      <c r="AE569" t="e">
        <f t="shared" si="220"/>
        <v>#DIV/0!</v>
      </c>
      <c r="AF569">
        <v>0</v>
      </c>
      <c r="AG569">
        <v>0</v>
      </c>
      <c r="AH569">
        <v>0</v>
      </c>
      <c r="AI569">
        <v>0</v>
      </c>
      <c r="AJ569">
        <v>0</v>
      </c>
      <c r="AK569" t="e">
        <f t="shared" si="221"/>
        <v>#DIV/0!</v>
      </c>
      <c r="AL569">
        <v>0</v>
      </c>
      <c r="AM569">
        <v>0</v>
      </c>
      <c r="AN569">
        <v>0</v>
      </c>
      <c r="AO569">
        <v>0</v>
      </c>
      <c r="AP569">
        <v>0</v>
      </c>
      <c r="AQ569" t="e">
        <f t="shared" si="222"/>
        <v>#DIV/0!</v>
      </c>
      <c r="AR569">
        <v>0</v>
      </c>
      <c r="AS569">
        <v>0</v>
      </c>
      <c r="AT569">
        <v>0</v>
      </c>
      <c r="AU569">
        <v>0</v>
      </c>
      <c r="AV569">
        <v>0</v>
      </c>
      <c r="AW569" t="e">
        <f t="shared" si="223"/>
        <v>#DIV/0!</v>
      </c>
      <c r="AX569">
        <v>0</v>
      </c>
      <c r="AY569">
        <v>0</v>
      </c>
      <c r="AZ569">
        <v>0</v>
      </c>
      <c r="BA569">
        <v>0</v>
      </c>
      <c r="BB569">
        <v>0</v>
      </c>
      <c r="BC569" t="e">
        <f t="shared" si="224"/>
        <v>#DIV/0!</v>
      </c>
      <c r="BD569">
        <v>0</v>
      </c>
      <c r="BE569">
        <v>0</v>
      </c>
      <c r="BF569">
        <v>0</v>
      </c>
      <c r="BG569">
        <v>0</v>
      </c>
      <c r="BH569">
        <v>0</v>
      </c>
      <c r="BI569" t="e">
        <f t="shared" si="225"/>
        <v>#DIV/0!</v>
      </c>
      <c r="BJ569">
        <v>0</v>
      </c>
      <c r="BK569">
        <v>0</v>
      </c>
      <c r="BL569">
        <v>0</v>
      </c>
      <c r="BM569">
        <v>0</v>
      </c>
      <c r="BN569">
        <v>0</v>
      </c>
      <c r="BO569" t="e">
        <f t="shared" si="226"/>
        <v>#DIV/0!</v>
      </c>
      <c r="BP569">
        <v>0</v>
      </c>
      <c r="BQ569">
        <v>0</v>
      </c>
      <c r="BR569">
        <v>0</v>
      </c>
      <c r="BS569">
        <v>0</v>
      </c>
      <c r="BT569">
        <v>0</v>
      </c>
      <c r="BU569" t="e">
        <f t="shared" si="227"/>
        <v>#DIV/0!</v>
      </c>
      <c r="BV569">
        <v>0</v>
      </c>
    </row>
    <row r="570" spans="2:74">
      <c r="B570" t="s">
        <v>242</v>
      </c>
      <c r="C570">
        <v>0</v>
      </c>
      <c r="D570">
        <v>0</v>
      </c>
      <c r="E570">
        <v>0</v>
      </c>
      <c r="F570">
        <v>0</v>
      </c>
      <c r="G570" t="e">
        <f t="shared" si="216"/>
        <v>#DIV/0!</v>
      </c>
      <c r="H570">
        <v>0</v>
      </c>
      <c r="I570">
        <v>0</v>
      </c>
      <c r="J570">
        <v>0</v>
      </c>
      <c r="K570">
        <v>0</v>
      </c>
      <c r="L570">
        <v>0</v>
      </c>
      <c r="M570" t="e">
        <f t="shared" si="217"/>
        <v>#DIV/0!</v>
      </c>
      <c r="N570">
        <v>0</v>
      </c>
      <c r="O570">
        <v>0</v>
      </c>
      <c r="P570">
        <v>0</v>
      </c>
      <c r="Q570">
        <v>0</v>
      </c>
      <c r="R570">
        <v>0</v>
      </c>
      <c r="S570" t="e">
        <f t="shared" si="218"/>
        <v>#DIV/0!</v>
      </c>
      <c r="T570">
        <v>0</v>
      </c>
      <c r="U570">
        <v>0</v>
      </c>
      <c r="V570">
        <v>0</v>
      </c>
      <c r="W570">
        <v>0</v>
      </c>
      <c r="X570">
        <v>0</v>
      </c>
      <c r="Y570" t="e">
        <f t="shared" si="219"/>
        <v>#DIV/0!</v>
      </c>
      <c r="Z570">
        <v>0</v>
      </c>
      <c r="AA570">
        <v>0</v>
      </c>
      <c r="AB570">
        <v>0</v>
      </c>
      <c r="AC570">
        <v>0</v>
      </c>
      <c r="AD570">
        <v>0</v>
      </c>
      <c r="AE570" t="e">
        <f t="shared" si="220"/>
        <v>#DIV/0!</v>
      </c>
      <c r="AF570">
        <v>0</v>
      </c>
      <c r="AG570">
        <v>0</v>
      </c>
      <c r="AH570">
        <v>0</v>
      </c>
      <c r="AI570">
        <v>0</v>
      </c>
      <c r="AJ570">
        <v>0</v>
      </c>
      <c r="AK570" t="e">
        <f t="shared" si="221"/>
        <v>#DIV/0!</v>
      </c>
      <c r="AL570">
        <v>0</v>
      </c>
      <c r="AM570">
        <v>0</v>
      </c>
      <c r="AN570">
        <v>0</v>
      </c>
      <c r="AO570">
        <v>0</v>
      </c>
      <c r="AP570">
        <v>0</v>
      </c>
      <c r="AQ570" t="e">
        <f t="shared" si="222"/>
        <v>#DIV/0!</v>
      </c>
      <c r="AR570">
        <v>0</v>
      </c>
      <c r="AS570">
        <v>0</v>
      </c>
      <c r="AT570">
        <v>0</v>
      </c>
      <c r="AU570">
        <v>0</v>
      </c>
      <c r="AV570">
        <v>0</v>
      </c>
      <c r="AW570" t="e">
        <f t="shared" si="223"/>
        <v>#DIV/0!</v>
      </c>
      <c r="AX570">
        <v>0</v>
      </c>
      <c r="AY570">
        <v>0</v>
      </c>
      <c r="AZ570">
        <v>0</v>
      </c>
      <c r="BA570">
        <v>0</v>
      </c>
      <c r="BB570">
        <v>0</v>
      </c>
      <c r="BC570" t="e">
        <f t="shared" si="224"/>
        <v>#DIV/0!</v>
      </c>
      <c r="BD570">
        <v>0</v>
      </c>
      <c r="BE570">
        <v>0</v>
      </c>
      <c r="BF570">
        <v>0</v>
      </c>
      <c r="BG570">
        <v>0</v>
      </c>
      <c r="BH570">
        <v>0</v>
      </c>
      <c r="BI570" t="e">
        <f t="shared" si="225"/>
        <v>#DIV/0!</v>
      </c>
      <c r="BJ570">
        <v>0</v>
      </c>
      <c r="BK570">
        <v>0</v>
      </c>
      <c r="BL570">
        <v>0</v>
      </c>
      <c r="BM570">
        <v>0</v>
      </c>
      <c r="BN570">
        <v>0</v>
      </c>
      <c r="BO570" t="e">
        <f t="shared" si="226"/>
        <v>#DIV/0!</v>
      </c>
      <c r="BP570">
        <v>0</v>
      </c>
      <c r="BQ570">
        <v>0</v>
      </c>
      <c r="BR570">
        <v>0</v>
      </c>
      <c r="BS570">
        <v>0</v>
      </c>
      <c r="BT570">
        <v>0</v>
      </c>
      <c r="BU570" t="e">
        <f t="shared" si="227"/>
        <v>#DIV/0!</v>
      </c>
      <c r="BV570">
        <v>0</v>
      </c>
    </row>
    <row r="571" spans="2:74">
      <c r="B571" t="s">
        <v>771</v>
      </c>
      <c r="C571">
        <v>0</v>
      </c>
      <c r="D571">
        <v>0</v>
      </c>
      <c r="E571">
        <v>0</v>
      </c>
      <c r="F571">
        <v>0</v>
      </c>
      <c r="G571" t="e">
        <f t="shared" si="216"/>
        <v>#DIV/0!</v>
      </c>
      <c r="H571">
        <v>0</v>
      </c>
      <c r="I571">
        <v>0</v>
      </c>
      <c r="J571">
        <v>0</v>
      </c>
      <c r="K571">
        <v>0</v>
      </c>
      <c r="L571">
        <v>0</v>
      </c>
      <c r="M571" t="e">
        <f t="shared" si="217"/>
        <v>#DIV/0!</v>
      </c>
      <c r="N571">
        <v>0</v>
      </c>
      <c r="O571">
        <v>0</v>
      </c>
      <c r="P571">
        <v>0</v>
      </c>
      <c r="Q571">
        <v>0</v>
      </c>
      <c r="R571">
        <v>0</v>
      </c>
      <c r="S571" t="e">
        <f t="shared" si="218"/>
        <v>#DIV/0!</v>
      </c>
      <c r="T571">
        <v>0</v>
      </c>
      <c r="U571">
        <v>0</v>
      </c>
      <c r="V571">
        <v>0</v>
      </c>
      <c r="W571">
        <v>0</v>
      </c>
      <c r="X571">
        <v>0</v>
      </c>
      <c r="Y571" t="e">
        <f t="shared" si="219"/>
        <v>#DIV/0!</v>
      </c>
      <c r="Z571">
        <v>0</v>
      </c>
      <c r="AA571">
        <v>0</v>
      </c>
      <c r="AB571">
        <v>0</v>
      </c>
      <c r="AC571">
        <v>0</v>
      </c>
      <c r="AD571">
        <v>0</v>
      </c>
      <c r="AE571" t="e">
        <f t="shared" si="220"/>
        <v>#DIV/0!</v>
      </c>
      <c r="AF571">
        <v>0</v>
      </c>
      <c r="AG571">
        <v>0</v>
      </c>
      <c r="AH571">
        <v>0</v>
      </c>
      <c r="AI571">
        <v>0</v>
      </c>
      <c r="AJ571">
        <v>0</v>
      </c>
      <c r="AK571" t="e">
        <f t="shared" si="221"/>
        <v>#DIV/0!</v>
      </c>
      <c r="AL571">
        <v>0</v>
      </c>
      <c r="AM571">
        <v>0</v>
      </c>
      <c r="AN571">
        <v>0</v>
      </c>
      <c r="AO571">
        <v>0</v>
      </c>
      <c r="AP571">
        <v>0</v>
      </c>
      <c r="AQ571" t="e">
        <f t="shared" si="222"/>
        <v>#DIV/0!</v>
      </c>
      <c r="AR571">
        <v>0</v>
      </c>
      <c r="AS571">
        <v>0</v>
      </c>
      <c r="AT571">
        <v>0</v>
      </c>
      <c r="AU571">
        <v>0</v>
      </c>
      <c r="AV571">
        <v>0</v>
      </c>
      <c r="AW571" t="e">
        <f t="shared" si="223"/>
        <v>#DIV/0!</v>
      </c>
      <c r="AX571">
        <v>0</v>
      </c>
      <c r="AY571">
        <v>0</v>
      </c>
      <c r="AZ571">
        <v>0</v>
      </c>
      <c r="BA571">
        <v>0</v>
      </c>
      <c r="BB571">
        <v>0</v>
      </c>
      <c r="BC571" t="e">
        <f t="shared" si="224"/>
        <v>#DIV/0!</v>
      </c>
      <c r="BD571">
        <v>0</v>
      </c>
      <c r="BE571">
        <v>0</v>
      </c>
      <c r="BF571">
        <v>0</v>
      </c>
      <c r="BG571">
        <v>0</v>
      </c>
      <c r="BH571">
        <v>0</v>
      </c>
      <c r="BI571" t="e">
        <f t="shared" si="225"/>
        <v>#DIV/0!</v>
      </c>
      <c r="BJ571">
        <v>0</v>
      </c>
      <c r="BK571">
        <v>0</v>
      </c>
      <c r="BL571">
        <v>0</v>
      </c>
      <c r="BM571">
        <v>0</v>
      </c>
      <c r="BN571">
        <v>0</v>
      </c>
      <c r="BO571" t="e">
        <f t="shared" si="226"/>
        <v>#DIV/0!</v>
      </c>
      <c r="BP571">
        <v>0</v>
      </c>
      <c r="BQ571">
        <v>0</v>
      </c>
      <c r="BR571">
        <v>0</v>
      </c>
      <c r="BS571">
        <v>0</v>
      </c>
      <c r="BT571">
        <v>0</v>
      </c>
      <c r="BU571" t="e">
        <f t="shared" si="227"/>
        <v>#DIV/0!</v>
      </c>
      <c r="BV571">
        <v>0</v>
      </c>
    </row>
    <row r="572" spans="2:74">
      <c r="B572" t="s">
        <v>243</v>
      </c>
      <c r="C572">
        <v>0</v>
      </c>
      <c r="D572">
        <v>0</v>
      </c>
      <c r="E572">
        <v>0</v>
      </c>
      <c r="F572">
        <v>0</v>
      </c>
      <c r="G572" t="e">
        <f t="shared" si="216"/>
        <v>#DIV/0!</v>
      </c>
      <c r="H572">
        <v>0</v>
      </c>
      <c r="I572">
        <v>0</v>
      </c>
      <c r="J572">
        <v>0</v>
      </c>
      <c r="K572">
        <v>0</v>
      </c>
      <c r="L572">
        <v>0</v>
      </c>
      <c r="M572" t="e">
        <f t="shared" si="217"/>
        <v>#DIV/0!</v>
      </c>
      <c r="N572">
        <v>0</v>
      </c>
      <c r="O572">
        <v>0</v>
      </c>
      <c r="P572">
        <v>0</v>
      </c>
      <c r="Q572">
        <v>0</v>
      </c>
      <c r="R572">
        <v>0</v>
      </c>
      <c r="S572" t="e">
        <f t="shared" si="218"/>
        <v>#DIV/0!</v>
      </c>
      <c r="T572">
        <v>0</v>
      </c>
      <c r="U572">
        <v>0</v>
      </c>
      <c r="V572">
        <v>0</v>
      </c>
      <c r="W572">
        <v>0</v>
      </c>
      <c r="X572">
        <v>0</v>
      </c>
      <c r="Y572" t="e">
        <f t="shared" si="219"/>
        <v>#DIV/0!</v>
      </c>
      <c r="Z572">
        <v>0</v>
      </c>
      <c r="AA572">
        <v>0</v>
      </c>
      <c r="AB572">
        <v>0</v>
      </c>
      <c r="AC572">
        <v>0</v>
      </c>
      <c r="AD572">
        <v>0</v>
      </c>
      <c r="AE572" t="e">
        <f t="shared" si="220"/>
        <v>#DIV/0!</v>
      </c>
      <c r="AF572">
        <v>0</v>
      </c>
      <c r="AG572">
        <v>0</v>
      </c>
      <c r="AH572">
        <v>0</v>
      </c>
      <c r="AI572">
        <v>0</v>
      </c>
      <c r="AJ572">
        <v>0</v>
      </c>
      <c r="AK572" t="e">
        <f t="shared" si="221"/>
        <v>#DIV/0!</v>
      </c>
      <c r="AL572">
        <v>0</v>
      </c>
      <c r="AM572">
        <v>0</v>
      </c>
      <c r="AN572">
        <v>0</v>
      </c>
      <c r="AO572">
        <v>0</v>
      </c>
      <c r="AP572">
        <v>0</v>
      </c>
      <c r="AQ572" t="e">
        <f t="shared" si="222"/>
        <v>#DIV/0!</v>
      </c>
      <c r="AR572">
        <v>0</v>
      </c>
      <c r="AS572">
        <v>0</v>
      </c>
      <c r="AT572">
        <v>0</v>
      </c>
      <c r="AU572">
        <v>0</v>
      </c>
      <c r="AV572">
        <v>0</v>
      </c>
      <c r="AW572" t="e">
        <f t="shared" si="223"/>
        <v>#DIV/0!</v>
      </c>
      <c r="AX572">
        <v>0</v>
      </c>
      <c r="AY572">
        <v>0</v>
      </c>
      <c r="AZ572">
        <v>0</v>
      </c>
      <c r="BA572">
        <v>0</v>
      </c>
      <c r="BB572">
        <v>0</v>
      </c>
      <c r="BC572" t="e">
        <f t="shared" si="224"/>
        <v>#DIV/0!</v>
      </c>
      <c r="BD572">
        <v>0</v>
      </c>
      <c r="BE572">
        <v>0</v>
      </c>
      <c r="BF572">
        <v>0</v>
      </c>
      <c r="BG572">
        <v>0</v>
      </c>
      <c r="BH572">
        <v>0</v>
      </c>
      <c r="BI572" t="e">
        <f t="shared" si="225"/>
        <v>#DIV/0!</v>
      </c>
      <c r="BJ572">
        <v>0</v>
      </c>
      <c r="BK572">
        <v>0</v>
      </c>
      <c r="BL572">
        <v>0</v>
      </c>
      <c r="BM572">
        <v>0</v>
      </c>
      <c r="BN572">
        <v>0</v>
      </c>
      <c r="BO572" t="e">
        <f t="shared" si="226"/>
        <v>#DIV/0!</v>
      </c>
      <c r="BP572">
        <v>0</v>
      </c>
      <c r="BQ572">
        <v>0</v>
      </c>
      <c r="BR572">
        <v>0</v>
      </c>
      <c r="BS572">
        <v>0</v>
      </c>
      <c r="BT572">
        <v>0</v>
      </c>
      <c r="BU572" t="e">
        <f t="shared" si="227"/>
        <v>#DIV/0!</v>
      </c>
      <c r="BV572">
        <v>0</v>
      </c>
    </row>
    <row r="573" spans="2:74">
      <c r="B573" t="s">
        <v>244</v>
      </c>
      <c r="C573">
        <v>0</v>
      </c>
      <c r="D573">
        <v>0</v>
      </c>
      <c r="E573">
        <v>0</v>
      </c>
      <c r="F573">
        <v>0</v>
      </c>
      <c r="G573" t="e">
        <f t="shared" si="216"/>
        <v>#DIV/0!</v>
      </c>
      <c r="H573">
        <v>0</v>
      </c>
      <c r="I573">
        <v>0</v>
      </c>
      <c r="J573">
        <v>0</v>
      </c>
      <c r="K573">
        <v>0</v>
      </c>
      <c r="L573">
        <v>0</v>
      </c>
      <c r="M573" t="e">
        <f t="shared" si="217"/>
        <v>#DIV/0!</v>
      </c>
      <c r="N573">
        <v>0</v>
      </c>
      <c r="O573">
        <v>0</v>
      </c>
      <c r="P573">
        <v>0</v>
      </c>
      <c r="Q573">
        <v>0</v>
      </c>
      <c r="R573">
        <v>0</v>
      </c>
      <c r="S573" t="e">
        <f t="shared" si="218"/>
        <v>#DIV/0!</v>
      </c>
      <c r="T573">
        <v>0</v>
      </c>
      <c r="U573">
        <v>0</v>
      </c>
      <c r="V573">
        <v>0</v>
      </c>
      <c r="W573">
        <v>0</v>
      </c>
      <c r="X573">
        <v>0</v>
      </c>
      <c r="Y573" t="e">
        <f t="shared" si="219"/>
        <v>#DIV/0!</v>
      </c>
      <c r="Z573">
        <v>0</v>
      </c>
      <c r="AA573">
        <v>0</v>
      </c>
      <c r="AB573">
        <v>0</v>
      </c>
      <c r="AC573">
        <v>0</v>
      </c>
      <c r="AD573">
        <v>0</v>
      </c>
      <c r="AE573" t="e">
        <f t="shared" si="220"/>
        <v>#DIV/0!</v>
      </c>
      <c r="AF573">
        <v>0</v>
      </c>
      <c r="AG573">
        <v>0</v>
      </c>
      <c r="AH573">
        <v>0</v>
      </c>
      <c r="AI573">
        <v>0</v>
      </c>
      <c r="AJ573">
        <v>0</v>
      </c>
      <c r="AK573" t="e">
        <f t="shared" si="221"/>
        <v>#DIV/0!</v>
      </c>
      <c r="AL573">
        <v>0</v>
      </c>
      <c r="AM573">
        <v>0</v>
      </c>
      <c r="AN573">
        <v>0</v>
      </c>
      <c r="AO573">
        <v>0</v>
      </c>
      <c r="AP573">
        <v>0</v>
      </c>
      <c r="AQ573" t="e">
        <f t="shared" si="222"/>
        <v>#DIV/0!</v>
      </c>
      <c r="AR573">
        <v>0</v>
      </c>
      <c r="AS573">
        <v>0</v>
      </c>
      <c r="AT573">
        <v>0</v>
      </c>
      <c r="AU573">
        <v>0</v>
      </c>
      <c r="AV573">
        <v>0</v>
      </c>
      <c r="AW573" t="e">
        <f t="shared" si="223"/>
        <v>#DIV/0!</v>
      </c>
      <c r="AX573">
        <v>0</v>
      </c>
      <c r="AY573">
        <v>0</v>
      </c>
      <c r="AZ573">
        <v>0</v>
      </c>
      <c r="BA573">
        <v>0</v>
      </c>
      <c r="BB573">
        <v>0</v>
      </c>
      <c r="BC573" t="e">
        <f t="shared" si="224"/>
        <v>#DIV/0!</v>
      </c>
      <c r="BD573">
        <v>0</v>
      </c>
      <c r="BE573">
        <v>0</v>
      </c>
      <c r="BF573">
        <v>0</v>
      </c>
      <c r="BG573">
        <v>0</v>
      </c>
      <c r="BH573">
        <v>0</v>
      </c>
      <c r="BI573" t="e">
        <f t="shared" si="225"/>
        <v>#DIV/0!</v>
      </c>
      <c r="BJ573">
        <v>0</v>
      </c>
      <c r="BK573">
        <v>0</v>
      </c>
      <c r="BL573">
        <v>0</v>
      </c>
      <c r="BM573">
        <v>0</v>
      </c>
      <c r="BN573">
        <v>0</v>
      </c>
      <c r="BO573" t="e">
        <f t="shared" si="226"/>
        <v>#DIV/0!</v>
      </c>
      <c r="BP573">
        <v>0</v>
      </c>
      <c r="BQ573">
        <v>0</v>
      </c>
      <c r="BR573">
        <v>0</v>
      </c>
      <c r="BS573">
        <v>0</v>
      </c>
      <c r="BT573">
        <v>0</v>
      </c>
      <c r="BU573" t="e">
        <f t="shared" si="227"/>
        <v>#DIV/0!</v>
      </c>
      <c r="BV573">
        <v>0</v>
      </c>
    </row>
    <row r="574" spans="2:74">
      <c r="B574" t="s">
        <v>246</v>
      </c>
      <c r="C574">
        <v>0</v>
      </c>
      <c r="D574">
        <v>0</v>
      </c>
      <c r="E574">
        <v>0</v>
      </c>
      <c r="F574">
        <v>0</v>
      </c>
      <c r="G574" t="e">
        <f t="shared" si="216"/>
        <v>#DIV/0!</v>
      </c>
      <c r="H574">
        <v>0</v>
      </c>
      <c r="I574">
        <v>0</v>
      </c>
      <c r="J574">
        <v>0</v>
      </c>
      <c r="K574">
        <v>0</v>
      </c>
      <c r="L574">
        <v>0</v>
      </c>
      <c r="M574" t="e">
        <f t="shared" si="217"/>
        <v>#DIV/0!</v>
      </c>
      <c r="N574">
        <v>0</v>
      </c>
      <c r="O574">
        <v>0</v>
      </c>
      <c r="P574">
        <v>0</v>
      </c>
      <c r="Q574">
        <v>0</v>
      </c>
      <c r="R574">
        <v>0</v>
      </c>
      <c r="S574" t="e">
        <f t="shared" si="218"/>
        <v>#DIV/0!</v>
      </c>
      <c r="T574">
        <v>0</v>
      </c>
      <c r="U574">
        <v>0</v>
      </c>
      <c r="V574">
        <v>0</v>
      </c>
      <c r="W574">
        <v>0</v>
      </c>
      <c r="X574">
        <v>0</v>
      </c>
      <c r="Y574" t="e">
        <f t="shared" si="219"/>
        <v>#DIV/0!</v>
      </c>
      <c r="Z574">
        <v>0</v>
      </c>
      <c r="AA574">
        <v>0</v>
      </c>
      <c r="AB574">
        <v>0</v>
      </c>
      <c r="AC574">
        <v>0</v>
      </c>
      <c r="AD574">
        <v>0</v>
      </c>
      <c r="AE574" t="e">
        <f t="shared" si="220"/>
        <v>#DIV/0!</v>
      </c>
      <c r="AF574">
        <v>0</v>
      </c>
      <c r="AG574">
        <v>0</v>
      </c>
      <c r="AH574">
        <v>0</v>
      </c>
      <c r="AI574">
        <v>0</v>
      </c>
      <c r="AJ574">
        <v>0</v>
      </c>
      <c r="AK574" t="e">
        <f t="shared" si="221"/>
        <v>#DIV/0!</v>
      </c>
      <c r="AL574">
        <v>0</v>
      </c>
      <c r="AM574">
        <v>0</v>
      </c>
      <c r="AN574">
        <v>0</v>
      </c>
      <c r="AO574">
        <v>0</v>
      </c>
      <c r="AP574">
        <v>0</v>
      </c>
      <c r="AQ574" t="e">
        <f t="shared" si="222"/>
        <v>#DIV/0!</v>
      </c>
      <c r="AR574">
        <v>0</v>
      </c>
      <c r="AS574">
        <v>0</v>
      </c>
      <c r="AT574">
        <v>0</v>
      </c>
      <c r="AU574">
        <v>0</v>
      </c>
      <c r="AV574">
        <v>0</v>
      </c>
      <c r="AW574" t="e">
        <f t="shared" si="223"/>
        <v>#DIV/0!</v>
      </c>
      <c r="AX574">
        <v>0</v>
      </c>
      <c r="AY574">
        <v>0</v>
      </c>
      <c r="AZ574">
        <v>0</v>
      </c>
      <c r="BA574">
        <v>0</v>
      </c>
      <c r="BB574">
        <v>0</v>
      </c>
      <c r="BC574" t="e">
        <f t="shared" si="224"/>
        <v>#DIV/0!</v>
      </c>
      <c r="BD574">
        <v>0</v>
      </c>
      <c r="BE574">
        <v>0</v>
      </c>
      <c r="BF574">
        <v>0</v>
      </c>
      <c r="BG574">
        <v>0</v>
      </c>
      <c r="BH574">
        <v>0</v>
      </c>
      <c r="BI574" t="e">
        <f t="shared" si="225"/>
        <v>#DIV/0!</v>
      </c>
      <c r="BJ574">
        <v>0</v>
      </c>
      <c r="BK574">
        <v>0</v>
      </c>
      <c r="BL574">
        <v>0</v>
      </c>
      <c r="BM574">
        <v>0</v>
      </c>
      <c r="BN574">
        <v>0</v>
      </c>
      <c r="BO574" t="e">
        <f t="shared" si="226"/>
        <v>#DIV/0!</v>
      </c>
      <c r="BP574">
        <v>0</v>
      </c>
      <c r="BQ574">
        <v>0</v>
      </c>
      <c r="BR574">
        <v>0</v>
      </c>
      <c r="BS574">
        <v>0</v>
      </c>
      <c r="BT574">
        <v>0</v>
      </c>
      <c r="BU574" t="e">
        <f t="shared" si="227"/>
        <v>#DIV/0!</v>
      </c>
      <c r="BV574">
        <v>0</v>
      </c>
    </row>
    <row r="575" spans="2:74">
      <c r="B575" t="s">
        <v>167</v>
      </c>
      <c r="C575">
        <v>0</v>
      </c>
      <c r="D575">
        <v>0</v>
      </c>
      <c r="E575">
        <v>0</v>
      </c>
      <c r="F575">
        <v>0</v>
      </c>
      <c r="G575" t="e">
        <f t="shared" si="216"/>
        <v>#DIV/0!</v>
      </c>
      <c r="H575">
        <v>0</v>
      </c>
      <c r="I575">
        <v>0</v>
      </c>
      <c r="J575">
        <v>0</v>
      </c>
      <c r="K575">
        <v>0</v>
      </c>
      <c r="L575">
        <v>0</v>
      </c>
      <c r="M575" t="e">
        <f t="shared" si="217"/>
        <v>#DIV/0!</v>
      </c>
      <c r="N575">
        <v>0</v>
      </c>
      <c r="O575">
        <v>0</v>
      </c>
      <c r="P575">
        <v>0</v>
      </c>
      <c r="Q575">
        <v>0</v>
      </c>
      <c r="R575">
        <v>0</v>
      </c>
      <c r="S575" t="e">
        <f t="shared" si="218"/>
        <v>#DIV/0!</v>
      </c>
      <c r="T575">
        <v>0</v>
      </c>
      <c r="U575">
        <v>0</v>
      </c>
      <c r="V575">
        <v>0</v>
      </c>
      <c r="W575">
        <v>0</v>
      </c>
      <c r="X575">
        <v>0</v>
      </c>
      <c r="Y575" t="e">
        <f t="shared" si="219"/>
        <v>#DIV/0!</v>
      </c>
      <c r="Z575">
        <v>0</v>
      </c>
      <c r="AA575">
        <v>0</v>
      </c>
      <c r="AB575">
        <v>0</v>
      </c>
      <c r="AC575">
        <v>0</v>
      </c>
      <c r="AD575">
        <v>0</v>
      </c>
      <c r="AE575" t="e">
        <f t="shared" si="220"/>
        <v>#DIV/0!</v>
      </c>
      <c r="AF575">
        <v>0</v>
      </c>
      <c r="AG575">
        <v>0</v>
      </c>
      <c r="AH575">
        <v>0</v>
      </c>
      <c r="AI575">
        <v>0</v>
      </c>
      <c r="AJ575">
        <v>0</v>
      </c>
      <c r="AK575" t="e">
        <f t="shared" si="221"/>
        <v>#DIV/0!</v>
      </c>
      <c r="AL575">
        <v>0</v>
      </c>
      <c r="AM575">
        <v>0</v>
      </c>
      <c r="AN575">
        <v>0</v>
      </c>
      <c r="AO575">
        <v>0</v>
      </c>
      <c r="AP575">
        <v>0</v>
      </c>
      <c r="AQ575" t="e">
        <f t="shared" si="222"/>
        <v>#DIV/0!</v>
      </c>
      <c r="AR575">
        <v>0</v>
      </c>
      <c r="AS575">
        <v>0</v>
      </c>
      <c r="AT575">
        <v>0</v>
      </c>
      <c r="AU575">
        <v>0</v>
      </c>
      <c r="AV575">
        <v>0</v>
      </c>
      <c r="AW575" t="e">
        <f t="shared" si="223"/>
        <v>#DIV/0!</v>
      </c>
      <c r="AX575">
        <v>0</v>
      </c>
      <c r="AY575">
        <v>0</v>
      </c>
      <c r="AZ575">
        <v>0</v>
      </c>
      <c r="BA575">
        <v>0</v>
      </c>
      <c r="BB575">
        <v>0</v>
      </c>
      <c r="BC575" t="e">
        <f t="shared" si="224"/>
        <v>#DIV/0!</v>
      </c>
      <c r="BD575">
        <v>0</v>
      </c>
      <c r="BE575">
        <v>0</v>
      </c>
      <c r="BF575">
        <v>0</v>
      </c>
      <c r="BG575">
        <v>0</v>
      </c>
      <c r="BH575">
        <v>0</v>
      </c>
      <c r="BI575" t="e">
        <f t="shared" si="225"/>
        <v>#DIV/0!</v>
      </c>
      <c r="BJ575">
        <v>0</v>
      </c>
      <c r="BK575">
        <v>0</v>
      </c>
      <c r="BL575">
        <v>0</v>
      </c>
      <c r="BM575">
        <v>0</v>
      </c>
      <c r="BN575">
        <v>0</v>
      </c>
      <c r="BO575" t="e">
        <f t="shared" si="226"/>
        <v>#DIV/0!</v>
      </c>
      <c r="BP575">
        <v>0</v>
      </c>
      <c r="BQ575">
        <v>0</v>
      </c>
      <c r="BR575">
        <v>0</v>
      </c>
      <c r="BS575">
        <v>0</v>
      </c>
      <c r="BT575">
        <v>0</v>
      </c>
      <c r="BU575" t="e">
        <f t="shared" si="227"/>
        <v>#DIV/0!</v>
      </c>
      <c r="BV575">
        <v>0</v>
      </c>
    </row>
    <row r="576" spans="2:74">
      <c r="B576" t="s">
        <v>772</v>
      </c>
      <c r="C576">
        <v>0</v>
      </c>
      <c r="D576">
        <v>0</v>
      </c>
      <c r="E576">
        <v>0</v>
      </c>
      <c r="F576">
        <v>0</v>
      </c>
      <c r="G576" t="e">
        <f t="shared" si="216"/>
        <v>#DIV/0!</v>
      </c>
      <c r="H576">
        <v>0</v>
      </c>
      <c r="I576">
        <v>0</v>
      </c>
      <c r="J576">
        <v>0</v>
      </c>
      <c r="K576">
        <v>0</v>
      </c>
      <c r="L576">
        <v>0</v>
      </c>
      <c r="M576" t="e">
        <f t="shared" si="217"/>
        <v>#DIV/0!</v>
      </c>
      <c r="N576">
        <v>0</v>
      </c>
      <c r="O576">
        <v>0</v>
      </c>
      <c r="P576">
        <v>0</v>
      </c>
      <c r="Q576">
        <v>0</v>
      </c>
      <c r="R576">
        <v>0</v>
      </c>
      <c r="S576" t="e">
        <f t="shared" si="218"/>
        <v>#DIV/0!</v>
      </c>
      <c r="T576">
        <v>0</v>
      </c>
      <c r="U576">
        <v>0</v>
      </c>
      <c r="V576">
        <v>0</v>
      </c>
      <c r="W576">
        <v>0</v>
      </c>
      <c r="X576">
        <v>0</v>
      </c>
      <c r="Y576" t="e">
        <f t="shared" si="219"/>
        <v>#DIV/0!</v>
      </c>
      <c r="Z576">
        <v>0</v>
      </c>
      <c r="AA576">
        <v>0</v>
      </c>
      <c r="AB576">
        <v>0</v>
      </c>
      <c r="AC576">
        <v>0</v>
      </c>
      <c r="AD576">
        <v>0</v>
      </c>
      <c r="AE576" t="e">
        <f t="shared" si="220"/>
        <v>#DIV/0!</v>
      </c>
      <c r="AF576">
        <v>0</v>
      </c>
      <c r="AG576">
        <v>0</v>
      </c>
      <c r="AH576">
        <v>0</v>
      </c>
      <c r="AI576">
        <v>0</v>
      </c>
      <c r="AJ576">
        <v>0</v>
      </c>
      <c r="AK576" t="e">
        <f t="shared" si="221"/>
        <v>#DIV/0!</v>
      </c>
      <c r="AL576">
        <v>0</v>
      </c>
      <c r="AM576">
        <v>0</v>
      </c>
      <c r="AN576">
        <v>0</v>
      </c>
      <c r="AO576">
        <v>0</v>
      </c>
      <c r="AP576">
        <v>0</v>
      </c>
      <c r="AQ576" t="e">
        <f t="shared" si="222"/>
        <v>#DIV/0!</v>
      </c>
      <c r="AR576">
        <v>0</v>
      </c>
      <c r="AS576">
        <v>0</v>
      </c>
      <c r="AT576">
        <v>0</v>
      </c>
      <c r="AU576">
        <v>0</v>
      </c>
      <c r="AV576">
        <v>0</v>
      </c>
      <c r="AW576" t="e">
        <f t="shared" si="223"/>
        <v>#DIV/0!</v>
      </c>
      <c r="AX576">
        <v>0</v>
      </c>
      <c r="AY576">
        <v>0</v>
      </c>
      <c r="AZ576">
        <v>0</v>
      </c>
      <c r="BA576">
        <v>0</v>
      </c>
      <c r="BB576">
        <v>0</v>
      </c>
      <c r="BC576" t="e">
        <f t="shared" si="224"/>
        <v>#DIV/0!</v>
      </c>
      <c r="BD576">
        <v>0</v>
      </c>
      <c r="BE576">
        <v>0</v>
      </c>
      <c r="BF576">
        <v>0</v>
      </c>
      <c r="BG576">
        <v>0</v>
      </c>
      <c r="BH576">
        <v>0</v>
      </c>
      <c r="BI576" t="e">
        <f t="shared" si="225"/>
        <v>#DIV/0!</v>
      </c>
      <c r="BJ576">
        <v>0</v>
      </c>
      <c r="BK576">
        <v>0</v>
      </c>
      <c r="BL576">
        <v>0</v>
      </c>
      <c r="BM576">
        <v>0</v>
      </c>
      <c r="BN576">
        <v>0</v>
      </c>
      <c r="BO576" t="e">
        <f t="shared" si="226"/>
        <v>#DIV/0!</v>
      </c>
      <c r="BP576">
        <v>0</v>
      </c>
      <c r="BQ576">
        <v>0</v>
      </c>
      <c r="BR576">
        <v>0</v>
      </c>
      <c r="BS576">
        <v>0</v>
      </c>
      <c r="BT576">
        <v>0</v>
      </c>
      <c r="BU576" t="e">
        <f t="shared" si="227"/>
        <v>#DIV/0!</v>
      </c>
      <c r="BV576">
        <v>0</v>
      </c>
    </row>
    <row r="577" spans="2:74">
      <c r="B577" t="s">
        <v>203</v>
      </c>
      <c r="C577">
        <v>0</v>
      </c>
      <c r="D577">
        <v>0</v>
      </c>
      <c r="E577">
        <v>0</v>
      </c>
      <c r="F577">
        <v>0</v>
      </c>
      <c r="G577" t="e">
        <f t="shared" si="216"/>
        <v>#DIV/0!</v>
      </c>
      <c r="H577">
        <v>0</v>
      </c>
      <c r="I577">
        <v>0</v>
      </c>
      <c r="J577">
        <v>0</v>
      </c>
      <c r="K577">
        <v>0</v>
      </c>
      <c r="L577">
        <v>0</v>
      </c>
      <c r="M577" t="e">
        <f t="shared" si="217"/>
        <v>#DIV/0!</v>
      </c>
      <c r="N577">
        <v>0</v>
      </c>
      <c r="O577">
        <v>0</v>
      </c>
      <c r="P577">
        <v>0</v>
      </c>
      <c r="Q577">
        <v>0</v>
      </c>
      <c r="R577">
        <v>0</v>
      </c>
      <c r="S577" t="e">
        <f t="shared" si="218"/>
        <v>#DIV/0!</v>
      </c>
      <c r="T577">
        <v>0</v>
      </c>
      <c r="U577">
        <v>0</v>
      </c>
      <c r="V577">
        <v>0</v>
      </c>
      <c r="W577">
        <v>0</v>
      </c>
      <c r="X577">
        <v>0</v>
      </c>
      <c r="Y577" t="e">
        <f t="shared" si="219"/>
        <v>#DIV/0!</v>
      </c>
      <c r="Z577">
        <v>0</v>
      </c>
      <c r="AA577">
        <v>0</v>
      </c>
      <c r="AB577">
        <v>0</v>
      </c>
      <c r="AC577">
        <v>0</v>
      </c>
      <c r="AD577">
        <v>0</v>
      </c>
      <c r="AE577" t="e">
        <f t="shared" si="220"/>
        <v>#DIV/0!</v>
      </c>
      <c r="AF577">
        <v>0</v>
      </c>
      <c r="AG577">
        <v>0</v>
      </c>
      <c r="AH577">
        <v>0</v>
      </c>
      <c r="AI577">
        <v>0</v>
      </c>
      <c r="AJ577">
        <v>0</v>
      </c>
      <c r="AK577" t="e">
        <f t="shared" si="221"/>
        <v>#DIV/0!</v>
      </c>
      <c r="AL577">
        <v>0</v>
      </c>
      <c r="AM577">
        <v>0</v>
      </c>
      <c r="AN577">
        <v>0</v>
      </c>
      <c r="AO577">
        <v>0</v>
      </c>
      <c r="AP577">
        <v>0</v>
      </c>
      <c r="AQ577" t="e">
        <f t="shared" si="222"/>
        <v>#DIV/0!</v>
      </c>
      <c r="AR577">
        <v>0</v>
      </c>
      <c r="AS577">
        <v>0</v>
      </c>
      <c r="AT577">
        <v>0</v>
      </c>
      <c r="AU577">
        <v>0</v>
      </c>
      <c r="AV577">
        <v>0</v>
      </c>
      <c r="AW577" t="e">
        <f t="shared" si="223"/>
        <v>#DIV/0!</v>
      </c>
      <c r="AX577">
        <v>0</v>
      </c>
      <c r="AY577">
        <v>0</v>
      </c>
      <c r="AZ577">
        <v>0</v>
      </c>
      <c r="BA577">
        <v>0</v>
      </c>
      <c r="BB577">
        <v>0</v>
      </c>
      <c r="BC577" t="e">
        <f t="shared" si="224"/>
        <v>#DIV/0!</v>
      </c>
      <c r="BD577">
        <v>0</v>
      </c>
      <c r="BE577">
        <v>0</v>
      </c>
      <c r="BF577">
        <v>0</v>
      </c>
      <c r="BG577">
        <v>0</v>
      </c>
      <c r="BH577">
        <v>0</v>
      </c>
      <c r="BI577" t="e">
        <f t="shared" si="225"/>
        <v>#DIV/0!</v>
      </c>
      <c r="BJ577">
        <v>0</v>
      </c>
      <c r="BK577">
        <v>0</v>
      </c>
      <c r="BL577">
        <v>0</v>
      </c>
      <c r="BM577">
        <v>0</v>
      </c>
      <c r="BN577">
        <v>0</v>
      </c>
      <c r="BO577" t="e">
        <f t="shared" si="226"/>
        <v>#DIV/0!</v>
      </c>
      <c r="BP577">
        <v>0</v>
      </c>
      <c r="BQ577">
        <v>0</v>
      </c>
      <c r="BR577">
        <v>0</v>
      </c>
      <c r="BS577">
        <v>0</v>
      </c>
      <c r="BT577">
        <v>0</v>
      </c>
      <c r="BU577" t="e">
        <f t="shared" si="227"/>
        <v>#DIV/0!</v>
      </c>
      <c r="BV577">
        <v>0</v>
      </c>
    </row>
    <row r="578" spans="2:74">
      <c r="B578" t="s">
        <v>248</v>
      </c>
      <c r="C578">
        <v>0</v>
      </c>
      <c r="D578">
        <v>0</v>
      </c>
      <c r="E578">
        <v>0</v>
      </c>
      <c r="F578">
        <v>0</v>
      </c>
      <c r="G578" t="e">
        <f t="shared" si="216"/>
        <v>#DIV/0!</v>
      </c>
      <c r="H578">
        <v>0</v>
      </c>
      <c r="I578">
        <v>0</v>
      </c>
      <c r="J578">
        <v>0</v>
      </c>
      <c r="K578">
        <v>0</v>
      </c>
      <c r="L578">
        <v>0</v>
      </c>
      <c r="M578" t="e">
        <f t="shared" si="217"/>
        <v>#DIV/0!</v>
      </c>
      <c r="N578">
        <v>0</v>
      </c>
      <c r="O578">
        <v>0</v>
      </c>
      <c r="P578">
        <v>0</v>
      </c>
      <c r="Q578">
        <v>0</v>
      </c>
      <c r="R578">
        <v>0</v>
      </c>
      <c r="S578" t="e">
        <f t="shared" si="218"/>
        <v>#DIV/0!</v>
      </c>
      <c r="T578">
        <v>0</v>
      </c>
      <c r="U578">
        <v>0</v>
      </c>
      <c r="V578">
        <v>0</v>
      </c>
      <c r="W578">
        <v>0</v>
      </c>
      <c r="X578">
        <v>0</v>
      </c>
      <c r="Y578" t="e">
        <f t="shared" si="219"/>
        <v>#DIV/0!</v>
      </c>
      <c r="Z578">
        <v>0</v>
      </c>
      <c r="AA578">
        <v>0</v>
      </c>
      <c r="AB578">
        <v>0</v>
      </c>
      <c r="AC578">
        <v>0</v>
      </c>
      <c r="AD578">
        <v>0</v>
      </c>
      <c r="AE578" t="e">
        <f t="shared" si="220"/>
        <v>#DIV/0!</v>
      </c>
      <c r="AF578">
        <v>0</v>
      </c>
      <c r="AG578">
        <v>0</v>
      </c>
      <c r="AH578">
        <v>0</v>
      </c>
      <c r="AI578">
        <v>0</v>
      </c>
      <c r="AJ578">
        <v>0</v>
      </c>
      <c r="AK578" t="e">
        <f t="shared" si="221"/>
        <v>#DIV/0!</v>
      </c>
      <c r="AL578">
        <v>0</v>
      </c>
      <c r="AM578">
        <v>0</v>
      </c>
      <c r="AN578">
        <v>0</v>
      </c>
      <c r="AO578">
        <v>0</v>
      </c>
      <c r="AP578">
        <v>0</v>
      </c>
      <c r="AQ578" t="e">
        <f t="shared" si="222"/>
        <v>#DIV/0!</v>
      </c>
      <c r="AR578">
        <v>0</v>
      </c>
      <c r="AS578">
        <v>0</v>
      </c>
      <c r="AT578">
        <v>0</v>
      </c>
      <c r="AU578">
        <v>0</v>
      </c>
      <c r="AV578">
        <v>0</v>
      </c>
      <c r="AW578" t="e">
        <f t="shared" si="223"/>
        <v>#DIV/0!</v>
      </c>
      <c r="AX578">
        <v>0</v>
      </c>
      <c r="AY578">
        <v>0</v>
      </c>
      <c r="AZ578">
        <v>0</v>
      </c>
      <c r="BA578">
        <v>0</v>
      </c>
      <c r="BB578">
        <v>0</v>
      </c>
      <c r="BC578" t="e">
        <f t="shared" si="224"/>
        <v>#DIV/0!</v>
      </c>
      <c r="BD578">
        <v>0</v>
      </c>
      <c r="BE578">
        <v>0</v>
      </c>
      <c r="BF578">
        <v>0</v>
      </c>
      <c r="BG578">
        <v>0</v>
      </c>
      <c r="BH578">
        <v>0</v>
      </c>
      <c r="BI578" t="e">
        <f t="shared" si="225"/>
        <v>#DIV/0!</v>
      </c>
      <c r="BJ578">
        <v>0</v>
      </c>
      <c r="BK578">
        <v>0</v>
      </c>
      <c r="BL578">
        <v>0</v>
      </c>
      <c r="BM578">
        <v>0</v>
      </c>
      <c r="BN578">
        <v>0</v>
      </c>
      <c r="BO578" t="e">
        <f t="shared" si="226"/>
        <v>#DIV/0!</v>
      </c>
      <c r="BP578">
        <v>0</v>
      </c>
      <c r="BQ578">
        <v>0</v>
      </c>
      <c r="BR578">
        <v>0</v>
      </c>
      <c r="BS578">
        <v>0</v>
      </c>
      <c r="BT578">
        <v>0</v>
      </c>
      <c r="BU578" t="e">
        <f t="shared" si="227"/>
        <v>#DIV/0!</v>
      </c>
      <c r="BV578">
        <v>0</v>
      </c>
    </row>
    <row r="579" spans="2:74">
      <c r="B579" t="s">
        <v>249</v>
      </c>
      <c r="C579">
        <v>0</v>
      </c>
      <c r="D579">
        <v>0</v>
      </c>
      <c r="E579">
        <v>0</v>
      </c>
      <c r="F579">
        <v>0</v>
      </c>
      <c r="G579" t="e">
        <f t="shared" si="216"/>
        <v>#DIV/0!</v>
      </c>
      <c r="H579">
        <v>0</v>
      </c>
      <c r="I579">
        <v>0</v>
      </c>
      <c r="J579">
        <v>0</v>
      </c>
      <c r="K579">
        <v>0</v>
      </c>
      <c r="L579">
        <v>0</v>
      </c>
      <c r="M579" t="e">
        <f t="shared" si="217"/>
        <v>#DIV/0!</v>
      </c>
      <c r="N579">
        <v>0</v>
      </c>
      <c r="O579">
        <v>0</v>
      </c>
      <c r="P579">
        <v>0</v>
      </c>
      <c r="Q579">
        <v>0</v>
      </c>
      <c r="R579">
        <v>0</v>
      </c>
      <c r="S579" t="e">
        <f t="shared" si="218"/>
        <v>#DIV/0!</v>
      </c>
      <c r="T579">
        <v>0</v>
      </c>
      <c r="U579">
        <v>0</v>
      </c>
      <c r="V579">
        <v>0</v>
      </c>
      <c r="W579">
        <v>0</v>
      </c>
      <c r="X579">
        <v>0</v>
      </c>
      <c r="Y579" t="e">
        <f t="shared" si="219"/>
        <v>#DIV/0!</v>
      </c>
      <c r="Z579">
        <v>0</v>
      </c>
      <c r="AA579">
        <v>0</v>
      </c>
      <c r="AB579">
        <v>0</v>
      </c>
      <c r="AC579">
        <v>0</v>
      </c>
      <c r="AD579">
        <v>0</v>
      </c>
      <c r="AE579" t="e">
        <f t="shared" si="220"/>
        <v>#DIV/0!</v>
      </c>
      <c r="AF579">
        <v>0</v>
      </c>
      <c r="AG579">
        <v>0</v>
      </c>
      <c r="AH579">
        <v>0</v>
      </c>
      <c r="AI579">
        <v>0</v>
      </c>
      <c r="AJ579">
        <v>0</v>
      </c>
      <c r="AK579" t="e">
        <f t="shared" si="221"/>
        <v>#DIV/0!</v>
      </c>
      <c r="AL579">
        <v>0</v>
      </c>
      <c r="AM579">
        <v>0</v>
      </c>
      <c r="AN579">
        <v>0</v>
      </c>
      <c r="AO579">
        <v>0</v>
      </c>
      <c r="AP579">
        <v>0</v>
      </c>
      <c r="AQ579" t="e">
        <f t="shared" si="222"/>
        <v>#DIV/0!</v>
      </c>
      <c r="AR579">
        <v>0</v>
      </c>
      <c r="AS579">
        <v>0</v>
      </c>
      <c r="AT579">
        <v>0</v>
      </c>
      <c r="AU579">
        <v>0</v>
      </c>
      <c r="AV579">
        <v>0</v>
      </c>
      <c r="AW579" t="e">
        <f t="shared" si="223"/>
        <v>#DIV/0!</v>
      </c>
      <c r="AX579">
        <v>0</v>
      </c>
      <c r="AY579">
        <v>0</v>
      </c>
      <c r="AZ579">
        <v>0</v>
      </c>
      <c r="BA579">
        <v>0</v>
      </c>
      <c r="BB579">
        <v>0</v>
      </c>
      <c r="BC579" t="e">
        <f t="shared" si="224"/>
        <v>#DIV/0!</v>
      </c>
      <c r="BD579">
        <v>0</v>
      </c>
      <c r="BE579">
        <v>0</v>
      </c>
      <c r="BF579">
        <v>0</v>
      </c>
      <c r="BG579">
        <v>0</v>
      </c>
      <c r="BH579">
        <v>0</v>
      </c>
      <c r="BI579" t="e">
        <f t="shared" si="225"/>
        <v>#DIV/0!</v>
      </c>
      <c r="BJ579">
        <v>0</v>
      </c>
      <c r="BK579">
        <v>0</v>
      </c>
      <c r="BL579">
        <v>0</v>
      </c>
      <c r="BM579">
        <v>0</v>
      </c>
      <c r="BN579">
        <v>0</v>
      </c>
      <c r="BO579" t="e">
        <f t="shared" si="226"/>
        <v>#DIV/0!</v>
      </c>
      <c r="BP579">
        <v>0</v>
      </c>
      <c r="BQ579">
        <v>0</v>
      </c>
      <c r="BR579">
        <v>0</v>
      </c>
      <c r="BS579">
        <v>0</v>
      </c>
      <c r="BT579">
        <v>0</v>
      </c>
      <c r="BU579" t="e">
        <f t="shared" si="227"/>
        <v>#DIV/0!</v>
      </c>
      <c r="BV579">
        <v>0</v>
      </c>
    </row>
    <row r="580" spans="2:74">
      <c r="B580" t="s">
        <v>773</v>
      </c>
      <c r="C580">
        <v>0</v>
      </c>
      <c r="D580">
        <v>0</v>
      </c>
      <c r="E580">
        <v>0</v>
      </c>
      <c r="F580">
        <v>0</v>
      </c>
      <c r="G580" t="e">
        <f t="shared" si="216"/>
        <v>#DIV/0!</v>
      </c>
      <c r="H580">
        <v>0</v>
      </c>
      <c r="I580">
        <v>0</v>
      </c>
      <c r="J580">
        <v>0</v>
      </c>
      <c r="K580">
        <v>0</v>
      </c>
      <c r="L580">
        <v>0</v>
      </c>
      <c r="M580" t="e">
        <f t="shared" si="217"/>
        <v>#DIV/0!</v>
      </c>
      <c r="N580">
        <v>0</v>
      </c>
      <c r="O580">
        <v>0</v>
      </c>
      <c r="P580">
        <v>0</v>
      </c>
      <c r="Q580">
        <v>0</v>
      </c>
      <c r="R580">
        <v>0</v>
      </c>
      <c r="S580" t="e">
        <f t="shared" si="218"/>
        <v>#DIV/0!</v>
      </c>
      <c r="T580">
        <v>0</v>
      </c>
      <c r="U580">
        <v>0</v>
      </c>
      <c r="V580">
        <v>0</v>
      </c>
      <c r="W580">
        <v>0</v>
      </c>
      <c r="X580">
        <v>0</v>
      </c>
      <c r="Y580" t="e">
        <f t="shared" si="219"/>
        <v>#DIV/0!</v>
      </c>
      <c r="Z580">
        <v>0</v>
      </c>
      <c r="AA580">
        <v>0</v>
      </c>
      <c r="AB580">
        <v>0</v>
      </c>
      <c r="AC580">
        <v>0</v>
      </c>
      <c r="AD580">
        <v>0</v>
      </c>
      <c r="AE580" t="e">
        <f t="shared" si="220"/>
        <v>#DIV/0!</v>
      </c>
      <c r="AF580">
        <v>0</v>
      </c>
      <c r="AG580">
        <v>0</v>
      </c>
      <c r="AH580">
        <v>0</v>
      </c>
      <c r="AI580">
        <v>0</v>
      </c>
      <c r="AJ580">
        <v>0</v>
      </c>
      <c r="AK580" t="e">
        <f t="shared" si="221"/>
        <v>#DIV/0!</v>
      </c>
      <c r="AL580">
        <v>0</v>
      </c>
      <c r="AM580">
        <v>0</v>
      </c>
      <c r="AN580">
        <v>0</v>
      </c>
      <c r="AO580">
        <v>0</v>
      </c>
      <c r="AP580">
        <v>0</v>
      </c>
      <c r="AQ580" t="e">
        <f t="shared" si="222"/>
        <v>#DIV/0!</v>
      </c>
      <c r="AR580">
        <v>0</v>
      </c>
      <c r="AS580">
        <v>0</v>
      </c>
      <c r="AT580">
        <v>0</v>
      </c>
      <c r="AU580">
        <v>0</v>
      </c>
      <c r="AV580">
        <v>0</v>
      </c>
      <c r="AW580" t="e">
        <f t="shared" si="223"/>
        <v>#DIV/0!</v>
      </c>
      <c r="AX580">
        <v>0</v>
      </c>
      <c r="AY580">
        <v>0</v>
      </c>
      <c r="AZ580">
        <v>0</v>
      </c>
      <c r="BA580">
        <v>0</v>
      </c>
      <c r="BB580">
        <v>0</v>
      </c>
      <c r="BC580" t="e">
        <f t="shared" si="224"/>
        <v>#DIV/0!</v>
      </c>
      <c r="BD580">
        <v>0</v>
      </c>
      <c r="BE580">
        <v>0</v>
      </c>
      <c r="BF580">
        <v>0</v>
      </c>
      <c r="BG580">
        <v>0</v>
      </c>
      <c r="BH580">
        <v>0</v>
      </c>
      <c r="BI580" t="e">
        <f t="shared" si="225"/>
        <v>#DIV/0!</v>
      </c>
      <c r="BJ580">
        <v>0</v>
      </c>
      <c r="BK580">
        <v>0</v>
      </c>
      <c r="BL580">
        <v>0</v>
      </c>
      <c r="BM580">
        <v>0</v>
      </c>
      <c r="BN580">
        <v>0</v>
      </c>
      <c r="BO580" t="e">
        <f t="shared" si="226"/>
        <v>#DIV/0!</v>
      </c>
      <c r="BP580">
        <v>0</v>
      </c>
      <c r="BQ580">
        <v>0</v>
      </c>
      <c r="BR580">
        <v>0</v>
      </c>
      <c r="BS580">
        <v>0</v>
      </c>
      <c r="BT580">
        <v>0</v>
      </c>
      <c r="BU580" t="e">
        <f t="shared" si="227"/>
        <v>#DIV/0!</v>
      </c>
      <c r="BV580">
        <v>0</v>
      </c>
    </row>
    <row r="581" spans="2:74">
      <c r="B581" t="s">
        <v>250</v>
      </c>
      <c r="C581">
        <v>0</v>
      </c>
      <c r="D581">
        <v>0</v>
      </c>
      <c r="E581">
        <v>0</v>
      </c>
      <c r="F581">
        <v>0</v>
      </c>
      <c r="G581" t="e">
        <f t="shared" si="216"/>
        <v>#DIV/0!</v>
      </c>
      <c r="H581">
        <v>0</v>
      </c>
      <c r="I581">
        <v>0</v>
      </c>
      <c r="J581">
        <v>0</v>
      </c>
      <c r="K581">
        <v>0</v>
      </c>
      <c r="L581">
        <v>0</v>
      </c>
      <c r="M581" t="e">
        <f t="shared" si="217"/>
        <v>#DIV/0!</v>
      </c>
      <c r="N581">
        <v>0</v>
      </c>
      <c r="O581">
        <v>0</v>
      </c>
      <c r="P581">
        <v>0</v>
      </c>
      <c r="Q581">
        <v>0</v>
      </c>
      <c r="R581">
        <v>0</v>
      </c>
      <c r="S581" t="e">
        <f t="shared" si="218"/>
        <v>#DIV/0!</v>
      </c>
      <c r="T581">
        <v>0</v>
      </c>
      <c r="U581">
        <v>0</v>
      </c>
      <c r="V581">
        <v>0</v>
      </c>
      <c r="W581">
        <v>0</v>
      </c>
      <c r="X581">
        <v>0</v>
      </c>
      <c r="Y581" t="e">
        <f t="shared" si="219"/>
        <v>#DIV/0!</v>
      </c>
      <c r="Z581">
        <v>0</v>
      </c>
      <c r="AA581">
        <v>0</v>
      </c>
      <c r="AB581">
        <v>0</v>
      </c>
      <c r="AC581">
        <v>0</v>
      </c>
      <c r="AD581">
        <v>0</v>
      </c>
      <c r="AE581" t="e">
        <f t="shared" si="220"/>
        <v>#DIV/0!</v>
      </c>
      <c r="AF581">
        <v>0</v>
      </c>
      <c r="AG581">
        <v>0</v>
      </c>
      <c r="AH581">
        <v>0</v>
      </c>
      <c r="AI581">
        <v>0</v>
      </c>
      <c r="AJ581">
        <v>0</v>
      </c>
      <c r="AK581" t="e">
        <f t="shared" si="221"/>
        <v>#DIV/0!</v>
      </c>
      <c r="AL581">
        <v>0</v>
      </c>
      <c r="AM581">
        <v>0</v>
      </c>
      <c r="AN581">
        <v>0</v>
      </c>
      <c r="AO581">
        <v>0</v>
      </c>
      <c r="AP581">
        <v>0</v>
      </c>
      <c r="AQ581" t="e">
        <f t="shared" si="222"/>
        <v>#DIV/0!</v>
      </c>
      <c r="AR581">
        <v>0</v>
      </c>
      <c r="AS581">
        <v>0</v>
      </c>
      <c r="AT581">
        <v>0</v>
      </c>
      <c r="AU581">
        <v>0</v>
      </c>
      <c r="AV581">
        <v>0</v>
      </c>
      <c r="AW581" t="e">
        <f t="shared" si="223"/>
        <v>#DIV/0!</v>
      </c>
      <c r="AX581">
        <v>0</v>
      </c>
      <c r="AY581">
        <v>0</v>
      </c>
      <c r="AZ581">
        <v>0</v>
      </c>
      <c r="BA581">
        <v>0</v>
      </c>
      <c r="BB581">
        <v>0</v>
      </c>
      <c r="BC581" t="e">
        <f t="shared" si="224"/>
        <v>#DIV/0!</v>
      </c>
      <c r="BD581">
        <v>0</v>
      </c>
      <c r="BE581">
        <v>0</v>
      </c>
      <c r="BF581">
        <v>0</v>
      </c>
      <c r="BG581">
        <v>0</v>
      </c>
      <c r="BH581">
        <v>0</v>
      </c>
      <c r="BI581" t="e">
        <f t="shared" si="225"/>
        <v>#DIV/0!</v>
      </c>
      <c r="BJ581">
        <v>0</v>
      </c>
      <c r="BK581">
        <v>0</v>
      </c>
      <c r="BL581">
        <v>0</v>
      </c>
      <c r="BM581">
        <v>0</v>
      </c>
      <c r="BN581">
        <v>0</v>
      </c>
      <c r="BO581" t="e">
        <f t="shared" si="226"/>
        <v>#DIV/0!</v>
      </c>
      <c r="BP581">
        <v>0</v>
      </c>
      <c r="BQ581">
        <v>0</v>
      </c>
      <c r="BR581">
        <v>0</v>
      </c>
      <c r="BS581">
        <v>0</v>
      </c>
      <c r="BT581">
        <v>0</v>
      </c>
      <c r="BU581" t="e">
        <f t="shared" si="227"/>
        <v>#DIV/0!</v>
      </c>
      <c r="BV581">
        <v>0</v>
      </c>
    </row>
    <row r="582" spans="2:74">
      <c r="B582" t="s">
        <v>251</v>
      </c>
      <c r="C582">
        <v>0</v>
      </c>
      <c r="D582">
        <v>0</v>
      </c>
      <c r="E582">
        <v>0</v>
      </c>
      <c r="F582">
        <v>0</v>
      </c>
      <c r="G582" t="e">
        <f t="shared" si="216"/>
        <v>#DIV/0!</v>
      </c>
      <c r="H582">
        <v>0</v>
      </c>
      <c r="I582">
        <v>0</v>
      </c>
      <c r="J582">
        <v>0</v>
      </c>
      <c r="K582">
        <v>0</v>
      </c>
      <c r="L582">
        <v>0</v>
      </c>
      <c r="M582" t="e">
        <f t="shared" si="217"/>
        <v>#DIV/0!</v>
      </c>
      <c r="N582">
        <v>0</v>
      </c>
      <c r="O582">
        <v>0</v>
      </c>
      <c r="P582">
        <v>0</v>
      </c>
      <c r="Q582">
        <v>0</v>
      </c>
      <c r="R582">
        <v>0</v>
      </c>
      <c r="S582" t="e">
        <f t="shared" si="218"/>
        <v>#DIV/0!</v>
      </c>
      <c r="T582">
        <v>0</v>
      </c>
      <c r="U582">
        <v>0</v>
      </c>
      <c r="V582">
        <v>0</v>
      </c>
      <c r="W582">
        <v>0</v>
      </c>
      <c r="X582">
        <v>0</v>
      </c>
      <c r="Y582" t="e">
        <f t="shared" si="219"/>
        <v>#DIV/0!</v>
      </c>
      <c r="Z582">
        <v>0</v>
      </c>
      <c r="AA582">
        <v>0</v>
      </c>
      <c r="AB582">
        <v>0</v>
      </c>
      <c r="AC582">
        <v>0</v>
      </c>
      <c r="AD582">
        <v>0</v>
      </c>
      <c r="AE582" t="e">
        <f t="shared" si="220"/>
        <v>#DIV/0!</v>
      </c>
      <c r="AF582">
        <v>0</v>
      </c>
      <c r="AG582">
        <v>0</v>
      </c>
      <c r="AH582">
        <v>0</v>
      </c>
      <c r="AI582">
        <v>0</v>
      </c>
      <c r="AJ582">
        <v>0</v>
      </c>
      <c r="AK582" t="e">
        <f t="shared" si="221"/>
        <v>#DIV/0!</v>
      </c>
      <c r="AL582">
        <v>0</v>
      </c>
      <c r="AM582">
        <v>0</v>
      </c>
      <c r="AN582">
        <v>0</v>
      </c>
      <c r="AO582">
        <v>0</v>
      </c>
      <c r="AP582">
        <v>0</v>
      </c>
      <c r="AQ582" t="e">
        <f t="shared" si="222"/>
        <v>#DIV/0!</v>
      </c>
      <c r="AR582">
        <v>0</v>
      </c>
      <c r="AS582">
        <v>0</v>
      </c>
      <c r="AT582">
        <v>0</v>
      </c>
      <c r="AU582">
        <v>0</v>
      </c>
      <c r="AV582">
        <v>0</v>
      </c>
      <c r="AW582" t="e">
        <f t="shared" si="223"/>
        <v>#DIV/0!</v>
      </c>
      <c r="AX582">
        <v>0</v>
      </c>
      <c r="AY582">
        <v>0</v>
      </c>
      <c r="AZ582">
        <v>0</v>
      </c>
      <c r="BA582">
        <v>0</v>
      </c>
      <c r="BB582">
        <v>0</v>
      </c>
      <c r="BC582" t="e">
        <f t="shared" si="224"/>
        <v>#DIV/0!</v>
      </c>
      <c r="BD582">
        <v>0</v>
      </c>
      <c r="BE582">
        <v>0</v>
      </c>
      <c r="BF582">
        <v>0</v>
      </c>
      <c r="BG582">
        <v>0</v>
      </c>
      <c r="BH582">
        <v>0</v>
      </c>
      <c r="BI582" t="e">
        <f t="shared" si="225"/>
        <v>#DIV/0!</v>
      </c>
      <c r="BJ582">
        <v>0</v>
      </c>
      <c r="BK582">
        <v>0</v>
      </c>
      <c r="BL582">
        <v>0</v>
      </c>
      <c r="BM582">
        <v>0</v>
      </c>
      <c r="BN582">
        <v>0</v>
      </c>
      <c r="BO582" t="e">
        <f t="shared" si="226"/>
        <v>#DIV/0!</v>
      </c>
      <c r="BP582">
        <v>0</v>
      </c>
      <c r="BQ582">
        <v>0</v>
      </c>
      <c r="BR582">
        <v>0</v>
      </c>
      <c r="BS582">
        <v>0</v>
      </c>
      <c r="BT582">
        <v>0</v>
      </c>
      <c r="BU582" t="e">
        <f t="shared" si="227"/>
        <v>#DIV/0!</v>
      </c>
      <c r="BV582">
        <v>0</v>
      </c>
    </row>
    <row r="583" spans="2:74">
      <c r="B583" t="s">
        <v>252</v>
      </c>
      <c r="C583">
        <v>0</v>
      </c>
      <c r="D583">
        <v>0</v>
      </c>
      <c r="E583">
        <v>0</v>
      </c>
      <c r="F583">
        <v>0</v>
      </c>
      <c r="G583" t="e">
        <f t="shared" si="216"/>
        <v>#DIV/0!</v>
      </c>
      <c r="H583">
        <v>0</v>
      </c>
      <c r="I583">
        <v>0</v>
      </c>
      <c r="J583">
        <v>0</v>
      </c>
      <c r="K583">
        <v>0</v>
      </c>
      <c r="L583">
        <v>0</v>
      </c>
      <c r="M583" t="e">
        <f t="shared" si="217"/>
        <v>#DIV/0!</v>
      </c>
      <c r="N583">
        <v>0</v>
      </c>
      <c r="O583">
        <v>0</v>
      </c>
      <c r="P583">
        <v>0</v>
      </c>
      <c r="Q583">
        <v>0</v>
      </c>
      <c r="R583">
        <v>0</v>
      </c>
      <c r="S583" t="e">
        <f t="shared" si="218"/>
        <v>#DIV/0!</v>
      </c>
      <c r="T583">
        <v>0</v>
      </c>
      <c r="U583">
        <v>0</v>
      </c>
      <c r="V583">
        <v>0</v>
      </c>
      <c r="W583">
        <v>0</v>
      </c>
      <c r="X583">
        <v>0</v>
      </c>
      <c r="Y583" t="e">
        <f t="shared" si="219"/>
        <v>#DIV/0!</v>
      </c>
      <c r="Z583">
        <v>0</v>
      </c>
      <c r="AA583">
        <v>0</v>
      </c>
      <c r="AB583">
        <v>0</v>
      </c>
      <c r="AC583">
        <v>0</v>
      </c>
      <c r="AD583">
        <v>0</v>
      </c>
      <c r="AE583" t="e">
        <f t="shared" si="220"/>
        <v>#DIV/0!</v>
      </c>
      <c r="AF583">
        <v>0</v>
      </c>
      <c r="AG583">
        <v>0</v>
      </c>
      <c r="AH583">
        <v>0</v>
      </c>
      <c r="AI583">
        <v>0</v>
      </c>
      <c r="AJ583">
        <v>0</v>
      </c>
      <c r="AK583" t="e">
        <f t="shared" si="221"/>
        <v>#DIV/0!</v>
      </c>
      <c r="AL583">
        <v>0</v>
      </c>
      <c r="AM583">
        <v>0</v>
      </c>
      <c r="AN583">
        <v>0</v>
      </c>
      <c r="AO583">
        <v>0</v>
      </c>
      <c r="AP583">
        <v>0</v>
      </c>
      <c r="AQ583" t="e">
        <f t="shared" si="222"/>
        <v>#DIV/0!</v>
      </c>
      <c r="AR583">
        <v>0</v>
      </c>
      <c r="AS583">
        <v>0</v>
      </c>
      <c r="AT583">
        <v>0</v>
      </c>
      <c r="AU583">
        <v>0</v>
      </c>
      <c r="AV583">
        <v>0</v>
      </c>
      <c r="AW583" t="e">
        <f t="shared" si="223"/>
        <v>#DIV/0!</v>
      </c>
      <c r="AX583">
        <v>0</v>
      </c>
      <c r="AY583">
        <v>0</v>
      </c>
      <c r="AZ583">
        <v>0</v>
      </c>
      <c r="BA583">
        <v>0</v>
      </c>
      <c r="BB583">
        <v>0</v>
      </c>
      <c r="BC583" t="e">
        <f t="shared" si="224"/>
        <v>#DIV/0!</v>
      </c>
      <c r="BD583">
        <v>0</v>
      </c>
      <c r="BE583">
        <v>0</v>
      </c>
      <c r="BF583">
        <v>0</v>
      </c>
      <c r="BG583">
        <v>0</v>
      </c>
      <c r="BH583">
        <v>0</v>
      </c>
      <c r="BI583" t="e">
        <f t="shared" si="225"/>
        <v>#DIV/0!</v>
      </c>
      <c r="BJ583">
        <v>0</v>
      </c>
      <c r="BK583">
        <v>0</v>
      </c>
      <c r="BL583">
        <v>0</v>
      </c>
      <c r="BM583">
        <v>0</v>
      </c>
      <c r="BN583">
        <v>0</v>
      </c>
      <c r="BO583" t="e">
        <f t="shared" si="226"/>
        <v>#DIV/0!</v>
      </c>
      <c r="BP583">
        <v>0</v>
      </c>
      <c r="BQ583">
        <v>0</v>
      </c>
      <c r="BR583">
        <v>0</v>
      </c>
      <c r="BS583">
        <v>0</v>
      </c>
      <c r="BT583">
        <v>0</v>
      </c>
      <c r="BU583" t="e">
        <f t="shared" si="227"/>
        <v>#DIV/0!</v>
      </c>
      <c r="BV583">
        <v>0</v>
      </c>
    </row>
    <row r="584" spans="2:74">
      <c r="B584" t="s">
        <v>254</v>
      </c>
      <c r="C584">
        <v>0</v>
      </c>
      <c r="D584">
        <v>0</v>
      </c>
      <c r="E584">
        <v>0</v>
      </c>
      <c r="F584">
        <v>0</v>
      </c>
      <c r="G584" t="e">
        <f t="shared" si="216"/>
        <v>#DIV/0!</v>
      </c>
      <c r="H584">
        <v>0</v>
      </c>
      <c r="I584">
        <v>0</v>
      </c>
      <c r="J584">
        <v>0</v>
      </c>
      <c r="K584">
        <v>0</v>
      </c>
      <c r="L584">
        <v>0</v>
      </c>
      <c r="M584" t="e">
        <f t="shared" si="217"/>
        <v>#DIV/0!</v>
      </c>
      <c r="N584">
        <v>0</v>
      </c>
      <c r="O584">
        <v>0</v>
      </c>
      <c r="P584">
        <v>0</v>
      </c>
      <c r="Q584">
        <v>0</v>
      </c>
      <c r="R584">
        <v>0</v>
      </c>
      <c r="S584" t="e">
        <f t="shared" si="218"/>
        <v>#DIV/0!</v>
      </c>
      <c r="T584">
        <v>0</v>
      </c>
      <c r="U584">
        <v>0</v>
      </c>
      <c r="V584">
        <v>0</v>
      </c>
      <c r="W584">
        <v>0</v>
      </c>
      <c r="X584">
        <v>0</v>
      </c>
      <c r="Y584" t="e">
        <f t="shared" si="219"/>
        <v>#DIV/0!</v>
      </c>
      <c r="Z584">
        <v>0</v>
      </c>
      <c r="AA584">
        <v>0</v>
      </c>
      <c r="AB584">
        <v>0</v>
      </c>
      <c r="AC584">
        <v>0</v>
      </c>
      <c r="AD584">
        <v>0</v>
      </c>
      <c r="AE584" t="e">
        <f t="shared" si="220"/>
        <v>#DIV/0!</v>
      </c>
      <c r="AF584">
        <v>0</v>
      </c>
      <c r="AG584">
        <v>0</v>
      </c>
      <c r="AH584">
        <v>0</v>
      </c>
      <c r="AI584">
        <v>0</v>
      </c>
      <c r="AJ584">
        <v>0</v>
      </c>
      <c r="AK584" t="e">
        <f t="shared" si="221"/>
        <v>#DIV/0!</v>
      </c>
      <c r="AL584">
        <v>0</v>
      </c>
      <c r="AM584">
        <v>0</v>
      </c>
      <c r="AN584">
        <v>0</v>
      </c>
      <c r="AO584">
        <v>0</v>
      </c>
      <c r="AP584">
        <v>0</v>
      </c>
      <c r="AQ584" t="e">
        <f t="shared" si="222"/>
        <v>#DIV/0!</v>
      </c>
      <c r="AR584">
        <v>0</v>
      </c>
      <c r="AS584">
        <v>0</v>
      </c>
      <c r="AT584">
        <v>0</v>
      </c>
      <c r="AU584">
        <v>0</v>
      </c>
      <c r="AV584">
        <v>0</v>
      </c>
      <c r="AW584" t="e">
        <f t="shared" si="223"/>
        <v>#DIV/0!</v>
      </c>
      <c r="AX584">
        <v>0</v>
      </c>
      <c r="AY584">
        <v>0</v>
      </c>
      <c r="AZ584">
        <v>0</v>
      </c>
      <c r="BA584">
        <v>0</v>
      </c>
      <c r="BB584">
        <v>0</v>
      </c>
      <c r="BC584" t="e">
        <f t="shared" si="224"/>
        <v>#DIV/0!</v>
      </c>
      <c r="BD584">
        <v>0</v>
      </c>
      <c r="BE584">
        <v>0</v>
      </c>
      <c r="BF584">
        <v>0</v>
      </c>
      <c r="BG584">
        <v>0</v>
      </c>
      <c r="BH584">
        <v>0</v>
      </c>
      <c r="BI584" t="e">
        <f t="shared" si="225"/>
        <v>#DIV/0!</v>
      </c>
      <c r="BJ584">
        <v>0</v>
      </c>
      <c r="BK584">
        <v>0</v>
      </c>
      <c r="BL584">
        <v>0</v>
      </c>
      <c r="BM584">
        <v>0</v>
      </c>
      <c r="BN584">
        <v>0</v>
      </c>
      <c r="BO584" t="e">
        <f t="shared" si="226"/>
        <v>#DIV/0!</v>
      </c>
      <c r="BP584">
        <v>0</v>
      </c>
      <c r="BQ584">
        <v>0</v>
      </c>
      <c r="BR584">
        <v>0</v>
      </c>
      <c r="BS584">
        <v>0</v>
      </c>
      <c r="BT584">
        <v>0</v>
      </c>
      <c r="BU584" t="e">
        <f t="shared" si="227"/>
        <v>#DIV/0!</v>
      </c>
      <c r="BV584">
        <v>0</v>
      </c>
    </row>
    <row r="585" spans="2:74">
      <c r="B585" t="s">
        <v>774</v>
      </c>
      <c r="C585">
        <v>0</v>
      </c>
      <c r="D585">
        <v>0</v>
      </c>
      <c r="E585">
        <v>0</v>
      </c>
      <c r="F585">
        <v>0</v>
      </c>
      <c r="G585" t="e">
        <f t="shared" si="216"/>
        <v>#DIV/0!</v>
      </c>
      <c r="H585">
        <v>0</v>
      </c>
      <c r="I585">
        <v>0</v>
      </c>
      <c r="J585">
        <v>0</v>
      </c>
      <c r="K585">
        <v>0</v>
      </c>
      <c r="L585">
        <v>0</v>
      </c>
      <c r="M585" t="e">
        <f t="shared" si="217"/>
        <v>#DIV/0!</v>
      </c>
      <c r="N585">
        <v>0</v>
      </c>
      <c r="O585">
        <v>0</v>
      </c>
      <c r="P585">
        <v>0</v>
      </c>
      <c r="Q585">
        <v>0</v>
      </c>
      <c r="R585">
        <v>0</v>
      </c>
      <c r="S585" t="e">
        <f t="shared" si="218"/>
        <v>#DIV/0!</v>
      </c>
      <c r="T585">
        <v>0</v>
      </c>
      <c r="U585">
        <v>0</v>
      </c>
      <c r="V585">
        <v>0</v>
      </c>
      <c r="W585">
        <v>0</v>
      </c>
      <c r="X585">
        <v>0</v>
      </c>
      <c r="Y585" t="e">
        <f t="shared" si="219"/>
        <v>#DIV/0!</v>
      </c>
      <c r="Z585">
        <v>0</v>
      </c>
      <c r="AA585">
        <v>0</v>
      </c>
      <c r="AB585">
        <v>0</v>
      </c>
      <c r="AC585">
        <v>0</v>
      </c>
      <c r="AD585">
        <v>0</v>
      </c>
      <c r="AE585" t="e">
        <f t="shared" si="220"/>
        <v>#DIV/0!</v>
      </c>
      <c r="AF585">
        <v>0</v>
      </c>
      <c r="AG585">
        <v>0</v>
      </c>
      <c r="AH585">
        <v>0</v>
      </c>
      <c r="AI585">
        <v>0</v>
      </c>
      <c r="AJ585">
        <v>0</v>
      </c>
      <c r="AK585" t="e">
        <f t="shared" si="221"/>
        <v>#DIV/0!</v>
      </c>
      <c r="AL585">
        <v>0</v>
      </c>
      <c r="AM585">
        <v>0</v>
      </c>
      <c r="AN585">
        <v>0</v>
      </c>
      <c r="AO585">
        <v>0</v>
      </c>
      <c r="AP585">
        <v>0</v>
      </c>
      <c r="AQ585" t="e">
        <f t="shared" si="222"/>
        <v>#DIV/0!</v>
      </c>
      <c r="AR585">
        <v>0</v>
      </c>
      <c r="AS585">
        <v>0</v>
      </c>
      <c r="AT585">
        <v>0</v>
      </c>
      <c r="AU585">
        <v>0</v>
      </c>
      <c r="AV585">
        <v>0</v>
      </c>
      <c r="AW585" t="e">
        <f t="shared" si="223"/>
        <v>#DIV/0!</v>
      </c>
      <c r="AX585">
        <v>0</v>
      </c>
      <c r="AY585">
        <v>0</v>
      </c>
      <c r="AZ585">
        <v>0</v>
      </c>
      <c r="BA585">
        <v>0</v>
      </c>
      <c r="BB585">
        <v>0</v>
      </c>
      <c r="BC585" t="e">
        <f t="shared" si="224"/>
        <v>#DIV/0!</v>
      </c>
      <c r="BD585">
        <v>0</v>
      </c>
      <c r="BE585">
        <v>0</v>
      </c>
      <c r="BF585">
        <v>0</v>
      </c>
      <c r="BG585">
        <v>0</v>
      </c>
      <c r="BH585">
        <v>0</v>
      </c>
      <c r="BI585" t="e">
        <f t="shared" si="225"/>
        <v>#DIV/0!</v>
      </c>
      <c r="BJ585">
        <v>0</v>
      </c>
      <c r="BK585">
        <v>0</v>
      </c>
      <c r="BL585">
        <v>0</v>
      </c>
      <c r="BM585">
        <v>0</v>
      </c>
      <c r="BN585">
        <v>0</v>
      </c>
      <c r="BO585" t="e">
        <f t="shared" si="226"/>
        <v>#DIV/0!</v>
      </c>
      <c r="BP585">
        <v>0</v>
      </c>
      <c r="BQ585">
        <v>0</v>
      </c>
      <c r="BR585">
        <v>0</v>
      </c>
      <c r="BS585">
        <v>0</v>
      </c>
      <c r="BT585">
        <v>0</v>
      </c>
      <c r="BU585" t="e">
        <f t="shared" si="227"/>
        <v>#DIV/0!</v>
      </c>
      <c r="BV585">
        <v>0</v>
      </c>
    </row>
    <row r="586" spans="2:74">
      <c r="B586" t="s">
        <v>255</v>
      </c>
      <c r="C586">
        <v>0</v>
      </c>
      <c r="D586">
        <v>0</v>
      </c>
      <c r="E586">
        <v>0</v>
      </c>
      <c r="F586">
        <v>0</v>
      </c>
      <c r="G586" t="e">
        <f t="shared" si="216"/>
        <v>#DIV/0!</v>
      </c>
      <c r="H586">
        <v>0</v>
      </c>
      <c r="I586">
        <v>0</v>
      </c>
      <c r="J586">
        <v>0</v>
      </c>
      <c r="K586">
        <v>0</v>
      </c>
      <c r="L586">
        <v>0</v>
      </c>
      <c r="M586" t="e">
        <f t="shared" si="217"/>
        <v>#DIV/0!</v>
      </c>
      <c r="N586">
        <v>0</v>
      </c>
      <c r="O586">
        <v>0</v>
      </c>
      <c r="P586">
        <v>0</v>
      </c>
      <c r="Q586">
        <v>0</v>
      </c>
      <c r="R586">
        <v>0</v>
      </c>
      <c r="S586" t="e">
        <f t="shared" si="218"/>
        <v>#DIV/0!</v>
      </c>
      <c r="T586">
        <v>0</v>
      </c>
      <c r="U586">
        <v>0</v>
      </c>
      <c r="V586">
        <v>0</v>
      </c>
      <c r="W586">
        <v>0</v>
      </c>
      <c r="X586">
        <v>0</v>
      </c>
      <c r="Y586" t="e">
        <f t="shared" si="219"/>
        <v>#DIV/0!</v>
      </c>
      <c r="Z586">
        <v>0</v>
      </c>
      <c r="AA586">
        <v>0</v>
      </c>
      <c r="AB586">
        <v>0</v>
      </c>
      <c r="AC586">
        <v>0</v>
      </c>
      <c r="AD586">
        <v>0</v>
      </c>
      <c r="AE586" t="e">
        <f t="shared" si="220"/>
        <v>#DIV/0!</v>
      </c>
      <c r="AF586">
        <v>0</v>
      </c>
      <c r="AG586">
        <v>0</v>
      </c>
      <c r="AH586">
        <v>0</v>
      </c>
      <c r="AI586">
        <v>0</v>
      </c>
      <c r="AJ586">
        <v>0</v>
      </c>
      <c r="AK586" t="e">
        <f t="shared" si="221"/>
        <v>#DIV/0!</v>
      </c>
      <c r="AL586">
        <v>0</v>
      </c>
      <c r="AM586">
        <v>0</v>
      </c>
      <c r="AN586">
        <v>0</v>
      </c>
      <c r="AO586">
        <v>0</v>
      </c>
      <c r="AP586">
        <v>0</v>
      </c>
      <c r="AQ586" t="e">
        <f t="shared" si="222"/>
        <v>#DIV/0!</v>
      </c>
      <c r="AR586">
        <v>0</v>
      </c>
      <c r="AS586">
        <v>0</v>
      </c>
      <c r="AT586">
        <v>0</v>
      </c>
      <c r="AU586">
        <v>0</v>
      </c>
      <c r="AV586">
        <v>0</v>
      </c>
      <c r="AW586" t="e">
        <f t="shared" si="223"/>
        <v>#DIV/0!</v>
      </c>
      <c r="AX586">
        <v>0</v>
      </c>
      <c r="AY586">
        <v>0</v>
      </c>
      <c r="AZ586">
        <v>0</v>
      </c>
      <c r="BA586">
        <v>0</v>
      </c>
      <c r="BB586">
        <v>0</v>
      </c>
      <c r="BC586" t="e">
        <f t="shared" si="224"/>
        <v>#DIV/0!</v>
      </c>
      <c r="BD586">
        <v>0</v>
      </c>
      <c r="BE586">
        <v>0</v>
      </c>
      <c r="BF586">
        <v>0</v>
      </c>
      <c r="BG586">
        <v>0</v>
      </c>
      <c r="BH586">
        <v>0</v>
      </c>
      <c r="BI586" t="e">
        <f t="shared" si="225"/>
        <v>#DIV/0!</v>
      </c>
      <c r="BJ586">
        <v>0</v>
      </c>
      <c r="BK586">
        <v>0</v>
      </c>
      <c r="BL586">
        <v>0</v>
      </c>
      <c r="BM586">
        <v>0</v>
      </c>
      <c r="BN586">
        <v>0</v>
      </c>
      <c r="BO586" t="e">
        <f t="shared" si="226"/>
        <v>#DIV/0!</v>
      </c>
      <c r="BP586">
        <v>0</v>
      </c>
      <c r="BQ586">
        <v>0</v>
      </c>
      <c r="BR586">
        <v>0</v>
      </c>
      <c r="BS586">
        <v>0</v>
      </c>
      <c r="BT586">
        <v>0</v>
      </c>
      <c r="BU586" t="e">
        <f t="shared" si="227"/>
        <v>#DIV/0!</v>
      </c>
      <c r="BV586">
        <v>0</v>
      </c>
    </row>
    <row r="587" spans="2:74">
      <c r="B587" t="s">
        <v>261</v>
      </c>
      <c r="C587">
        <v>0</v>
      </c>
      <c r="D587">
        <v>0</v>
      </c>
      <c r="E587">
        <v>0</v>
      </c>
      <c r="F587">
        <v>0</v>
      </c>
      <c r="G587" t="e">
        <f t="shared" si="216"/>
        <v>#DIV/0!</v>
      </c>
      <c r="H587">
        <v>0</v>
      </c>
      <c r="I587">
        <v>0</v>
      </c>
      <c r="J587">
        <v>0</v>
      </c>
      <c r="K587">
        <v>0</v>
      </c>
      <c r="L587">
        <v>0</v>
      </c>
      <c r="M587" t="e">
        <f t="shared" si="217"/>
        <v>#DIV/0!</v>
      </c>
      <c r="N587">
        <v>0</v>
      </c>
      <c r="O587">
        <v>0</v>
      </c>
      <c r="P587">
        <v>0</v>
      </c>
      <c r="Q587">
        <v>0</v>
      </c>
      <c r="R587">
        <v>0</v>
      </c>
      <c r="S587" t="e">
        <f t="shared" si="218"/>
        <v>#DIV/0!</v>
      </c>
      <c r="T587">
        <v>0</v>
      </c>
      <c r="U587">
        <v>0</v>
      </c>
      <c r="V587">
        <v>0</v>
      </c>
      <c r="W587">
        <v>0</v>
      </c>
      <c r="X587">
        <v>0</v>
      </c>
      <c r="Y587" t="e">
        <f t="shared" si="219"/>
        <v>#DIV/0!</v>
      </c>
      <c r="Z587">
        <v>0</v>
      </c>
      <c r="AA587">
        <v>0</v>
      </c>
      <c r="AB587">
        <v>0</v>
      </c>
      <c r="AC587">
        <v>0</v>
      </c>
      <c r="AD587">
        <v>0</v>
      </c>
      <c r="AE587" t="e">
        <f t="shared" si="220"/>
        <v>#DIV/0!</v>
      </c>
      <c r="AF587">
        <v>0</v>
      </c>
      <c r="AG587">
        <v>0</v>
      </c>
      <c r="AH587">
        <v>0</v>
      </c>
      <c r="AI587">
        <v>0</v>
      </c>
      <c r="AJ587">
        <v>0</v>
      </c>
      <c r="AK587" t="e">
        <f t="shared" si="221"/>
        <v>#DIV/0!</v>
      </c>
      <c r="AL587">
        <v>0</v>
      </c>
      <c r="AM587">
        <v>0</v>
      </c>
      <c r="AN587">
        <v>0</v>
      </c>
      <c r="AO587">
        <v>0</v>
      </c>
      <c r="AP587">
        <v>0</v>
      </c>
      <c r="AQ587" t="e">
        <f t="shared" si="222"/>
        <v>#DIV/0!</v>
      </c>
      <c r="AR587">
        <v>0</v>
      </c>
      <c r="AS587">
        <v>0</v>
      </c>
      <c r="AT587">
        <v>0</v>
      </c>
      <c r="AU587">
        <v>0</v>
      </c>
      <c r="AV587">
        <v>0</v>
      </c>
      <c r="AW587" t="e">
        <f t="shared" si="223"/>
        <v>#DIV/0!</v>
      </c>
      <c r="AX587">
        <v>0</v>
      </c>
      <c r="AY587">
        <v>0</v>
      </c>
      <c r="AZ587">
        <v>0</v>
      </c>
      <c r="BA587">
        <v>0</v>
      </c>
      <c r="BB587">
        <v>0</v>
      </c>
      <c r="BC587" t="e">
        <f t="shared" si="224"/>
        <v>#DIV/0!</v>
      </c>
      <c r="BD587">
        <v>0</v>
      </c>
      <c r="BE587">
        <v>0</v>
      </c>
      <c r="BF587">
        <v>0</v>
      </c>
      <c r="BG587">
        <v>0</v>
      </c>
      <c r="BH587">
        <v>0</v>
      </c>
      <c r="BI587" t="e">
        <f t="shared" si="225"/>
        <v>#DIV/0!</v>
      </c>
      <c r="BJ587">
        <v>0</v>
      </c>
      <c r="BK587">
        <v>0</v>
      </c>
      <c r="BL587">
        <v>0</v>
      </c>
      <c r="BM587">
        <v>0</v>
      </c>
      <c r="BN587">
        <v>0</v>
      </c>
      <c r="BO587" t="e">
        <f t="shared" si="226"/>
        <v>#DIV/0!</v>
      </c>
      <c r="BP587">
        <v>0</v>
      </c>
      <c r="BQ587">
        <v>0</v>
      </c>
      <c r="BR587">
        <v>0</v>
      </c>
      <c r="BS587">
        <v>0</v>
      </c>
      <c r="BT587">
        <v>0</v>
      </c>
      <c r="BU587" t="e">
        <f t="shared" si="227"/>
        <v>#DIV/0!</v>
      </c>
      <c r="BV587">
        <v>0</v>
      </c>
    </row>
    <row r="588" spans="2:74">
      <c r="B588" t="s">
        <v>155</v>
      </c>
      <c r="C588">
        <v>0</v>
      </c>
      <c r="D588">
        <v>0</v>
      </c>
      <c r="E588">
        <v>0</v>
      </c>
      <c r="F588">
        <v>0</v>
      </c>
      <c r="G588" t="e">
        <f t="shared" si="216"/>
        <v>#DIV/0!</v>
      </c>
      <c r="H588">
        <v>0</v>
      </c>
      <c r="I588">
        <v>0</v>
      </c>
      <c r="J588">
        <v>0</v>
      </c>
      <c r="K588">
        <v>0</v>
      </c>
      <c r="L588">
        <v>0</v>
      </c>
      <c r="M588" t="e">
        <f t="shared" si="217"/>
        <v>#DIV/0!</v>
      </c>
      <c r="N588">
        <v>0</v>
      </c>
      <c r="O588">
        <v>0</v>
      </c>
      <c r="P588">
        <v>0</v>
      </c>
      <c r="Q588">
        <v>0</v>
      </c>
      <c r="R588">
        <v>0</v>
      </c>
      <c r="S588" t="e">
        <f t="shared" si="218"/>
        <v>#DIV/0!</v>
      </c>
      <c r="T588">
        <v>0</v>
      </c>
      <c r="U588">
        <v>0</v>
      </c>
      <c r="V588">
        <v>0</v>
      </c>
      <c r="W588">
        <v>0</v>
      </c>
      <c r="X588">
        <v>0</v>
      </c>
      <c r="Y588" t="e">
        <f t="shared" si="219"/>
        <v>#DIV/0!</v>
      </c>
      <c r="Z588">
        <v>0</v>
      </c>
      <c r="AA588">
        <v>0</v>
      </c>
      <c r="AB588">
        <v>0</v>
      </c>
      <c r="AC588">
        <v>0</v>
      </c>
      <c r="AD588">
        <v>0</v>
      </c>
      <c r="AE588" t="e">
        <f t="shared" si="220"/>
        <v>#DIV/0!</v>
      </c>
      <c r="AF588">
        <v>0</v>
      </c>
      <c r="AG588">
        <v>0</v>
      </c>
      <c r="AH588">
        <v>0</v>
      </c>
      <c r="AI588">
        <v>0</v>
      </c>
      <c r="AJ588">
        <v>0</v>
      </c>
      <c r="AK588" t="e">
        <f t="shared" si="221"/>
        <v>#DIV/0!</v>
      </c>
      <c r="AL588">
        <v>0</v>
      </c>
      <c r="AM588">
        <v>0</v>
      </c>
      <c r="AN588">
        <v>0</v>
      </c>
      <c r="AO588">
        <v>0</v>
      </c>
      <c r="AP588">
        <v>0</v>
      </c>
      <c r="AQ588" t="e">
        <f t="shared" si="222"/>
        <v>#DIV/0!</v>
      </c>
      <c r="AR588">
        <v>0</v>
      </c>
      <c r="AS588">
        <v>0</v>
      </c>
      <c r="AT588">
        <v>0</v>
      </c>
      <c r="AU588">
        <v>0</v>
      </c>
      <c r="AV588">
        <v>0</v>
      </c>
      <c r="AW588" t="e">
        <f t="shared" si="223"/>
        <v>#DIV/0!</v>
      </c>
      <c r="AX588">
        <v>0</v>
      </c>
      <c r="AY588">
        <v>0</v>
      </c>
      <c r="AZ588">
        <v>0</v>
      </c>
      <c r="BA588">
        <v>0</v>
      </c>
      <c r="BB588">
        <v>0</v>
      </c>
      <c r="BC588" t="e">
        <f t="shared" si="224"/>
        <v>#DIV/0!</v>
      </c>
      <c r="BD588">
        <v>0</v>
      </c>
      <c r="BE588">
        <v>0</v>
      </c>
      <c r="BF588">
        <v>0</v>
      </c>
      <c r="BG588">
        <v>0</v>
      </c>
      <c r="BH588">
        <v>0</v>
      </c>
      <c r="BI588" t="e">
        <f t="shared" si="225"/>
        <v>#DIV/0!</v>
      </c>
      <c r="BJ588">
        <v>0</v>
      </c>
      <c r="BK588">
        <v>0</v>
      </c>
      <c r="BL588">
        <v>0</v>
      </c>
      <c r="BM588">
        <v>0</v>
      </c>
      <c r="BN588">
        <v>0</v>
      </c>
      <c r="BO588" t="e">
        <f t="shared" si="226"/>
        <v>#DIV/0!</v>
      </c>
      <c r="BP588">
        <v>0</v>
      </c>
      <c r="BQ588">
        <v>0</v>
      </c>
      <c r="BR588">
        <v>0</v>
      </c>
      <c r="BS588">
        <v>0</v>
      </c>
      <c r="BT588">
        <v>0</v>
      </c>
      <c r="BU588" t="e">
        <f t="shared" si="227"/>
        <v>#DIV/0!</v>
      </c>
      <c r="BV588">
        <v>0</v>
      </c>
    </row>
    <row r="589" spans="2:74">
      <c r="B589" t="s">
        <v>166</v>
      </c>
      <c r="C589">
        <v>0</v>
      </c>
      <c r="D589">
        <v>0</v>
      </c>
      <c r="E589">
        <v>0</v>
      </c>
      <c r="F589">
        <v>0</v>
      </c>
      <c r="G589" t="e">
        <f t="shared" si="216"/>
        <v>#DIV/0!</v>
      </c>
      <c r="H589">
        <v>0</v>
      </c>
      <c r="I589">
        <v>0</v>
      </c>
      <c r="J589">
        <v>0</v>
      </c>
      <c r="K589">
        <v>0</v>
      </c>
      <c r="L589">
        <v>0</v>
      </c>
      <c r="M589" t="e">
        <f t="shared" si="217"/>
        <v>#DIV/0!</v>
      </c>
      <c r="N589">
        <v>0</v>
      </c>
      <c r="O589">
        <v>0</v>
      </c>
      <c r="P589">
        <v>0</v>
      </c>
      <c r="Q589">
        <v>0</v>
      </c>
      <c r="R589">
        <v>0</v>
      </c>
      <c r="S589" t="e">
        <f t="shared" si="218"/>
        <v>#DIV/0!</v>
      </c>
      <c r="T589">
        <v>0</v>
      </c>
      <c r="U589">
        <v>0</v>
      </c>
      <c r="V589">
        <v>0</v>
      </c>
      <c r="W589">
        <v>0</v>
      </c>
      <c r="X589">
        <v>0</v>
      </c>
      <c r="Y589" t="e">
        <f t="shared" si="219"/>
        <v>#DIV/0!</v>
      </c>
      <c r="Z589">
        <v>0</v>
      </c>
      <c r="AA589">
        <v>0</v>
      </c>
      <c r="AB589">
        <v>0</v>
      </c>
      <c r="AC589">
        <v>0</v>
      </c>
      <c r="AD589">
        <v>0</v>
      </c>
      <c r="AE589" t="e">
        <f t="shared" si="220"/>
        <v>#DIV/0!</v>
      </c>
      <c r="AF589">
        <v>0</v>
      </c>
      <c r="AG589">
        <v>0</v>
      </c>
      <c r="AH589">
        <v>0</v>
      </c>
      <c r="AI589">
        <v>0</v>
      </c>
      <c r="AJ589">
        <v>0</v>
      </c>
      <c r="AK589" t="e">
        <f t="shared" si="221"/>
        <v>#DIV/0!</v>
      </c>
      <c r="AL589">
        <v>0</v>
      </c>
      <c r="AM589">
        <v>0</v>
      </c>
      <c r="AN589">
        <v>0</v>
      </c>
      <c r="AO589">
        <v>0</v>
      </c>
      <c r="AP589">
        <v>0</v>
      </c>
      <c r="AQ589" t="e">
        <f t="shared" si="222"/>
        <v>#DIV/0!</v>
      </c>
      <c r="AR589">
        <v>0</v>
      </c>
      <c r="AS589">
        <v>0</v>
      </c>
      <c r="AT589">
        <v>0</v>
      </c>
      <c r="AU589">
        <v>0</v>
      </c>
      <c r="AV589">
        <v>0</v>
      </c>
      <c r="AW589" t="e">
        <f t="shared" si="223"/>
        <v>#DIV/0!</v>
      </c>
      <c r="AX589">
        <v>0</v>
      </c>
      <c r="AY589">
        <v>0</v>
      </c>
      <c r="AZ589">
        <v>0</v>
      </c>
      <c r="BA589">
        <v>0</v>
      </c>
      <c r="BB589">
        <v>0</v>
      </c>
      <c r="BC589" t="e">
        <f t="shared" si="224"/>
        <v>#DIV/0!</v>
      </c>
      <c r="BD589">
        <v>0</v>
      </c>
      <c r="BE589">
        <v>0</v>
      </c>
      <c r="BF589">
        <v>0</v>
      </c>
      <c r="BG589">
        <v>0</v>
      </c>
      <c r="BH589">
        <v>0</v>
      </c>
      <c r="BI589" t="e">
        <f t="shared" si="225"/>
        <v>#DIV/0!</v>
      </c>
      <c r="BJ589">
        <v>0</v>
      </c>
      <c r="BK589">
        <v>0</v>
      </c>
      <c r="BL589">
        <v>0</v>
      </c>
      <c r="BM589">
        <v>0</v>
      </c>
      <c r="BN589">
        <v>0</v>
      </c>
      <c r="BO589" t="e">
        <f t="shared" si="226"/>
        <v>#DIV/0!</v>
      </c>
      <c r="BP589">
        <v>0</v>
      </c>
      <c r="BQ589">
        <v>0</v>
      </c>
      <c r="BR589">
        <v>0</v>
      </c>
      <c r="BS589">
        <v>0</v>
      </c>
      <c r="BT589">
        <v>0</v>
      </c>
      <c r="BU589" t="e">
        <f t="shared" si="227"/>
        <v>#DIV/0!</v>
      </c>
      <c r="BV589">
        <v>0</v>
      </c>
    </row>
    <row r="590" spans="2:74">
      <c r="B590" t="s">
        <v>775</v>
      </c>
      <c r="C590">
        <v>0</v>
      </c>
      <c r="D590">
        <v>0</v>
      </c>
      <c r="E590">
        <v>0</v>
      </c>
      <c r="F590">
        <v>0</v>
      </c>
      <c r="G590" t="e">
        <f t="shared" si="216"/>
        <v>#DIV/0!</v>
      </c>
      <c r="H590">
        <v>0</v>
      </c>
      <c r="I590">
        <v>0</v>
      </c>
      <c r="J590">
        <v>0</v>
      </c>
      <c r="K590">
        <v>0</v>
      </c>
      <c r="L590">
        <v>0</v>
      </c>
      <c r="M590" t="e">
        <f t="shared" si="217"/>
        <v>#DIV/0!</v>
      </c>
      <c r="N590">
        <v>0</v>
      </c>
      <c r="O590">
        <v>0</v>
      </c>
      <c r="P590">
        <v>0</v>
      </c>
      <c r="Q590">
        <v>0</v>
      </c>
      <c r="R590">
        <v>0</v>
      </c>
      <c r="S590" t="e">
        <f t="shared" si="218"/>
        <v>#DIV/0!</v>
      </c>
      <c r="T590">
        <v>0</v>
      </c>
      <c r="U590">
        <v>0</v>
      </c>
      <c r="V590">
        <v>0</v>
      </c>
      <c r="W590">
        <v>0</v>
      </c>
      <c r="X590">
        <v>0</v>
      </c>
      <c r="Y590" t="e">
        <f t="shared" si="219"/>
        <v>#DIV/0!</v>
      </c>
      <c r="Z590">
        <v>0</v>
      </c>
      <c r="AA590">
        <v>0</v>
      </c>
      <c r="AB590">
        <v>0</v>
      </c>
      <c r="AC590">
        <v>0</v>
      </c>
      <c r="AD590">
        <v>0</v>
      </c>
      <c r="AE590" t="e">
        <f t="shared" si="220"/>
        <v>#DIV/0!</v>
      </c>
      <c r="AF590">
        <v>0</v>
      </c>
      <c r="AG590">
        <v>0</v>
      </c>
      <c r="AH590">
        <v>0</v>
      </c>
      <c r="AI590">
        <v>0</v>
      </c>
      <c r="AJ590">
        <v>0</v>
      </c>
      <c r="AK590" t="e">
        <f t="shared" si="221"/>
        <v>#DIV/0!</v>
      </c>
      <c r="AL590">
        <v>0</v>
      </c>
      <c r="AM590">
        <v>0</v>
      </c>
      <c r="AN590">
        <v>0</v>
      </c>
      <c r="AO590">
        <v>0</v>
      </c>
      <c r="AP590">
        <v>0</v>
      </c>
      <c r="AQ590" t="e">
        <f t="shared" si="222"/>
        <v>#DIV/0!</v>
      </c>
      <c r="AR590">
        <v>0</v>
      </c>
      <c r="AS590">
        <v>0</v>
      </c>
      <c r="AT590">
        <v>0</v>
      </c>
      <c r="AU590">
        <v>0</v>
      </c>
      <c r="AV590">
        <v>0</v>
      </c>
      <c r="AW590" t="e">
        <f t="shared" si="223"/>
        <v>#DIV/0!</v>
      </c>
      <c r="AX590">
        <v>0</v>
      </c>
      <c r="AY590">
        <v>0</v>
      </c>
      <c r="AZ590">
        <v>0</v>
      </c>
      <c r="BA590">
        <v>0</v>
      </c>
      <c r="BB590">
        <v>0</v>
      </c>
      <c r="BC590" t="e">
        <f t="shared" si="224"/>
        <v>#DIV/0!</v>
      </c>
      <c r="BD590">
        <v>0</v>
      </c>
      <c r="BE590">
        <v>0</v>
      </c>
      <c r="BF590">
        <v>0</v>
      </c>
      <c r="BG590">
        <v>0</v>
      </c>
      <c r="BH590">
        <v>0</v>
      </c>
      <c r="BI590" t="e">
        <f t="shared" si="225"/>
        <v>#DIV/0!</v>
      </c>
      <c r="BJ590">
        <v>0</v>
      </c>
      <c r="BK590">
        <v>0</v>
      </c>
      <c r="BL590">
        <v>0</v>
      </c>
      <c r="BM590">
        <v>0</v>
      </c>
      <c r="BN590">
        <v>0</v>
      </c>
      <c r="BO590" t="e">
        <f t="shared" si="226"/>
        <v>#DIV/0!</v>
      </c>
      <c r="BP590">
        <v>0</v>
      </c>
      <c r="BQ590">
        <v>0</v>
      </c>
      <c r="BR590">
        <v>0</v>
      </c>
      <c r="BS590">
        <v>0</v>
      </c>
      <c r="BT590">
        <v>0</v>
      </c>
      <c r="BU590" t="e">
        <f t="shared" si="227"/>
        <v>#DIV/0!</v>
      </c>
      <c r="BV590">
        <v>0</v>
      </c>
    </row>
    <row r="591" spans="2:74">
      <c r="B591" t="s">
        <v>171</v>
      </c>
      <c r="C591">
        <v>0</v>
      </c>
      <c r="D591">
        <v>0</v>
      </c>
      <c r="E591">
        <v>0</v>
      </c>
      <c r="F591">
        <v>0</v>
      </c>
      <c r="G591" t="e">
        <f t="shared" si="216"/>
        <v>#DIV/0!</v>
      </c>
      <c r="H591">
        <v>0</v>
      </c>
      <c r="I591">
        <v>0</v>
      </c>
      <c r="J591">
        <v>0</v>
      </c>
      <c r="K591">
        <v>0</v>
      </c>
      <c r="L591">
        <v>0</v>
      </c>
      <c r="M591" t="e">
        <f t="shared" si="217"/>
        <v>#DIV/0!</v>
      </c>
      <c r="N591">
        <v>0</v>
      </c>
      <c r="O591">
        <v>0</v>
      </c>
      <c r="P591">
        <v>0</v>
      </c>
      <c r="Q591">
        <v>0</v>
      </c>
      <c r="R591">
        <v>0</v>
      </c>
      <c r="S591" t="e">
        <f t="shared" si="218"/>
        <v>#DIV/0!</v>
      </c>
      <c r="T591">
        <v>0</v>
      </c>
      <c r="U591">
        <v>0</v>
      </c>
      <c r="V591">
        <v>0</v>
      </c>
      <c r="W591">
        <v>0</v>
      </c>
      <c r="X591">
        <v>0</v>
      </c>
      <c r="Y591" t="e">
        <f t="shared" si="219"/>
        <v>#DIV/0!</v>
      </c>
      <c r="Z591">
        <v>0</v>
      </c>
      <c r="AA591">
        <v>0</v>
      </c>
      <c r="AB591">
        <v>0</v>
      </c>
      <c r="AC591">
        <v>0</v>
      </c>
      <c r="AD591">
        <v>0</v>
      </c>
      <c r="AE591" t="e">
        <f t="shared" si="220"/>
        <v>#DIV/0!</v>
      </c>
      <c r="AF591">
        <v>0</v>
      </c>
      <c r="AG591">
        <v>0</v>
      </c>
      <c r="AH591">
        <v>0</v>
      </c>
      <c r="AI591">
        <v>0</v>
      </c>
      <c r="AJ591">
        <v>0</v>
      </c>
      <c r="AK591" t="e">
        <f t="shared" si="221"/>
        <v>#DIV/0!</v>
      </c>
      <c r="AL591">
        <v>0</v>
      </c>
      <c r="AM591">
        <v>0</v>
      </c>
      <c r="AN591">
        <v>0</v>
      </c>
      <c r="AO591">
        <v>0</v>
      </c>
      <c r="AP591">
        <v>0</v>
      </c>
      <c r="AQ591" t="e">
        <f t="shared" si="222"/>
        <v>#DIV/0!</v>
      </c>
      <c r="AR591">
        <v>0</v>
      </c>
      <c r="AS591">
        <v>0</v>
      </c>
      <c r="AT591">
        <v>0</v>
      </c>
      <c r="AU591">
        <v>0</v>
      </c>
      <c r="AV591">
        <v>0</v>
      </c>
      <c r="AW591" t="e">
        <f t="shared" si="223"/>
        <v>#DIV/0!</v>
      </c>
      <c r="AX591">
        <v>0</v>
      </c>
      <c r="AY591">
        <v>0</v>
      </c>
      <c r="AZ591">
        <v>0</v>
      </c>
      <c r="BA591">
        <v>0</v>
      </c>
      <c r="BB591">
        <v>0</v>
      </c>
      <c r="BC591" t="e">
        <f t="shared" si="224"/>
        <v>#DIV/0!</v>
      </c>
      <c r="BD591">
        <v>0</v>
      </c>
      <c r="BE591">
        <v>0</v>
      </c>
      <c r="BF591">
        <v>0</v>
      </c>
      <c r="BG591">
        <v>0</v>
      </c>
      <c r="BH591">
        <v>0</v>
      </c>
      <c r="BI591" t="e">
        <f t="shared" si="225"/>
        <v>#DIV/0!</v>
      </c>
      <c r="BJ591">
        <v>0</v>
      </c>
      <c r="BK591">
        <v>0</v>
      </c>
      <c r="BL591">
        <v>0</v>
      </c>
      <c r="BM591">
        <v>0</v>
      </c>
      <c r="BN591">
        <v>0</v>
      </c>
      <c r="BO591" t="e">
        <f t="shared" si="226"/>
        <v>#DIV/0!</v>
      </c>
      <c r="BP591">
        <v>0</v>
      </c>
      <c r="BQ591">
        <v>0</v>
      </c>
      <c r="BR591">
        <v>0</v>
      </c>
      <c r="BS591">
        <v>0</v>
      </c>
      <c r="BT591">
        <v>0</v>
      </c>
      <c r="BU591" t="e">
        <f t="shared" si="227"/>
        <v>#DIV/0!</v>
      </c>
      <c r="BV591">
        <v>0</v>
      </c>
    </row>
    <row r="592" spans="2:74">
      <c r="B592" t="s">
        <v>168</v>
      </c>
      <c r="C592">
        <v>0</v>
      </c>
      <c r="D592">
        <v>0</v>
      </c>
      <c r="E592">
        <v>0</v>
      </c>
      <c r="F592">
        <v>0</v>
      </c>
      <c r="G592" t="e">
        <f t="shared" si="216"/>
        <v>#DIV/0!</v>
      </c>
      <c r="H592">
        <v>0</v>
      </c>
      <c r="I592">
        <v>0</v>
      </c>
      <c r="J592">
        <v>0</v>
      </c>
      <c r="K592">
        <v>0</v>
      </c>
      <c r="L592">
        <v>0</v>
      </c>
      <c r="M592" t="e">
        <f t="shared" si="217"/>
        <v>#DIV/0!</v>
      </c>
      <c r="N592">
        <v>0</v>
      </c>
      <c r="O592">
        <v>0</v>
      </c>
      <c r="P592">
        <v>0</v>
      </c>
      <c r="Q592">
        <v>0</v>
      </c>
      <c r="R592">
        <v>0</v>
      </c>
      <c r="S592" t="e">
        <f t="shared" si="218"/>
        <v>#DIV/0!</v>
      </c>
      <c r="T592">
        <v>0</v>
      </c>
      <c r="U592">
        <v>0</v>
      </c>
      <c r="V592">
        <v>0</v>
      </c>
      <c r="W592">
        <v>0</v>
      </c>
      <c r="X592">
        <v>0</v>
      </c>
      <c r="Y592" t="e">
        <f t="shared" si="219"/>
        <v>#DIV/0!</v>
      </c>
      <c r="Z592">
        <v>0</v>
      </c>
      <c r="AA592">
        <v>0</v>
      </c>
      <c r="AB592">
        <v>0</v>
      </c>
      <c r="AC592">
        <v>0</v>
      </c>
      <c r="AD592">
        <v>0</v>
      </c>
      <c r="AE592" t="e">
        <f t="shared" si="220"/>
        <v>#DIV/0!</v>
      </c>
      <c r="AF592">
        <v>0</v>
      </c>
      <c r="AG592">
        <v>0</v>
      </c>
      <c r="AH592">
        <v>0</v>
      </c>
      <c r="AI592">
        <v>0</v>
      </c>
      <c r="AJ592">
        <v>0</v>
      </c>
      <c r="AK592" t="e">
        <f t="shared" si="221"/>
        <v>#DIV/0!</v>
      </c>
      <c r="AL592">
        <v>0</v>
      </c>
      <c r="AM592">
        <v>0</v>
      </c>
      <c r="AN592">
        <v>0</v>
      </c>
      <c r="AO592">
        <v>0</v>
      </c>
      <c r="AP592">
        <v>0</v>
      </c>
      <c r="AQ592" t="e">
        <f t="shared" si="222"/>
        <v>#DIV/0!</v>
      </c>
      <c r="AR592">
        <v>0</v>
      </c>
      <c r="AS592">
        <v>0</v>
      </c>
      <c r="AT592">
        <v>0</v>
      </c>
      <c r="AU592">
        <v>0</v>
      </c>
      <c r="AV592">
        <v>0</v>
      </c>
      <c r="AW592" t="e">
        <f t="shared" si="223"/>
        <v>#DIV/0!</v>
      </c>
      <c r="AX592">
        <v>0</v>
      </c>
      <c r="AY592">
        <v>0</v>
      </c>
      <c r="AZ592">
        <v>0</v>
      </c>
      <c r="BA592">
        <v>0</v>
      </c>
      <c r="BB592">
        <v>0</v>
      </c>
      <c r="BC592" t="e">
        <f t="shared" si="224"/>
        <v>#DIV/0!</v>
      </c>
      <c r="BD592">
        <v>0</v>
      </c>
      <c r="BE592">
        <v>0</v>
      </c>
      <c r="BF592">
        <v>0</v>
      </c>
      <c r="BG592">
        <v>0</v>
      </c>
      <c r="BH592">
        <v>0</v>
      </c>
      <c r="BI592" t="e">
        <f t="shared" si="225"/>
        <v>#DIV/0!</v>
      </c>
      <c r="BJ592">
        <v>0</v>
      </c>
      <c r="BK592">
        <v>0</v>
      </c>
      <c r="BL592">
        <v>0</v>
      </c>
      <c r="BM592">
        <v>0</v>
      </c>
      <c r="BN592">
        <v>0</v>
      </c>
      <c r="BO592" t="e">
        <f t="shared" si="226"/>
        <v>#DIV/0!</v>
      </c>
      <c r="BP592">
        <v>0</v>
      </c>
      <c r="BQ592">
        <v>0</v>
      </c>
      <c r="BR592">
        <v>0</v>
      </c>
      <c r="BS592">
        <v>0</v>
      </c>
      <c r="BT592">
        <v>0</v>
      </c>
      <c r="BU592" t="e">
        <f t="shared" si="227"/>
        <v>#DIV/0!</v>
      </c>
      <c r="BV592">
        <v>0</v>
      </c>
    </row>
    <row r="593" spans="2:74">
      <c r="B593" t="s">
        <v>264</v>
      </c>
      <c r="C593">
        <v>0</v>
      </c>
      <c r="D593">
        <v>0</v>
      </c>
      <c r="E593">
        <v>0</v>
      </c>
      <c r="F593">
        <v>0</v>
      </c>
      <c r="G593" t="e">
        <f t="shared" si="216"/>
        <v>#DIV/0!</v>
      </c>
      <c r="H593">
        <v>0</v>
      </c>
      <c r="I593">
        <v>0</v>
      </c>
      <c r="J593">
        <v>0</v>
      </c>
      <c r="K593">
        <v>0</v>
      </c>
      <c r="L593">
        <v>0</v>
      </c>
      <c r="M593" t="e">
        <f t="shared" si="217"/>
        <v>#DIV/0!</v>
      </c>
      <c r="N593">
        <v>0</v>
      </c>
      <c r="O593">
        <v>0</v>
      </c>
      <c r="P593">
        <v>0</v>
      </c>
      <c r="Q593">
        <v>0</v>
      </c>
      <c r="R593">
        <v>0</v>
      </c>
      <c r="S593" t="e">
        <f t="shared" si="218"/>
        <v>#DIV/0!</v>
      </c>
      <c r="T593">
        <v>0</v>
      </c>
      <c r="U593">
        <v>0</v>
      </c>
      <c r="V593">
        <v>0</v>
      </c>
      <c r="W593">
        <v>0</v>
      </c>
      <c r="X593">
        <v>0</v>
      </c>
      <c r="Y593" t="e">
        <f t="shared" si="219"/>
        <v>#DIV/0!</v>
      </c>
      <c r="Z593">
        <v>0</v>
      </c>
      <c r="AA593">
        <v>0</v>
      </c>
      <c r="AB593">
        <v>0</v>
      </c>
      <c r="AC593">
        <v>0</v>
      </c>
      <c r="AD593">
        <v>0</v>
      </c>
      <c r="AE593" t="e">
        <f t="shared" si="220"/>
        <v>#DIV/0!</v>
      </c>
      <c r="AF593">
        <v>0</v>
      </c>
      <c r="AG593">
        <v>0</v>
      </c>
      <c r="AH593">
        <v>0</v>
      </c>
      <c r="AI593">
        <v>0</v>
      </c>
      <c r="AJ593">
        <v>0</v>
      </c>
      <c r="AK593" t="e">
        <f t="shared" si="221"/>
        <v>#DIV/0!</v>
      </c>
      <c r="AL593">
        <v>0</v>
      </c>
      <c r="AM593">
        <v>0</v>
      </c>
      <c r="AN593">
        <v>0</v>
      </c>
      <c r="AO593">
        <v>0</v>
      </c>
      <c r="AP593">
        <v>0</v>
      </c>
      <c r="AQ593" t="e">
        <f t="shared" si="222"/>
        <v>#DIV/0!</v>
      </c>
      <c r="AR593">
        <v>0</v>
      </c>
      <c r="AS593">
        <v>0</v>
      </c>
      <c r="AT593">
        <v>0</v>
      </c>
      <c r="AU593">
        <v>0</v>
      </c>
      <c r="AV593">
        <v>0</v>
      </c>
      <c r="AW593" t="e">
        <f t="shared" si="223"/>
        <v>#DIV/0!</v>
      </c>
      <c r="AX593">
        <v>0</v>
      </c>
      <c r="AY593">
        <v>0</v>
      </c>
      <c r="AZ593">
        <v>0</v>
      </c>
      <c r="BA593">
        <v>0</v>
      </c>
      <c r="BB593">
        <v>0</v>
      </c>
      <c r="BC593" t="e">
        <f t="shared" si="224"/>
        <v>#DIV/0!</v>
      </c>
      <c r="BD593">
        <v>0</v>
      </c>
      <c r="BE593">
        <v>0</v>
      </c>
      <c r="BF593">
        <v>0</v>
      </c>
      <c r="BG593">
        <v>0</v>
      </c>
      <c r="BH593">
        <v>0</v>
      </c>
      <c r="BI593" t="e">
        <f t="shared" si="225"/>
        <v>#DIV/0!</v>
      </c>
      <c r="BJ593">
        <v>0</v>
      </c>
      <c r="BK593">
        <v>0</v>
      </c>
      <c r="BL593">
        <v>0</v>
      </c>
      <c r="BM593">
        <v>0</v>
      </c>
      <c r="BN593">
        <v>0</v>
      </c>
      <c r="BO593" t="e">
        <f t="shared" si="226"/>
        <v>#DIV/0!</v>
      </c>
      <c r="BP593">
        <v>0</v>
      </c>
      <c r="BQ593">
        <v>0</v>
      </c>
      <c r="BR593">
        <v>0</v>
      </c>
      <c r="BS593">
        <v>0</v>
      </c>
      <c r="BT593">
        <v>0</v>
      </c>
      <c r="BU593" t="e">
        <f t="shared" si="227"/>
        <v>#DIV/0!</v>
      </c>
      <c r="BV593">
        <v>0</v>
      </c>
    </row>
    <row r="594" spans="2:74">
      <c r="B594" t="s">
        <v>776</v>
      </c>
      <c r="C594">
        <v>0</v>
      </c>
      <c r="D594">
        <v>0</v>
      </c>
      <c r="E594">
        <v>0</v>
      </c>
      <c r="F594">
        <v>0</v>
      </c>
      <c r="G594" t="e">
        <f t="shared" si="216"/>
        <v>#DIV/0!</v>
      </c>
      <c r="H594">
        <v>0</v>
      </c>
      <c r="I594">
        <v>0</v>
      </c>
      <c r="J594">
        <v>0</v>
      </c>
      <c r="K594">
        <v>0</v>
      </c>
      <c r="L594">
        <v>0</v>
      </c>
      <c r="M594" t="e">
        <f t="shared" si="217"/>
        <v>#DIV/0!</v>
      </c>
      <c r="N594">
        <v>0</v>
      </c>
      <c r="O594">
        <v>0</v>
      </c>
      <c r="P594">
        <v>0</v>
      </c>
      <c r="Q594">
        <v>0</v>
      </c>
      <c r="R594">
        <v>0</v>
      </c>
      <c r="S594" t="e">
        <f t="shared" si="218"/>
        <v>#DIV/0!</v>
      </c>
      <c r="T594">
        <v>0</v>
      </c>
      <c r="U594">
        <v>0</v>
      </c>
      <c r="V594">
        <v>0</v>
      </c>
      <c r="W594">
        <v>0</v>
      </c>
      <c r="X594">
        <v>0</v>
      </c>
      <c r="Y594" t="e">
        <f t="shared" si="219"/>
        <v>#DIV/0!</v>
      </c>
      <c r="Z594">
        <v>0</v>
      </c>
      <c r="AA594">
        <v>0</v>
      </c>
      <c r="AB594">
        <v>0</v>
      </c>
      <c r="AC594">
        <v>0</v>
      </c>
      <c r="AD594">
        <v>0</v>
      </c>
      <c r="AE594" t="e">
        <f t="shared" si="220"/>
        <v>#DIV/0!</v>
      </c>
      <c r="AF594">
        <v>0</v>
      </c>
      <c r="AG594">
        <v>0</v>
      </c>
      <c r="AH594">
        <v>0</v>
      </c>
      <c r="AI594">
        <v>0</v>
      </c>
      <c r="AJ594">
        <v>0</v>
      </c>
      <c r="AK594" t="e">
        <f t="shared" si="221"/>
        <v>#DIV/0!</v>
      </c>
      <c r="AL594">
        <v>0</v>
      </c>
      <c r="AM594">
        <v>0</v>
      </c>
      <c r="AN594">
        <v>0</v>
      </c>
      <c r="AO594">
        <v>0</v>
      </c>
      <c r="AP594">
        <v>0</v>
      </c>
      <c r="AQ594" t="e">
        <f t="shared" si="222"/>
        <v>#DIV/0!</v>
      </c>
      <c r="AR594">
        <v>0</v>
      </c>
      <c r="AS594">
        <v>0</v>
      </c>
      <c r="AT594">
        <v>0</v>
      </c>
      <c r="AU594">
        <v>0</v>
      </c>
      <c r="AV594">
        <v>0</v>
      </c>
      <c r="AW594" t="e">
        <f t="shared" si="223"/>
        <v>#DIV/0!</v>
      </c>
      <c r="AX594">
        <v>0</v>
      </c>
      <c r="AY594">
        <v>0</v>
      </c>
      <c r="AZ594">
        <v>0</v>
      </c>
      <c r="BA594">
        <v>0</v>
      </c>
      <c r="BB594">
        <v>0</v>
      </c>
      <c r="BC594" t="e">
        <f t="shared" si="224"/>
        <v>#DIV/0!</v>
      </c>
      <c r="BD594">
        <v>0</v>
      </c>
      <c r="BE594">
        <v>0</v>
      </c>
      <c r="BF594">
        <v>0</v>
      </c>
      <c r="BG594">
        <v>0</v>
      </c>
      <c r="BH594">
        <v>0</v>
      </c>
      <c r="BI594" t="e">
        <f t="shared" si="225"/>
        <v>#DIV/0!</v>
      </c>
      <c r="BJ594">
        <v>0</v>
      </c>
      <c r="BK594">
        <v>0</v>
      </c>
      <c r="BL594">
        <v>0</v>
      </c>
      <c r="BM594">
        <v>0</v>
      </c>
      <c r="BN594">
        <v>0</v>
      </c>
      <c r="BO594" t="e">
        <f t="shared" si="226"/>
        <v>#DIV/0!</v>
      </c>
      <c r="BP594">
        <v>0</v>
      </c>
      <c r="BQ594">
        <v>0</v>
      </c>
      <c r="BR594">
        <v>0</v>
      </c>
      <c r="BS594">
        <v>0</v>
      </c>
      <c r="BT594">
        <v>0</v>
      </c>
      <c r="BU594" t="e">
        <f t="shared" si="227"/>
        <v>#DIV/0!</v>
      </c>
      <c r="BV594">
        <v>0</v>
      </c>
    </row>
    <row r="595" spans="2:74">
      <c r="B595" t="s">
        <v>207</v>
      </c>
      <c r="C595">
        <v>0</v>
      </c>
      <c r="D595">
        <v>0</v>
      </c>
      <c r="E595">
        <v>0</v>
      </c>
      <c r="F595">
        <v>0</v>
      </c>
      <c r="G595" t="e">
        <f t="shared" si="216"/>
        <v>#DIV/0!</v>
      </c>
      <c r="H595">
        <v>0</v>
      </c>
      <c r="I595">
        <v>0</v>
      </c>
      <c r="J595">
        <v>0</v>
      </c>
      <c r="K595">
        <v>0</v>
      </c>
      <c r="L595">
        <v>0</v>
      </c>
      <c r="M595" t="e">
        <f t="shared" si="217"/>
        <v>#DIV/0!</v>
      </c>
      <c r="N595">
        <v>0</v>
      </c>
      <c r="O595">
        <v>0</v>
      </c>
      <c r="P595">
        <v>0</v>
      </c>
      <c r="Q595">
        <v>0</v>
      </c>
      <c r="R595">
        <v>0</v>
      </c>
      <c r="S595" t="e">
        <f t="shared" si="218"/>
        <v>#DIV/0!</v>
      </c>
      <c r="T595">
        <v>0</v>
      </c>
      <c r="U595">
        <v>0</v>
      </c>
      <c r="V595">
        <v>0</v>
      </c>
      <c r="W595">
        <v>0</v>
      </c>
      <c r="X595">
        <v>0</v>
      </c>
      <c r="Y595" t="e">
        <f t="shared" si="219"/>
        <v>#DIV/0!</v>
      </c>
      <c r="Z595">
        <v>0</v>
      </c>
      <c r="AA595">
        <v>0</v>
      </c>
      <c r="AB595">
        <v>0</v>
      </c>
      <c r="AC595">
        <v>0</v>
      </c>
      <c r="AD595">
        <v>0</v>
      </c>
      <c r="AE595" t="e">
        <f t="shared" si="220"/>
        <v>#DIV/0!</v>
      </c>
      <c r="AF595">
        <v>0</v>
      </c>
      <c r="AG595">
        <v>0</v>
      </c>
      <c r="AH595">
        <v>0</v>
      </c>
      <c r="AI595">
        <v>0</v>
      </c>
      <c r="AJ595">
        <v>0</v>
      </c>
      <c r="AK595" t="e">
        <f t="shared" si="221"/>
        <v>#DIV/0!</v>
      </c>
      <c r="AL595">
        <v>0</v>
      </c>
      <c r="AM595">
        <v>0</v>
      </c>
      <c r="AN595">
        <v>0</v>
      </c>
      <c r="AO595">
        <v>0</v>
      </c>
      <c r="AP595">
        <v>0</v>
      </c>
      <c r="AQ595" t="e">
        <f t="shared" si="222"/>
        <v>#DIV/0!</v>
      </c>
      <c r="AR595">
        <v>0</v>
      </c>
      <c r="AS595">
        <v>0</v>
      </c>
      <c r="AT595">
        <v>0</v>
      </c>
      <c r="AU595">
        <v>0</v>
      </c>
      <c r="AV595">
        <v>0</v>
      </c>
      <c r="AW595" t="e">
        <f t="shared" si="223"/>
        <v>#DIV/0!</v>
      </c>
      <c r="AX595">
        <v>0</v>
      </c>
      <c r="AY595">
        <v>0</v>
      </c>
      <c r="AZ595">
        <v>0</v>
      </c>
      <c r="BA595">
        <v>0</v>
      </c>
      <c r="BB595">
        <v>0</v>
      </c>
      <c r="BC595" t="e">
        <f t="shared" si="224"/>
        <v>#DIV/0!</v>
      </c>
      <c r="BD595">
        <v>0</v>
      </c>
      <c r="BE595">
        <v>0</v>
      </c>
      <c r="BF595">
        <v>0</v>
      </c>
      <c r="BG595">
        <v>0</v>
      </c>
      <c r="BH595">
        <v>0</v>
      </c>
      <c r="BI595" t="e">
        <f t="shared" si="225"/>
        <v>#DIV/0!</v>
      </c>
      <c r="BJ595">
        <v>0</v>
      </c>
      <c r="BK595">
        <v>0</v>
      </c>
      <c r="BL595">
        <v>0</v>
      </c>
      <c r="BM595">
        <v>0</v>
      </c>
      <c r="BN595">
        <v>0</v>
      </c>
      <c r="BO595" t="e">
        <f t="shared" si="226"/>
        <v>#DIV/0!</v>
      </c>
      <c r="BP595">
        <v>0</v>
      </c>
      <c r="BQ595">
        <v>0</v>
      </c>
      <c r="BR595">
        <v>0</v>
      </c>
      <c r="BS595">
        <v>0</v>
      </c>
      <c r="BT595">
        <v>0</v>
      </c>
      <c r="BU595" t="e">
        <f t="shared" si="227"/>
        <v>#DIV/0!</v>
      </c>
      <c r="BV595">
        <v>0</v>
      </c>
    </row>
    <row r="596" spans="2:74">
      <c r="B596" t="s">
        <v>266</v>
      </c>
      <c r="C596">
        <v>0</v>
      </c>
      <c r="D596">
        <v>0</v>
      </c>
      <c r="E596">
        <v>0</v>
      </c>
      <c r="F596">
        <v>0</v>
      </c>
      <c r="G596" t="e">
        <f t="shared" si="216"/>
        <v>#DIV/0!</v>
      </c>
      <c r="H596">
        <v>0</v>
      </c>
      <c r="I596">
        <v>0</v>
      </c>
      <c r="J596">
        <v>0</v>
      </c>
      <c r="K596">
        <v>0</v>
      </c>
      <c r="L596">
        <v>0</v>
      </c>
      <c r="M596" t="e">
        <f t="shared" si="217"/>
        <v>#DIV/0!</v>
      </c>
      <c r="N596">
        <v>0</v>
      </c>
      <c r="O596">
        <v>0</v>
      </c>
      <c r="P596">
        <v>0</v>
      </c>
      <c r="Q596">
        <v>0</v>
      </c>
      <c r="R596">
        <v>0</v>
      </c>
      <c r="S596" t="e">
        <f t="shared" si="218"/>
        <v>#DIV/0!</v>
      </c>
      <c r="T596">
        <v>0</v>
      </c>
      <c r="U596">
        <v>0</v>
      </c>
      <c r="V596">
        <v>0</v>
      </c>
      <c r="W596">
        <v>0</v>
      </c>
      <c r="X596">
        <v>0</v>
      </c>
      <c r="Y596" t="e">
        <f t="shared" si="219"/>
        <v>#DIV/0!</v>
      </c>
      <c r="Z596">
        <v>0</v>
      </c>
      <c r="AA596">
        <v>0</v>
      </c>
      <c r="AB596">
        <v>0</v>
      </c>
      <c r="AC596">
        <v>0</v>
      </c>
      <c r="AD596">
        <v>0</v>
      </c>
      <c r="AE596" t="e">
        <f t="shared" si="220"/>
        <v>#DIV/0!</v>
      </c>
      <c r="AF596">
        <v>0</v>
      </c>
      <c r="AG596">
        <v>0</v>
      </c>
      <c r="AH596">
        <v>0</v>
      </c>
      <c r="AI596">
        <v>0</v>
      </c>
      <c r="AJ596">
        <v>0</v>
      </c>
      <c r="AK596" t="e">
        <f t="shared" si="221"/>
        <v>#DIV/0!</v>
      </c>
      <c r="AL596">
        <v>0</v>
      </c>
      <c r="AM596">
        <v>0</v>
      </c>
      <c r="AN596">
        <v>0</v>
      </c>
      <c r="AO596">
        <v>0</v>
      </c>
      <c r="AP596">
        <v>0</v>
      </c>
      <c r="AQ596" t="e">
        <f t="shared" si="222"/>
        <v>#DIV/0!</v>
      </c>
      <c r="AR596">
        <v>0</v>
      </c>
      <c r="AS596">
        <v>0</v>
      </c>
      <c r="AT596">
        <v>0</v>
      </c>
      <c r="AU596">
        <v>0</v>
      </c>
      <c r="AV596">
        <v>0</v>
      </c>
      <c r="AW596" t="e">
        <f t="shared" si="223"/>
        <v>#DIV/0!</v>
      </c>
      <c r="AX596">
        <v>0</v>
      </c>
      <c r="AY596">
        <v>0</v>
      </c>
      <c r="AZ596">
        <v>0</v>
      </c>
      <c r="BA596">
        <v>0</v>
      </c>
      <c r="BB596">
        <v>0</v>
      </c>
      <c r="BC596" t="e">
        <f t="shared" si="224"/>
        <v>#DIV/0!</v>
      </c>
      <c r="BD596">
        <v>0</v>
      </c>
      <c r="BE596">
        <v>0</v>
      </c>
      <c r="BF596">
        <v>0</v>
      </c>
      <c r="BG596">
        <v>0</v>
      </c>
      <c r="BH596">
        <v>0</v>
      </c>
      <c r="BI596" t="e">
        <f t="shared" si="225"/>
        <v>#DIV/0!</v>
      </c>
      <c r="BJ596">
        <v>0</v>
      </c>
      <c r="BK596">
        <v>0</v>
      </c>
      <c r="BL596">
        <v>0</v>
      </c>
      <c r="BM596">
        <v>0</v>
      </c>
      <c r="BN596">
        <v>0</v>
      </c>
      <c r="BO596" t="e">
        <f t="shared" si="226"/>
        <v>#DIV/0!</v>
      </c>
      <c r="BP596">
        <v>0</v>
      </c>
      <c r="BQ596">
        <v>0</v>
      </c>
      <c r="BR596">
        <v>0</v>
      </c>
      <c r="BS596">
        <v>0</v>
      </c>
      <c r="BT596">
        <v>0</v>
      </c>
      <c r="BU596" t="e">
        <f t="shared" si="227"/>
        <v>#DIV/0!</v>
      </c>
      <c r="BV596">
        <v>0</v>
      </c>
    </row>
    <row r="597" spans="2:74">
      <c r="B597" t="s">
        <v>777</v>
      </c>
      <c r="C597">
        <v>0</v>
      </c>
      <c r="D597">
        <v>0</v>
      </c>
      <c r="E597">
        <v>0</v>
      </c>
      <c r="F597">
        <v>0</v>
      </c>
      <c r="G597" t="e">
        <f t="shared" si="216"/>
        <v>#DIV/0!</v>
      </c>
      <c r="H597">
        <v>0</v>
      </c>
      <c r="I597">
        <v>0</v>
      </c>
      <c r="J597">
        <v>0</v>
      </c>
      <c r="K597">
        <v>0</v>
      </c>
      <c r="L597">
        <v>0</v>
      </c>
      <c r="M597" t="e">
        <f t="shared" si="217"/>
        <v>#DIV/0!</v>
      </c>
      <c r="N597">
        <v>0</v>
      </c>
      <c r="O597">
        <v>0</v>
      </c>
      <c r="P597">
        <v>0</v>
      </c>
      <c r="Q597">
        <v>0</v>
      </c>
      <c r="R597">
        <v>0</v>
      </c>
      <c r="S597" t="e">
        <f t="shared" si="218"/>
        <v>#DIV/0!</v>
      </c>
      <c r="T597">
        <v>0</v>
      </c>
      <c r="U597">
        <v>0</v>
      </c>
      <c r="V597">
        <v>0</v>
      </c>
      <c r="W597">
        <v>0</v>
      </c>
      <c r="X597">
        <v>0</v>
      </c>
      <c r="Y597" t="e">
        <f t="shared" si="219"/>
        <v>#DIV/0!</v>
      </c>
      <c r="Z597">
        <v>0</v>
      </c>
      <c r="AA597">
        <v>0</v>
      </c>
      <c r="AB597">
        <v>0</v>
      </c>
      <c r="AC597">
        <v>0</v>
      </c>
      <c r="AD597">
        <v>0</v>
      </c>
      <c r="AE597" t="e">
        <f t="shared" si="220"/>
        <v>#DIV/0!</v>
      </c>
      <c r="AF597">
        <v>0</v>
      </c>
      <c r="AG597">
        <v>0</v>
      </c>
      <c r="AH597">
        <v>0</v>
      </c>
      <c r="AI597">
        <v>0</v>
      </c>
      <c r="AJ597">
        <v>0</v>
      </c>
      <c r="AK597" t="e">
        <f t="shared" si="221"/>
        <v>#DIV/0!</v>
      </c>
      <c r="AL597">
        <v>0</v>
      </c>
      <c r="AM597">
        <v>0</v>
      </c>
      <c r="AN597">
        <v>0</v>
      </c>
      <c r="AO597">
        <v>0</v>
      </c>
      <c r="AP597">
        <v>0</v>
      </c>
      <c r="AQ597" t="e">
        <f t="shared" si="222"/>
        <v>#DIV/0!</v>
      </c>
      <c r="AR597">
        <v>0</v>
      </c>
      <c r="AS597">
        <v>0</v>
      </c>
      <c r="AT597">
        <v>0</v>
      </c>
      <c r="AU597">
        <v>0</v>
      </c>
      <c r="AV597">
        <v>0</v>
      </c>
      <c r="AW597" t="e">
        <f t="shared" si="223"/>
        <v>#DIV/0!</v>
      </c>
      <c r="AX597">
        <v>0</v>
      </c>
      <c r="AY597">
        <v>0</v>
      </c>
      <c r="AZ597">
        <v>0</v>
      </c>
      <c r="BA597">
        <v>0</v>
      </c>
      <c r="BB597">
        <v>0</v>
      </c>
      <c r="BC597" t="e">
        <f t="shared" si="224"/>
        <v>#DIV/0!</v>
      </c>
      <c r="BD597">
        <v>0</v>
      </c>
      <c r="BE597">
        <v>0</v>
      </c>
      <c r="BF597">
        <v>0</v>
      </c>
      <c r="BG597">
        <v>0</v>
      </c>
      <c r="BH597">
        <v>0</v>
      </c>
      <c r="BI597" t="e">
        <f t="shared" si="225"/>
        <v>#DIV/0!</v>
      </c>
      <c r="BJ597">
        <v>0</v>
      </c>
      <c r="BK597">
        <v>0</v>
      </c>
      <c r="BL597">
        <v>0</v>
      </c>
      <c r="BM597">
        <v>0</v>
      </c>
      <c r="BN597">
        <v>0</v>
      </c>
      <c r="BO597" t="e">
        <f t="shared" si="226"/>
        <v>#DIV/0!</v>
      </c>
      <c r="BP597">
        <v>0</v>
      </c>
      <c r="BQ597">
        <v>0</v>
      </c>
      <c r="BR597">
        <v>0</v>
      </c>
      <c r="BS597">
        <v>0</v>
      </c>
      <c r="BT597">
        <v>0</v>
      </c>
      <c r="BU597" t="e">
        <f t="shared" si="227"/>
        <v>#DIV/0!</v>
      </c>
      <c r="BV597">
        <v>0</v>
      </c>
    </row>
    <row r="598" spans="2:74">
      <c r="B598" t="s">
        <v>270</v>
      </c>
      <c r="C598">
        <v>0</v>
      </c>
      <c r="D598">
        <v>0</v>
      </c>
      <c r="E598">
        <v>0</v>
      </c>
      <c r="F598">
        <v>0</v>
      </c>
      <c r="G598" t="e">
        <f t="shared" si="216"/>
        <v>#DIV/0!</v>
      </c>
      <c r="H598">
        <v>0</v>
      </c>
      <c r="I598">
        <v>0</v>
      </c>
      <c r="J598">
        <v>0</v>
      </c>
      <c r="K598">
        <v>0</v>
      </c>
      <c r="L598">
        <v>0</v>
      </c>
      <c r="M598" t="e">
        <f t="shared" si="217"/>
        <v>#DIV/0!</v>
      </c>
      <c r="N598">
        <v>0</v>
      </c>
      <c r="O598">
        <v>0</v>
      </c>
      <c r="P598">
        <v>0</v>
      </c>
      <c r="Q598">
        <v>0</v>
      </c>
      <c r="R598">
        <v>0</v>
      </c>
      <c r="S598" t="e">
        <f t="shared" si="218"/>
        <v>#DIV/0!</v>
      </c>
      <c r="T598">
        <v>0</v>
      </c>
      <c r="U598">
        <v>0</v>
      </c>
      <c r="V598">
        <v>0</v>
      </c>
      <c r="W598">
        <v>0</v>
      </c>
      <c r="X598">
        <v>0</v>
      </c>
      <c r="Y598" t="e">
        <f t="shared" si="219"/>
        <v>#DIV/0!</v>
      </c>
      <c r="Z598">
        <v>0</v>
      </c>
      <c r="AA598">
        <v>0</v>
      </c>
      <c r="AB598">
        <v>0</v>
      </c>
      <c r="AC598">
        <v>0</v>
      </c>
      <c r="AD598">
        <v>0</v>
      </c>
      <c r="AE598" t="e">
        <f t="shared" si="220"/>
        <v>#DIV/0!</v>
      </c>
      <c r="AF598">
        <v>0</v>
      </c>
      <c r="AG598">
        <v>0</v>
      </c>
      <c r="AH598">
        <v>0</v>
      </c>
      <c r="AI598">
        <v>0</v>
      </c>
      <c r="AJ598">
        <v>0</v>
      </c>
      <c r="AK598" t="e">
        <f t="shared" si="221"/>
        <v>#DIV/0!</v>
      </c>
      <c r="AL598">
        <v>0</v>
      </c>
      <c r="AM598">
        <v>0</v>
      </c>
      <c r="AN598">
        <v>0</v>
      </c>
      <c r="AO598">
        <v>0</v>
      </c>
      <c r="AP598">
        <v>0</v>
      </c>
      <c r="AQ598" t="e">
        <f t="shared" si="222"/>
        <v>#DIV/0!</v>
      </c>
      <c r="AR598">
        <v>0</v>
      </c>
      <c r="AS598">
        <v>0</v>
      </c>
      <c r="AT598">
        <v>0</v>
      </c>
      <c r="AU598">
        <v>0</v>
      </c>
      <c r="AV598">
        <v>0</v>
      </c>
      <c r="AW598" t="e">
        <f t="shared" si="223"/>
        <v>#DIV/0!</v>
      </c>
      <c r="AX598">
        <v>0</v>
      </c>
      <c r="AY598">
        <v>0</v>
      </c>
      <c r="AZ598">
        <v>0</v>
      </c>
      <c r="BA598">
        <v>0</v>
      </c>
      <c r="BB598">
        <v>0</v>
      </c>
      <c r="BC598" t="e">
        <f t="shared" si="224"/>
        <v>#DIV/0!</v>
      </c>
      <c r="BD598">
        <v>0</v>
      </c>
      <c r="BE598">
        <v>0</v>
      </c>
      <c r="BF598">
        <v>0</v>
      </c>
      <c r="BG598">
        <v>0</v>
      </c>
      <c r="BH598">
        <v>0</v>
      </c>
      <c r="BI598" t="e">
        <f t="shared" si="225"/>
        <v>#DIV/0!</v>
      </c>
      <c r="BJ598">
        <v>0</v>
      </c>
      <c r="BK598">
        <v>0</v>
      </c>
      <c r="BL598">
        <v>0</v>
      </c>
      <c r="BM598">
        <v>0</v>
      </c>
      <c r="BN598">
        <v>0</v>
      </c>
      <c r="BO598" t="e">
        <f t="shared" si="226"/>
        <v>#DIV/0!</v>
      </c>
      <c r="BP598">
        <v>0</v>
      </c>
      <c r="BQ598">
        <v>0</v>
      </c>
      <c r="BR598">
        <v>0</v>
      </c>
      <c r="BS598">
        <v>0</v>
      </c>
      <c r="BT598">
        <v>0</v>
      </c>
      <c r="BU598" t="e">
        <f t="shared" si="227"/>
        <v>#DIV/0!</v>
      </c>
      <c r="BV598">
        <v>0</v>
      </c>
    </row>
    <row r="599" spans="2:74">
      <c r="B599" t="s">
        <v>185</v>
      </c>
      <c r="C599">
        <v>0</v>
      </c>
      <c r="D599">
        <v>0</v>
      </c>
      <c r="E599">
        <v>0</v>
      </c>
      <c r="F599">
        <v>0</v>
      </c>
      <c r="G599" t="e">
        <f t="shared" si="216"/>
        <v>#DIV/0!</v>
      </c>
      <c r="H599">
        <v>0</v>
      </c>
      <c r="I599">
        <v>0</v>
      </c>
      <c r="J599">
        <v>0</v>
      </c>
      <c r="K599">
        <v>0</v>
      </c>
      <c r="L599">
        <v>0</v>
      </c>
      <c r="M599" t="e">
        <f t="shared" si="217"/>
        <v>#DIV/0!</v>
      </c>
      <c r="N599">
        <v>0</v>
      </c>
      <c r="O599">
        <v>0</v>
      </c>
      <c r="P599">
        <v>0</v>
      </c>
      <c r="Q599">
        <v>0</v>
      </c>
      <c r="R599">
        <v>0</v>
      </c>
      <c r="S599" t="e">
        <f t="shared" si="218"/>
        <v>#DIV/0!</v>
      </c>
      <c r="T599">
        <v>0</v>
      </c>
      <c r="U599">
        <v>0</v>
      </c>
      <c r="V599">
        <v>0</v>
      </c>
      <c r="W599">
        <v>0</v>
      </c>
      <c r="X599">
        <v>0</v>
      </c>
      <c r="Y599" t="e">
        <f t="shared" si="219"/>
        <v>#DIV/0!</v>
      </c>
      <c r="Z599">
        <v>0</v>
      </c>
      <c r="AA599">
        <v>0</v>
      </c>
      <c r="AB599">
        <v>0</v>
      </c>
      <c r="AC599">
        <v>0</v>
      </c>
      <c r="AD599">
        <v>0</v>
      </c>
      <c r="AE599" t="e">
        <f t="shared" si="220"/>
        <v>#DIV/0!</v>
      </c>
      <c r="AF599">
        <v>0</v>
      </c>
      <c r="AG599">
        <v>0</v>
      </c>
      <c r="AH599">
        <v>0</v>
      </c>
      <c r="AI599">
        <v>0</v>
      </c>
      <c r="AJ599">
        <v>0</v>
      </c>
      <c r="AK599" t="e">
        <f t="shared" si="221"/>
        <v>#DIV/0!</v>
      </c>
      <c r="AL599">
        <v>0</v>
      </c>
      <c r="AM599">
        <v>0</v>
      </c>
      <c r="AN599">
        <v>0</v>
      </c>
      <c r="AO599">
        <v>0</v>
      </c>
      <c r="AP599">
        <v>0</v>
      </c>
      <c r="AQ599" t="e">
        <f t="shared" si="222"/>
        <v>#DIV/0!</v>
      </c>
      <c r="AR599">
        <v>0</v>
      </c>
      <c r="AS599">
        <v>0</v>
      </c>
      <c r="AT599">
        <v>0</v>
      </c>
      <c r="AU599">
        <v>0</v>
      </c>
      <c r="AV599">
        <v>0</v>
      </c>
      <c r="AW599" t="e">
        <f t="shared" si="223"/>
        <v>#DIV/0!</v>
      </c>
      <c r="AX599">
        <v>0</v>
      </c>
      <c r="AY599">
        <v>0</v>
      </c>
      <c r="AZ599">
        <v>0</v>
      </c>
      <c r="BA599">
        <v>0</v>
      </c>
      <c r="BB599">
        <v>0</v>
      </c>
      <c r="BC599" t="e">
        <f t="shared" si="224"/>
        <v>#DIV/0!</v>
      </c>
      <c r="BD599">
        <v>0</v>
      </c>
      <c r="BE599">
        <v>0</v>
      </c>
      <c r="BF599">
        <v>0</v>
      </c>
      <c r="BG599">
        <v>0</v>
      </c>
      <c r="BH599">
        <v>0</v>
      </c>
      <c r="BI599" t="e">
        <f t="shared" si="225"/>
        <v>#DIV/0!</v>
      </c>
      <c r="BJ599">
        <v>0</v>
      </c>
      <c r="BK599">
        <v>0</v>
      </c>
      <c r="BL599">
        <v>0</v>
      </c>
      <c r="BM599">
        <v>0</v>
      </c>
      <c r="BN599">
        <v>0</v>
      </c>
      <c r="BO599" t="e">
        <f t="shared" si="226"/>
        <v>#DIV/0!</v>
      </c>
      <c r="BP599">
        <v>0</v>
      </c>
      <c r="BQ599">
        <v>0</v>
      </c>
      <c r="BR599">
        <v>0</v>
      </c>
      <c r="BS599">
        <v>0</v>
      </c>
      <c r="BT599">
        <v>0</v>
      </c>
      <c r="BU599" t="e">
        <f t="shared" si="227"/>
        <v>#DIV/0!</v>
      </c>
      <c r="BV599">
        <v>0</v>
      </c>
    </row>
    <row r="600" spans="2:74">
      <c r="B600" t="s">
        <v>272</v>
      </c>
      <c r="C600">
        <v>0</v>
      </c>
      <c r="D600">
        <v>0</v>
      </c>
      <c r="E600">
        <v>0</v>
      </c>
      <c r="F600">
        <v>0</v>
      </c>
      <c r="G600" t="e">
        <f t="shared" si="216"/>
        <v>#DIV/0!</v>
      </c>
      <c r="H600">
        <v>0</v>
      </c>
      <c r="I600">
        <v>0</v>
      </c>
      <c r="J600">
        <v>0</v>
      </c>
      <c r="K600">
        <v>0</v>
      </c>
      <c r="L600">
        <v>0</v>
      </c>
      <c r="M600" t="e">
        <f t="shared" si="217"/>
        <v>#DIV/0!</v>
      </c>
      <c r="N600">
        <v>0</v>
      </c>
      <c r="O600">
        <v>0</v>
      </c>
      <c r="P600">
        <v>0</v>
      </c>
      <c r="Q600">
        <v>0</v>
      </c>
      <c r="R600">
        <v>0</v>
      </c>
      <c r="S600" t="e">
        <f t="shared" si="218"/>
        <v>#DIV/0!</v>
      </c>
      <c r="T600">
        <v>0</v>
      </c>
      <c r="U600">
        <v>0</v>
      </c>
      <c r="V600">
        <v>0</v>
      </c>
      <c r="W600">
        <v>0</v>
      </c>
      <c r="X600">
        <v>0</v>
      </c>
      <c r="Y600" t="e">
        <f t="shared" si="219"/>
        <v>#DIV/0!</v>
      </c>
      <c r="Z600">
        <v>0</v>
      </c>
      <c r="AA600">
        <v>0</v>
      </c>
      <c r="AB600">
        <v>0</v>
      </c>
      <c r="AC600">
        <v>0</v>
      </c>
      <c r="AD600">
        <v>0</v>
      </c>
      <c r="AE600" t="e">
        <f t="shared" si="220"/>
        <v>#DIV/0!</v>
      </c>
      <c r="AF600">
        <v>0</v>
      </c>
      <c r="AG600">
        <v>0</v>
      </c>
      <c r="AH600">
        <v>0</v>
      </c>
      <c r="AI600">
        <v>0</v>
      </c>
      <c r="AJ600">
        <v>0</v>
      </c>
      <c r="AK600" t="e">
        <f t="shared" si="221"/>
        <v>#DIV/0!</v>
      </c>
      <c r="AL600">
        <v>0</v>
      </c>
      <c r="AM600">
        <v>0</v>
      </c>
      <c r="AN600">
        <v>0</v>
      </c>
      <c r="AO600">
        <v>0</v>
      </c>
      <c r="AP600">
        <v>0</v>
      </c>
      <c r="AQ600" t="e">
        <f t="shared" si="222"/>
        <v>#DIV/0!</v>
      </c>
      <c r="AR600">
        <v>0</v>
      </c>
      <c r="AS600">
        <v>0</v>
      </c>
      <c r="AT600">
        <v>0</v>
      </c>
      <c r="AU600">
        <v>0</v>
      </c>
      <c r="AV600">
        <v>0</v>
      </c>
      <c r="AW600" t="e">
        <f t="shared" si="223"/>
        <v>#DIV/0!</v>
      </c>
      <c r="AX600">
        <v>0</v>
      </c>
      <c r="AY600">
        <v>0</v>
      </c>
      <c r="AZ600">
        <v>0</v>
      </c>
      <c r="BA600">
        <v>0</v>
      </c>
      <c r="BB600">
        <v>0</v>
      </c>
      <c r="BC600" t="e">
        <f t="shared" si="224"/>
        <v>#DIV/0!</v>
      </c>
      <c r="BD600">
        <v>0</v>
      </c>
      <c r="BE600">
        <v>0</v>
      </c>
      <c r="BF600">
        <v>0</v>
      </c>
      <c r="BG600">
        <v>0</v>
      </c>
      <c r="BH600">
        <v>0</v>
      </c>
      <c r="BI600" t="e">
        <f t="shared" si="225"/>
        <v>#DIV/0!</v>
      </c>
      <c r="BJ600">
        <v>0</v>
      </c>
      <c r="BK600">
        <v>0</v>
      </c>
      <c r="BL600">
        <v>0</v>
      </c>
      <c r="BM600">
        <v>0</v>
      </c>
      <c r="BN600">
        <v>0</v>
      </c>
      <c r="BO600" t="e">
        <f t="shared" si="226"/>
        <v>#DIV/0!</v>
      </c>
      <c r="BP600">
        <v>0</v>
      </c>
      <c r="BQ600">
        <v>0</v>
      </c>
      <c r="BR600">
        <v>0</v>
      </c>
      <c r="BS600">
        <v>0</v>
      </c>
      <c r="BT600">
        <v>0</v>
      </c>
      <c r="BU600" t="e">
        <f t="shared" si="227"/>
        <v>#DIV/0!</v>
      </c>
      <c r="BV600">
        <v>0</v>
      </c>
    </row>
    <row r="601" spans="2:74">
      <c r="B601" t="s">
        <v>778</v>
      </c>
      <c r="C601">
        <v>0</v>
      </c>
      <c r="D601">
        <v>0</v>
      </c>
      <c r="E601">
        <v>0</v>
      </c>
      <c r="F601">
        <v>0</v>
      </c>
      <c r="G601" t="e">
        <f t="shared" si="216"/>
        <v>#DIV/0!</v>
      </c>
      <c r="H601">
        <v>0</v>
      </c>
      <c r="I601">
        <v>0</v>
      </c>
      <c r="J601">
        <v>0</v>
      </c>
      <c r="K601">
        <v>0</v>
      </c>
      <c r="L601">
        <v>0</v>
      </c>
      <c r="M601" t="e">
        <f t="shared" si="217"/>
        <v>#DIV/0!</v>
      </c>
      <c r="N601">
        <v>0</v>
      </c>
      <c r="O601">
        <v>0</v>
      </c>
      <c r="P601">
        <v>0</v>
      </c>
      <c r="Q601">
        <v>0</v>
      </c>
      <c r="R601">
        <v>0</v>
      </c>
      <c r="S601" t="e">
        <f t="shared" si="218"/>
        <v>#DIV/0!</v>
      </c>
      <c r="T601">
        <v>0</v>
      </c>
      <c r="U601">
        <v>0</v>
      </c>
      <c r="V601">
        <v>0</v>
      </c>
      <c r="W601">
        <v>0</v>
      </c>
      <c r="X601">
        <v>0</v>
      </c>
      <c r="Y601" t="e">
        <f t="shared" si="219"/>
        <v>#DIV/0!</v>
      </c>
      <c r="Z601">
        <v>0</v>
      </c>
      <c r="AA601">
        <v>0</v>
      </c>
      <c r="AB601">
        <v>0</v>
      </c>
      <c r="AC601">
        <v>0</v>
      </c>
      <c r="AD601">
        <v>0</v>
      </c>
      <c r="AE601" t="e">
        <f t="shared" si="220"/>
        <v>#DIV/0!</v>
      </c>
      <c r="AF601">
        <v>0</v>
      </c>
      <c r="AG601">
        <v>0</v>
      </c>
      <c r="AH601">
        <v>0</v>
      </c>
      <c r="AI601">
        <v>0</v>
      </c>
      <c r="AJ601">
        <v>0</v>
      </c>
      <c r="AK601" t="e">
        <f t="shared" si="221"/>
        <v>#DIV/0!</v>
      </c>
      <c r="AL601">
        <v>0</v>
      </c>
      <c r="AM601">
        <v>0</v>
      </c>
      <c r="AN601">
        <v>0</v>
      </c>
      <c r="AO601">
        <v>0</v>
      </c>
      <c r="AP601">
        <v>0</v>
      </c>
      <c r="AQ601" t="e">
        <f t="shared" si="222"/>
        <v>#DIV/0!</v>
      </c>
      <c r="AR601">
        <v>0</v>
      </c>
      <c r="AS601">
        <v>0</v>
      </c>
      <c r="AT601">
        <v>0</v>
      </c>
      <c r="AU601">
        <v>0</v>
      </c>
      <c r="AV601">
        <v>0</v>
      </c>
      <c r="AW601" t="e">
        <f t="shared" si="223"/>
        <v>#DIV/0!</v>
      </c>
      <c r="AX601">
        <v>0</v>
      </c>
      <c r="AY601">
        <v>0</v>
      </c>
      <c r="AZ601">
        <v>0</v>
      </c>
      <c r="BA601">
        <v>0</v>
      </c>
      <c r="BB601">
        <v>0</v>
      </c>
      <c r="BC601" t="e">
        <f t="shared" si="224"/>
        <v>#DIV/0!</v>
      </c>
      <c r="BD601">
        <v>0</v>
      </c>
      <c r="BE601">
        <v>0</v>
      </c>
      <c r="BF601">
        <v>0</v>
      </c>
      <c r="BG601">
        <v>0</v>
      </c>
      <c r="BH601">
        <v>0</v>
      </c>
      <c r="BI601" t="e">
        <f t="shared" si="225"/>
        <v>#DIV/0!</v>
      </c>
      <c r="BJ601">
        <v>0</v>
      </c>
      <c r="BK601">
        <v>0</v>
      </c>
      <c r="BL601">
        <v>0</v>
      </c>
      <c r="BM601">
        <v>0</v>
      </c>
      <c r="BN601">
        <v>0</v>
      </c>
      <c r="BO601" t="e">
        <f t="shared" si="226"/>
        <v>#DIV/0!</v>
      </c>
      <c r="BP601">
        <v>0</v>
      </c>
      <c r="BQ601">
        <v>0</v>
      </c>
      <c r="BR601">
        <v>0</v>
      </c>
      <c r="BS601">
        <v>0</v>
      </c>
      <c r="BT601">
        <v>0</v>
      </c>
      <c r="BU601" t="e">
        <f t="shared" si="227"/>
        <v>#DIV/0!</v>
      </c>
      <c r="BV601">
        <v>0</v>
      </c>
    </row>
    <row r="602" spans="2:74">
      <c r="B602" t="s">
        <v>273</v>
      </c>
      <c r="C602">
        <v>0</v>
      </c>
      <c r="D602">
        <v>0</v>
      </c>
      <c r="E602">
        <v>0</v>
      </c>
      <c r="F602">
        <v>0</v>
      </c>
      <c r="G602" t="e">
        <f t="shared" si="216"/>
        <v>#DIV/0!</v>
      </c>
      <c r="H602">
        <v>0</v>
      </c>
      <c r="I602">
        <v>0</v>
      </c>
      <c r="J602">
        <v>0</v>
      </c>
      <c r="K602">
        <v>0</v>
      </c>
      <c r="L602">
        <v>0</v>
      </c>
      <c r="M602" t="e">
        <f t="shared" si="217"/>
        <v>#DIV/0!</v>
      </c>
      <c r="N602">
        <v>0</v>
      </c>
      <c r="O602">
        <v>0</v>
      </c>
      <c r="P602">
        <v>0</v>
      </c>
      <c r="Q602">
        <v>0</v>
      </c>
      <c r="R602">
        <v>0</v>
      </c>
      <c r="S602" t="e">
        <f t="shared" si="218"/>
        <v>#DIV/0!</v>
      </c>
      <c r="T602">
        <v>0</v>
      </c>
      <c r="U602">
        <v>0</v>
      </c>
      <c r="V602">
        <v>0</v>
      </c>
      <c r="W602">
        <v>0</v>
      </c>
      <c r="X602">
        <v>0</v>
      </c>
      <c r="Y602" t="e">
        <f t="shared" si="219"/>
        <v>#DIV/0!</v>
      </c>
      <c r="Z602">
        <v>0</v>
      </c>
      <c r="AA602">
        <v>0</v>
      </c>
      <c r="AB602">
        <v>0</v>
      </c>
      <c r="AC602">
        <v>0</v>
      </c>
      <c r="AD602">
        <v>0</v>
      </c>
      <c r="AE602" t="e">
        <f t="shared" si="220"/>
        <v>#DIV/0!</v>
      </c>
      <c r="AF602">
        <v>0</v>
      </c>
      <c r="AG602">
        <v>0</v>
      </c>
      <c r="AH602">
        <v>0</v>
      </c>
      <c r="AI602">
        <v>0</v>
      </c>
      <c r="AJ602">
        <v>0</v>
      </c>
      <c r="AK602" t="e">
        <f t="shared" si="221"/>
        <v>#DIV/0!</v>
      </c>
      <c r="AL602">
        <v>0</v>
      </c>
      <c r="AM602">
        <v>0</v>
      </c>
      <c r="AN602">
        <v>0</v>
      </c>
      <c r="AO602">
        <v>0</v>
      </c>
      <c r="AP602">
        <v>0</v>
      </c>
      <c r="AQ602" t="e">
        <f t="shared" si="222"/>
        <v>#DIV/0!</v>
      </c>
      <c r="AR602">
        <v>0</v>
      </c>
      <c r="AS602">
        <v>0</v>
      </c>
      <c r="AT602">
        <v>0</v>
      </c>
      <c r="AU602">
        <v>0</v>
      </c>
      <c r="AV602">
        <v>0</v>
      </c>
      <c r="AW602" t="e">
        <f t="shared" si="223"/>
        <v>#DIV/0!</v>
      </c>
      <c r="AX602">
        <v>0</v>
      </c>
      <c r="AY602">
        <v>0</v>
      </c>
      <c r="AZ602">
        <v>0</v>
      </c>
      <c r="BA602">
        <v>0</v>
      </c>
      <c r="BB602">
        <v>0</v>
      </c>
      <c r="BC602" t="e">
        <f t="shared" si="224"/>
        <v>#DIV/0!</v>
      </c>
      <c r="BD602">
        <v>0</v>
      </c>
      <c r="BE602">
        <v>0</v>
      </c>
      <c r="BF602">
        <v>0</v>
      </c>
      <c r="BG602">
        <v>0</v>
      </c>
      <c r="BH602">
        <v>0</v>
      </c>
      <c r="BI602" t="e">
        <f t="shared" si="225"/>
        <v>#DIV/0!</v>
      </c>
      <c r="BJ602">
        <v>0</v>
      </c>
      <c r="BK602">
        <v>0</v>
      </c>
      <c r="BL602">
        <v>0</v>
      </c>
      <c r="BM602">
        <v>0</v>
      </c>
      <c r="BN602">
        <v>0</v>
      </c>
      <c r="BO602" t="e">
        <f t="shared" si="226"/>
        <v>#DIV/0!</v>
      </c>
      <c r="BP602">
        <v>0</v>
      </c>
      <c r="BQ602">
        <v>0</v>
      </c>
      <c r="BR602">
        <v>0</v>
      </c>
      <c r="BS602">
        <v>0</v>
      </c>
      <c r="BT602">
        <v>0</v>
      </c>
      <c r="BU602" t="e">
        <f t="shared" si="227"/>
        <v>#DIV/0!</v>
      </c>
      <c r="BV602">
        <v>0</v>
      </c>
    </row>
    <row r="603" spans="2:74">
      <c r="B603" t="s">
        <v>274</v>
      </c>
      <c r="C603">
        <v>0</v>
      </c>
      <c r="D603">
        <v>0</v>
      </c>
      <c r="E603">
        <v>0</v>
      </c>
      <c r="F603">
        <v>0</v>
      </c>
      <c r="G603" t="e">
        <f t="shared" si="216"/>
        <v>#DIV/0!</v>
      </c>
      <c r="H603">
        <v>0</v>
      </c>
      <c r="I603">
        <v>0</v>
      </c>
      <c r="J603">
        <v>0</v>
      </c>
      <c r="K603">
        <v>0</v>
      </c>
      <c r="L603">
        <v>0</v>
      </c>
      <c r="M603" t="e">
        <f t="shared" si="217"/>
        <v>#DIV/0!</v>
      </c>
      <c r="N603">
        <v>0</v>
      </c>
      <c r="O603">
        <v>0</v>
      </c>
      <c r="P603">
        <v>0</v>
      </c>
      <c r="Q603">
        <v>0</v>
      </c>
      <c r="R603">
        <v>0</v>
      </c>
      <c r="S603" t="e">
        <f t="shared" si="218"/>
        <v>#DIV/0!</v>
      </c>
      <c r="T603">
        <v>0</v>
      </c>
      <c r="U603">
        <v>0</v>
      </c>
      <c r="V603">
        <v>0</v>
      </c>
      <c r="W603">
        <v>0</v>
      </c>
      <c r="X603">
        <v>0</v>
      </c>
      <c r="Y603" t="e">
        <f t="shared" si="219"/>
        <v>#DIV/0!</v>
      </c>
      <c r="Z603">
        <v>0</v>
      </c>
      <c r="AA603">
        <v>0</v>
      </c>
      <c r="AB603">
        <v>0</v>
      </c>
      <c r="AC603">
        <v>0</v>
      </c>
      <c r="AD603">
        <v>0</v>
      </c>
      <c r="AE603" t="e">
        <f t="shared" si="220"/>
        <v>#DIV/0!</v>
      </c>
      <c r="AF603">
        <v>0</v>
      </c>
      <c r="AG603">
        <v>0</v>
      </c>
      <c r="AH603">
        <v>0</v>
      </c>
      <c r="AI603">
        <v>0</v>
      </c>
      <c r="AJ603">
        <v>0</v>
      </c>
      <c r="AK603" t="e">
        <f t="shared" si="221"/>
        <v>#DIV/0!</v>
      </c>
      <c r="AL603">
        <v>0</v>
      </c>
      <c r="AM603">
        <v>0</v>
      </c>
      <c r="AN603">
        <v>0</v>
      </c>
      <c r="AO603">
        <v>0</v>
      </c>
      <c r="AP603">
        <v>0</v>
      </c>
      <c r="AQ603" t="e">
        <f t="shared" si="222"/>
        <v>#DIV/0!</v>
      </c>
      <c r="AR603">
        <v>0</v>
      </c>
      <c r="AS603">
        <v>0</v>
      </c>
      <c r="AT603">
        <v>0</v>
      </c>
      <c r="AU603">
        <v>0</v>
      </c>
      <c r="AV603">
        <v>0</v>
      </c>
      <c r="AW603" t="e">
        <f t="shared" si="223"/>
        <v>#DIV/0!</v>
      </c>
      <c r="AX603">
        <v>0</v>
      </c>
      <c r="AY603">
        <v>0</v>
      </c>
      <c r="AZ603">
        <v>0</v>
      </c>
      <c r="BA603">
        <v>0</v>
      </c>
      <c r="BB603">
        <v>0</v>
      </c>
      <c r="BC603" t="e">
        <f t="shared" si="224"/>
        <v>#DIV/0!</v>
      </c>
      <c r="BD603">
        <v>0</v>
      </c>
      <c r="BE603">
        <v>0</v>
      </c>
      <c r="BF603">
        <v>0</v>
      </c>
      <c r="BG603">
        <v>0</v>
      </c>
      <c r="BH603">
        <v>0</v>
      </c>
      <c r="BI603" t="e">
        <f t="shared" si="225"/>
        <v>#DIV/0!</v>
      </c>
      <c r="BJ603">
        <v>0</v>
      </c>
      <c r="BK603">
        <v>0</v>
      </c>
      <c r="BL603">
        <v>0</v>
      </c>
      <c r="BM603">
        <v>0</v>
      </c>
      <c r="BN603">
        <v>0</v>
      </c>
      <c r="BO603" t="e">
        <f t="shared" si="226"/>
        <v>#DIV/0!</v>
      </c>
      <c r="BP603">
        <v>0</v>
      </c>
      <c r="BQ603">
        <v>0</v>
      </c>
      <c r="BR603">
        <v>0</v>
      </c>
      <c r="BS603">
        <v>0</v>
      </c>
      <c r="BT603">
        <v>0</v>
      </c>
      <c r="BU603" t="e">
        <f t="shared" si="227"/>
        <v>#DIV/0!</v>
      </c>
      <c r="BV603">
        <v>0</v>
      </c>
    </row>
    <row r="604" spans="2:74">
      <c r="B604" t="s">
        <v>779</v>
      </c>
      <c r="C604">
        <v>0</v>
      </c>
      <c r="D604">
        <v>0</v>
      </c>
      <c r="E604">
        <v>0</v>
      </c>
      <c r="F604">
        <v>0</v>
      </c>
      <c r="G604" t="e">
        <f t="shared" si="216"/>
        <v>#DIV/0!</v>
      </c>
      <c r="H604">
        <v>0</v>
      </c>
      <c r="I604">
        <v>0</v>
      </c>
      <c r="J604">
        <v>0</v>
      </c>
      <c r="K604">
        <v>0</v>
      </c>
      <c r="L604">
        <v>0</v>
      </c>
      <c r="M604" t="e">
        <f t="shared" si="217"/>
        <v>#DIV/0!</v>
      </c>
      <c r="N604">
        <v>0</v>
      </c>
      <c r="O604">
        <v>0</v>
      </c>
      <c r="P604">
        <v>0</v>
      </c>
      <c r="Q604">
        <v>0</v>
      </c>
      <c r="R604">
        <v>0</v>
      </c>
      <c r="S604" t="e">
        <f t="shared" si="218"/>
        <v>#DIV/0!</v>
      </c>
      <c r="T604">
        <v>0</v>
      </c>
      <c r="U604">
        <v>0</v>
      </c>
      <c r="V604">
        <v>0</v>
      </c>
      <c r="W604">
        <v>0</v>
      </c>
      <c r="X604">
        <v>0</v>
      </c>
      <c r="Y604" t="e">
        <f t="shared" si="219"/>
        <v>#DIV/0!</v>
      </c>
      <c r="Z604">
        <v>0</v>
      </c>
      <c r="AA604">
        <v>0</v>
      </c>
      <c r="AB604">
        <v>0</v>
      </c>
      <c r="AC604">
        <v>0</v>
      </c>
      <c r="AD604">
        <v>0</v>
      </c>
      <c r="AE604" t="e">
        <f t="shared" si="220"/>
        <v>#DIV/0!</v>
      </c>
      <c r="AF604">
        <v>0</v>
      </c>
      <c r="AG604">
        <v>0</v>
      </c>
      <c r="AH604">
        <v>0</v>
      </c>
      <c r="AI604">
        <v>0</v>
      </c>
      <c r="AJ604">
        <v>0</v>
      </c>
      <c r="AK604" t="e">
        <f t="shared" si="221"/>
        <v>#DIV/0!</v>
      </c>
      <c r="AL604">
        <v>0</v>
      </c>
      <c r="AM604">
        <v>0</v>
      </c>
      <c r="AN604">
        <v>0</v>
      </c>
      <c r="AO604">
        <v>0</v>
      </c>
      <c r="AP604">
        <v>0</v>
      </c>
      <c r="AQ604" t="e">
        <f t="shared" si="222"/>
        <v>#DIV/0!</v>
      </c>
      <c r="AR604">
        <v>0</v>
      </c>
      <c r="AS604">
        <v>0</v>
      </c>
      <c r="AT604">
        <v>0</v>
      </c>
      <c r="AU604">
        <v>0</v>
      </c>
      <c r="AV604">
        <v>0</v>
      </c>
      <c r="AW604" t="e">
        <f t="shared" si="223"/>
        <v>#DIV/0!</v>
      </c>
      <c r="AX604">
        <v>0</v>
      </c>
      <c r="AY604">
        <v>0</v>
      </c>
      <c r="AZ604">
        <v>0</v>
      </c>
      <c r="BA604">
        <v>0</v>
      </c>
      <c r="BB604">
        <v>0</v>
      </c>
      <c r="BC604" t="e">
        <f t="shared" si="224"/>
        <v>#DIV/0!</v>
      </c>
      <c r="BD604">
        <v>0</v>
      </c>
      <c r="BE604">
        <v>0</v>
      </c>
      <c r="BF604">
        <v>0</v>
      </c>
      <c r="BG604">
        <v>0</v>
      </c>
      <c r="BH604">
        <v>0</v>
      </c>
      <c r="BI604" t="e">
        <f t="shared" si="225"/>
        <v>#DIV/0!</v>
      </c>
      <c r="BJ604">
        <v>0</v>
      </c>
      <c r="BK604">
        <v>0</v>
      </c>
      <c r="BL604">
        <v>0</v>
      </c>
      <c r="BM604">
        <v>0</v>
      </c>
      <c r="BN604">
        <v>0</v>
      </c>
      <c r="BO604" t="e">
        <f t="shared" si="226"/>
        <v>#DIV/0!</v>
      </c>
      <c r="BP604">
        <v>0</v>
      </c>
      <c r="BQ604">
        <v>0</v>
      </c>
      <c r="BR604">
        <v>0</v>
      </c>
      <c r="BS604">
        <v>0</v>
      </c>
      <c r="BT604">
        <v>0</v>
      </c>
      <c r="BU604" t="e">
        <f t="shared" si="227"/>
        <v>#DIV/0!</v>
      </c>
      <c r="BV604">
        <v>0</v>
      </c>
    </row>
    <row r="605" spans="2:74">
      <c r="B605" t="s">
        <v>275</v>
      </c>
      <c r="C605">
        <v>0</v>
      </c>
      <c r="D605">
        <v>0</v>
      </c>
      <c r="E605">
        <v>0</v>
      </c>
      <c r="F605">
        <v>0</v>
      </c>
      <c r="G605" t="e">
        <f t="shared" si="216"/>
        <v>#DIV/0!</v>
      </c>
      <c r="H605">
        <v>0</v>
      </c>
      <c r="I605">
        <v>0</v>
      </c>
      <c r="J605">
        <v>0</v>
      </c>
      <c r="K605">
        <v>0</v>
      </c>
      <c r="L605">
        <v>0</v>
      </c>
      <c r="M605" t="e">
        <f t="shared" si="217"/>
        <v>#DIV/0!</v>
      </c>
      <c r="N605">
        <v>0</v>
      </c>
      <c r="O605">
        <v>0</v>
      </c>
      <c r="P605">
        <v>0</v>
      </c>
      <c r="Q605">
        <v>0</v>
      </c>
      <c r="R605">
        <v>0</v>
      </c>
      <c r="S605" t="e">
        <f t="shared" si="218"/>
        <v>#DIV/0!</v>
      </c>
      <c r="T605">
        <v>0</v>
      </c>
      <c r="U605">
        <v>0</v>
      </c>
      <c r="V605">
        <v>0</v>
      </c>
      <c r="W605">
        <v>0</v>
      </c>
      <c r="X605">
        <v>0</v>
      </c>
      <c r="Y605" t="e">
        <f t="shared" si="219"/>
        <v>#DIV/0!</v>
      </c>
      <c r="Z605">
        <v>0</v>
      </c>
      <c r="AA605">
        <v>0</v>
      </c>
      <c r="AB605">
        <v>0</v>
      </c>
      <c r="AC605">
        <v>0</v>
      </c>
      <c r="AD605">
        <v>0</v>
      </c>
      <c r="AE605" t="e">
        <f t="shared" si="220"/>
        <v>#DIV/0!</v>
      </c>
      <c r="AF605">
        <v>0</v>
      </c>
      <c r="AG605">
        <v>0</v>
      </c>
      <c r="AH605">
        <v>0</v>
      </c>
      <c r="AI605">
        <v>0</v>
      </c>
      <c r="AJ605">
        <v>0</v>
      </c>
      <c r="AK605" t="e">
        <f t="shared" si="221"/>
        <v>#DIV/0!</v>
      </c>
      <c r="AL605">
        <v>0</v>
      </c>
      <c r="AM605">
        <v>0</v>
      </c>
      <c r="AN605">
        <v>0</v>
      </c>
      <c r="AO605">
        <v>0</v>
      </c>
      <c r="AP605">
        <v>0</v>
      </c>
      <c r="AQ605" t="e">
        <f t="shared" si="222"/>
        <v>#DIV/0!</v>
      </c>
      <c r="AR605">
        <v>0</v>
      </c>
      <c r="AS605">
        <v>0</v>
      </c>
      <c r="AT605">
        <v>0</v>
      </c>
      <c r="AU605">
        <v>0</v>
      </c>
      <c r="AV605">
        <v>0</v>
      </c>
      <c r="AW605" t="e">
        <f t="shared" si="223"/>
        <v>#DIV/0!</v>
      </c>
      <c r="AX605">
        <v>0</v>
      </c>
      <c r="AY605">
        <v>0</v>
      </c>
      <c r="AZ605">
        <v>0</v>
      </c>
      <c r="BA605">
        <v>0</v>
      </c>
      <c r="BB605">
        <v>0</v>
      </c>
      <c r="BC605" t="e">
        <f t="shared" si="224"/>
        <v>#DIV/0!</v>
      </c>
      <c r="BD605">
        <v>0</v>
      </c>
      <c r="BE605">
        <v>0</v>
      </c>
      <c r="BF605">
        <v>0</v>
      </c>
      <c r="BG605">
        <v>0</v>
      </c>
      <c r="BH605">
        <v>0</v>
      </c>
      <c r="BI605" t="e">
        <f t="shared" si="225"/>
        <v>#DIV/0!</v>
      </c>
      <c r="BJ605">
        <v>0</v>
      </c>
      <c r="BK605">
        <v>0</v>
      </c>
      <c r="BL605">
        <v>0</v>
      </c>
      <c r="BM605">
        <v>0</v>
      </c>
      <c r="BN605">
        <v>0</v>
      </c>
      <c r="BO605" t="e">
        <f t="shared" si="226"/>
        <v>#DIV/0!</v>
      </c>
      <c r="BP605">
        <v>0</v>
      </c>
      <c r="BQ605">
        <v>0</v>
      </c>
      <c r="BR605">
        <v>0</v>
      </c>
      <c r="BS605">
        <v>0</v>
      </c>
      <c r="BT605">
        <v>0</v>
      </c>
      <c r="BU605" t="e">
        <f t="shared" si="227"/>
        <v>#DIV/0!</v>
      </c>
      <c r="BV605">
        <v>0</v>
      </c>
    </row>
    <row r="606" spans="2:74">
      <c r="B606" t="s">
        <v>276</v>
      </c>
      <c r="C606">
        <v>0</v>
      </c>
      <c r="D606">
        <v>0</v>
      </c>
      <c r="E606">
        <v>0</v>
      </c>
      <c r="F606">
        <v>0</v>
      </c>
      <c r="G606" t="e">
        <f t="shared" si="216"/>
        <v>#DIV/0!</v>
      </c>
      <c r="H606">
        <v>0</v>
      </c>
      <c r="I606">
        <v>0</v>
      </c>
      <c r="J606">
        <v>0</v>
      </c>
      <c r="K606">
        <v>0</v>
      </c>
      <c r="L606">
        <v>0</v>
      </c>
      <c r="M606" t="e">
        <f t="shared" si="217"/>
        <v>#DIV/0!</v>
      </c>
      <c r="N606">
        <v>0</v>
      </c>
      <c r="O606">
        <v>0</v>
      </c>
      <c r="P606">
        <v>0</v>
      </c>
      <c r="Q606">
        <v>0</v>
      </c>
      <c r="R606">
        <v>0</v>
      </c>
      <c r="S606" t="e">
        <f t="shared" si="218"/>
        <v>#DIV/0!</v>
      </c>
      <c r="T606">
        <v>0</v>
      </c>
      <c r="U606">
        <v>0</v>
      </c>
      <c r="V606">
        <v>0</v>
      </c>
      <c r="W606">
        <v>0</v>
      </c>
      <c r="X606">
        <v>0</v>
      </c>
      <c r="Y606" t="e">
        <f t="shared" si="219"/>
        <v>#DIV/0!</v>
      </c>
      <c r="Z606">
        <v>0</v>
      </c>
      <c r="AA606">
        <v>0</v>
      </c>
      <c r="AB606">
        <v>0</v>
      </c>
      <c r="AC606">
        <v>0</v>
      </c>
      <c r="AD606">
        <v>0</v>
      </c>
      <c r="AE606" t="e">
        <f t="shared" si="220"/>
        <v>#DIV/0!</v>
      </c>
      <c r="AF606">
        <v>0</v>
      </c>
      <c r="AG606">
        <v>0</v>
      </c>
      <c r="AH606">
        <v>0</v>
      </c>
      <c r="AI606">
        <v>0</v>
      </c>
      <c r="AJ606">
        <v>0</v>
      </c>
      <c r="AK606" t="e">
        <f t="shared" si="221"/>
        <v>#DIV/0!</v>
      </c>
      <c r="AL606">
        <v>0</v>
      </c>
      <c r="AM606">
        <v>0</v>
      </c>
      <c r="AN606">
        <v>0</v>
      </c>
      <c r="AO606">
        <v>0</v>
      </c>
      <c r="AP606">
        <v>0</v>
      </c>
      <c r="AQ606" t="e">
        <f t="shared" si="222"/>
        <v>#DIV/0!</v>
      </c>
      <c r="AR606">
        <v>0</v>
      </c>
      <c r="AS606">
        <v>0</v>
      </c>
      <c r="AT606">
        <v>0</v>
      </c>
      <c r="AU606">
        <v>0</v>
      </c>
      <c r="AV606">
        <v>0</v>
      </c>
      <c r="AW606" t="e">
        <f t="shared" si="223"/>
        <v>#DIV/0!</v>
      </c>
      <c r="AX606">
        <v>0</v>
      </c>
      <c r="AY606">
        <v>0</v>
      </c>
      <c r="AZ606">
        <v>0</v>
      </c>
      <c r="BA606">
        <v>0</v>
      </c>
      <c r="BB606">
        <v>0</v>
      </c>
      <c r="BC606" t="e">
        <f t="shared" si="224"/>
        <v>#DIV/0!</v>
      </c>
      <c r="BD606">
        <v>0</v>
      </c>
      <c r="BE606">
        <v>0</v>
      </c>
      <c r="BF606">
        <v>0</v>
      </c>
      <c r="BG606">
        <v>0</v>
      </c>
      <c r="BH606">
        <v>0</v>
      </c>
      <c r="BI606" t="e">
        <f t="shared" si="225"/>
        <v>#DIV/0!</v>
      </c>
      <c r="BJ606">
        <v>0</v>
      </c>
      <c r="BK606">
        <v>0</v>
      </c>
      <c r="BL606">
        <v>0</v>
      </c>
      <c r="BM606">
        <v>0</v>
      </c>
      <c r="BN606">
        <v>0</v>
      </c>
      <c r="BO606" t="e">
        <f t="shared" si="226"/>
        <v>#DIV/0!</v>
      </c>
      <c r="BP606">
        <v>0</v>
      </c>
      <c r="BQ606">
        <v>0</v>
      </c>
      <c r="BR606">
        <v>0</v>
      </c>
      <c r="BS606">
        <v>0</v>
      </c>
      <c r="BT606">
        <v>0</v>
      </c>
      <c r="BU606" t="e">
        <f t="shared" si="227"/>
        <v>#DIV/0!</v>
      </c>
      <c r="BV606">
        <v>0</v>
      </c>
    </row>
    <row r="607" spans="2:74">
      <c r="B607" t="s">
        <v>176</v>
      </c>
      <c r="C607">
        <v>0</v>
      </c>
      <c r="D607">
        <v>0</v>
      </c>
      <c r="E607">
        <v>0</v>
      </c>
      <c r="F607">
        <v>0</v>
      </c>
      <c r="G607" t="e">
        <f t="shared" si="216"/>
        <v>#DIV/0!</v>
      </c>
      <c r="H607">
        <v>0</v>
      </c>
      <c r="I607">
        <v>0</v>
      </c>
      <c r="J607">
        <v>0</v>
      </c>
      <c r="K607">
        <v>0</v>
      </c>
      <c r="L607">
        <v>0</v>
      </c>
      <c r="M607" t="e">
        <f t="shared" si="217"/>
        <v>#DIV/0!</v>
      </c>
      <c r="N607">
        <v>0</v>
      </c>
      <c r="O607">
        <v>0</v>
      </c>
      <c r="P607">
        <v>0</v>
      </c>
      <c r="Q607">
        <v>0</v>
      </c>
      <c r="R607">
        <v>0</v>
      </c>
      <c r="S607" t="e">
        <f t="shared" si="218"/>
        <v>#DIV/0!</v>
      </c>
      <c r="T607">
        <v>0</v>
      </c>
      <c r="U607">
        <v>0</v>
      </c>
      <c r="V607">
        <v>0</v>
      </c>
      <c r="W607">
        <v>0</v>
      </c>
      <c r="X607">
        <v>0</v>
      </c>
      <c r="Y607" t="e">
        <f t="shared" si="219"/>
        <v>#DIV/0!</v>
      </c>
      <c r="Z607">
        <v>0</v>
      </c>
      <c r="AA607">
        <v>0</v>
      </c>
      <c r="AB607">
        <v>0</v>
      </c>
      <c r="AC607">
        <v>0</v>
      </c>
      <c r="AD607">
        <v>0</v>
      </c>
      <c r="AE607" t="e">
        <f t="shared" si="220"/>
        <v>#DIV/0!</v>
      </c>
      <c r="AF607">
        <v>0</v>
      </c>
      <c r="AG607">
        <v>0</v>
      </c>
      <c r="AH607">
        <v>0</v>
      </c>
      <c r="AI607">
        <v>0</v>
      </c>
      <c r="AJ607">
        <v>0</v>
      </c>
      <c r="AK607" t="e">
        <f t="shared" si="221"/>
        <v>#DIV/0!</v>
      </c>
      <c r="AL607">
        <v>0</v>
      </c>
      <c r="AM607">
        <v>0</v>
      </c>
      <c r="AN607">
        <v>0</v>
      </c>
      <c r="AO607">
        <v>0</v>
      </c>
      <c r="AP607">
        <v>0</v>
      </c>
      <c r="AQ607" t="e">
        <f t="shared" si="222"/>
        <v>#DIV/0!</v>
      </c>
      <c r="AR607">
        <v>0</v>
      </c>
      <c r="AS607">
        <v>0</v>
      </c>
      <c r="AT607">
        <v>0</v>
      </c>
      <c r="AU607">
        <v>0</v>
      </c>
      <c r="AV607">
        <v>0</v>
      </c>
      <c r="AW607" t="e">
        <f t="shared" si="223"/>
        <v>#DIV/0!</v>
      </c>
      <c r="AX607">
        <v>0</v>
      </c>
      <c r="AY607">
        <v>0</v>
      </c>
      <c r="AZ607">
        <v>0</v>
      </c>
      <c r="BA607">
        <v>0</v>
      </c>
      <c r="BB607">
        <v>0</v>
      </c>
      <c r="BC607" t="e">
        <f t="shared" si="224"/>
        <v>#DIV/0!</v>
      </c>
      <c r="BD607">
        <v>0</v>
      </c>
      <c r="BE607">
        <v>0</v>
      </c>
      <c r="BF607">
        <v>0</v>
      </c>
      <c r="BG607">
        <v>0</v>
      </c>
      <c r="BH607">
        <v>0</v>
      </c>
      <c r="BI607" t="e">
        <f t="shared" si="225"/>
        <v>#DIV/0!</v>
      </c>
      <c r="BJ607">
        <v>0</v>
      </c>
      <c r="BK607">
        <v>0</v>
      </c>
      <c r="BL607">
        <v>0</v>
      </c>
      <c r="BM607">
        <v>0</v>
      </c>
      <c r="BN607">
        <v>0</v>
      </c>
      <c r="BO607" t="e">
        <f t="shared" si="226"/>
        <v>#DIV/0!</v>
      </c>
      <c r="BP607">
        <v>0</v>
      </c>
      <c r="BQ607">
        <v>0</v>
      </c>
      <c r="BR607">
        <v>0</v>
      </c>
      <c r="BS607">
        <v>0</v>
      </c>
      <c r="BT607">
        <v>0</v>
      </c>
      <c r="BU607" t="e">
        <f t="shared" si="227"/>
        <v>#DIV/0!</v>
      </c>
      <c r="BV607">
        <v>0</v>
      </c>
    </row>
    <row r="608" spans="2:74">
      <c r="B608" t="s">
        <v>199</v>
      </c>
      <c r="C608">
        <v>0</v>
      </c>
      <c r="D608">
        <v>0</v>
      </c>
      <c r="E608">
        <v>0</v>
      </c>
      <c r="F608">
        <v>0</v>
      </c>
      <c r="G608" t="e">
        <f t="shared" si="216"/>
        <v>#DIV/0!</v>
      </c>
      <c r="H608">
        <v>0</v>
      </c>
      <c r="I608">
        <v>0</v>
      </c>
      <c r="J608">
        <v>0</v>
      </c>
      <c r="K608">
        <v>0</v>
      </c>
      <c r="L608">
        <v>0</v>
      </c>
      <c r="M608" t="e">
        <f t="shared" si="217"/>
        <v>#DIV/0!</v>
      </c>
      <c r="N608">
        <v>0</v>
      </c>
      <c r="O608">
        <v>0</v>
      </c>
      <c r="P608">
        <v>0</v>
      </c>
      <c r="Q608">
        <v>0</v>
      </c>
      <c r="R608">
        <v>0</v>
      </c>
      <c r="S608" t="e">
        <f t="shared" si="218"/>
        <v>#DIV/0!</v>
      </c>
      <c r="T608">
        <v>0</v>
      </c>
      <c r="U608">
        <v>0</v>
      </c>
      <c r="V608">
        <v>0</v>
      </c>
      <c r="W608">
        <v>0</v>
      </c>
      <c r="X608">
        <v>0</v>
      </c>
      <c r="Y608" t="e">
        <f t="shared" si="219"/>
        <v>#DIV/0!</v>
      </c>
      <c r="Z608">
        <v>0</v>
      </c>
      <c r="AA608">
        <v>0</v>
      </c>
      <c r="AB608">
        <v>0</v>
      </c>
      <c r="AC608">
        <v>0</v>
      </c>
      <c r="AD608">
        <v>0</v>
      </c>
      <c r="AE608" t="e">
        <f t="shared" si="220"/>
        <v>#DIV/0!</v>
      </c>
      <c r="AF608">
        <v>0</v>
      </c>
      <c r="AG608">
        <v>0</v>
      </c>
      <c r="AH608">
        <v>0</v>
      </c>
      <c r="AI608">
        <v>0</v>
      </c>
      <c r="AJ608">
        <v>0</v>
      </c>
      <c r="AK608" t="e">
        <f t="shared" si="221"/>
        <v>#DIV/0!</v>
      </c>
      <c r="AL608">
        <v>0</v>
      </c>
      <c r="AM608">
        <v>0</v>
      </c>
      <c r="AN608">
        <v>0</v>
      </c>
      <c r="AO608">
        <v>0</v>
      </c>
      <c r="AP608">
        <v>0</v>
      </c>
      <c r="AQ608" t="e">
        <f t="shared" si="222"/>
        <v>#DIV/0!</v>
      </c>
      <c r="AR608">
        <v>0</v>
      </c>
      <c r="AS608">
        <v>0</v>
      </c>
      <c r="AT608">
        <v>0</v>
      </c>
      <c r="AU608">
        <v>0</v>
      </c>
      <c r="AV608">
        <v>0</v>
      </c>
      <c r="AW608" t="e">
        <f t="shared" si="223"/>
        <v>#DIV/0!</v>
      </c>
      <c r="AX608">
        <v>0</v>
      </c>
      <c r="AY608">
        <v>0</v>
      </c>
      <c r="AZ608">
        <v>0</v>
      </c>
      <c r="BA608">
        <v>0</v>
      </c>
      <c r="BB608">
        <v>0</v>
      </c>
      <c r="BC608" t="e">
        <f t="shared" si="224"/>
        <v>#DIV/0!</v>
      </c>
      <c r="BD608">
        <v>0</v>
      </c>
      <c r="BE608">
        <v>0</v>
      </c>
      <c r="BF608">
        <v>0</v>
      </c>
      <c r="BG608">
        <v>0</v>
      </c>
      <c r="BH608">
        <v>0</v>
      </c>
      <c r="BI608" t="e">
        <f t="shared" si="225"/>
        <v>#DIV/0!</v>
      </c>
      <c r="BJ608">
        <v>0</v>
      </c>
      <c r="BK608">
        <v>0</v>
      </c>
      <c r="BL608">
        <v>0</v>
      </c>
      <c r="BM608">
        <v>0</v>
      </c>
      <c r="BN608">
        <v>0</v>
      </c>
      <c r="BO608" t="e">
        <f t="shared" si="226"/>
        <v>#DIV/0!</v>
      </c>
      <c r="BP608">
        <v>0</v>
      </c>
      <c r="BQ608">
        <v>0</v>
      </c>
      <c r="BR608">
        <v>0</v>
      </c>
      <c r="BS608">
        <v>0</v>
      </c>
      <c r="BT608">
        <v>0</v>
      </c>
      <c r="BU608" t="e">
        <f t="shared" si="227"/>
        <v>#DIV/0!</v>
      </c>
      <c r="BV608">
        <v>0</v>
      </c>
    </row>
    <row r="609" spans="2:74">
      <c r="B609" t="s">
        <v>188</v>
      </c>
      <c r="C609">
        <v>0</v>
      </c>
      <c r="D609">
        <v>0</v>
      </c>
      <c r="E609">
        <v>0</v>
      </c>
      <c r="F609">
        <v>0</v>
      </c>
      <c r="G609" t="e">
        <f t="shared" si="216"/>
        <v>#DIV/0!</v>
      </c>
      <c r="H609">
        <v>0</v>
      </c>
      <c r="I609">
        <v>0</v>
      </c>
      <c r="J609">
        <v>0</v>
      </c>
      <c r="K609">
        <v>0</v>
      </c>
      <c r="L609">
        <v>0</v>
      </c>
      <c r="M609" t="e">
        <f t="shared" si="217"/>
        <v>#DIV/0!</v>
      </c>
      <c r="N609">
        <v>0</v>
      </c>
      <c r="O609">
        <v>0</v>
      </c>
      <c r="P609">
        <v>0</v>
      </c>
      <c r="Q609">
        <v>0</v>
      </c>
      <c r="R609">
        <v>0</v>
      </c>
      <c r="S609" t="e">
        <f t="shared" si="218"/>
        <v>#DIV/0!</v>
      </c>
      <c r="T609">
        <v>0</v>
      </c>
      <c r="U609">
        <v>0</v>
      </c>
      <c r="V609">
        <v>0</v>
      </c>
      <c r="W609">
        <v>0</v>
      </c>
      <c r="X609">
        <v>0</v>
      </c>
      <c r="Y609" t="e">
        <f t="shared" si="219"/>
        <v>#DIV/0!</v>
      </c>
      <c r="Z609">
        <v>0</v>
      </c>
      <c r="AA609">
        <v>0</v>
      </c>
      <c r="AB609">
        <v>0</v>
      </c>
      <c r="AC609">
        <v>0</v>
      </c>
      <c r="AD609">
        <v>0</v>
      </c>
      <c r="AE609" t="e">
        <f t="shared" si="220"/>
        <v>#DIV/0!</v>
      </c>
      <c r="AF609">
        <v>0</v>
      </c>
      <c r="AG609">
        <v>0</v>
      </c>
      <c r="AH609">
        <v>0</v>
      </c>
      <c r="AI609">
        <v>0</v>
      </c>
      <c r="AJ609">
        <v>0</v>
      </c>
      <c r="AK609" t="e">
        <f t="shared" si="221"/>
        <v>#DIV/0!</v>
      </c>
      <c r="AL609">
        <v>0</v>
      </c>
      <c r="AM609">
        <v>0</v>
      </c>
      <c r="AN609">
        <v>0</v>
      </c>
      <c r="AO609">
        <v>0</v>
      </c>
      <c r="AP609">
        <v>0</v>
      </c>
      <c r="AQ609" t="e">
        <f t="shared" si="222"/>
        <v>#DIV/0!</v>
      </c>
      <c r="AR609">
        <v>0</v>
      </c>
      <c r="AS609">
        <v>0</v>
      </c>
      <c r="AT609">
        <v>0</v>
      </c>
      <c r="AU609">
        <v>0</v>
      </c>
      <c r="AV609">
        <v>0</v>
      </c>
      <c r="AW609" t="e">
        <f t="shared" si="223"/>
        <v>#DIV/0!</v>
      </c>
      <c r="AX609">
        <v>0</v>
      </c>
      <c r="AY609">
        <v>0</v>
      </c>
      <c r="AZ609">
        <v>0</v>
      </c>
      <c r="BA609">
        <v>0</v>
      </c>
      <c r="BB609">
        <v>0</v>
      </c>
      <c r="BC609" t="e">
        <f t="shared" si="224"/>
        <v>#DIV/0!</v>
      </c>
      <c r="BD609">
        <v>0</v>
      </c>
      <c r="BE609">
        <v>0</v>
      </c>
      <c r="BF609">
        <v>0</v>
      </c>
      <c r="BG609">
        <v>0</v>
      </c>
      <c r="BH609">
        <v>0</v>
      </c>
      <c r="BI609" t="e">
        <f t="shared" si="225"/>
        <v>#DIV/0!</v>
      </c>
      <c r="BJ609">
        <v>0</v>
      </c>
      <c r="BK609">
        <v>0</v>
      </c>
      <c r="BL609">
        <v>0</v>
      </c>
      <c r="BM609">
        <v>0</v>
      </c>
      <c r="BN609">
        <v>0</v>
      </c>
      <c r="BO609" t="e">
        <f t="shared" si="226"/>
        <v>#DIV/0!</v>
      </c>
      <c r="BP609">
        <v>0</v>
      </c>
      <c r="BQ609">
        <v>0</v>
      </c>
      <c r="BR609">
        <v>0</v>
      </c>
      <c r="BS609">
        <v>0</v>
      </c>
      <c r="BT609">
        <v>0</v>
      </c>
      <c r="BU609" t="e">
        <f t="shared" si="227"/>
        <v>#DIV/0!</v>
      </c>
      <c r="BV609">
        <v>0</v>
      </c>
    </row>
    <row r="610" spans="2:74">
      <c r="B610" t="s">
        <v>278</v>
      </c>
      <c r="C610">
        <v>0</v>
      </c>
      <c r="D610">
        <v>0</v>
      </c>
      <c r="E610">
        <v>0</v>
      </c>
      <c r="F610">
        <v>0</v>
      </c>
      <c r="G610" t="e">
        <f t="shared" si="216"/>
        <v>#DIV/0!</v>
      </c>
      <c r="H610">
        <v>0</v>
      </c>
      <c r="I610">
        <v>0</v>
      </c>
      <c r="J610">
        <v>0</v>
      </c>
      <c r="K610">
        <v>0</v>
      </c>
      <c r="L610">
        <v>0</v>
      </c>
      <c r="M610" t="e">
        <f t="shared" si="217"/>
        <v>#DIV/0!</v>
      </c>
      <c r="N610">
        <v>0</v>
      </c>
      <c r="O610">
        <v>0</v>
      </c>
      <c r="P610">
        <v>0</v>
      </c>
      <c r="Q610">
        <v>0</v>
      </c>
      <c r="R610">
        <v>0</v>
      </c>
      <c r="S610" t="e">
        <f t="shared" si="218"/>
        <v>#DIV/0!</v>
      </c>
      <c r="T610">
        <v>0</v>
      </c>
      <c r="U610">
        <v>0</v>
      </c>
      <c r="V610">
        <v>0</v>
      </c>
      <c r="W610">
        <v>0</v>
      </c>
      <c r="X610">
        <v>0</v>
      </c>
      <c r="Y610" t="e">
        <f t="shared" si="219"/>
        <v>#DIV/0!</v>
      </c>
      <c r="Z610">
        <v>0</v>
      </c>
      <c r="AA610">
        <v>0</v>
      </c>
      <c r="AB610">
        <v>0</v>
      </c>
      <c r="AC610">
        <v>0</v>
      </c>
      <c r="AD610">
        <v>0</v>
      </c>
      <c r="AE610" t="e">
        <f t="shared" si="220"/>
        <v>#DIV/0!</v>
      </c>
      <c r="AF610">
        <v>0</v>
      </c>
      <c r="AG610">
        <v>0</v>
      </c>
      <c r="AH610">
        <v>0</v>
      </c>
      <c r="AI610">
        <v>0</v>
      </c>
      <c r="AJ610">
        <v>0</v>
      </c>
      <c r="AK610" t="e">
        <f t="shared" si="221"/>
        <v>#DIV/0!</v>
      </c>
      <c r="AL610">
        <v>0</v>
      </c>
      <c r="AM610">
        <v>0</v>
      </c>
      <c r="AN610">
        <v>0</v>
      </c>
      <c r="AO610">
        <v>0</v>
      </c>
      <c r="AP610">
        <v>0</v>
      </c>
      <c r="AQ610" t="e">
        <f t="shared" si="222"/>
        <v>#DIV/0!</v>
      </c>
      <c r="AR610">
        <v>0</v>
      </c>
      <c r="AS610">
        <v>0</v>
      </c>
      <c r="AT610">
        <v>0</v>
      </c>
      <c r="AU610">
        <v>0</v>
      </c>
      <c r="AV610">
        <v>0</v>
      </c>
      <c r="AW610" t="e">
        <f t="shared" si="223"/>
        <v>#DIV/0!</v>
      </c>
      <c r="AX610">
        <v>0</v>
      </c>
      <c r="AY610">
        <v>0</v>
      </c>
      <c r="AZ610">
        <v>0</v>
      </c>
      <c r="BA610">
        <v>0</v>
      </c>
      <c r="BB610">
        <v>0</v>
      </c>
      <c r="BC610" t="e">
        <f t="shared" si="224"/>
        <v>#DIV/0!</v>
      </c>
      <c r="BD610">
        <v>0</v>
      </c>
      <c r="BE610">
        <v>0</v>
      </c>
      <c r="BF610">
        <v>0</v>
      </c>
      <c r="BG610">
        <v>0</v>
      </c>
      <c r="BH610">
        <v>0</v>
      </c>
      <c r="BI610" t="e">
        <f t="shared" si="225"/>
        <v>#DIV/0!</v>
      </c>
      <c r="BJ610">
        <v>0</v>
      </c>
      <c r="BK610">
        <v>0</v>
      </c>
      <c r="BL610">
        <v>0</v>
      </c>
      <c r="BM610">
        <v>0</v>
      </c>
      <c r="BN610">
        <v>0</v>
      </c>
      <c r="BO610" t="e">
        <f t="shared" si="226"/>
        <v>#DIV/0!</v>
      </c>
      <c r="BP610">
        <v>0</v>
      </c>
      <c r="BQ610">
        <v>0</v>
      </c>
      <c r="BR610">
        <v>0</v>
      </c>
      <c r="BS610">
        <v>0</v>
      </c>
      <c r="BT610">
        <v>0</v>
      </c>
      <c r="BU610" t="e">
        <f t="shared" si="227"/>
        <v>#DIV/0!</v>
      </c>
      <c r="BV610">
        <v>0</v>
      </c>
    </row>
    <row r="611" spans="2:74">
      <c r="B611" t="s">
        <v>279</v>
      </c>
      <c r="C611">
        <v>0</v>
      </c>
      <c r="D611">
        <v>0</v>
      </c>
      <c r="E611">
        <v>0</v>
      </c>
      <c r="F611">
        <v>0</v>
      </c>
      <c r="G611" t="e">
        <f t="shared" si="216"/>
        <v>#DIV/0!</v>
      </c>
      <c r="H611">
        <v>0</v>
      </c>
      <c r="I611">
        <v>0</v>
      </c>
      <c r="J611">
        <v>0</v>
      </c>
      <c r="K611">
        <v>0</v>
      </c>
      <c r="L611">
        <v>0</v>
      </c>
      <c r="M611" t="e">
        <f t="shared" si="217"/>
        <v>#DIV/0!</v>
      </c>
      <c r="N611">
        <v>0</v>
      </c>
      <c r="O611">
        <v>0</v>
      </c>
      <c r="P611">
        <v>0</v>
      </c>
      <c r="Q611">
        <v>0</v>
      </c>
      <c r="R611">
        <v>0</v>
      </c>
      <c r="S611" t="e">
        <f t="shared" si="218"/>
        <v>#DIV/0!</v>
      </c>
      <c r="T611">
        <v>0</v>
      </c>
      <c r="U611">
        <v>0</v>
      </c>
      <c r="V611">
        <v>0</v>
      </c>
      <c r="W611">
        <v>0</v>
      </c>
      <c r="X611">
        <v>0</v>
      </c>
      <c r="Y611" t="e">
        <f t="shared" si="219"/>
        <v>#DIV/0!</v>
      </c>
      <c r="Z611">
        <v>0</v>
      </c>
      <c r="AA611">
        <v>0</v>
      </c>
      <c r="AB611">
        <v>0</v>
      </c>
      <c r="AC611">
        <v>0</v>
      </c>
      <c r="AD611">
        <v>0</v>
      </c>
      <c r="AE611" t="e">
        <f t="shared" si="220"/>
        <v>#DIV/0!</v>
      </c>
      <c r="AF611">
        <v>0</v>
      </c>
      <c r="AG611">
        <v>0</v>
      </c>
      <c r="AH611">
        <v>0</v>
      </c>
      <c r="AI611">
        <v>0</v>
      </c>
      <c r="AJ611">
        <v>0</v>
      </c>
      <c r="AK611" t="e">
        <f t="shared" si="221"/>
        <v>#DIV/0!</v>
      </c>
      <c r="AL611">
        <v>0</v>
      </c>
      <c r="AM611">
        <v>0</v>
      </c>
      <c r="AN611">
        <v>0</v>
      </c>
      <c r="AO611">
        <v>0</v>
      </c>
      <c r="AP611">
        <v>0</v>
      </c>
      <c r="AQ611" t="e">
        <f t="shared" si="222"/>
        <v>#DIV/0!</v>
      </c>
      <c r="AR611">
        <v>0</v>
      </c>
      <c r="AS611">
        <v>0</v>
      </c>
      <c r="AT611">
        <v>0</v>
      </c>
      <c r="AU611">
        <v>0</v>
      </c>
      <c r="AV611">
        <v>0</v>
      </c>
      <c r="AW611" t="e">
        <f t="shared" si="223"/>
        <v>#DIV/0!</v>
      </c>
      <c r="AX611">
        <v>0</v>
      </c>
      <c r="AY611">
        <v>0</v>
      </c>
      <c r="AZ611">
        <v>0</v>
      </c>
      <c r="BA611">
        <v>0</v>
      </c>
      <c r="BB611">
        <v>0</v>
      </c>
      <c r="BC611" t="e">
        <f t="shared" si="224"/>
        <v>#DIV/0!</v>
      </c>
      <c r="BD611">
        <v>0</v>
      </c>
      <c r="BE611">
        <v>0</v>
      </c>
      <c r="BF611">
        <v>0</v>
      </c>
      <c r="BG611">
        <v>0</v>
      </c>
      <c r="BH611">
        <v>0</v>
      </c>
      <c r="BI611" t="e">
        <f t="shared" si="225"/>
        <v>#DIV/0!</v>
      </c>
      <c r="BJ611">
        <v>0</v>
      </c>
      <c r="BK611">
        <v>0</v>
      </c>
      <c r="BL611">
        <v>0</v>
      </c>
      <c r="BM611">
        <v>0</v>
      </c>
      <c r="BN611">
        <v>0</v>
      </c>
      <c r="BO611" t="e">
        <f t="shared" si="226"/>
        <v>#DIV/0!</v>
      </c>
      <c r="BP611">
        <v>0</v>
      </c>
      <c r="BQ611">
        <v>0</v>
      </c>
      <c r="BR611">
        <v>0</v>
      </c>
      <c r="BS611">
        <v>0</v>
      </c>
      <c r="BT611">
        <v>0</v>
      </c>
      <c r="BU611" t="e">
        <f t="shared" si="227"/>
        <v>#DIV/0!</v>
      </c>
      <c r="BV611">
        <v>0</v>
      </c>
    </row>
    <row r="612" spans="2:74">
      <c r="B612" t="s">
        <v>183</v>
      </c>
      <c r="C612">
        <v>0</v>
      </c>
      <c r="D612">
        <v>0</v>
      </c>
      <c r="E612">
        <v>0</v>
      </c>
      <c r="F612">
        <v>0</v>
      </c>
      <c r="G612" t="e">
        <f t="shared" si="216"/>
        <v>#DIV/0!</v>
      </c>
      <c r="H612">
        <v>0</v>
      </c>
      <c r="I612">
        <v>0</v>
      </c>
      <c r="J612">
        <v>0</v>
      </c>
      <c r="K612">
        <v>0</v>
      </c>
      <c r="L612">
        <v>0</v>
      </c>
      <c r="M612" t="e">
        <f t="shared" si="217"/>
        <v>#DIV/0!</v>
      </c>
      <c r="N612">
        <v>0</v>
      </c>
      <c r="O612">
        <v>0</v>
      </c>
      <c r="P612">
        <v>0</v>
      </c>
      <c r="Q612">
        <v>0</v>
      </c>
      <c r="R612">
        <v>0</v>
      </c>
      <c r="S612" t="e">
        <f t="shared" si="218"/>
        <v>#DIV/0!</v>
      </c>
      <c r="T612">
        <v>0</v>
      </c>
      <c r="U612">
        <v>0</v>
      </c>
      <c r="V612">
        <v>0</v>
      </c>
      <c r="W612">
        <v>0</v>
      </c>
      <c r="X612">
        <v>0</v>
      </c>
      <c r="Y612" t="e">
        <f t="shared" si="219"/>
        <v>#DIV/0!</v>
      </c>
      <c r="Z612">
        <v>0</v>
      </c>
      <c r="AA612">
        <v>0</v>
      </c>
      <c r="AB612">
        <v>0</v>
      </c>
      <c r="AC612">
        <v>0</v>
      </c>
      <c r="AD612">
        <v>0</v>
      </c>
      <c r="AE612" t="e">
        <f t="shared" si="220"/>
        <v>#DIV/0!</v>
      </c>
      <c r="AF612">
        <v>0</v>
      </c>
      <c r="AG612">
        <v>0</v>
      </c>
      <c r="AH612">
        <v>0</v>
      </c>
      <c r="AI612">
        <v>0</v>
      </c>
      <c r="AJ612">
        <v>0</v>
      </c>
      <c r="AK612" t="e">
        <f t="shared" si="221"/>
        <v>#DIV/0!</v>
      </c>
      <c r="AL612">
        <v>0</v>
      </c>
      <c r="AM612">
        <v>0</v>
      </c>
      <c r="AN612">
        <v>0</v>
      </c>
      <c r="AO612">
        <v>0</v>
      </c>
      <c r="AP612">
        <v>0</v>
      </c>
      <c r="AQ612" t="e">
        <f t="shared" si="222"/>
        <v>#DIV/0!</v>
      </c>
      <c r="AR612">
        <v>0</v>
      </c>
      <c r="AS612">
        <v>0</v>
      </c>
      <c r="AT612">
        <v>0</v>
      </c>
      <c r="AU612">
        <v>0</v>
      </c>
      <c r="AV612">
        <v>0</v>
      </c>
      <c r="AW612" t="e">
        <f t="shared" si="223"/>
        <v>#DIV/0!</v>
      </c>
      <c r="AX612">
        <v>0</v>
      </c>
      <c r="AY612">
        <v>0</v>
      </c>
      <c r="AZ612">
        <v>0</v>
      </c>
      <c r="BA612">
        <v>0</v>
      </c>
      <c r="BB612">
        <v>0</v>
      </c>
      <c r="BC612" t="e">
        <f t="shared" si="224"/>
        <v>#DIV/0!</v>
      </c>
      <c r="BD612">
        <v>0</v>
      </c>
      <c r="BE612">
        <v>0</v>
      </c>
      <c r="BF612">
        <v>0</v>
      </c>
      <c r="BG612">
        <v>0</v>
      </c>
      <c r="BH612">
        <v>0</v>
      </c>
      <c r="BI612" t="e">
        <f t="shared" si="225"/>
        <v>#DIV/0!</v>
      </c>
      <c r="BJ612">
        <v>0</v>
      </c>
      <c r="BK612">
        <v>0</v>
      </c>
      <c r="BL612">
        <v>0</v>
      </c>
      <c r="BM612">
        <v>0</v>
      </c>
      <c r="BN612">
        <v>0</v>
      </c>
      <c r="BO612" t="e">
        <f t="shared" si="226"/>
        <v>#DIV/0!</v>
      </c>
      <c r="BP612">
        <v>0</v>
      </c>
      <c r="BQ612">
        <v>0</v>
      </c>
      <c r="BR612">
        <v>0</v>
      </c>
      <c r="BS612">
        <v>0</v>
      </c>
      <c r="BT612">
        <v>0</v>
      </c>
      <c r="BU612" t="e">
        <f t="shared" si="227"/>
        <v>#DIV/0!</v>
      </c>
      <c r="BV612">
        <v>0</v>
      </c>
    </row>
    <row r="613" spans="2:74">
      <c r="B613" t="s">
        <v>258</v>
      </c>
      <c r="C613">
        <v>0</v>
      </c>
      <c r="D613">
        <v>0</v>
      </c>
      <c r="E613">
        <v>0</v>
      </c>
      <c r="F613">
        <v>0</v>
      </c>
      <c r="G613" t="e">
        <f t="shared" si="216"/>
        <v>#DIV/0!</v>
      </c>
      <c r="H613">
        <v>0</v>
      </c>
      <c r="I613">
        <v>0</v>
      </c>
      <c r="J613">
        <v>0</v>
      </c>
      <c r="K613">
        <v>0</v>
      </c>
      <c r="L613">
        <v>0</v>
      </c>
      <c r="M613" t="e">
        <f t="shared" si="217"/>
        <v>#DIV/0!</v>
      </c>
      <c r="N613">
        <v>0</v>
      </c>
      <c r="O613">
        <v>0</v>
      </c>
      <c r="P613">
        <v>0</v>
      </c>
      <c r="Q613">
        <v>0</v>
      </c>
      <c r="R613">
        <v>0</v>
      </c>
      <c r="S613" t="e">
        <f t="shared" si="218"/>
        <v>#DIV/0!</v>
      </c>
      <c r="T613">
        <v>0</v>
      </c>
      <c r="U613">
        <v>0</v>
      </c>
      <c r="V613">
        <v>0</v>
      </c>
      <c r="W613">
        <v>0</v>
      </c>
      <c r="X613">
        <v>0</v>
      </c>
      <c r="Y613" t="e">
        <f t="shared" si="219"/>
        <v>#DIV/0!</v>
      </c>
      <c r="Z613">
        <v>0</v>
      </c>
      <c r="AA613">
        <v>0</v>
      </c>
      <c r="AB613">
        <v>0</v>
      </c>
      <c r="AC613">
        <v>0</v>
      </c>
      <c r="AD613">
        <v>0</v>
      </c>
      <c r="AE613" t="e">
        <f t="shared" si="220"/>
        <v>#DIV/0!</v>
      </c>
      <c r="AF613">
        <v>0</v>
      </c>
      <c r="AG613">
        <v>0</v>
      </c>
      <c r="AH613">
        <v>0</v>
      </c>
      <c r="AI613">
        <v>0</v>
      </c>
      <c r="AJ613">
        <v>0</v>
      </c>
      <c r="AK613" t="e">
        <f t="shared" si="221"/>
        <v>#DIV/0!</v>
      </c>
      <c r="AL613">
        <v>0</v>
      </c>
      <c r="AM613">
        <v>0</v>
      </c>
      <c r="AN613">
        <v>0</v>
      </c>
      <c r="AO613">
        <v>0</v>
      </c>
      <c r="AP613">
        <v>0</v>
      </c>
      <c r="AQ613" t="e">
        <f t="shared" si="222"/>
        <v>#DIV/0!</v>
      </c>
      <c r="AR613">
        <v>0</v>
      </c>
      <c r="AS613">
        <v>0</v>
      </c>
      <c r="AT613">
        <v>0</v>
      </c>
      <c r="AU613">
        <v>0</v>
      </c>
      <c r="AV613">
        <v>0</v>
      </c>
      <c r="AW613" t="e">
        <f t="shared" si="223"/>
        <v>#DIV/0!</v>
      </c>
      <c r="AX613">
        <v>0</v>
      </c>
      <c r="AY613">
        <v>0</v>
      </c>
      <c r="AZ613">
        <v>0</v>
      </c>
      <c r="BA613">
        <v>0</v>
      </c>
      <c r="BB613">
        <v>0</v>
      </c>
      <c r="BC613" t="e">
        <f t="shared" si="224"/>
        <v>#DIV/0!</v>
      </c>
      <c r="BD613">
        <v>0</v>
      </c>
      <c r="BE613">
        <v>0</v>
      </c>
      <c r="BF613">
        <v>0</v>
      </c>
      <c r="BG613">
        <v>0</v>
      </c>
      <c r="BH613">
        <v>0</v>
      </c>
      <c r="BI613" t="e">
        <f t="shared" si="225"/>
        <v>#DIV/0!</v>
      </c>
      <c r="BJ613">
        <v>0</v>
      </c>
      <c r="BK613">
        <v>0</v>
      </c>
      <c r="BL613">
        <v>0</v>
      </c>
      <c r="BM613">
        <v>0</v>
      </c>
      <c r="BN613">
        <v>0</v>
      </c>
      <c r="BO613" t="e">
        <f t="shared" si="226"/>
        <v>#DIV/0!</v>
      </c>
      <c r="BP613">
        <v>0</v>
      </c>
      <c r="BQ613">
        <v>0</v>
      </c>
      <c r="BR613">
        <v>0</v>
      </c>
      <c r="BS613">
        <v>0</v>
      </c>
      <c r="BT613">
        <v>0</v>
      </c>
      <c r="BU613" t="e">
        <f t="shared" si="227"/>
        <v>#DIV/0!</v>
      </c>
      <c r="BV613">
        <v>0</v>
      </c>
    </row>
    <row r="614" spans="2:74">
      <c r="B614" t="s">
        <v>280</v>
      </c>
      <c r="C614">
        <v>0</v>
      </c>
      <c r="D614">
        <v>0</v>
      </c>
      <c r="E614">
        <v>0</v>
      </c>
      <c r="F614">
        <v>0</v>
      </c>
      <c r="G614" t="e">
        <f t="shared" si="216"/>
        <v>#DIV/0!</v>
      </c>
      <c r="H614">
        <v>0</v>
      </c>
      <c r="I614">
        <v>0</v>
      </c>
      <c r="J614">
        <v>0</v>
      </c>
      <c r="K614">
        <v>0</v>
      </c>
      <c r="L614">
        <v>0</v>
      </c>
      <c r="M614" t="e">
        <f t="shared" si="217"/>
        <v>#DIV/0!</v>
      </c>
      <c r="N614">
        <v>0</v>
      </c>
      <c r="O614">
        <v>0</v>
      </c>
      <c r="P614">
        <v>0</v>
      </c>
      <c r="Q614">
        <v>0</v>
      </c>
      <c r="R614">
        <v>0</v>
      </c>
      <c r="S614" t="e">
        <f t="shared" si="218"/>
        <v>#DIV/0!</v>
      </c>
      <c r="T614">
        <v>0</v>
      </c>
      <c r="U614">
        <v>0</v>
      </c>
      <c r="V614">
        <v>0</v>
      </c>
      <c r="W614">
        <v>0</v>
      </c>
      <c r="X614">
        <v>0</v>
      </c>
      <c r="Y614" t="e">
        <f t="shared" si="219"/>
        <v>#DIV/0!</v>
      </c>
      <c r="Z614">
        <v>0</v>
      </c>
      <c r="AA614">
        <v>0</v>
      </c>
      <c r="AB614">
        <v>0</v>
      </c>
      <c r="AC614">
        <v>0</v>
      </c>
      <c r="AD614">
        <v>0</v>
      </c>
      <c r="AE614" t="e">
        <f t="shared" si="220"/>
        <v>#DIV/0!</v>
      </c>
      <c r="AF614">
        <v>0</v>
      </c>
      <c r="AG614">
        <v>0</v>
      </c>
      <c r="AH614">
        <v>0</v>
      </c>
      <c r="AI614">
        <v>0</v>
      </c>
      <c r="AJ614">
        <v>0</v>
      </c>
      <c r="AK614" t="e">
        <f t="shared" si="221"/>
        <v>#DIV/0!</v>
      </c>
      <c r="AL614">
        <v>0</v>
      </c>
      <c r="AM614">
        <v>0</v>
      </c>
      <c r="AN614">
        <v>0</v>
      </c>
      <c r="AO614">
        <v>0</v>
      </c>
      <c r="AP614">
        <v>0</v>
      </c>
      <c r="AQ614" t="e">
        <f t="shared" si="222"/>
        <v>#DIV/0!</v>
      </c>
      <c r="AR614">
        <v>0</v>
      </c>
      <c r="AS614">
        <v>0</v>
      </c>
      <c r="AT614">
        <v>0</v>
      </c>
      <c r="AU614">
        <v>0</v>
      </c>
      <c r="AV614">
        <v>0</v>
      </c>
      <c r="AW614" t="e">
        <f t="shared" si="223"/>
        <v>#DIV/0!</v>
      </c>
      <c r="AX614">
        <v>0</v>
      </c>
      <c r="AY614">
        <v>0</v>
      </c>
      <c r="AZ614">
        <v>0</v>
      </c>
      <c r="BA614">
        <v>0</v>
      </c>
      <c r="BB614">
        <v>0</v>
      </c>
      <c r="BC614" t="e">
        <f t="shared" si="224"/>
        <v>#DIV/0!</v>
      </c>
      <c r="BD614">
        <v>0</v>
      </c>
      <c r="BE614">
        <v>0</v>
      </c>
      <c r="BF614">
        <v>0</v>
      </c>
      <c r="BG614">
        <v>0</v>
      </c>
      <c r="BH614">
        <v>0</v>
      </c>
      <c r="BI614" t="e">
        <f t="shared" si="225"/>
        <v>#DIV/0!</v>
      </c>
      <c r="BJ614">
        <v>0</v>
      </c>
      <c r="BK614">
        <v>0</v>
      </c>
      <c r="BL614">
        <v>0</v>
      </c>
      <c r="BM614">
        <v>0</v>
      </c>
      <c r="BN614">
        <v>0</v>
      </c>
      <c r="BO614" t="e">
        <f t="shared" si="226"/>
        <v>#DIV/0!</v>
      </c>
      <c r="BP614">
        <v>0</v>
      </c>
      <c r="BQ614">
        <v>0</v>
      </c>
      <c r="BR614">
        <v>0</v>
      </c>
      <c r="BS614">
        <v>0</v>
      </c>
      <c r="BT614">
        <v>0</v>
      </c>
      <c r="BU614" t="e">
        <f t="shared" si="227"/>
        <v>#DIV/0!</v>
      </c>
      <c r="BV614">
        <v>0</v>
      </c>
    </row>
    <row r="615" spans="2:74">
      <c r="B615" t="s">
        <v>282</v>
      </c>
      <c r="C615">
        <v>0</v>
      </c>
      <c r="D615">
        <v>0</v>
      </c>
      <c r="E615">
        <v>0</v>
      </c>
      <c r="F615">
        <v>0</v>
      </c>
      <c r="G615" t="e">
        <f t="shared" si="216"/>
        <v>#DIV/0!</v>
      </c>
      <c r="H615">
        <v>0</v>
      </c>
      <c r="I615">
        <v>0</v>
      </c>
      <c r="J615">
        <v>0</v>
      </c>
      <c r="K615">
        <v>0</v>
      </c>
      <c r="L615">
        <v>0</v>
      </c>
      <c r="M615" t="e">
        <f t="shared" si="217"/>
        <v>#DIV/0!</v>
      </c>
      <c r="N615">
        <v>0</v>
      </c>
      <c r="O615">
        <v>0</v>
      </c>
      <c r="P615">
        <v>0</v>
      </c>
      <c r="Q615">
        <v>0</v>
      </c>
      <c r="R615">
        <v>0</v>
      </c>
      <c r="S615" t="e">
        <f t="shared" si="218"/>
        <v>#DIV/0!</v>
      </c>
      <c r="T615">
        <v>0</v>
      </c>
      <c r="U615">
        <v>0</v>
      </c>
      <c r="V615">
        <v>0</v>
      </c>
      <c r="W615">
        <v>0</v>
      </c>
      <c r="X615">
        <v>0</v>
      </c>
      <c r="Y615" t="e">
        <f t="shared" si="219"/>
        <v>#DIV/0!</v>
      </c>
      <c r="Z615">
        <v>0</v>
      </c>
      <c r="AA615">
        <v>0</v>
      </c>
      <c r="AB615">
        <v>0</v>
      </c>
      <c r="AC615">
        <v>0</v>
      </c>
      <c r="AD615">
        <v>0</v>
      </c>
      <c r="AE615" t="e">
        <f t="shared" si="220"/>
        <v>#DIV/0!</v>
      </c>
      <c r="AF615">
        <v>0</v>
      </c>
      <c r="AG615">
        <v>0</v>
      </c>
      <c r="AH615">
        <v>0</v>
      </c>
      <c r="AI615">
        <v>0</v>
      </c>
      <c r="AJ615">
        <v>0</v>
      </c>
      <c r="AK615" t="e">
        <f t="shared" si="221"/>
        <v>#DIV/0!</v>
      </c>
      <c r="AL615">
        <v>0</v>
      </c>
      <c r="AM615">
        <v>0</v>
      </c>
      <c r="AN615">
        <v>0</v>
      </c>
      <c r="AO615">
        <v>0</v>
      </c>
      <c r="AP615">
        <v>0</v>
      </c>
      <c r="AQ615" t="e">
        <f t="shared" si="222"/>
        <v>#DIV/0!</v>
      </c>
      <c r="AR615">
        <v>0</v>
      </c>
      <c r="AS615">
        <v>0</v>
      </c>
      <c r="AT615">
        <v>0</v>
      </c>
      <c r="AU615">
        <v>0</v>
      </c>
      <c r="AV615">
        <v>0</v>
      </c>
      <c r="AW615" t="e">
        <f t="shared" si="223"/>
        <v>#DIV/0!</v>
      </c>
      <c r="AX615">
        <v>0</v>
      </c>
      <c r="AY615">
        <v>0</v>
      </c>
      <c r="AZ615">
        <v>0</v>
      </c>
      <c r="BA615">
        <v>0</v>
      </c>
      <c r="BB615">
        <v>0</v>
      </c>
      <c r="BC615" t="e">
        <f t="shared" si="224"/>
        <v>#DIV/0!</v>
      </c>
      <c r="BD615">
        <v>0</v>
      </c>
      <c r="BE615">
        <v>0</v>
      </c>
      <c r="BF615">
        <v>0</v>
      </c>
      <c r="BG615">
        <v>0</v>
      </c>
      <c r="BH615">
        <v>0</v>
      </c>
      <c r="BI615" t="e">
        <f t="shared" si="225"/>
        <v>#DIV/0!</v>
      </c>
      <c r="BJ615">
        <v>0</v>
      </c>
      <c r="BK615">
        <v>0</v>
      </c>
      <c r="BL615">
        <v>0</v>
      </c>
      <c r="BM615">
        <v>0</v>
      </c>
      <c r="BN615">
        <v>0</v>
      </c>
      <c r="BO615" t="e">
        <f t="shared" si="226"/>
        <v>#DIV/0!</v>
      </c>
      <c r="BP615">
        <v>0</v>
      </c>
      <c r="BQ615">
        <v>0</v>
      </c>
      <c r="BR615">
        <v>0</v>
      </c>
      <c r="BS615">
        <v>0</v>
      </c>
      <c r="BT615">
        <v>0</v>
      </c>
      <c r="BU615" t="e">
        <f t="shared" si="227"/>
        <v>#DIV/0!</v>
      </c>
      <c r="BV615">
        <v>0</v>
      </c>
    </row>
    <row r="616" spans="2:74">
      <c r="B616" t="s">
        <v>283</v>
      </c>
      <c r="C616">
        <v>0</v>
      </c>
      <c r="D616">
        <v>0</v>
      </c>
      <c r="E616">
        <v>0</v>
      </c>
      <c r="F616">
        <v>0</v>
      </c>
      <c r="G616" t="e">
        <f t="shared" si="216"/>
        <v>#DIV/0!</v>
      </c>
      <c r="H616">
        <v>0</v>
      </c>
      <c r="I616">
        <v>0</v>
      </c>
      <c r="J616">
        <v>0</v>
      </c>
      <c r="K616">
        <v>0</v>
      </c>
      <c r="L616">
        <v>0</v>
      </c>
      <c r="M616" t="e">
        <f t="shared" si="217"/>
        <v>#DIV/0!</v>
      </c>
      <c r="N616">
        <v>0</v>
      </c>
      <c r="O616">
        <v>0</v>
      </c>
      <c r="P616">
        <v>0</v>
      </c>
      <c r="Q616">
        <v>0</v>
      </c>
      <c r="R616">
        <v>0</v>
      </c>
      <c r="S616" t="e">
        <f t="shared" si="218"/>
        <v>#DIV/0!</v>
      </c>
      <c r="T616">
        <v>0</v>
      </c>
      <c r="U616">
        <v>0</v>
      </c>
      <c r="V616">
        <v>0</v>
      </c>
      <c r="W616">
        <v>0</v>
      </c>
      <c r="X616">
        <v>0</v>
      </c>
      <c r="Y616" t="e">
        <f t="shared" si="219"/>
        <v>#DIV/0!</v>
      </c>
      <c r="Z616">
        <v>0</v>
      </c>
      <c r="AA616">
        <v>0</v>
      </c>
      <c r="AB616">
        <v>0</v>
      </c>
      <c r="AC616">
        <v>0</v>
      </c>
      <c r="AD616">
        <v>0</v>
      </c>
      <c r="AE616" t="e">
        <f t="shared" si="220"/>
        <v>#DIV/0!</v>
      </c>
      <c r="AF616">
        <v>0</v>
      </c>
      <c r="AG616">
        <v>0</v>
      </c>
      <c r="AH616">
        <v>0</v>
      </c>
      <c r="AI616">
        <v>0</v>
      </c>
      <c r="AJ616">
        <v>0</v>
      </c>
      <c r="AK616" t="e">
        <f t="shared" si="221"/>
        <v>#DIV/0!</v>
      </c>
      <c r="AL616">
        <v>0</v>
      </c>
      <c r="AM616">
        <v>0</v>
      </c>
      <c r="AN616">
        <v>0</v>
      </c>
      <c r="AO616">
        <v>0</v>
      </c>
      <c r="AP616">
        <v>0</v>
      </c>
      <c r="AQ616" t="e">
        <f t="shared" si="222"/>
        <v>#DIV/0!</v>
      </c>
      <c r="AR616">
        <v>0</v>
      </c>
      <c r="AS616">
        <v>0</v>
      </c>
      <c r="AT616">
        <v>0</v>
      </c>
      <c r="AU616">
        <v>0</v>
      </c>
      <c r="AV616">
        <v>0</v>
      </c>
      <c r="AW616" t="e">
        <f t="shared" si="223"/>
        <v>#DIV/0!</v>
      </c>
      <c r="AX616">
        <v>0</v>
      </c>
      <c r="AY616">
        <v>0</v>
      </c>
      <c r="AZ616">
        <v>0</v>
      </c>
      <c r="BA616">
        <v>0</v>
      </c>
      <c r="BB616">
        <v>0</v>
      </c>
      <c r="BC616" t="e">
        <f t="shared" si="224"/>
        <v>#DIV/0!</v>
      </c>
      <c r="BD616">
        <v>0</v>
      </c>
      <c r="BE616">
        <v>0</v>
      </c>
      <c r="BF616">
        <v>0</v>
      </c>
      <c r="BG616">
        <v>0</v>
      </c>
      <c r="BH616">
        <v>0</v>
      </c>
      <c r="BI616" t="e">
        <f t="shared" si="225"/>
        <v>#DIV/0!</v>
      </c>
      <c r="BJ616">
        <v>0</v>
      </c>
      <c r="BK616">
        <v>0</v>
      </c>
      <c r="BL616">
        <v>0</v>
      </c>
      <c r="BM616">
        <v>0</v>
      </c>
      <c r="BN616">
        <v>0</v>
      </c>
      <c r="BO616" t="e">
        <f t="shared" si="226"/>
        <v>#DIV/0!</v>
      </c>
      <c r="BP616">
        <v>0</v>
      </c>
      <c r="BQ616">
        <v>0</v>
      </c>
      <c r="BR616">
        <v>0</v>
      </c>
      <c r="BS616">
        <v>0</v>
      </c>
      <c r="BT616">
        <v>0</v>
      </c>
      <c r="BU616" t="e">
        <f t="shared" si="227"/>
        <v>#DIV/0!</v>
      </c>
      <c r="BV616">
        <v>0</v>
      </c>
    </row>
    <row r="617" spans="2:74">
      <c r="B617" t="s">
        <v>284</v>
      </c>
      <c r="C617">
        <v>0</v>
      </c>
      <c r="D617">
        <v>0</v>
      </c>
      <c r="E617">
        <v>0</v>
      </c>
      <c r="F617">
        <v>0</v>
      </c>
      <c r="G617" t="e">
        <f t="shared" si="216"/>
        <v>#DIV/0!</v>
      </c>
      <c r="H617">
        <v>0</v>
      </c>
      <c r="I617">
        <v>0</v>
      </c>
      <c r="J617">
        <v>0</v>
      </c>
      <c r="K617">
        <v>0</v>
      </c>
      <c r="L617">
        <v>0</v>
      </c>
      <c r="M617" t="e">
        <f t="shared" si="217"/>
        <v>#DIV/0!</v>
      </c>
      <c r="N617">
        <v>0</v>
      </c>
      <c r="O617">
        <v>0</v>
      </c>
      <c r="P617">
        <v>0</v>
      </c>
      <c r="Q617">
        <v>0</v>
      </c>
      <c r="R617">
        <v>0</v>
      </c>
      <c r="S617" t="e">
        <f t="shared" si="218"/>
        <v>#DIV/0!</v>
      </c>
      <c r="T617">
        <v>0</v>
      </c>
      <c r="U617">
        <v>0</v>
      </c>
      <c r="V617">
        <v>0</v>
      </c>
      <c r="W617">
        <v>0</v>
      </c>
      <c r="X617">
        <v>0</v>
      </c>
      <c r="Y617" t="e">
        <f t="shared" si="219"/>
        <v>#DIV/0!</v>
      </c>
      <c r="Z617">
        <v>0</v>
      </c>
      <c r="AA617">
        <v>0</v>
      </c>
      <c r="AB617">
        <v>0</v>
      </c>
      <c r="AC617">
        <v>0</v>
      </c>
      <c r="AD617">
        <v>0</v>
      </c>
      <c r="AE617" t="e">
        <f t="shared" si="220"/>
        <v>#DIV/0!</v>
      </c>
      <c r="AF617">
        <v>0</v>
      </c>
      <c r="AG617">
        <v>0</v>
      </c>
      <c r="AH617">
        <v>0</v>
      </c>
      <c r="AI617">
        <v>0</v>
      </c>
      <c r="AJ617">
        <v>0</v>
      </c>
      <c r="AK617" t="e">
        <f t="shared" si="221"/>
        <v>#DIV/0!</v>
      </c>
      <c r="AL617">
        <v>0</v>
      </c>
      <c r="AM617">
        <v>0</v>
      </c>
      <c r="AN617">
        <v>0</v>
      </c>
      <c r="AO617">
        <v>0</v>
      </c>
      <c r="AP617">
        <v>0</v>
      </c>
      <c r="AQ617" t="e">
        <f t="shared" si="222"/>
        <v>#DIV/0!</v>
      </c>
      <c r="AR617">
        <v>0</v>
      </c>
      <c r="AS617">
        <v>0</v>
      </c>
      <c r="AT617">
        <v>0</v>
      </c>
      <c r="AU617">
        <v>0</v>
      </c>
      <c r="AV617">
        <v>0</v>
      </c>
      <c r="AW617" t="e">
        <f t="shared" si="223"/>
        <v>#DIV/0!</v>
      </c>
      <c r="AX617">
        <v>0</v>
      </c>
      <c r="AY617">
        <v>0</v>
      </c>
      <c r="AZ617">
        <v>0</v>
      </c>
      <c r="BA617">
        <v>0</v>
      </c>
      <c r="BB617">
        <v>0</v>
      </c>
      <c r="BC617" t="e">
        <f t="shared" si="224"/>
        <v>#DIV/0!</v>
      </c>
      <c r="BD617">
        <v>0</v>
      </c>
      <c r="BE617">
        <v>0</v>
      </c>
      <c r="BF617">
        <v>0</v>
      </c>
      <c r="BG617">
        <v>0</v>
      </c>
      <c r="BH617">
        <v>0</v>
      </c>
      <c r="BI617" t="e">
        <f t="shared" si="225"/>
        <v>#DIV/0!</v>
      </c>
      <c r="BJ617">
        <v>0</v>
      </c>
      <c r="BK617">
        <v>0</v>
      </c>
      <c r="BL617">
        <v>0</v>
      </c>
      <c r="BM617">
        <v>0</v>
      </c>
      <c r="BN617">
        <v>0</v>
      </c>
      <c r="BO617" t="e">
        <f t="shared" si="226"/>
        <v>#DIV/0!</v>
      </c>
      <c r="BP617">
        <v>0</v>
      </c>
      <c r="BQ617">
        <v>0</v>
      </c>
      <c r="BR617">
        <v>0</v>
      </c>
      <c r="BS617">
        <v>0</v>
      </c>
      <c r="BT617">
        <v>0</v>
      </c>
      <c r="BU617" t="e">
        <f t="shared" si="227"/>
        <v>#DIV/0!</v>
      </c>
      <c r="BV617">
        <v>0</v>
      </c>
    </row>
    <row r="618" spans="2:74">
      <c r="B618" t="s">
        <v>285</v>
      </c>
      <c r="C618">
        <v>0</v>
      </c>
      <c r="D618">
        <v>0</v>
      </c>
      <c r="E618">
        <v>0</v>
      </c>
      <c r="F618">
        <v>0</v>
      </c>
      <c r="G618" t="e">
        <f t="shared" si="216"/>
        <v>#DIV/0!</v>
      </c>
      <c r="H618">
        <v>0</v>
      </c>
      <c r="I618">
        <v>0</v>
      </c>
      <c r="J618">
        <v>0</v>
      </c>
      <c r="K618">
        <v>0</v>
      </c>
      <c r="L618">
        <v>0</v>
      </c>
      <c r="M618" t="e">
        <f t="shared" si="217"/>
        <v>#DIV/0!</v>
      </c>
      <c r="N618">
        <v>0</v>
      </c>
      <c r="O618">
        <v>0</v>
      </c>
      <c r="P618">
        <v>0</v>
      </c>
      <c r="Q618">
        <v>0</v>
      </c>
      <c r="R618">
        <v>0</v>
      </c>
      <c r="S618" t="e">
        <f t="shared" si="218"/>
        <v>#DIV/0!</v>
      </c>
      <c r="T618">
        <v>0</v>
      </c>
      <c r="U618">
        <v>0</v>
      </c>
      <c r="V618">
        <v>0</v>
      </c>
      <c r="W618">
        <v>0</v>
      </c>
      <c r="X618">
        <v>0</v>
      </c>
      <c r="Y618" t="e">
        <f t="shared" si="219"/>
        <v>#DIV/0!</v>
      </c>
      <c r="Z618">
        <v>0</v>
      </c>
      <c r="AA618">
        <v>0</v>
      </c>
      <c r="AB618">
        <v>0</v>
      </c>
      <c r="AC618">
        <v>0</v>
      </c>
      <c r="AD618">
        <v>0</v>
      </c>
      <c r="AE618" t="e">
        <f t="shared" si="220"/>
        <v>#DIV/0!</v>
      </c>
      <c r="AF618">
        <v>0</v>
      </c>
      <c r="AG618">
        <v>0</v>
      </c>
      <c r="AH618">
        <v>0</v>
      </c>
      <c r="AI618">
        <v>0</v>
      </c>
      <c r="AJ618">
        <v>0</v>
      </c>
      <c r="AK618" t="e">
        <f t="shared" si="221"/>
        <v>#DIV/0!</v>
      </c>
      <c r="AL618">
        <v>0</v>
      </c>
      <c r="AM618">
        <v>0</v>
      </c>
      <c r="AN618">
        <v>0</v>
      </c>
      <c r="AO618">
        <v>0</v>
      </c>
      <c r="AP618">
        <v>0</v>
      </c>
      <c r="AQ618" t="e">
        <f t="shared" si="222"/>
        <v>#DIV/0!</v>
      </c>
      <c r="AR618">
        <v>0</v>
      </c>
      <c r="AS618">
        <v>0</v>
      </c>
      <c r="AT618">
        <v>0</v>
      </c>
      <c r="AU618">
        <v>0</v>
      </c>
      <c r="AV618">
        <v>0</v>
      </c>
      <c r="AW618" t="e">
        <f t="shared" si="223"/>
        <v>#DIV/0!</v>
      </c>
      <c r="AX618">
        <v>0</v>
      </c>
      <c r="AY618">
        <v>0</v>
      </c>
      <c r="AZ618">
        <v>0</v>
      </c>
      <c r="BA618">
        <v>0</v>
      </c>
      <c r="BB618">
        <v>0</v>
      </c>
      <c r="BC618" t="e">
        <f t="shared" si="224"/>
        <v>#DIV/0!</v>
      </c>
      <c r="BD618">
        <v>0</v>
      </c>
      <c r="BE618">
        <v>0</v>
      </c>
      <c r="BF618">
        <v>0</v>
      </c>
      <c r="BG618">
        <v>0</v>
      </c>
      <c r="BH618">
        <v>0</v>
      </c>
      <c r="BI618" t="e">
        <f t="shared" si="225"/>
        <v>#DIV/0!</v>
      </c>
      <c r="BJ618">
        <v>0</v>
      </c>
      <c r="BK618">
        <v>0</v>
      </c>
      <c r="BL618">
        <v>0</v>
      </c>
      <c r="BM618">
        <v>0</v>
      </c>
      <c r="BN618">
        <v>0</v>
      </c>
      <c r="BO618" t="e">
        <f t="shared" si="226"/>
        <v>#DIV/0!</v>
      </c>
      <c r="BP618">
        <v>0</v>
      </c>
      <c r="BQ618">
        <v>0</v>
      </c>
      <c r="BR618">
        <v>0</v>
      </c>
      <c r="BS618">
        <v>0</v>
      </c>
      <c r="BT618">
        <v>0</v>
      </c>
      <c r="BU618" t="e">
        <f t="shared" si="227"/>
        <v>#DIV/0!</v>
      </c>
      <c r="BV618">
        <v>0</v>
      </c>
    </row>
    <row r="619" spans="2:74">
      <c r="B619" t="s">
        <v>286</v>
      </c>
      <c r="C619">
        <v>0</v>
      </c>
      <c r="D619">
        <v>0</v>
      </c>
      <c r="E619">
        <v>0</v>
      </c>
      <c r="F619">
        <v>0</v>
      </c>
      <c r="G619" t="e">
        <f t="shared" si="216"/>
        <v>#DIV/0!</v>
      </c>
      <c r="H619">
        <v>0</v>
      </c>
      <c r="I619">
        <v>0</v>
      </c>
      <c r="J619">
        <v>0</v>
      </c>
      <c r="K619">
        <v>0</v>
      </c>
      <c r="L619">
        <v>0</v>
      </c>
      <c r="M619" t="e">
        <f t="shared" si="217"/>
        <v>#DIV/0!</v>
      </c>
      <c r="N619">
        <v>0</v>
      </c>
      <c r="O619">
        <v>0</v>
      </c>
      <c r="P619">
        <v>0</v>
      </c>
      <c r="Q619">
        <v>0</v>
      </c>
      <c r="R619">
        <v>0</v>
      </c>
      <c r="S619" t="e">
        <f t="shared" si="218"/>
        <v>#DIV/0!</v>
      </c>
      <c r="T619">
        <v>0</v>
      </c>
      <c r="U619">
        <v>0</v>
      </c>
      <c r="V619">
        <v>0</v>
      </c>
      <c r="W619">
        <v>0</v>
      </c>
      <c r="X619">
        <v>0</v>
      </c>
      <c r="Y619" t="e">
        <f t="shared" si="219"/>
        <v>#DIV/0!</v>
      </c>
      <c r="Z619">
        <v>0</v>
      </c>
      <c r="AA619">
        <v>0</v>
      </c>
      <c r="AB619">
        <v>0</v>
      </c>
      <c r="AC619">
        <v>0</v>
      </c>
      <c r="AD619">
        <v>0</v>
      </c>
      <c r="AE619" t="e">
        <f t="shared" si="220"/>
        <v>#DIV/0!</v>
      </c>
      <c r="AF619">
        <v>0</v>
      </c>
      <c r="AG619">
        <v>0</v>
      </c>
      <c r="AH619">
        <v>0</v>
      </c>
      <c r="AI619">
        <v>0</v>
      </c>
      <c r="AJ619">
        <v>0</v>
      </c>
      <c r="AK619" t="e">
        <f t="shared" si="221"/>
        <v>#DIV/0!</v>
      </c>
      <c r="AL619">
        <v>0</v>
      </c>
      <c r="AM619">
        <v>0</v>
      </c>
      <c r="AN619">
        <v>0</v>
      </c>
      <c r="AO619">
        <v>0</v>
      </c>
      <c r="AP619">
        <v>0</v>
      </c>
      <c r="AQ619" t="e">
        <f t="shared" si="222"/>
        <v>#DIV/0!</v>
      </c>
      <c r="AR619">
        <v>0</v>
      </c>
      <c r="AS619">
        <v>0</v>
      </c>
      <c r="AT619">
        <v>0</v>
      </c>
      <c r="AU619">
        <v>0</v>
      </c>
      <c r="AV619">
        <v>0</v>
      </c>
      <c r="AW619" t="e">
        <f t="shared" si="223"/>
        <v>#DIV/0!</v>
      </c>
      <c r="AX619">
        <v>0</v>
      </c>
      <c r="AY619">
        <v>0</v>
      </c>
      <c r="AZ619">
        <v>0</v>
      </c>
      <c r="BA619">
        <v>0</v>
      </c>
      <c r="BB619">
        <v>0</v>
      </c>
      <c r="BC619" t="e">
        <f t="shared" si="224"/>
        <v>#DIV/0!</v>
      </c>
      <c r="BD619">
        <v>0</v>
      </c>
      <c r="BE619">
        <v>0</v>
      </c>
      <c r="BF619">
        <v>0</v>
      </c>
      <c r="BG619">
        <v>0</v>
      </c>
      <c r="BH619">
        <v>0</v>
      </c>
      <c r="BI619" t="e">
        <f t="shared" si="225"/>
        <v>#DIV/0!</v>
      </c>
      <c r="BJ619">
        <v>0</v>
      </c>
      <c r="BK619">
        <v>0</v>
      </c>
      <c r="BL619">
        <v>0</v>
      </c>
      <c r="BM619">
        <v>0</v>
      </c>
      <c r="BN619">
        <v>0</v>
      </c>
      <c r="BO619" t="e">
        <f t="shared" si="226"/>
        <v>#DIV/0!</v>
      </c>
      <c r="BP619">
        <v>0</v>
      </c>
      <c r="BQ619">
        <v>0</v>
      </c>
      <c r="BR619">
        <v>0</v>
      </c>
      <c r="BS619">
        <v>0</v>
      </c>
      <c r="BT619">
        <v>0</v>
      </c>
      <c r="BU619" t="e">
        <f t="shared" si="227"/>
        <v>#DIV/0!</v>
      </c>
      <c r="BV619">
        <v>0</v>
      </c>
    </row>
    <row r="620" spans="2:74">
      <c r="B620" t="s">
        <v>210</v>
      </c>
      <c r="C620">
        <v>0</v>
      </c>
      <c r="D620">
        <v>0</v>
      </c>
      <c r="E620">
        <v>0</v>
      </c>
      <c r="F620">
        <v>0</v>
      </c>
      <c r="G620" t="e">
        <f t="shared" si="216"/>
        <v>#DIV/0!</v>
      </c>
      <c r="H620">
        <v>0</v>
      </c>
      <c r="I620">
        <v>0</v>
      </c>
      <c r="J620">
        <v>0</v>
      </c>
      <c r="K620">
        <v>0</v>
      </c>
      <c r="L620">
        <v>0</v>
      </c>
      <c r="M620" t="e">
        <f t="shared" si="217"/>
        <v>#DIV/0!</v>
      </c>
      <c r="N620">
        <v>0</v>
      </c>
      <c r="O620">
        <v>0</v>
      </c>
      <c r="P620">
        <v>0</v>
      </c>
      <c r="Q620">
        <v>0</v>
      </c>
      <c r="R620">
        <v>0</v>
      </c>
      <c r="S620" t="e">
        <f t="shared" si="218"/>
        <v>#DIV/0!</v>
      </c>
      <c r="T620">
        <v>0</v>
      </c>
      <c r="U620">
        <v>0</v>
      </c>
      <c r="V620">
        <v>0</v>
      </c>
      <c r="W620">
        <v>0</v>
      </c>
      <c r="X620">
        <v>0</v>
      </c>
      <c r="Y620" t="e">
        <f t="shared" si="219"/>
        <v>#DIV/0!</v>
      </c>
      <c r="Z620">
        <v>0</v>
      </c>
      <c r="AA620">
        <v>0</v>
      </c>
      <c r="AB620">
        <v>0</v>
      </c>
      <c r="AC620">
        <v>0</v>
      </c>
      <c r="AD620">
        <v>0</v>
      </c>
      <c r="AE620" t="e">
        <f t="shared" si="220"/>
        <v>#DIV/0!</v>
      </c>
      <c r="AF620">
        <v>0</v>
      </c>
      <c r="AG620">
        <v>0</v>
      </c>
      <c r="AH620">
        <v>0</v>
      </c>
      <c r="AI620">
        <v>0</v>
      </c>
      <c r="AJ620">
        <v>0</v>
      </c>
      <c r="AK620" t="e">
        <f t="shared" si="221"/>
        <v>#DIV/0!</v>
      </c>
      <c r="AL620">
        <v>0</v>
      </c>
      <c r="AM620">
        <v>0</v>
      </c>
      <c r="AN620">
        <v>0</v>
      </c>
      <c r="AO620">
        <v>0</v>
      </c>
      <c r="AP620">
        <v>0</v>
      </c>
      <c r="AQ620" t="e">
        <f t="shared" si="222"/>
        <v>#DIV/0!</v>
      </c>
      <c r="AR620">
        <v>0</v>
      </c>
      <c r="AS620">
        <v>0</v>
      </c>
      <c r="AT620">
        <v>0</v>
      </c>
      <c r="AU620">
        <v>0</v>
      </c>
      <c r="AV620">
        <v>0</v>
      </c>
      <c r="AW620" t="e">
        <f t="shared" si="223"/>
        <v>#DIV/0!</v>
      </c>
      <c r="AX620">
        <v>0</v>
      </c>
      <c r="AY620">
        <v>0</v>
      </c>
      <c r="AZ620">
        <v>0</v>
      </c>
      <c r="BA620">
        <v>0</v>
      </c>
      <c r="BB620">
        <v>0</v>
      </c>
      <c r="BC620" t="e">
        <f t="shared" si="224"/>
        <v>#DIV/0!</v>
      </c>
      <c r="BD620">
        <v>0</v>
      </c>
      <c r="BE620">
        <v>0</v>
      </c>
      <c r="BF620">
        <v>0</v>
      </c>
      <c r="BG620">
        <v>0</v>
      </c>
      <c r="BH620">
        <v>0</v>
      </c>
      <c r="BI620" t="e">
        <f t="shared" si="225"/>
        <v>#DIV/0!</v>
      </c>
      <c r="BJ620">
        <v>0</v>
      </c>
      <c r="BK620">
        <v>0</v>
      </c>
      <c r="BL620">
        <v>0</v>
      </c>
      <c r="BM620">
        <v>0</v>
      </c>
      <c r="BN620">
        <v>0</v>
      </c>
      <c r="BO620" t="e">
        <f t="shared" si="226"/>
        <v>#DIV/0!</v>
      </c>
      <c r="BP620">
        <v>0</v>
      </c>
      <c r="BQ620">
        <v>0</v>
      </c>
      <c r="BR620">
        <v>0</v>
      </c>
      <c r="BS620">
        <v>0</v>
      </c>
      <c r="BT620">
        <v>0</v>
      </c>
      <c r="BU620" t="e">
        <f t="shared" si="227"/>
        <v>#DIV/0!</v>
      </c>
      <c r="BV620">
        <v>0</v>
      </c>
    </row>
    <row r="621" spans="2:74">
      <c r="B621" t="s">
        <v>780</v>
      </c>
      <c r="C621">
        <v>0</v>
      </c>
      <c r="D621">
        <v>0</v>
      </c>
      <c r="E621">
        <v>0</v>
      </c>
      <c r="F621">
        <v>0</v>
      </c>
      <c r="G621" t="e">
        <f t="shared" si="216"/>
        <v>#DIV/0!</v>
      </c>
      <c r="H621">
        <v>0</v>
      </c>
      <c r="I621">
        <v>0</v>
      </c>
      <c r="J621">
        <v>0</v>
      </c>
      <c r="K621">
        <v>0</v>
      </c>
      <c r="L621">
        <v>0</v>
      </c>
      <c r="M621" t="e">
        <f t="shared" si="217"/>
        <v>#DIV/0!</v>
      </c>
      <c r="N621">
        <v>0</v>
      </c>
      <c r="O621">
        <v>0</v>
      </c>
      <c r="P621">
        <v>0</v>
      </c>
      <c r="Q621">
        <v>0</v>
      </c>
      <c r="R621">
        <v>0</v>
      </c>
      <c r="S621" t="e">
        <f t="shared" si="218"/>
        <v>#DIV/0!</v>
      </c>
      <c r="T621">
        <v>0</v>
      </c>
      <c r="U621">
        <v>0</v>
      </c>
      <c r="V621">
        <v>0</v>
      </c>
      <c r="W621">
        <v>0</v>
      </c>
      <c r="X621">
        <v>0</v>
      </c>
      <c r="Y621" t="e">
        <f t="shared" si="219"/>
        <v>#DIV/0!</v>
      </c>
      <c r="Z621">
        <v>0</v>
      </c>
      <c r="AA621">
        <v>0</v>
      </c>
      <c r="AB621">
        <v>0</v>
      </c>
      <c r="AC621">
        <v>0</v>
      </c>
      <c r="AD621">
        <v>0</v>
      </c>
      <c r="AE621" t="e">
        <f t="shared" si="220"/>
        <v>#DIV/0!</v>
      </c>
      <c r="AF621">
        <v>0</v>
      </c>
      <c r="AG621">
        <v>0</v>
      </c>
      <c r="AH621">
        <v>0</v>
      </c>
      <c r="AI621">
        <v>0</v>
      </c>
      <c r="AJ621">
        <v>0</v>
      </c>
      <c r="AK621" t="e">
        <f t="shared" si="221"/>
        <v>#DIV/0!</v>
      </c>
      <c r="AL621">
        <v>0</v>
      </c>
      <c r="AM621">
        <v>0</v>
      </c>
      <c r="AN621">
        <v>0</v>
      </c>
      <c r="AO621">
        <v>0</v>
      </c>
      <c r="AP621">
        <v>0</v>
      </c>
      <c r="AQ621" t="e">
        <f t="shared" si="222"/>
        <v>#DIV/0!</v>
      </c>
      <c r="AR621">
        <v>0</v>
      </c>
      <c r="AS621">
        <v>0</v>
      </c>
      <c r="AT621">
        <v>0</v>
      </c>
      <c r="AU621">
        <v>0</v>
      </c>
      <c r="AV621">
        <v>0</v>
      </c>
      <c r="AW621" t="e">
        <f t="shared" si="223"/>
        <v>#DIV/0!</v>
      </c>
      <c r="AX621">
        <v>0</v>
      </c>
      <c r="AY621">
        <v>0</v>
      </c>
      <c r="AZ621">
        <v>0</v>
      </c>
      <c r="BA621">
        <v>0</v>
      </c>
      <c r="BB621">
        <v>0</v>
      </c>
      <c r="BC621" t="e">
        <f t="shared" si="224"/>
        <v>#DIV/0!</v>
      </c>
      <c r="BD621">
        <v>0</v>
      </c>
      <c r="BE621">
        <v>0</v>
      </c>
      <c r="BF621">
        <v>0</v>
      </c>
      <c r="BG621">
        <v>0</v>
      </c>
      <c r="BH621">
        <v>0</v>
      </c>
      <c r="BI621" t="e">
        <f t="shared" si="225"/>
        <v>#DIV/0!</v>
      </c>
      <c r="BJ621">
        <v>0</v>
      </c>
      <c r="BK621">
        <v>0</v>
      </c>
      <c r="BL621">
        <v>0</v>
      </c>
      <c r="BM621">
        <v>0</v>
      </c>
      <c r="BN621">
        <v>0</v>
      </c>
      <c r="BO621" t="e">
        <f t="shared" si="226"/>
        <v>#DIV/0!</v>
      </c>
      <c r="BP621">
        <v>0</v>
      </c>
      <c r="BQ621">
        <v>0</v>
      </c>
      <c r="BR621">
        <v>0</v>
      </c>
      <c r="BS621">
        <v>0</v>
      </c>
      <c r="BT621">
        <v>0</v>
      </c>
      <c r="BU621" t="e">
        <f t="shared" si="227"/>
        <v>#DIV/0!</v>
      </c>
      <c r="BV621">
        <v>0</v>
      </c>
    </row>
    <row r="622" spans="2:74">
      <c r="B622" t="s">
        <v>781</v>
      </c>
      <c r="C622">
        <v>0</v>
      </c>
      <c r="D622">
        <v>0</v>
      </c>
      <c r="E622">
        <v>0</v>
      </c>
      <c r="F622">
        <v>0</v>
      </c>
      <c r="G622" t="e">
        <f t="shared" si="216"/>
        <v>#DIV/0!</v>
      </c>
      <c r="H622">
        <v>0</v>
      </c>
      <c r="I622">
        <v>0</v>
      </c>
      <c r="J622">
        <v>0</v>
      </c>
      <c r="K622">
        <v>0</v>
      </c>
      <c r="L622">
        <v>0</v>
      </c>
      <c r="M622" t="e">
        <f t="shared" si="217"/>
        <v>#DIV/0!</v>
      </c>
      <c r="N622">
        <v>0</v>
      </c>
      <c r="O622">
        <v>0</v>
      </c>
      <c r="P622">
        <v>0</v>
      </c>
      <c r="Q622">
        <v>0</v>
      </c>
      <c r="R622">
        <v>0</v>
      </c>
      <c r="S622" t="e">
        <f t="shared" si="218"/>
        <v>#DIV/0!</v>
      </c>
      <c r="T622">
        <v>0</v>
      </c>
      <c r="U622">
        <v>0</v>
      </c>
      <c r="V622">
        <v>0</v>
      </c>
      <c r="W622">
        <v>0</v>
      </c>
      <c r="X622">
        <v>0</v>
      </c>
      <c r="Y622" t="e">
        <f t="shared" si="219"/>
        <v>#DIV/0!</v>
      </c>
      <c r="Z622">
        <v>0</v>
      </c>
      <c r="AA622">
        <v>0</v>
      </c>
      <c r="AB622">
        <v>0</v>
      </c>
      <c r="AC622">
        <v>0</v>
      </c>
      <c r="AD622">
        <v>0</v>
      </c>
      <c r="AE622" t="e">
        <f t="shared" si="220"/>
        <v>#DIV/0!</v>
      </c>
      <c r="AF622">
        <v>0</v>
      </c>
      <c r="AG622">
        <v>0</v>
      </c>
      <c r="AH622">
        <v>0</v>
      </c>
      <c r="AI622">
        <v>0</v>
      </c>
      <c r="AJ622">
        <v>0</v>
      </c>
      <c r="AK622" t="e">
        <f t="shared" si="221"/>
        <v>#DIV/0!</v>
      </c>
      <c r="AL622">
        <v>0</v>
      </c>
      <c r="AM622">
        <v>0</v>
      </c>
      <c r="AN622">
        <v>0</v>
      </c>
      <c r="AO622">
        <v>0</v>
      </c>
      <c r="AP622">
        <v>0</v>
      </c>
      <c r="AQ622" t="e">
        <f t="shared" si="222"/>
        <v>#DIV/0!</v>
      </c>
      <c r="AR622">
        <v>0</v>
      </c>
      <c r="AS622">
        <v>0</v>
      </c>
      <c r="AT622">
        <v>0</v>
      </c>
      <c r="AU622">
        <v>0</v>
      </c>
      <c r="AV622">
        <v>0</v>
      </c>
      <c r="AW622" t="e">
        <f t="shared" si="223"/>
        <v>#DIV/0!</v>
      </c>
      <c r="AX622">
        <v>0</v>
      </c>
      <c r="AY622">
        <v>0</v>
      </c>
      <c r="AZ622">
        <v>0</v>
      </c>
      <c r="BA622">
        <v>0</v>
      </c>
      <c r="BB622">
        <v>0</v>
      </c>
      <c r="BC622" t="e">
        <f t="shared" si="224"/>
        <v>#DIV/0!</v>
      </c>
      <c r="BD622">
        <v>0</v>
      </c>
      <c r="BE622">
        <v>0</v>
      </c>
      <c r="BF622">
        <v>0</v>
      </c>
      <c r="BG622">
        <v>0</v>
      </c>
      <c r="BH622">
        <v>0</v>
      </c>
      <c r="BI622" t="e">
        <f t="shared" si="225"/>
        <v>#DIV/0!</v>
      </c>
      <c r="BJ622">
        <v>0</v>
      </c>
      <c r="BK622">
        <v>0</v>
      </c>
      <c r="BL622">
        <v>0</v>
      </c>
      <c r="BM622">
        <v>0</v>
      </c>
      <c r="BN622">
        <v>0</v>
      </c>
      <c r="BO622" t="e">
        <f t="shared" si="226"/>
        <v>#DIV/0!</v>
      </c>
      <c r="BP622">
        <v>0</v>
      </c>
      <c r="BQ622">
        <v>0</v>
      </c>
      <c r="BR622">
        <v>0</v>
      </c>
      <c r="BS622">
        <v>0</v>
      </c>
      <c r="BT622">
        <v>0</v>
      </c>
      <c r="BU622" t="e">
        <f t="shared" si="227"/>
        <v>#DIV/0!</v>
      </c>
      <c r="BV622">
        <v>0</v>
      </c>
    </row>
    <row r="623" spans="2:74">
      <c r="B623" t="s">
        <v>181</v>
      </c>
      <c r="C623">
        <v>0</v>
      </c>
      <c r="D623">
        <v>0</v>
      </c>
      <c r="E623">
        <v>0</v>
      </c>
      <c r="F623">
        <v>0</v>
      </c>
      <c r="G623" t="e">
        <f t="shared" si="216"/>
        <v>#DIV/0!</v>
      </c>
      <c r="H623">
        <v>0</v>
      </c>
      <c r="I623">
        <v>0</v>
      </c>
      <c r="J623">
        <v>0</v>
      </c>
      <c r="K623">
        <v>0</v>
      </c>
      <c r="L623">
        <v>0</v>
      </c>
      <c r="M623" t="e">
        <f t="shared" si="217"/>
        <v>#DIV/0!</v>
      </c>
      <c r="N623">
        <v>0</v>
      </c>
      <c r="O623">
        <v>0</v>
      </c>
      <c r="P623">
        <v>0</v>
      </c>
      <c r="Q623">
        <v>0</v>
      </c>
      <c r="R623">
        <v>0</v>
      </c>
      <c r="S623" t="e">
        <f t="shared" si="218"/>
        <v>#DIV/0!</v>
      </c>
      <c r="T623">
        <v>0</v>
      </c>
      <c r="U623">
        <v>0</v>
      </c>
      <c r="V623">
        <v>0</v>
      </c>
      <c r="W623">
        <v>0</v>
      </c>
      <c r="X623">
        <v>0</v>
      </c>
      <c r="Y623" t="e">
        <f t="shared" si="219"/>
        <v>#DIV/0!</v>
      </c>
      <c r="Z623">
        <v>0</v>
      </c>
      <c r="AA623">
        <v>0</v>
      </c>
      <c r="AB623">
        <v>0</v>
      </c>
      <c r="AC623">
        <v>0</v>
      </c>
      <c r="AD623">
        <v>0</v>
      </c>
      <c r="AE623" t="e">
        <f t="shared" si="220"/>
        <v>#DIV/0!</v>
      </c>
      <c r="AF623">
        <v>0</v>
      </c>
      <c r="AG623">
        <v>0</v>
      </c>
      <c r="AH623">
        <v>0</v>
      </c>
      <c r="AI623">
        <v>0</v>
      </c>
      <c r="AJ623">
        <v>0</v>
      </c>
      <c r="AK623" t="e">
        <f t="shared" si="221"/>
        <v>#DIV/0!</v>
      </c>
      <c r="AL623">
        <v>0</v>
      </c>
      <c r="AM623">
        <v>0</v>
      </c>
      <c r="AN623">
        <v>0</v>
      </c>
      <c r="AO623">
        <v>0</v>
      </c>
      <c r="AP623">
        <v>0</v>
      </c>
      <c r="AQ623" t="e">
        <f t="shared" si="222"/>
        <v>#DIV/0!</v>
      </c>
      <c r="AR623">
        <v>0</v>
      </c>
      <c r="AS623">
        <v>0</v>
      </c>
      <c r="AT623">
        <v>0</v>
      </c>
      <c r="AU623">
        <v>0</v>
      </c>
      <c r="AV623">
        <v>0</v>
      </c>
      <c r="AW623" t="e">
        <f t="shared" si="223"/>
        <v>#DIV/0!</v>
      </c>
      <c r="AX623">
        <v>0</v>
      </c>
      <c r="AY623">
        <v>0</v>
      </c>
      <c r="AZ623">
        <v>0</v>
      </c>
      <c r="BA623">
        <v>0</v>
      </c>
      <c r="BB623">
        <v>0</v>
      </c>
      <c r="BC623" t="e">
        <f t="shared" si="224"/>
        <v>#DIV/0!</v>
      </c>
      <c r="BD623">
        <v>0</v>
      </c>
      <c r="BE623">
        <v>0</v>
      </c>
      <c r="BF623">
        <v>0</v>
      </c>
      <c r="BG623">
        <v>0</v>
      </c>
      <c r="BH623">
        <v>0</v>
      </c>
      <c r="BI623" t="e">
        <f t="shared" si="225"/>
        <v>#DIV/0!</v>
      </c>
      <c r="BJ623">
        <v>0</v>
      </c>
      <c r="BK623">
        <v>0</v>
      </c>
      <c r="BL623">
        <v>0</v>
      </c>
      <c r="BM623">
        <v>0</v>
      </c>
      <c r="BN623">
        <v>0</v>
      </c>
      <c r="BO623" t="e">
        <f t="shared" si="226"/>
        <v>#DIV/0!</v>
      </c>
      <c r="BP623">
        <v>0</v>
      </c>
      <c r="BQ623">
        <v>0</v>
      </c>
      <c r="BR623">
        <v>0</v>
      </c>
      <c r="BS623">
        <v>0</v>
      </c>
      <c r="BT623">
        <v>0</v>
      </c>
      <c r="BU623" t="e">
        <f t="shared" si="227"/>
        <v>#DIV/0!</v>
      </c>
      <c r="BV623">
        <v>0</v>
      </c>
    </row>
    <row r="624" spans="2:74">
      <c r="B624" t="s">
        <v>287</v>
      </c>
      <c r="C624">
        <v>0</v>
      </c>
      <c r="D624">
        <v>0</v>
      </c>
      <c r="E624">
        <v>0</v>
      </c>
      <c r="F624">
        <v>0</v>
      </c>
      <c r="G624" t="e">
        <f t="shared" si="216"/>
        <v>#DIV/0!</v>
      </c>
      <c r="H624">
        <v>0</v>
      </c>
      <c r="I624">
        <v>0</v>
      </c>
      <c r="J624">
        <v>0</v>
      </c>
      <c r="K624">
        <v>0</v>
      </c>
      <c r="L624">
        <v>0</v>
      </c>
      <c r="M624" t="e">
        <f t="shared" si="217"/>
        <v>#DIV/0!</v>
      </c>
      <c r="N624">
        <v>0</v>
      </c>
      <c r="O624">
        <v>0</v>
      </c>
      <c r="P624">
        <v>0</v>
      </c>
      <c r="Q624">
        <v>0</v>
      </c>
      <c r="R624">
        <v>0</v>
      </c>
      <c r="S624" t="e">
        <f t="shared" si="218"/>
        <v>#DIV/0!</v>
      </c>
      <c r="T624">
        <v>0</v>
      </c>
      <c r="U624">
        <v>0</v>
      </c>
      <c r="V624">
        <v>0</v>
      </c>
      <c r="W624">
        <v>0</v>
      </c>
      <c r="X624">
        <v>0</v>
      </c>
      <c r="Y624" t="e">
        <f t="shared" si="219"/>
        <v>#DIV/0!</v>
      </c>
      <c r="Z624">
        <v>0</v>
      </c>
      <c r="AA624">
        <v>0</v>
      </c>
      <c r="AB624">
        <v>0</v>
      </c>
      <c r="AC624">
        <v>0</v>
      </c>
      <c r="AD624">
        <v>0</v>
      </c>
      <c r="AE624" t="e">
        <f t="shared" si="220"/>
        <v>#DIV/0!</v>
      </c>
      <c r="AF624">
        <v>0</v>
      </c>
      <c r="AG624">
        <v>0</v>
      </c>
      <c r="AH624">
        <v>0</v>
      </c>
      <c r="AI624">
        <v>0</v>
      </c>
      <c r="AJ624">
        <v>0</v>
      </c>
      <c r="AK624" t="e">
        <f t="shared" si="221"/>
        <v>#DIV/0!</v>
      </c>
      <c r="AL624">
        <v>0</v>
      </c>
      <c r="AM624">
        <v>0</v>
      </c>
      <c r="AN624">
        <v>0</v>
      </c>
      <c r="AO624">
        <v>0</v>
      </c>
      <c r="AP624">
        <v>0</v>
      </c>
      <c r="AQ624" t="e">
        <f t="shared" si="222"/>
        <v>#DIV/0!</v>
      </c>
      <c r="AR624">
        <v>0</v>
      </c>
      <c r="AS624">
        <v>0</v>
      </c>
      <c r="AT624">
        <v>0</v>
      </c>
      <c r="AU624">
        <v>0</v>
      </c>
      <c r="AV624">
        <v>0</v>
      </c>
      <c r="AW624" t="e">
        <f t="shared" si="223"/>
        <v>#DIV/0!</v>
      </c>
      <c r="AX624">
        <v>0</v>
      </c>
      <c r="AY624">
        <v>0</v>
      </c>
      <c r="AZ624">
        <v>0</v>
      </c>
      <c r="BA624">
        <v>0</v>
      </c>
      <c r="BB624">
        <v>0</v>
      </c>
      <c r="BC624" t="e">
        <f t="shared" si="224"/>
        <v>#DIV/0!</v>
      </c>
      <c r="BD624">
        <v>0</v>
      </c>
      <c r="BE624">
        <v>0</v>
      </c>
      <c r="BF624">
        <v>0</v>
      </c>
      <c r="BG624">
        <v>0</v>
      </c>
      <c r="BH624">
        <v>0</v>
      </c>
      <c r="BI624" t="e">
        <f t="shared" si="225"/>
        <v>#DIV/0!</v>
      </c>
      <c r="BJ624">
        <v>0</v>
      </c>
      <c r="BK624">
        <v>0</v>
      </c>
      <c r="BL624">
        <v>0</v>
      </c>
      <c r="BM624">
        <v>0</v>
      </c>
      <c r="BN624">
        <v>0</v>
      </c>
      <c r="BO624" t="e">
        <f t="shared" si="226"/>
        <v>#DIV/0!</v>
      </c>
      <c r="BP624">
        <v>0</v>
      </c>
      <c r="BQ624">
        <v>0</v>
      </c>
      <c r="BR624">
        <v>0</v>
      </c>
      <c r="BS624">
        <v>0</v>
      </c>
      <c r="BT624">
        <v>0</v>
      </c>
      <c r="BU624" t="e">
        <f t="shared" si="227"/>
        <v>#DIV/0!</v>
      </c>
      <c r="BV624">
        <v>0</v>
      </c>
    </row>
    <row r="625" spans="2:74">
      <c r="B625" t="s">
        <v>182</v>
      </c>
      <c r="C625">
        <v>0</v>
      </c>
      <c r="D625">
        <v>0</v>
      </c>
      <c r="E625">
        <v>0</v>
      </c>
      <c r="F625">
        <v>0</v>
      </c>
      <c r="G625" t="e">
        <f t="shared" si="216"/>
        <v>#DIV/0!</v>
      </c>
      <c r="H625">
        <v>0</v>
      </c>
      <c r="I625">
        <v>0</v>
      </c>
      <c r="J625">
        <v>0</v>
      </c>
      <c r="K625">
        <v>0</v>
      </c>
      <c r="L625">
        <v>0</v>
      </c>
      <c r="M625" t="e">
        <f t="shared" si="217"/>
        <v>#DIV/0!</v>
      </c>
      <c r="N625">
        <v>0</v>
      </c>
      <c r="O625">
        <v>0</v>
      </c>
      <c r="P625">
        <v>0</v>
      </c>
      <c r="Q625">
        <v>0</v>
      </c>
      <c r="R625">
        <v>0</v>
      </c>
      <c r="S625" t="e">
        <f t="shared" si="218"/>
        <v>#DIV/0!</v>
      </c>
      <c r="T625">
        <v>0</v>
      </c>
      <c r="U625">
        <v>0</v>
      </c>
      <c r="V625">
        <v>0</v>
      </c>
      <c r="W625">
        <v>0</v>
      </c>
      <c r="X625">
        <v>0</v>
      </c>
      <c r="Y625" t="e">
        <f t="shared" si="219"/>
        <v>#DIV/0!</v>
      </c>
      <c r="Z625">
        <v>0</v>
      </c>
      <c r="AA625">
        <v>0</v>
      </c>
      <c r="AB625">
        <v>0</v>
      </c>
      <c r="AC625">
        <v>0</v>
      </c>
      <c r="AD625">
        <v>0</v>
      </c>
      <c r="AE625" t="e">
        <f t="shared" si="220"/>
        <v>#DIV/0!</v>
      </c>
      <c r="AF625">
        <v>0</v>
      </c>
      <c r="AG625">
        <v>0</v>
      </c>
      <c r="AH625">
        <v>0</v>
      </c>
      <c r="AI625">
        <v>0</v>
      </c>
      <c r="AJ625">
        <v>0</v>
      </c>
      <c r="AK625" t="e">
        <f t="shared" si="221"/>
        <v>#DIV/0!</v>
      </c>
      <c r="AL625">
        <v>0</v>
      </c>
      <c r="AM625">
        <v>0</v>
      </c>
      <c r="AN625">
        <v>0</v>
      </c>
      <c r="AO625">
        <v>0</v>
      </c>
      <c r="AP625">
        <v>0</v>
      </c>
      <c r="AQ625" t="e">
        <f t="shared" si="222"/>
        <v>#DIV/0!</v>
      </c>
      <c r="AR625">
        <v>0</v>
      </c>
      <c r="AS625">
        <v>0</v>
      </c>
      <c r="AT625">
        <v>0</v>
      </c>
      <c r="AU625">
        <v>0</v>
      </c>
      <c r="AV625">
        <v>0</v>
      </c>
      <c r="AW625" t="e">
        <f t="shared" si="223"/>
        <v>#DIV/0!</v>
      </c>
      <c r="AX625">
        <v>0</v>
      </c>
      <c r="AY625">
        <v>0</v>
      </c>
      <c r="AZ625">
        <v>0</v>
      </c>
      <c r="BA625">
        <v>0</v>
      </c>
      <c r="BB625">
        <v>0</v>
      </c>
      <c r="BC625" t="e">
        <f t="shared" si="224"/>
        <v>#DIV/0!</v>
      </c>
      <c r="BD625">
        <v>0</v>
      </c>
      <c r="BE625">
        <v>0</v>
      </c>
      <c r="BF625">
        <v>0</v>
      </c>
      <c r="BG625">
        <v>0</v>
      </c>
      <c r="BH625">
        <v>0</v>
      </c>
      <c r="BI625" t="e">
        <f t="shared" si="225"/>
        <v>#DIV/0!</v>
      </c>
      <c r="BJ625">
        <v>0</v>
      </c>
      <c r="BK625">
        <v>0</v>
      </c>
      <c r="BL625">
        <v>0</v>
      </c>
      <c r="BM625">
        <v>0</v>
      </c>
      <c r="BN625">
        <v>0</v>
      </c>
      <c r="BO625" t="e">
        <f t="shared" si="226"/>
        <v>#DIV/0!</v>
      </c>
      <c r="BP625">
        <v>0</v>
      </c>
      <c r="BQ625">
        <v>0</v>
      </c>
      <c r="BR625">
        <v>0</v>
      </c>
      <c r="BS625">
        <v>0</v>
      </c>
      <c r="BT625">
        <v>0</v>
      </c>
      <c r="BU625" t="e">
        <f t="shared" si="227"/>
        <v>#DIV/0!</v>
      </c>
      <c r="BV625">
        <v>0</v>
      </c>
    </row>
    <row r="626" spans="2:74">
      <c r="B626" t="s">
        <v>782</v>
      </c>
      <c r="C626">
        <v>0</v>
      </c>
      <c r="D626">
        <v>0</v>
      </c>
      <c r="E626">
        <v>0</v>
      </c>
      <c r="F626">
        <v>0</v>
      </c>
      <c r="G626" t="e">
        <f t="shared" si="216"/>
        <v>#DIV/0!</v>
      </c>
      <c r="H626">
        <v>0</v>
      </c>
      <c r="I626">
        <v>0</v>
      </c>
      <c r="J626">
        <v>0</v>
      </c>
      <c r="K626">
        <v>0</v>
      </c>
      <c r="L626">
        <v>0</v>
      </c>
      <c r="M626" t="e">
        <f t="shared" si="217"/>
        <v>#DIV/0!</v>
      </c>
      <c r="N626">
        <v>0</v>
      </c>
      <c r="O626">
        <v>0</v>
      </c>
      <c r="P626">
        <v>0</v>
      </c>
      <c r="Q626">
        <v>0</v>
      </c>
      <c r="R626">
        <v>0</v>
      </c>
      <c r="S626" t="e">
        <f t="shared" si="218"/>
        <v>#DIV/0!</v>
      </c>
      <c r="T626">
        <v>0</v>
      </c>
      <c r="U626">
        <v>0</v>
      </c>
      <c r="V626">
        <v>0</v>
      </c>
      <c r="W626">
        <v>0</v>
      </c>
      <c r="X626">
        <v>0</v>
      </c>
      <c r="Y626" t="e">
        <f t="shared" si="219"/>
        <v>#DIV/0!</v>
      </c>
      <c r="Z626">
        <v>0</v>
      </c>
      <c r="AA626">
        <v>0</v>
      </c>
      <c r="AB626">
        <v>0</v>
      </c>
      <c r="AC626">
        <v>0</v>
      </c>
      <c r="AD626">
        <v>0</v>
      </c>
      <c r="AE626" t="e">
        <f t="shared" si="220"/>
        <v>#DIV/0!</v>
      </c>
      <c r="AF626">
        <v>0</v>
      </c>
      <c r="AG626">
        <v>0</v>
      </c>
      <c r="AH626">
        <v>0</v>
      </c>
      <c r="AI626">
        <v>0</v>
      </c>
      <c r="AJ626">
        <v>0</v>
      </c>
      <c r="AK626" t="e">
        <f t="shared" si="221"/>
        <v>#DIV/0!</v>
      </c>
      <c r="AL626">
        <v>0</v>
      </c>
      <c r="AM626">
        <v>0</v>
      </c>
      <c r="AN626">
        <v>0</v>
      </c>
      <c r="AO626">
        <v>0</v>
      </c>
      <c r="AP626">
        <v>0</v>
      </c>
      <c r="AQ626" t="e">
        <f t="shared" si="222"/>
        <v>#DIV/0!</v>
      </c>
      <c r="AR626">
        <v>0</v>
      </c>
      <c r="AS626">
        <v>0</v>
      </c>
      <c r="AT626">
        <v>0</v>
      </c>
      <c r="AU626">
        <v>0</v>
      </c>
      <c r="AV626">
        <v>0</v>
      </c>
      <c r="AW626" t="e">
        <f t="shared" si="223"/>
        <v>#DIV/0!</v>
      </c>
      <c r="AX626">
        <v>0</v>
      </c>
      <c r="AY626">
        <v>0</v>
      </c>
      <c r="AZ626">
        <v>0</v>
      </c>
      <c r="BA626">
        <v>0</v>
      </c>
      <c r="BB626">
        <v>0</v>
      </c>
      <c r="BC626" t="e">
        <f t="shared" si="224"/>
        <v>#DIV/0!</v>
      </c>
      <c r="BD626">
        <v>0</v>
      </c>
      <c r="BE626">
        <v>0</v>
      </c>
      <c r="BF626">
        <v>0</v>
      </c>
      <c r="BG626">
        <v>0</v>
      </c>
      <c r="BH626">
        <v>0</v>
      </c>
      <c r="BI626" t="e">
        <f t="shared" si="225"/>
        <v>#DIV/0!</v>
      </c>
      <c r="BJ626">
        <v>0</v>
      </c>
      <c r="BK626">
        <v>0</v>
      </c>
      <c r="BL626">
        <v>0</v>
      </c>
      <c r="BM626">
        <v>0</v>
      </c>
      <c r="BN626">
        <v>0</v>
      </c>
      <c r="BO626" t="e">
        <f t="shared" si="226"/>
        <v>#DIV/0!</v>
      </c>
      <c r="BP626">
        <v>0</v>
      </c>
      <c r="BQ626">
        <v>0</v>
      </c>
      <c r="BR626">
        <v>0</v>
      </c>
      <c r="BS626">
        <v>0</v>
      </c>
      <c r="BT626">
        <v>0</v>
      </c>
      <c r="BU626" t="e">
        <f t="shared" si="227"/>
        <v>#DIV/0!</v>
      </c>
      <c r="BV626">
        <v>0</v>
      </c>
    </row>
    <row r="627" spans="2:74">
      <c r="B627" t="s">
        <v>288</v>
      </c>
      <c r="C627">
        <v>0</v>
      </c>
      <c r="D627">
        <v>0</v>
      </c>
      <c r="E627">
        <v>0</v>
      </c>
      <c r="F627">
        <v>0</v>
      </c>
      <c r="G627" t="e">
        <f t="shared" si="216"/>
        <v>#DIV/0!</v>
      </c>
      <c r="H627">
        <v>0</v>
      </c>
      <c r="I627">
        <v>0</v>
      </c>
      <c r="J627">
        <v>0</v>
      </c>
      <c r="K627">
        <v>0</v>
      </c>
      <c r="L627">
        <v>0</v>
      </c>
      <c r="M627" t="e">
        <f t="shared" si="217"/>
        <v>#DIV/0!</v>
      </c>
      <c r="N627">
        <v>0</v>
      </c>
      <c r="O627">
        <v>0</v>
      </c>
      <c r="P627">
        <v>0</v>
      </c>
      <c r="Q627">
        <v>0</v>
      </c>
      <c r="R627">
        <v>0</v>
      </c>
      <c r="S627" t="e">
        <f t="shared" si="218"/>
        <v>#DIV/0!</v>
      </c>
      <c r="T627">
        <v>0</v>
      </c>
      <c r="U627">
        <v>0</v>
      </c>
      <c r="V627">
        <v>0</v>
      </c>
      <c r="W627">
        <v>0</v>
      </c>
      <c r="X627">
        <v>0</v>
      </c>
      <c r="Y627" t="e">
        <f t="shared" si="219"/>
        <v>#DIV/0!</v>
      </c>
      <c r="Z627">
        <v>0</v>
      </c>
      <c r="AA627">
        <v>0</v>
      </c>
      <c r="AB627">
        <v>0</v>
      </c>
      <c r="AC627">
        <v>0</v>
      </c>
      <c r="AD627">
        <v>0</v>
      </c>
      <c r="AE627" t="e">
        <f t="shared" si="220"/>
        <v>#DIV/0!</v>
      </c>
      <c r="AF627">
        <v>0</v>
      </c>
      <c r="AG627">
        <v>0</v>
      </c>
      <c r="AH627">
        <v>0</v>
      </c>
      <c r="AI627">
        <v>0</v>
      </c>
      <c r="AJ627">
        <v>0</v>
      </c>
      <c r="AK627" t="e">
        <f t="shared" si="221"/>
        <v>#DIV/0!</v>
      </c>
      <c r="AL627">
        <v>0</v>
      </c>
      <c r="AM627">
        <v>0</v>
      </c>
      <c r="AN627">
        <v>0</v>
      </c>
      <c r="AO627">
        <v>0</v>
      </c>
      <c r="AP627">
        <v>0</v>
      </c>
      <c r="AQ627" t="e">
        <f t="shared" si="222"/>
        <v>#DIV/0!</v>
      </c>
      <c r="AR627">
        <v>0</v>
      </c>
      <c r="AS627">
        <v>0</v>
      </c>
      <c r="AT627">
        <v>0</v>
      </c>
      <c r="AU627">
        <v>0</v>
      </c>
      <c r="AV627">
        <v>0</v>
      </c>
      <c r="AW627" t="e">
        <f t="shared" si="223"/>
        <v>#DIV/0!</v>
      </c>
      <c r="AX627">
        <v>0</v>
      </c>
      <c r="AY627">
        <v>0</v>
      </c>
      <c r="AZ627">
        <v>0</v>
      </c>
      <c r="BA627">
        <v>0</v>
      </c>
      <c r="BB627">
        <v>0</v>
      </c>
      <c r="BC627" t="e">
        <f t="shared" si="224"/>
        <v>#DIV/0!</v>
      </c>
      <c r="BD627">
        <v>0</v>
      </c>
      <c r="BE627">
        <v>0</v>
      </c>
      <c r="BF627">
        <v>0</v>
      </c>
      <c r="BG627">
        <v>0</v>
      </c>
      <c r="BH627">
        <v>0</v>
      </c>
      <c r="BI627" t="e">
        <f t="shared" si="225"/>
        <v>#DIV/0!</v>
      </c>
      <c r="BJ627">
        <v>0</v>
      </c>
      <c r="BK627">
        <v>0</v>
      </c>
      <c r="BL627">
        <v>0</v>
      </c>
      <c r="BM627">
        <v>0</v>
      </c>
      <c r="BN627">
        <v>0</v>
      </c>
      <c r="BO627" t="e">
        <f t="shared" si="226"/>
        <v>#DIV/0!</v>
      </c>
      <c r="BP627">
        <v>0</v>
      </c>
      <c r="BQ627">
        <v>0</v>
      </c>
      <c r="BR627">
        <v>0</v>
      </c>
      <c r="BS627">
        <v>0</v>
      </c>
      <c r="BT627">
        <v>0</v>
      </c>
      <c r="BU627" t="e">
        <f t="shared" si="227"/>
        <v>#DIV/0!</v>
      </c>
      <c r="BV627">
        <v>0</v>
      </c>
    </row>
    <row r="628" spans="2:74">
      <c r="B628" t="s">
        <v>290</v>
      </c>
      <c r="C628">
        <v>0</v>
      </c>
      <c r="D628">
        <v>0</v>
      </c>
      <c r="E628">
        <v>0</v>
      </c>
      <c r="F628">
        <v>0</v>
      </c>
      <c r="G628" t="e">
        <f t="shared" si="216"/>
        <v>#DIV/0!</v>
      </c>
      <c r="H628">
        <v>0</v>
      </c>
      <c r="I628">
        <v>0</v>
      </c>
      <c r="J628">
        <v>0</v>
      </c>
      <c r="K628">
        <v>0</v>
      </c>
      <c r="L628">
        <v>0</v>
      </c>
      <c r="M628" t="e">
        <f t="shared" si="217"/>
        <v>#DIV/0!</v>
      </c>
      <c r="N628">
        <v>0</v>
      </c>
      <c r="O628">
        <v>0</v>
      </c>
      <c r="P628">
        <v>0</v>
      </c>
      <c r="Q628">
        <v>0</v>
      </c>
      <c r="R628">
        <v>0</v>
      </c>
      <c r="S628" t="e">
        <f t="shared" si="218"/>
        <v>#DIV/0!</v>
      </c>
      <c r="T628">
        <v>0</v>
      </c>
      <c r="U628">
        <v>0</v>
      </c>
      <c r="V628">
        <v>0</v>
      </c>
      <c r="W628">
        <v>0</v>
      </c>
      <c r="X628">
        <v>0</v>
      </c>
      <c r="Y628" t="e">
        <f t="shared" si="219"/>
        <v>#DIV/0!</v>
      </c>
      <c r="Z628">
        <v>0</v>
      </c>
      <c r="AA628">
        <v>0</v>
      </c>
      <c r="AB628">
        <v>0</v>
      </c>
      <c r="AC628">
        <v>0</v>
      </c>
      <c r="AD628">
        <v>0</v>
      </c>
      <c r="AE628" t="e">
        <f t="shared" si="220"/>
        <v>#DIV/0!</v>
      </c>
      <c r="AF628">
        <v>0</v>
      </c>
      <c r="AG628">
        <v>0</v>
      </c>
      <c r="AH628">
        <v>0</v>
      </c>
      <c r="AI628">
        <v>0</v>
      </c>
      <c r="AJ628">
        <v>0</v>
      </c>
      <c r="AK628" t="e">
        <f t="shared" si="221"/>
        <v>#DIV/0!</v>
      </c>
      <c r="AL628">
        <v>0</v>
      </c>
      <c r="AM628">
        <v>0</v>
      </c>
      <c r="AN628">
        <v>0</v>
      </c>
      <c r="AO628">
        <v>0</v>
      </c>
      <c r="AP628">
        <v>0</v>
      </c>
      <c r="AQ628" t="e">
        <f t="shared" si="222"/>
        <v>#DIV/0!</v>
      </c>
      <c r="AR628">
        <v>0</v>
      </c>
      <c r="AS628">
        <v>0</v>
      </c>
      <c r="AT628">
        <v>0</v>
      </c>
      <c r="AU628">
        <v>0</v>
      </c>
      <c r="AV628">
        <v>0</v>
      </c>
      <c r="AW628" t="e">
        <f t="shared" si="223"/>
        <v>#DIV/0!</v>
      </c>
      <c r="AX628">
        <v>0</v>
      </c>
      <c r="AY628">
        <v>0</v>
      </c>
      <c r="AZ628">
        <v>0</v>
      </c>
      <c r="BA628">
        <v>0</v>
      </c>
      <c r="BB628">
        <v>0</v>
      </c>
      <c r="BC628" t="e">
        <f t="shared" si="224"/>
        <v>#DIV/0!</v>
      </c>
      <c r="BD628">
        <v>0</v>
      </c>
      <c r="BE628">
        <v>0</v>
      </c>
      <c r="BF628">
        <v>0</v>
      </c>
      <c r="BG628">
        <v>0</v>
      </c>
      <c r="BH628">
        <v>0</v>
      </c>
      <c r="BI628" t="e">
        <f t="shared" si="225"/>
        <v>#DIV/0!</v>
      </c>
      <c r="BJ628">
        <v>0</v>
      </c>
      <c r="BK628">
        <v>0</v>
      </c>
      <c r="BL628">
        <v>0</v>
      </c>
      <c r="BM628">
        <v>0</v>
      </c>
      <c r="BN628">
        <v>0</v>
      </c>
      <c r="BO628" t="e">
        <f t="shared" si="226"/>
        <v>#DIV/0!</v>
      </c>
      <c r="BP628">
        <v>0</v>
      </c>
      <c r="BQ628">
        <v>0</v>
      </c>
      <c r="BR628">
        <v>0</v>
      </c>
      <c r="BS628">
        <v>0</v>
      </c>
      <c r="BT628">
        <v>0</v>
      </c>
      <c r="BU628" t="e">
        <f t="shared" si="227"/>
        <v>#DIV/0!</v>
      </c>
      <c r="BV628">
        <v>0</v>
      </c>
    </row>
    <row r="629" spans="2:74">
      <c r="B629" t="s">
        <v>783</v>
      </c>
      <c r="C629">
        <v>0</v>
      </c>
      <c r="D629">
        <v>0</v>
      </c>
      <c r="E629">
        <v>0</v>
      </c>
      <c r="F629">
        <v>0</v>
      </c>
      <c r="G629" t="e">
        <f t="shared" si="216"/>
        <v>#DIV/0!</v>
      </c>
      <c r="H629">
        <v>0</v>
      </c>
      <c r="I629">
        <v>0</v>
      </c>
      <c r="J629">
        <v>0</v>
      </c>
      <c r="K629">
        <v>0</v>
      </c>
      <c r="L629">
        <v>0</v>
      </c>
      <c r="M629" t="e">
        <f t="shared" si="217"/>
        <v>#DIV/0!</v>
      </c>
      <c r="N629">
        <v>0</v>
      </c>
      <c r="O629">
        <v>0</v>
      </c>
      <c r="P629">
        <v>0</v>
      </c>
      <c r="Q629">
        <v>0</v>
      </c>
      <c r="R629">
        <v>0</v>
      </c>
      <c r="S629" t="e">
        <f t="shared" si="218"/>
        <v>#DIV/0!</v>
      </c>
      <c r="T629">
        <v>0</v>
      </c>
      <c r="U629">
        <v>0</v>
      </c>
      <c r="V629">
        <v>0</v>
      </c>
      <c r="W629">
        <v>0</v>
      </c>
      <c r="X629">
        <v>0</v>
      </c>
      <c r="Y629" t="e">
        <f t="shared" si="219"/>
        <v>#DIV/0!</v>
      </c>
      <c r="Z629">
        <v>0</v>
      </c>
      <c r="AA629">
        <v>0</v>
      </c>
      <c r="AB629">
        <v>0</v>
      </c>
      <c r="AC629">
        <v>0</v>
      </c>
      <c r="AD629">
        <v>0</v>
      </c>
      <c r="AE629" t="e">
        <f t="shared" si="220"/>
        <v>#DIV/0!</v>
      </c>
      <c r="AF629">
        <v>0</v>
      </c>
      <c r="AG629">
        <v>0</v>
      </c>
      <c r="AH629">
        <v>0</v>
      </c>
      <c r="AI629">
        <v>0</v>
      </c>
      <c r="AJ629">
        <v>0</v>
      </c>
      <c r="AK629" t="e">
        <f t="shared" si="221"/>
        <v>#DIV/0!</v>
      </c>
      <c r="AL629">
        <v>0</v>
      </c>
      <c r="AM629">
        <v>0</v>
      </c>
      <c r="AN629">
        <v>0</v>
      </c>
      <c r="AO629">
        <v>0</v>
      </c>
      <c r="AP629">
        <v>0</v>
      </c>
      <c r="AQ629" t="e">
        <f t="shared" si="222"/>
        <v>#DIV/0!</v>
      </c>
      <c r="AR629">
        <v>0</v>
      </c>
      <c r="AS629">
        <v>0</v>
      </c>
      <c r="AT629">
        <v>0</v>
      </c>
      <c r="AU629">
        <v>0</v>
      </c>
      <c r="AV629">
        <v>0</v>
      </c>
      <c r="AW629" t="e">
        <f t="shared" si="223"/>
        <v>#DIV/0!</v>
      </c>
      <c r="AX629">
        <v>0</v>
      </c>
      <c r="AY629">
        <v>0</v>
      </c>
      <c r="AZ629">
        <v>0</v>
      </c>
      <c r="BA629">
        <v>0</v>
      </c>
      <c r="BB629">
        <v>0</v>
      </c>
      <c r="BC629" t="e">
        <f t="shared" si="224"/>
        <v>#DIV/0!</v>
      </c>
      <c r="BD629">
        <v>0</v>
      </c>
      <c r="BE629">
        <v>0</v>
      </c>
      <c r="BF629">
        <v>0</v>
      </c>
      <c r="BG629">
        <v>0</v>
      </c>
      <c r="BH629">
        <v>0</v>
      </c>
      <c r="BI629" t="e">
        <f t="shared" si="225"/>
        <v>#DIV/0!</v>
      </c>
      <c r="BJ629">
        <v>0</v>
      </c>
      <c r="BK629">
        <v>0</v>
      </c>
      <c r="BL629">
        <v>0</v>
      </c>
      <c r="BM629">
        <v>0</v>
      </c>
      <c r="BN629">
        <v>0</v>
      </c>
      <c r="BO629" t="e">
        <f t="shared" si="226"/>
        <v>#DIV/0!</v>
      </c>
      <c r="BP629">
        <v>0</v>
      </c>
      <c r="BQ629">
        <v>0</v>
      </c>
      <c r="BR629">
        <v>0</v>
      </c>
      <c r="BS629">
        <v>0</v>
      </c>
      <c r="BT629">
        <v>0</v>
      </c>
      <c r="BU629" t="e">
        <f t="shared" si="227"/>
        <v>#DIV/0!</v>
      </c>
      <c r="BV629">
        <v>0</v>
      </c>
    </row>
    <row r="630" spans="2:74">
      <c r="B630" t="s">
        <v>292</v>
      </c>
      <c r="C630">
        <v>0</v>
      </c>
      <c r="D630">
        <v>0</v>
      </c>
      <c r="E630">
        <v>0</v>
      </c>
      <c r="F630">
        <v>0</v>
      </c>
      <c r="G630" t="e">
        <f t="shared" si="216"/>
        <v>#DIV/0!</v>
      </c>
      <c r="H630">
        <v>0</v>
      </c>
      <c r="I630">
        <v>0</v>
      </c>
      <c r="J630">
        <v>0</v>
      </c>
      <c r="K630">
        <v>0</v>
      </c>
      <c r="L630">
        <v>0</v>
      </c>
      <c r="M630" t="e">
        <f t="shared" si="217"/>
        <v>#DIV/0!</v>
      </c>
      <c r="N630">
        <v>0</v>
      </c>
      <c r="O630">
        <v>0</v>
      </c>
      <c r="P630">
        <v>0</v>
      </c>
      <c r="Q630">
        <v>0</v>
      </c>
      <c r="R630">
        <v>0</v>
      </c>
      <c r="S630" t="e">
        <f t="shared" si="218"/>
        <v>#DIV/0!</v>
      </c>
      <c r="T630">
        <v>0</v>
      </c>
      <c r="U630">
        <v>0</v>
      </c>
      <c r="V630">
        <v>0</v>
      </c>
      <c r="W630">
        <v>0</v>
      </c>
      <c r="X630">
        <v>0</v>
      </c>
      <c r="Y630" t="e">
        <f t="shared" si="219"/>
        <v>#DIV/0!</v>
      </c>
      <c r="Z630">
        <v>0</v>
      </c>
      <c r="AA630">
        <v>0</v>
      </c>
      <c r="AB630">
        <v>0</v>
      </c>
      <c r="AC630">
        <v>0</v>
      </c>
      <c r="AD630">
        <v>0</v>
      </c>
      <c r="AE630" t="e">
        <f t="shared" si="220"/>
        <v>#DIV/0!</v>
      </c>
      <c r="AF630">
        <v>0</v>
      </c>
      <c r="AG630">
        <v>0</v>
      </c>
      <c r="AH630">
        <v>0</v>
      </c>
      <c r="AI630">
        <v>0</v>
      </c>
      <c r="AJ630">
        <v>0</v>
      </c>
      <c r="AK630" t="e">
        <f t="shared" si="221"/>
        <v>#DIV/0!</v>
      </c>
      <c r="AL630">
        <v>0</v>
      </c>
      <c r="AM630">
        <v>0</v>
      </c>
      <c r="AN630">
        <v>0</v>
      </c>
      <c r="AO630">
        <v>0</v>
      </c>
      <c r="AP630">
        <v>0</v>
      </c>
      <c r="AQ630" t="e">
        <f t="shared" si="222"/>
        <v>#DIV/0!</v>
      </c>
      <c r="AR630">
        <v>0</v>
      </c>
      <c r="AS630">
        <v>0</v>
      </c>
      <c r="AT630">
        <v>0</v>
      </c>
      <c r="AU630">
        <v>0</v>
      </c>
      <c r="AV630">
        <v>0</v>
      </c>
      <c r="AW630" t="e">
        <f t="shared" si="223"/>
        <v>#DIV/0!</v>
      </c>
      <c r="AX630">
        <v>0</v>
      </c>
      <c r="AY630">
        <v>0</v>
      </c>
      <c r="AZ630">
        <v>0</v>
      </c>
      <c r="BA630">
        <v>0</v>
      </c>
      <c r="BB630">
        <v>0</v>
      </c>
      <c r="BC630" t="e">
        <f t="shared" si="224"/>
        <v>#DIV/0!</v>
      </c>
      <c r="BD630">
        <v>0</v>
      </c>
      <c r="BE630">
        <v>0</v>
      </c>
      <c r="BF630">
        <v>0</v>
      </c>
      <c r="BG630">
        <v>0</v>
      </c>
      <c r="BH630">
        <v>0</v>
      </c>
      <c r="BI630" t="e">
        <f t="shared" si="225"/>
        <v>#DIV/0!</v>
      </c>
      <c r="BJ630">
        <v>0</v>
      </c>
      <c r="BK630">
        <v>0</v>
      </c>
      <c r="BL630">
        <v>0</v>
      </c>
      <c r="BM630">
        <v>0</v>
      </c>
      <c r="BN630">
        <v>0</v>
      </c>
      <c r="BO630" t="e">
        <f t="shared" si="226"/>
        <v>#DIV/0!</v>
      </c>
      <c r="BP630">
        <v>0</v>
      </c>
      <c r="BQ630">
        <v>0</v>
      </c>
      <c r="BR630">
        <v>0</v>
      </c>
      <c r="BS630">
        <v>0</v>
      </c>
      <c r="BT630">
        <v>0</v>
      </c>
      <c r="BU630" t="e">
        <f t="shared" si="227"/>
        <v>#DIV/0!</v>
      </c>
      <c r="BV630">
        <v>0</v>
      </c>
    </row>
    <row r="631" spans="2:74">
      <c r="B631" t="s">
        <v>784</v>
      </c>
      <c r="C631">
        <v>0</v>
      </c>
      <c r="D631">
        <v>0</v>
      </c>
      <c r="E631">
        <v>0</v>
      </c>
      <c r="F631">
        <v>0</v>
      </c>
      <c r="G631" t="e">
        <f t="shared" ref="G631:G641" si="228">F631/E631</f>
        <v>#DIV/0!</v>
      </c>
      <c r="H631">
        <v>0</v>
      </c>
      <c r="I631">
        <v>0</v>
      </c>
      <c r="J631">
        <v>0</v>
      </c>
      <c r="K631">
        <v>0</v>
      </c>
      <c r="L631">
        <v>0</v>
      </c>
      <c r="M631" t="e">
        <f t="shared" ref="M631:M641" si="229">L631/K631</f>
        <v>#DIV/0!</v>
      </c>
      <c r="N631">
        <v>0</v>
      </c>
      <c r="O631">
        <v>0</v>
      </c>
      <c r="P631">
        <v>0</v>
      </c>
      <c r="Q631">
        <v>0</v>
      </c>
      <c r="R631">
        <v>0</v>
      </c>
      <c r="S631" t="e">
        <f t="shared" ref="S631:S641" si="230">R631/Q631</f>
        <v>#DIV/0!</v>
      </c>
      <c r="T631">
        <v>0</v>
      </c>
      <c r="U631">
        <v>0</v>
      </c>
      <c r="V631">
        <v>0</v>
      </c>
      <c r="W631">
        <v>0</v>
      </c>
      <c r="X631">
        <v>0</v>
      </c>
      <c r="Y631" t="e">
        <f t="shared" ref="Y631:Y641" si="231">X631/W631</f>
        <v>#DIV/0!</v>
      </c>
      <c r="Z631">
        <v>0</v>
      </c>
      <c r="AA631">
        <v>0</v>
      </c>
      <c r="AB631">
        <v>0</v>
      </c>
      <c r="AC631">
        <v>0</v>
      </c>
      <c r="AD631">
        <v>0</v>
      </c>
      <c r="AE631" t="e">
        <f t="shared" ref="AE631:AE641" si="232">AD631/AC631</f>
        <v>#DIV/0!</v>
      </c>
      <c r="AF631">
        <v>0</v>
      </c>
      <c r="AG631">
        <v>0</v>
      </c>
      <c r="AH631">
        <v>0</v>
      </c>
      <c r="AI631">
        <v>0</v>
      </c>
      <c r="AJ631">
        <v>0</v>
      </c>
      <c r="AK631" t="e">
        <f t="shared" ref="AK631:AK641" si="233">AJ631/AI631</f>
        <v>#DIV/0!</v>
      </c>
      <c r="AL631">
        <v>0</v>
      </c>
      <c r="AM631">
        <v>0</v>
      </c>
      <c r="AN631">
        <v>0</v>
      </c>
      <c r="AO631">
        <v>0</v>
      </c>
      <c r="AP631">
        <v>0</v>
      </c>
      <c r="AQ631" t="e">
        <f t="shared" ref="AQ631:AQ641" si="234">AP631/AO631</f>
        <v>#DIV/0!</v>
      </c>
      <c r="AR631">
        <v>0</v>
      </c>
      <c r="AS631">
        <v>0</v>
      </c>
      <c r="AT631">
        <v>0</v>
      </c>
      <c r="AU631">
        <v>0</v>
      </c>
      <c r="AV631">
        <v>0</v>
      </c>
      <c r="AW631" t="e">
        <f t="shared" ref="AW631:AW641" si="235">AV631/AU631</f>
        <v>#DIV/0!</v>
      </c>
      <c r="AX631">
        <v>0</v>
      </c>
      <c r="AY631">
        <v>0</v>
      </c>
      <c r="AZ631">
        <v>0</v>
      </c>
      <c r="BA631">
        <v>0</v>
      </c>
      <c r="BB631">
        <v>0</v>
      </c>
      <c r="BC631" t="e">
        <f t="shared" ref="BC631:BC641" si="236">BB631/BA631</f>
        <v>#DIV/0!</v>
      </c>
      <c r="BD631">
        <v>0</v>
      </c>
      <c r="BE631">
        <v>0</v>
      </c>
      <c r="BF631">
        <v>0</v>
      </c>
      <c r="BG631">
        <v>0</v>
      </c>
      <c r="BH631">
        <v>0</v>
      </c>
      <c r="BI631" t="e">
        <f t="shared" ref="BI631:BI641" si="237">BH631/BG631</f>
        <v>#DIV/0!</v>
      </c>
      <c r="BJ631">
        <v>0</v>
      </c>
      <c r="BK631">
        <v>0</v>
      </c>
      <c r="BL631">
        <v>0</v>
      </c>
      <c r="BM631">
        <v>0</v>
      </c>
      <c r="BN631">
        <v>0</v>
      </c>
      <c r="BO631" t="e">
        <f t="shared" ref="BO631:BO641" si="238">BN631/BM631</f>
        <v>#DIV/0!</v>
      </c>
      <c r="BP631">
        <v>0</v>
      </c>
      <c r="BQ631">
        <v>0</v>
      </c>
      <c r="BR631">
        <v>0</v>
      </c>
      <c r="BS631">
        <v>0</v>
      </c>
      <c r="BT631">
        <v>0</v>
      </c>
      <c r="BU631" t="e">
        <f t="shared" ref="BU631:BU641" si="239">BT631/BS631</f>
        <v>#DIV/0!</v>
      </c>
      <c r="BV631">
        <v>0</v>
      </c>
    </row>
    <row r="632" spans="2:74">
      <c r="B632" t="s">
        <v>184</v>
      </c>
      <c r="C632">
        <v>0</v>
      </c>
      <c r="D632">
        <v>0</v>
      </c>
      <c r="E632">
        <v>0</v>
      </c>
      <c r="F632">
        <v>0</v>
      </c>
      <c r="G632" t="e">
        <f t="shared" si="228"/>
        <v>#DIV/0!</v>
      </c>
      <c r="H632">
        <v>0</v>
      </c>
      <c r="I632">
        <v>0</v>
      </c>
      <c r="J632">
        <v>0</v>
      </c>
      <c r="K632">
        <v>0</v>
      </c>
      <c r="L632">
        <v>0</v>
      </c>
      <c r="M632" t="e">
        <f t="shared" si="229"/>
        <v>#DIV/0!</v>
      </c>
      <c r="N632">
        <v>0</v>
      </c>
      <c r="O632">
        <v>0</v>
      </c>
      <c r="P632">
        <v>0</v>
      </c>
      <c r="Q632">
        <v>0</v>
      </c>
      <c r="R632">
        <v>0</v>
      </c>
      <c r="S632" t="e">
        <f t="shared" si="230"/>
        <v>#DIV/0!</v>
      </c>
      <c r="T632">
        <v>0</v>
      </c>
      <c r="U632">
        <v>0</v>
      </c>
      <c r="V632">
        <v>0</v>
      </c>
      <c r="W632">
        <v>0</v>
      </c>
      <c r="X632">
        <v>0</v>
      </c>
      <c r="Y632" t="e">
        <f t="shared" si="231"/>
        <v>#DIV/0!</v>
      </c>
      <c r="Z632">
        <v>0</v>
      </c>
      <c r="AA632">
        <v>0</v>
      </c>
      <c r="AB632">
        <v>0</v>
      </c>
      <c r="AC632">
        <v>0</v>
      </c>
      <c r="AD632">
        <v>0</v>
      </c>
      <c r="AE632" t="e">
        <f t="shared" si="232"/>
        <v>#DIV/0!</v>
      </c>
      <c r="AF632">
        <v>0</v>
      </c>
      <c r="AG632">
        <v>0</v>
      </c>
      <c r="AH632">
        <v>0</v>
      </c>
      <c r="AI632">
        <v>0</v>
      </c>
      <c r="AJ632">
        <v>0</v>
      </c>
      <c r="AK632" t="e">
        <f t="shared" si="233"/>
        <v>#DIV/0!</v>
      </c>
      <c r="AL632">
        <v>0</v>
      </c>
      <c r="AM632">
        <v>0</v>
      </c>
      <c r="AN632">
        <v>0</v>
      </c>
      <c r="AO632">
        <v>0</v>
      </c>
      <c r="AP632">
        <v>0</v>
      </c>
      <c r="AQ632" t="e">
        <f t="shared" si="234"/>
        <v>#DIV/0!</v>
      </c>
      <c r="AR632">
        <v>0</v>
      </c>
      <c r="AS632">
        <v>0</v>
      </c>
      <c r="AT632">
        <v>0</v>
      </c>
      <c r="AU632">
        <v>0</v>
      </c>
      <c r="AV632">
        <v>0</v>
      </c>
      <c r="AW632" t="e">
        <f t="shared" si="235"/>
        <v>#DIV/0!</v>
      </c>
      <c r="AX632">
        <v>0</v>
      </c>
      <c r="AY632">
        <v>0</v>
      </c>
      <c r="AZ632">
        <v>0</v>
      </c>
      <c r="BA632">
        <v>0</v>
      </c>
      <c r="BB632">
        <v>0</v>
      </c>
      <c r="BC632" t="e">
        <f t="shared" si="236"/>
        <v>#DIV/0!</v>
      </c>
      <c r="BD632">
        <v>0</v>
      </c>
      <c r="BE632">
        <v>0</v>
      </c>
      <c r="BF632">
        <v>0</v>
      </c>
      <c r="BG632">
        <v>0</v>
      </c>
      <c r="BH632">
        <v>0</v>
      </c>
      <c r="BI632" t="e">
        <f t="shared" si="237"/>
        <v>#DIV/0!</v>
      </c>
      <c r="BJ632">
        <v>0</v>
      </c>
      <c r="BK632">
        <v>0</v>
      </c>
      <c r="BL632">
        <v>0</v>
      </c>
      <c r="BM632">
        <v>0</v>
      </c>
      <c r="BN632">
        <v>0</v>
      </c>
      <c r="BO632" t="e">
        <f t="shared" si="238"/>
        <v>#DIV/0!</v>
      </c>
      <c r="BP632">
        <v>0</v>
      </c>
      <c r="BQ632">
        <v>0</v>
      </c>
      <c r="BR632">
        <v>0</v>
      </c>
      <c r="BS632">
        <v>0</v>
      </c>
      <c r="BT632">
        <v>0</v>
      </c>
      <c r="BU632" t="e">
        <f t="shared" si="239"/>
        <v>#DIV/0!</v>
      </c>
      <c r="BV632">
        <v>0</v>
      </c>
    </row>
    <row r="633" spans="2:74">
      <c r="B633" t="s">
        <v>293</v>
      </c>
      <c r="C633">
        <v>0</v>
      </c>
      <c r="D633">
        <v>0</v>
      </c>
      <c r="E633">
        <v>0</v>
      </c>
      <c r="F633">
        <v>0</v>
      </c>
      <c r="G633" t="e">
        <f t="shared" si="228"/>
        <v>#DIV/0!</v>
      </c>
      <c r="H633">
        <v>0</v>
      </c>
      <c r="I633">
        <v>0</v>
      </c>
      <c r="J633">
        <v>0</v>
      </c>
      <c r="K633">
        <v>0</v>
      </c>
      <c r="L633">
        <v>0</v>
      </c>
      <c r="M633" t="e">
        <f t="shared" si="229"/>
        <v>#DIV/0!</v>
      </c>
      <c r="N633">
        <v>0</v>
      </c>
      <c r="O633">
        <v>0</v>
      </c>
      <c r="P633">
        <v>0</v>
      </c>
      <c r="Q633">
        <v>0</v>
      </c>
      <c r="R633">
        <v>0</v>
      </c>
      <c r="S633" t="e">
        <f t="shared" si="230"/>
        <v>#DIV/0!</v>
      </c>
      <c r="T633">
        <v>0</v>
      </c>
      <c r="U633">
        <v>0</v>
      </c>
      <c r="V633">
        <v>0</v>
      </c>
      <c r="W633">
        <v>0</v>
      </c>
      <c r="X633">
        <v>0</v>
      </c>
      <c r="Y633" t="e">
        <f t="shared" si="231"/>
        <v>#DIV/0!</v>
      </c>
      <c r="Z633">
        <v>0</v>
      </c>
      <c r="AA633">
        <v>0</v>
      </c>
      <c r="AB633">
        <v>0</v>
      </c>
      <c r="AC633">
        <v>0</v>
      </c>
      <c r="AD633">
        <v>0</v>
      </c>
      <c r="AE633" t="e">
        <f t="shared" si="232"/>
        <v>#DIV/0!</v>
      </c>
      <c r="AF633">
        <v>0</v>
      </c>
      <c r="AG633">
        <v>0</v>
      </c>
      <c r="AH633">
        <v>0</v>
      </c>
      <c r="AI633">
        <v>0</v>
      </c>
      <c r="AJ633">
        <v>0</v>
      </c>
      <c r="AK633" t="e">
        <f t="shared" si="233"/>
        <v>#DIV/0!</v>
      </c>
      <c r="AL633">
        <v>0</v>
      </c>
      <c r="AM633">
        <v>0</v>
      </c>
      <c r="AN633">
        <v>0</v>
      </c>
      <c r="AO633">
        <v>0</v>
      </c>
      <c r="AP633">
        <v>0</v>
      </c>
      <c r="AQ633" t="e">
        <f t="shared" si="234"/>
        <v>#DIV/0!</v>
      </c>
      <c r="AR633">
        <v>0</v>
      </c>
      <c r="AS633">
        <v>0</v>
      </c>
      <c r="AT633">
        <v>0</v>
      </c>
      <c r="AU633">
        <v>0</v>
      </c>
      <c r="AV633">
        <v>0</v>
      </c>
      <c r="AW633" t="e">
        <f t="shared" si="235"/>
        <v>#DIV/0!</v>
      </c>
      <c r="AX633">
        <v>0</v>
      </c>
      <c r="AY633">
        <v>0</v>
      </c>
      <c r="AZ633">
        <v>0</v>
      </c>
      <c r="BA633">
        <v>0</v>
      </c>
      <c r="BB633">
        <v>0</v>
      </c>
      <c r="BC633" t="e">
        <f t="shared" si="236"/>
        <v>#DIV/0!</v>
      </c>
      <c r="BD633">
        <v>0</v>
      </c>
      <c r="BE633">
        <v>0</v>
      </c>
      <c r="BF633">
        <v>0</v>
      </c>
      <c r="BG633">
        <v>0</v>
      </c>
      <c r="BH633">
        <v>0</v>
      </c>
      <c r="BI633" t="e">
        <f t="shared" si="237"/>
        <v>#DIV/0!</v>
      </c>
      <c r="BJ633">
        <v>0</v>
      </c>
      <c r="BK633">
        <v>0</v>
      </c>
      <c r="BL633">
        <v>0</v>
      </c>
      <c r="BM633">
        <v>0</v>
      </c>
      <c r="BN633">
        <v>0</v>
      </c>
      <c r="BO633" t="e">
        <f t="shared" si="238"/>
        <v>#DIV/0!</v>
      </c>
      <c r="BP633">
        <v>0</v>
      </c>
      <c r="BQ633">
        <v>0</v>
      </c>
      <c r="BR633">
        <v>0</v>
      </c>
      <c r="BS633">
        <v>0</v>
      </c>
      <c r="BT633">
        <v>0</v>
      </c>
      <c r="BU633" t="e">
        <f t="shared" si="239"/>
        <v>#DIV/0!</v>
      </c>
      <c r="BV633">
        <v>0</v>
      </c>
    </row>
    <row r="634" spans="2:74">
      <c r="B634" t="s">
        <v>179</v>
      </c>
      <c r="C634">
        <v>0</v>
      </c>
      <c r="D634">
        <v>0</v>
      </c>
      <c r="E634">
        <v>0</v>
      </c>
      <c r="F634">
        <v>0</v>
      </c>
      <c r="G634" t="e">
        <f t="shared" si="228"/>
        <v>#DIV/0!</v>
      </c>
      <c r="H634">
        <v>0</v>
      </c>
      <c r="I634">
        <v>0</v>
      </c>
      <c r="J634">
        <v>0</v>
      </c>
      <c r="K634">
        <v>0</v>
      </c>
      <c r="L634">
        <v>0</v>
      </c>
      <c r="M634" t="e">
        <f t="shared" si="229"/>
        <v>#DIV/0!</v>
      </c>
      <c r="N634">
        <v>0</v>
      </c>
      <c r="O634">
        <v>0</v>
      </c>
      <c r="P634">
        <v>0</v>
      </c>
      <c r="Q634">
        <v>0</v>
      </c>
      <c r="R634">
        <v>0</v>
      </c>
      <c r="S634" t="e">
        <f t="shared" si="230"/>
        <v>#DIV/0!</v>
      </c>
      <c r="T634">
        <v>0</v>
      </c>
      <c r="U634">
        <v>0</v>
      </c>
      <c r="V634">
        <v>0</v>
      </c>
      <c r="W634">
        <v>0</v>
      </c>
      <c r="X634">
        <v>0</v>
      </c>
      <c r="Y634" t="e">
        <f t="shared" si="231"/>
        <v>#DIV/0!</v>
      </c>
      <c r="Z634">
        <v>0</v>
      </c>
      <c r="AA634">
        <v>0</v>
      </c>
      <c r="AB634">
        <v>0</v>
      </c>
      <c r="AC634">
        <v>0</v>
      </c>
      <c r="AD634">
        <v>0</v>
      </c>
      <c r="AE634" t="e">
        <f t="shared" si="232"/>
        <v>#DIV/0!</v>
      </c>
      <c r="AF634">
        <v>0</v>
      </c>
      <c r="AG634">
        <v>0</v>
      </c>
      <c r="AH634">
        <v>0</v>
      </c>
      <c r="AI634">
        <v>0</v>
      </c>
      <c r="AJ634">
        <v>0</v>
      </c>
      <c r="AK634" t="e">
        <f t="shared" si="233"/>
        <v>#DIV/0!</v>
      </c>
      <c r="AL634">
        <v>0</v>
      </c>
      <c r="AM634">
        <v>0</v>
      </c>
      <c r="AN634">
        <v>0</v>
      </c>
      <c r="AO634">
        <v>0</v>
      </c>
      <c r="AP634">
        <v>0</v>
      </c>
      <c r="AQ634" t="e">
        <f t="shared" si="234"/>
        <v>#DIV/0!</v>
      </c>
      <c r="AR634">
        <v>0</v>
      </c>
      <c r="AS634">
        <v>0</v>
      </c>
      <c r="AT634">
        <v>0</v>
      </c>
      <c r="AU634">
        <v>0</v>
      </c>
      <c r="AV634">
        <v>0</v>
      </c>
      <c r="AW634" t="e">
        <f t="shared" si="235"/>
        <v>#DIV/0!</v>
      </c>
      <c r="AX634">
        <v>0</v>
      </c>
      <c r="AY634">
        <v>0</v>
      </c>
      <c r="AZ634">
        <v>0</v>
      </c>
      <c r="BA634">
        <v>0</v>
      </c>
      <c r="BB634">
        <v>0</v>
      </c>
      <c r="BC634" t="e">
        <f t="shared" si="236"/>
        <v>#DIV/0!</v>
      </c>
      <c r="BD634">
        <v>0</v>
      </c>
      <c r="BE634">
        <v>0</v>
      </c>
      <c r="BF634">
        <v>0</v>
      </c>
      <c r="BG634">
        <v>0</v>
      </c>
      <c r="BH634">
        <v>0</v>
      </c>
      <c r="BI634" t="e">
        <f t="shared" si="237"/>
        <v>#DIV/0!</v>
      </c>
      <c r="BJ634">
        <v>0</v>
      </c>
      <c r="BK634">
        <v>0</v>
      </c>
      <c r="BL634">
        <v>0</v>
      </c>
      <c r="BM634">
        <v>0</v>
      </c>
      <c r="BN634">
        <v>0</v>
      </c>
      <c r="BO634" t="e">
        <f t="shared" si="238"/>
        <v>#DIV/0!</v>
      </c>
      <c r="BP634">
        <v>0</v>
      </c>
      <c r="BQ634">
        <v>0</v>
      </c>
      <c r="BR634">
        <v>0</v>
      </c>
      <c r="BS634">
        <v>0</v>
      </c>
      <c r="BT634">
        <v>0</v>
      </c>
      <c r="BU634" t="e">
        <f t="shared" si="239"/>
        <v>#DIV/0!</v>
      </c>
      <c r="BV634">
        <v>0</v>
      </c>
    </row>
    <row r="635" spans="2:74">
      <c r="B635" t="s">
        <v>785</v>
      </c>
      <c r="C635">
        <v>0</v>
      </c>
      <c r="D635">
        <v>0</v>
      </c>
      <c r="E635">
        <v>0</v>
      </c>
      <c r="F635">
        <v>0</v>
      </c>
      <c r="G635" t="e">
        <f t="shared" si="228"/>
        <v>#DIV/0!</v>
      </c>
      <c r="H635">
        <v>0</v>
      </c>
      <c r="I635">
        <v>0</v>
      </c>
      <c r="J635">
        <v>0</v>
      </c>
      <c r="K635">
        <v>0</v>
      </c>
      <c r="L635">
        <v>0</v>
      </c>
      <c r="M635" t="e">
        <f t="shared" si="229"/>
        <v>#DIV/0!</v>
      </c>
      <c r="N635">
        <v>0</v>
      </c>
      <c r="O635">
        <v>0</v>
      </c>
      <c r="P635">
        <v>0</v>
      </c>
      <c r="Q635">
        <v>0</v>
      </c>
      <c r="R635">
        <v>0</v>
      </c>
      <c r="S635" t="e">
        <f t="shared" si="230"/>
        <v>#DIV/0!</v>
      </c>
      <c r="T635">
        <v>0</v>
      </c>
      <c r="U635">
        <v>0</v>
      </c>
      <c r="V635">
        <v>0</v>
      </c>
      <c r="W635">
        <v>0</v>
      </c>
      <c r="X635">
        <v>0</v>
      </c>
      <c r="Y635" t="e">
        <f t="shared" si="231"/>
        <v>#DIV/0!</v>
      </c>
      <c r="Z635">
        <v>0</v>
      </c>
      <c r="AA635">
        <v>0</v>
      </c>
      <c r="AB635">
        <v>0</v>
      </c>
      <c r="AC635">
        <v>0</v>
      </c>
      <c r="AD635">
        <v>0</v>
      </c>
      <c r="AE635" t="e">
        <f t="shared" si="232"/>
        <v>#DIV/0!</v>
      </c>
      <c r="AF635">
        <v>0</v>
      </c>
      <c r="AG635">
        <v>0</v>
      </c>
      <c r="AH635">
        <v>0</v>
      </c>
      <c r="AI635">
        <v>0</v>
      </c>
      <c r="AJ635">
        <v>0</v>
      </c>
      <c r="AK635" t="e">
        <f t="shared" si="233"/>
        <v>#DIV/0!</v>
      </c>
      <c r="AL635">
        <v>0</v>
      </c>
      <c r="AM635">
        <v>0</v>
      </c>
      <c r="AN635">
        <v>0</v>
      </c>
      <c r="AO635">
        <v>0</v>
      </c>
      <c r="AP635">
        <v>0</v>
      </c>
      <c r="AQ635" t="e">
        <f t="shared" si="234"/>
        <v>#DIV/0!</v>
      </c>
      <c r="AR635">
        <v>0</v>
      </c>
      <c r="AS635">
        <v>0</v>
      </c>
      <c r="AT635">
        <v>0</v>
      </c>
      <c r="AU635">
        <v>0</v>
      </c>
      <c r="AV635">
        <v>0</v>
      </c>
      <c r="AW635" t="e">
        <f t="shared" si="235"/>
        <v>#DIV/0!</v>
      </c>
      <c r="AX635">
        <v>0</v>
      </c>
      <c r="AY635">
        <v>0</v>
      </c>
      <c r="AZ635">
        <v>0</v>
      </c>
      <c r="BA635">
        <v>0</v>
      </c>
      <c r="BB635">
        <v>0</v>
      </c>
      <c r="BC635" t="e">
        <f t="shared" si="236"/>
        <v>#DIV/0!</v>
      </c>
      <c r="BD635">
        <v>0</v>
      </c>
      <c r="BE635">
        <v>0</v>
      </c>
      <c r="BF635">
        <v>0</v>
      </c>
      <c r="BG635">
        <v>0</v>
      </c>
      <c r="BH635">
        <v>0</v>
      </c>
      <c r="BI635" t="e">
        <f t="shared" si="237"/>
        <v>#DIV/0!</v>
      </c>
      <c r="BJ635">
        <v>0</v>
      </c>
      <c r="BK635">
        <v>0</v>
      </c>
      <c r="BL635">
        <v>0</v>
      </c>
      <c r="BM635">
        <v>0</v>
      </c>
      <c r="BN635">
        <v>0</v>
      </c>
      <c r="BO635" t="e">
        <f t="shared" si="238"/>
        <v>#DIV/0!</v>
      </c>
      <c r="BP635">
        <v>0</v>
      </c>
      <c r="BQ635">
        <v>0</v>
      </c>
      <c r="BR635">
        <v>0</v>
      </c>
      <c r="BS635">
        <v>0</v>
      </c>
      <c r="BT635">
        <v>0</v>
      </c>
      <c r="BU635" t="e">
        <f t="shared" si="239"/>
        <v>#DIV/0!</v>
      </c>
      <c r="BV635">
        <v>0</v>
      </c>
    </row>
    <row r="636" spans="2:74">
      <c r="B636" t="s">
        <v>4</v>
      </c>
      <c r="C636">
        <v>0</v>
      </c>
      <c r="D636">
        <v>0</v>
      </c>
      <c r="E636">
        <v>0</v>
      </c>
      <c r="F636">
        <v>0</v>
      </c>
      <c r="G636" t="e">
        <f t="shared" si="228"/>
        <v>#DIV/0!</v>
      </c>
      <c r="H636">
        <v>0</v>
      </c>
      <c r="I636">
        <v>0</v>
      </c>
      <c r="J636">
        <v>0</v>
      </c>
      <c r="K636">
        <v>0</v>
      </c>
      <c r="L636">
        <v>0</v>
      </c>
      <c r="M636" t="e">
        <f t="shared" si="229"/>
        <v>#DIV/0!</v>
      </c>
      <c r="N636">
        <v>0</v>
      </c>
      <c r="O636">
        <v>0</v>
      </c>
      <c r="P636">
        <v>0</v>
      </c>
      <c r="Q636">
        <v>0</v>
      </c>
      <c r="R636">
        <v>0</v>
      </c>
      <c r="S636" t="e">
        <f t="shared" si="230"/>
        <v>#DIV/0!</v>
      </c>
      <c r="T636">
        <v>0</v>
      </c>
      <c r="U636">
        <v>0</v>
      </c>
      <c r="V636">
        <v>0</v>
      </c>
      <c r="W636">
        <v>0</v>
      </c>
      <c r="X636">
        <v>0</v>
      </c>
      <c r="Y636" t="e">
        <f t="shared" si="231"/>
        <v>#DIV/0!</v>
      </c>
      <c r="Z636">
        <v>0</v>
      </c>
      <c r="AA636">
        <v>0</v>
      </c>
      <c r="AB636">
        <v>0</v>
      </c>
      <c r="AC636">
        <v>0</v>
      </c>
      <c r="AD636">
        <v>0</v>
      </c>
      <c r="AE636" t="e">
        <f t="shared" si="232"/>
        <v>#DIV/0!</v>
      </c>
      <c r="AF636">
        <v>0</v>
      </c>
      <c r="AG636">
        <v>0</v>
      </c>
      <c r="AH636">
        <v>0</v>
      </c>
      <c r="AI636">
        <v>0</v>
      </c>
      <c r="AJ636">
        <v>0</v>
      </c>
      <c r="AK636" t="e">
        <f t="shared" si="233"/>
        <v>#DIV/0!</v>
      </c>
      <c r="AL636">
        <v>0</v>
      </c>
      <c r="AM636">
        <v>0</v>
      </c>
      <c r="AN636">
        <v>0</v>
      </c>
      <c r="AO636">
        <v>0</v>
      </c>
      <c r="AP636">
        <v>0</v>
      </c>
      <c r="AQ636" t="e">
        <f t="shared" si="234"/>
        <v>#DIV/0!</v>
      </c>
      <c r="AR636">
        <v>0</v>
      </c>
      <c r="AS636">
        <v>0</v>
      </c>
      <c r="AT636">
        <v>0</v>
      </c>
      <c r="AU636">
        <v>0</v>
      </c>
      <c r="AV636">
        <v>0</v>
      </c>
      <c r="AW636" t="e">
        <f t="shared" si="235"/>
        <v>#DIV/0!</v>
      </c>
      <c r="AX636">
        <v>0</v>
      </c>
      <c r="AY636">
        <v>0</v>
      </c>
      <c r="AZ636">
        <v>0</v>
      </c>
      <c r="BA636">
        <v>0</v>
      </c>
      <c r="BB636">
        <v>0</v>
      </c>
      <c r="BC636" t="e">
        <f t="shared" si="236"/>
        <v>#DIV/0!</v>
      </c>
      <c r="BD636">
        <v>0</v>
      </c>
      <c r="BE636">
        <v>0</v>
      </c>
      <c r="BF636">
        <v>0</v>
      </c>
      <c r="BG636">
        <v>0</v>
      </c>
      <c r="BH636">
        <v>0</v>
      </c>
      <c r="BI636" t="e">
        <f t="shared" si="237"/>
        <v>#DIV/0!</v>
      </c>
      <c r="BJ636">
        <v>0</v>
      </c>
      <c r="BK636">
        <v>0</v>
      </c>
      <c r="BL636">
        <v>0</v>
      </c>
      <c r="BM636">
        <v>0</v>
      </c>
      <c r="BN636">
        <v>0</v>
      </c>
      <c r="BO636" t="e">
        <f t="shared" si="238"/>
        <v>#DIV/0!</v>
      </c>
      <c r="BP636">
        <v>0</v>
      </c>
      <c r="BQ636">
        <v>0</v>
      </c>
      <c r="BR636">
        <v>0</v>
      </c>
      <c r="BS636">
        <v>0</v>
      </c>
      <c r="BT636">
        <v>0</v>
      </c>
      <c r="BU636" t="e">
        <f t="shared" si="239"/>
        <v>#DIV/0!</v>
      </c>
      <c r="BV636">
        <v>0</v>
      </c>
    </row>
    <row r="637" spans="2:74">
      <c r="B637" t="s">
        <v>786</v>
      </c>
      <c r="C637">
        <v>0</v>
      </c>
      <c r="D637">
        <v>0</v>
      </c>
      <c r="E637">
        <v>0</v>
      </c>
      <c r="F637">
        <v>0</v>
      </c>
      <c r="G637" t="e">
        <f t="shared" si="228"/>
        <v>#DIV/0!</v>
      </c>
      <c r="H637">
        <v>0</v>
      </c>
      <c r="I637">
        <v>0</v>
      </c>
      <c r="J637">
        <v>0</v>
      </c>
      <c r="K637">
        <v>0</v>
      </c>
      <c r="L637">
        <v>0</v>
      </c>
      <c r="M637" t="e">
        <f t="shared" si="229"/>
        <v>#DIV/0!</v>
      </c>
      <c r="N637">
        <v>0</v>
      </c>
      <c r="O637">
        <v>0</v>
      </c>
      <c r="P637">
        <v>0</v>
      </c>
      <c r="Q637">
        <v>0</v>
      </c>
      <c r="R637">
        <v>0</v>
      </c>
      <c r="S637" t="e">
        <f t="shared" si="230"/>
        <v>#DIV/0!</v>
      </c>
      <c r="T637">
        <v>0</v>
      </c>
      <c r="U637">
        <v>0</v>
      </c>
      <c r="V637">
        <v>0</v>
      </c>
      <c r="W637">
        <v>0</v>
      </c>
      <c r="X637">
        <v>0</v>
      </c>
      <c r="Y637" t="e">
        <f t="shared" si="231"/>
        <v>#DIV/0!</v>
      </c>
      <c r="Z637">
        <v>0</v>
      </c>
      <c r="AA637">
        <v>0</v>
      </c>
      <c r="AB637">
        <v>0</v>
      </c>
      <c r="AC637">
        <v>0</v>
      </c>
      <c r="AD637">
        <v>0</v>
      </c>
      <c r="AE637" t="e">
        <f t="shared" si="232"/>
        <v>#DIV/0!</v>
      </c>
      <c r="AF637">
        <v>0</v>
      </c>
      <c r="AG637">
        <v>0</v>
      </c>
      <c r="AH637">
        <v>0</v>
      </c>
      <c r="AI637">
        <v>0</v>
      </c>
      <c r="AJ637">
        <v>0</v>
      </c>
      <c r="AK637" t="e">
        <f t="shared" si="233"/>
        <v>#DIV/0!</v>
      </c>
      <c r="AL637">
        <v>0</v>
      </c>
      <c r="AM637">
        <v>0</v>
      </c>
      <c r="AN637">
        <v>0</v>
      </c>
      <c r="AO637">
        <v>0</v>
      </c>
      <c r="AP637">
        <v>0</v>
      </c>
      <c r="AQ637" t="e">
        <f t="shared" si="234"/>
        <v>#DIV/0!</v>
      </c>
      <c r="AR637">
        <v>0</v>
      </c>
      <c r="AS637">
        <v>0</v>
      </c>
      <c r="AT637">
        <v>0</v>
      </c>
      <c r="AU637">
        <v>0</v>
      </c>
      <c r="AV637">
        <v>0</v>
      </c>
      <c r="AW637" t="e">
        <f t="shared" si="235"/>
        <v>#DIV/0!</v>
      </c>
      <c r="AX637">
        <v>0</v>
      </c>
      <c r="AY637">
        <v>0</v>
      </c>
      <c r="AZ637">
        <v>0</v>
      </c>
      <c r="BA637">
        <v>0</v>
      </c>
      <c r="BB637">
        <v>0</v>
      </c>
      <c r="BC637" t="e">
        <f t="shared" si="236"/>
        <v>#DIV/0!</v>
      </c>
      <c r="BD637">
        <v>0</v>
      </c>
      <c r="BE637">
        <v>0</v>
      </c>
      <c r="BF637">
        <v>0</v>
      </c>
      <c r="BG637">
        <v>0</v>
      </c>
      <c r="BH637">
        <v>0</v>
      </c>
      <c r="BI637" t="e">
        <f t="shared" si="237"/>
        <v>#DIV/0!</v>
      </c>
      <c r="BJ637">
        <v>0</v>
      </c>
      <c r="BK637">
        <v>0</v>
      </c>
      <c r="BL637">
        <v>0</v>
      </c>
      <c r="BM637">
        <v>0</v>
      </c>
      <c r="BN637">
        <v>0</v>
      </c>
      <c r="BO637" t="e">
        <f t="shared" si="238"/>
        <v>#DIV/0!</v>
      </c>
      <c r="BP637">
        <v>0</v>
      </c>
      <c r="BQ637">
        <v>0</v>
      </c>
      <c r="BR637">
        <v>0</v>
      </c>
      <c r="BS637">
        <v>0</v>
      </c>
      <c r="BT637">
        <v>0</v>
      </c>
      <c r="BU637" t="e">
        <f t="shared" si="239"/>
        <v>#DIV/0!</v>
      </c>
      <c r="BV637">
        <v>0</v>
      </c>
    </row>
    <row r="638" spans="2:74">
      <c r="B638" t="s">
        <v>190</v>
      </c>
      <c r="C638">
        <v>0</v>
      </c>
      <c r="D638">
        <v>0</v>
      </c>
      <c r="E638">
        <v>0</v>
      </c>
      <c r="F638">
        <v>0</v>
      </c>
      <c r="G638" t="e">
        <f t="shared" si="228"/>
        <v>#DIV/0!</v>
      </c>
      <c r="H638">
        <v>0</v>
      </c>
      <c r="I638">
        <v>0</v>
      </c>
      <c r="J638">
        <v>0</v>
      </c>
      <c r="K638">
        <v>0</v>
      </c>
      <c r="L638">
        <v>0</v>
      </c>
      <c r="M638" t="e">
        <f t="shared" si="229"/>
        <v>#DIV/0!</v>
      </c>
      <c r="N638">
        <v>0</v>
      </c>
      <c r="O638">
        <v>0</v>
      </c>
      <c r="P638">
        <v>0</v>
      </c>
      <c r="Q638">
        <v>0</v>
      </c>
      <c r="R638">
        <v>0</v>
      </c>
      <c r="S638" t="e">
        <f t="shared" si="230"/>
        <v>#DIV/0!</v>
      </c>
      <c r="T638">
        <v>0</v>
      </c>
      <c r="U638">
        <v>0</v>
      </c>
      <c r="V638">
        <v>0</v>
      </c>
      <c r="W638">
        <v>0</v>
      </c>
      <c r="X638">
        <v>0</v>
      </c>
      <c r="Y638" t="e">
        <f t="shared" si="231"/>
        <v>#DIV/0!</v>
      </c>
      <c r="Z638">
        <v>0</v>
      </c>
      <c r="AA638">
        <v>0</v>
      </c>
      <c r="AB638">
        <v>0</v>
      </c>
      <c r="AC638">
        <v>0</v>
      </c>
      <c r="AD638">
        <v>0</v>
      </c>
      <c r="AE638" t="e">
        <f t="shared" si="232"/>
        <v>#DIV/0!</v>
      </c>
      <c r="AF638">
        <v>0</v>
      </c>
      <c r="AG638">
        <v>0</v>
      </c>
      <c r="AH638">
        <v>0</v>
      </c>
      <c r="AI638">
        <v>0</v>
      </c>
      <c r="AJ638">
        <v>0</v>
      </c>
      <c r="AK638" t="e">
        <f t="shared" si="233"/>
        <v>#DIV/0!</v>
      </c>
      <c r="AL638">
        <v>0</v>
      </c>
      <c r="AM638">
        <v>0</v>
      </c>
      <c r="AN638">
        <v>0</v>
      </c>
      <c r="AO638">
        <v>0</v>
      </c>
      <c r="AP638">
        <v>0</v>
      </c>
      <c r="AQ638" t="e">
        <f t="shared" si="234"/>
        <v>#DIV/0!</v>
      </c>
      <c r="AR638">
        <v>0</v>
      </c>
      <c r="AS638">
        <v>0</v>
      </c>
      <c r="AT638">
        <v>0</v>
      </c>
      <c r="AU638">
        <v>0</v>
      </c>
      <c r="AV638">
        <v>0</v>
      </c>
      <c r="AW638" t="e">
        <f t="shared" si="235"/>
        <v>#DIV/0!</v>
      </c>
      <c r="AX638">
        <v>0</v>
      </c>
      <c r="AY638">
        <v>0</v>
      </c>
      <c r="AZ638">
        <v>0</v>
      </c>
      <c r="BA638">
        <v>0</v>
      </c>
      <c r="BB638">
        <v>0</v>
      </c>
      <c r="BC638" t="e">
        <f t="shared" si="236"/>
        <v>#DIV/0!</v>
      </c>
      <c r="BD638">
        <v>0</v>
      </c>
      <c r="BE638">
        <v>0</v>
      </c>
      <c r="BF638">
        <v>0</v>
      </c>
      <c r="BG638">
        <v>0</v>
      </c>
      <c r="BH638">
        <v>0</v>
      </c>
      <c r="BI638" t="e">
        <f t="shared" si="237"/>
        <v>#DIV/0!</v>
      </c>
      <c r="BJ638">
        <v>0</v>
      </c>
      <c r="BK638">
        <v>0</v>
      </c>
      <c r="BL638">
        <v>0</v>
      </c>
      <c r="BM638">
        <v>0</v>
      </c>
      <c r="BN638">
        <v>0</v>
      </c>
      <c r="BO638" t="e">
        <f t="shared" si="238"/>
        <v>#DIV/0!</v>
      </c>
      <c r="BP638">
        <v>0</v>
      </c>
      <c r="BQ638">
        <v>0</v>
      </c>
      <c r="BR638">
        <v>0</v>
      </c>
      <c r="BS638">
        <v>0</v>
      </c>
      <c r="BT638">
        <v>0</v>
      </c>
      <c r="BU638" t="e">
        <f t="shared" si="239"/>
        <v>#DIV/0!</v>
      </c>
      <c r="BV638">
        <v>0</v>
      </c>
    </row>
    <row r="639" spans="2:74">
      <c r="B639" t="s">
        <v>162</v>
      </c>
      <c r="C639">
        <v>0</v>
      </c>
      <c r="D639">
        <v>0</v>
      </c>
      <c r="E639">
        <v>0</v>
      </c>
      <c r="F639">
        <v>0</v>
      </c>
      <c r="G639" t="e">
        <f t="shared" si="228"/>
        <v>#DIV/0!</v>
      </c>
      <c r="H639">
        <v>0</v>
      </c>
      <c r="I639">
        <v>0</v>
      </c>
      <c r="J639">
        <v>0</v>
      </c>
      <c r="K639">
        <v>0</v>
      </c>
      <c r="L639">
        <v>0</v>
      </c>
      <c r="M639" t="e">
        <f t="shared" si="229"/>
        <v>#DIV/0!</v>
      </c>
      <c r="N639">
        <v>0</v>
      </c>
      <c r="O639">
        <v>0</v>
      </c>
      <c r="P639">
        <v>0</v>
      </c>
      <c r="Q639">
        <v>0</v>
      </c>
      <c r="R639">
        <v>0</v>
      </c>
      <c r="S639" t="e">
        <f t="shared" si="230"/>
        <v>#DIV/0!</v>
      </c>
      <c r="T639">
        <v>0</v>
      </c>
      <c r="U639">
        <v>0</v>
      </c>
      <c r="V639">
        <v>0</v>
      </c>
      <c r="W639">
        <v>0</v>
      </c>
      <c r="X639">
        <v>0</v>
      </c>
      <c r="Y639" t="e">
        <f t="shared" si="231"/>
        <v>#DIV/0!</v>
      </c>
      <c r="Z639">
        <v>0</v>
      </c>
      <c r="AA639">
        <v>0</v>
      </c>
      <c r="AB639">
        <v>0</v>
      </c>
      <c r="AC639">
        <v>0</v>
      </c>
      <c r="AD639">
        <v>0</v>
      </c>
      <c r="AE639" t="e">
        <f t="shared" si="232"/>
        <v>#DIV/0!</v>
      </c>
      <c r="AF639">
        <v>0</v>
      </c>
      <c r="AG639">
        <v>0</v>
      </c>
      <c r="AH639">
        <v>0</v>
      </c>
      <c r="AI639">
        <v>0</v>
      </c>
      <c r="AJ639">
        <v>0</v>
      </c>
      <c r="AK639" t="e">
        <f t="shared" si="233"/>
        <v>#DIV/0!</v>
      </c>
      <c r="AL639">
        <v>0</v>
      </c>
      <c r="AM639">
        <v>0</v>
      </c>
      <c r="AN639">
        <v>0</v>
      </c>
      <c r="AO639">
        <v>0</v>
      </c>
      <c r="AP639">
        <v>0</v>
      </c>
      <c r="AQ639" t="e">
        <f t="shared" si="234"/>
        <v>#DIV/0!</v>
      </c>
      <c r="AR639">
        <v>0</v>
      </c>
      <c r="AS639">
        <v>0</v>
      </c>
      <c r="AT639">
        <v>0</v>
      </c>
      <c r="AU639">
        <v>0</v>
      </c>
      <c r="AV639">
        <v>0</v>
      </c>
      <c r="AW639" t="e">
        <f t="shared" si="235"/>
        <v>#DIV/0!</v>
      </c>
      <c r="AX639">
        <v>0</v>
      </c>
      <c r="AY639">
        <v>0</v>
      </c>
      <c r="AZ639">
        <v>0</v>
      </c>
      <c r="BA639">
        <v>0</v>
      </c>
      <c r="BB639">
        <v>0</v>
      </c>
      <c r="BC639" t="e">
        <f t="shared" si="236"/>
        <v>#DIV/0!</v>
      </c>
      <c r="BD639">
        <v>0</v>
      </c>
      <c r="BE639">
        <v>0</v>
      </c>
      <c r="BF639">
        <v>0</v>
      </c>
      <c r="BG639">
        <v>0</v>
      </c>
      <c r="BH639">
        <v>0</v>
      </c>
      <c r="BI639" t="e">
        <f t="shared" si="237"/>
        <v>#DIV/0!</v>
      </c>
      <c r="BJ639">
        <v>0</v>
      </c>
      <c r="BK639">
        <v>0</v>
      </c>
      <c r="BL639">
        <v>0</v>
      </c>
      <c r="BM639">
        <v>0</v>
      </c>
      <c r="BN639">
        <v>0</v>
      </c>
      <c r="BO639" t="e">
        <f t="shared" si="238"/>
        <v>#DIV/0!</v>
      </c>
      <c r="BP639">
        <v>0</v>
      </c>
      <c r="BQ639">
        <v>0</v>
      </c>
      <c r="BR639">
        <v>0</v>
      </c>
      <c r="BS639">
        <v>0</v>
      </c>
      <c r="BT639">
        <v>0</v>
      </c>
      <c r="BU639" t="e">
        <f t="shared" si="239"/>
        <v>#DIV/0!</v>
      </c>
      <c r="BV639">
        <v>0</v>
      </c>
    </row>
    <row r="640" spans="2:74">
      <c r="B640" t="s">
        <v>787</v>
      </c>
      <c r="C640">
        <v>0</v>
      </c>
      <c r="D640">
        <v>0</v>
      </c>
      <c r="E640">
        <v>0</v>
      </c>
      <c r="F640">
        <v>0</v>
      </c>
      <c r="G640" t="e">
        <f t="shared" si="228"/>
        <v>#DIV/0!</v>
      </c>
      <c r="H640">
        <v>0</v>
      </c>
      <c r="I640">
        <v>0</v>
      </c>
      <c r="J640">
        <v>0</v>
      </c>
      <c r="K640">
        <v>0</v>
      </c>
      <c r="L640">
        <v>0</v>
      </c>
      <c r="M640" t="e">
        <f t="shared" si="229"/>
        <v>#DIV/0!</v>
      </c>
      <c r="N640">
        <v>0</v>
      </c>
      <c r="O640">
        <v>0</v>
      </c>
      <c r="P640">
        <v>0</v>
      </c>
      <c r="Q640">
        <v>0</v>
      </c>
      <c r="R640">
        <v>0</v>
      </c>
      <c r="S640" t="e">
        <f t="shared" si="230"/>
        <v>#DIV/0!</v>
      </c>
      <c r="T640">
        <v>0</v>
      </c>
      <c r="U640">
        <v>0</v>
      </c>
      <c r="V640">
        <v>0</v>
      </c>
      <c r="W640">
        <v>0</v>
      </c>
      <c r="X640">
        <v>0</v>
      </c>
      <c r="Y640" t="e">
        <f t="shared" si="231"/>
        <v>#DIV/0!</v>
      </c>
      <c r="Z640">
        <v>0</v>
      </c>
      <c r="AA640">
        <v>0</v>
      </c>
      <c r="AB640">
        <v>0</v>
      </c>
      <c r="AC640">
        <v>0</v>
      </c>
      <c r="AD640">
        <v>0</v>
      </c>
      <c r="AE640" t="e">
        <f t="shared" si="232"/>
        <v>#DIV/0!</v>
      </c>
      <c r="AF640">
        <v>0</v>
      </c>
      <c r="AG640">
        <v>0</v>
      </c>
      <c r="AH640">
        <v>0</v>
      </c>
      <c r="AI640">
        <v>0</v>
      </c>
      <c r="AJ640">
        <v>0</v>
      </c>
      <c r="AK640" t="e">
        <f t="shared" si="233"/>
        <v>#DIV/0!</v>
      </c>
      <c r="AL640">
        <v>0</v>
      </c>
      <c r="AM640">
        <v>0</v>
      </c>
      <c r="AN640">
        <v>0</v>
      </c>
      <c r="AO640">
        <v>0</v>
      </c>
      <c r="AP640">
        <v>0</v>
      </c>
      <c r="AQ640" t="e">
        <f t="shared" si="234"/>
        <v>#DIV/0!</v>
      </c>
      <c r="AR640">
        <v>0</v>
      </c>
      <c r="AS640">
        <v>0</v>
      </c>
      <c r="AT640">
        <v>0</v>
      </c>
      <c r="AU640">
        <v>0</v>
      </c>
      <c r="AV640">
        <v>0</v>
      </c>
      <c r="AW640" t="e">
        <f t="shared" si="235"/>
        <v>#DIV/0!</v>
      </c>
      <c r="AX640">
        <v>0</v>
      </c>
      <c r="AY640">
        <v>0</v>
      </c>
      <c r="AZ640">
        <v>0</v>
      </c>
      <c r="BA640">
        <v>0</v>
      </c>
      <c r="BB640">
        <v>0</v>
      </c>
      <c r="BC640" t="e">
        <f t="shared" si="236"/>
        <v>#DIV/0!</v>
      </c>
      <c r="BD640">
        <v>0</v>
      </c>
      <c r="BE640">
        <v>0</v>
      </c>
      <c r="BF640">
        <v>0</v>
      </c>
      <c r="BG640">
        <v>0</v>
      </c>
      <c r="BH640">
        <v>0</v>
      </c>
      <c r="BI640" t="e">
        <f t="shared" si="237"/>
        <v>#DIV/0!</v>
      </c>
      <c r="BJ640">
        <v>0</v>
      </c>
      <c r="BK640">
        <v>0</v>
      </c>
      <c r="BL640">
        <v>0</v>
      </c>
      <c r="BM640">
        <v>0</v>
      </c>
      <c r="BN640">
        <v>0</v>
      </c>
      <c r="BO640" t="e">
        <f t="shared" si="238"/>
        <v>#DIV/0!</v>
      </c>
      <c r="BP640">
        <v>0</v>
      </c>
      <c r="BQ640">
        <v>0</v>
      </c>
      <c r="BR640">
        <v>0</v>
      </c>
      <c r="BS640">
        <v>0</v>
      </c>
      <c r="BT640">
        <v>0</v>
      </c>
      <c r="BU640" t="e">
        <f t="shared" si="239"/>
        <v>#DIV/0!</v>
      </c>
      <c r="BV640">
        <v>0</v>
      </c>
    </row>
    <row r="641" spans="2:74">
      <c r="B641" t="s">
        <v>265</v>
      </c>
      <c r="C641">
        <v>0</v>
      </c>
      <c r="D641">
        <v>0</v>
      </c>
      <c r="E641">
        <v>0</v>
      </c>
      <c r="F641">
        <v>0</v>
      </c>
      <c r="G641" t="e">
        <f t="shared" si="228"/>
        <v>#DIV/0!</v>
      </c>
      <c r="H641">
        <v>0</v>
      </c>
      <c r="I641">
        <v>0</v>
      </c>
      <c r="J641">
        <v>0</v>
      </c>
      <c r="K641">
        <v>0</v>
      </c>
      <c r="L641">
        <v>0</v>
      </c>
      <c r="M641" t="e">
        <f t="shared" si="229"/>
        <v>#DIV/0!</v>
      </c>
      <c r="N641">
        <v>0</v>
      </c>
      <c r="O641">
        <v>0</v>
      </c>
      <c r="P641">
        <v>0</v>
      </c>
      <c r="Q641">
        <v>0</v>
      </c>
      <c r="R641">
        <v>0</v>
      </c>
      <c r="S641" t="e">
        <f t="shared" si="230"/>
        <v>#DIV/0!</v>
      </c>
      <c r="T641">
        <v>0</v>
      </c>
      <c r="U641">
        <v>0</v>
      </c>
      <c r="V641">
        <v>0</v>
      </c>
      <c r="W641">
        <v>0</v>
      </c>
      <c r="X641">
        <v>0</v>
      </c>
      <c r="Y641" t="e">
        <f t="shared" si="231"/>
        <v>#DIV/0!</v>
      </c>
      <c r="Z641">
        <v>0</v>
      </c>
      <c r="AA641">
        <v>0</v>
      </c>
      <c r="AB641">
        <v>0</v>
      </c>
      <c r="AC641">
        <v>0</v>
      </c>
      <c r="AD641">
        <v>0</v>
      </c>
      <c r="AE641" t="e">
        <f t="shared" si="232"/>
        <v>#DIV/0!</v>
      </c>
      <c r="AF641">
        <v>0</v>
      </c>
      <c r="AG641">
        <v>0</v>
      </c>
      <c r="AH641">
        <v>0</v>
      </c>
      <c r="AI641">
        <v>0</v>
      </c>
      <c r="AJ641">
        <v>0</v>
      </c>
      <c r="AK641" t="e">
        <f t="shared" si="233"/>
        <v>#DIV/0!</v>
      </c>
      <c r="AL641">
        <v>0</v>
      </c>
      <c r="AM641">
        <v>0</v>
      </c>
      <c r="AN641">
        <v>0</v>
      </c>
      <c r="AO641">
        <v>0</v>
      </c>
      <c r="AP641">
        <v>0</v>
      </c>
      <c r="AQ641" t="e">
        <f t="shared" si="234"/>
        <v>#DIV/0!</v>
      </c>
      <c r="AR641">
        <v>0</v>
      </c>
      <c r="AS641">
        <v>0</v>
      </c>
      <c r="AT641">
        <v>0</v>
      </c>
      <c r="AU641">
        <v>0</v>
      </c>
      <c r="AV641">
        <v>0</v>
      </c>
      <c r="AW641" t="e">
        <f t="shared" si="235"/>
        <v>#DIV/0!</v>
      </c>
      <c r="AX641">
        <v>0</v>
      </c>
      <c r="AY641">
        <v>0</v>
      </c>
      <c r="AZ641">
        <v>0</v>
      </c>
      <c r="BA641">
        <v>0</v>
      </c>
      <c r="BB641">
        <v>0</v>
      </c>
      <c r="BC641" t="e">
        <f t="shared" si="236"/>
        <v>#DIV/0!</v>
      </c>
      <c r="BD641">
        <v>0</v>
      </c>
      <c r="BE641">
        <v>0</v>
      </c>
      <c r="BF641">
        <v>0</v>
      </c>
      <c r="BG641">
        <v>0</v>
      </c>
      <c r="BH641">
        <v>0</v>
      </c>
      <c r="BI641" t="e">
        <f t="shared" si="237"/>
        <v>#DIV/0!</v>
      </c>
      <c r="BJ641">
        <v>0</v>
      </c>
      <c r="BK641">
        <v>0</v>
      </c>
      <c r="BL641">
        <v>0</v>
      </c>
      <c r="BM641">
        <v>0</v>
      </c>
      <c r="BN641">
        <v>0</v>
      </c>
      <c r="BO641" t="e">
        <f t="shared" si="238"/>
        <v>#DIV/0!</v>
      </c>
      <c r="BP641">
        <v>0</v>
      </c>
      <c r="BQ641">
        <v>0</v>
      </c>
      <c r="BR641">
        <v>0</v>
      </c>
      <c r="BS641">
        <v>0</v>
      </c>
      <c r="BT641">
        <v>0</v>
      </c>
      <c r="BU641" t="e">
        <f t="shared" si="239"/>
        <v>#DIV/0!</v>
      </c>
      <c r="BV641">
        <v>0</v>
      </c>
    </row>
    <row r="643" spans="2:74">
      <c r="B643" t="s">
        <v>320</v>
      </c>
      <c r="C643" s="359">
        <v>45292</v>
      </c>
      <c r="D643" s="359"/>
      <c r="E643" s="359"/>
      <c r="F643" s="359"/>
      <c r="G643" s="359"/>
      <c r="H643" s="359"/>
      <c r="I643" s="359">
        <v>45323</v>
      </c>
      <c r="J643" s="359"/>
      <c r="K643" s="359"/>
      <c r="L643" s="359"/>
      <c r="M643" s="359"/>
      <c r="N643" s="359"/>
      <c r="O643" s="359">
        <v>45352</v>
      </c>
      <c r="P643" s="359"/>
      <c r="Q643" s="359"/>
      <c r="R643" s="359"/>
      <c r="S643" s="359"/>
      <c r="T643" s="359"/>
      <c r="U643" s="359">
        <v>45383</v>
      </c>
      <c r="V643" s="359"/>
      <c r="W643" s="359"/>
      <c r="X643" s="359"/>
      <c r="Y643" s="359"/>
      <c r="Z643" s="359"/>
      <c r="AA643" s="359">
        <v>45413</v>
      </c>
      <c r="AB643" s="359"/>
      <c r="AC643" s="359"/>
      <c r="AD643" s="359"/>
      <c r="AE643" s="359"/>
      <c r="AF643" s="359"/>
      <c r="AG643" s="359">
        <v>45444</v>
      </c>
      <c r="AH643" s="359"/>
      <c r="AI643" s="359"/>
      <c r="AJ643" s="359"/>
      <c r="AK643" s="359"/>
      <c r="AL643" s="359"/>
      <c r="AM643" s="359">
        <v>45474</v>
      </c>
      <c r="AN643" s="359"/>
      <c r="AO643" s="359"/>
      <c r="AP643" s="359"/>
      <c r="AQ643" s="359"/>
      <c r="AR643" s="359"/>
      <c r="AS643" s="359">
        <v>45505</v>
      </c>
      <c r="AT643" s="359"/>
      <c r="AU643" s="359"/>
      <c r="AV643" s="359"/>
      <c r="AW643" s="359"/>
      <c r="AX643" s="359"/>
      <c r="AY643" s="359">
        <v>45536</v>
      </c>
      <c r="AZ643" s="359"/>
      <c r="BA643" s="359"/>
      <c r="BB643" s="359"/>
      <c r="BC643" s="359"/>
      <c r="BD643" s="359"/>
      <c r="BE643" s="359">
        <v>45566</v>
      </c>
      <c r="BF643" s="359"/>
      <c r="BG643" s="359"/>
      <c r="BH643" s="359"/>
      <c r="BI643" s="359"/>
      <c r="BJ643" s="359"/>
      <c r="BK643" s="359">
        <v>45597</v>
      </c>
      <c r="BL643" s="359"/>
      <c r="BM643" s="359"/>
      <c r="BN643" s="359"/>
      <c r="BO643" s="359"/>
      <c r="BP643" s="359"/>
      <c r="BQ643" s="359">
        <v>45627</v>
      </c>
      <c r="BR643" s="359"/>
      <c r="BS643" s="359"/>
      <c r="BT643" s="359"/>
      <c r="BU643" s="359"/>
      <c r="BV643" s="359"/>
    </row>
    <row r="644" spans="2:74">
      <c r="B644" t="s">
        <v>120</v>
      </c>
      <c r="C644" t="s">
        <v>764</v>
      </c>
      <c r="D644" t="s">
        <v>765</v>
      </c>
      <c r="E644" t="s">
        <v>766</v>
      </c>
      <c r="F644" t="s">
        <v>788</v>
      </c>
      <c r="G644" t="s">
        <v>768</v>
      </c>
      <c r="H644" t="s">
        <v>769</v>
      </c>
      <c r="I644" t="s">
        <v>764</v>
      </c>
      <c r="J644" t="s">
        <v>765</v>
      </c>
      <c r="K644" t="s">
        <v>766</v>
      </c>
      <c r="L644" t="s">
        <v>788</v>
      </c>
      <c r="M644" t="s">
        <v>768</v>
      </c>
      <c r="N644" t="s">
        <v>769</v>
      </c>
      <c r="O644" t="s">
        <v>764</v>
      </c>
      <c r="P644" t="s">
        <v>765</v>
      </c>
      <c r="Q644" t="s">
        <v>766</v>
      </c>
      <c r="R644" t="s">
        <v>788</v>
      </c>
      <c r="S644" t="s">
        <v>768</v>
      </c>
      <c r="T644" t="s">
        <v>769</v>
      </c>
      <c r="U644" t="s">
        <v>764</v>
      </c>
      <c r="V644" t="s">
        <v>765</v>
      </c>
      <c r="W644" t="s">
        <v>766</v>
      </c>
      <c r="X644" t="s">
        <v>788</v>
      </c>
      <c r="Y644" t="s">
        <v>768</v>
      </c>
      <c r="Z644" t="s">
        <v>769</v>
      </c>
      <c r="AA644" t="s">
        <v>764</v>
      </c>
      <c r="AB644" t="s">
        <v>765</v>
      </c>
      <c r="AC644" t="s">
        <v>766</v>
      </c>
      <c r="AD644" t="s">
        <v>788</v>
      </c>
      <c r="AE644" t="s">
        <v>768</v>
      </c>
      <c r="AF644" t="s">
        <v>769</v>
      </c>
      <c r="AG644" t="s">
        <v>764</v>
      </c>
      <c r="AH644" t="s">
        <v>765</v>
      </c>
      <c r="AI644" t="s">
        <v>766</v>
      </c>
      <c r="AJ644" t="s">
        <v>788</v>
      </c>
      <c r="AK644" t="s">
        <v>768</v>
      </c>
      <c r="AL644" t="s">
        <v>769</v>
      </c>
      <c r="AM644" t="s">
        <v>764</v>
      </c>
      <c r="AN644" t="s">
        <v>765</v>
      </c>
      <c r="AO644" t="s">
        <v>766</v>
      </c>
      <c r="AP644" t="s">
        <v>788</v>
      </c>
      <c r="AQ644" t="s">
        <v>768</v>
      </c>
      <c r="AR644" t="s">
        <v>769</v>
      </c>
      <c r="AS644" t="s">
        <v>764</v>
      </c>
      <c r="AT644" t="s">
        <v>765</v>
      </c>
      <c r="AU644" t="s">
        <v>766</v>
      </c>
      <c r="AV644" t="s">
        <v>788</v>
      </c>
      <c r="AW644" t="s">
        <v>768</v>
      </c>
      <c r="AX644" t="s">
        <v>769</v>
      </c>
      <c r="AY644" t="s">
        <v>764</v>
      </c>
      <c r="AZ644" t="s">
        <v>765</v>
      </c>
      <c r="BA644" t="s">
        <v>766</v>
      </c>
      <c r="BB644" t="s">
        <v>788</v>
      </c>
      <c r="BC644" t="s">
        <v>768</v>
      </c>
      <c r="BD644" t="s">
        <v>769</v>
      </c>
      <c r="BE644" t="s">
        <v>764</v>
      </c>
      <c r="BF644" t="s">
        <v>765</v>
      </c>
      <c r="BG644" t="s">
        <v>766</v>
      </c>
      <c r="BH644" t="s">
        <v>788</v>
      </c>
      <c r="BI644" t="s">
        <v>768</v>
      </c>
      <c r="BJ644" t="s">
        <v>769</v>
      </c>
      <c r="BK644" t="s">
        <v>764</v>
      </c>
      <c r="BL644" t="s">
        <v>765</v>
      </c>
      <c r="BM644" t="s">
        <v>766</v>
      </c>
      <c r="BN644" t="s">
        <v>788</v>
      </c>
      <c r="BO644" t="s">
        <v>768</v>
      </c>
      <c r="BP644" t="s">
        <v>769</v>
      </c>
      <c r="BQ644" t="s">
        <v>764</v>
      </c>
      <c r="BR644" t="s">
        <v>765</v>
      </c>
      <c r="BS644" t="s">
        <v>766</v>
      </c>
      <c r="BT644" t="s">
        <v>788</v>
      </c>
      <c r="BU644" t="s">
        <v>768</v>
      </c>
      <c r="BV644" t="s">
        <v>769</v>
      </c>
    </row>
    <row r="645" spans="2:74">
      <c r="B645" t="s">
        <v>237</v>
      </c>
      <c r="C645">
        <v>0</v>
      </c>
      <c r="D645">
        <v>0</v>
      </c>
      <c r="E645">
        <v>0</v>
      </c>
      <c r="F645">
        <v>0</v>
      </c>
      <c r="G645" t="e">
        <f t="shared" ref="G645" si="240">F645/E645</f>
        <v>#DIV/0!</v>
      </c>
      <c r="H645">
        <v>0</v>
      </c>
      <c r="I645">
        <v>0</v>
      </c>
      <c r="J645">
        <v>0</v>
      </c>
      <c r="K645">
        <v>0</v>
      </c>
      <c r="L645">
        <v>0</v>
      </c>
      <c r="M645" t="e">
        <f t="shared" ref="M645" si="241">L645/K645</f>
        <v>#DIV/0!</v>
      </c>
      <c r="N645">
        <v>0</v>
      </c>
      <c r="O645">
        <v>0</v>
      </c>
      <c r="P645">
        <v>0</v>
      </c>
      <c r="Q645">
        <v>0</v>
      </c>
      <c r="R645">
        <v>0</v>
      </c>
      <c r="S645" t="e">
        <f t="shared" ref="S645" si="242">R645/Q645</f>
        <v>#DIV/0!</v>
      </c>
      <c r="T645">
        <v>0</v>
      </c>
      <c r="U645">
        <v>0</v>
      </c>
      <c r="V645">
        <v>0</v>
      </c>
      <c r="W645">
        <v>0</v>
      </c>
      <c r="X645">
        <v>0</v>
      </c>
      <c r="Y645" t="e">
        <f t="shared" ref="Y645" si="243">X645/W645</f>
        <v>#DIV/0!</v>
      </c>
      <c r="Z645">
        <v>0</v>
      </c>
      <c r="AA645">
        <v>0</v>
      </c>
      <c r="AB645">
        <v>0</v>
      </c>
      <c r="AC645">
        <v>0</v>
      </c>
      <c r="AD645">
        <v>0</v>
      </c>
      <c r="AE645" t="e">
        <f t="shared" ref="AE645" si="244">AD645/AC645</f>
        <v>#DIV/0!</v>
      </c>
      <c r="AF645">
        <v>0</v>
      </c>
      <c r="AG645">
        <v>0</v>
      </c>
      <c r="AH645">
        <v>0</v>
      </c>
      <c r="AI645">
        <v>0</v>
      </c>
      <c r="AJ645">
        <v>0</v>
      </c>
      <c r="AK645" t="e">
        <f t="shared" ref="AK645" si="245">AJ645/AI645</f>
        <v>#DIV/0!</v>
      </c>
      <c r="AL645">
        <v>0</v>
      </c>
      <c r="AM645">
        <v>0</v>
      </c>
      <c r="AN645">
        <v>0</v>
      </c>
      <c r="AO645">
        <v>0</v>
      </c>
      <c r="AP645">
        <v>0</v>
      </c>
      <c r="AQ645" t="e">
        <f t="shared" ref="AQ645" si="246">AP645/AO645</f>
        <v>#DIV/0!</v>
      </c>
      <c r="AR645">
        <v>0</v>
      </c>
      <c r="AS645">
        <v>0</v>
      </c>
      <c r="AT645">
        <v>0</v>
      </c>
      <c r="AU645">
        <v>0</v>
      </c>
      <c r="AV645">
        <v>0</v>
      </c>
      <c r="AW645" t="e">
        <f t="shared" ref="AW645" si="247">AV645/AU645</f>
        <v>#DIV/0!</v>
      </c>
      <c r="AX645">
        <v>0</v>
      </c>
      <c r="AY645">
        <v>0</v>
      </c>
      <c r="AZ645">
        <v>0</v>
      </c>
      <c r="BA645">
        <v>0</v>
      </c>
      <c r="BB645">
        <v>0</v>
      </c>
      <c r="BC645" t="e">
        <f t="shared" ref="BC645" si="248">BB645/BA645</f>
        <v>#DIV/0!</v>
      </c>
      <c r="BD645">
        <v>0</v>
      </c>
      <c r="BE645">
        <v>0</v>
      </c>
      <c r="BF645">
        <v>0</v>
      </c>
      <c r="BG645">
        <v>0</v>
      </c>
      <c r="BH645">
        <v>0</v>
      </c>
      <c r="BI645" t="e">
        <f t="shared" ref="BI645" si="249">BH645/BG645</f>
        <v>#DIV/0!</v>
      </c>
      <c r="BJ645">
        <v>0</v>
      </c>
      <c r="BK645">
        <v>0</v>
      </c>
      <c r="BL645">
        <v>0</v>
      </c>
      <c r="BM645">
        <v>0</v>
      </c>
      <c r="BN645">
        <v>0</v>
      </c>
      <c r="BO645" t="e">
        <f t="shared" ref="BO645" si="250">BN645/BM645</f>
        <v>#DIV/0!</v>
      </c>
      <c r="BP645">
        <v>0</v>
      </c>
      <c r="BQ645">
        <v>0</v>
      </c>
      <c r="BR645">
        <v>0</v>
      </c>
      <c r="BS645">
        <v>0</v>
      </c>
      <c r="BT645">
        <v>0</v>
      </c>
      <c r="BU645" t="e">
        <f>BT645/BS645</f>
        <v>#DIV/0!</v>
      </c>
      <c r="BV645">
        <v>0</v>
      </c>
    </row>
    <row r="646" spans="2:74">
      <c r="B646" t="s">
        <v>238</v>
      </c>
      <c r="C646">
        <v>0</v>
      </c>
      <c r="D646">
        <v>0</v>
      </c>
      <c r="E646">
        <v>0</v>
      </c>
      <c r="F646">
        <v>0</v>
      </c>
      <c r="G646" t="e">
        <f t="shared" ref="G646:G709" si="251">F646/E646</f>
        <v>#DIV/0!</v>
      </c>
      <c r="H646">
        <v>0</v>
      </c>
      <c r="I646">
        <v>0</v>
      </c>
      <c r="J646">
        <v>0</v>
      </c>
      <c r="K646">
        <v>0</v>
      </c>
      <c r="L646">
        <v>0</v>
      </c>
      <c r="M646" t="e">
        <f t="shared" ref="M646:M709" si="252">L646/K646</f>
        <v>#DIV/0!</v>
      </c>
      <c r="N646">
        <v>0</v>
      </c>
      <c r="O646">
        <v>0</v>
      </c>
      <c r="P646">
        <v>0</v>
      </c>
      <c r="Q646">
        <v>0</v>
      </c>
      <c r="R646">
        <v>0</v>
      </c>
      <c r="S646" t="e">
        <f t="shared" ref="S646:S709" si="253">R646/Q646</f>
        <v>#DIV/0!</v>
      </c>
      <c r="T646">
        <v>0</v>
      </c>
      <c r="U646">
        <v>0</v>
      </c>
      <c r="V646">
        <v>0</v>
      </c>
      <c r="W646">
        <v>0</v>
      </c>
      <c r="X646">
        <v>0</v>
      </c>
      <c r="Y646" t="e">
        <f t="shared" ref="Y646:Y709" si="254">X646/W646</f>
        <v>#DIV/0!</v>
      </c>
      <c r="Z646">
        <v>0</v>
      </c>
      <c r="AA646">
        <v>0</v>
      </c>
      <c r="AB646">
        <v>0</v>
      </c>
      <c r="AC646">
        <v>0</v>
      </c>
      <c r="AD646">
        <v>0</v>
      </c>
      <c r="AE646" t="e">
        <f t="shared" ref="AE646:AE709" si="255">AD646/AC646</f>
        <v>#DIV/0!</v>
      </c>
      <c r="AF646">
        <v>0</v>
      </c>
      <c r="AG646">
        <v>0</v>
      </c>
      <c r="AH646">
        <v>0</v>
      </c>
      <c r="AI646">
        <v>0</v>
      </c>
      <c r="AJ646">
        <v>0</v>
      </c>
      <c r="AK646" t="e">
        <f t="shared" ref="AK646:AK709" si="256">AJ646/AI646</f>
        <v>#DIV/0!</v>
      </c>
      <c r="AL646">
        <v>0</v>
      </c>
      <c r="AM646">
        <v>0</v>
      </c>
      <c r="AN646">
        <v>0</v>
      </c>
      <c r="AO646">
        <v>0</v>
      </c>
      <c r="AP646">
        <v>0</v>
      </c>
      <c r="AQ646" t="e">
        <f t="shared" ref="AQ646:AQ709" si="257">AP646/AO646</f>
        <v>#DIV/0!</v>
      </c>
      <c r="AR646">
        <v>0</v>
      </c>
      <c r="AS646">
        <v>0</v>
      </c>
      <c r="AT646">
        <v>0</v>
      </c>
      <c r="AU646">
        <v>0</v>
      </c>
      <c r="AV646">
        <v>0</v>
      </c>
      <c r="AW646" t="e">
        <f t="shared" ref="AW646:AW709" si="258">AV646/AU646</f>
        <v>#DIV/0!</v>
      </c>
      <c r="AX646">
        <v>0</v>
      </c>
      <c r="AY646">
        <v>0</v>
      </c>
      <c r="AZ646">
        <v>0</v>
      </c>
      <c r="BA646">
        <v>0</v>
      </c>
      <c r="BB646">
        <v>0</v>
      </c>
      <c r="BC646" t="e">
        <f t="shared" ref="BC646:BC709" si="259">BB646/BA646</f>
        <v>#DIV/0!</v>
      </c>
      <c r="BD646">
        <v>0</v>
      </c>
      <c r="BE646">
        <v>0</v>
      </c>
      <c r="BF646">
        <v>0</v>
      </c>
      <c r="BG646">
        <v>0</v>
      </c>
      <c r="BH646">
        <v>0</v>
      </c>
      <c r="BI646" t="e">
        <f t="shared" ref="BI646:BI709" si="260">BH646/BG646</f>
        <v>#DIV/0!</v>
      </c>
      <c r="BJ646">
        <v>0</v>
      </c>
      <c r="BK646">
        <v>0</v>
      </c>
      <c r="BL646">
        <v>0</v>
      </c>
      <c r="BM646">
        <v>0</v>
      </c>
      <c r="BN646">
        <v>0</v>
      </c>
      <c r="BO646" t="e">
        <f t="shared" ref="BO646:BO709" si="261">BN646/BM646</f>
        <v>#DIV/0!</v>
      </c>
      <c r="BP646">
        <v>0</v>
      </c>
      <c r="BQ646">
        <v>0</v>
      </c>
      <c r="BR646">
        <v>0</v>
      </c>
      <c r="BS646">
        <v>0</v>
      </c>
      <c r="BT646">
        <v>0</v>
      </c>
      <c r="BU646" t="e">
        <f t="shared" ref="BU646:BU709" si="262">BT646/BS646</f>
        <v>#DIV/0!</v>
      </c>
      <c r="BV646">
        <v>0</v>
      </c>
    </row>
    <row r="647" spans="2:74">
      <c r="B647" t="s">
        <v>239</v>
      </c>
      <c r="C647">
        <v>0</v>
      </c>
      <c r="D647">
        <v>0</v>
      </c>
      <c r="E647">
        <v>0</v>
      </c>
      <c r="F647">
        <v>0</v>
      </c>
      <c r="G647" t="e">
        <f t="shared" si="251"/>
        <v>#DIV/0!</v>
      </c>
      <c r="H647">
        <v>0</v>
      </c>
      <c r="I647">
        <v>0</v>
      </c>
      <c r="J647">
        <v>0</v>
      </c>
      <c r="K647">
        <v>0</v>
      </c>
      <c r="L647">
        <v>0</v>
      </c>
      <c r="M647" t="e">
        <f t="shared" si="252"/>
        <v>#DIV/0!</v>
      </c>
      <c r="N647">
        <v>0</v>
      </c>
      <c r="O647">
        <v>0</v>
      </c>
      <c r="P647">
        <v>0</v>
      </c>
      <c r="Q647">
        <v>0</v>
      </c>
      <c r="R647">
        <v>0</v>
      </c>
      <c r="S647" t="e">
        <f t="shared" si="253"/>
        <v>#DIV/0!</v>
      </c>
      <c r="T647">
        <v>0</v>
      </c>
      <c r="U647">
        <v>0</v>
      </c>
      <c r="V647">
        <v>0</v>
      </c>
      <c r="W647">
        <v>0</v>
      </c>
      <c r="X647">
        <v>0</v>
      </c>
      <c r="Y647" t="e">
        <f t="shared" si="254"/>
        <v>#DIV/0!</v>
      </c>
      <c r="Z647">
        <v>0</v>
      </c>
      <c r="AA647">
        <v>0</v>
      </c>
      <c r="AB647">
        <v>0</v>
      </c>
      <c r="AC647">
        <v>0</v>
      </c>
      <c r="AD647">
        <v>0</v>
      </c>
      <c r="AE647" t="e">
        <f t="shared" si="255"/>
        <v>#DIV/0!</v>
      </c>
      <c r="AF647">
        <v>0</v>
      </c>
      <c r="AG647">
        <v>0</v>
      </c>
      <c r="AH647">
        <v>0</v>
      </c>
      <c r="AI647">
        <v>0</v>
      </c>
      <c r="AJ647">
        <v>0</v>
      </c>
      <c r="AK647" t="e">
        <f t="shared" si="256"/>
        <v>#DIV/0!</v>
      </c>
      <c r="AL647">
        <v>0</v>
      </c>
      <c r="AM647">
        <v>0</v>
      </c>
      <c r="AN647">
        <v>0</v>
      </c>
      <c r="AO647">
        <v>0</v>
      </c>
      <c r="AP647">
        <v>0</v>
      </c>
      <c r="AQ647" t="e">
        <f t="shared" si="257"/>
        <v>#DIV/0!</v>
      </c>
      <c r="AR647">
        <v>0</v>
      </c>
      <c r="AS647">
        <v>0</v>
      </c>
      <c r="AT647">
        <v>0</v>
      </c>
      <c r="AU647">
        <v>0</v>
      </c>
      <c r="AV647">
        <v>0</v>
      </c>
      <c r="AW647" t="e">
        <f t="shared" si="258"/>
        <v>#DIV/0!</v>
      </c>
      <c r="AX647">
        <v>0</v>
      </c>
      <c r="AY647">
        <v>0</v>
      </c>
      <c r="AZ647">
        <v>0</v>
      </c>
      <c r="BA647">
        <v>0</v>
      </c>
      <c r="BB647">
        <v>0</v>
      </c>
      <c r="BC647" t="e">
        <f t="shared" si="259"/>
        <v>#DIV/0!</v>
      </c>
      <c r="BD647">
        <v>0</v>
      </c>
      <c r="BE647">
        <v>0</v>
      </c>
      <c r="BF647">
        <v>0</v>
      </c>
      <c r="BG647">
        <v>0</v>
      </c>
      <c r="BH647">
        <v>0</v>
      </c>
      <c r="BI647" t="e">
        <f t="shared" si="260"/>
        <v>#DIV/0!</v>
      </c>
      <c r="BJ647">
        <v>0</v>
      </c>
      <c r="BK647">
        <v>0</v>
      </c>
      <c r="BL647">
        <v>0</v>
      </c>
      <c r="BM647">
        <v>0</v>
      </c>
      <c r="BN647">
        <v>0</v>
      </c>
      <c r="BO647" t="e">
        <f t="shared" si="261"/>
        <v>#DIV/0!</v>
      </c>
      <c r="BP647">
        <v>0</v>
      </c>
      <c r="BQ647">
        <v>0</v>
      </c>
      <c r="BR647">
        <v>0</v>
      </c>
      <c r="BS647">
        <v>0</v>
      </c>
      <c r="BT647">
        <v>0</v>
      </c>
      <c r="BU647" t="e">
        <f t="shared" si="262"/>
        <v>#DIV/0!</v>
      </c>
      <c r="BV647">
        <v>0</v>
      </c>
    </row>
    <row r="648" spans="2:74">
      <c r="B648" t="s">
        <v>770</v>
      </c>
      <c r="C648">
        <v>0</v>
      </c>
      <c r="D648">
        <v>0</v>
      </c>
      <c r="E648">
        <v>0</v>
      </c>
      <c r="F648">
        <v>0</v>
      </c>
      <c r="G648" t="e">
        <f t="shared" si="251"/>
        <v>#DIV/0!</v>
      </c>
      <c r="H648">
        <v>0</v>
      </c>
      <c r="I648">
        <v>0</v>
      </c>
      <c r="J648">
        <v>0</v>
      </c>
      <c r="K648">
        <v>0</v>
      </c>
      <c r="L648">
        <v>0</v>
      </c>
      <c r="M648" t="e">
        <f t="shared" si="252"/>
        <v>#DIV/0!</v>
      </c>
      <c r="N648">
        <v>0</v>
      </c>
      <c r="O648">
        <v>0</v>
      </c>
      <c r="P648">
        <v>0</v>
      </c>
      <c r="Q648">
        <v>0</v>
      </c>
      <c r="R648">
        <v>0</v>
      </c>
      <c r="S648" t="e">
        <f t="shared" si="253"/>
        <v>#DIV/0!</v>
      </c>
      <c r="T648">
        <v>0</v>
      </c>
      <c r="U648">
        <v>0</v>
      </c>
      <c r="V648">
        <v>0</v>
      </c>
      <c r="W648">
        <v>0</v>
      </c>
      <c r="X648">
        <v>0</v>
      </c>
      <c r="Y648" t="e">
        <f t="shared" si="254"/>
        <v>#DIV/0!</v>
      </c>
      <c r="Z648">
        <v>0</v>
      </c>
      <c r="AA648">
        <v>0</v>
      </c>
      <c r="AB648">
        <v>0</v>
      </c>
      <c r="AC648">
        <v>0</v>
      </c>
      <c r="AD648">
        <v>0</v>
      </c>
      <c r="AE648" t="e">
        <f t="shared" si="255"/>
        <v>#DIV/0!</v>
      </c>
      <c r="AF648">
        <v>0</v>
      </c>
      <c r="AG648">
        <v>0</v>
      </c>
      <c r="AH648">
        <v>0</v>
      </c>
      <c r="AI648">
        <v>0</v>
      </c>
      <c r="AJ648">
        <v>0</v>
      </c>
      <c r="AK648" t="e">
        <f t="shared" si="256"/>
        <v>#DIV/0!</v>
      </c>
      <c r="AL648">
        <v>0</v>
      </c>
      <c r="AM648">
        <v>0</v>
      </c>
      <c r="AN648">
        <v>0</v>
      </c>
      <c r="AO648">
        <v>0</v>
      </c>
      <c r="AP648">
        <v>0</v>
      </c>
      <c r="AQ648" t="e">
        <f t="shared" si="257"/>
        <v>#DIV/0!</v>
      </c>
      <c r="AR648">
        <v>0</v>
      </c>
      <c r="AS648">
        <v>0</v>
      </c>
      <c r="AT648">
        <v>0</v>
      </c>
      <c r="AU648">
        <v>0</v>
      </c>
      <c r="AV648">
        <v>0</v>
      </c>
      <c r="AW648" t="e">
        <f t="shared" si="258"/>
        <v>#DIV/0!</v>
      </c>
      <c r="AX648">
        <v>0</v>
      </c>
      <c r="AY648">
        <v>0</v>
      </c>
      <c r="AZ648">
        <v>0</v>
      </c>
      <c r="BA648">
        <v>0</v>
      </c>
      <c r="BB648">
        <v>0</v>
      </c>
      <c r="BC648" t="e">
        <f t="shared" si="259"/>
        <v>#DIV/0!</v>
      </c>
      <c r="BD648">
        <v>0</v>
      </c>
      <c r="BE648">
        <v>0</v>
      </c>
      <c r="BF648">
        <v>0</v>
      </c>
      <c r="BG648">
        <v>0</v>
      </c>
      <c r="BH648">
        <v>0</v>
      </c>
      <c r="BI648" t="e">
        <f t="shared" si="260"/>
        <v>#DIV/0!</v>
      </c>
      <c r="BJ648">
        <v>0</v>
      </c>
      <c r="BK648">
        <v>0</v>
      </c>
      <c r="BL648">
        <v>0</v>
      </c>
      <c r="BM648">
        <v>0</v>
      </c>
      <c r="BN648">
        <v>0</v>
      </c>
      <c r="BO648" t="e">
        <f t="shared" si="261"/>
        <v>#DIV/0!</v>
      </c>
      <c r="BP648">
        <v>0</v>
      </c>
      <c r="BQ648">
        <v>0</v>
      </c>
      <c r="BR648">
        <v>0</v>
      </c>
      <c r="BS648">
        <v>0</v>
      </c>
      <c r="BT648">
        <v>0</v>
      </c>
      <c r="BU648" t="e">
        <f t="shared" si="262"/>
        <v>#DIV/0!</v>
      </c>
      <c r="BV648">
        <v>0</v>
      </c>
    </row>
    <row r="649" spans="2:74">
      <c r="B649" t="s">
        <v>242</v>
      </c>
      <c r="C649">
        <v>0</v>
      </c>
      <c r="D649">
        <v>0</v>
      </c>
      <c r="E649">
        <v>0</v>
      </c>
      <c r="F649">
        <v>0</v>
      </c>
      <c r="G649" t="e">
        <f t="shared" si="251"/>
        <v>#DIV/0!</v>
      </c>
      <c r="H649">
        <v>0</v>
      </c>
      <c r="I649">
        <v>0</v>
      </c>
      <c r="J649">
        <v>0</v>
      </c>
      <c r="K649">
        <v>0</v>
      </c>
      <c r="L649">
        <v>0</v>
      </c>
      <c r="M649" t="e">
        <f t="shared" si="252"/>
        <v>#DIV/0!</v>
      </c>
      <c r="N649">
        <v>0</v>
      </c>
      <c r="O649">
        <v>0</v>
      </c>
      <c r="P649">
        <v>0</v>
      </c>
      <c r="Q649">
        <v>0</v>
      </c>
      <c r="R649">
        <v>0</v>
      </c>
      <c r="S649" t="e">
        <f t="shared" si="253"/>
        <v>#DIV/0!</v>
      </c>
      <c r="T649">
        <v>0</v>
      </c>
      <c r="U649">
        <v>0</v>
      </c>
      <c r="V649">
        <v>0</v>
      </c>
      <c r="W649">
        <v>0</v>
      </c>
      <c r="X649">
        <v>0</v>
      </c>
      <c r="Y649" t="e">
        <f t="shared" si="254"/>
        <v>#DIV/0!</v>
      </c>
      <c r="Z649">
        <v>0</v>
      </c>
      <c r="AA649">
        <v>0</v>
      </c>
      <c r="AB649">
        <v>0</v>
      </c>
      <c r="AC649">
        <v>0</v>
      </c>
      <c r="AD649">
        <v>0</v>
      </c>
      <c r="AE649" t="e">
        <f t="shared" si="255"/>
        <v>#DIV/0!</v>
      </c>
      <c r="AF649">
        <v>0</v>
      </c>
      <c r="AG649">
        <v>0</v>
      </c>
      <c r="AH649">
        <v>0</v>
      </c>
      <c r="AI649">
        <v>0</v>
      </c>
      <c r="AJ649">
        <v>0</v>
      </c>
      <c r="AK649" t="e">
        <f t="shared" si="256"/>
        <v>#DIV/0!</v>
      </c>
      <c r="AL649">
        <v>0</v>
      </c>
      <c r="AM649">
        <v>0</v>
      </c>
      <c r="AN649">
        <v>0</v>
      </c>
      <c r="AO649">
        <v>0</v>
      </c>
      <c r="AP649">
        <v>0</v>
      </c>
      <c r="AQ649" t="e">
        <f t="shared" si="257"/>
        <v>#DIV/0!</v>
      </c>
      <c r="AR649">
        <v>0</v>
      </c>
      <c r="AS649">
        <v>0</v>
      </c>
      <c r="AT649">
        <v>0</v>
      </c>
      <c r="AU649">
        <v>0</v>
      </c>
      <c r="AV649">
        <v>0</v>
      </c>
      <c r="AW649" t="e">
        <f t="shared" si="258"/>
        <v>#DIV/0!</v>
      </c>
      <c r="AX649">
        <v>0</v>
      </c>
      <c r="AY649">
        <v>0</v>
      </c>
      <c r="AZ649">
        <v>0</v>
      </c>
      <c r="BA649">
        <v>0</v>
      </c>
      <c r="BB649">
        <v>0</v>
      </c>
      <c r="BC649" t="e">
        <f t="shared" si="259"/>
        <v>#DIV/0!</v>
      </c>
      <c r="BD649">
        <v>0</v>
      </c>
      <c r="BE649">
        <v>0</v>
      </c>
      <c r="BF649">
        <v>0</v>
      </c>
      <c r="BG649">
        <v>0</v>
      </c>
      <c r="BH649">
        <v>0</v>
      </c>
      <c r="BI649" t="e">
        <f t="shared" si="260"/>
        <v>#DIV/0!</v>
      </c>
      <c r="BJ649">
        <v>0</v>
      </c>
      <c r="BK649">
        <v>0</v>
      </c>
      <c r="BL649">
        <v>0</v>
      </c>
      <c r="BM649">
        <v>0</v>
      </c>
      <c r="BN649">
        <v>0</v>
      </c>
      <c r="BO649" t="e">
        <f t="shared" si="261"/>
        <v>#DIV/0!</v>
      </c>
      <c r="BP649">
        <v>0</v>
      </c>
      <c r="BQ649">
        <v>0</v>
      </c>
      <c r="BR649">
        <v>0</v>
      </c>
      <c r="BS649">
        <v>0</v>
      </c>
      <c r="BT649">
        <v>0</v>
      </c>
      <c r="BU649" t="e">
        <f t="shared" si="262"/>
        <v>#DIV/0!</v>
      </c>
      <c r="BV649">
        <v>0</v>
      </c>
    </row>
    <row r="650" spans="2:74">
      <c r="B650" t="s">
        <v>771</v>
      </c>
      <c r="C650">
        <v>0</v>
      </c>
      <c r="D650">
        <v>0</v>
      </c>
      <c r="E650">
        <v>0</v>
      </c>
      <c r="F650">
        <v>0</v>
      </c>
      <c r="G650" t="e">
        <f t="shared" si="251"/>
        <v>#DIV/0!</v>
      </c>
      <c r="H650">
        <v>0</v>
      </c>
      <c r="I650">
        <v>0</v>
      </c>
      <c r="J650">
        <v>0</v>
      </c>
      <c r="K650">
        <v>0</v>
      </c>
      <c r="L650">
        <v>0</v>
      </c>
      <c r="M650" t="e">
        <f t="shared" si="252"/>
        <v>#DIV/0!</v>
      </c>
      <c r="N650">
        <v>0</v>
      </c>
      <c r="O650">
        <v>0</v>
      </c>
      <c r="P650">
        <v>0</v>
      </c>
      <c r="Q650">
        <v>0</v>
      </c>
      <c r="R650">
        <v>0</v>
      </c>
      <c r="S650" t="e">
        <f t="shared" si="253"/>
        <v>#DIV/0!</v>
      </c>
      <c r="T650">
        <v>0</v>
      </c>
      <c r="U650">
        <v>0</v>
      </c>
      <c r="V650">
        <v>0</v>
      </c>
      <c r="W650">
        <v>0</v>
      </c>
      <c r="X650">
        <v>0</v>
      </c>
      <c r="Y650" t="e">
        <f t="shared" si="254"/>
        <v>#DIV/0!</v>
      </c>
      <c r="Z650">
        <v>0</v>
      </c>
      <c r="AA650">
        <v>0</v>
      </c>
      <c r="AB650">
        <v>0</v>
      </c>
      <c r="AC650">
        <v>0</v>
      </c>
      <c r="AD650">
        <v>0</v>
      </c>
      <c r="AE650" t="e">
        <f t="shared" si="255"/>
        <v>#DIV/0!</v>
      </c>
      <c r="AF650">
        <v>0</v>
      </c>
      <c r="AG650">
        <v>0</v>
      </c>
      <c r="AH650">
        <v>0</v>
      </c>
      <c r="AI650">
        <v>0</v>
      </c>
      <c r="AJ650">
        <v>0</v>
      </c>
      <c r="AK650" t="e">
        <f t="shared" si="256"/>
        <v>#DIV/0!</v>
      </c>
      <c r="AL650">
        <v>0</v>
      </c>
      <c r="AM650">
        <v>0</v>
      </c>
      <c r="AN650">
        <v>0</v>
      </c>
      <c r="AO650">
        <v>0</v>
      </c>
      <c r="AP650">
        <v>0</v>
      </c>
      <c r="AQ650" t="e">
        <f t="shared" si="257"/>
        <v>#DIV/0!</v>
      </c>
      <c r="AR650">
        <v>0</v>
      </c>
      <c r="AS650">
        <v>0</v>
      </c>
      <c r="AT650">
        <v>0</v>
      </c>
      <c r="AU650">
        <v>0</v>
      </c>
      <c r="AV650">
        <v>0</v>
      </c>
      <c r="AW650" t="e">
        <f t="shared" si="258"/>
        <v>#DIV/0!</v>
      </c>
      <c r="AX650">
        <v>0</v>
      </c>
      <c r="AY650">
        <v>0</v>
      </c>
      <c r="AZ650">
        <v>0</v>
      </c>
      <c r="BA650">
        <v>0</v>
      </c>
      <c r="BB650">
        <v>0</v>
      </c>
      <c r="BC650" t="e">
        <f t="shared" si="259"/>
        <v>#DIV/0!</v>
      </c>
      <c r="BD650">
        <v>0</v>
      </c>
      <c r="BE650">
        <v>0</v>
      </c>
      <c r="BF650">
        <v>0</v>
      </c>
      <c r="BG650">
        <v>0</v>
      </c>
      <c r="BH650">
        <v>0</v>
      </c>
      <c r="BI650" t="e">
        <f t="shared" si="260"/>
        <v>#DIV/0!</v>
      </c>
      <c r="BJ650">
        <v>0</v>
      </c>
      <c r="BK650">
        <v>0</v>
      </c>
      <c r="BL650">
        <v>0</v>
      </c>
      <c r="BM650">
        <v>0</v>
      </c>
      <c r="BN650">
        <v>0</v>
      </c>
      <c r="BO650" t="e">
        <f t="shared" si="261"/>
        <v>#DIV/0!</v>
      </c>
      <c r="BP650">
        <v>0</v>
      </c>
      <c r="BQ650">
        <v>0</v>
      </c>
      <c r="BR650">
        <v>0</v>
      </c>
      <c r="BS650">
        <v>0</v>
      </c>
      <c r="BT650">
        <v>0</v>
      </c>
      <c r="BU650" t="e">
        <f t="shared" si="262"/>
        <v>#DIV/0!</v>
      </c>
      <c r="BV650">
        <v>0</v>
      </c>
    </row>
    <row r="651" spans="2:74">
      <c r="B651" t="s">
        <v>243</v>
      </c>
      <c r="C651">
        <v>0</v>
      </c>
      <c r="D651">
        <v>0</v>
      </c>
      <c r="E651">
        <v>0</v>
      </c>
      <c r="F651">
        <v>0</v>
      </c>
      <c r="G651" t="e">
        <f t="shared" si="251"/>
        <v>#DIV/0!</v>
      </c>
      <c r="H651">
        <v>0</v>
      </c>
      <c r="I651">
        <v>0</v>
      </c>
      <c r="J651">
        <v>0</v>
      </c>
      <c r="K651">
        <v>0</v>
      </c>
      <c r="L651">
        <v>0</v>
      </c>
      <c r="M651" t="e">
        <f t="shared" si="252"/>
        <v>#DIV/0!</v>
      </c>
      <c r="N651">
        <v>0</v>
      </c>
      <c r="O651">
        <v>0</v>
      </c>
      <c r="P651">
        <v>0</v>
      </c>
      <c r="Q651">
        <v>0</v>
      </c>
      <c r="R651">
        <v>0</v>
      </c>
      <c r="S651" t="e">
        <f t="shared" si="253"/>
        <v>#DIV/0!</v>
      </c>
      <c r="T651">
        <v>0</v>
      </c>
      <c r="U651">
        <v>0</v>
      </c>
      <c r="V651">
        <v>0</v>
      </c>
      <c r="W651">
        <v>0</v>
      </c>
      <c r="X651">
        <v>0</v>
      </c>
      <c r="Y651" t="e">
        <f t="shared" si="254"/>
        <v>#DIV/0!</v>
      </c>
      <c r="Z651">
        <v>0</v>
      </c>
      <c r="AA651">
        <v>0</v>
      </c>
      <c r="AB651">
        <v>0</v>
      </c>
      <c r="AC651">
        <v>0</v>
      </c>
      <c r="AD651">
        <v>0</v>
      </c>
      <c r="AE651" t="e">
        <f t="shared" si="255"/>
        <v>#DIV/0!</v>
      </c>
      <c r="AF651">
        <v>0</v>
      </c>
      <c r="AG651">
        <v>0</v>
      </c>
      <c r="AH651">
        <v>0</v>
      </c>
      <c r="AI651">
        <v>0</v>
      </c>
      <c r="AJ651">
        <v>0</v>
      </c>
      <c r="AK651" t="e">
        <f t="shared" si="256"/>
        <v>#DIV/0!</v>
      </c>
      <c r="AL651">
        <v>0</v>
      </c>
      <c r="AM651">
        <v>0</v>
      </c>
      <c r="AN651">
        <v>0</v>
      </c>
      <c r="AO651">
        <v>0</v>
      </c>
      <c r="AP651">
        <v>0</v>
      </c>
      <c r="AQ651" t="e">
        <f t="shared" si="257"/>
        <v>#DIV/0!</v>
      </c>
      <c r="AR651">
        <v>0</v>
      </c>
      <c r="AS651">
        <v>0</v>
      </c>
      <c r="AT651">
        <v>0</v>
      </c>
      <c r="AU651">
        <v>0</v>
      </c>
      <c r="AV651">
        <v>0</v>
      </c>
      <c r="AW651" t="e">
        <f t="shared" si="258"/>
        <v>#DIV/0!</v>
      </c>
      <c r="AX651">
        <v>0</v>
      </c>
      <c r="AY651">
        <v>0</v>
      </c>
      <c r="AZ651">
        <v>0</v>
      </c>
      <c r="BA651">
        <v>0</v>
      </c>
      <c r="BB651">
        <v>0</v>
      </c>
      <c r="BC651" t="e">
        <f t="shared" si="259"/>
        <v>#DIV/0!</v>
      </c>
      <c r="BD651">
        <v>0</v>
      </c>
      <c r="BE651">
        <v>0</v>
      </c>
      <c r="BF651">
        <v>0</v>
      </c>
      <c r="BG651">
        <v>0</v>
      </c>
      <c r="BH651">
        <v>0</v>
      </c>
      <c r="BI651" t="e">
        <f t="shared" si="260"/>
        <v>#DIV/0!</v>
      </c>
      <c r="BJ651">
        <v>0</v>
      </c>
      <c r="BK651">
        <v>0</v>
      </c>
      <c r="BL651">
        <v>0</v>
      </c>
      <c r="BM651">
        <v>0</v>
      </c>
      <c r="BN651">
        <v>0</v>
      </c>
      <c r="BO651" t="e">
        <f t="shared" si="261"/>
        <v>#DIV/0!</v>
      </c>
      <c r="BP651">
        <v>0</v>
      </c>
      <c r="BQ651">
        <v>0</v>
      </c>
      <c r="BR651">
        <v>0</v>
      </c>
      <c r="BS651">
        <v>0</v>
      </c>
      <c r="BT651">
        <v>0</v>
      </c>
      <c r="BU651" t="e">
        <f t="shared" si="262"/>
        <v>#DIV/0!</v>
      </c>
      <c r="BV651">
        <v>0</v>
      </c>
    </row>
    <row r="652" spans="2:74">
      <c r="B652" t="s">
        <v>244</v>
      </c>
      <c r="C652">
        <v>0</v>
      </c>
      <c r="D652">
        <v>0</v>
      </c>
      <c r="E652">
        <v>0</v>
      </c>
      <c r="F652">
        <v>0</v>
      </c>
      <c r="G652" t="e">
        <f t="shared" si="251"/>
        <v>#DIV/0!</v>
      </c>
      <c r="H652">
        <v>0</v>
      </c>
      <c r="I652">
        <v>0</v>
      </c>
      <c r="J652">
        <v>0</v>
      </c>
      <c r="K652">
        <v>0</v>
      </c>
      <c r="L652">
        <v>0</v>
      </c>
      <c r="M652" t="e">
        <f t="shared" si="252"/>
        <v>#DIV/0!</v>
      </c>
      <c r="N652">
        <v>0</v>
      </c>
      <c r="O652">
        <v>0</v>
      </c>
      <c r="P652">
        <v>0</v>
      </c>
      <c r="Q652">
        <v>0</v>
      </c>
      <c r="R652">
        <v>0</v>
      </c>
      <c r="S652" t="e">
        <f t="shared" si="253"/>
        <v>#DIV/0!</v>
      </c>
      <c r="T652">
        <v>0</v>
      </c>
      <c r="U652">
        <v>0</v>
      </c>
      <c r="V652">
        <v>0</v>
      </c>
      <c r="W652">
        <v>0</v>
      </c>
      <c r="X652">
        <v>0</v>
      </c>
      <c r="Y652" t="e">
        <f t="shared" si="254"/>
        <v>#DIV/0!</v>
      </c>
      <c r="Z652">
        <v>0</v>
      </c>
      <c r="AA652">
        <v>0</v>
      </c>
      <c r="AB652">
        <v>0</v>
      </c>
      <c r="AC652">
        <v>0</v>
      </c>
      <c r="AD652">
        <v>0</v>
      </c>
      <c r="AE652" t="e">
        <f t="shared" si="255"/>
        <v>#DIV/0!</v>
      </c>
      <c r="AF652">
        <v>0</v>
      </c>
      <c r="AG652">
        <v>0</v>
      </c>
      <c r="AH652">
        <v>0</v>
      </c>
      <c r="AI652">
        <v>0</v>
      </c>
      <c r="AJ652">
        <v>0</v>
      </c>
      <c r="AK652" t="e">
        <f t="shared" si="256"/>
        <v>#DIV/0!</v>
      </c>
      <c r="AL652">
        <v>0</v>
      </c>
      <c r="AM652">
        <v>0</v>
      </c>
      <c r="AN652">
        <v>0</v>
      </c>
      <c r="AO652">
        <v>0</v>
      </c>
      <c r="AP652">
        <v>0</v>
      </c>
      <c r="AQ652" t="e">
        <f t="shared" si="257"/>
        <v>#DIV/0!</v>
      </c>
      <c r="AR652">
        <v>0</v>
      </c>
      <c r="AS652">
        <v>0</v>
      </c>
      <c r="AT652">
        <v>0</v>
      </c>
      <c r="AU652">
        <v>0</v>
      </c>
      <c r="AV652">
        <v>0</v>
      </c>
      <c r="AW652" t="e">
        <f t="shared" si="258"/>
        <v>#DIV/0!</v>
      </c>
      <c r="AX652">
        <v>0</v>
      </c>
      <c r="AY652">
        <v>0</v>
      </c>
      <c r="AZ652">
        <v>0</v>
      </c>
      <c r="BA652">
        <v>0</v>
      </c>
      <c r="BB652">
        <v>0</v>
      </c>
      <c r="BC652" t="e">
        <f t="shared" si="259"/>
        <v>#DIV/0!</v>
      </c>
      <c r="BD652">
        <v>0</v>
      </c>
      <c r="BE652">
        <v>0</v>
      </c>
      <c r="BF652">
        <v>0</v>
      </c>
      <c r="BG652">
        <v>0</v>
      </c>
      <c r="BH652">
        <v>0</v>
      </c>
      <c r="BI652" t="e">
        <f t="shared" si="260"/>
        <v>#DIV/0!</v>
      </c>
      <c r="BJ652">
        <v>0</v>
      </c>
      <c r="BK652">
        <v>0</v>
      </c>
      <c r="BL652">
        <v>0</v>
      </c>
      <c r="BM652">
        <v>0</v>
      </c>
      <c r="BN652">
        <v>0</v>
      </c>
      <c r="BO652" t="e">
        <f t="shared" si="261"/>
        <v>#DIV/0!</v>
      </c>
      <c r="BP652">
        <v>0</v>
      </c>
      <c r="BQ652">
        <v>0</v>
      </c>
      <c r="BR652">
        <v>0</v>
      </c>
      <c r="BS652">
        <v>0</v>
      </c>
      <c r="BT652">
        <v>0</v>
      </c>
      <c r="BU652" t="e">
        <f t="shared" si="262"/>
        <v>#DIV/0!</v>
      </c>
      <c r="BV652">
        <v>0</v>
      </c>
    </row>
    <row r="653" spans="2:74">
      <c r="B653" t="s">
        <v>246</v>
      </c>
      <c r="C653">
        <v>0</v>
      </c>
      <c r="D653">
        <v>0</v>
      </c>
      <c r="E653">
        <v>0</v>
      </c>
      <c r="F653">
        <v>0</v>
      </c>
      <c r="G653" t="e">
        <f t="shared" si="251"/>
        <v>#DIV/0!</v>
      </c>
      <c r="H653">
        <v>0</v>
      </c>
      <c r="I653">
        <v>0</v>
      </c>
      <c r="J653">
        <v>0</v>
      </c>
      <c r="K653">
        <v>0</v>
      </c>
      <c r="L653">
        <v>0</v>
      </c>
      <c r="M653" t="e">
        <f t="shared" si="252"/>
        <v>#DIV/0!</v>
      </c>
      <c r="N653">
        <v>0</v>
      </c>
      <c r="O653">
        <v>0</v>
      </c>
      <c r="P653">
        <v>0</v>
      </c>
      <c r="Q653">
        <v>0</v>
      </c>
      <c r="R653">
        <v>0</v>
      </c>
      <c r="S653" t="e">
        <f t="shared" si="253"/>
        <v>#DIV/0!</v>
      </c>
      <c r="T653">
        <v>0</v>
      </c>
      <c r="U653">
        <v>0</v>
      </c>
      <c r="V653">
        <v>0</v>
      </c>
      <c r="W653">
        <v>0</v>
      </c>
      <c r="X653">
        <v>0</v>
      </c>
      <c r="Y653" t="e">
        <f t="shared" si="254"/>
        <v>#DIV/0!</v>
      </c>
      <c r="Z653">
        <v>0</v>
      </c>
      <c r="AA653">
        <v>0</v>
      </c>
      <c r="AB653">
        <v>0</v>
      </c>
      <c r="AC653">
        <v>0</v>
      </c>
      <c r="AD653">
        <v>0</v>
      </c>
      <c r="AE653" t="e">
        <f t="shared" si="255"/>
        <v>#DIV/0!</v>
      </c>
      <c r="AF653">
        <v>0</v>
      </c>
      <c r="AG653">
        <v>0</v>
      </c>
      <c r="AH653">
        <v>0</v>
      </c>
      <c r="AI653">
        <v>0</v>
      </c>
      <c r="AJ653">
        <v>0</v>
      </c>
      <c r="AK653" t="e">
        <f t="shared" si="256"/>
        <v>#DIV/0!</v>
      </c>
      <c r="AL653">
        <v>0</v>
      </c>
      <c r="AM653">
        <v>0</v>
      </c>
      <c r="AN653">
        <v>0</v>
      </c>
      <c r="AO653">
        <v>0</v>
      </c>
      <c r="AP653">
        <v>0</v>
      </c>
      <c r="AQ653" t="e">
        <f t="shared" si="257"/>
        <v>#DIV/0!</v>
      </c>
      <c r="AR653">
        <v>0</v>
      </c>
      <c r="AS653">
        <v>0</v>
      </c>
      <c r="AT653">
        <v>0</v>
      </c>
      <c r="AU653">
        <v>0</v>
      </c>
      <c r="AV653">
        <v>0</v>
      </c>
      <c r="AW653" t="e">
        <f t="shared" si="258"/>
        <v>#DIV/0!</v>
      </c>
      <c r="AX653">
        <v>0</v>
      </c>
      <c r="AY653">
        <v>0</v>
      </c>
      <c r="AZ653">
        <v>0</v>
      </c>
      <c r="BA653">
        <v>0</v>
      </c>
      <c r="BB653">
        <v>0</v>
      </c>
      <c r="BC653" t="e">
        <f t="shared" si="259"/>
        <v>#DIV/0!</v>
      </c>
      <c r="BD653">
        <v>0</v>
      </c>
      <c r="BE653">
        <v>0</v>
      </c>
      <c r="BF653">
        <v>0</v>
      </c>
      <c r="BG653">
        <v>0</v>
      </c>
      <c r="BH653">
        <v>0</v>
      </c>
      <c r="BI653" t="e">
        <f t="shared" si="260"/>
        <v>#DIV/0!</v>
      </c>
      <c r="BJ653">
        <v>0</v>
      </c>
      <c r="BK653">
        <v>0</v>
      </c>
      <c r="BL653">
        <v>0</v>
      </c>
      <c r="BM653">
        <v>0</v>
      </c>
      <c r="BN653">
        <v>0</v>
      </c>
      <c r="BO653" t="e">
        <f t="shared" si="261"/>
        <v>#DIV/0!</v>
      </c>
      <c r="BP653">
        <v>0</v>
      </c>
      <c r="BQ653">
        <v>0</v>
      </c>
      <c r="BR653">
        <v>0</v>
      </c>
      <c r="BS653">
        <v>0</v>
      </c>
      <c r="BT653">
        <v>0</v>
      </c>
      <c r="BU653" t="e">
        <f t="shared" si="262"/>
        <v>#DIV/0!</v>
      </c>
      <c r="BV653">
        <v>0</v>
      </c>
    </row>
    <row r="654" spans="2:74">
      <c r="B654" t="s">
        <v>167</v>
      </c>
      <c r="C654">
        <v>0</v>
      </c>
      <c r="D654">
        <v>0</v>
      </c>
      <c r="E654">
        <v>0</v>
      </c>
      <c r="F654">
        <v>0</v>
      </c>
      <c r="G654" t="e">
        <f t="shared" si="251"/>
        <v>#DIV/0!</v>
      </c>
      <c r="H654">
        <v>0</v>
      </c>
      <c r="I654">
        <v>0</v>
      </c>
      <c r="J654">
        <v>0</v>
      </c>
      <c r="K654">
        <v>0</v>
      </c>
      <c r="L654">
        <v>0</v>
      </c>
      <c r="M654" t="e">
        <f t="shared" si="252"/>
        <v>#DIV/0!</v>
      </c>
      <c r="N654">
        <v>0</v>
      </c>
      <c r="O654">
        <v>0</v>
      </c>
      <c r="P654">
        <v>0</v>
      </c>
      <c r="Q654">
        <v>0</v>
      </c>
      <c r="R654">
        <v>0</v>
      </c>
      <c r="S654" t="e">
        <f t="shared" si="253"/>
        <v>#DIV/0!</v>
      </c>
      <c r="T654">
        <v>0</v>
      </c>
      <c r="U654">
        <v>0</v>
      </c>
      <c r="V654">
        <v>0</v>
      </c>
      <c r="W654">
        <v>0</v>
      </c>
      <c r="X654">
        <v>0</v>
      </c>
      <c r="Y654" t="e">
        <f t="shared" si="254"/>
        <v>#DIV/0!</v>
      </c>
      <c r="Z654">
        <v>0</v>
      </c>
      <c r="AA654">
        <v>0</v>
      </c>
      <c r="AB654">
        <v>0</v>
      </c>
      <c r="AC654">
        <v>0</v>
      </c>
      <c r="AD654">
        <v>0</v>
      </c>
      <c r="AE654" t="e">
        <f t="shared" si="255"/>
        <v>#DIV/0!</v>
      </c>
      <c r="AF654">
        <v>0</v>
      </c>
      <c r="AG654">
        <v>0</v>
      </c>
      <c r="AH654">
        <v>0</v>
      </c>
      <c r="AI654">
        <v>0</v>
      </c>
      <c r="AJ654">
        <v>0</v>
      </c>
      <c r="AK654" t="e">
        <f t="shared" si="256"/>
        <v>#DIV/0!</v>
      </c>
      <c r="AL654">
        <v>0</v>
      </c>
      <c r="AM654">
        <v>0</v>
      </c>
      <c r="AN654">
        <v>0</v>
      </c>
      <c r="AO654">
        <v>0</v>
      </c>
      <c r="AP654">
        <v>0</v>
      </c>
      <c r="AQ654" t="e">
        <f t="shared" si="257"/>
        <v>#DIV/0!</v>
      </c>
      <c r="AR654">
        <v>0</v>
      </c>
      <c r="AS654">
        <v>0</v>
      </c>
      <c r="AT654">
        <v>0</v>
      </c>
      <c r="AU654">
        <v>0</v>
      </c>
      <c r="AV654">
        <v>0</v>
      </c>
      <c r="AW654" t="e">
        <f t="shared" si="258"/>
        <v>#DIV/0!</v>
      </c>
      <c r="AX654">
        <v>0</v>
      </c>
      <c r="AY654">
        <v>0</v>
      </c>
      <c r="AZ654">
        <v>0</v>
      </c>
      <c r="BA654">
        <v>0</v>
      </c>
      <c r="BB654">
        <v>0</v>
      </c>
      <c r="BC654" t="e">
        <f t="shared" si="259"/>
        <v>#DIV/0!</v>
      </c>
      <c r="BD654">
        <v>0</v>
      </c>
      <c r="BE654">
        <v>0</v>
      </c>
      <c r="BF654">
        <v>0</v>
      </c>
      <c r="BG654">
        <v>0</v>
      </c>
      <c r="BH654">
        <v>0</v>
      </c>
      <c r="BI654" t="e">
        <f t="shared" si="260"/>
        <v>#DIV/0!</v>
      </c>
      <c r="BJ654">
        <v>0</v>
      </c>
      <c r="BK654">
        <v>0</v>
      </c>
      <c r="BL654">
        <v>0</v>
      </c>
      <c r="BM654">
        <v>0</v>
      </c>
      <c r="BN654">
        <v>0</v>
      </c>
      <c r="BO654" t="e">
        <f t="shared" si="261"/>
        <v>#DIV/0!</v>
      </c>
      <c r="BP654">
        <v>0</v>
      </c>
      <c r="BQ654">
        <v>0</v>
      </c>
      <c r="BR654">
        <v>0</v>
      </c>
      <c r="BS654">
        <v>0</v>
      </c>
      <c r="BT654">
        <v>0</v>
      </c>
      <c r="BU654" t="e">
        <f t="shared" si="262"/>
        <v>#DIV/0!</v>
      </c>
      <c r="BV654">
        <v>0</v>
      </c>
    </row>
    <row r="655" spans="2:74">
      <c r="B655" t="s">
        <v>772</v>
      </c>
      <c r="C655">
        <v>0</v>
      </c>
      <c r="D655">
        <v>0</v>
      </c>
      <c r="E655">
        <v>0</v>
      </c>
      <c r="F655">
        <v>0</v>
      </c>
      <c r="G655" t="e">
        <f t="shared" si="251"/>
        <v>#DIV/0!</v>
      </c>
      <c r="H655">
        <v>0</v>
      </c>
      <c r="I655">
        <v>0</v>
      </c>
      <c r="J655">
        <v>0</v>
      </c>
      <c r="K655">
        <v>0</v>
      </c>
      <c r="L655">
        <v>0</v>
      </c>
      <c r="M655" t="e">
        <f t="shared" si="252"/>
        <v>#DIV/0!</v>
      </c>
      <c r="N655">
        <v>0</v>
      </c>
      <c r="O655">
        <v>0</v>
      </c>
      <c r="P655">
        <v>0</v>
      </c>
      <c r="Q655">
        <v>0</v>
      </c>
      <c r="R655">
        <v>0</v>
      </c>
      <c r="S655" t="e">
        <f t="shared" si="253"/>
        <v>#DIV/0!</v>
      </c>
      <c r="T655">
        <v>0</v>
      </c>
      <c r="U655">
        <v>0</v>
      </c>
      <c r="V655">
        <v>0</v>
      </c>
      <c r="W655">
        <v>0</v>
      </c>
      <c r="X655">
        <v>0</v>
      </c>
      <c r="Y655" t="e">
        <f t="shared" si="254"/>
        <v>#DIV/0!</v>
      </c>
      <c r="Z655">
        <v>0</v>
      </c>
      <c r="AA655">
        <v>0</v>
      </c>
      <c r="AB655">
        <v>0</v>
      </c>
      <c r="AC655">
        <v>0</v>
      </c>
      <c r="AD655">
        <v>0</v>
      </c>
      <c r="AE655" t="e">
        <f t="shared" si="255"/>
        <v>#DIV/0!</v>
      </c>
      <c r="AF655">
        <v>0</v>
      </c>
      <c r="AG655">
        <v>0</v>
      </c>
      <c r="AH655">
        <v>0</v>
      </c>
      <c r="AI655">
        <v>0</v>
      </c>
      <c r="AJ655">
        <v>0</v>
      </c>
      <c r="AK655" t="e">
        <f t="shared" si="256"/>
        <v>#DIV/0!</v>
      </c>
      <c r="AL655">
        <v>0</v>
      </c>
      <c r="AM655">
        <v>0</v>
      </c>
      <c r="AN655">
        <v>0</v>
      </c>
      <c r="AO655">
        <v>0</v>
      </c>
      <c r="AP655">
        <v>0</v>
      </c>
      <c r="AQ655" t="e">
        <f t="shared" si="257"/>
        <v>#DIV/0!</v>
      </c>
      <c r="AR655">
        <v>0</v>
      </c>
      <c r="AS655">
        <v>0</v>
      </c>
      <c r="AT655">
        <v>0</v>
      </c>
      <c r="AU655">
        <v>0</v>
      </c>
      <c r="AV655">
        <v>0</v>
      </c>
      <c r="AW655" t="e">
        <f t="shared" si="258"/>
        <v>#DIV/0!</v>
      </c>
      <c r="AX655">
        <v>0</v>
      </c>
      <c r="AY655">
        <v>0</v>
      </c>
      <c r="AZ655">
        <v>0</v>
      </c>
      <c r="BA655">
        <v>0</v>
      </c>
      <c r="BB655">
        <v>0</v>
      </c>
      <c r="BC655" t="e">
        <f t="shared" si="259"/>
        <v>#DIV/0!</v>
      </c>
      <c r="BD655">
        <v>0</v>
      </c>
      <c r="BE655">
        <v>0</v>
      </c>
      <c r="BF655">
        <v>0</v>
      </c>
      <c r="BG655">
        <v>0</v>
      </c>
      <c r="BH655">
        <v>0</v>
      </c>
      <c r="BI655" t="e">
        <f t="shared" si="260"/>
        <v>#DIV/0!</v>
      </c>
      <c r="BJ655">
        <v>0</v>
      </c>
      <c r="BK655">
        <v>0</v>
      </c>
      <c r="BL655">
        <v>0</v>
      </c>
      <c r="BM655">
        <v>0</v>
      </c>
      <c r="BN655">
        <v>0</v>
      </c>
      <c r="BO655" t="e">
        <f t="shared" si="261"/>
        <v>#DIV/0!</v>
      </c>
      <c r="BP655">
        <v>0</v>
      </c>
      <c r="BQ655">
        <v>0</v>
      </c>
      <c r="BR655">
        <v>0</v>
      </c>
      <c r="BS655">
        <v>0</v>
      </c>
      <c r="BT655">
        <v>0</v>
      </c>
      <c r="BU655" t="e">
        <f t="shared" si="262"/>
        <v>#DIV/0!</v>
      </c>
      <c r="BV655">
        <v>0</v>
      </c>
    </row>
    <row r="656" spans="2:74">
      <c r="B656" t="s">
        <v>203</v>
      </c>
      <c r="C656">
        <v>0</v>
      </c>
      <c r="D656">
        <v>0</v>
      </c>
      <c r="E656">
        <v>0</v>
      </c>
      <c r="F656">
        <v>0</v>
      </c>
      <c r="G656" t="e">
        <f t="shared" si="251"/>
        <v>#DIV/0!</v>
      </c>
      <c r="H656">
        <v>0</v>
      </c>
      <c r="I656">
        <v>0</v>
      </c>
      <c r="J656">
        <v>0</v>
      </c>
      <c r="K656">
        <v>0</v>
      </c>
      <c r="L656">
        <v>0</v>
      </c>
      <c r="M656" t="e">
        <f t="shared" si="252"/>
        <v>#DIV/0!</v>
      </c>
      <c r="N656">
        <v>0</v>
      </c>
      <c r="O656">
        <v>0</v>
      </c>
      <c r="P656">
        <v>0</v>
      </c>
      <c r="Q656">
        <v>0</v>
      </c>
      <c r="R656">
        <v>0</v>
      </c>
      <c r="S656" t="e">
        <f t="shared" si="253"/>
        <v>#DIV/0!</v>
      </c>
      <c r="T656">
        <v>0</v>
      </c>
      <c r="U656">
        <v>0</v>
      </c>
      <c r="V656">
        <v>0</v>
      </c>
      <c r="W656">
        <v>0</v>
      </c>
      <c r="X656">
        <v>0</v>
      </c>
      <c r="Y656" t="e">
        <f t="shared" si="254"/>
        <v>#DIV/0!</v>
      </c>
      <c r="Z656">
        <v>0</v>
      </c>
      <c r="AA656">
        <v>0</v>
      </c>
      <c r="AB656">
        <v>0</v>
      </c>
      <c r="AC656">
        <v>0</v>
      </c>
      <c r="AD656">
        <v>0</v>
      </c>
      <c r="AE656" t="e">
        <f t="shared" si="255"/>
        <v>#DIV/0!</v>
      </c>
      <c r="AF656">
        <v>0</v>
      </c>
      <c r="AG656">
        <v>0</v>
      </c>
      <c r="AH656">
        <v>0</v>
      </c>
      <c r="AI656">
        <v>0</v>
      </c>
      <c r="AJ656">
        <v>0</v>
      </c>
      <c r="AK656" t="e">
        <f t="shared" si="256"/>
        <v>#DIV/0!</v>
      </c>
      <c r="AL656">
        <v>0</v>
      </c>
      <c r="AM656">
        <v>0</v>
      </c>
      <c r="AN656">
        <v>0</v>
      </c>
      <c r="AO656">
        <v>0</v>
      </c>
      <c r="AP656">
        <v>0</v>
      </c>
      <c r="AQ656" t="e">
        <f t="shared" si="257"/>
        <v>#DIV/0!</v>
      </c>
      <c r="AR656">
        <v>0</v>
      </c>
      <c r="AS656">
        <v>0</v>
      </c>
      <c r="AT656">
        <v>0</v>
      </c>
      <c r="AU656">
        <v>0</v>
      </c>
      <c r="AV656">
        <v>0</v>
      </c>
      <c r="AW656" t="e">
        <f t="shared" si="258"/>
        <v>#DIV/0!</v>
      </c>
      <c r="AX656">
        <v>0</v>
      </c>
      <c r="AY656">
        <v>0</v>
      </c>
      <c r="AZ656">
        <v>0</v>
      </c>
      <c r="BA656">
        <v>0</v>
      </c>
      <c r="BB656">
        <v>0</v>
      </c>
      <c r="BC656" t="e">
        <f t="shared" si="259"/>
        <v>#DIV/0!</v>
      </c>
      <c r="BD656">
        <v>0</v>
      </c>
      <c r="BE656">
        <v>0</v>
      </c>
      <c r="BF656">
        <v>0</v>
      </c>
      <c r="BG656">
        <v>0</v>
      </c>
      <c r="BH656">
        <v>0</v>
      </c>
      <c r="BI656" t="e">
        <f t="shared" si="260"/>
        <v>#DIV/0!</v>
      </c>
      <c r="BJ656">
        <v>0</v>
      </c>
      <c r="BK656">
        <v>0</v>
      </c>
      <c r="BL656">
        <v>0</v>
      </c>
      <c r="BM656">
        <v>0</v>
      </c>
      <c r="BN656">
        <v>0</v>
      </c>
      <c r="BO656" t="e">
        <f t="shared" si="261"/>
        <v>#DIV/0!</v>
      </c>
      <c r="BP656">
        <v>0</v>
      </c>
      <c r="BQ656">
        <v>0</v>
      </c>
      <c r="BR656">
        <v>0</v>
      </c>
      <c r="BS656">
        <v>0</v>
      </c>
      <c r="BT656">
        <v>0</v>
      </c>
      <c r="BU656" t="e">
        <f t="shared" si="262"/>
        <v>#DIV/0!</v>
      </c>
      <c r="BV656">
        <v>0</v>
      </c>
    </row>
    <row r="657" spans="2:74">
      <c r="B657" t="s">
        <v>248</v>
      </c>
      <c r="C657">
        <v>0</v>
      </c>
      <c r="D657">
        <v>0</v>
      </c>
      <c r="E657">
        <v>0</v>
      </c>
      <c r="F657">
        <v>0</v>
      </c>
      <c r="G657" t="e">
        <f t="shared" si="251"/>
        <v>#DIV/0!</v>
      </c>
      <c r="H657">
        <v>0</v>
      </c>
      <c r="I657">
        <v>0</v>
      </c>
      <c r="J657">
        <v>0</v>
      </c>
      <c r="K657">
        <v>0</v>
      </c>
      <c r="L657">
        <v>0</v>
      </c>
      <c r="M657" t="e">
        <f t="shared" si="252"/>
        <v>#DIV/0!</v>
      </c>
      <c r="N657">
        <v>0</v>
      </c>
      <c r="O657">
        <v>0</v>
      </c>
      <c r="P657">
        <v>0</v>
      </c>
      <c r="Q657">
        <v>0</v>
      </c>
      <c r="R657">
        <v>0</v>
      </c>
      <c r="S657" t="e">
        <f t="shared" si="253"/>
        <v>#DIV/0!</v>
      </c>
      <c r="T657">
        <v>0</v>
      </c>
      <c r="U657">
        <v>0</v>
      </c>
      <c r="V657">
        <v>0</v>
      </c>
      <c r="W657">
        <v>0</v>
      </c>
      <c r="X657">
        <v>0</v>
      </c>
      <c r="Y657" t="e">
        <f t="shared" si="254"/>
        <v>#DIV/0!</v>
      </c>
      <c r="Z657">
        <v>0</v>
      </c>
      <c r="AA657">
        <v>0</v>
      </c>
      <c r="AB657">
        <v>0</v>
      </c>
      <c r="AC657">
        <v>0</v>
      </c>
      <c r="AD657">
        <v>0</v>
      </c>
      <c r="AE657" t="e">
        <f t="shared" si="255"/>
        <v>#DIV/0!</v>
      </c>
      <c r="AF657">
        <v>0</v>
      </c>
      <c r="AG657">
        <v>0</v>
      </c>
      <c r="AH657">
        <v>0</v>
      </c>
      <c r="AI657">
        <v>0</v>
      </c>
      <c r="AJ657">
        <v>0</v>
      </c>
      <c r="AK657" t="e">
        <f t="shared" si="256"/>
        <v>#DIV/0!</v>
      </c>
      <c r="AL657">
        <v>0</v>
      </c>
      <c r="AM657">
        <v>0</v>
      </c>
      <c r="AN657">
        <v>0</v>
      </c>
      <c r="AO657">
        <v>0</v>
      </c>
      <c r="AP657">
        <v>0</v>
      </c>
      <c r="AQ657" t="e">
        <f t="shared" si="257"/>
        <v>#DIV/0!</v>
      </c>
      <c r="AR657">
        <v>0</v>
      </c>
      <c r="AS657">
        <v>0</v>
      </c>
      <c r="AT657">
        <v>0</v>
      </c>
      <c r="AU657">
        <v>0</v>
      </c>
      <c r="AV657">
        <v>0</v>
      </c>
      <c r="AW657" t="e">
        <f t="shared" si="258"/>
        <v>#DIV/0!</v>
      </c>
      <c r="AX657">
        <v>0</v>
      </c>
      <c r="AY657">
        <v>0</v>
      </c>
      <c r="AZ657">
        <v>0</v>
      </c>
      <c r="BA657">
        <v>0</v>
      </c>
      <c r="BB657">
        <v>0</v>
      </c>
      <c r="BC657" t="e">
        <f t="shared" si="259"/>
        <v>#DIV/0!</v>
      </c>
      <c r="BD657">
        <v>0</v>
      </c>
      <c r="BE657">
        <v>0</v>
      </c>
      <c r="BF657">
        <v>0</v>
      </c>
      <c r="BG657">
        <v>0</v>
      </c>
      <c r="BH657">
        <v>0</v>
      </c>
      <c r="BI657" t="e">
        <f t="shared" si="260"/>
        <v>#DIV/0!</v>
      </c>
      <c r="BJ657">
        <v>0</v>
      </c>
      <c r="BK657">
        <v>0</v>
      </c>
      <c r="BL657">
        <v>0</v>
      </c>
      <c r="BM657">
        <v>0</v>
      </c>
      <c r="BN657">
        <v>0</v>
      </c>
      <c r="BO657" t="e">
        <f t="shared" si="261"/>
        <v>#DIV/0!</v>
      </c>
      <c r="BP657">
        <v>0</v>
      </c>
      <c r="BQ657">
        <v>0</v>
      </c>
      <c r="BR657">
        <v>0</v>
      </c>
      <c r="BS657">
        <v>0</v>
      </c>
      <c r="BT657">
        <v>0</v>
      </c>
      <c r="BU657" t="e">
        <f t="shared" si="262"/>
        <v>#DIV/0!</v>
      </c>
      <c r="BV657">
        <v>0</v>
      </c>
    </row>
    <row r="658" spans="2:74">
      <c r="B658" t="s">
        <v>249</v>
      </c>
      <c r="C658">
        <v>0</v>
      </c>
      <c r="D658">
        <v>0</v>
      </c>
      <c r="E658">
        <v>0</v>
      </c>
      <c r="F658">
        <v>0</v>
      </c>
      <c r="G658" t="e">
        <f t="shared" si="251"/>
        <v>#DIV/0!</v>
      </c>
      <c r="H658">
        <v>0</v>
      </c>
      <c r="I658">
        <v>0</v>
      </c>
      <c r="J658">
        <v>0</v>
      </c>
      <c r="K658">
        <v>0</v>
      </c>
      <c r="L658">
        <v>0</v>
      </c>
      <c r="M658" t="e">
        <f t="shared" si="252"/>
        <v>#DIV/0!</v>
      </c>
      <c r="N658">
        <v>0</v>
      </c>
      <c r="O658">
        <v>0</v>
      </c>
      <c r="P658">
        <v>0</v>
      </c>
      <c r="Q658">
        <v>0</v>
      </c>
      <c r="R658">
        <v>0</v>
      </c>
      <c r="S658" t="e">
        <f t="shared" si="253"/>
        <v>#DIV/0!</v>
      </c>
      <c r="T658">
        <v>0</v>
      </c>
      <c r="U658">
        <v>0</v>
      </c>
      <c r="V658">
        <v>0</v>
      </c>
      <c r="W658">
        <v>0</v>
      </c>
      <c r="X658">
        <v>0</v>
      </c>
      <c r="Y658" t="e">
        <f t="shared" si="254"/>
        <v>#DIV/0!</v>
      </c>
      <c r="Z658">
        <v>0</v>
      </c>
      <c r="AA658">
        <v>0</v>
      </c>
      <c r="AB658">
        <v>0</v>
      </c>
      <c r="AC658">
        <v>0</v>
      </c>
      <c r="AD658">
        <v>0</v>
      </c>
      <c r="AE658" t="e">
        <f t="shared" si="255"/>
        <v>#DIV/0!</v>
      </c>
      <c r="AF658">
        <v>0</v>
      </c>
      <c r="AG658">
        <v>0</v>
      </c>
      <c r="AH658">
        <v>0</v>
      </c>
      <c r="AI658">
        <v>0</v>
      </c>
      <c r="AJ658">
        <v>0</v>
      </c>
      <c r="AK658" t="e">
        <f t="shared" si="256"/>
        <v>#DIV/0!</v>
      </c>
      <c r="AL658">
        <v>0</v>
      </c>
      <c r="AM658">
        <v>0</v>
      </c>
      <c r="AN658">
        <v>0</v>
      </c>
      <c r="AO658">
        <v>0</v>
      </c>
      <c r="AP658">
        <v>0</v>
      </c>
      <c r="AQ658" t="e">
        <f t="shared" si="257"/>
        <v>#DIV/0!</v>
      </c>
      <c r="AR658">
        <v>0</v>
      </c>
      <c r="AS658">
        <v>0</v>
      </c>
      <c r="AT658">
        <v>0</v>
      </c>
      <c r="AU658">
        <v>0</v>
      </c>
      <c r="AV658">
        <v>0</v>
      </c>
      <c r="AW658" t="e">
        <f t="shared" si="258"/>
        <v>#DIV/0!</v>
      </c>
      <c r="AX658">
        <v>0</v>
      </c>
      <c r="AY658">
        <v>0</v>
      </c>
      <c r="AZ658">
        <v>0</v>
      </c>
      <c r="BA658">
        <v>0</v>
      </c>
      <c r="BB658">
        <v>0</v>
      </c>
      <c r="BC658" t="e">
        <f t="shared" si="259"/>
        <v>#DIV/0!</v>
      </c>
      <c r="BD658">
        <v>0</v>
      </c>
      <c r="BE658">
        <v>0</v>
      </c>
      <c r="BF658">
        <v>0</v>
      </c>
      <c r="BG658">
        <v>0</v>
      </c>
      <c r="BH658">
        <v>0</v>
      </c>
      <c r="BI658" t="e">
        <f t="shared" si="260"/>
        <v>#DIV/0!</v>
      </c>
      <c r="BJ658">
        <v>0</v>
      </c>
      <c r="BK658">
        <v>0</v>
      </c>
      <c r="BL658">
        <v>0</v>
      </c>
      <c r="BM658">
        <v>0</v>
      </c>
      <c r="BN658">
        <v>0</v>
      </c>
      <c r="BO658" t="e">
        <f t="shared" si="261"/>
        <v>#DIV/0!</v>
      </c>
      <c r="BP658">
        <v>0</v>
      </c>
      <c r="BQ658">
        <v>0</v>
      </c>
      <c r="BR658">
        <v>0</v>
      </c>
      <c r="BS658">
        <v>0</v>
      </c>
      <c r="BT658">
        <v>0</v>
      </c>
      <c r="BU658" t="e">
        <f t="shared" si="262"/>
        <v>#DIV/0!</v>
      </c>
      <c r="BV658">
        <v>0</v>
      </c>
    </row>
    <row r="659" spans="2:74">
      <c r="B659" t="s">
        <v>773</v>
      </c>
      <c r="C659">
        <v>0</v>
      </c>
      <c r="D659">
        <v>0</v>
      </c>
      <c r="E659">
        <v>0</v>
      </c>
      <c r="F659">
        <v>0</v>
      </c>
      <c r="G659" t="e">
        <f t="shared" si="251"/>
        <v>#DIV/0!</v>
      </c>
      <c r="H659">
        <v>0</v>
      </c>
      <c r="I659">
        <v>0</v>
      </c>
      <c r="J659">
        <v>0</v>
      </c>
      <c r="K659">
        <v>0</v>
      </c>
      <c r="L659">
        <v>0</v>
      </c>
      <c r="M659" t="e">
        <f t="shared" si="252"/>
        <v>#DIV/0!</v>
      </c>
      <c r="N659">
        <v>0</v>
      </c>
      <c r="O659">
        <v>0</v>
      </c>
      <c r="P659">
        <v>0</v>
      </c>
      <c r="Q659">
        <v>0</v>
      </c>
      <c r="R659">
        <v>0</v>
      </c>
      <c r="S659" t="e">
        <f t="shared" si="253"/>
        <v>#DIV/0!</v>
      </c>
      <c r="T659">
        <v>0</v>
      </c>
      <c r="U659">
        <v>0</v>
      </c>
      <c r="V659">
        <v>0</v>
      </c>
      <c r="W659">
        <v>0</v>
      </c>
      <c r="X659">
        <v>0</v>
      </c>
      <c r="Y659" t="e">
        <f t="shared" si="254"/>
        <v>#DIV/0!</v>
      </c>
      <c r="Z659">
        <v>0</v>
      </c>
      <c r="AA659">
        <v>0</v>
      </c>
      <c r="AB659">
        <v>0</v>
      </c>
      <c r="AC659">
        <v>0</v>
      </c>
      <c r="AD659">
        <v>0</v>
      </c>
      <c r="AE659" t="e">
        <f t="shared" si="255"/>
        <v>#DIV/0!</v>
      </c>
      <c r="AF659">
        <v>0</v>
      </c>
      <c r="AG659">
        <v>0</v>
      </c>
      <c r="AH659">
        <v>0</v>
      </c>
      <c r="AI659">
        <v>0</v>
      </c>
      <c r="AJ659">
        <v>0</v>
      </c>
      <c r="AK659" t="e">
        <f t="shared" si="256"/>
        <v>#DIV/0!</v>
      </c>
      <c r="AL659">
        <v>0</v>
      </c>
      <c r="AM659">
        <v>0</v>
      </c>
      <c r="AN659">
        <v>0</v>
      </c>
      <c r="AO659">
        <v>0</v>
      </c>
      <c r="AP659">
        <v>0</v>
      </c>
      <c r="AQ659" t="e">
        <f t="shared" si="257"/>
        <v>#DIV/0!</v>
      </c>
      <c r="AR659">
        <v>0</v>
      </c>
      <c r="AS659">
        <v>0</v>
      </c>
      <c r="AT659">
        <v>0</v>
      </c>
      <c r="AU659">
        <v>0</v>
      </c>
      <c r="AV659">
        <v>0</v>
      </c>
      <c r="AW659" t="e">
        <f t="shared" si="258"/>
        <v>#DIV/0!</v>
      </c>
      <c r="AX659">
        <v>0</v>
      </c>
      <c r="AY659">
        <v>0</v>
      </c>
      <c r="AZ659">
        <v>0</v>
      </c>
      <c r="BA659">
        <v>0</v>
      </c>
      <c r="BB659">
        <v>0</v>
      </c>
      <c r="BC659" t="e">
        <f t="shared" si="259"/>
        <v>#DIV/0!</v>
      </c>
      <c r="BD659">
        <v>0</v>
      </c>
      <c r="BE659">
        <v>0</v>
      </c>
      <c r="BF659">
        <v>0</v>
      </c>
      <c r="BG659">
        <v>0</v>
      </c>
      <c r="BH659">
        <v>0</v>
      </c>
      <c r="BI659" t="e">
        <f t="shared" si="260"/>
        <v>#DIV/0!</v>
      </c>
      <c r="BJ659">
        <v>0</v>
      </c>
      <c r="BK659">
        <v>0</v>
      </c>
      <c r="BL659">
        <v>0</v>
      </c>
      <c r="BM659">
        <v>0</v>
      </c>
      <c r="BN659">
        <v>0</v>
      </c>
      <c r="BO659" t="e">
        <f t="shared" si="261"/>
        <v>#DIV/0!</v>
      </c>
      <c r="BP659">
        <v>0</v>
      </c>
      <c r="BQ659">
        <v>0</v>
      </c>
      <c r="BR659">
        <v>0</v>
      </c>
      <c r="BS659">
        <v>0</v>
      </c>
      <c r="BT659">
        <v>0</v>
      </c>
      <c r="BU659" t="e">
        <f t="shared" si="262"/>
        <v>#DIV/0!</v>
      </c>
      <c r="BV659">
        <v>0</v>
      </c>
    </row>
    <row r="660" spans="2:74">
      <c r="B660" t="s">
        <v>250</v>
      </c>
      <c r="C660">
        <v>0</v>
      </c>
      <c r="D660">
        <v>0</v>
      </c>
      <c r="E660">
        <v>0</v>
      </c>
      <c r="F660">
        <v>0</v>
      </c>
      <c r="G660" t="e">
        <f t="shared" si="251"/>
        <v>#DIV/0!</v>
      </c>
      <c r="H660">
        <v>0</v>
      </c>
      <c r="I660">
        <v>0</v>
      </c>
      <c r="J660">
        <v>0</v>
      </c>
      <c r="K660">
        <v>0</v>
      </c>
      <c r="L660">
        <v>0</v>
      </c>
      <c r="M660" t="e">
        <f t="shared" si="252"/>
        <v>#DIV/0!</v>
      </c>
      <c r="N660">
        <v>0</v>
      </c>
      <c r="O660">
        <v>0</v>
      </c>
      <c r="P660">
        <v>0</v>
      </c>
      <c r="Q660">
        <v>0</v>
      </c>
      <c r="R660">
        <v>0</v>
      </c>
      <c r="S660" t="e">
        <f t="shared" si="253"/>
        <v>#DIV/0!</v>
      </c>
      <c r="T660">
        <v>0</v>
      </c>
      <c r="U660">
        <v>0</v>
      </c>
      <c r="V660">
        <v>0</v>
      </c>
      <c r="W660">
        <v>0</v>
      </c>
      <c r="X660">
        <v>0</v>
      </c>
      <c r="Y660" t="e">
        <f t="shared" si="254"/>
        <v>#DIV/0!</v>
      </c>
      <c r="Z660">
        <v>0</v>
      </c>
      <c r="AA660">
        <v>0</v>
      </c>
      <c r="AB660">
        <v>0</v>
      </c>
      <c r="AC660">
        <v>0</v>
      </c>
      <c r="AD660">
        <v>0</v>
      </c>
      <c r="AE660" t="e">
        <f t="shared" si="255"/>
        <v>#DIV/0!</v>
      </c>
      <c r="AF660">
        <v>0</v>
      </c>
      <c r="AG660">
        <v>0</v>
      </c>
      <c r="AH660">
        <v>0</v>
      </c>
      <c r="AI660">
        <v>0</v>
      </c>
      <c r="AJ660">
        <v>0</v>
      </c>
      <c r="AK660" t="e">
        <f t="shared" si="256"/>
        <v>#DIV/0!</v>
      </c>
      <c r="AL660">
        <v>0</v>
      </c>
      <c r="AM660">
        <v>0</v>
      </c>
      <c r="AN660">
        <v>0</v>
      </c>
      <c r="AO660">
        <v>0</v>
      </c>
      <c r="AP660">
        <v>0</v>
      </c>
      <c r="AQ660" t="e">
        <f t="shared" si="257"/>
        <v>#DIV/0!</v>
      </c>
      <c r="AR660">
        <v>0</v>
      </c>
      <c r="AS660">
        <v>0</v>
      </c>
      <c r="AT660">
        <v>0</v>
      </c>
      <c r="AU660">
        <v>0</v>
      </c>
      <c r="AV660">
        <v>0</v>
      </c>
      <c r="AW660" t="e">
        <f t="shared" si="258"/>
        <v>#DIV/0!</v>
      </c>
      <c r="AX660">
        <v>0</v>
      </c>
      <c r="AY660">
        <v>0</v>
      </c>
      <c r="AZ660">
        <v>0</v>
      </c>
      <c r="BA660">
        <v>0</v>
      </c>
      <c r="BB660">
        <v>0</v>
      </c>
      <c r="BC660" t="e">
        <f t="shared" si="259"/>
        <v>#DIV/0!</v>
      </c>
      <c r="BD660">
        <v>0</v>
      </c>
      <c r="BE660">
        <v>0</v>
      </c>
      <c r="BF660">
        <v>0</v>
      </c>
      <c r="BG660">
        <v>0</v>
      </c>
      <c r="BH660">
        <v>0</v>
      </c>
      <c r="BI660" t="e">
        <f t="shared" si="260"/>
        <v>#DIV/0!</v>
      </c>
      <c r="BJ660">
        <v>0</v>
      </c>
      <c r="BK660">
        <v>0</v>
      </c>
      <c r="BL660">
        <v>0</v>
      </c>
      <c r="BM660">
        <v>0</v>
      </c>
      <c r="BN660">
        <v>0</v>
      </c>
      <c r="BO660" t="e">
        <f t="shared" si="261"/>
        <v>#DIV/0!</v>
      </c>
      <c r="BP660">
        <v>0</v>
      </c>
      <c r="BQ660">
        <v>0</v>
      </c>
      <c r="BR660">
        <v>0</v>
      </c>
      <c r="BS660">
        <v>0</v>
      </c>
      <c r="BT660">
        <v>0</v>
      </c>
      <c r="BU660" t="e">
        <f t="shared" si="262"/>
        <v>#DIV/0!</v>
      </c>
      <c r="BV660">
        <v>0</v>
      </c>
    </row>
    <row r="661" spans="2:74">
      <c r="B661" t="s">
        <v>251</v>
      </c>
      <c r="C661">
        <v>0</v>
      </c>
      <c r="D661">
        <v>0</v>
      </c>
      <c r="E661">
        <v>0</v>
      </c>
      <c r="F661">
        <v>0</v>
      </c>
      <c r="G661" t="e">
        <f t="shared" si="251"/>
        <v>#DIV/0!</v>
      </c>
      <c r="H661">
        <v>0</v>
      </c>
      <c r="I661">
        <v>0</v>
      </c>
      <c r="J661">
        <v>0</v>
      </c>
      <c r="K661">
        <v>0</v>
      </c>
      <c r="L661">
        <v>0</v>
      </c>
      <c r="M661" t="e">
        <f t="shared" si="252"/>
        <v>#DIV/0!</v>
      </c>
      <c r="N661">
        <v>0</v>
      </c>
      <c r="O661">
        <v>0</v>
      </c>
      <c r="P661">
        <v>0</v>
      </c>
      <c r="Q661">
        <v>0</v>
      </c>
      <c r="R661">
        <v>0</v>
      </c>
      <c r="S661" t="e">
        <f t="shared" si="253"/>
        <v>#DIV/0!</v>
      </c>
      <c r="T661">
        <v>0</v>
      </c>
      <c r="U661">
        <v>0</v>
      </c>
      <c r="V661">
        <v>0</v>
      </c>
      <c r="W661">
        <v>0</v>
      </c>
      <c r="X661">
        <v>0</v>
      </c>
      <c r="Y661" t="e">
        <f t="shared" si="254"/>
        <v>#DIV/0!</v>
      </c>
      <c r="Z661">
        <v>0</v>
      </c>
      <c r="AA661">
        <v>0</v>
      </c>
      <c r="AB661">
        <v>0</v>
      </c>
      <c r="AC661">
        <v>0</v>
      </c>
      <c r="AD661">
        <v>0</v>
      </c>
      <c r="AE661" t="e">
        <f t="shared" si="255"/>
        <v>#DIV/0!</v>
      </c>
      <c r="AF661">
        <v>0</v>
      </c>
      <c r="AG661">
        <v>0</v>
      </c>
      <c r="AH661">
        <v>0</v>
      </c>
      <c r="AI661">
        <v>0</v>
      </c>
      <c r="AJ661">
        <v>0</v>
      </c>
      <c r="AK661" t="e">
        <f t="shared" si="256"/>
        <v>#DIV/0!</v>
      </c>
      <c r="AL661">
        <v>0</v>
      </c>
      <c r="AM661">
        <v>0</v>
      </c>
      <c r="AN661">
        <v>0</v>
      </c>
      <c r="AO661">
        <v>0</v>
      </c>
      <c r="AP661">
        <v>0</v>
      </c>
      <c r="AQ661" t="e">
        <f t="shared" si="257"/>
        <v>#DIV/0!</v>
      </c>
      <c r="AR661">
        <v>0</v>
      </c>
      <c r="AS661">
        <v>0</v>
      </c>
      <c r="AT661">
        <v>0</v>
      </c>
      <c r="AU661">
        <v>0</v>
      </c>
      <c r="AV661">
        <v>0</v>
      </c>
      <c r="AW661" t="e">
        <f t="shared" si="258"/>
        <v>#DIV/0!</v>
      </c>
      <c r="AX661">
        <v>0</v>
      </c>
      <c r="AY661">
        <v>0</v>
      </c>
      <c r="AZ661">
        <v>0</v>
      </c>
      <c r="BA661">
        <v>0</v>
      </c>
      <c r="BB661">
        <v>0</v>
      </c>
      <c r="BC661" t="e">
        <f t="shared" si="259"/>
        <v>#DIV/0!</v>
      </c>
      <c r="BD661">
        <v>0</v>
      </c>
      <c r="BE661">
        <v>0</v>
      </c>
      <c r="BF661">
        <v>0</v>
      </c>
      <c r="BG661">
        <v>0</v>
      </c>
      <c r="BH661">
        <v>0</v>
      </c>
      <c r="BI661" t="e">
        <f t="shared" si="260"/>
        <v>#DIV/0!</v>
      </c>
      <c r="BJ661">
        <v>0</v>
      </c>
      <c r="BK661">
        <v>0</v>
      </c>
      <c r="BL661">
        <v>0</v>
      </c>
      <c r="BM661">
        <v>0</v>
      </c>
      <c r="BN661">
        <v>0</v>
      </c>
      <c r="BO661" t="e">
        <f t="shared" si="261"/>
        <v>#DIV/0!</v>
      </c>
      <c r="BP661">
        <v>0</v>
      </c>
      <c r="BQ661">
        <v>0</v>
      </c>
      <c r="BR661">
        <v>0</v>
      </c>
      <c r="BS661">
        <v>0</v>
      </c>
      <c r="BT661">
        <v>0</v>
      </c>
      <c r="BU661" t="e">
        <f t="shared" si="262"/>
        <v>#DIV/0!</v>
      </c>
      <c r="BV661">
        <v>0</v>
      </c>
    </row>
    <row r="662" spans="2:74">
      <c r="B662" t="s">
        <v>252</v>
      </c>
      <c r="C662">
        <v>0</v>
      </c>
      <c r="D662">
        <v>0</v>
      </c>
      <c r="E662">
        <v>0</v>
      </c>
      <c r="F662">
        <v>0</v>
      </c>
      <c r="G662" t="e">
        <f t="shared" si="251"/>
        <v>#DIV/0!</v>
      </c>
      <c r="H662">
        <v>0</v>
      </c>
      <c r="I662">
        <v>0</v>
      </c>
      <c r="J662">
        <v>0</v>
      </c>
      <c r="K662">
        <v>0</v>
      </c>
      <c r="L662">
        <v>0</v>
      </c>
      <c r="M662" t="e">
        <f t="shared" si="252"/>
        <v>#DIV/0!</v>
      </c>
      <c r="N662">
        <v>0</v>
      </c>
      <c r="O662">
        <v>0</v>
      </c>
      <c r="P662">
        <v>0</v>
      </c>
      <c r="Q662">
        <v>0</v>
      </c>
      <c r="R662">
        <v>0</v>
      </c>
      <c r="S662" t="e">
        <f t="shared" si="253"/>
        <v>#DIV/0!</v>
      </c>
      <c r="T662">
        <v>0</v>
      </c>
      <c r="U662">
        <v>0</v>
      </c>
      <c r="V662">
        <v>0</v>
      </c>
      <c r="W662">
        <v>0</v>
      </c>
      <c r="X662">
        <v>0</v>
      </c>
      <c r="Y662" t="e">
        <f t="shared" si="254"/>
        <v>#DIV/0!</v>
      </c>
      <c r="Z662">
        <v>0</v>
      </c>
      <c r="AA662">
        <v>0</v>
      </c>
      <c r="AB662">
        <v>0</v>
      </c>
      <c r="AC662">
        <v>0</v>
      </c>
      <c r="AD662">
        <v>0</v>
      </c>
      <c r="AE662" t="e">
        <f t="shared" si="255"/>
        <v>#DIV/0!</v>
      </c>
      <c r="AF662">
        <v>0</v>
      </c>
      <c r="AG662">
        <v>0</v>
      </c>
      <c r="AH662">
        <v>0</v>
      </c>
      <c r="AI662">
        <v>0</v>
      </c>
      <c r="AJ662">
        <v>0</v>
      </c>
      <c r="AK662" t="e">
        <f t="shared" si="256"/>
        <v>#DIV/0!</v>
      </c>
      <c r="AL662">
        <v>0</v>
      </c>
      <c r="AM662">
        <v>0</v>
      </c>
      <c r="AN662">
        <v>0</v>
      </c>
      <c r="AO662">
        <v>0</v>
      </c>
      <c r="AP662">
        <v>0</v>
      </c>
      <c r="AQ662" t="e">
        <f t="shared" si="257"/>
        <v>#DIV/0!</v>
      </c>
      <c r="AR662">
        <v>0</v>
      </c>
      <c r="AS662">
        <v>0</v>
      </c>
      <c r="AT662">
        <v>0</v>
      </c>
      <c r="AU662">
        <v>0</v>
      </c>
      <c r="AV662">
        <v>0</v>
      </c>
      <c r="AW662" t="e">
        <f t="shared" si="258"/>
        <v>#DIV/0!</v>
      </c>
      <c r="AX662">
        <v>0</v>
      </c>
      <c r="AY662">
        <v>0</v>
      </c>
      <c r="AZ662">
        <v>0</v>
      </c>
      <c r="BA662">
        <v>0</v>
      </c>
      <c r="BB662">
        <v>0</v>
      </c>
      <c r="BC662" t="e">
        <f t="shared" si="259"/>
        <v>#DIV/0!</v>
      </c>
      <c r="BD662">
        <v>0</v>
      </c>
      <c r="BE662">
        <v>0</v>
      </c>
      <c r="BF662">
        <v>0</v>
      </c>
      <c r="BG662">
        <v>0</v>
      </c>
      <c r="BH662">
        <v>0</v>
      </c>
      <c r="BI662" t="e">
        <f t="shared" si="260"/>
        <v>#DIV/0!</v>
      </c>
      <c r="BJ662">
        <v>0</v>
      </c>
      <c r="BK662">
        <v>0</v>
      </c>
      <c r="BL662">
        <v>0</v>
      </c>
      <c r="BM662">
        <v>0</v>
      </c>
      <c r="BN662">
        <v>0</v>
      </c>
      <c r="BO662" t="e">
        <f t="shared" si="261"/>
        <v>#DIV/0!</v>
      </c>
      <c r="BP662">
        <v>0</v>
      </c>
      <c r="BQ662">
        <v>0</v>
      </c>
      <c r="BR662">
        <v>0</v>
      </c>
      <c r="BS662">
        <v>0</v>
      </c>
      <c r="BT662">
        <v>0</v>
      </c>
      <c r="BU662" t="e">
        <f t="shared" si="262"/>
        <v>#DIV/0!</v>
      </c>
      <c r="BV662">
        <v>0</v>
      </c>
    </row>
    <row r="663" spans="2:74">
      <c r="B663" t="s">
        <v>254</v>
      </c>
      <c r="C663">
        <v>0</v>
      </c>
      <c r="D663">
        <v>0</v>
      </c>
      <c r="E663">
        <v>0</v>
      </c>
      <c r="F663">
        <v>0</v>
      </c>
      <c r="G663" t="e">
        <f t="shared" si="251"/>
        <v>#DIV/0!</v>
      </c>
      <c r="H663">
        <v>0</v>
      </c>
      <c r="I663">
        <v>0</v>
      </c>
      <c r="J663">
        <v>0</v>
      </c>
      <c r="K663">
        <v>0</v>
      </c>
      <c r="L663">
        <v>0</v>
      </c>
      <c r="M663" t="e">
        <f t="shared" si="252"/>
        <v>#DIV/0!</v>
      </c>
      <c r="N663">
        <v>0</v>
      </c>
      <c r="O663">
        <v>0</v>
      </c>
      <c r="P663">
        <v>0</v>
      </c>
      <c r="Q663">
        <v>0</v>
      </c>
      <c r="R663">
        <v>0</v>
      </c>
      <c r="S663" t="e">
        <f t="shared" si="253"/>
        <v>#DIV/0!</v>
      </c>
      <c r="T663">
        <v>0</v>
      </c>
      <c r="U663">
        <v>0</v>
      </c>
      <c r="V663">
        <v>0</v>
      </c>
      <c r="W663">
        <v>0</v>
      </c>
      <c r="X663">
        <v>0</v>
      </c>
      <c r="Y663" t="e">
        <f t="shared" si="254"/>
        <v>#DIV/0!</v>
      </c>
      <c r="Z663">
        <v>0</v>
      </c>
      <c r="AA663">
        <v>0</v>
      </c>
      <c r="AB663">
        <v>0</v>
      </c>
      <c r="AC663">
        <v>0</v>
      </c>
      <c r="AD663">
        <v>0</v>
      </c>
      <c r="AE663" t="e">
        <f t="shared" si="255"/>
        <v>#DIV/0!</v>
      </c>
      <c r="AF663">
        <v>0</v>
      </c>
      <c r="AG663">
        <v>0</v>
      </c>
      <c r="AH663">
        <v>0</v>
      </c>
      <c r="AI663">
        <v>0</v>
      </c>
      <c r="AJ663">
        <v>0</v>
      </c>
      <c r="AK663" t="e">
        <f t="shared" si="256"/>
        <v>#DIV/0!</v>
      </c>
      <c r="AL663">
        <v>0</v>
      </c>
      <c r="AM663">
        <v>0</v>
      </c>
      <c r="AN663">
        <v>0</v>
      </c>
      <c r="AO663">
        <v>0</v>
      </c>
      <c r="AP663">
        <v>0</v>
      </c>
      <c r="AQ663" t="e">
        <f t="shared" si="257"/>
        <v>#DIV/0!</v>
      </c>
      <c r="AR663">
        <v>0</v>
      </c>
      <c r="AS663">
        <v>0</v>
      </c>
      <c r="AT663">
        <v>0</v>
      </c>
      <c r="AU663">
        <v>0</v>
      </c>
      <c r="AV663">
        <v>0</v>
      </c>
      <c r="AW663" t="e">
        <f t="shared" si="258"/>
        <v>#DIV/0!</v>
      </c>
      <c r="AX663">
        <v>0</v>
      </c>
      <c r="AY663">
        <v>0</v>
      </c>
      <c r="AZ663">
        <v>0</v>
      </c>
      <c r="BA663">
        <v>0</v>
      </c>
      <c r="BB663">
        <v>0</v>
      </c>
      <c r="BC663" t="e">
        <f t="shared" si="259"/>
        <v>#DIV/0!</v>
      </c>
      <c r="BD663">
        <v>0</v>
      </c>
      <c r="BE663">
        <v>0</v>
      </c>
      <c r="BF663">
        <v>0</v>
      </c>
      <c r="BG663">
        <v>0</v>
      </c>
      <c r="BH663">
        <v>0</v>
      </c>
      <c r="BI663" t="e">
        <f t="shared" si="260"/>
        <v>#DIV/0!</v>
      </c>
      <c r="BJ663">
        <v>0</v>
      </c>
      <c r="BK663">
        <v>0</v>
      </c>
      <c r="BL663">
        <v>0</v>
      </c>
      <c r="BM663">
        <v>0</v>
      </c>
      <c r="BN663">
        <v>0</v>
      </c>
      <c r="BO663" t="e">
        <f t="shared" si="261"/>
        <v>#DIV/0!</v>
      </c>
      <c r="BP663">
        <v>0</v>
      </c>
      <c r="BQ663">
        <v>0</v>
      </c>
      <c r="BR663">
        <v>0</v>
      </c>
      <c r="BS663">
        <v>0</v>
      </c>
      <c r="BT663">
        <v>0</v>
      </c>
      <c r="BU663" t="e">
        <f t="shared" si="262"/>
        <v>#DIV/0!</v>
      </c>
      <c r="BV663">
        <v>0</v>
      </c>
    </row>
    <row r="664" spans="2:74">
      <c r="B664" t="s">
        <v>774</v>
      </c>
      <c r="C664">
        <v>0</v>
      </c>
      <c r="D664">
        <v>0</v>
      </c>
      <c r="E664">
        <v>0</v>
      </c>
      <c r="F664">
        <v>0</v>
      </c>
      <c r="G664" t="e">
        <f t="shared" si="251"/>
        <v>#DIV/0!</v>
      </c>
      <c r="H664">
        <v>0</v>
      </c>
      <c r="I664">
        <v>0</v>
      </c>
      <c r="J664">
        <v>0</v>
      </c>
      <c r="K664">
        <v>0</v>
      </c>
      <c r="L664">
        <v>0</v>
      </c>
      <c r="M664" t="e">
        <f t="shared" si="252"/>
        <v>#DIV/0!</v>
      </c>
      <c r="N664">
        <v>0</v>
      </c>
      <c r="O664">
        <v>0</v>
      </c>
      <c r="P664">
        <v>0</v>
      </c>
      <c r="Q664">
        <v>0</v>
      </c>
      <c r="R664">
        <v>0</v>
      </c>
      <c r="S664" t="e">
        <f t="shared" si="253"/>
        <v>#DIV/0!</v>
      </c>
      <c r="T664">
        <v>0</v>
      </c>
      <c r="U664">
        <v>0</v>
      </c>
      <c r="V664">
        <v>0</v>
      </c>
      <c r="W664">
        <v>0</v>
      </c>
      <c r="X664">
        <v>0</v>
      </c>
      <c r="Y664" t="e">
        <f t="shared" si="254"/>
        <v>#DIV/0!</v>
      </c>
      <c r="Z664">
        <v>0</v>
      </c>
      <c r="AA664">
        <v>0</v>
      </c>
      <c r="AB664">
        <v>0</v>
      </c>
      <c r="AC664">
        <v>0</v>
      </c>
      <c r="AD664">
        <v>0</v>
      </c>
      <c r="AE664" t="e">
        <f t="shared" si="255"/>
        <v>#DIV/0!</v>
      </c>
      <c r="AF664">
        <v>0</v>
      </c>
      <c r="AG664">
        <v>0</v>
      </c>
      <c r="AH664">
        <v>0</v>
      </c>
      <c r="AI664">
        <v>0</v>
      </c>
      <c r="AJ664">
        <v>0</v>
      </c>
      <c r="AK664" t="e">
        <f t="shared" si="256"/>
        <v>#DIV/0!</v>
      </c>
      <c r="AL664">
        <v>0</v>
      </c>
      <c r="AM664">
        <v>0</v>
      </c>
      <c r="AN664">
        <v>0</v>
      </c>
      <c r="AO664">
        <v>0</v>
      </c>
      <c r="AP664">
        <v>0</v>
      </c>
      <c r="AQ664" t="e">
        <f t="shared" si="257"/>
        <v>#DIV/0!</v>
      </c>
      <c r="AR664">
        <v>0</v>
      </c>
      <c r="AS664">
        <v>0</v>
      </c>
      <c r="AT664">
        <v>0</v>
      </c>
      <c r="AU664">
        <v>0</v>
      </c>
      <c r="AV664">
        <v>0</v>
      </c>
      <c r="AW664" t="e">
        <f t="shared" si="258"/>
        <v>#DIV/0!</v>
      </c>
      <c r="AX664">
        <v>0</v>
      </c>
      <c r="AY664">
        <v>0</v>
      </c>
      <c r="AZ664">
        <v>0</v>
      </c>
      <c r="BA664">
        <v>0</v>
      </c>
      <c r="BB664">
        <v>0</v>
      </c>
      <c r="BC664" t="e">
        <f t="shared" si="259"/>
        <v>#DIV/0!</v>
      </c>
      <c r="BD664">
        <v>0</v>
      </c>
      <c r="BE664">
        <v>0</v>
      </c>
      <c r="BF664">
        <v>0</v>
      </c>
      <c r="BG664">
        <v>0</v>
      </c>
      <c r="BH664">
        <v>0</v>
      </c>
      <c r="BI664" t="e">
        <f t="shared" si="260"/>
        <v>#DIV/0!</v>
      </c>
      <c r="BJ664">
        <v>0</v>
      </c>
      <c r="BK664">
        <v>0</v>
      </c>
      <c r="BL664">
        <v>0</v>
      </c>
      <c r="BM664">
        <v>0</v>
      </c>
      <c r="BN664">
        <v>0</v>
      </c>
      <c r="BO664" t="e">
        <f t="shared" si="261"/>
        <v>#DIV/0!</v>
      </c>
      <c r="BP664">
        <v>0</v>
      </c>
      <c r="BQ664">
        <v>0</v>
      </c>
      <c r="BR664">
        <v>0</v>
      </c>
      <c r="BS664">
        <v>0</v>
      </c>
      <c r="BT664">
        <v>0</v>
      </c>
      <c r="BU664" t="e">
        <f t="shared" si="262"/>
        <v>#DIV/0!</v>
      </c>
      <c r="BV664">
        <v>0</v>
      </c>
    </row>
    <row r="665" spans="2:74">
      <c r="B665" t="s">
        <v>255</v>
      </c>
      <c r="C665">
        <v>0</v>
      </c>
      <c r="D665">
        <v>0</v>
      </c>
      <c r="E665">
        <v>0</v>
      </c>
      <c r="F665">
        <v>0</v>
      </c>
      <c r="G665" t="e">
        <f t="shared" si="251"/>
        <v>#DIV/0!</v>
      </c>
      <c r="H665">
        <v>0</v>
      </c>
      <c r="I665">
        <v>0</v>
      </c>
      <c r="J665">
        <v>0</v>
      </c>
      <c r="K665">
        <v>0</v>
      </c>
      <c r="L665">
        <v>0</v>
      </c>
      <c r="M665" t="e">
        <f t="shared" si="252"/>
        <v>#DIV/0!</v>
      </c>
      <c r="N665">
        <v>0</v>
      </c>
      <c r="O665">
        <v>0</v>
      </c>
      <c r="P665">
        <v>0</v>
      </c>
      <c r="Q665">
        <v>0</v>
      </c>
      <c r="R665">
        <v>0</v>
      </c>
      <c r="S665" t="e">
        <f t="shared" si="253"/>
        <v>#DIV/0!</v>
      </c>
      <c r="T665">
        <v>0</v>
      </c>
      <c r="U665">
        <v>0</v>
      </c>
      <c r="V665">
        <v>0</v>
      </c>
      <c r="W665">
        <v>0</v>
      </c>
      <c r="X665">
        <v>0</v>
      </c>
      <c r="Y665" t="e">
        <f t="shared" si="254"/>
        <v>#DIV/0!</v>
      </c>
      <c r="Z665">
        <v>0</v>
      </c>
      <c r="AA665">
        <v>0</v>
      </c>
      <c r="AB665">
        <v>0</v>
      </c>
      <c r="AC665">
        <v>0</v>
      </c>
      <c r="AD665">
        <v>0</v>
      </c>
      <c r="AE665" t="e">
        <f t="shared" si="255"/>
        <v>#DIV/0!</v>
      </c>
      <c r="AF665">
        <v>0</v>
      </c>
      <c r="AG665">
        <v>0</v>
      </c>
      <c r="AH665">
        <v>0</v>
      </c>
      <c r="AI665">
        <v>0</v>
      </c>
      <c r="AJ665">
        <v>0</v>
      </c>
      <c r="AK665" t="e">
        <f t="shared" si="256"/>
        <v>#DIV/0!</v>
      </c>
      <c r="AL665">
        <v>0</v>
      </c>
      <c r="AM665">
        <v>0</v>
      </c>
      <c r="AN665">
        <v>0</v>
      </c>
      <c r="AO665">
        <v>0</v>
      </c>
      <c r="AP665">
        <v>0</v>
      </c>
      <c r="AQ665" t="e">
        <f t="shared" si="257"/>
        <v>#DIV/0!</v>
      </c>
      <c r="AR665">
        <v>0</v>
      </c>
      <c r="AS665">
        <v>0</v>
      </c>
      <c r="AT665">
        <v>0</v>
      </c>
      <c r="AU665">
        <v>0</v>
      </c>
      <c r="AV665">
        <v>0</v>
      </c>
      <c r="AW665" t="e">
        <f t="shared" si="258"/>
        <v>#DIV/0!</v>
      </c>
      <c r="AX665">
        <v>0</v>
      </c>
      <c r="AY665">
        <v>0</v>
      </c>
      <c r="AZ665">
        <v>0</v>
      </c>
      <c r="BA665">
        <v>0</v>
      </c>
      <c r="BB665">
        <v>0</v>
      </c>
      <c r="BC665" t="e">
        <f t="shared" si="259"/>
        <v>#DIV/0!</v>
      </c>
      <c r="BD665">
        <v>0</v>
      </c>
      <c r="BE665">
        <v>0</v>
      </c>
      <c r="BF665">
        <v>0</v>
      </c>
      <c r="BG665">
        <v>0</v>
      </c>
      <c r="BH665">
        <v>0</v>
      </c>
      <c r="BI665" t="e">
        <f t="shared" si="260"/>
        <v>#DIV/0!</v>
      </c>
      <c r="BJ665">
        <v>0</v>
      </c>
      <c r="BK665">
        <v>0</v>
      </c>
      <c r="BL665">
        <v>0</v>
      </c>
      <c r="BM665">
        <v>0</v>
      </c>
      <c r="BN665">
        <v>0</v>
      </c>
      <c r="BO665" t="e">
        <f t="shared" si="261"/>
        <v>#DIV/0!</v>
      </c>
      <c r="BP665">
        <v>0</v>
      </c>
      <c r="BQ665">
        <v>0</v>
      </c>
      <c r="BR665">
        <v>0</v>
      </c>
      <c r="BS665">
        <v>0</v>
      </c>
      <c r="BT665">
        <v>0</v>
      </c>
      <c r="BU665" t="e">
        <f t="shared" si="262"/>
        <v>#DIV/0!</v>
      </c>
      <c r="BV665">
        <v>0</v>
      </c>
    </row>
    <row r="666" spans="2:74">
      <c r="B666" t="s">
        <v>261</v>
      </c>
      <c r="C666">
        <v>0</v>
      </c>
      <c r="D666">
        <v>0</v>
      </c>
      <c r="E666">
        <v>0</v>
      </c>
      <c r="F666">
        <v>0</v>
      </c>
      <c r="G666" t="e">
        <f t="shared" si="251"/>
        <v>#DIV/0!</v>
      </c>
      <c r="H666">
        <v>0</v>
      </c>
      <c r="I666">
        <v>0</v>
      </c>
      <c r="J666">
        <v>0</v>
      </c>
      <c r="K666">
        <v>0</v>
      </c>
      <c r="L666">
        <v>0</v>
      </c>
      <c r="M666" t="e">
        <f t="shared" si="252"/>
        <v>#DIV/0!</v>
      </c>
      <c r="N666">
        <v>0</v>
      </c>
      <c r="O666">
        <v>0</v>
      </c>
      <c r="P666">
        <v>0</v>
      </c>
      <c r="Q666">
        <v>0</v>
      </c>
      <c r="R666">
        <v>0</v>
      </c>
      <c r="S666" t="e">
        <f t="shared" si="253"/>
        <v>#DIV/0!</v>
      </c>
      <c r="T666">
        <v>0</v>
      </c>
      <c r="U666">
        <v>0</v>
      </c>
      <c r="V666">
        <v>0</v>
      </c>
      <c r="W666">
        <v>0</v>
      </c>
      <c r="X666">
        <v>0</v>
      </c>
      <c r="Y666" t="e">
        <f t="shared" si="254"/>
        <v>#DIV/0!</v>
      </c>
      <c r="Z666">
        <v>0</v>
      </c>
      <c r="AA666">
        <v>0</v>
      </c>
      <c r="AB666">
        <v>0</v>
      </c>
      <c r="AC666">
        <v>0</v>
      </c>
      <c r="AD666">
        <v>0</v>
      </c>
      <c r="AE666" t="e">
        <f t="shared" si="255"/>
        <v>#DIV/0!</v>
      </c>
      <c r="AF666">
        <v>0</v>
      </c>
      <c r="AG666">
        <v>0</v>
      </c>
      <c r="AH666">
        <v>0</v>
      </c>
      <c r="AI666">
        <v>0</v>
      </c>
      <c r="AJ666">
        <v>0</v>
      </c>
      <c r="AK666" t="e">
        <f t="shared" si="256"/>
        <v>#DIV/0!</v>
      </c>
      <c r="AL666">
        <v>0</v>
      </c>
      <c r="AM666">
        <v>0</v>
      </c>
      <c r="AN666">
        <v>0</v>
      </c>
      <c r="AO666">
        <v>0</v>
      </c>
      <c r="AP666">
        <v>0</v>
      </c>
      <c r="AQ666" t="e">
        <f t="shared" si="257"/>
        <v>#DIV/0!</v>
      </c>
      <c r="AR666">
        <v>0</v>
      </c>
      <c r="AS666">
        <v>0</v>
      </c>
      <c r="AT666">
        <v>0</v>
      </c>
      <c r="AU666">
        <v>0</v>
      </c>
      <c r="AV666">
        <v>0</v>
      </c>
      <c r="AW666" t="e">
        <f t="shared" si="258"/>
        <v>#DIV/0!</v>
      </c>
      <c r="AX666">
        <v>0</v>
      </c>
      <c r="AY666">
        <v>0</v>
      </c>
      <c r="AZ666">
        <v>0</v>
      </c>
      <c r="BA666">
        <v>0</v>
      </c>
      <c r="BB666">
        <v>0</v>
      </c>
      <c r="BC666" t="e">
        <f t="shared" si="259"/>
        <v>#DIV/0!</v>
      </c>
      <c r="BD666">
        <v>0</v>
      </c>
      <c r="BE666">
        <v>0</v>
      </c>
      <c r="BF666">
        <v>0</v>
      </c>
      <c r="BG666">
        <v>0</v>
      </c>
      <c r="BH666">
        <v>0</v>
      </c>
      <c r="BI666" t="e">
        <f t="shared" si="260"/>
        <v>#DIV/0!</v>
      </c>
      <c r="BJ666">
        <v>0</v>
      </c>
      <c r="BK666">
        <v>0</v>
      </c>
      <c r="BL666">
        <v>0</v>
      </c>
      <c r="BM666">
        <v>0</v>
      </c>
      <c r="BN666">
        <v>0</v>
      </c>
      <c r="BO666" t="e">
        <f t="shared" si="261"/>
        <v>#DIV/0!</v>
      </c>
      <c r="BP666">
        <v>0</v>
      </c>
      <c r="BQ666">
        <v>0</v>
      </c>
      <c r="BR666">
        <v>0</v>
      </c>
      <c r="BS666">
        <v>0</v>
      </c>
      <c r="BT666">
        <v>0</v>
      </c>
      <c r="BU666" t="e">
        <f t="shared" si="262"/>
        <v>#DIV/0!</v>
      </c>
      <c r="BV666">
        <v>0</v>
      </c>
    </row>
    <row r="667" spans="2:74">
      <c r="B667" t="s">
        <v>155</v>
      </c>
      <c r="C667">
        <v>0</v>
      </c>
      <c r="D667">
        <v>0</v>
      </c>
      <c r="E667">
        <v>0</v>
      </c>
      <c r="F667">
        <v>0</v>
      </c>
      <c r="G667" t="e">
        <f t="shared" si="251"/>
        <v>#DIV/0!</v>
      </c>
      <c r="H667">
        <v>0</v>
      </c>
      <c r="I667">
        <v>0</v>
      </c>
      <c r="J667">
        <v>0</v>
      </c>
      <c r="K667">
        <v>0</v>
      </c>
      <c r="L667">
        <v>0</v>
      </c>
      <c r="M667" t="e">
        <f t="shared" si="252"/>
        <v>#DIV/0!</v>
      </c>
      <c r="N667">
        <v>0</v>
      </c>
      <c r="O667">
        <v>0</v>
      </c>
      <c r="P667">
        <v>0</v>
      </c>
      <c r="Q667">
        <v>0</v>
      </c>
      <c r="R667">
        <v>0</v>
      </c>
      <c r="S667" t="e">
        <f t="shared" si="253"/>
        <v>#DIV/0!</v>
      </c>
      <c r="T667">
        <v>0</v>
      </c>
      <c r="U667">
        <v>0</v>
      </c>
      <c r="V667">
        <v>0</v>
      </c>
      <c r="W667">
        <v>0</v>
      </c>
      <c r="X667">
        <v>0</v>
      </c>
      <c r="Y667" t="e">
        <f t="shared" si="254"/>
        <v>#DIV/0!</v>
      </c>
      <c r="Z667">
        <v>0</v>
      </c>
      <c r="AA667">
        <v>0</v>
      </c>
      <c r="AB667">
        <v>0</v>
      </c>
      <c r="AC667">
        <v>0</v>
      </c>
      <c r="AD667">
        <v>0</v>
      </c>
      <c r="AE667" t="e">
        <f t="shared" si="255"/>
        <v>#DIV/0!</v>
      </c>
      <c r="AF667">
        <v>0</v>
      </c>
      <c r="AG667">
        <v>0</v>
      </c>
      <c r="AH667">
        <v>0</v>
      </c>
      <c r="AI667">
        <v>0</v>
      </c>
      <c r="AJ667">
        <v>0</v>
      </c>
      <c r="AK667" t="e">
        <f t="shared" si="256"/>
        <v>#DIV/0!</v>
      </c>
      <c r="AL667">
        <v>0</v>
      </c>
      <c r="AM667">
        <v>0</v>
      </c>
      <c r="AN667">
        <v>0</v>
      </c>
      <c r="AO667">
        <v>0</v>
      </c>
      <c r="AP667">
        <v>0</v>
      </c>
      <c r="AQ667" t="e">
        <f t="shared" si="257"/>
        <v>#DIV/0!</v>
      </c>
      <c r="AR667">
        <v>0</v>
      </c>
      <c r="AS667">
        <v>0</v>
      </c>
      <c r="AT667">
        <v>0</v>
      </c>
      <c r="AU667">
        <v>0</v>
      </c>
      <c r="AV667">
        <v>0</v>
      </c>
      <c r="AW667" t="e">
        <f t="shared" si="258"/>
        <v>#DIV/0!</v>
      </c>
      <c r="AX667">
        <v>0</v>
      </c>
      <c r="AY667">
        <v>0</v>
      </c>
      <c r="AZ667">
        <v>0</v>
      </c>
      <c r="BA667">
        <v>0</v>
      </c>
      <c r="BB667">
        <v>0</v>
      </c>
      <c r="BC667" t="e">
        <f t="shared" si="259"/>
        <v>#DIV/0!</v>
      </c>
      <c r="BD667">
        <v>0</v>
      </c>
      <c r="BE667">
        <v>0</v>
      </c>
      <c r="BF667">
        <v>0</v>
      </c>
      <c r="BG667">
        <v>0</v>
      </c>
      <c r="BH667">
        <v>0</v>
      </c>
      <c r="BI667" t="e">
        <f t="shared" si="260"/>
        <v>#DIV/0!</v>
      </c>
      <c r="BJ667">
        <v>0</v>
      </c>
      <c r="BK667">
        <v>0</v>
      </c>
      <c r="BL667">
        <v>0</v>
      </c>
      <c r="BM667">
        <v>0</v>
      </c>
      <c r="BN667">
        <v>0</v>
      </c>
      <c r="BO667" t="e">
        <f t="shared" si="261"/>
        <v>#DIV/0!</v>
      </c>
      <c r="BP667">
        <v>0</v>
      </c>
      <c r="BQ667">
        <v>0</v>
      </c>
      <c r="BR667">
        <v>0</v>
      </c>
      <c r="BS667">
        <v>0</v>
      </c>
      <c r="BT667">
        <v>0</v>
      </c>
      <c r="BU667" t="e">
        <f t="shared" si="262"/>
        <v>#DIV/0!</v>
      </c>
      <c r="BV667">
        <v>0</v>
      </c>
    </row>
    <row r="668" spans="2:74">
      <c r="B668" t="s">
        <v>166</v>
      </c>
      <c r="C668">
        <v>0</v>
      </c>
      <c r="D668">
        <v>0</v>
      </c>
      <c r="E668">
        <v>0</v>
      </c>
      <c r="F668">
        <v>0</v>
      </c>
      <c r="G668" t="e">
        <f t="shared" si="251"/>
        <v>#DIV/0!</v>
      </c>
      <c r="H668">
        <v>0</v>
      </c>
      <c r="I668">
        <v>0</v>
      </c>
      <c r="J668">
        <v>0</v>
      </c>
      <c r="K668">
        <v>0</v>
      </c>
      <c r="L668">
        <v>0</v>
      </c>
      <c r="M668" t="e">
        <f t="shared" si="252"/>
        <v>#DIV/0!</v>
      </c>
      <c r="N668">
        <v>0</v>
      </c>
      <c r="O668">
        <v>0</v>
      </c>
      <c r="P668">
        <v>0</v>
      </c>
      <c r="Q668">
        <v>0</v>
      </c>
      <c r="R668">
        <v>0</v>
      </c>
      <c r="S668" t="e">
        <f t="shared" si="253"/>
        <v>#DIV/0!</v>
      </c>
      <c r="T668">
        <v>0</v>
      </c>
      <c r="U668">
        <v>0</v>
      </c>
      <c r="V668">
        <v>0</v>
      </c>
      <c r="W668">
        <v>0</v>
      </c>
      <c r="X668">
        <v>0</v>
      </c>
      <c r="Y668" t="e">
        <f t="shared" si="254"/>
        <v>#DIV/0!</v>
      </c>
      <c r="Z668">
        <v>0</v>
      </c>
      <c r="AA668">
        <v>0</v>
      </c>
      <c r="AB668">
        <v>0</v>
      </c>
      <c r="AC668">
        <v>0</v>
      </c>
      <c r="AD668">
        <v>0</v>
      </c>
      <c r="AE668" t="e">
        <f t="shared" si="255"/>
        <v>#DIV/0!</v>
      </c>
      <c r="AF668">
        <v>0</v>
      </c>
      <c r="AG668">
        <v>0</v>
      </c>
      <c r="AH668">
        <v>0</v>
      </c>
      <c r="AI668">
        <v>0</v>
      </c>
      <c r="AJ668">
        <v>0</v>
      </c>
      <c r="AK668" t="e">
        <f t="shared" si="256"/>
        <v>#DIV/0!</v>
      </c>
      <c r="AL668">
        <v>0</v>
      </c>
      <c r="AM668">
        <v>0</v>
      </c>
      <c r="AN668">
        <v>0</v>
      </c>
      <c r="AO668">
        <v>0</v>
      </c>
      <c r="AP668">
        <v>0</v>
      </c>
      <c r="AQ668" t="e">
        <f t="shared" si="257"/>
        <v>#DIV/0!</v>
      </c>
      <c r="AR668">
        <v>0</v>
      </c>
      <c r="AS668">
        <v>0</v>
      </c>
      <c r="AT668">
        <v>0</v>
      </c>
      <c r="AU668">
        <v>0</v>
      </c>
      <c r="AV668">
        <v>0</v>
      </c>
      <c r="AW668" t="e">
        <f t="shared" si="258"/>
        <v>#DIV/0!</v>
      </c>
      <c r="AX668">
        <v>0</v>
      </c>
      <c r="AY668">
        <v>0</v>
      </c>
      <c r="AZ668">
        <v>0</v>
      </c>
      <c r="BA668">
        <v>0</v>
      </c>
      <c r="BB668">
        <v>0</v>
      </c>
      <c r="BC668" t="e">
        <f t="shared" si="259"/>
        <v>#DIV/0!</v>
      </c>
      <c r="BD668">
        <v>0</v>
      </c>
      <c r="BE668">
        <v>0</v>
      </c>
      <c r="BF668">
        <v>0</v>
      </c>
      <c r="BG668">
        <v>0</v>
      </c>
      <c r="BH668">
        <v>0</v>
      </c>
      <c r="BI668" t="e">
        <f t="shared" si="260"/>
        <v>#DIV/0!</v>
      </c>
      <c r="BJ668">
        <v>0</v>
      </c>
      <c r="BK668">
        <v>0</v>
      </c>
      <c r="BL668">
        <v>0</v>
      </c>
      <c r="BM668">
        <v>0</v>
      </c>
      <c r="BN668">
        <v>0</v>
      </c>
      <c r="BO668" t="e">
        <f t="shared" si="261"/>
        <v>#DIV/0!</v>
      </c>
      <c r="BP668">
        <v>0</v>
      </c>
      <c r="BQ668">
        <v>0</v>
      </c>
      <c r="BR668">
        <v>0</v>
      </c>
      <c r="BS668">
        <v>0</v>
      </c>
      <c r="BT668">
        <v>0</v>
      </c>
      <c r="BU668" t="e">
        <f t="shared" si="262"/>
        <v>#DIV/0!</v>
      </c>
      <c r="BV668">
        <v>0</v>
      </c>
    </row>
    <row r="669" spans="2:74">
      <c r="B669" t="s">
        <v>775</v>
      </c>
      <c r="C669">
        <v>0</v>
      </c>
      <c r="D669">
        <v>0</v>
      </c>
      <c r="E669">
        <v>0</v>
      </c>
      <c r="F669">
        <v>0</v>
      </c>
      <c r="G669" t="e">
        <f t="shared" si="251"/>
        <v>#DIV/0!</v>
      </c>
      <c r="H669">
        <v>0</v>
      </c>
      <c r="I669">
        <v>0</v>
      </c>
      <c r="J669">
        <v>0</v>
      </c>
      <c r="K669">
        <v>0</v>
      </c>
      <c r="L669">
        <v>0</v>
      </c>
      <c r="M669" t="e">
        <f t="shared" si="252"/>
        <v>#DIV/0!</v>
      </c>
      <c r="N669">
        <v>0</v>
      </c>
      <c r="O669">
        <v>0</v>
      </c>
      <c r="P669">
        <v>0</v>
      </c>
      <c r="Q669">
        <v>0</v>
      </c>
      <c r="R669">
        <v>0</v>
      </c>
      <c r="S669" t="e">
        <f t="shared" si="253"/>
        <v>#DIV/0!</v>
      </c>
      <c r="T669">
        <v>0</v>
      </c>
      <c r="U669">
        <v>0</v>
      </c>
      <c r="V669">
        <v>0</v>
      </c>
      <c r="W669">
        <v>0</v>
      </c>
      <c r="X669">
        <v>0</v>
      </c>
      <c r="Y669" t="e">
        <f t="shared" si="254"/>
        <v>#DIV/0!</v>
      </c>
      <c r="Z669">
        <v>0</v>
      </c>
      <c r="AA669">
        <v>0</v>
      </c>
      <c r="AB669">
        <v>0</v>
      </c>
      <c r="AC669">
        <v>0</v>
      </c>
      <c r="AD669">
        <v>0</v>
      </c>
      <c r="AE669" t="e">
        <f t="shared" si="255"/>
        <v>#DIV/0!</v>
      </c>
      <c r="AF669">
        <v>0</v>
      </c>
      <c r="AG669">
        <v>0</v>
      </c>
      <c r="AH669">
        <v>0</v>
      </c>
      <c r="AI669">
        <v>0</v>
      </c>
      <c r="AJ669">
        <v>0</v>
      </c>
      <c r="AK669" t="e">
        <f t="shared" si="256"/>
        <v>#DIV/0!</v>
      </c>
      <c r="AL669">
        <v>0</v>
      </c>
      <c r="AM669">
        <v>0</v>
      </c>
      <c r="AN669">
        <v>0</v>
      </c>
      <c r="AO669">
        <v>0</v>
      </c>
      <c r="AP669">
        <v>0</v>
      </c>
      <c r="AQ669" t="e">
        <f t="shared" si="257"/>
        <v>#DIV/0!</v>
      </c>
      <c r="AR669">
        <v>0</v>
      </c>
      <c r="AS669">
        <v>0</v>
      </c>
      <c r="AT669">
        <v>0</v>
      </c>
      <c r="AU669">
        <v>0</v>
      </c>
      <c r="AV669">
        <v>0</v>
      </c>
      <c r="AW669" t="e">
        <f t="shared" si="258"/>
        <v>#DIV/0!</v>
      </c>
      <c r="AX669">
        <v>0</v>
      </c>
      <c r="AY669">
        <v>0</v>
      </c>
      <c r="AZ669">
        <v>0</v>
      </c>
      <c r="BA669">
        <v>0</v>
      </c>
      <c r="BB669">
        <v>0</v>
      </c>
      <c r="BC669" t="e">
        <f t="shared" si="259"/>
        <v>#DIV/0!</v>
      </c>
      <c r="BD669">
        <v>0</v>
      </c>
      <c r="BE669">
        <v>0</v>
      </c>
      <c r="BF669">
        <v>0</v>
      </c>
      <c r="BG669">
        <v>0</v>
      </c>
      <c r="BH669">
        <v>0</v>
      </c>
      <c r="BI669" t="e">
        <f t="shared" si="260"/>
        <v>#DIV/0!</v>
      </c>
      <c r="BJ669">
        <v>0</v>
      </c>
      <c r="BK669">
        <v>0</v>
      </c>
      <c r="BL669">
        <v>0</v>
      </c>
      <c r="BM669">
        <v>0</v>
      </c>
      <c r="BN669">
        <v>0</v>
      </c>
      <c r="BO669" t="e">
        <f t="shared" si="261"/>
        <v>#DIV/0!</v>
      </c>
      <c r="BP669">
        <v>0</v>
      </c>
      <c r="BQ669">
        <v>0</v>
      </c>
      <c r="BR669">
        <v>0</v>
      </c>
      <c r="BS669">
        <v>0</v>
      </c>
      <c r="BT669">
        <v>0</v>
      </c>
      <c r="BU669" t="e">
        <f t="shared" si="262"/>
        <v>#DIV/0!</v>
      </c>
      <c r="BV669">
        <v>0</v>
      </c>
    </row>
    <row r="670" spans="2:74">
      <c r="B670" t="s">
        <v>171</v>
      </c>
      <c r="C670">
        <v>0</v>
      </c>
      <c r="D670">
        <v>0</v>
      </c>
      <c r="E670">
        <v>0</v>
      </c>
      <c r="F670">
        <v>0</v>
      </c>
      <c r="G670" t="e">
        <f t="shared" si="251"/>
        <v>#DIV/0!</v>
      </c>
      <c r="H670">
        <v>0</v>
      </c>
      <c r="I670">
        <v>0</v>
      </c>
      <c r="J670">
        <v>0</v>
      </c>
      <c r="K670">
        <v>0</v>
      </c>
      <c r="L670">
        <v>0</v>
      </c>
      <c r="M670" t="e">
        <f t="shared" si="252"/>
        <v>#DIV/0!</v>
      </c>
      <c r="N670">
        <v>0</v>
      </c>
      <c r="O670">
        <v>0</v>
      </c>
      <c r="P670">
        <v>0</v>
      </c>
      <c r="Q670">
        <v>0</v>
      </c>
      <c r="R670">
        <v>0</v>
      </c>
      <c r="S670" t="e">
        <f t="shared" si="253"/>
        <v>#DIV/0!</v>
      </c>
      <c r="T670">
        <v>0</v>
      </c>
      <c r="U670">
        <v>0</v>
      </c>
      <c r="V670">
        <v>0</v>
      </c>
      <c r="W670">
        <v>0</v>
      </c>
      <c r="X670">
        <v>0</v>
      </c>
      <c r="Y670" t="e">
        <f t="shared" si="254"/>
        <v>#DIV/0!</v>
      </c>
      <c r="Z670">
        <v>0</v>
      </c>
      <c r="AA670">
        <v>0</v>
      </c>
      <c r="AB670">
        <v>0</v>
      </c>
      <c r="AC670">
        <v>0</v>
      </c>
      <c r="AD670">
        <v>0</v>
      </c>
      <c r="AE670" t="e">
        <f t="shared" si="255"/>
        <v>#DIV/0!</v>
      </c>
      <c r="AF670">
        <v>0</v>
      </c>
      <c r="AG670">
        <v>0</v>
      </c>
      <c r="AH670">
        <v>0</v>
      </c>
      <c r="AI670">
        <v>0</v>
      </c>
      <c r="AJ670">
        <v>0</v>
      </c>
      <c r="AK670" t="e">
        <f t="shared" si="256"/>
        <v>#DIV/0!</v>
      </c>
      <c r="AL670">
        <v>0</v>
      </c>
      <c r="AM670">
        <v>0</v>
      </c>
      <c r="AN670">
        <v>0</v>
      </c>
      <c r="AO670">
        <v>0</v>
      </c>
      <c r="AP670">
        <v>0</v>
      </c>
      <c r="AQ670" t="e">
        <f t="shared" si="257"/>
        <v>#DIV/0!</v>
      </c>
      <c r="AR670">
        <v>0</v>
      </c>
      <c r="AS670">
        <v>0</v>
      </c>
      <c r="AT670">
        <v>0</v>
      </c>
      <c r="AU670">
        <v>0</v>
      </c>
      <c r="AV670">
        <v>0</v>
      </c>
      <c r="AW670" t="e">
        <f t="shared" si="258"/>
        <v>#DIV/0!</v>
      </c>
      <c r="AX670">
        <v>0</v>
      </c>
      <c r="AY670">
        <v>0</v>
      </c>
      <c r="AZ670">
        <v>0</v>
      </c>
      <c r="BA670">
        <v>0</v>
      </c>
      <c r="BB670">
        <v>0</v>
      </c>
      <c r="BC670" t="e">
        <f t="shared" si="259"/>
        <v>#DIV/0!</v>
      </c>
      <c r="BD670">
        <v>0</v>
      </c>
      <c r="BE670">
        <v>0</v>
      </c>
      <c r="BF670">
        <v>0</v>
      </c>
      <c r="BG670">
        <v>0</v>
      </c>
      <c r="BH670">
        <v>0</v>
      </c>
      <c r="BI670" t="e">
        <f t="shared" si="260"/>
        <v>#DIV/0!</v>
      </c>
      <c r="BJ670">
        <v>0</v>
      </c>
      <c r="BK670">
        <v>0</v>
      </c>
      <c r="BL670">
        <v>0</v>
      </c>
      <c r="BM670">
        <v>0</v>
      </c>
      <c r="BN670">
        <v>0</v>
      </c>
      <c r="BO670" t="e">
        <f t="shared" si="261"/>
        <v>#DIV/0!</v>
      </c>
      <c r="BP670">
        <v>0</v>
      </c>
      <c r="BQ670">
        <v>0</v>
      </c>
      <c r="BR670">
        <v>0</v>
      </c>
      <c r="BS670">
        <v>0</v>
      </c>
      <c r="BT670">
        <v>0</v>
      </c>
      <c r="BU670" t="e">
        <f t="shared" si="262"/>
        <v>#DIV/0!</v>
      </c>
      <c r="BV670">
        <v>0</v>
      </c>
    </row>
    <row r="671" spans="2:74">
      <c r="B671" t="s">
        <v>168</v>
      </c>
      <c r="C671">
        <v>0</v>
      </c>
      <c r="D671">
        <v>0</v>
      </c>
      <c r="E671">
        <v>0</v>
      </c>
      <c r="F671">
        <v>0</v>
      </c>
      <c r="G671" t="e">
        <f t="shared" si="251"/>
        <v>#DIV/0!</v>
      </c>
      <c r="H671">
        <v>0</v>
      </c>
      <c r="I671">
        <v>0</v>
      </c>
      <c r="J671">
        <v>0</v>
      </c>
      <c r="K671">
        <v>0</v>
      </c>
      <c r="L671">
        <v>0</v>
      </c>
      <c r="M671" t="e">
        <f t="shared" si="252"/>
        <v>#DIV/0!</v>
      </c>
      <c r="N671">
        <v>0</v>
      </c>
      <c r="O671">
        <v>0</v>
      </c>
      <c r="P671">
        <v>0</v>
      </c>
      <c r="Q671">
        <v>0</v>
      </c>
      <c r="R671">
        <v>0</v>
      </c>
      <c r="S671" t="e">
        <f t="shared" si="253"/>
        <v>#DIV/0!</v>
      </c>
      <c r="T671">
        <v>0</v>
      </c>
      <c r="U671">
        <v>0</v>
      </c>
      <c r="V671">
        <v>0</v>
      </c>
      <c r="W671">
        <v>0</v>
      </c>
      <c r="X671">
        <v>0</v>
      </c>
      <c r="Y671" t="e">
        <f t="shared" si="254"/>
        <v>#DIV/0!</v>
      </c>
      <c r="Z671">
        <v>0</v>
      </c>
      <c r="AA671">
        <v>0</v>
      </c>
      <c r="AB671">
        <v>0</v>
      </c>
      <c r="AC671">
        <v>0</v>
      </c>
      <c r="AD671">
        <v>0</v>
      </c>
      <c r="AE671" t="e">
        <f t="shared" si="255"/>
        <v>#DIV/0!</v>
      </c>
      <c r="AF671">
        <v>0</v>
      </c>
      <c r="AG671">
        <v>0</v>
      </c>
      <c r="AH671">
        <v>0</v>
      </c>
      <c r="AI671">
        <v>0</v>
      </c>
      <c r="AJ671">
        <v>0</v>
      </c>
      <c r="AK671" t="e">
        <f t="shared" si="256"/>
        <v>#DIV/0!</v>
      </c>
      <c r="AL671">
        <v>0</v>
      </c>
      <c r="AM671">
        <v>0</v>
      </c>
      <c r="AN671">
        <v>0</v>
      </c>
      <c r="AO671">
        <v>0</v>
      </c>
      <c r="AP671">
        <v>0</v>
      </c>
      <c r="AQ671" t="e">
        <f t="shared" si="257"/>
        <v>#DIV/0!</v>
      </c>
      <c r="AR671">
        <v>0</v>
      </c>
      <c r="AS671">
        <v>0</v>
      </c>
      <c r="AT671">
        <v>0</v>
      </c>
      <c r="AU671">
        <v>0</v>
      </c>
      <c r="AV671">
        <v>0</v>
      </c>
      <c r="AW671" t="e">
        <f t="shared" si="258"/>
        <v>#DIV/0!</v>
      </c>
      <c r="AX671">
        <v>0</v>
      </c>
      <c r="AY671">
        <v>0</v>
      </c>
      <c r="AZ671">
        <v>0</v>
      </c>
      <c r="BA671">
        <v>0</v>
      </c>
      <c r="BB671">
        <v>0</v>
      </c>
      <c r="BC671" t="e">
        <f t="shared" si="259"/>
        <v>#DIV/0!</v>
      </c>
      <c r="BD671">
        <v>0</v>
      </c>
      <c r="BE671">
        <v>0</v>
      </c>
      <c r="BF671">
        <v>0</v>
      </c>
      <c r="BG671">
        <v>0</v>
      </c>
      <c r="BH671">
        <v>0</v>
      </c>
      <c r="BI671" t="e">
        <f t="shared" si="260"/>
        <v>#DIV/0!</v>
      </c>
      <c r="BJ671">
        <v>0</v>
      </c>
      <c r="BK671">
        <v>0</v>
      </c>
      <c r="BL671">
        <v>0</v>
      </c>
      <c r="BM671">
        <v>0</v>
      </c>
      <c r="BN671">
        <v>0</v>
      </c>
      <c r="BO671" t="e">
        <f t="shared" si="261"/>
        <v>#DIV/0!</v>
      </c>
      <c r="BP671">
        <v>0</v>
      </c>
      <c r="BQ671">
        <v>0</v>
      </c>
      <c r="BR671">
        <v>0</v>
      </c>
      <c r="BS671">
        <v>0</v>
      </c>
      <c r="BT671">
        <v>0</v>
      </c>
      <c r="BU671" t="e">
        <f t="shared" si="262"/>
        <v>#DIV/0!</v>
      </c>
      <c r="BV671">
        <v>0</v>
      </c>
    </row>
    <row r="672" spans="2:74">
      <c r="B672" t="s">
        <v>264</v>
      </c>
      <c r="C672">
        <v>0</v>
      </c>
      <c r="D672">
        <v>0</v>
      </c>
      <c r="E672">
        <v>0</v>
      </c>
      <c r="F672">
        <v>0</v>
      </c>
      <c r="G672" t="e">
        <f t="shared" si="251"/>
        <v>#DIV/0!</v>
      </c>
      <c r="H672">
        <v>0</v>
      </c>
      <c r="I672">
        <v>0</v>
      </c>
      <c r="J672">
        <v>0</v>
      </c>
      <c r="K672">
        <v>0</v>
      </c>
      <c r="L672">
        <v>0</v>
      </c>
      <c r="M672" t="e">
        <f t="shared" si="252"/>
        <v>#DIV/0!</v>
      </c>
      <c r="N672">
        <v>0</v>
      </c>
      <c r="O672">
        <v>0</v>
      </c>
      <c r="P672">
        <v>0</v>
      </c>
      <c r="Q672">
        <v>0</v>
      </c>
      <c r="R672">
        <v>0</v>
      </c>
      <c r="S672" t="e">
        <f t="shared" si="253"/>
        <v>#DIV/0!</v>
      </c>
      <c r="T672">
        <v>0</v>
      </c>
      <c r="U672">
        <v>0</v>
      </c>
      <c r="V672">
        <v>0</v>
      </c>
      <c r="W672">
        <v>0</v>
      </c>
      <c r="X672">
        <v>0</v>
      </c>
      <c r="Y672" t="e">
        <f t="shared" si="254"/>
        <v>#DIV/0!</v>
      </c>
      <c r="Z672">
        <v>0</v>
      </c>
      <c r="AA672">
        <v>0</v>
      </c>
      <c r="AB672">
        <v>0</v>
      </c>
      <c r="AC672">
        <v>0</v>
      </c>
      <c r="AD672">
        <v>0</v>
      </c>
      <c r="AE672" t="e">
        <f t="shared" si="255"/>
        <v>#DIV/0!</v>
      </c>
      <c r="AF672">
        <v>0</v>
      </c>
      <c r="AG672">
        <v>0</v>
      </c>
      <c r="AH672">
        <v>0</v>
      </c>
      <c r="AI672">
        <v>0</v>
      </c>
      <c r="AJ672">
        <v>0</v>
      </c>
      <c r="AK672" t="e">
        <f t="shared" si="256"/>
        <v>#DIV/0!</v>
      </c>
      <c r="AL672">
        <v>0</v>
      </c>
      <c r="AM672">
        <v>0</v>
      </c>
      <c r="AN672">
        <v>0</v>
      </c>
      <c r="AO672">
        <v>0</v>
      </c>
      <c r="AP672">
        <v>0</v>
      </c>
      <c r="AQ672" t="e">
        <f t="shared" si="257"/>
        <v>#DIV/0!</v>
      </c>
      <c r="AR672">
        <v>0</v>
      </c>
      <c r="AS672">
        <v>0</v>
      </c>
      <c r="AT672">
        <v>0</v>
      </c>
      <c r="AU672">
        <v>0</v>
      </c>
      <c r="AV672">
        <v>0</v>
      </c>
      <c r="AW672" t="e">
        <f t="shared" si="258"/>
        <v>#DIV/0!</v>
      </c>
      <c r="AX672">
        <v>0</v>
      </c>
      <c r="AY672">
        <v>0</v>
      </c>
      <c r="AZ672">
        <v>0</v>
      </c>
      <c r="BA672">
        <v>0</v>
      </c>
      <c r="BB672">
        <v>0</v>
      </c>
      <c r="BC672" t="e">
        <f t="shared" si="259"/>
        <v>#DIV/0!</v>
      </c>
      <c r="BD672">
        <v>0</v>
      </c>
      <c r="BE672">
        <v>0</v>
      </c>
      <c r="BF672">
        <v>0</v>
      </c>
      <c r="BG672">
        <v>0</v>
      </c>
      <c r="BH672">
        <v>0</v>
      </c>
      <c r="BI672" t="e">
        <f t="shared" si="260"/>
        <v>#DIV/0!</v>
      </c>
      <c r="BJ672">
        <v>0</v>
      </c>
      <c r="BK672">
        <v>0</v>
      </c>
      <c r="BL672">
        <v>0</v>
      </c>
      <c r="BM672">
        <v>0</v>
      </c>
      <c r="BN672">
        <v>0</v>
      </c>
      <c r="BO672" t="e">
        <f t="shared" si="261"/>
        <v>#DIV/0!</v>
      </c>
      <c r="BP672">
        <v>0</v>
      </c>
      <c r="BQ672">
        <v>0</v>
      </c>
      <c r="BR672">
        <v>0</v>
      </c>
      <c r="BS672">
        <v>0</v>
      </c>
      <c r="BT672">
        <v>0</v>
      </c>
      <c r="BU672" t="e">
        <f t="shared" si="262"/>
        <v>#DIV/0!</v>
      </c>
      <c r="BV672">
        <v>0</v>
      </c>
    </row>
    <row r="673" spans="2:74">
      <c r="B673" t="s">
        <v>776</v>
      </c>
      <c r="C673">
        <v>0</v>
      </c>
      <c r="D673">
        <v>0</v>
      </c>
      <c r="E673">
        <v>0</v>
      </c>
      <c r="F673">
        <v>0</v>
      </c>
      <c r="G673" t="e">
        <f t="shared" si="251"/>
        <v>#DIV/0!</v>
      </c>
      <c r="H673">
        <v>0</v>
      </c>
      <c r="I673">
        <v>0</v>
      </c>
      <c r="J673">
        <v>0</v>
      </c>
      <c r="K673">
        <v>0</v>
      </c>
      <c r="L673">
        <v>0</v>
      </c>
      <c r="M673" t="e">
        <f t="shared" si="252"/>
        <v>#DIV/0!</v>
      </c>
      <c r="N673">
        <v>0</v>
      </c>
      <c r="O673">
        <v>0</v>
      </c>
      <c r="P673">
        <v>0</v>
      </c>
      <c r="Q673">
        <v>0</v>
      </c>
      <c r="R673">
        <v>0</v>
      </c>
      <c r="S673" t="e">
        <f t="shared" si="253"/>
        <v>#DIV/0!</v>
      </c>
      <c r="T673">
        <v>0</v>
      </c>
      <c r="U673">
        <v>0</v>
      </c>
      <c r="V673">
        <v>0</v>
      </c>
      <c r="W673">
        <v>0</v>
      </c>
      <c r="X673">
        <v>0</v>
      </c>
      <c r="Y673" t="e">
        <f t="shared" si="254"/>
        <v>#DIV/0!</v>
      </c>
      <c r="Z673">
        <v>0</v>
      </c>
      <c r="AA673">
        <v>0</v>
      </c>
      <c r="AB673">
        <v>0</v>
      </c>
      <c r="AC673">
        <v>0</v>
      </c>
      <c r="AD673">
        <v>0</v>
      </c>
      <c r="AE673" t="e">
        <f t="shared" si="255"/>
        <v>#DIV/0!</v>
      </c>
      <c r="AF673">
        <v>0</v>
      </c>
      <c r="AG673">
        <v>0</v>
      </c>
      <c r="AH673">
        <v>0</v>
      </c>
      <c r="AI673">
        <v>0</v>
      </c>
      <c r="AJ673">
        <v>0</v>
      </c>
      <c r="AK673" t="e">
        <f t="shared" si="256"/>
        <v>#DIV/0!</v>
      </c>
      <c r="AL673">
        <v>0</v>
      </c>
      <c r="AM673">
        <v>0</v>
      </c>
      <c r="AN673">
        <v>0</v>
      </c>
      <c r="AO673">
        <v>0</v>
      </c>
      <c r="AP673">
        <v>0</v>
      </c>
      <c r="AQ673" t="e">
        <f t="shared" si="257"/>
        <v>#DIV/0!</v>
      </c>
      <c r="AR673">
        <v>0</v>
      </c>
      <c r="AS673">
        <v>0</v>
      </c>
      <c r="AT673">
        <v>0</v>
      </c>
      <c r="AU673">
        <v>0</v>
      </c>
      <c r="AV673">
        <v>0</v>
      </c>
      <c r="AW673" t="e">
        <f t="shared" si="258"/>
        <v>#DIV/0!</v>
      </c>
      <c r="AX673">
        <v>0</v>
      </c>
      <c r="AY673">
        <v>0</v>
      </c>
      <c r="AZ673">
        <v>0</v>
      </c>
      <c r="BA673">
        <v>0</v>
      </c>
      <c r="BB673">
        <v>0</v>
      </c>
      <c r="BC673" t="e">
        <f t="shared" si="259"/>
        <v>#DIV/0!</v>
      </c>
      <c r="BD673">
        <v>0</v>
      </c>
      <c r="BE673">
        <v>0</v>
      </c>
      <c r="BF673">
        <v>0</v>
      </c>
      <c r="BG673">
        <v>0</v>
      </c>
      <c r="BH673">
        <v>0</v>
      </c>
      <c r="BI673" t="e">
        <f t="shared" si="260"/>
        <v>#DIV/0!</v>
      </c>
      <c r="BJ673">
        <v>0</v>
      </c>
      <c r="BK673">
        <v>0</v>
      </c>
      <c r="BL673">
        <v>0</v>
      </c>
      <c r="BM673">
        <v>0</v>
      </c>
      <c r="BN673">
        <v>0</v>
      </c>
      <c r="BO673" t="e">
        <f t="shared" si="261"/>
        <v>#DIV/0!</v>
      </c>
      <c r="BP673">
        <v>0</v>
      </c>
      <c r="BQ673">
        <v>0</v>
      </c>
      <c r="BR673">
        <v>0</v>
      </c>
      <c r="BS673">
        <v>0</v>
      </c>
      <c r="BT673">
        <v>0</v>
      </c>
      <c r="BU673" t="e">
        <f t="shared" si="262"/>
        <v>#DIV/0!</v>
      </c>
      <c r="BV673">
        <v>0</v>
      </c>
    </row>
    <row r="674" spans="2:74">
      <c r="B674" t="s">
        <v>207</v>
      </c>
      <c r="C674">
        <v>0</v>
      </c>
      <c r="D674">
        <v>0</v>
      </c>
      <c r="E674">
        <v>0</v>
      </c>
      <c r="F674">
        <v>0</v>
      </c>
      <c r="G674" t="e">
        <f t="shared" si="251"/>
        <v>#DIV/0!</v>
      </c>
      <c r="H674">
        <v>0</v>
      </c>
      <c r="I674">
        <v>0</v>
      </c>
      <c r="J674">
        <v>0</v>
      </c>
      <c r="K674">
        <v>0</v>
      </c>
      <c r="L674">
        <v>0</v>
      </c>
      <c r="M674" t="e">
        <f t="shared" si="252"/>
        <v>#DIV/0!</v>
      </c>
      <c r="N674">
        <v>0</v>
      </c>
      <c r="O674">
        <v>0</v>
      </c>
      <c r="P674">
        <v>0</v>
      </c>
      <c r="Q674">
        <v>0</v>
      </c>
      <c r="R674">
        <v>0</v>
      </c>
      <c r="S674" t="e">
        <f t="shared" si="253"/>
        <v>#DIV/0!</v>
      </c>
      <c r="T674">
        <v>0</v>
      </c>
      <c r="U674">
        <v>0</v>
      </c>
      <c r="V674">
        <v>0</v>
      </c>
      <c r="W674">
        <v>0</v>
      </c>
      <c r="X674">
        <v>0</v>
      </c>
      <c r="Y674" t="e">
        <f t="shared" si="254"/>
        <v>#DIV/0!</v>
      </c>
      <c r="Z674">
        <v>0</v>
      </c>
      <c r="AA674">
        <v>0</v>
      </c>
      <c r="AB674">
        <v>0</v>
      </c>
      <c r="AC674">
        <v>0</v>
      </c>
      <c r="AD674">
        <v>0</v>
      </c>
      <c r="AE674" t="e">
        <f t="shared" si="255"/>
        <v>#DIV/0!</v>
      </c>
      <c r="AF674">
        <v>0</v>
      </c>
      <c r="AG674">
        <v>0</v>
      </c>
      <c r="AH674">
        <v>0</v>
      </c>
      <c r="AI674">
        <v>0</v>
      </c>
      <c r="AJ674">
        <v>0</v>
      </c>
      <c r="AK674" t="e">
        <f t="shared" si="256"/>
        <v>#DIV/0!</v>
      </c>
      <c r="AL674">
        <v>0</v>
      </c>
      <c r="AM674">
        <v>0</v>
      </c>
      <c r="AN674">
        <v>0</v>
      </c>
      <c r="AO674">
        <v>0</v>
      </c>
      <c r="AP674">
        <v>0</v>
      </c>
      <c r="AQ674" t="e">
        <f t="shared" si="257"/>
        <v>#DIV/0!</v>
      </c>
      <c r="AR674">
        <v>0</v>
      </c>
      <c r="AS674">
        <v>0</v>
      </c>
      <c r="AT674">
        <v>0</v>
      </c>
      <c r="AU674">
        <v>0</v>
      </c>
      <c r="AV674">
        <v>0</v>
      </c>
      <c r="AW674" t="e">
        <f t="shared" si="258"/>
        <v>#DIV/0!</v>
      </c>
      <c r="AX674">
        <v>0</v>
      </c>
      <c r="AY674">
        <v>0</v>
      </c>
      <c r="AZ674">
        <v>0</v>
      </c>
      <c r="BA674">
        <v>0</v>
      </c>
      <c r="BB674">
        <v>0</v>
      </c>
      <c r="BC674" t="e">
        <f t="shared" si="259"/>
        <v>#DIV/0!</v>
      </c>
      <c r="BD674">
        <v>0</v>
      </c>
      <c r="BE674">
        <v>0</v>
      </c>
      <c r="BF674">
        <v>0</v>
      </c>
      <c r="BG674">
        <v>0</v>
      </c>
      <c r="BH674">
        <v>0</v>
      </c>
      <c r="BI674" t="e">
        <f t="shared" si="260"/>
        <v>#DIV/0!</v>
      </c>
      <c r="BJ674">
        <v>0</v>
      </c>
      <c r="BK674">
        <v>0</v>
      </c>
      <c r="BL674">
        <v>0</v>
      </c>
      <c r="BM674">
        <v>0</v>
      </c>
      <c r="BN674">
        <v>0</v>
      </c>
      <c r="BO674" t="e">
        <f t="shared" si="261"/>
        <v>#DIV/0!</v>
      </c>
      <c r="BP674">
        <v>0</v>
      </c>
      <c r="BQ674">
        <v>0</v>
      </c>
      <c r="BR674">
        <v>0</v>
      </c>
      <c r="BS674">
        <v>0</v>
      </c>
      <c r="BT674">
        <v>0</v>
      </c>
      <c r="BU674" t="e">
        <f t="shared" si="262"/>
        <v>#DIV/0!</v>
      </c>
      <c r="BV674">
        <v>0</v>
      </c>
    </row>
    <row r="675" spans="2:74">
      <c r="B675" t="s">
        <v>266</v>
      </c>
      <c r="C675">
        <v>0</v>
      </c>
      <c r="D675">
        <v>0</v>
      </c>
      <c r="E675">
        <v>0</v>
      </c>
      <c r="F675">
        <v>0</v>
      </c>
      <c r="G675" t="e">
        <f t="shared" si="251"/>
        <v>#DIV/0!</v>
      </c>
      <c r="H675">
        <v>0</v>
      </c>
      <c r="I675">
        <v>0</v>
      </c>
      <c r="J675">
        <v>0</v>
      </c>
      <c r="K675">
        <v>0</v>
      </c>
      <c r="L675">
        <v>0</v>
      </c>
      <c r="M675" t="e">
        <f t="shared" si="252"/>
        <v>#DIV/0!</v>
      </c>
      <c r="N675">
        <v>0</v>
      </c>
      <c r="O675">
        <v>0</v>
      </c>
      <c r="P675">
        <v>0</v>
      </c>
      <c r="Q675">
        <v>0</v>
      </c>
      <c r="R675">
        <v>0</v>
      </c>
      <c r="S675" t="e">
        <f t="shared" si="253"/>
        <v>#DIV/0!</v>
      </c>
      <c r="T675">
        <v>0</v>
      </c>
      <c r="U675">
        <v>0</v>
      </c>
      <c r="V675">
        <v>0</v>
      </c>
      <c r="W675">
        <v>0</v>
      </c>
      <c r="X675">
        <v>0</v>
      </c>
      <c r="Y675" t="e">
        <f t="shared" si="254"/>
        <v>#DIV/0!</v>
      </c>
      <c r="Z675">
        <v>0</v>
      </c>
      <c r="AA675">
        <v>0</v>
      </c>
      <c r="AB675">
        <v>0</v>
      </c>
      <c r="AC675">
        <v>0</v>
      </c>
      <c r="AD675">
        <v>0</v>
      </c>
      <c r="AE675" t="e">
        <f t="shared" si="255"/>
        <v>#DIV/0!</v>
      </c>
      <c r="AF675">
        <v>0</v>
      </c>
      <c r="AG675">
        <v>0</v>
      </c>
      <c r="AH675">
        <v>0</v>
      </c>
      <c r="AI675">
        <v>0</v>
      </c>
      <c r="AJ675">
        <v>0</v>
      </c>
      <c r="AK675" t="e">
        <f t="shared" si="256"/>
        <v>#DIV/0!</v>
      </c>
      <c r="AL675">
        <v>0</v>
      </c>
      <c r="AM675">
        <v>0</v>
      </c>
      <c r="AN675">
        <v>0</v>
      </c>
      <c r="AO675">
        <v>0</v>
      </c>
      <c r="AP675">
        <v>0</v>
      </c>
      <c r="AQ675" t="e">
        <f t="shared" si="257"/>
        <v>#DIV/0!</v>
      </c>
      <c r="AR675">
        <v>0</v>
      </c>
      <c r="AS675">
        <v>0</v>
      </c>
      <c r="AT675">
        <v>0</v>
      </c>
      <c r="AU675">
        <v>0</v>
      </c>
      <c r="AV675">
        <v>0</v>
      </c>
      <c r="AW675" t="e">
        <f t="shared" si="258"/>
        <v>#DIV/0!</v>
      </c>
      <c r="AX675">
        <v>0</v>
      </c>
      <c r="AY675">
        <v>0</v>
      </c>
      <c r="AZ675">
        <v>0</v>
      </c>
      <c r="BA675">
        <v>0</v>
      </c>
      <c r="BB675">
        <v>0</v>
      </c>
      <c r="BC675" t="e">
        <f t="shared" si="259"/>
        <v>#DIV/0!</v>
      </c>
      <c r="BD675">
        <v>0</v>
      </c>
      <c r="BE675">
        <v>0</v>
      </c>
      <c r="BF675">
        <v>0</v>
      </c>
      <c r="BG675">
        <v>0</v>
      </c>
      <c r="BH675">
        <v>0</v>
      </c>
      <c r="BI675" t="e">
        <f t="shared" si="260"/>
        <v>#DIV/0!</v>
      </c>
      <c r="BJ675">
        <v>0</v>
      </c>
      <c r="BK675">
        <v>0</v>
      </c>
      <c r="BL675">
        <v>0</v>
      </c>
      <c r="BM675">
        <v>0</v>
      </c>
      <c r="BN675">
        <v>0</v>
      </c>
      <c r="BO675" t="e">
        <f t="shared" si="261"/>
        <v>#DIV/0!</v>
      </c>
      <c r="BP675">
        <v>0</v>
      </c>
      <c r="BQ675">
        <v>0</v>
      </c>
      <c r="BR675">
        <v>0</v>
      </c>
      <c r="BS675">
        <v>0</v>
      </c>
      <c r="BT675">
        <v>0</v>
      </c>
      <c r="BU675" t="e">
        <f t="shared" si="262"/>
        <v>#DIV/0!</v>
      </c>
      <c r="BV675">
        <v>0</v>
      </c>
    </row>
    <row r="676" spans="2:74">
      <c r="B676" t="s">
        <v>777</v>
      </c>
      <c r="C676">
        <v>0</v>
      </c>
      <c r="D676">
        <v>0</v>
      </c>
      <c r="E676">
        <v>0</v>
      </c>
      <c r="F676">
        <v>0</v>
      </c>
      <c r="G676" t="e">
        <f t="shared" si="251"/>
        <v>#DIV/0!</v>
      </c>
      <c r="H676">
        <v>0</v>
      </c>
      <c r="I676">
        <v>0</v>
      </c>
      <c r="J676">
        <v>0</v>
      </c>
      <c r="K676">
        <v>0</v>
      </c>
      <c r="L676">
        <v>0</v>
      </c>
      <c r="M676" t="e">
        <f t="shared" si="252"/>
        <v>#DIV/0!</v>
      </c>
      <c r="N676">
        <v>0</v>
      </c>
      <c r="O676">
        <v>0</v>
      </c>
      <c r="P676">
        <v>0</v>
      </c>
      <c r="Q676">
        <v>0</v>
      </c>
      <c r="R676">
        <v>0</v>
      </c>
      <c r="S676" t="e">
        <f t="shared" si="253"/>
        <v>#DIV/0!</v>
      </c>
      <c r="T676">
        <v>0</v>
      </c>
      <c r="U676">
        <v>0</v>
      </c>
      <c r="V676">
        <v>0</v>
      </c>
      <c r="W676">
        <v>0</v>
      </c>
      <c r="X676">
        <v>0</v>
      </c>
      <c r="Y676" t="e">
        <f t="shared" si="254"/>
        <v>#DIV/0!</v>
      </c>
      <c r="Z676">
        <v>0</v>
      </c>
      <c r="AA676">
        <v>0</v>
      </c>
      <c r="AB676">
        <v>0</v>
      </c>
      <c r="AC676">
        <v>0</v>
      </c>
      <c r="AD676">
        <v>0</v>
      </c>
      <c r="AE676" t="e">
        <f t="shared" si="255"/>
        <v>#DIV/0!</v>
      </c>
      <c r="AF676">
        <v>0</v>
      </c>
      <c r="AG676">
        <v>0</v>
      </c>
      <c r="AH676">
        <v>0</v>
      </c>
      <c r="AI676">
        <v>0</v>
      </c>
      <c r="AJ676">
        <v>0</v>
      </c>
      <c r="AK676" t="e">
        <f t="shared" si="256"/>
        <v>#DIV/0!</v>
      </c>
      <c r="AL676">
        <v>0</v>
      </c>
      <c r="AM676">
        <v>0</v>
      </c>
      <c r="AN676">
        <v>0</v>
      </c>
      <c r="AO676">
        <v>0</v>
      </c>
      <c r="AP676">
        <v>0</v>
      </c>
      <c r="AQ676" t="e">
        <f t="shared" si="257"/>
        <v>#DIV/0!</v>
      </c>
      <c r="AR676">
        <v>0</v>
      </c>
      <c r="AS676">
        <v>0</v>
      </c>
      <c r="AT676">
        <v>0</v>
      </c>
      <c r="AU676">
        <v>0</v>
      </c>
      <c r="AV676">
        <v>0</v>
      </c>
      <c r="AW676" t="e">
        <f t="shared" si="258"/>
        <v>#DIV/0!</v>
      </c>
      <c r="AX676">
        <v>0</v>
      </c>
      <c r="AY676">
        <v>0</v>
      </c>
      <c r="AZ676">
        <v>0</v>
      </c>
      <c r="BA676">
        <v>0</v>
      </c>
      <c r="BB676">
        <v>0</v>
      </c>
      <c r="BC676" t="e">
        <f t="shared" si="259"/>
        <v>#DIV/0!</v>
      </c>
      <c r="BD676">
        <v>0</v>
      </c>
      <c r="BE676">
        <v>0</v>
      </c>
      <c r="BF676">
        <v>0</v>
      </c>
      <c r="BG676">
        <v>0</v>
      </c>
      <c r="BH676">
        <v>0</v>
      </c>
      <c r="BI676" t="e">
        <f t="shared" si="260"/>
        <v>#DIV/0!</v>
      </c>
      <c r="BJ676">
        <v>0</v>
      </c>
      <c r="BK676">
        <v>0</v>
      </c>
      <c r="BL676">
        <v>0</v>
      </c>
      <c r="BM676">
        <v>0</v>
      </c>
      <c r="BN676">
        <v>0</v>
      </c>
      <c r="BO676" t="e">
        <f t="shared" si="261"/>
        <v>#DIV/0!</v>
      </c>
      <c r="BP676">
        <v>0</v>
      </c>
      <c r="BQ676">
        <v>0</v>
      </c>
      <c r="BR676">
        <v>0</v>
      </c>
      <c r="BS676">
        <v>0</v>
      </c>
      <c r="BT676">
        <v>0</v>
      </c>
      <c r="BU676" t="e">
        <f t="shared" si="262"/>
        <v>#DIV/0!</v>
      </c>
      <c r="BV676">
        <v>0</v>
      </c>
    </row>
    <row r="677" spans="2:74">
      <c r="B677" t="s">
        <v>270</v>
      </c>
      <c r="C677">
        <v>0</v>
      </c>
      <c r="D677">
        <v>0</v>
      </c>
      <c r="E677">
        <v>0</v>
      </c>
      <c r="F677">
        <v>0</v>
      </c>
      <c r="G677" t="e">
        <f t="shared" si="251"/>
        <v>#DIV/0!</v>
      </c>
      <c r="H677">
        <v>0</v>
      </c>
      <c r="I677">
        <v>0</v>
      </c>
      <c r="J677">
        <v>0</v>
      </c>
      <c r="K677">
        <v>0</v>
      </c>
      <c r="L677">
        <v>0</v>
      </c>
      <c r="M677" t="e">
        <f t="shared" si="252"/>
        <v>#DIV/0!</v>
      </c>
      <c r="N677">
        <v>0</v>
      </c>
      <c r="O677">
        <v>0</v>
      </c>
      <c r="P677">
        <v>0</v>
      </c>
      <c r="Q677">
        <v>0</v>
      </c>
      <c r="R677">
        <v>0</v>
      </c>
      <c r="S677" t="e">
        <f t="shared" si="253"/>
        <v>#DIV/0!</v>
      </c>
      <c r="T677">
        <v>0</v>
      </c>
      <c r="U677">
        <v>0</v>
      </c>
      <c r="V677">
        <v>0</v>
      </c>
      <c r="W677">
        <v>0</v>
      </c>
      <c r="X677">
        <v>0</v>
      </c>
      <c r="Y677" t="e">
        <f t="shared" si="254"/>
        <v>#DIV/0!</v>
      </c>
      <c r="Z677">
        <v>0</v>
      </c>
      <c r="AA677">
        <v>0</v>
      </c>
      <c r="AB677">
        <v>0</v>
      </c>
      <c r="AC677">
        <v>0</v>
      </c>
      <c r="AD677">
        <v>0</v>
      </c>
      <c r="AE677" t="e">
        <f t="shared" si="255"/>
        <v>#DIV/0!</v>
      </c>
      <c r="AF677">
        <v>0</v>
      </c>
      <c r="AG677">
        <v>0</v>
      </c>
      <c r="AH677">
        <v>0</v>
      </c>
      <c r="AI677">
        <v>0</v>
      </c>
      <c r="AJ677">
        <v>0</v>
      </c>
      <c r="AK677" t="e">
        <f t="shared" si="256"/>
        <v>#DIV/0!</v>
      </c>
      <c r="AL677">
        <v>0</v>
      </c>
      <c r="AM677">
        <v>0</v>
      </c>
      <c r="AN677">
        <v>0</v>
      </c>
      <c r="AO677">
        <v>0</v>
      </c>
      <c r="AP677">
        <v>0</v>
      </c>
      <c r="AQ677" t="e">
        <f t="shared" si="257"/>
        <v>#DIV/0!</v>
      </c>
      <c r="AR677">
        <v>0</v>
      </c>
      <c r="AS677">
        <v>0</v>
      </c>
      <c r="AT677">
        <v>0</v>
      </c>
      <c r="AU677">
        <v>0</v>
      </c>
      <c r="AV677">
        <v>0</v>
      </c>
      <c r="AW677" t="e">
        <f t="shared" si="258"/>
        <v>#DIV/0!</v>
      </c>
      <c r="AX677">
        <v>0</v>
      </c>
      <c r="AY677">
        <v>0</v>
      </c>
      <c r="AZ677">
        <v>0</v>
      </c>
      <c r="BA677">
        <v>0</v>
      </c>
      <c r="BB677">
        <v>0</v>
      </c>
      <c r="BC677" t="e">
        <f t="shared" si="259"/>
        <v>#DIV/0!</v>
      </c>
      <c r="BD677">
        <v>0</v>
      </c>
      <c r="BE677">
        <v>0</v>
      </c>
      <c r="BF677">
        <v>0</v>
      </c>
      <c r="BG677">
        <v>0</v>
      </c>
      <c r="BH677">
        <v>0</v>
      </c>
      <c r="BI677" t="e">
        <f t="shared" si="260"/>
        <v>#DIV/0!</v>
      </c>
      <c r="BJ677">
        <v>0</v>
      </c>
      <c r="BK677">
        <v>0</v>
      </c>
      <c r="BL677">
        <v>0</v>
      </c>
      <c r="BM677">
        <v>0</v>
      </c>
      <c r="BN677">
        <v>0</v>
      </c>
      <c r="BO677" t="e">
        <f t="shared" si="261"/>
        <v>#DIV/0!</v>
      </c>
      <c r="BP677">
        <v>0</v>
      </c>
      <c r="BQ677">
        <v>0</v>
      </c>
      <c r="BR677">
        <v>0</v>
      </c>
      <c r="BS677">
        <v>0</v>
      </c>
      <c r="BT677">
        <v>0</v>
      </c>
      <c r="BU677" t="e">
        <f t="shared" si="262"/>
        <v>#DIV/0!</v>
      </c>
      <c r="BV677">
        <v>0</v>
      </c>
    </row>
    <row r="678" spans="2:74">
      <c r="B678" t="s">
        <v>185</v>
      </c>
      <c r="C678">
        <v>0</v>
      </c>
      <c r="D678">
        <v>0</v>
      </c>
      <c r="E678">
        <v>0</v>
      </c>
      <c r="F678">
        <v>0</v>
      </c>
      <c r="G678" t="e">
        <f t="shared" si="251"/>
        <v>#DIV/0!</v>
      </c>
      <c r="H678">
        <v>0</v>
      </c>
      <c r="I678">
        <v>0</v>
      </c>
      <c r="J678">
        <v>0</v>
      </c>
      <c r="K678">
        <v>0</v>
      </c>
      <c r="L678">
        <v>0</v>
      </c>
      <c r="M678" t="e">
        <f t="shared" si="252"/>
        <v>#DIV/0!</v>
      </c>
      <c r="N678">
        <v>0</v>
      </c>
      <c r="O678">
        <v>0</v>
      </c>
      <c r="P678">
        <v>0</v>
      </c>
      <c r="Q678">
        <v>0</v>
      </c>
      <c r="R678">
        <v>0</v>
      </c>
      <c r="S678" t="e">
        <f t="shared" si="253"/>
        <v>#DIV/0!</v>
      </c>
      <c r="T678">
        <v>0</v>
      </c>
      <c r="U678">
        <v>0</v>
      </c>
      <c r="V678">
        <v>0</v>
      </c>
      <c r="W678">
        <v>0</v>
      </c>
      <c r="X678">
        <v>0</v>
      </c>
      <c r="Y678" t="e">
        <f t="shared" si="254"/>
        <v>#DIV/0!</v>
      </c>
      <c r="Z678">
        <v>0</v>
      </c>
      <c r="AA678">
        <v>0</v>
      </c>
      <c r="AB678">
        <v>0</v>
      </c>
      <c r="AC678">
        <v>0</v>
      </c>
      <c r="AD678">
        <v>0</v>
      </c>
      <c r="AE678" t="e">
        <f t="shared" si="255"/>
        <v>#DIV/0!</v>
      </c>
      <c r="AF678">
        <v>0</v>
      </c>
      <c r="AG678">
        <v>0</v>
      </c>
      <c r="AH678">
        <v>0</v>
      </c>
      <c r="AI678">
        <v>0</v>
      </c>
      <c r="AJ678">
        <v>0</v>
      </c>
      <c r="AK678" t="e">
        <f t="shared" si="256"/>
        <v>#DIV/0!</v>
      </c>
      <c r="AL678">
        <v>0</v>
      </c>
      <c r="AM678">
        <v>0</v>
      </c>
      <c r="AN678">
        <v>0</v>
      </c>
      <c r="AO678">
        <v>0</v>
      </c>
      <c r="AP678">
        <v>0</v>
      </c>
      <c r="AQ678" t="e">
        <f t="shared" si="257"/>
        <v>#DIV/0!</v>
      </c>
      <c r="AR678">
        <v>0</v>
      </c>
      <c r="AS678">
        <v>0</v>
      </c>
      <c r="AT678">
        <v>0</v>
      </c>
      <c r="AU678">
        <v>0</v>
      </c>
      <c r="AV678">
        <v>0</v>
      </c>
      <c r="AW678" t="e">
        <f t="shared" si="258"/>
        <v>#DIV/0!</v>
      </c>
      <c r="AX678">
        <v>0</v>
      </c>
      <c r="AY678">
        <v>0</v>
      </c>
      <c r="AZ678">
        <v>0</v>
      </c>
      <c r="BA678">
        <v>0</v>
      </c>
      <c r="BB678">
        <v>0</v>
      </c>
      <c r="BC678" t="e">
        <f t="shared" si="259"/>
        <v>#DIV/0!</v>
      </c>
      <c r="BD678">
        <v>0</v>
      </c>
      <c r="BE678">
        <v>0</v>
      </c>
      <c r="BF678">
        <v>0</v>
      </c>
      <c r="BG678">
        <v>0</v>
      </c>
      <c r="BH678">
        <v>0</v>
      </c>
      <c r="BI678" t="e">
        <f t="shared" si="260"/>
        <v>#DIV/0!</v>
      </c>
      <c r="BJ678">
        <v>0</v>
      </c>
      <c r="BK678">
        <v>0</v>
      </c>
      <c r="BL678">
        <v>0</v>
      </c>
      <c r="BM678">
        <v>0</v>
      </c>
      <c r="BN678">
        <v>0</v>
      </c>
      <c r="BO678" t="e">
        <f t="shared" si="261"/>
        <v>#DIV/0!</v>
      </c>
      <c r="BP678">
        <v>0</v>
      </c>
      <c r="BQ678">
        <v>0</v>
      </c>
      <c r="BR678">
        <v>0</v>
      </c>
      <c r="BS678">
        <v>0</v>
      </c>
      <c r="BT678">
        <v>0</v>
      </c>
      <c r="BU678" t="e">
        <f t="shared" si="262"/>
        <v>#DIV/0!</v>
      </c>
      <c r="BV678">
        <v>0</v>
      </c>
    </row>
    <row r="679" spans="2:74">
      <c r="B679" t="s">
        <v>272</v>
      </c>
      <c r="C679">
        <v>0</v>
      </c>
      <c r="D679">
        <v>0</v>
      </c>
      <c r="E679">
        <v>0</v>
      </c>
      <c r="F679">
        <v>0</v>
      </c>
      <c r="G679" t="e">
        <f t="shared" si="251"/>
        <v>#DIV/0!</v>
      </c>
      <c r="H679">
        <v>0</v>
      </c>
      <c r="I679">
        <v>0</v>
      </c>
      <c r="J679">
        <v>0</v>
      </c>
      <c r="K679">
        <v>0</v>
      </c>
      <c r="L679">
        <v>0</v>
      </c>
      <c r="M679" t="e">
        <f t="shared" si="252"/>
        <v>#DIV/0!</v>
      </c>
      <c r="N679">
        <v>0</v>
      </c>
      <c r="O679">
        <v>0</v>
      </c>
      <c r="P679">
        <v>0</v>
      </c>
      <c r="Q679">
        <v>0</v>
      </c>
      <c r="R679">
        <v>0</v>
      </c>
      <c r="S679" t="e">
        <f t="shared" si="253"/>
        <v>#DIV/0!</v>
      </c>
      <c r="T679">
        <v>0</v>
      </c>
      <c r="U679">
        <v>0</v>
      </c>
      <c r="V679">
        <v>0</v>
      </c>
      <c r="W679">
        <v>0</v>
      </c>
      <c r="X679">
        <v>0</v>
      </c>
      <c r="Y679" t="e">
        <f t="shared" si="254"/>
        <v>#DIV/0!</v>
      </c>
      <c r="Z679">
        <v>0</v>
      </c>
      <c r="AA679">
        <v>0</v>
      </c>
      <c r="AB679">
        <v>0</v>
      </c>
      <c r="AC679">
        <v>0</v>
      </c>
      <c r="AD679">
        <v>0</v>
      </c>
      <c r="AE679" t="e">
        <f t="shared" si="255"/>
        <v>#DIV/0!</v>
      </c>
      <c r="AF679">
        <v>0</v>
      </c>
      <c r="AG679">
        <v>0</v>
      </c>
      <c r="AH679">
        <v>0</v>
      </c>
      <c r="AI679">
        <v>0</v>
      </c>
      <c r="AJ679">
        <v>0</v>
      </c>
      <c r="AK679" t="e">
        <f t="shared" si="256"/>
        <v>#DIV/0!</v>
      </c>
      <c r="AL679">
        <v>0</v>
      </c>
      <c r="AM679">
        <v>0</v>
      </c>
      <c r="AN679">
        <v>0</v>
      </c>
      <c r="AO679">
        <v>0</v>
      </c>
      <c r="AP679">
        <v>0</v>
      </c>
      <c r="AQ679" t="e">
        <f t="shared" si="257"/>
        <v>#DIV/0!</v>
      </c>
      <c r="AR679">
        <v>0</v>
      </c>
      <c r="AS679">
        <v>0</v>
      </c>
      <c r="AT679">
        <v>0</v>
      </c>
      <c r="AU679">
        <v>0</v>
      </c>
      <c r="AV679">
        <v>0</v>
      </c>
      <c r="AW679" t="e">
        <f t="shared" si="258"/>
        <v>#DIV/0!</v>
      </c>
      <c r="AX679">
        <v>0</v>
      </c>
      <c r="AY679">
        <v>0</v>
      </c>
      <c r="AZ679">
        <v>0</v>
      </c>
      <c r="BA679">
        <v>0</v>
      </c>
      <c r="BB679">
        <v>0</v>
      </c>
      <c r="BC679" t="e">
        <f t="shared" si="259"/>
        <v>#DIV/0!</v>
      </c>
      <c r="BD679">
        <v>0</v>
      </c>
      <c r="BE679">
        <v>0</v>
      </c>
      <c r="BF679">
        <v>0</v>
      </c>
      <c r="BG679">
        <v>0</v>
      </c>
      <c r="BH679">
        <v>0</v>
      </c>
      <c r="BI679" t="e">
        <f t="shared" si="260"/>
        <v>#DIV/0!</v>
      </c>
      <c r="BJ679">
        <v>0</v>
      </c>
      <c r="BK679">
        <v>0</v>
      </c>
      <c r="BL679">
        <v>0</v>
      </c>
      <c r="BM679">
        <v>0</v>
      </c>
      <c r="BN679">
        <v>0</v>
      </c>
      <c r="BO679" t="e">
        <f t="shared" si="261"/>
        <v>#DIV/0!</v>
      </c>
      <c r="BP679">
        <v>0</v>
      </c>
      <c r="BQ679">
        <v>0</v>
      </c>
      <c r="BR679">
        <v>0</v>
      </c>
      <c r="BS679">
        <v>0</v>
      </c>
      <c r="BT679">
        <v>0</v>
      </c>
      <c r="BU679" t="e">
        <f t="shared" si="262"/>
        <v>#DIV/0!</v>
      </c>
      <c r="BV679">
        <v>0</v>
      </c>
    </row>
    <row r="680" spans="2:74">
      <c r="B680" t="s">
        <v>778</v>
      </c>
      <c r="C680">
        <v>0</v>
      </c>
      <c r="D680">
        <v>0</v>
      </c>
      <c r="E680">
        <v>0</v>
      </c>
      <c r="F680">
        <v>0</v>
      </c>
      <c r="G680" t="e">
        <f t="shared" si="251"/>
        <v>#DIV/0!</v>
      </c>
      <c r="H680">
        <v>0</v>
      </c>
      <c r="I680">
        <v>0</v>
      </c>
      <c r="J680">
        <v>0</v>
      </c>
      <c r="K680">
        <v>0</v>
      </c>
      <c r="L680">
        <v>0</v>
      </c>
      <c r="M680" t="e">
        <f t="shared" si="252"/>
        <v>#DIV/0!</v>
      </c>
      <c r="N680">
        <v>0</v>
      </c>
      <c r="O680">
        <v>0</v>
      </c>
      <c r="P680">
        <v>0</v>
      </c>
      <c r="Q680">
        <v>0</v>
      </c>
      <c r="R680">
        <v>0</v>
      </c>
      <c r="S680" t="e">
        <f t="shared" si="253"/>
        <v>#DIV/0!</v>
      </c>
      <c r="T680">
        <v>0</v>
      </c>
      <c r="U680">
        <v>0</v>
      </c>
      <c r="V680">
        <v>0</v>
      </c>
      <c r="W680">
        <v>0</v>
      </c>
      <c r="X680">
        <v>0</v>
      </c>
      <c r="Y680" t="e">
        <f t="shared" si="254"/>
        <v>#DIV/0!</v>
      </c>
      <c r="Z680">
        <v>0</v>
      </c>
      <c r="AA680">
        <v>0</v>
      </c>
      <c r="AB680">
        <v>0</v>
      </c>
      <c r="AC680">
        <v>0</v>
      </c>
      <c r="AD680">
        <v>0</v>
      </c>
      <c r="AE680" t="e">
        <f t="shared" si="255"/>
        <v>#DIV/0!</v>
      </c>
      <c r="AF680">
        <v>0</v>
      </c>
      <c r="AG680">
        <v>0</v>
      </c>
      <c r="AH680">
        <v>0</v>
      </c>
      <c r="AI680">
        <v>0</v>
      </c>
      <c r="AJ680">
        <v>0</v>
      </c>
      <c r="AK680" t="e">
        <f t="shared" si="256"/>
        <v>#DIV/0!</v>
      </c>
      <c r="AL680">
        <v>0</v>
      </c>
      <c r="AM680">
        <v>0</v>
      </c>
      <c r="AN680">
        <v>0</v>
      </c>
      <c r="AO680">
        <v>0</v>
      </c>
      <c r="AP680">
        <v>0</v>
      </c>
      <c r="AQ680" t="e">
        <f t="shared" si="257"/>
        <v>#DIV/0!</v>
      </c>
      <c r="AR680">
        <v>0</v>
      </c>
      <c r="AS680">
        <v>0</v>
      </c>
      <c r="AT680">
        <v>0</v>
      </c>
      <c r="AU680">
        <v>0</v>
      </c>
      <c r="AV680">
        <v>0</v>
      </c>
      <c r="AW680" t="e">
        <f t="shared" si="258"/>
        <v>#DIV/0!</v>
      </c>
      <c r="AX680">
        <v>0</v>
      </c>
      <c r="AY680">
        <v>0</v>
      </c>
      <c r="AZ680">
        <v>0</v>
      </c>
      <c r="BA680">
        <v>0</v>
      </c>
      <c r="BB680">
        <v>0</v>
      </c>
      <c r="BC680" t="e">
        <f t="shared" si="259"/>
        <v>#DIV/0!</v>
      </c>
      <c r="BD680">
        <v>0</v>
      </c>
      <c r="BE680">
        <v>0</v>
      </c>
      <c r="BF680">
        <v>0</v>
      </c>
      <c r="BG680">
        <v>0</v>
      </c>
      <c r="BH680">
        <v>0</v>
      </c>
      <c r="BI680" t="e">
        <f t="shared" si="260"/>
        <v>#DIV/0!</v>
      </c>
      <c r="BJ680">
        <v>0</v>
      </c>
      <c r="BK680">
        <v>0</v>
      </c>
      <c r="BL680">
        <v>0</v>
      </c>
      <c r="BM680">
        <v>0</v>
      </c>
      <c r="BN680">
        <v>0</v>
      </c>
      <c r="BO680" t="e">
        <f t="shared" si="261"/>
        <v>#DIV/0!</v>
      </c>
      <c r="BP680">
        <v>0</v>
      </c>
      <c r="BQ680">
        <v>0</v>
      </c>
      <c r="BR680">
        <v>0</v>
      </c>
      <c r="BS680">
        <v>0</v>
      </c>
      <c r="BT680">
        <v>0</v>
      </c>
      <c r="BU680" t="e">
        <f t="shared" si="262"/>
        <v>#DIV/0!</v>
      </c>
      <c r="BV680">
        <v>0</v>
      </c>
    </row>
    <row r="681" spans="2:74">
      <c r="B681" t="s">
        <v>273</v>
      </c>
      <c r="C681">
        <v>0</v>
      </c>
      <c r="D681">
        <v>0</v>
      </c>
      <c r="E681">
        <v>0</v>
      </c>
      <c r="F681">
        <v>0</v>
      </c>
      <c r="G681" t="e">
        <f t="shared" si="251"/>
        <v>#DIV/0!</v>
      </c>
      <c r="H681">
        <v>0</v>
      </c>
      <c r="I681">
        <v>0</v>
      </c>
      <c r="J681">
        <v>0</v>
      </c>
      <c r="K681">
        <v>0</v>
      </c>
      <c r="L681">
        <v>0</v>
      </c>
      <c r="M681" t="e">
        <f t="shared" si="252"/>
        <v>#DIV/0!</v>
      </c>
      <c r="N681">
        <v>0</v>
      </c>
      <c r="O681">
        <v>0</v>
      </c>
      <c r="P681">
        <v>0</v>
      </c>
      <c r="Q681">
        <v>0</v>
      </c>
      <c r="R681">
        <v>0</v>
      </c>
      <c r="S681" t="e">
        <f t="shared" si="253"/>
        <v>#DIV/0!</v>
      </c>
      <c r="T681">
        <v>0</v>
      </c>
      <c r="U681">
        <v>0</v>
      </c>
      <c r="V681">
        <v>0</v>
      </c>
      <c r="W681">
        <v>0</v>
      </c>
      <c r="X681">
        <v>0</v>
      </c>
      <c r="Y681" t="e">
        <f t="shared" si="254"/>
        <v>#DIV/0!</v>
      </c>
      <c r="Z681">
        <v>0</v>
      </c>
      <c r="AA681">
        <v>0</v>
      </c>
      <c r="AB681">
        <v>0</v>
      </c>
      <c r="AC681">
        <v>0</v>
      </c>
      <c r="AD681">
        <v>0</v>
      </c>
      <c r="AE681" t="e">
        <f t="shared" si="255"/>
        <v>#DIV/0!</v>
      </c>
      <c r="AF681">
        <v>0</v>
      </c>
      <c r="AG681">
        <v>0</v>
      </c>
      <c r="AH681">
        <v>0</v>
      </c>
      <c r="AI681">
        <v>0</v>
      </c>
      <c r="AJ681">
        <v>0</v>
      </c>
      <c r="AK681" t="e">
        <f t="shared" si="256"/>
        <v>#DIV/0!</v>
      </c>
      <c r="AL681">
        <v>0</v>
      </c>
      <c r="AM681">
        <v>0</v>
      </c>
      <c r="AN681">
        <v>0</v>
      </c>
      <c r="AO681">
        <v>0</v>
      </c>
      <c r="AP681">
        <v>0</v>
      </c>
      <c r="AQ681" t="e">
        <f t="shared" si="257"/>
        <v>#DIV/0!</v>
      </c>
      <c r="AR681">
        <v>0</v>
      </c>
      <c r="AS681">
        <v>0</v>
      </c>
      <c r="AT681">
        <v>0</v>
      </c>
      <c r="AU681">
        <v>0</v>
      </c>
      <c r="AV681">
        <v>0</v>
      </c>
      <c r="AW681" t="e">
        <f t="shared" si="258"/>
        <v>#DIV/0!</v>
      </c>
      <c r="AX681">
        <v>0</v>
      </c>
      <c r="AY681">
        <v>0</v>
      </c>
      <c r="AZ681">
        <v>0</v>
      </c>
      <c r="BA681">
        <v>0</v>
      </c>
      <c r="BB681">
        <v>0</v>
      </c>
      <c r="BC681" t="e">
        <f t="shared" si="259"/>
        <v>#DIV/0!</v>
      </c>
      <c r="BD681">
        <v>0</v>
      </c>
      <c r="BE681">
        <v>0</v>
      </c>
      <c r="BF681">
        <v>0</v>
      </c>
      <c r="BG681">
        <v>0</v>
      </c>
      <c r="BH681">
        <v>0</v>
      </c>
      <c r="BI681" t="e">
        <f t="shared" si="260"/>
        <v>#DIV/0!</v>
      </c>
      <c r="BJ681">
        <v>0</v>
      </c>
      <c r="BK681">
        <v>0</v>
      </c>
      <c r="BL681">
        <v>0</v>
      </c>
      <c r="BM681">
        <v>0</v>
      </c>
      <c r="BN681">
        <v>0</v>
      </c>
      <c r="BO681" t="e">
        <f t="shared" si="261"/>
        <v>#DIV/0!</v>
      </c>
      <c r="BP681">
        <v>0</v>
      </c>
      <c r="BQ681">
        <v>0</v>
      </c>
      <c r="BR681">
        <v>0</v>
      </c>
      <c r="BS681">
        <v>0</v>
      </c>
      <c r="BT681">
        <v>0</v>
      </c>
      <c r="BU681" t="e">
        <f t="shared" si="262"/>
        <v>#DIV/0!</v>
      </c>
      <c r="BV681">
        <v>0</v>
      </c>
    </row>
    <row r="682" spans="2:74">
      <c r="B682" t="s">
        <v>274</v>
      </c>
      <c r="C682">
        <v>0</v>
      </c>
      <c r="D682">
        <v>0</v>
      </c>
      <c r="E682">
        <v>0</v>
      </c>
      <c r="F682">
        <v>0</v>
      </c>
      <c r="G682" t="e">
        <f t="shared" si="251"/>
        <v>#DIV/0!</v>
      </c>
      <c r="H682">
        <v>0</v>
      </c>
      <c r="I682">
        <v>0</v>
      </c>
      <c r="J682">
        <v>0</v>
      </c>
      <c r="K682">
        <v>0</v>
      </c>
      <c r="L682">
        <v>0</v>
      </c>
      <c r="M682" t="e">
        <f t="shared" si="252"/>
        <v>#DIV/0!</v>
      </c>
      <c r="N682">
        <v>0</v>
      </c>
      <c r="O682">
        <v>0</v>
      </c>
      <c r="P682">
        <v>0</v>
      </c>
      <c r="Q682">
        <v>0</v>
      </c>
      <c r="R682">
        <v>0</v>
      </c>
      <c r="S682" t="e">
        <f t="shared" si="253"/>
        <v>#DIV/0!</v>
      </c>
      <c r="T682">
        <v>0</v>
      </c>
      <c r="U682">
        <v>0</v>
      </c>
      <c r="V682">
        <v>0</v>
      </c>
      <c r="W682">
        <v>0</v>
      </c>
      <c r="X682">
        <v>0</v>
      </c>
      <c r="Y682" t="e">
        <f t="shared" si="254"/>
        <v>#DIV/0!</v>
      </c>
      <c r="Z682">
        <v>0</v>
      </c>
      <c r="AA682">
        <v>0</v>
      </c>
      <c r="AB682">
        <v>0</v>
      </c>
      <c r="AC682">
        <v>0</v>
      </c>
      <c r="AD682">
        <v>0</v>
      </c>
      <c r="AE682" t="e">
        <f t="shared" si="255"/>
        <v>#DIV/0!</v>
      </c>
      <c r="AF682">
        <v>0</v>
      </c>
      <c r="AG682">
        <v>0</v>
      </c>
      <c r="AH682">
        <v>0</v>
      </c>
      <c r="AI682">
        <v>0</v>
      </c>
      <c r="AJ682">
        <v>0</v>
      </c>
      <c r="AK682" t="e">
        <f t="shared" si="256"/>
        <v>#DIV/0!</v>
      </c>
      <c r="AL682">
        <v>0</v>
      </c>
      <c r="AM682">
        <v>0</v>
      </c>
      <c r="AN682">
        <v>0</v>
      </c>
      <c r="AO682">
        <v>0</v>
      </c>
      <c r="AP682">
        <v>0</v>
      </c>
      <c r="AQ682" t="e">
        <f t="shared" si="257"/>
        <v>#DIV/0!</v>
      </c>
      <c r="AR682">
        <v>0</v>
      </c>
      <c r="AS682">
        <v>0</v>
      </c>
      <c r="AT682">
        <v>0</v>
      </c>
      <c r="AU682">
        <v>0</v>
      </c>
      <c r="AV682">
        <v>0</v>
      </c>
      <c r="AW682" t="e">
        <f t="shared" si="258"/>
        <v>#DIV/0!</v>
      </c>
      <c r="AX682">
        <v>0</v>
      </c>
      <c r="AY682">
        <v>0</v>
      </c>
      <c r="AZ682">
        <v>0</v>
      </c>
      <c r="BA682">
        <v>0</v>
      </c>
      <c r="BB682">
        <v>0</v>
      </c>
      <c r="BC682" t="e">
        <f t="shared" si="259"/>
        <v>#DIV/0!</v>
      </c>
      <c r="BD682">
        <v>0</v>
      </c>
      <c r="BE682">
        <v>0</v>
      </c>
      <c r="BF682">
        <v>0</v>
      </c>
      <c r="BG682">
        <v>0</v>
      </c>
      <c r="BH682">
        <v>0</v>
      </c>
      <c r="BI682" t="e">
        <f t="shared" si="260"/>
        <v>#DIV/0!</v>
      </c>
      <c r="BJ682">
        <v>0</v>
      </c>
      <c r="BK682">
        <v>0</v>
      </c>
      <c r="BL682">
        <v>0</v>
      </c>
      <c r="BM682">
        <v>0</v>
      </c>
      <c r="BN682">
        <v>0</v>
      </c>
      <c r="BO682" t="e">
        <f t="shared" si="261"/>
        <v>#DIV/0!</v>
      </c>
      <c r="BP682">
        <v>0</v>
      </c>
      <c r="BQ682">
        <v>0</v>
      </c>
      <c r="BR682">
        <v>0</v>
      </c>
      <c r="BS682">
        <v>0</v>
      </c>
      <c r="BT682">
        <v>0</v>
      </c>
      <c r="BU682" t="e">
        <f t="shared" si="262"/>
        <v>#DIV/0!</v>
      </c>
      <c r="BV682">
        <v>0</v>
      </c>
    </row>
    <row r="683" spans="2:74">
      <c r="B683" t="s">
        <v>779</v>
      </c>
      <c r="C683">
        <v>0</v>
      </c>
      <c r="D683">
        <v>0</v>
      </c>
      <c r="E683">
        <v>0</v>
      </c>
      <c r="F683">
        <v>0</v>
      </c>
      <c r="G683" t="e">
        <f t="shared" si="251"/>
        <v>#DIV/0!</v>
      </c>
      <c r="H683">
        <v>0</v>
      </c>
      <c r="I683">
        <v>0</v>
      </c>
      <c r="J683">
        <v>0</v>
      </c>
      <c r="K683">
        <v>0</v>
      </c>
      <c r="L683">
        <v>0</v>
      </c>
      <c r="M683" t="e">
        <f t="shared" si="252"/>
        <v>#DIV/0!</v>
      </c>
      <c r="N683">
        <v>0</v>
      </c>
      <c r="O683">
        <v>0</v>
      </c>
      <c r="P683">
        <v>0</v>
      </c>
      <c r="Q683">
        <v>0</v>
      </c>
      <c r="R683">
        <v>0</v>
      </c>
      <c r="S683" t="e">
        <f t="shared" si="253"/>
        <v>#DIV/0!</v>
      </c>
      <c r="T683">
        <v>0</v>
      </c>
      <c r="U683">
        <v>0</v>
      </c>
      <c r="V683">
        <v>0</v>
      </c>
      <c r="W683">
        <v>0</v>
      </c>
      <c r="X683">
        <v>0</v>
      </c>
      <c r="Y683" t="e">
        <f t="shared" si="254"/>
        <v>#DIV/0!</v>
      </c>
      <c r="Z683">
        <v>0</v>
      </c>
      <c r="AA683">
        <v>0</v>
      </c>
      <c r="AB683">
        <v>0</v>
      </c>
      <c r="AC683">
        <v>0</v>
      </c>
      <c r="AD683">
        <v>0</v>
      </c>
      <c r="AE683" t="e">
        <f t="shared" si="255"/>
        <v>#DIV/0!</v>
      </c>
      <c r="AF683">
        <v>0</v>
      </c>
      <c r="AG683">
        <v>0</v>
      </c>
      <c r="AH683">
        <v>0</v>
      </c>
      <c r="AI683">
        <v>0</v>
      </c>
      <c r="AJ683">
        <v>0</v>
      </c>
      <c r="AK683" t="e">
        <f t="shared" si="256"/>
        <v>#DIV/0!</v>
      </c>
      <c r="AL683">
        <v>0</v>
      </c>
      <c r="AM683">
        <v>0</v>
      </c>
      <c r="AN683">
        <v>0</v>
      </c>
      <c r="AO683">
        <v>0</v>
      </c>
      <c r="AP683">
        <v>0</v>
      </c>
      <c r="AQ683" t="e">
        <f t="shared" si="257"/>
        <v>#DIV/0!</v>
      </c>
      <c r="AR683">
        <v>0</v>
      </c>
      <c r="AS683">
        <v>0</v>
      </c>
      <c r="AT683">
        <v>0</v>
      </c>
      <c r="AU683">
        <v>0</v>
      </c>
      <c r="AV683">
        <v>0</v>
      </c>
      <c r="AW683" t="e">
        <f t="shared" si="258"/>
        <v>#DIV/0!</v>
      </c>
      <c r="AX683">
        <v>0</v>
      </c>
      <c r="AY683">
        <v>0</v>
      </c>
      <c r="AZ683">
        <v>0</v>
      </c>
      <c r="BA683">
        <v>0</v>
      </c>
      <c r="BB683">
        <v>0</v>
      </c>
      <c r="BC683" t="e">
        <f t="shared" si="259"/>
        <v>#DIV/0!</v>
      </c>
      <c r="BD683">
        <v>0</v>
      </c>
      <c r="BE683">
        <v>0</v>
      </c>
      <c r="BF683">
        <v>0</v>
      </c>
      <c r="BG683">
        <v>0</v>
      </c>
      <c r="BH683">
        <v>0</v>
      </c>
      <c r="BI683" t="e">
        <f t="shared" si="260"/>
        <v>#DIV/0!</v>
      </c>
      <c r="BJ683">
        <v>0</v>
      </c>
      <c r="BK683">
        <v>0</v>
      </c>
      <c r="BL683">
        <v>0</v>
      </c>
      <c r="BM683">
        <v>0</v>
      </c>
      <c r="BN683">
        <v>0</v>
      </c>
      <c r="BO683" t="e">
        <f t="shared" si="261"/>
        <v>#DIV/0!</v>
      </c>
      <c r="BP683">
        <v>0</v>
      </c>
      <c r="BQ683">
        <v>0</v>
      </c>
      <c r="BR683">
        <v>0</v>
      </c>
      <c r="BS683">
        <v>0</v>
      </c>
      <c r="BT683">
        <v>0</v>
      </c>
      <c r="BU683" t="e">
        <f t="shared" si="262"/>
        <v>#DIV/0!</v>
      </c>
      <c r="BV683">
        <v>0</v>
      </c>
    </row>
    <row r="684" spans="2:74">
      <c r="B684" t="s">
        <v>275</v>
      </c>
      <c r="C684">
        <v>0</v>
      </c>
      <c r="D684">
        <v>0</v>
      </c>
      <c r="E684">
        <v>0</v>
      </c>
      <c r="F684">
        <v>0</v>
      </c>
      <c r="G684" t="e">
        <f t="shared" si="251"/>
        <v>#DIV/0!</v>
      </c>
      <c r="H684">
        <v>0</v>
      </c>
      <c r="I684">
        <v>0</v>
      </c>
      <c r="J684">
        <v>0</v>
      </c>
      <c r="K684">
        <v>0</v>
      </c>
      <c r="L684">
        <v>0</v>
      </c>
      <c r="M684" t="e">
        <f t="shared" si="252"/>
        <v>#DIV/0!</v>
      </c>
      <c r="N684">
        <v>0</v>
      </c>
      <c r="O684">
        <v>0</v>
      </c>
      <c r="P684">
        <v>0</v>
      </c>
      <c r="Q684">
        <v>0</v>
      </c>
      <c r="R684">
        <v>0</v>
      </c>
      <c r="S684" t="e">
        <f t="shared" si="253"/>
        <v>#DIV/0!</v>
      </c>
      <c r="T684">
        <v>0</v>
      </c>
      <c r="U684">
        <v>0</v>
      </c>
      <c r="V684">
        <v>0</v>
      </c>
      <c r="W684">
        <v>0</v>
      </c>
      <c r="X684">
        <v>0</v>
      </c>
      <c r="Y684" t="e">
        <f t="shared" si="254"/>
        <v>#DIV/0!</v>
      </c>
      <c r="Z684">
        <v>0</v>
      </c>
      <c r="AA684">
        <v>0</v>
      </c>
      <c r="AB684">
        <v>0</v>
      </c>
      <c r="AC684">
        <v>0</v>
      </c>
      <c r="AD684">
        <v>0</v>
      </c>
      <c r="AE684" t="e">
        <f t="shared" si="255"/>
        <v>#DIV/0!</v>
      </c>
      <c r="AF684">
        <v>0</v>
      </c>
      <c r="AG684">
        <v>0</v>
      </c>
      <c r="AH684">
        <v>0</v>
      </c>
      <c r="AI684">
        <v>0</v>
      </c>
      <c r="AJ684">
        <v>0</v>
      </c>
      <c r="AK684" t="e">
        <f t="shared" si="256"/>
        <v>#DIV/0!</v>
      </c>
      <c r="AL684">
        <v>0</v>
      </c>
      <c r="AM684">
        <v>0</v>
      </c>
      <c r="AN684">
        <v>0</v>
      </c>
      <c r="AO684">
        <v>0</v>
      </c>
      <c r="AP684">
        <v>0</v>
      </c>
      <c r="AQ684" t="e">
        <f t="shared" si="257"/>
        <v>#DIV/0!</v>
      </c>
      <c r="AR684">
        <v>0</v>
      </c>
      <c r="AS684">
        <v>0</v>
      </c>
      <c r="AT684">
        <v>0</v>
      </c>
      <c r="AU684">
        <v>0</v>
      </c>
      <c r="AV684">
        <v>0</v>
      </c>
      <c r="AW684" t="e">
        <f t="shared" si="258"/>
        <v>#DIV/0!</v>
      </c>
      <c r="AX684">
        <v>0</v>
      </c>
      <c r="AY684">
        <v>0</v>
      </c>
      <c r="AZ684">
        <v>0</v>
      </c>
      <c r="BA684">
        <v>0</v>
      </c>
      <c r="BB684">
        <v>0</v>
      </c>
      <c r="BC684" t="e">
        <f t="shared" si="259"/>
        <v>#DIV/0!</v>
      </c>
      <c r="BD684">
        <v>0</v>
      </c>
      <c r="BE684">
        <v>0</v>
      </c>
      <c r="BF684">
        <v>0</v>
      </c>
      <c r="BG684">
        <v>0</v>
      </c>
      <c r="BH684">
        <v>0</v>
      </c>
      <c r="BI684" t="e">
        <f t="shared" si="260"/>
        <v>#DIV/0!</v>
      </c>
      <c r="BJ684">
        <v>0</v>
      </c>
      <c r="BK684">
        <v>0</v>
      </c>
      <c r="BL684">
        <v>0</v>
      </c>
      <c r="BM684">
        <v>0</v>
      </c>
      <c r="BN684">
        <v>0</v>
      </c>
      <c r="BO684" t="e">
        <f t="shared" si="261"/>
        <v>#DIV/0!</v>
      </c>
      <c r="BP684">
        <v>0</v>
      </c>
      <c r="BQ684">
        <v>0</v>
      </c>
      <c r="BR684">
        <v>0</v>
      </c>
      <c r="BS684">
        <v>0</v>
      </c>
      <c r="BT684">
        <v>0</v>
      </c>
      <c r="BU684" t="e">
        <f t="shared" si="262"/>
        <v>#DIV/0!</v>
      </c>
      <c r="BV684">
        <v>0</v>
      </c>
    </row>
    <row r="685" spans="2:74">
      <c r="B685" t="s">
        <v>276</v>
      </c>
      <c r="C685">
        <v>0</v>
      </c>
      <c r="D685">
        <v>0</v>
      </c>
      <c r="E685">
        <v>0</v>
      </c>
      <c r="F685">
        <v>0</v>
      </c>
      <c r="G685" t="e">
        <f t="shared" si="251"/>
        <v>#DIV/0!</v>
      </c>
      <c r="H685">
        <v>0</v>
      </c>
      <c r="I685">
        <v>0</v>
      </c>
      <c r="J685">
        <v>0</v>
      </c>
      <c r="K685">
        <v>0</v>
      </c>
      <c r="L685">
        <v>0</v>
      </c>
      <c r="M685" t="e">
        <f t="shared" si="252"/>
        <v>#DIV/0!</v>
      </c>
      <c r="N685">
        <v>0</v>
      </c>
      <c r="O685">
        <v>0</v>
      </c>
      <c r="P685">
        <v>0</v>
      </c>
      <c r="Q685">
        <v>0</v>
      </c>
      <c r="R685">
        <v>0</v>
      </c>
      <c r="S685" t="e">
        <f t="shared" si="253"/>
        <v>#DIV/0!</v>
      </c>
      <c r="T685">
        <v>0</v>
      </c>
      <c r="U685">
        <v>0</v>
      </c>
      <c r="V685">
        <v>0</v>
      </c>
      <c r="W685">
        <v>0</v>
      </c>
      <c r="X685">
        <v>0</v>
      </c>
      <c r="Y685" t="e">
        <f t="shared" si="254"/>
        <v>#DIV/0!</v>
      </c>
      <c r="Z685">
        <v>0</v>
      </c>
      <c r="AA685">
        <v>0</v>
      </c>
      <c r="AB685">
        <v>0</v>
      </c>
      <c r="AC685">
        <v>0</v>
      </c>
      <c r="AD685">
        <v>0</v>
      </c>
      <c r="AE685" t="e">
        <f t="shared" si="255"/>
        <v>#DIV/0!</v>
      </c>
      <c r="AF685">
        <v>0</v>
      </c>
      <c r="AG685">
        <v>0</v>
      </c>
      <c r="AH685">
        <v>0</v>
      </c>
      <c r="AI685">
        <v>0</v>
      </c>
      <c r="AJ685">
        <v>0</v>
      </c>
      <c r="AK685" t="e">
        <f t="shared" si="256"/>
        <v>#DIV/0!</v>
      </c>
      <c r="AL685">
        <v>0</v>
      </c>
      <c r="AM685">
        <v>0</v>
      </c>
      <c r="AN685">
        <v>0</v>
      </c>
      <c r="AO685">
        <v>0</v>
      </c>
      <c r="AP685">
        <v>0</v>
      </c>
      <c r="AQ685" t="e">
        <f t="shared" si="257"/>
        <v>#DIV/0!</v>
      </c>
      <c r="AR685">
        <v>0</v>
      </c>
      <c r="AS685">
        <v>0</v>
      </c>
      <c r="AT685">
        <v>0</v>
      </c>
      <c r="AU685">
        <v>0</v>
      </c>
      <c r="AV685">
        <v>0</v>
      </c>
      <c r="AW685" t="e">
        <f t="shared" si="258"/>
        <v>#DIV/0!</v>
      </c>
      <c r="AX685">
        <v>0</v>
      </c>
      <c r="AY685">
        <v>0</v>
      </c>
      <c r="AZ685">
        <v>0</v>
      </c>
      <c r="BA685">
        <v>0</v>
      </c>
      <c r="BB685">
        <v>0</v>
      </c>
      <c r="BC685" t="e">
        <f t="shared" si="259"/>
        <v>#DIV/0!</v>
      </c>
      <c r="BD685">
        <v>0</v>
      </c>
      <c r="BE685">
        <v>0</v>
      </c>
      <c r="BF685">
        <v>0</v>
      </c>
      <c r="BG685">
        <v>0</v>
      </c>
      <c r="BH685">
        <v>0</v>
      </c>
      <c r="BI685" t="e">
        <f t="shared" si="260"/>
        <v>#DIV/0!</v>
      </c>
      <c r="BJ685">
        <v>0</v>
      </c>
      <c r="BK685">
        <v>0</v>
      </c>
      <c r="BL685">
        <v>0</v>
      </c>
      <c r="BM685">
        <v>0</v>
      </c>
      <c r="BN685">
        <v>0</v>
      </c>
      <c r="BO685" t="e">
        <f t="shared" si="261"/>
        <v>#DIV/0!</v>
      </c>
      <c r="BP685">
        <v>0</v>
      </c>
      <c r="BQ685">
        <v>0</v>
      </c>
      <c r="BR685">
        <v>0</v>
      </c>
      <c r="BS685">
        <v>0</v>
      </c>
      <c r="BT685">
        <v>0</v>
      </c>
      <c r="BU685" t="e">
        <f t="shared" si="262"/>
        <v>#DIV/0!</v>
      </c>
      <c r="BV685">
        <v>0</v>
      </c>
    </row>
    <row r="686" spans="2:74">
      <c r="B686" t="s">
        <v>176</v>
      </c>
      <c r="C686">
        <v>0</v>
      </c>
      <c r="D686">
        <v>0</v>
      </c>
      <c r="E686">
        <v>0</v>
      </c>
      <c r="F686">
        <v>0</v>
      </c>
      <c r="G686" t="e">
        <f t="shared" si="251"/>
        <v>#DIV/0!</v>
      </c>
      <c r="H686">
        <v>0</v>
      </c>
      <c r="I686">
        <v>0</v>
      </c>
      <c r="J686">
        <v>0</v>
      </c>
      <c r="K686">
        <v>0</v>
      </c>
      <c r="L686">
        <v>0</v>
      </c>
      <c r="M686" t="e">
        <f t="shared" si="252"/>
        <v>#DIV/0!</v>
      </c>
      <c r="N686">
        <v>0</v>
      </c>
      <c r="O686">
        <v>0</v>
      </c>
      <c r="P686">
        <v>0</v>
      </c>
      <c r="Q686">
        <v>0</v>
      </c>
      <c r="R686">
        <v>0</v>
      </c>
      <c r="S686" t="e">
        <f t="shared" si="253"/>
        <v>#DIV/0!</v>
      </c>
      <c r="T686">
        <v>0</v>
      </c>
      <c r="U686">
        <v>0</v>
      </c>
      <c r="V686">
        <v>0</v>
      </c>
      <c r="W686">
        <v>0</v>
      </c>
      <c r="X686">
        <v>0</v>
      </c>
      <c r="Y686" t="e">
        <f t="shared" si="254"/>
        <v>#DIV/0!</v>
      </c>
      <c r="Z686">
        <v>0</v>
      </c>
      <c r="AA686">
        <v>0</v>
      </c>
      <c r="AB686">
        <v>0</v>
      </c>
      <c r="AC686">
        <v>0</v>
      </c>
      <c r="AD686">
        <v>0</v>
      </c>
      <c r="AE686" t="e">
        <f t="shared" si="255"/>
        <v>#DIV/0!</v>
      </c>
      <c r="AF686">
        <v>0</v>
      </c>
      <c r="AG686">
        <v>0</v>
      </c>
      <c r="AH686">
        <v>0</v>
      </c>
      <c r="AI686">
        <v>0</v>
      </c>
      <c r="AJ686">
        <v>0</v>
      </c>
      <c r="AK686" t="e">
        <f t="shared" si="256"/>
        <v>#DIV/0!</v>
      </c>
      <c r="AL686">
        <v>0</v>
      </c>
      <c r="AM686">
        <v>0</v>
      </c>
      <c r="AN686">
        <v>0</v>
      </c>
      <c r="AO686">
        <v>0</v>
      </c>
      <c r="AP686">
        <v>0</v>
      </c>
      <c r="AQ686" t="e">
        <f t="shared" si="257"/>
        <v>#DIV/0!</v>
      </c>
      <c r="AR686">
        <v>0</v>
      </c>
      <c r="AS686">
        <v>0</v>
      </c>
      <c r="AT686">
        <v>0</v>
      </c>
      <c r="AU686">
        <v>0</v>
      </c>
      <c r="AV686">
        <v>0</v>
      </c>
      <c r="AW686" t="e">
        <f t="shared" si="258"/>
        <v>#DIV/0!</v>
      </c>
      <c r="AX686">
        <v>0</v>
      </c>
      <c r="AY686">
        <v>0</v>
      </c>
      <c r="AZ686">
        <v>0</v>
      </c>
      <c r="BA686">
        <v>0</v>
      </c>
      <c r="BB686">
        <v>0</v>
      </c>
      <c r="BC686" t="e">
        <f t="shared" si="259"/>
        <v>#DIV/0!</v>
      </c>
      <c r="BD686">
        <v>0</v>
      </c>
      <c r="BE686">
        <v>0</v>
      </c>
      <c r="BF686">
        <v>0</v>
      </c>
      <c r="BG686">
        <v>0</v>
      </c>
      <c r="BH686">
        <v>0</v>
      </c>
      <c r="BI686" t="e">
        <f t="shared" si="260"/>
        <v>#DIV/0!</v>
      </c>
      <c r="BJ686">
        <v>0</v>
      </c>
      <c r="BK686">
        <v>0</v>
      </c>
      <c r="BL686">
        <v>0</v>
      </c>
      <c r="BM686">
        <v>0</v>
      </c>
      <c r="BN686">
        <v>0</v>
      </c>
      <c r="BO686" t="e">
        <f t="shared" si="261"/>
        <v>#DIV/0!</v>
      </c>
      <c r="BP686">
        <v>0</v>
      </c>
      <c r="BQ686">
        <v>0</v>
      </c>
      <c r="BR686">
        <v>0</v>
      </c>
      <c r="BS686">
        <v>0</v>
      </c>
      <c r="BT686">
        <v>0</v>
      </c>
      <c r="BU686" t="e">
        <f t="shared" si="262"/>
        <v>#DIV/0!</v>
      </c>
      <c r="BV686">
        <v>0</v>
      </c>
    </row>
    <row r="687" spans="2:74">
      <c r="B687" t="s">
        <v>199</v>
      </c>
      <c r="C687">
        <v>0</v>
      </c>
      <c r="D687">
        <v>0</v>
      </c>
      <c r="E687">
        <v>0</v>
      </c>
      <c r="F687">
        <v>0</v>
      </c>
      <c r="G687" t="e">
        <f t="shared" si="251"/>
        <v>#DIV/0!</v>
      </c>
      <c r="H687">
        <v>0</v>
      </c>
      <c r="I687">
        <v>0</v>
      </c>
      <c r="J687">
        <v>0</v>
      </c>
      <c r="K687">
        <v>0</v>
      </c>
      <c r="L687">
        <v>0</v>
      </c>
      <c r="M687" t="e">
        <f t="shared" si="252"/>
        <v>#DIV/0!</v>
      </c>
      <c r="N687">
        <v>0</v>
      </c>
      <c r="O687">
        <v>0</v>
      </c>
      <c r="P687">
        <v>0</v>
      </c>
      <c r="Q687">
        <v>0</v>
      </c>
      <c r="R687">
        <v>0</v>
      </c>
      <c r="S687" t="e">
        <f t="shared" si="253"/>
        <v>#DIV/0!</v>
      </c>
      <c r="T687">
        <v>0</v>
      </c>
      <c r="U687">
        <v>0</v>
      </c>
      <c r="V687">
        <v>0</v>
      </c>
      <c r="W687">
        <v>0</v>
      </c>
      <c r="X687">
        <v>0</v>
      </c>
      <c r="Y687" t="e">
        <f t="shared" si="254"/>
        <v>#DIV/0!</v>
      </c>
      <c r="Z687">
        <v>0</v>
      </c>
      <c r="AA687">
        <v>0</v>
      </c>
      <c r="AB687">
        <v>0</v>
      </c>
      <c r="AC687">
        <v>0</v>
      </c>
      <c r="AD687">
        <v>0</v>
      </c>
      <c r="AE687" t="e">
        <f t="shared" si="255"/>
        <v>#DIV/0!</v>
      </c>
      <c r="AF687">
        <v>0</v>
      </c>
      <c r="AG687">
        <v>0</v>
      </c>
      <c r="AH687">
        <v>0</v>
      </c>
      <c r="AI687">
        <v>0</v>
      </c>
      <c r="AJ687">
        <v>0</v>
      </c>
      <c r="AK687" t="e">
        <f t="shared" si="256"/>
        <v>#DIV/0!</v>
      </c>
      <c r="AL687">
        <v>0</v>
      </c>
      <c r="AM687">
        <v>0</v>
      </c>
      <c r="AN687">
        <v>0</v>
      </c>
      <c r="AO687">
        <v>0</v>
      </c>
      <c r="AP687">
        <v>0</v>
      </c>
      <c r="AQ687" t="e">
        <f t="shared" si="257"/>
        <v>#DIV/0!</v>
      </c>
      <c r="AR687">
        <v>0</v>
      </c>
      <c r="AS687">
        <v>0</v>
      </c>
      <c r="AT687">
        <v>0</v>
      </c>
      <c r="AU687">
        <v>0</v>
      </c>
      <c r="AV687">
        <v>0</v>
      </c>
      <c r="AW687" t="e">
        <f t="shared" si="258"/>
        <v>#DIV/0!</v>
      </c>
      <c r="AX687">
        <v>0</v>
      </c>
      <c r="AY687">
        <v>0</v>
      </c>
      <c r="AZ687">
        <v>0</v>
      </c>
      <c r="BA687">
        <v>0</v>
      </c>
      <c r="BB687">
        <v>0</v>
      </c>
      <c r="BC687" t="e">
        <f t="shared" si="259"/>
        <v>#DIV/0!</v>
      </c>
      <c r="BD687">
        <v>0</v>
      </c>
      <c r="BE687">
        <v>0</v>
      </c>
      <c r="BF687">
        <v>0</v>
      </c>
      <c r="BG687">
        <v>0</v>
      </c>
      <c r="BH687">
        <v>0</v>
      </c>
      <c r="BI687" t="e">
        <f t="shared" si="260"/>
        <v>#DIV/0!</v>
      </c>
      <c r="BJ687">
        <v>0</v>
      </c>
      <c r="BK687">
        <v>0</v>
      </c>
      <c r="BL687">
        <v>0</v>
      </c>
      <c r="BM687">
        <v>0</v>
      </c>
      <c r="BN687">
        <v>0</v>
      </c>
      <c r="BO687" t="e">
        <f t="shared" si="261"/>
        <v>#DIV/0!</v>
      </c>
      <c r="BP687">
        <v>0</v>
      </c>
      <c r="BQ687">
        <v>0</v>
      </c>
      <c r="BR687">
        <v>0</v>
      </c>
      <c r="BS687">
        <v>0</v>
      </c>
      <c r="BT687">
        <v>0</v>
      </c>
      <c r="BU687" t="e">
        <f t="shared" si="262"/>
        <v>#DIV/0!</v>
      </c>
      <c r="BV687">
        <v>0</v>
      </c>
    </row>
    <row r="688" spans="2:74">
      <c r="B688" t="s">
        <v>188</v>
      </c>
      <c r="C688">
        <v>0</v>
      </c>
      <c r="D688">
        <v>0</v>
      </c>
      <c r="E688">
        <v>0</v>
      </c>
      <c r="F688">
        <v>0</v>
      </c>
      <c r="G688" t="e">
        <f t="shared" si="251"/>
        <v>#DIV/0!</v>
      </c>
      <c r="H688">
        <v>0</v>
      </c>
      <c r="I688">
        <v>0</v>
      </c>
      <c r="J688">
        <v>0</v>
      </c>
      <c r="K688">
        <v>0</v>
      </c>
      <c r="L688">
        <v>0</v>
      </c>
      <c r="M688" t="e">
        <f t="shared" si="252"/>
        <v>#DIV/0!</v>
      </c>
      <c r="N688">
        <v>0</v>
      </c>
      <c r="O688">
        <v>0</v>
      </c>
      <c r="P688">
        <v>0</v>
      </c>
      <c r="Q688">
        <v>0</v>
      </c>
      <c r="R688">
        <v>0</v>
      </c>
      <c r="S688" t="e">
        <f t="shared" si="253"/>
        <v>#DIV/0!</v>
      </c>
      <c r="T688">
        <v>0</v>
      </c>
      <c r="U688">
        <v>0</v>
      </c>
      <c r="V688">
        <v>0</v>
      </c>
      <c r="W688">
        <v>0</v>
      </c>
      <c r="X688">
        <v>0</v>
      </c>
      <c r="Y688" t="e">
        <f t="shared" si="254"/>
        <v>#DIV/0!</v>
      </c>
      <c r="Z688">
        <v>0</v>
      </c>
      <c r="AA688">
        <v>0</v>
      </c>
      <c r="AB688">
        <v>0</v>
      </c>
      <c r="AC688">
        <v>0</v>
      </c>
      <c r="AD688">
        <v>0</v>
      </c>
      <c r="AE688" t="e">
        <f t="shared" si="255"/>
        <v>#DIV/0!</v>
      </c>
      <c r="AF688">
        <v>0</v>
      </c>
      <c r="AG688">
        <v>0</v>
      </c>
      <c r="AH688">
        <v>0</v>
      </c>
      <c r="AI688">
        <v>0</v>
      </c>
      <c r="AJ688">
        <v>0</v>
      </c>
      <c r="AK688" t="e">
        <f t="shared" si="256"/>
        <v>#DIV/0!</v>
      </c>
      <c r="AL688">
        <v>0</v>
      </c>
      <c r="AM688">
        <v>0</v>
      </c>
      <c r="AN688">
        <v>0</v>
      </c>
      <c r="AO688">
        <v>0</v>
      </c>
      <c r="AP688">
        <v>0</v>
      </c>
      <c r="AQ688" t="e">
        <f t="shared" si="257"/>
        <v>#DIV/0!</v>
      </c>
      <c r="AR688">
        <v>0</v>
      </c>
      <c r="AS688">
        <v>0</v>
      </c>
      <c r="AT688">
        <v>0</v>
      </c>
      <c r="AU688">
        <v>0</v>
      </c>
      <c r="AV688">
        <v>0</v>
      </c>
      <c r="AW688" t="e">
        <f t="shared" si="258"/>
        <v>#DIV/0!</v>
      </c>
      <c r="AX688">
        <v>0</v>
      </c>
      <c r="AY688">
        <v>0</v>
      </c>
      <c r="AZ688">
        <v>0</v>
      </c>
      <c r="BA688">
        <v>0</v>
      </c>
      <c r="BB688">
        <v>0</v>
      </c>
      <c r="BC688" t="e">
        <f t="shared" si="259"/>
        <v>#DIV/0!</v>
      </c>
      <c r="BD688">
        <v>0</v>
      </c>
      <c r="BE688">
        <v>0</v>
      </c>
      <c r="BF688">
        <v>0</v>
      </c>
      <c r="BG688">
        <v>0</v>
      </c>
      <c r="BH688">
        <v>0</v>
      </c>
      <c r="BI688" t="e">
        <f t="shared" si="260"/>
        <v>#DIV/0!</v>
      </c>
      <c r="BJ688">
        <v>0</v>
      </c>
      <c r="BK688">
        <v>0</v>
      </c>
      <c r="BL688">
        <v>0</v>
      </c>
      <c r="BM688">
        <v>0</v>
      </c>
      <c r="BN688">
        <v>0</v>
      </c>
      <c r="BO688" t="e">
        <f t="shared" si="261"/>
        <v>#DIV/0!</v>
      </c>
      <c r="BP688">
        <v>0</v>
      </c>
      <c r="BQ688">
        <v>0</v>
      </c>
      <c r="BR688">
        <v>0</v>
      </c>
      <c r="BS688">
        <v>0</v>
      </c>
      <c r="BT688">
        <v>0</v>
      </c>
      <c r="BU688" t="e">
        <f t="shared" si="262"/>
        <v>#DIV/0!</v>
      </c>
      <c r="BV688">
        <v>0</v>
      </c>
    </row>
    <row r="689" spans="2:74">
      <c r="B689" t="s">
        <v>278</v>
      </c>
      <c r="C689">
        <v>0</v>
      </c>
      <c r="D689">
        <v>0</v>
      </c>
      <c r="E689">
        <v>0</v>
      </c>
      <c r="F689">
        <v>0</v>
      </c>
      <c r="G689" t="e">
        <f t="shared" si="251"/>
        <v>#DIV/0!</v>
      </c>
      <c r="H689">
        <v>0</v>
      </c>
      <c r="I689">
        <v>0</v>
      </c>
      <c r="J689">
        <v>0</v>
      </c>
      <c r="K689">
        <v>0</v>
      </c>
      <c r="L689">
        <v>0</v>
      </c>
      <c r="M689" t="e">
        <f t="shared" si="252"/>
        <v>#DIV/0!</v>
      </c>
      <c r="N689">
        <v>0</v>
      </c>
      <c r="O689">
        <v>0</v>
      </c>
      <c r="P689">
        <v>0</v>
      </c>
      <c r="Q689">
        <v>0</v>
      </c>
      <c r="R689">
        <v>0</v>
      </c>
      <c r="S689" t="e">
        <f t="shared" si="253"/>
        <v>#DIV/0!</v>
      </c>
      <c r="T689">
        <v>0</v>
      </c>
      <c r="U689">
        <v>0</v>
      </c>
      <c r="V689">
        <v>0</v>
      </c>
      <c r="W689">
        <v>0</v>
      </c>
      <c r="X689">
        <v>0</v>
      </c>
      <c r="Y689" t="e">
        <f t="shared" si="254"/>
        <v>#DIV/0!</v>
      </c>
      <c r="Z689">
        <v>0</v>
      </c>
      <c r="AA689">
        <v>0</v>
      </c>
      <c r="AB689">
        <v>0</v>
      </c>
      <c r="AC689">
        <v>0</v>
      </c>
      <c r="AD689">
        <v>0</v>
      </c>
      <c r="AE689" t="e">
        <f t="shared" si="255"/>
        <v>#DIV/0!</v>
      </c>
      <c r="AF689">
        <v>0</v>
      </c>
      <c r="AG689">
        <v>0</v>
      </c>
      <c r="AH689">
        <v>0</v>
      </c>
      <c r="AI689">
        <v>0</v>
      </c>
      <c r="AJ689">
        <v>0</v>
      </c>
      <c r="AK689" t="e">
        <f t="shared" si="256"/>
        <v>#DIV/0!</v>
      </c>
      <c r="AL689">
        <v>0</v>
      </c>
      <c r="AM689">
        <v>0</v>
      </c>
      <c r="AN689">
        <v>0</v>
      </c>
      <c r="AO689">
        <v>0</v>
      </c>
      <c r="AP689">
        <v>0</v>
      </c>
      <c r="AQ689" t="e">
        <f t="shared" si="257"/>
        <v>#DIV/0!</v>
      </c>
      <c r="AR689">
        <v>0</v>
      </c>
      <c r="AS689">
        <v>0</v>
      </c>
      <c r="AT689">
        <v>0</v>
      </c>
      <c r="AU689">
        <v>0</v>
      </c>
      <c r="AV689">
        <v>0</v>
      </c>
      <c r="AW689" t="e">
        <f t="shared" si="258"/>
        <v>#DIV/0!</v>
      </c>
      <c r="AX689">
        <v>0</v>
      </c>
      <c r="AY689">
        <v>0</v>
      </c>
      <c r="AZ689">
        <v>0</v>
      </c>
      <c r="BA689">
        <v>0</v>
      </c>
      <c r="BB689">
        <v>0</v>
      </c>
      <c r="BC689" t="e">
        <f t="shared" si="259"/>
        <v>#DIV/0!</v>
      </c>
      <c r="BD689">
        <v>0</v>
      </c>
      <c r="BE689">
        <v>0</v>
      </c>
      <c r="BF689">
        <v>0</v>
      </c>
      <c r="BG689">
        <v>0</v>
      </c>
      <c r="BH689">
        <v>0</v>
      </c>
      <c r="BI689" t="e">
        <f t="shared" si="260"/>
        <v>#DIV/0!</v>
      </c>
      <c r="BJ689">
        <v>0</v>
      </c>
      <c r="BK689">
        <v>0</v>
      </c>
      <c r="BL689">
        <v>0</v>
      </c>
      <c r="BM689">
        <v>0</v>
      </c>
      <c r="BN689">
        <v>0</v>
      </c>
      <c r="BO689" t="e">
        <f t="shared" si="261"/>
        <v>#DIV/0!</v>
      </c>
      <c r="BP689">
        <v>0</v>
      </c>
      <c r="BQ689">
        <v>0</v>
      </c>
      <c r="BR689">
        <v>0</v>
      </c>
      <c r="BS689">
        <v>0</v>
      </c>
      <c r="BT689">
        <v>0</v>
      </c>
      <c r="BU689" t="e">
        <f t="shared" si="262"/>
        <v>#DIV/0!</v>
      </c>
      <c r="BV689">
        <v>0</v>
      </c>
    </row>
    <row r="690" spans="2:74">
      <c r="B690" t="s">
        <v>279</v>
      </c>
      <c r="C690">
        <v>0</v>
      </c>
      <c r="D690">
        <v>0</v>
      </c>
      <c r="E690">
        <v>0</v>
      </c>
      <c r="F690">
        <v>0</v>
      </c>
      <c r="G690" t="e">
        <f t="shared" si="251"/>
        <v>#DIV/0!</v>
      </c>
      <c r="H690">
        <v>0</v>
      </c>
      <c r="I690">
        <v>0</v>
      </c>
      <c r="J690">
        <v>0</v>
      </c>
      <c r="K690">
        <v>0</v>
      </c>
      <c r="L690">
        <v>0</v>
      </c>
      <c r="M690" t="e">
        <f t="shared" si="252"/>
        <v>#DIV/0!</v>
      </c>
      <c r="N690">
        <v>0</v>
      </c>
      <c r="O690">
        <v>0</v>
      </c>
      <c r="P690">
        <v>0</v>
      </c>
      <c r="Q690">
        <v>0</v>
      </c>
      <c r="R690">
        <v>0</v>
      </c>
      <c r="S690" t="e">
        <f t="shared" si="253"/>
        <v>#DIV/0!</v>
      </c>
      <c r="T690">
        <v>0</v>
      </c>
      <c r="U690">
        <v>0</v>
      </c>
      <c r="V690">
        <v>0</v>
      </c>
      <c r="W690">
        <v>0</v>
      </c>
      <c r="X690">
        <v>0</v>
      </c>
      <c r="Y690" t="e">
        <f t="shared" si="254"/>
        <v>#DIV/0!</v>
      </c>
      <c r="Z690">
        <v>0</v>
      </c>
      <c r="AA690">
        <v>0</v>
      </c>
      <c r="AB690">
        <v>0</v>
      </c>
      <c r="AC690">
        <v>0</v>
      </c>
      <c r="AD690">
        <v>0</v>
      </c>
      <c r="AE690" t="e">
        <f t="shared" si="255"/>
        <v>#DIV/0!</v>
      </c>
      <c r="AF690">
        <v>0</v>
      </c>
      <c r="AG690">
        <v>0</v>
      </c>
      <c r="AH690">
        <v>0</v>
      </c>
      <c r="AI690">
        <v>0</v>
      </c>
      <c r="AJ690">
        <v>0</v>
      </c>
      <c r="AK690" t="e">
        <f t="shared" si="256"/>
        <v>#DIV/0!</v>
      </c>
      <c r="AL690">
        <v>0</v>
      </c>
      <c r="AM690">
        <v>0</v>
      </c>
      <c r="AN690">
        <v>0</v>
      </c>
      <c r="AO690">
        <v>0</v>
      </c>
      <c r="AP690">
        <v>0</v>
      </c>
      <c r="AQ690" t="e">
        <f t="shared" si="257"/>
        <v>#DIV/0!</v>
      </c>
      <c r="AR690">
        <v>0</v>
      </c>
      <c r="AS690">
        <v>0</v>
      </c>
      <c r="AT690">
        <v>0</v>
      </c>
      <c r="AU690">
        <v>0</v>
      </c>
      <c r="AV690">
        <v>0</v>
      </c>
      <c r="AW690" t="e">
        <f t="shared" si="258"/>
        <v>#DIV/0!</v>
      </c>
      <c r="AX690">
        <v>0</v>
      </c>
      <c r="AY690">
        <v>0</v>
      </c>
      <c r="AZ690">
        <v>0</v>
      </c>
      <c r="BA690">
        <v>0</v>
      </c>
      <c r="BB690">
        <v>0</v>
      </c>
      <c r="BC690" t="e">
        <f t="shared" si="259"/>
        <v>#DIV/0!</v>
      </c>
      <c r="BD690">
        <v>0</v>
      </c>
      <c r="BE690">
        <v>0</v>
      </c>
      <c r="BF690">
        <v>0</v>
      </c>
      <c r="BG690">
        <v>0</v>
      </c>
      <c r="BH690">
        <v>0</v>
      </c>
      <c r="BI690" t="e">
        <f t="shared" si="260"/>
        <v>#DIV/0!</v>
      </c>
      <c r="BJ690">
        <v>0</v>
      </c>
      <c r="BK690">
        <v>0</v>
      </c>
      <c r="BL690">
        <v>0</v>
      </c>
      <c r="BM690">
        <v>0</v>
      </c>
      <c r="BN690">
        <v>0</v>
      </c>
      <c r="BO690" t="e">
        <f t="shared" si="261"/>
        <v>#DIV/0!</v>
      </c>
      <c r="BP690">
        <v>0</v>
      </c>
      <c r="BQ690">
        <v>0</v>
      </c>
      <c r="BR690">
        <v>0</v>
      </c>
      <c r="BS690">
        <v>0</v>
      </c>
      <c r="BT690">
        <v>0</v>
      </c>
      <c r="BU690" t="e">
        <f t="shared" si="262"/>
        <v>#DIV/0!</v>
      </c>
      <c r="BV690">
        <v>0</v>
      </c>
    </row>
    <row r="691" spans="2:74">
      <c r="B691" t="s">
        <v>183</v>
      </c>
      <c r="C691">
        <v>0</v>
      </c>
      <c r="D691">
        <v>0</v>
      </c>
      <c r="E691">
        <v>0</v>
      </c>
      <c r="F691">
        <v>0</v>
      </c>
      <c r="G691" t="e">
        <f t="shared" si="251"/>
        <v>#DIV/0!</v>
      </c>
      <c r="H691">
        <v>0</v>
      </c>
      <c r="I691">
        <v>0</v>
      </c>
      <c r="J691">
        <v>0</v>
      </c>
      <c r="K691">
        <v>0</v>
      </c>
      <c r="L691">
        <v>0</v>
      </c>
      <c r="M691" t="e">
        <f t="shared" si="252"/>
        <v>#DIV/0!</v>
      </c>
      <c r="N691">
        <v>0</v>
      </c>
      <c r="O691">
        <v>0</v>
      </c>
      <c r="P691">
        <v>0</v>
      </c>
      <c r="Q691">
        <v>0</v>
      </c>
      <c r="R691">
        <v>0</v>
      </c>
      <c r="S691" t="e">
        <f t="shared" si="253"/>
        <v>#DIV/0!</v>
      </c>
      <c r="T691">
        <v>0</v>
      </c>
      <c r="U691">
        <v>0</v>
      </c>
      <c r="V691">
        <v>0</v>
      </c>
      <c r="W691">
        <v>0</v>
      </c>
      <c r="X691">
        <v>0</v>
      </c>
      <c r="Y691" t="e">
        <f t="shared" si="254"/>
        <v>#DIV/0!</v>
      </c>
      <c r="Z691">
        <v>0</v>
      </c>
      <c r="AA691">
        <v>0</v>
      </c>
      <c r="AB691">
        <v>0</v>
      </c>
      <c r="AC691">
        <v>0</v>
      </c>
      <c r="AD691">
        <v>0</v>
      </c>
      <c r="AE691" t="e">
        <f t="shared" si="255"/>
        <v>#DIV/0!</v>
      </c>
      <c r="AF691">
        <v>0</v>
      </c>
      <c r="AG691">
        <v>0</v>
      </c>
      <c r="AH691">
        <v>0</v>
      </c>
      <c r="AI691">
        <v>0</v>
      </c>
      <c r="AJ691">
        <v>0</v>
      </c>
      <c r="AK691" t="e">
        <f t="shared" si="256"/>
        <v>#DIV/0!</v>
      </c>
      <c r="AL691">
        <v>0</v>
      </c>
      <c r="AM691">
        <v>0</v>
      </c>
      <c r="AN691">
        <v>0</v>
      </c>
      <c r="AO691">
        <v>0</v>
      </c>
      <c r="AP691">
        <v>0</v>
      </c>
      <c r="AQ691" t="e">
        <f t="shared" si="257"/>
        <v>#DIV/0!</v>
      </c>
      <c r="AR691">
        <v>0</v>
      </c>
      <c r="AS691">
        <v>0</v>
      </c>
      <c r="AT691">
        <v>0</v>
      </c>
      <c r="AU691">
        <v>0</v>
      </c>
      <c r="AV691">
        <v>0</v>
      </c>
      <c r="AW691" t="e">
        <f t="shared" si="258"/>
        <v>#DIV/0!</v>
      </c>
      <c r="AX691">
        <v>0</v>
      </c>
      <c r="AY691">
        <v>0</v>
      </c>
      <c r="AZ691">
        <v>0</v>
      </c>
      <c r="BA691">
        <v>0</v>
      </c>
      <c r="BB691">
        <v>0</v>
      </c>
      <c r="BC691" t="e">
        <f t="shared" si="259"/>
        <v>#DIV/0!</v>
      </c>
      <c r="BD691">
        <v>0</v>
      </c>
      <c r="BE691">
        <v>0</v>
      </c>
      <c r="BF691">
        <v>0</v>
      </c>
      <c r="BG691">
        <v>0</v>
      </c>
      <c r="BH691">
        <v>0</v>
      </c>
      <c r="BI691" t="e">
        <f t="shared" si="260"/>
        <v>#DIV/0!</v>
      </c>
      <c r="BJ691">
        <v>0</v>
      </c>
      <c r="BK691">
        <v>0</v>
      </c>
      <c r="BL691">
        <v>0</v>
      </c>
      <c r="BM691">
        <v>0</v>
      </c>
      <c r="BN691">
        <v>0</v>
      </c>
      <c r="BO691" t="e">
        <f t="shared" si="261"/>
        <v>#DIV/0!</v>
      </c>
      <c r="BP691">
        <v>0</v>
      </c>
      <c r="BQ691">
        <v>0</v>
      </c>
      <c r="BR691">
        <v>0</v>
      </c>
      <c r="BS691">
        <v>0</v>
      </c>
      <c r="BT691">
        <v>0</v>
      </c>
      <c r="BU691" t="e">
        <f t="shared" si="262"/>
        <v>#DIV/0!</v>
      </c>
      <c r="BV691">
        <v>0</v>
      </c>
    </row>
    <row r="692" spans="2:74">
      <c r="B692" t="s">
        <v>258</v>
      </c>
      <c r="C692">
        <v>0</v>
      </c>
      <c r="D692">
        <v>0</v>
      </c>
      <c r="E692">
        <v>0</v>
      </c>
      <c r="F692">
        <v>0</v>
      </c>
      <c r="G692" t="e">
        <f t="shared" si="251"/>
        <v>#DIV/0!</v>
      </c>
      <c r="H692">
        <v>0</v>
      </c>
      <c r="I692">
        <v>0</v>
      </c>
      <c r="J692">
        <v>0</v>
      </c>
      <c r="K692">
        <v>0</v>
      </c>
      <c r="L692">
        <v>0</v>
      </c>
      <c r="M692" t="e">
        <f t="shared" si="252"/>
        <v>#DIV/0!</v>
      </c>
      <c r="N692">
        <v>0</v>
      </c>
      <c r="O692">
        <v>0</v>
      </c>
      <c r="P692">
        <v>0</v>
      </c>
      <c r="Q692">
        <v>0</v>
      </c>
      <c r="R692">
        <v>0</v>
      </c>
      <c r="S692" t="e">
        <f t="shared" si="253"/>
        <v>#DIV/0!</v>
      </c>
      <c r="T692">
        <v>0</v>
      </c>
      <c r="U692">
        <v>0</v>
      </c>
      <c r="V692">
        <v>0</v>
      </c>
      <c r="W692">
        <v>0</v>
      </c>
      <c r="X692">
        <v>0</v>
      </c>
      <c r="Y692" t="e">
        <f t="shared" si="254"/>
        <v>#DIV/0!</v>
      </c>
      <c r="Z692">
        <v>0</v>
      </c>
      <c r="AA692">
        <v>0</v>
      </c>
      <c r="AB692">
        <v>0</v>
      </c>
      <c r="AC692">
        <v>0</v>
      </c>
      <c r="AD692">
        <v>0</v>
      </c>
      <c r="AE692" t="e">
        <f t="shared" si="255"/>
        <v>#DIV/0!</v>
      </c>
      <c r="AF692">
        <v>0</v>
      </c>
      <c r="AG692">
        <v>0</v>
      </c>
      <c r="AH692">
        <v>0</v>
      </c>
      <c r="AI692">
        <v>0</v>
      </c>
      <c r="AJ692">
        <v>0</v>
      </c>
      <c r="AK692" t="e">
        <f t="shared" si="256"/>
        <v>#DIV/0!</v>
      </c>
      <c r="AL692">
        <v>0</v>
      </c>
      <c r="AM692">
        <v>0</v>
      </c>
      <c r="AN692">
        <v>0</v>
      </c>
      <c r="AO692">
        <v>0</v>
      </c>
      <c r="AP692">
        <v>0</v>
      </c>
      <c r="AQ692" t="e">
        <f t="shared" si="257"/>
        <v>#DIV/0!</v>
      </c>
      <c r="AR692">
        <v>0</v>
      </c>
      <c r="AS692">
        <v>0</v>
      </c>
      <c r="AT692">
        <v>0</v>
      </c>
      <c r="AU692">
        <v>0</v>
      </c>
      <c r="AV692">
        <v>0</v>
      </c>
      <c r="AW692" t="e">
        <f t="shared" si="258"/>
        <v>#DIV/0!</v>
      </c>
      <c r="AX692">
        <v>0</v>
      </c>
      <c r="AY692">
        <v>0</v>
      </c>
      <c r="AZ692">
        <v>0</v>
      </c>
      <c r="BA692">
        <v>0</v>
      </c>
      <c r="BB692">
        <v>0</v>
      </c>
      <c r="BC692" t="e">
        <f t="shared" si="259"/>
        <v>#DIV/0!</v>
      </c>
      <c r="BD692">
        <v>0</v>
      </c>
      <c r="BE692">
        <v>0</v>
      </c>
      <c r="BF692">
        <v>0</v>
      </c>
      <c r="BG692">
        <v>0</v>
      </c>
      <c r="BH692">
        <v>0</v>
      </c>
      <c r="BI692" t="e">
        <f t="shared" si="260"/>
        <v>#DIV/0!</v>
      </c>
      <c r="BJ692">
        <v>0</v>
      </c>
      <c r="BK692">
        <v>0</v>
      </c>
      <c r="BL692">
        <v>0</v>
      </c>
      <c r="BM692">
        <v>0</v>
      </c>
      <c r="BN692">
        <v>0</v>
      </c>
      <c r="BO692" t="e">
        <f t="shared" si="261"/>
        <v>#DIV/0!</v>
      </c>
      <c r="BP692">
        <v>0</v>
      </c>
      <c r="BQ692">
        <v>0</v>
      </c>
      <c r="BR692">
        <v>0</v>
      </c>
      <c r="BS692">
        <v>0</v>
      </c>
      <c r="BT692">
        <v>0</v>
      </c>
      <c r="BU692" t="e">
        <f t="shared" si="262"/>
        <v>#DIV/0!</v>
      </c>
      <c r="BV692">
        <v>0</v>
      </c>
    </row>
    <row r="693" spans="2:74">
      <c r="B693" t="s">
        <v>280</v>
      </c>
      <c r="C693">
        <v>0</v>
      </c>
      <c r="D693">
        <v>0</v>
      </c>
      <c r="E693">
        <v>0</v>
      </c>
      <c r="F693">
        <v>0</v>
      </c>
      <c r="G693" t="e">
        <f t="shared" si="251"/>
        <v>#DIV/0!</v>
      </c>
      <c r="H693">
        <v>0</v>
      </c>
      <c r="I693">
        <v>0</v>
      </c>
      <c r="J693">
        <v>0</v>
      </c>
      <c r="K693">
        <v>0</v>
      </c>
      <c r="L693">
        <v>0</v>
      </c>
      <c r="M693" t="e">
        <f t="shared" si="252"/>
        <v>#DIV/0!</v>
      </c>
      <c r="N693">
        <v>0</v>
      </c>
      <c r="O693">
        <v>0</v>
      </c>
      <c r="P693">
        <v>0</v>
      </c>
      <c r="Q693">
        <v>0</v>
      </c>
      <c r="R693">
        <v>0</v>
      </c>
      <c r="S693" t="e">
        <f t="shared" si="253"/>
        <v>#DIV/0!</v>
      </c>
      <c r="T693">
        <v>0</v>
      </c>
      <c r="U693">
        <v>0</v>
      </c>
      <c r="V693">
        <v>0</v>
      </c>
      <c r="W693">
        <v>0</v>
      </c>
      <c r="X693">
        <v>0</v>
      </c>
      <c r="Y693" t="e">
        <f t="shared" si="254"/>
        <v>#DIV/0!</v>
      </c>
      <c r="Z693">
        <v>0</v>
      </c>
      <c r="AA693">
        <v>0</v>
      </c>
      <c r="AB693">
        <v>0</v>
      </c>
      <c r="AC693">
        <v>0</v>
      </c>
      <c r="AD693">
        <v>0</v>
      </c>
      <c r="AE693" t="e">
        <f t="shared" si="255"/>
        <v>#DIV/0!</v>
      </c>
      <c r="AF693">
        <v>0</v>
      </c>
      <c r="AG693">
        <v>0</v>
      </c>
      <c r="AH693">
        <v>0</v>
      </c>
      <c r="AI693">
        <v>0</v>
      </c>
      <c r="AJ693">
        <v>0</v>
      </c>
      <c r="AK693" t="e">
        <f t="shared" si="256"/>
        <v>#DIV/0!</v>
      </c>
      <c r="AL693">
        <v>0</v>
      </c>
      <c r="AM693">
        <v>0</v>
      </c>
      <c r="AN693">
        <v>0</v>
      </c>
      <c r="AO693">
        <v>0</v>
      </c>
      <c r="AP693">
        <v>0</v>
      </c>
      <c r="AQ693" t="e">
        <f t="shared" si="257"/>
        <v>#DIV/0!</v>
      </c>
      <c r="AR693">
        <v>0</v>
      </c>
      <c r="AS693">
        <v>0</v>
      </c>
      <c r="AT693">
        <v>0</v>
      </c>
      <c r="AU693">
        <v>0</v>
      </c>
      <c r="AV693">
        <v>0</v>
      </c>
      <c r="AW693" t="e">
        <f t="shared" si="258"/>
        <v>#DIV/0!</v>
      </c>
      <c r="AX693">
        <v>0</v>
      </c>
      <c r="AY693">
        <v>0</v>
      </c>
      <c r="AZ693">
        <v>0</v>
      </c>
      <c r="BA693">
        <v>0</v>
      </c>
      <c r="BB693">
        <v>0</v>
      </c>
      <c r="BC693" t="e">
        <f t="shared" si="259"/>
        <v>#DIV/0!</v>
      </c>
      <c r="BD693">
        <v>0</v>
      </c>
      <c r="BE693">
        <v>0</v>
      </c>
      <c r="BF693">
        <v>0</v>
      </c>
      <c r="BG693">
        <v>0</v>
      </c>
      <c r="BH693">
        <v>0</v>
      </c>
      <c r="BI693" t="e">
        <f t="shared" si="260"/>
        <v>#DIV/0!</v>
      </c>
      <c r="BJ693">
        <v>0</v>
      </c>
      <c r="BK693">
        <v>0</v>
      </c>
      <c r="BL693">
        <v>0</v>
      </c>
      <c r="BM693">
        <v>0</v>
      </c>
      <c r="BN693">
        <v>0</v>
      </c>
      <c r="BO693" t="e">
        <f t="shared" si="261"/>
        <v>#DIV/0!</v>
      </c>
      <c r="BP693">
        <v>0</v>
      </c>
      <c r="BQ693">
        <v>0</v>
      </c>
      <c r="BR693">
        <v>0</v>
      </c>
      <c r="BS693">
        <v>0</v>
      </c>
      <c r="BT693">
        <v>0</v>
      </c>
      <c r="BU693" t="e">
        <f t="shared" si="262"/>
        <v>#DIV/0!</v>
      </c>
      <c r="BV693">
        <v>0</v>
      </c>
    </row>
    <row r="694" spans="2:74">
      <c r="B694" t="s">
        <v>282</v>
      </c>
      <c r="C694">
        <v>0</v>
      </c>
      <c r="D694">
        <v>0</v>
      </c>
      <c r="E694">
        <v>0</v>
      </c>
      <c r="F694">
        <v>0</v>
      </c>
      <c r="G694" t="e">
        <f t="shared" si="251"/>
        <v>#DIV/0!</v>
      </c>
      <c r="H694">
        <v>0</v>
      </c>
      <c r="I694">
        <v>0</v>
      </c>
      <c r="J694">
        <v>0</v>
      </c>
      <c r="K694">
        <v>0</v>
      </c>
      <c r="L694">
        <v>0</v>
      </c>
      <c r="M694" t="e">
        <f t="shared" si="252"/>
        <v>#DIV/0!</v>
      </c>
      <c r="N694">
        <v>0</v>
      </c>
      <c r="O694">
        <v>0</v>
      </c>
      <c r="P694">
        <v>0</v>
      </c>
      <c r="Q694">
        <v>0</v>
      </c>
      <c r="R694">
        <v>0</v>
      </c>
      <c r="S694" t="e">
        <f t="shared" si="253"/>
        <v>#DIV/0!</v>
      </c>
      <c r="T694">
        <v>0</v>
      </c>
      <c r="U694">
        <v>0</v>
      </c>
      <c r="V694">
        <v>0</v>
      </c>
      <c r="W694">
        <v>0</v>
      </c>
      <c r="X694">
        <v>0</v>
      </c>
      <c r="Y694" t="e">
        <f t="shared" si="254"/>
        <v>#DIV/0!</v>
      </c>
      <c r="Z694">
        <v>0</v>
      </c>
      <c r="AA694">
        <v>0</v>
      </c>
      <c r="AB694">
        <v>0</v>
      </c>
      <c r="AC694">
        <v>0</v>
      </c>
      <c r="AD694">
        <v>0</v>
      </c>
      <c r="AE694" t="e">
        <f t="shared" si="255"/>
        <v>#DIV/0!</v>
      </c>
      <c r="AF694">
        <v>0</v>
      </c>
      <c r="AG694">
        <v>0</v>
      </c>
      <c r="AH694">
        <v>0</v>
      </c>
      <c r="AI694">
        <v>0</v>
      </c>
      <c r="AJ694">
        <v>0</v>
      </c>
      <c r="AK694" t="e">
        <f t="shared" si="256"/>
        <v>#DIV/0!</v>
      </c>
      <c r="AL694">
        <v>0</v>
      </c>
      <c r="AM694">
        <v>0</v>
      </c>
      <c r="AN694">
        <v>0</v>
      </c>
      <c r="AO694">
        <v>0</v>
      </c>
      <c r="AP694">
        <v>0</v>
      </c>
      <c r="AQ694" t="e">
        <f t="shared" si="257"/>
        <v>#DIV/0!</v>
      </c>
      <c r="AR694">
        <v>0</v>
      </c>
      <c r="AS694">
        <v>0</v>
      </c>
      <c r="AT694">
        <v>0</v>
      </c>
      <c r="AU694">
        <v>0</v>
      </c>
      <c r="AV694">
        <v>0</v>
      </c>
      <c r="AW694" t="e">
        <f t="shared" si="258"/>
        <v>#DIV/0!</v>
      </c>
      <c r="AX694">
        <v>0</v>
      </c>
      <c r="AY694">
        <v>0</v>
      </c>
      <c r="AZ694">
        <v>0</v>
      </c>
      <c r="BA694">
        <v>0</v>
      </c>
      <c r="BB694">
        <v>0</v>
      </c>
      <c r="BC694" t="e">
        <f t="shared" si="259"/>
        <v>#DIV/0!</v>
      </c>
      <c r="BD694">
        <v>0</v>
      </c>
      <c r="BE694">
        <v>0</v>
      </c>
      <c r="BF694">
        <v>0</v>
      </c>
      <c r="BG694">
        <v>0</v>
      </c>
      <c r="BH694">
        <v>0</v>
      </c>
      <c r="BI694" t="e">
        <f t="shared" si="260"/>
        <v>#DIV/0!</v>
      </c>
      <c r="BJ694">
        <v>0</v>
      </c>
      <c r="BK694">
        <v>0</v>
      </c>
      <c r="BL694">
        <v>0</v>
      </c>
      <c r="BM694">
        <v>0</v>
      </c>
      <c r="BN694">
        <v>0</v>
      </c>
      <c r="BO694" t="e">
        <f t="shared" si="261"/>
        <v>#DIV/0!</v>
      </c>
      <c r="BP694">
        <v>0</v>
      </c>
      <c r="BQ694">
        <v>0</v>
      </c>
      <c r="BR694">
        <v>0</v>
      </c>
      <c r="BS694">
        <v>0</v>
      </c>
      <c r="BT694">
        <v>0</v>
      </c>
      <c r="BU694" t="e">
        <f t="shared" si="262"/>
        <v>#DIV/0!</v>
      </c>
      <c r="BV694">
        <v>0</v>
      </c>
    </row>
    <row r="695" spans="2:74">
      <c r="B695" t="s">
        <v>283</v>
      </c>
      <c r="C695">
        <v>0</v>
      </c>
      <c r="D695">
        <v>0</v>
      </c>
      <c r="E695">
        <v>0</v>
      </c>
      <c r="F695">
        <v>0</v>
      </c>
      <c r="G695" t="e">
        <f t="shared" si="251"/>
        <v>#DIV/0!</v>
      </c>
      <c r="H695">
        <v>0</v>
      </c>
      <c r="I695">
        <v>0</v>
      </c>
      <c r="J695">
        <v>0</v>
      </c>
      <c r="K695">
        <v>0</v>
      </c>
      <c r="L695">
        <v>0</v>
      </c>
      <c r="M695" t="e">
        <f t="shared" si="252"/>
        <v>#DIV/0!</v>
      </c>
      <c r="N695">
        <v>0</v>
      </c>
      <c r="O695">
        <v>0</v>
      </c>
      <c r="P695">
        <v>0</v>
      </c>
      <c r="Q695">
        <v>0</v>
      </c>
      <c r="R695">
        <v>0</v>
      </c>
      <c r="S695" t="e">
        <f t="shared" si="253"/>
        <v>#DIV/0!</v>
      </c>
      <c r="T695">
        <v>0</v>
      </c>
      <c r="U695">
        <v>0</v>
      </c>
      <c r="V695">
        <v>0</v>
      </c>
      <c r="W695">
        <v>0</v>
      </c>
      <c r="X695">
        <v>0</v>
      </c>
      <c r="Y695" t="e">
        <f t="shared" si="254"/>
        <v>#DIV/0!</v>
      </c>
      <c r="Z695">
        <v>0</v>
      </c>
      <c r="AA695">
        <v>0</v>
      </c>
      <c r="AB695">
        <v>0</v>
      </c>
      <c r="AC695">
        <v>0</v>
      </c>
      <c r="AD695">
        <v>0</v>
      </c>
      <c r="AE695" t="e">
        <f t="shared" si="255"/>
        <v>#DIV/0!</v>
      </c>
      <c r="AF695">
        <v>0</v>
      </c>
      <c r="AG695">
        <v>0</v>
      </c>
      <c r="AH695">
        <v>0</v>
      </c>
      <c r="AI695">
        <v>0</v>
      </c>
      <c r="AJ695">
        <v>0</v>
      </c>
      <c r="AK695" t="e">
        <f t="shared" si="256"/>
        <v>#DIV/0!</v>
      </c>
      <c r="AL695">
        <v>0</v>
      </c>
      <c r="AM695">
        <v>0</v>
      </c>
      <c r="AN695">
        <v>0</v>
      </c>
      <c r="AO695">
        <v>0</v>
      </c>
      <c r="AP695">
        <v>0</v>
      </c>
      <c r="AQ695" t="e">
        <f t="shared" si="257"/>
        <v>#DIV/0!</v>
      </c>
      <c r="AR695">
        <v>0</v>
      </c>
      <c r="AS695">
        <v>0</v>
      </c>
      <c r="AT695">
        <v>0</v>
      </c>
      <c r="AU695">
        <v>0</v>
      </c>
      <c r="AV695">
        <v>0</v>
      </c>
      <c r="AW695" t="e">
        <f t="shared" si="258"/>
        <v>#DIV/0!</v>
      </c>
      <c r="AX695">
        <v>0</v>
      </c>
      <c r="AY695">
        <v>0</v>
      </c>
      <c r="AZ695">
        <v>0</v>
      </c>
      <c r="BA695">
        <v>0</v>
      </c>
      <c r="BB695">
        <v>0</v>
      </c>
      <c r="BC695" t="e">
        <f t="shared" si="259"/>
        <v>#DIV/0!</v>
      </c>
      <c r="BD695">
        <v>0</v>
      </c>
      <c r="BE695">
        <v>0</v>
      </c>
      <c r="BF695">
        <v>0</v>
      </c>
      <c r="BG695">
        <v>0</v>
      </c>
      <c r="BH695">
        <v>0</v>
      </c>
      <c r="BI695" t="e">
        <f t="shared" si="260"/>
        <v>#DIV/0!</v>
      </c>
      <c r="BJ695">
        <v>0</v>
      </c>
      <c r="BK695">
        <v>0</v>
      </c>
      <c r="BL695">
        <v>0</v>
      </c>
      <c r="BM695">
        <v>0</v>
      </c>
      <c r="BN695">
        <v>0</v>
      </c>
      <c r="BO695" t="e">
        <f t="shared" si="261"/>
        <v>#DIV/0!</v>
      </c>
      <c r="BP695">
        <v>0</v>
      </c>
      <c r="BQ695">
        <v>0</v>
      </c>
      <c r="BR695">
        <v>0</v>
      </c>
      <c r="BS695">
        <v>0</v>
      </c>
      <c r="BT695">
        <v>0</v>
      </c>
      <c r="BU695" t="e">
        <f t="shared" si="262"/>
        <v>#DIV/0!</v>
      </c>
      <c r="BV695">
        <v>0</v>
      </c>
    </row>
    <row r="696" spans="2:74">
      <c r="B696" t="s">
        <v>284</v>
      </c>
      <c r="C696">
        <v>0</v>
      </c>
      <c r="D696">
        <v>0</v>
      </c>
      <c r="E696">
        <v>0</v>
      </c>
      <c r="F696">
        <v>0</v>
      </c>
      <c r="G696" t="e">
        <f t="shared" si="251"/>
        <v>#DIV/0!</v>
      </c>
      <c r="H696">
        <v>0</v>
      </c>
      <c r="I696">
        <v>0</v>
      </c>
      <c r="J696">
        <v>0</v>
      </c>
      <c r="K696">
        <v>0</v>
      </c>
      <c r="L696">
        <v>0</v>
      </c>
      <c r="M696" t="e">
        <f t="shared" si="252"/>
        <v>#DIV/0!</v>
      </c>
      <c r="N696">
        <v>0</v>
      </c>
      <c r="O696">
        <v>0</v>
      </c>
      <c r="P696">
        <v>0</v>
      </c>
      <c r="Q696">
        <v>0</v>
      </c>
      <c r="R696">
        <v>0</v>
      </c>
      <c r="S696" t="e">
        <f t="shared" si="253"/>
        <v>#DIV/0!</v>
      </c>
      <c r="T696">
        <v>0</v>
      </c>
      <c r="U696">
        <v>0</v>
      </c>
      <c r="V696">
        <v>0</v>
      </c>
      <c r="W696">
        <v>0</v>
      </c>
      <c r="X696">
        <v>0</v>
      </c>
      <c r="Y696" t="e">
        <f t="shared" si="254"/>
        <v>#DIV/0!</v>
      </c>
      <c r="Z696">
        <v>0</v>
      </c>
      <c r="AA696">
        <v>0</v>
      </c>
      <c r="AB696">
        <v>0</v>
      </c>
      <c r="AC696">
        <v>0</v>
      </c>
      <c r="AD696">
        <v>0</v>
      </c>
      <c r="AE696" t="e">
        <f t="shared" si="255"/>
        <v>#DIV/0!</v>
      </c>
      <c r="AF696">
        <v>0</v>
      </c>
      <c r="AG696">
        <v>0</v>
      </c>
      <c r="AH696">
        <v>0</v>
      </c>
      <c r="AI696">
        <v>0</v>
      </c>
      <c r="AJ696">
        <v>0</v>
      </c>
      <c r="AK696" t="e">
        <f t="shared" si="256"/>
        <v>#DIV/0!</v>
      </c>
      <c r="AL696">
        <v>0</v>
      </c>
      <c r="AM696">
        <v>0</v>
      </c>
      <c r="AN696">
        <v>0</v>
      </c>
      <c r="AO696">
        <v>0</v>
      </c>
      <c r="AP696">
        <v>0</v>
      </c>
      <c r="AQ696" t="e">
        <f t="shared" si="257"/>
        <v>#DIV/0!</v>
      </c>
      <c r="AR696">
        <v>0</v>
      </c>
      <c r="AS696">
        <v>0</v>
      </c>
      <c r="AT696">
        <v>0</v>
      </c>
      <c r="AU696">
        <v>0</v>
      </c>
      <c r="AV696">
        <v>0</v>
      </c>
      <c r="AW696" t="e">
        <f t="shared" si="258"/>
        <v>#DIV/0!</v>
      </c>
      <c r="AX696">
        <v>0</v>
      </c>
      <c r="AY696">
        <v>0</v>
      </c>
      <c r="AZ696">
        <v>0</v>
      </c>
      <c r="BA696">
        <v>0</v>
      </c>
      <c r="BB696">
        <v>0</v>
      </c>
      <c r="BC696" t="e">
        <f t="shared" si="259"/>
        <v>#DIV/0!</v>
      </c>
      <c r="BD696">
        <v>0</v>
      </c>
      <c r="BE696">
        <v>0</v>
      </c>
      <c r="BF696">
        <v>0</v>
      </c>
      <c r="BG696">
        <v>0</v>
      </c>
      <c r="BH696">
        <v>0</v>
      </c>
      <c r="BI696" t="e">
        <f t="shared" si="260"/>
        <v>#DIV/0!</v>
      </c>
      <c r="BJ696">
        <v>0</v>
      </c>
      <c r="BK696">
        <v>0</v>
      </c>
      <c r="BL696">
        <v>0</v>
      </c>
      <c r="BM696">
        <v>0</v>
      </c>
      <c r="BN696">
        <v>0</v>
      </c>
      <c r="BO696" t="e">
        <f t="shared" si="261"/>
        <v>#DIV/0!</v>
      </c>
      <c r="BP696">
        <v>0</v>
      </c>
      <c r="BQ696">
        <v>0</v>
      </c>
      <c r="BR696">
        <v>0</v>
      </c>
      <c r="BS696">
        <v>0</v>
      </c>
      <c r="BT696">
        <v>0</v>
      </c>
      <c r="BU696" t="e">
        <f t="shared" si="262"/>
        <v>#DIV/0!</v>
      </c>
      <c r="BV696">
        <v>0</v>
      </c>
    </row>
    <row r="697" spans="2:74">
      <c r="B697" t="s">
        <v>285</v>
      </c>
      <c r="C697">
        <v>0</v>
      </c>
      <c r="D697">
        <v>0</v>
      </c>
      <c r="E697">
        <v>0</v>
      </c>
      <c r="F697">
        <v>0</v>
      </c>
      <c r="G697" t="e">
        <f t="shared" si="251"/>
        <v>#DIV/0!</v>
      </c>
      <c r="H697">
        <v>0</v>
      </c>
      <c r="I697">
        <v>0</v>
      </c>
      <c r="J697">
        <v>0</v>
      </c>
      <c r="K697">
        <v>0</v>
      </c>
      <c r="L697">
        <v>0</v>
      </c>
      <c r="M697" t="e">
        <f t="shared" si="252"/>
        <v>#DIV/0!</v>
      </c>
      <c r="N697">
        <v>0</v>
      </c>
      <c r="O697">
        <v>0</v>
      </c>
      <c r="P697">
        <v>0</v>
      </c>
      <c r="Q697">
        <v>0</v>
      </c>
      <c r="R697">
        <v>0</v>
      </c>
      <c r="S697" t="e">
        <f t="shared" si="253"/>
        <v>#DIV/0!</v>
      </c>
      <c r="T697">
        <v>0</v>
      </c>
      <c r="U697">
        <v>0</v>
      </c>
      <c r="V697">
        <v>0</v>
      </c>
      <c r="W697">
        <v>0</v>
      </c>
      <c r="X697">
        <v>0</v>
      </c>
      <c r="Y697" t="e">
        <f t="shared" si="254"/>
        <v>#DIV/0!</v>
      </c>
      <c r="Z697">
        <v>0</v>
      </c>
      <c r="AA697">
        <v>0</v>
      </c>
      <c r="AB697">
        <v>0</v>
      </c>
      <c r="AC697">
        <v>0</v>
      </c>
      <c r="AD697">
        <v>0</v>
      </c>
      <c r="AE697" t="e">
        <f t="shared" si="255"/>
        <v>#DIV/0!</v>
      </c>
      <c r="AF697">
        <v>0</v>
      </c>
      <c r="AG697">
        <v>0</v>
      </c>
      <c r="AH697">
        <v>0</v>
      </c>
      <c r="AI697">
        <v>0</v>
      </c>
      <c r="AJ697">
        <v>0</v>
      </c>
      <c r="AK697" t="e">
        <f t="shared" si="256"/>
        <v>#DIV/0!</v>
      </c>
      <c r="AL697">
        <v>0</v>
      </c>
      <c r="AM697">
        <v>0</v>
      </c>
      <c r="AN697">
        <v>0</v>
      </c>
      <c r="AO697">
        <v>0</v>
      </c>
      <c r="AP697">
        <v>0</v>
      </c>
      <c r="AQ697" t="e">
        <f t="shared" si="257"/>
        <v>#DIV/0!</v>
      </c>
      <c r="AR697">
        <v>0</v>
      </c>
      <c r="AS697">
        <v>0</v>
      </c>
      <c r="AT697">
        <v>0</v>
      </c>
      <c r="AU697">
        <v>0</v>
      </c>
      <c r="AV697">
        <v>0</v>
      </c>
      <c r="AW697" t="e">
        <f t="shared" si="258"/>
        <v>#DIV/0!</v>
      </c>
      <c r="AX697">
        <v>0</v>
      </c>
      <c r="AY697">
        <v>0</v>
      </c>
      <c r="AZ697">
        <v>0</v>
      </c>
      <c r="BA697">
        <v>0</v>
      </c>
      <c r="BB697">
        <v>0</v>
      </c>
      <c r="BC697" t="e">
        <f t="shared" si="259"/>
        <v>#DIV/0!</v>
      </c>
      <c r="BD697">
        <v>0</v>
      </c>
      <c r="BE697">
        <v>0</v>
      </c>
      <c r="BF697">
        <v>0</v>
      </c>
      <c r="BG697">
        <v>0</v>
      </c>
      <c r="BH697">
        <v>0</v>
      </c>
      <c r="BI697" t="e">
        <f t="shared" si="260"/>
        <v>#DIV/0!</v>
      </c>
      <c r="BJ697">
        <v>0</v>
      </c>
      <c r="BK697">
        <v>0</v>
      </c>
      <c r="BL697">
        <v>0</v>
      </c>
      <c r="BM697">
        <v>0</v>
      </c>
      <c r="BN697">
        <v>0</v>
      </c>
      <c r="BO697" t="e">
        <f t="shared" si="261"/>
        <v>#DIV/0!</v>
      </c>
      <c r="BP697">
        <v>0</v>
      </c>
      <c r="BQ697">
        <v>0</v>
      </c>
      <c r="BR697">
        <v>0</v>
      </c>
      <c r="BS697">
        <v>0</v>
      </c>
      <c r="BT697">
        <v>0</v>
      </c>
      <c r="BU697" t="e">
        <f t="shared" si="262"/>
        <v>#DIV/0!</v>
      </c>
      <c r="BV697">
        <v>0</v>
      </c>
    </row>
    <row r="698" spans="2:74">
      <c r="B698" t="s">
        <v>286</v>
      </c>
      <c r="C698">
        <v>0</v>
      </c>
      <c r="D698">
        <v>0</v>
      </c>
      <c r="E698">
        <v>0</v>
      </c>
      <c r="F698">
        <v>0</v>
      </c>
      <c r="G698" t="e">
        <f t="shared" si="251"/>
        <v>#DIV/0!</v>
      </c>
      <c r="H698">
        <v>0</v>
      </c>
      <c r="I698">
        <v>0</v>
      </c>
      <c r="J698">
        <v>0</v>
      </c>
      <c r="K698">
        <v>0</v>
      </c>
      <c r="L698">
        <v>0</v>
      </c>
      <c r="M698" t="e">
        <f t="shared" si="252"/>
        <v>#DIV/0!</v>
      </c>
      <c r="N698">
        <v>0</v>
      </c>
      <c r="O698">
        <v>0</v>
      </c>
      <c r="P698">
        <v>0</v>
      </c>
      <c r="Q698">
        <v>0</v>
      </c>
      <c r="R698">
        <v>0</v>
      </c>
      <c r="S698" t="e">
        <f t="shared" si="253"/>
        <v>#DIV/0!</v>
      </c>
      <c r="T698">
        <v>0</v>
      </c>
      <c r="U698">
        <v>0</v>
      </c>
      <c r="V698">
        <v>0</v>
      </c>
      <c r="W698">
        <v>0</v>
      </c>
      <c r="X698">
        <v>0</v>
      </c>
      <c r="Y698" t="e">
        <f t="shared" si="254"/>
        <v>#DIV/0!</v>
      </c>
      <c r="Z698">
        <v>0</v>
      </c>
      <c r="AA698">
        <v>0</v>
      </c>
      <c r="AB698">
        <v>0</v>
      </c>
      <c r="AC698">
        <v>0</v>
      </c>
      <c r="AD698">
        <v>0</v>
      </c>
      <c r="AE698" t="e">
        <f t="shared" si="255"/>
        <v>#DIV/0!</v>
      </c>
      <c r="AF698">
        <v>0</v>
      </c>
      <c r="AG698">
        <v>0</v>
      </c>
      <c r="AH698">
        <v>0</v>
      </c>
      <c r="AI698">
        <v>0</v>
      </c>
      <c r="AJ698">
        <v>0</v>
      </c>
      <c r="AK698" t="e">
        <f t="shared" si="256"/>
        <v>#DIV/0!</v>
      </c>
      <c r="AL698">
        <v>0</v>
      </c>
      <c r="AM698">
        <v>0</v>
      </c>
      <c r="AN698">
        <v>0</v>
      </c>
      <c r="AO698">
        <v>0</v>
      </c>
      <c r="AP698">
        <v>0</v>
      </c>
      <c r="AQ698" t="e">
        <f t="shared" si="257"/>
        <v>#DIV/0!</v>
      </c>
      <c r="AR698">
        <v>0</v>
      </c>
      <c r="AS698">
        <v>0</v>
      </c>
      <c r="AT698">
        <v>0</v>
      </c>
      <c r="AU698">
        <v>0</v>
      </c>
      <c r="AV698">
        <v>0</v>
      </c>
      <c r="AW698" t="e">
        <f t="shared" si="258"/>
        <v>#DIV/0!</v>
      </c>
      <c r="AX698">
        <v>0</v>
      </c>
      <c r="AY698">
        <v>0</v>
      </c>
      <c r="AZ698">
        <v>0</v>
      </c>
      <c r="BA698">
        <v>0</v>
      </c>
      <c r="BB698">
        <v>0</v>
      </c>
      <c r="BC698" t="e">
        <f t="shared" si="259"/>
        <v>#DIV/0!</v>
      </c>
      <c r="BD698">
        <v>0</v>
      </c>
      <c r="BE698">
        <v>0</v>
      </c>
      <c r="BF698">
        <v>0</v>
      </c>
      <c r="BG698">
        <v>0</v>
      </c>
      <c r="BH698">
        <v>0</v>
      </c>
      <c r="BI698" t="e">
        <f t="shared" si="260"/>
        <v>#DIV/0!</v>
      </c>
      <c r="BJ698">
        <v>0</v>
      </c>
      <c r="BK698">
        <v>0</v>
      </c>
      <c r="BL698">
        <v>0</v>
      </c>
      <c r="BM698">
        <v>0</v>
      </c>
      <c r="BN698">
        <v>0</v>
      </c>
      <c r="BO698" t="e">
        <f t="shared" si="261"/>
        <v>#DIV/0!</v>
      </c>
      <c r="BP698">
        <v>0</v>
      </c>
      <c r="BQ698">
        <v>0</v>
      </c>
      <c r="BR698">
        <v>0</v>
      </c>
      <c r="BS698">
        <v>0</v>
      </c>
      <c r="BT698">
        <v>0</v>
      </c>
      <c r="BU698" t="e">
        <f t="shared" si="262"/>
        <v>#DIV/0!</v>
      </c>
      <c r="BV698">
        <v>0</v>
      </c>
    </row>
    <row r="699" spans="2:74">
      <c r="B699" t="s">
        <v>210</v>
      </c>
      <c r="C699">
        <v>0</v>
      </c>
      <c r="D699">
        <v>0</v>
      </c>
      <c r="E699">
        <v>0</v>
      </c>
      <c r="F699">
        <v>0</v>
      </c>
      <c r="G699" t="e">
        <f t="shared" si="251"/>
        <v>#DIV/0!</v>
      </c>
      <c r="H699">
        <v>0</v>
      </c>
      <c r="I699">
        <v>0</v>
      </c>
      <c r="J699">
        <v>0</v>
      </c>
      <c r="K699">
        <v>0</v>
      </c>
      <c r="L699">
        <v>0</v>
      </c>
      <c r="M699" t="e">
        <f t="shared" si="252"/>
        <v>#DIV/0!</v>
      </c>
      <c r="N699">
        <v>0</v>
      </c>
      <c r="O699">
        <v>0</v>
      </c>
      <c r="P699">
        <v>0</v>
      </c>
      <c r="Q699">
        <v>0</v>
      </c>
      <c r="R699">
        <v>0</v>
      </c>
      <c r="S699" t="e">
        <f t="shared" si="253"/>
        <v>#DIV/0!</v>
      </c>
      <c r="T699">
        <v>0</v>
      </c>
      <c r="U699">
        <v>0</v>
      </c>
      <c r="V699">
        <v>0</v>
      </c>
      <c r="W699">
        <v>0</v>
      </c>
      <c r="X699">
        <v>0</v>
      </c>
      <c r="Y699" t="e">
        <f t="shared" si="254"/>
        <v>#DIV/0!</v>
      </c>
      <c r="Z699">
        <v>0</v>
      </c>
      <c r="AA699">
        <v>0</v>
      </c>
      <c r="AB699">
        <v>0</v>
      </c>
      <c r="AC699">
        <v>0</v>
      </c>
      <c r="AD699">
        <v>0</v>
      </c>
      <c r="AE699" t="e">
        <f t="shared" si="255"/>
        <v>#DIV/0!</v>
      </c>
      <c r="AF699">
        <v>0</v>
      </c>
      <c r="AG699">
        <v>0</v>
      </c>
      <c r="AH699">
        <v>0</v>
      </c>
      <c r="AI699">
        <v>0</v>
      </c>
      <c r="AJ699">
        <v>0</v>
      </c>
      <c r="AK699" t="e">
        <f t="shared" si="256"/>
        <v>#DIV/0!</v>
      </c>
      <c r="AL699">
        <v>0</v>
      </c>
      <c r="AM699">
        <v>0</v>
      </c>
      <c r="AN699">
        <v>0</v>
      </c>
      <c r="AO699">
        <v>0</v>
      </c>
      <c r="AP699">
        <v>0</v>
      </c>
      <c r="AQ699" t="e">
        <f t="shared" si="257"/>
        <v>#DIV/0!</v>
      </c>
      <c r="AR699">
        <v>0</v>
      </c>
      <c r="AS699">
        <v>0</v>
      </c>
      <c r="AT699">
        <v>0</v>
      </c>
      <c r="AU699">
        <v>0</v>
      </c>
      <c r="AV699">
        <v>0</v>
      </c>
      <c r="AW699" t="e">
        <f t="shared" si="258"/>
        <v>#DIV/0!</v>
      </c>
      <c r="AX699">
        <v>0</v>
      </c>
      <c r="AY699">
        <v>0</v>
      </c>
      <c r="AZ699">
        <v>0</v>
      </c>
      <c r="BA699">
        <v>0</v>
      </c>
      <c r="BB699">
        <v>0</v>
      </c>
      <c r="BC699" t="e">
        <f t="shared" si="259"/>
        <v>#DIV/0!</v>
      </c>
      <c r="BD699">
        <v>0</v>
      </c>
      <c r="BE699">
        <v>0</v>
      </c>
      <c r="BF699">
        <v>0</v>
      </c>
      <c r="BG699">
        <v>0</v>
      </c>
      <c r="BH699">
        <v>0</v>
      </c>
      <c r="BI699" t="e">
        <f t="shared" si="260"/>
        <v>#DIV/0!</v>
      </c>
      <c r="BJ699">
        <v>0</v>
      </c>
      <c r="BK699">
        <v>0</v>
      </c>
      <c r="BL699">
        <v>0</v>
      </c>
      <c r="BM699">
        <v>0</v>
      </c>
      <c r="BN699">
        <v>0</v>
      </c>
      <c r="BO699" t="e">
        <f t="shared" si="261"/>
        <v>#DIV/0!</v>
      </c>
      <c r="BP699">
        <v>0</v>
      </c>
      <c r="BQ699">
        <v>0</v>
      </c>
      <c r="BR699">
        <v>0</v>
      </c>
      <c r="BS699">
        <v>0</v>
      </c>
      <c r="BT699">
        <v>0</v>
      </c>
      <c r="BU699" t="e">
        <f t="shared" si="262"/>
        <v>#DIV/0!</v>
      </c>
      <c r="BV699">
        <v>0</v>
      </c>
    </row>
    <row r="700" spans="2:74">
      <c r="B700" t="s">
        <v>780</v>
      </c>
      <c r="C700">
        <v>0</v>
      </c>
      <c r="D700">
        <v>0</v>
      </c>
      <c r="E700">
        <v>0</v>
      </c>
      <c r="F700">
        <v>0</v>
      </c>
      <c r="G700" t="e">
        <f t="shared" si="251"/>
        <v>#DIV/0!</v>
      </c>
      <c r="H700">
        <v>0</v>
      </c>
      <c r="I700">
        <v>0</v>
      </c>
      <c r="J700">
        <v>0</v>
      </c>
      <c r="K700">
        <v>0</v>
      </c>
      <c r="L700">
        <v>0</v>
      </c>
      <c r="M700" t="e">
        <f t="shared" si="252"/>
        <v>#DIV/0!</v>
      </c>
      <c r="N700">
        <v>0</v>
      </c>
      <c r="O700">
        <v>0</v>
      </c>
      <c r="P700">
        <v>0</v>
      </c>
      <c r="Q700">
        <v>0</v>
      </c>
      <c r="R700">
        <v>0</v>
      </c>
      <c r="S700" t="e">
        <f t="shared" si="253"/>
        <v>#DIV/0!</v>
      </c>
      <c r="T700">
        <v>0</v>
      </c>
      <c r="U700">
        <v>0</v>
      </c>
      <c r="V700">
        <v>0</v>
      </c>
      <c r="W700">
        <v>0</v>
      </c>
      <c r="X700">
        <v>0</v>
      </c>
      <c r="Y700" t="e">
        <f t="shared" si="254"/>
        <v>#DIV/0!</v>
      </c>
      <c r="Z700">
        <v>0</v>
      </c>
      <c r="AA700">
        <v>0</v>
      </c>
      <c r="AB700">
        <v>0</v>
      </c>
      <c r="AC700">
        <v>0</v>
      </c>
      <c r="AD700">
        <v>0</v>
      </c>
      <c r="AE700" t="e">
        <f t="shared" si="255"/>
        <v>#DIV/0!</v>
      </c>
      <c r="AF700">
        <v>0</v>
      </c>
      <c r="AG700">
        <v>0</v>
      </c>
      <c r="AH700">
        <v>0</v>
      </c>
      <c r="AI700">
        <v>0</v>
      </c>
      <c r="AJ700">
        <v>0</v>
      </c>
      <c r="AK700" t="e">
        <f t="shared" si="256"/>
        <v>#DIV/0!</v>
      </c>
      <c r="AL700">
        <v>0</v>
      </c>
      <c r="AM700">
        <v>0</v>
      </c>
      <c r="AN700">
        <v>0</v>
      </c>
      <c r="AO700">
        <v>0</v>
      </c>
      <c r="AP700">
        <v>0</v>
      </c>
      <c r="AQ700" t="e">
        <f t="shared" si="257"/>
        <v>#DIV/0!</v>
      </c>
      <c r="AR700">
        <v>0</v>
      </c>
      <c r="AS700">
        <v>0</v>
      </c>
      <c r="AT700">
        <v>0</v>
      </c>
      <c r="AU700">
        <v>0</v>
      </c>
      <c r="AV700">
        <v>0</v>
      </c>
      <c r="AW700" t="e">
        <f t="shared" si="258"/>
        <v>#DIV/0!</v>
      </c>
      <c r="AX700">
        <v>0</v>
      </c>
      <c r="AY700">
        <v>0</v>
      </c>
      <c r="AZ700">
        <v>0</v>
      </c>
      <c r="BA700">
        <v>0</v>
      </c>
      <c r="BB700">
        <v>0</v>
      </c>
      <c r="BC700" t="e">
        <f t="shared" si="259"/>
        <v>#DIV/0!</v>
      </c>
      <c r="BD700">
        <v>0</v>
      </c>
      <c r="BE700">
        <v>0</v>
      </c>
      <c r="BF700">
        <v>0</v>
      </c>
      <c r="BG700">
        <v>0</v>
      </c>
      <c r="BH700">
        <v>0</v>
      </c>
      <c r="BI700" t="e">
        <f t="shared" si="260"/>
        <v>#DIV/0!</v>
      </c>
      <c r="BJ700">
        <v>0</v>
      </c>
      <c r="BK700">
        <v>0</v>
      </c>
      <c r="BL700">
        <v>0</v>
      </c>
      <c r="BM700">
        <v>0</v>
      </c>
      <c r="BN700">
        <v>0</v>
      </c>
      <c r="BO700" t="e">
        <f t="shared" si="261"/>
        <v>#DIV/0!</v>
      </c>
      <c r="BP700">
        <v>0</v>
      </c>
      <c r="BQ700">
        <v>0</v>
      </c>
      <c r="BR700">
        <v>0</v>
      </c>
      <c r="BS700">
        <v>0</v>
      </c>
      <c r="BT700">
        <v>0</v>
      </c>
      <c r="BU700" t="e">
        <f t="shared" si="262"/>
        <v>#DIV/0!</v>
      </c>
      <c r="BV700">
        <v>0</v>
      </c>
    </row>
    <row r="701" spans="2:74">
      <c r="B701" t="s">
        <v>781</v>
      </c>
      <c r="C701">
        <v>0</v>
      </c>
      <c r="D701">
        <v>0</v>
      </c>
      <c r="E701">
        <v>0</v>
      </c>
      <c r="F701">
        <v>0</v>
      </c>
      <c r="G701" t="e">
        <f t="shared" si="251"/>
        <v>#DIV/0!</v>
      </c>
      <c r="H701">
        <v>0</v>
      </c>
      <c r="I701">
        <v>0</v>
      </c>
      <c r="J701">
        <v>0</v>
      </c>
      <c r="K701">
        <v>0</v>
      </c>
      <c r="L701">
        <v>0</v>
      </c>
      <c r="M701" t="e">
        <f t="shared" si="252"/>
        <v>#DIV/0!</v>
      </c>
      <c r="N701">
        <v>0</v>
      </c>
      <c r="O701">
        <v>0</v>
      </c>
      <c r="P701">
        <v>0</v>
      </c>
      <c r="Q701">
        <v>0</v>
      </c>
      <c r="R701">
        <v>0</v>
      </c>
      <c r="S701" t="e">
        <f t="shared" si="253"/>
        <v>#DIV/0!</v>
      </c>
      <c r="T701">
        <v>0</v>
      </c>
      <c r="U701">
        <v>0</v>
      </c>
      <c r="V701">
        <v>0</v>
      </c>
      <c r="W701">
        <v>0</v>
      </c>
      <c r="X701">
        <v>0</v>
      </c>
      <c r="Y701" t="e">
        <f t="shared" si="254"/>
        <v>#DIV/0!</v>
      </c>
      <c r="Z701">
        <v>0</v>
      </c>
      <c r="AA701">
        <v>0</v>
      </c>
      <c r="AB701">
        <v>0</v>
      </c>
      <c r="AC701">
        <v>0</v>
      </c>
      <c r="AD701">
        <v>0</v>
      </c>
      <c r="AE701" t="e">
        <f t="shared" si="255"/>
        <v>#DIV/0!</v>
      </c>
      <c r="AF701">
        <v>0</v>
      </c>
      <c r="AG701">
        <v>0</v>
      </c>
      <c r="AH701">
        <v>0</v>
      </c>
      <c r="AI701">
        <v>0</v>
      </c>
      <c r="AJ701">
        <v>0</v>
      </c>
      <c r="AK701" t="e">
        <f t="shared" si="256"/>
        <v>#DIV/0!</v>
      </c>
      <c r="AL701">
        <v>0</v>
      </c>
      <c r="AM701">
        <v>0</v>
      </c>
      <c r="AN701">
        <v>0</v>
      </c>
      <c r="AO701">
        <v>0</v>
      </c>
      <c r="AP701">
        <v>0</v>
      </c>
      <c r="AQ701" t="e">
        <f t="shared" si="257"/>
        <v>#DIV/0!</v>
      </c>
      <c r="AR701">
        <v>0</v>
      </c>
      <c r="AS701">
        <v>0</v>
      </c>
      <c r="AT701">
        <v>0</v>
      </c>
      <c r="AU701">
        <v>0</v>
      </c>
      <c r="AV701">
        <v>0</v>
      </c>
      <c r="AW701" t="e">
        <f t="shared" si="258"/>
        <v>#DIV/0!</v>
      </c>
      <c r="AX701">
        <v>0</v>
      </c>
      <c r="AY701">
        <v>0</v>
      </c>
      <c r="AZ701">
        <v>0</v>
      </c>
      <c r="BA701">
        <v>0</v>
      </c>
      <c r="BB701">
        <v>0</v>
      </c>
      <c r="BC701" t="e">
        <f t="shared" si="259"/>
        <v>#DIV/0!</v>
      </c>
      <c r="BD701">
        <v>0</v>
      </c>
      <c r="BE701">
        <v>0</v>
      </c>
      <c r="BF701">
        <v>0</v>
      </c>
      <c r="BG701">
        <v>0</v>
      </c>
      <c r="BH701">
        <v>0</v>
      </c>
      <c r="BI701" t="e">
        <f t="shared" si="260"/>
        <v>#DIV/0!</v>
      </c>
      <c r="BJ701">
        <v>0</v>
      </c>
      <c r="BK701">
        <v>0</v>
      </c>
      <c r="BL701">
        <v>0</v>
      </c>
      <c r="BM701">
        <v>0</v>
      </c>
      <c r="BN701">
        <v>0</v>
      </c>
      <c r="BO701" t="e">
        <f t="shared" si="261"/>
        <v>#DIV/0!</v>
      </c>
      <c r="BP701">
        <v>0</v>
      </c>
      <c r="BQ701">
        <v>0</v>
      </c>
      <c r="BR701">
        <v>0</v>
      </c>
      <c r="BS701">
        <v>0</v>
      </c>
      <c r="BT701">
        <v>0</v>
      </c>
      <c r="BU701" t="e">
        <f t="shared" si="262"/>
        <v>#DIV/0!</v>
      </c>
      <c r="BV701">
        <v>0</v>
      </c>
    </row>
    <row r="702" spans="2:74">
      <c r="B702" t="s">
        <v>181</v>
      </c>
      <c r="C702">
        <v>0</v>
      </c>
      <c r="D702">
        <v>0</v>
      </c>
      <c r="E702">
        <v>0</v>
      </c>
      <c r="F702">
        <v>0</v>
      </c>
      <c r="G702" t="e">
        <f t="shared" si="251"/>
        <v>#DIV/0!</v>
      </c>
      <c r="H702">
        <v>0</v>
      </c>
      <c r="I702">
        <v>0</v>
      </c>
      <c r="J702">
        <v>0</v>
      </c>
      <c r="K702">
        <v>0</v>
      </c>
      <c r="L702">
        <v>0</v>
      </c>
      <c r="M702" t="e">
        <f t="shared" si="252"/>
        <v>#DIV/0!</v>
      </c>
      <c r="N702">
        <v>0</v>
      </c>
      <c r="O702">
        <v>0</v>
      </c>
      <c r="P702">
        <v>0</v>
      </c>
      <c r="Q702">
        <v>0</v>
      </c>
      <c r="R702">
        <v>0</v>
      </c>
      <c r="S702" t="e">
        <f t="shared" si="253"/>
        <v>#DIV/0!</v>
      </c>
      <c r="T702">
        <v>0</v>
      </c>
      <c r="U702">
        <v>0</v>
      </c>
      <c r="V702">
        <v>0</v>
      </c>
      <c r="W702">
        <v>0</v>
      </c>
      <c r="X702">
        <v>0</v>
      </c>
      <c r="Y702" t="e">
        <f t="shared" si="254"/>
        <v>#DIV/0!</v>
      </c>
      <c r="Z702">
        <v>0</v>
      </c>
      <c r="AA702">
        <v>0</v>
      </c>
      <c r="AB702">
        <v>0</v>
      </c>
      <c r="AC702">
        <v>0</v>
      </c>
      <c r="AD702">
        <v>0</v>
      </c>
      <c r="AE702" t="e">
        <f t="shared" si="255"/>
        <v>#DIV/0!</v>
      </c>
      <c r="AF702">
        <v>0</v>
      </c>
      <c r="AG702">
        <v>0</v>
      </c>
      <c r="AH702">
        <v>0</v>
      </c>
      <c r="AI702">
        <v>0</v>
      </c>
      <c r="AJ702">
        <v>0</v>
      </c>
      <c r="AK702" t="e">
        <f t="shared" si="256"/>
        <v>#DIV/0!</v>
      </c>
      <c r="AL702">
        <v>0</v>
      </c>
      <c r="AM702">
        <v>0</v>
      </c>
      <c r="AN702">
        <v>0</v>
      </c>
      <c r="AO702">
        <v>0</v>
      </c>
      <c r="AP702">
        <v>0</v>
      </c>
      <c r="AQ702" t="e">
        <f t="shared" si="257"/>
        <v>#DIV/0!</v>
      </c>
      <c r="AR702">
        <v>0</v>
      </c>
      <c r="AS702">
        <v>0</v>
      </c>
      <c r="AT702">
        <v>0</v>
      </c>
      <c r="AU702">
        <v>0</v>
      </c>
      <c r="AV702">
        <v>0</v>
      </c>
      <c r="AW702" t="e">
        <f t="shared" si="258"/>
        <v>#DIV/0!</v>
      </c>
      <c r="AX702">
        <v>0</v>
      </c>
      <c r="AY702">
        <v>0</v>
      </c>
      <c r="AZ702">
        <v>0</v>
      </c>
      <c r="BA702">
        <v>0</v>
      </c>
      <c r="BB702">
        <v>0</v>
      </c>
      <c r="BC702" t="e">
        <f t="shared" si="259"/>
        <v>#DIV/0!</v>
      </c>
      <c r="BD702">
        <v>0</v>
      </c>
      <c r="BE702">
        <v>0</v>
      </c>
      <c r="BF702">
        <v>0</v>
      </c>
      <c r="BG702">
        <v>0</v>
      </c>
      <c r="BH702">
        <v>0</v>
      </c>
      <c r="BI702" t="e">
        <f t="shared" si="260"/>
        <v>#DIV/0!</v>
      </c>
      <c r="BJ702">
        <v>0</v>
      </c>
      <c r="BK702">
        <v>0</v>
      </c>
      <c r="BL702">
        <v>0</v>
      </c>
      <c r="BM702">
        <v>0</v>
      </c>
      <c r="BN702">
        <v>0</v>
      </c>
      <c r="BO702" t="e">
        <f t="shared" si="261"/>
        <v>#DIV/0!</v>
      </c>
      <c r="BP702">
        <v>0</v>
      </c>
      <c r="BQ702">
        <v>0</v>
      </c>
      <c r="BR702">
        <v>0</v>
      </c>
      <c r="BS702">
        <v>0</v>
      </c>
      <c r="BT702">
        <v>0</v>
      </c>
      <c r="BU702" t="e">
        <f t="shared" si="262"/>
        <v>#DIV/0!</v>
      </c>
      <c r="BV702">
        <v>0</v>
      </c>
    </row>
    <row r="703" spans="2:74">
      <c r="B703" t="s">
        <v>287</v>
      </c>
      <c r="C703">
        <v>0</v>
      </c>
      <c r="D703">
        <v>0</v>
      </c>
      <c r="E703">
        <v>0</v>
      </c>
      <c r="F703">
        <v>0</v>
      </c>
      <c r="G703" t="e">
        <f t="shared" si="251"/>
        <v>#DIV/0!</v>
      </c>
      <c r="H703">
        <v>0</v>
      </c>
      <c r="I703">
        <v>0</v>
      </c>
      <c r="J703">
        <v>0</v>
      </c>
      <c r="K703">
        <v>0</v>
      </c>
      <c r="L703">
        <v>0</v>
      </c>
      <c r="M703" t="e">
        <f t="shared" si="252"/>
        <v>#DIV/0!</v>
      </c>
      <c r="N703">
        <v>0</v>
      </c>
      <c r="O703">
        <v>0</v>
      </c>
      <c r="P703">
        <v>0</v>
      </c>
      <c r="Q703">
        <v>0</v>
      </c>
      <c r="R703">
        <v>0</v>
      </c>
      <c r="S703" t="e">
        <f t="shared" si="253"/>
        <v>#DIV/0!</v>
      </c>
      <c r="T703">
        <v>0</v>
      </c>
      <c r="U703">
        <v>0</v>
      </c>
      <c r="V703">
        <v>0</v>
      </c>
      <c r="W703">
        <v>0</v>
      </c>
      <c r="X703">
        <v>0</v>
      </c>
      <c r="Y703" t="e">
        <f t="shared" si="254"/>
        <v>#DIV/0!</v>
      </c>
      <c r="Z703">
        <v>0</v>
      </c>
      <c r="AA703">
        <v>0</v>
      </c>
      <c r="AB703">
        <v>0</v>
      </c>
      <c r="AC703">
        <v>0</v>
      </c>
      <c r="AD703">
        <v>0</v>
      </c>
      <c r="AE703" t="e">
        <f t="shared" si="255"/>
        <v>#DIV/0!</v>
      </c>
      <c r="AF703">
        <v>0</v>
      </c>
      <c r="AG703">
        <v>0</v>
      </c>
      <c r="AH703">
        <v>0</v>
      </c>
      <c r="AI703">
        <v>0</v>
      </c>
      <c r="AJ703">
        <v>0</v>
      </c>
      <c r="AK703" t="e">
        <f t="shared" si="256"/>
        <v>#DIV/0!</v>
      </c>
      <c r="AL703">
        <v>0</v>
      </c>
      <c r="AM703">
        <v>0</v>
      </c>
      <c r="AN703">
        <v>0</v>
      </c>
      <c r="AO703">
        <v>0</v>
      </c>
      <c r="AP703">
        <v>0</v>
      </c>
      <c r="AQ703" t="e">
        <f t="shared" si="257"/>
        <v>#DIV/0!</v>
      </c>
      <c r="AR703">
        <v>0</v>
      </c>
      <c r="AS703">
        <v>0</v>
      </c>
      <c r="AT703">
        <v>0</v>
      </c>
      <c r="AU703">
        <v>0</v>
      </c>
      <c r="AV703">
        <v>0</v>
      </c>
      <c r="AW703" t="e">
        <f t="shared" si="258"/>
        <v>#DIV/0!</v>
      </c>
      <c r="AX703">
        <v>0</v>
      </c>
      <c r="AY703">
        <v>0</v>
      </c>
      <c r="AZ703">
        <v>0</v>
      </c>
      <c r="BA703">
        <v>0</v>
      </c>
      <c r="BB703">
        <v>0</v>
      </c>
      <c r="BC703" t="e">
        <f t="shared" si="259"/>
        <v>#DIV/0!</v>
      </c>
      <c r="BD703">
        <v>0</v>
      </c>
      <c r="BE703">
        <v>0</v>
      </c>
      <c r="BF703">
        <v>0</v>
      </c>
      <c r="BG703">
        <v>0</v>
      </c>
      <c r="BH703">
        <v>0</v>
      </c>
      <c r="BI703" t="e">
        <f t="shared" si="260"/>
        <v>#DIV/0!</v>
      </c>
      <c r="BJ703">
        <v>0</v>
      </c>
      <c r="BK703">
        <v>0</v>
      </c>
      <c r="BL703">
        <v>0</v>
      </c>
      <c r="BM703">
        <v>0</v>
      </c>
      <c r="BN703">
        <v>0</v>
      </c>
      <c r="BO703" t="e">
        <f t="shared" si="261"/>
        <v>#DIV/0!</v>
      </c>
      <c r="BP703">
        <v>0</v>
      </c>
      <c r="BQ703">
        <v>0</v>
      </c>
      <c r="BR703">
        <v>0</v>
      </c>
      <c r="BS703">
        <v>0</v>
      </c>
      <c r="BT703">
        <v>0</v>
      </c>
      <c r="BU703" t="e">
        <f t="shared" si="262"/>
        <v>#DIV/0!</v>
      </c>
      <c r="BV703">
        <v>0</v>
      </c>
    </row>
    <row r="704" spans="2:74">
      <c r="B704" t="s">
        <v>182</v>
      </c>
      <c r="C704">
        <v>0</v>
      </c>
      <c r="D704">
        <v>0</v>
      </c>
      <c r="E704">
        <v>0</v>
      </c>
      <c r="F704">
        <v>0</v>
      </c>
      <c r="G704" t="e">
        <f t="shared" si="251"/>
        <v>#DIV/0!</v>
      </c>
      <c r="H704">
        <v>0</v>
      </c>
      <c r="I704">
        <v>0</v>
      </c>
      <c r="J704">
        <v>0</v>
      </c>
      <c r="K704">
        <v>0</v>
      </c>
      <c r="L704">
        <v>0</v>
      </c>
      <c r="M704" t="e">
        <f t="shared" si="252"/>
        <v>#DIV/0!</v>
      </c>
      <c r="N704">
        <v>0</v>
      </c>
      <c r="O704">
        <v>0</v>
      </c>
      <c r="P704">
        <v>0</v>
      </c>
      <c r="Q704">
        <v>0</v>
      </c>
      <c r="R704">
        <v>0</v>
      </c>
      <c r="S704" t="e">
        <f t="shared" si="253"/>
        <v>#DIV/0!</v>
      </c>
      <c r="T704">
        <v>0</v>
      </c>
      <c r="U704">
        <v>0</v>
      </c>
      <c r="V704">
        <v>0</v>
      </c>
      <c r="W704">
        <v>0</v>
      </c>
      <c r="X704">
        <v>0</v>
      </c>
      <c r="Y704" t="e">
        <f t="shared" si="254"/>
        <v>#DIV/0!</v>
      </c>
      <c r="Z704">
        <v>0</v>
      </c>
      <c r="AA704">
        <v>0</v>
      </c>
      <c r="AB704">
        <v>0</v>
      </c>
      <c r="AC704">
        <v>0</v>
      </c>
      <c r="AD704">
        <v>0</v>
      </c>
      <c r="AE704" t="e">
        <f t="shared" si="255"/>
        <v>#DIV/0!</v>
      </c>
      <c r="AF704">
        <v>0</v>
      </c>
      <c r="AG704">
        <v>0</v>
      </c>
      <c r="AH704">
        <v>0</v>
      </c>
      <c r="AI704">
        <v>0</v>
      </c>
      <c r="AJ704">
        <v>0</v>
      </c>
      <c r="AK704" t="e">
        <f t="shared" si="256"/>
        <v>#DIV/0!</v>
      </c>
      <c r="AL704">
        <v>0</v>
      </c>
      <c r="AM704">
        <v>0</v>
      </c>
      <c r="AN704">
        <v>0</v>
      </c>
      <c r="AO704">
        <v>0</v>
      </c>
      <c r="AP704">
        <v>0</v>
      </c>
      <c r="AQ704" t="e">
        <f t="shared" si="257"/>
        <v>#DIV/0!</v>
      </c>
      <c r="AR704">
        <v>0</v>
      </c>
      <c r="AS704">
        <v>0</v>
      </c>
      <c r="AT704">
        <v>0</v>
      </c>
      <c r="AU704">
        <v>0</v>
      </c>
      <c r="AV704">
        <v>0</v>
      </c>
      <c r="AW704" t="e">
        <f t="shared" si="258"/>
        <v>#DIV/0!</v>
      </c>
      <c r="AX704">
        <v>0</v>
      </c>
      <c r="AY704">
        <v>0</v>
      </c>
      <c r="AZ704">
        <v>0</v>
      </c>
      <c r="BA704">
        <v>0</v>
      </c>
      <c r="BB704">
        <v>0</v>
      </c>
      <c r="BC704" t="e">
        <f t="shared" si="259"/>
        <v>#DIV/0!</v>
      </c>
      <c r="BD704">
        <v>0</v>
      </c>
      <c r="BE704">
        <v>0</v>
      </c>
      <c r="BF704">
        <v>0</v>
      </c>
      <c r="BG704">
        <v>0</v>
      </c>
      <c r="BH704">
        <v>0</v>
      </c>
      <c r="BI704" t="e">
        <f t="shared" si="260"/>
        <v>#DIV/0!</v>
      </c>
      <c r="BJ704">
        <v>0</v>
      </c>
      <c r="BK704">
        <v>0</v>
      </c>
      <c r="BL704">
        <v>0</v>
      </c>
      <c r="BM704">
        <v>0</v>
      </c>
      <c r="BN704">
        <v>0</v>
      </c>
      <c r="BO704" t="e">
        <f t="shared" si="261"/>
        <v>#DIV/0!</v>
      </c>
      <c r="BP704">
        <v>0</v>
      </c>
      <c r="BQ704">
        <v>0</v>
      </c>
      <c r="BR704">
        <v>0</v>
      </c>
      <c r="BS704">
        <v>0</v>
      </c>
      <c r="BT704">
        <v>0</v>
      </c>
      <c r="BU704" t="e">
        <f t="shared" si="262"/>
        <v>#DIV/0!</v>
      </c>
      <c r="BV704">
        <v>0</v>
      </c>
    </row>
    <row r="705" spans="2:74">
      <c r="B705" t="s">
        <v>782</v>
      </c>
      <c r="C705">
        <v>0</v>
      </c>
      <c r="D705">
        <v>0</v>
      </c>
      <c r="E705">
        <v>0</v>
      </c>
      <c r="F705">
        <v>0</v>
      </c>
      <c r="G705" t="e">
        <f t="shared" si="251"/>
        <v>#DIV/0!</v>
      </c>
      <c r="H705">
        <v>0</v>
      </c>
      <c r="I705">
        <v>0</v>
      </c>
      <c r="J705">
        <v>0</v>
      </c>
      <c r="K705">
        <v>0</v>
      </c>
      <c r="L705">
        <v>0</v>
      </c>
      <c r="M705" t="e">
        <f t="shared" si="252"/>
        <v>#DIV/0!</v>
      </c>
      <c r="N705">
        <v>0</v>
      </c>
      <c r="O705">
        <v>0</v>
      </c>
      <c r="P705">
        <v>0</v>
      </c>
      <c r="Q705">
        <v>0</v>
      </c>
      <c r="R705">
        <v>0</v>
      </c>
      <c r="S705" t="e">
        <f t="shared" si="253"/>
        <v>#DIV/0!</v>
      </c>
      <c r="T705">
        <v>0</v>
      </c>
      <c r="U705">
        <v>0</v>
      </c>
      <c r="V705">
        <v>0</v>
      </c>
      <c r="W705">
        <v>0</v>
      </c>
      <c r="X705">
        <v>0</v>
      </c>
      <c r="Y705" t="e">
        <f t="shared" si="254"/>
        <v>#DIV/0!</v>
      </c>
      <c r="Z705">
        <v>0</v>
      </c>
      <c r="AA705">
        <v>0</v>
      </c>
      <c r="AB705">
        <v>0</v>
      </c>
      <c r="AC705">
        <v>0</v>
      </c>
      <c r="AD705">
        <v>0</v>
      </c>
      <c r="AE705" t="e">
        <f t="shared" si="255"/>
        <v>#DIV/0!</v>
      </c>
      <c r="AF705">
        <v>0</v>
      </c>
      <c r="AG705">
        <v>0</v>
      </c>
      <c r="AH705">
        <v>0</v>
      </c>
      <c r="AI705">
        <v>0</v>
      </c>
      <c r="AJ705">
        <v>0</v>
      </c>
      <c r="AK705" t="e">
        <f t="shared" si="256"/>
        <v>#DIV/0!</v>
      </c>
      <c r="AL705">
        <v>0</v>
      </c>
      <c r="AM705">
        <v>0</v>
      </c>
      <c r="AN705">
        <v>0</v>
      </c>
      <c r="AO705">
        <v>0</v>
      </c>
      <c r="AP705">
        <v>0</v>
      </c>
      <c r="AQ705" t="e">
        <f t="shared" si="257"/>
        <v>#DIV/0!</v>
      </c>
      <c r="AR705">
        <v>0</v>
      </c>
      <c r="AS705">
        <v>0</v>
      </c>
      <c r="AT705">
        <v>0</v>
      </c>
      <c r="AU705">
        <v>0</v>
      </c>
      <c r="AV705">
        <v>0</v>
      </c>
      <c r="AW705" t="e">
        <f t="shared" si="258"/>
        <v>#DIV/0!</v>
      </c>
      <c r="AX705">
        <v>0</v>
      </c>
      <c r="AY705">
        <v>0</v>
      </c>
      <c r="AZ705">
        <v>0</v>
      </c>
      <c r="BA705">
        <v>0</v>
      </c>
      <c r="BB705">
        <v>0</v>
      </c>
      <c r="BC705" t="e">
        <f t="shared" si="259"/>
        <v>#DIV/0!</v>
      </c>
      <c r="BD705">
        <v>0</v>
      </c>
      <c r="BE705">
        <v>0</v>
      </c>
      <c r="BF705">
        <v>0</v>
      </c>
      <c r="BG705">
        <v>0</v>
      </c>
      <c r="BH705">
        <v>0</v>
      </c>
      <c r="BI705" t="e">
        <f t="shared" si="260"/>
        <v>#DIV/0!</v>
      </c>
      <c r="BJ705">
        <v>0</v>
      </c>
      <c r="BK705">
        <v>0</v>
      </c>
      <c r="BL705">
        <v>0</v>
      </c>
      <c r="BM705">
        <v>0</v>
      </c>
      <c r="BN705">
        <v>0</v>
      </c>
      <c r="BO705" t="e">
        <f t="shared" si="261"/>
        <v>#DIV/0!</v>
      </c>
      <c r="BP705">
        <v>0</v>
      </c>
      <c r="BQ705">
        <v>0</v>
      </c>
      <c r="BR705">
        <v>0</v>
      </c>
      <c r="BS705">
        <v>0</v>
      </c>
      <c r="BT705">
        <v>0</v>
      </c>
      <c r="BU705" t="e">
        <f t="shared" si="262"/>
        <v>#DIV/0!</v>
      </c>
      <c r="BV705">
        <v>0</v>
      </c>
    </row>
    <row r="706" spans="2:74">
      <c r="B706" t="s">
        <v>288</v>
      </c>
      <c r="C706">
        <v>0</v>
      </c>
      <c r="D706">
        <v>0</v>
      </c>
      <c r="E706">
        <v>0</v>
      </c>
      <c r="F706">
        <v>0</v>
      </c>
      <c r="G706" t="e">
        <f t="shared" si="251"/>
        <v>#DIV/0!</v>
      </c>
      <c r="H706">
        <v>0</v>
      </c>
      <c r="I706">
        <v>0</v>
      </c>
      <c r="J706">
        <v>0</v>
      </c>
      <c r="K706">
        <v>0</v>
      </c>
      <c r="L706">
        <v>0</v>
      </c>
      <c r="M706" t="e">
        <f t="shared" si="252"/>
        <v>#DIV/0!</v>
      </c>
      <c r="N706">
        <v>0</v>
      </c>
      <c r="O706">
        <v>0</v>
      </c>
      <c r="P706">
        <v>0</v>
      </c>
      <c r="Q706">
        <v>0</v>
      </c>
      <c r="R706">
        <v>0</v>
      </c>
      <c r="S706" t="e">
        <f t="shared" si="253"/>
        <v>#DIV/0!</v>
      </c>
      <c r="T706">
        <v>0</v>
      </c>
      <c r="U706">
        <v>0</v>
      </c>
      <c r="V706">
        <v>0</v>
      </c>
      <c r="W706">
        <v>0</v>
      </c>
      <c r="X706">
        <v>0</v>
      </c>
      <c r="Y706" t="e">
        <f t="shared" si="254"/>
        <v>#DIV/0!</v>
      </c>
      <c r="Z706">
        <v>0</v>
      </c>
      <c r="AA706">
        <v>0</v>
      </c>
      <c r="AB706">
        <v>0</v>
      </c>
      <c r="AC706">
        <v>0</v>
      </c>
      <c r="AD706">
        <v>0</v>
      </c>
      <c r="AE706" t="e">
        <f t="shared" si="255"/>
        <v>#DIV/0!</v>
      </c>
      <c r="AF706">
        <v>0</v>
      </c>
      <c r="AG706">
        <v>0</v>
      </c>
      <c r="AH706">
        <v>0</v>
      </c>
      <c r="AI706">
        <v>0</v>
      </c>
      <c r="AJ706">
        <v>0</v>
      </c>
      <c r="AK706" t="e">
        <f t="shared" si="256"/>
        <v>#DIV/0!</v>
      </c>
      <c r="AL706">
        <v>0</v>
      </c>
      <c r="AM706">
        <v>0</v>
      </c>
      <c r="AN706">
        <v>0</v>
      </c>
      <c r="AO706">
        <v>0</v>
      </c>
      <c r="AP706">
        <v>0</v>
      </c>
      <c r="AQ706" t="e">
        <f t="shared" si="257"/>
        <v>#DIV/0!</v>
      </c>
      <c r="AR706">
        <v>0</v>
      </c>
      <c r="AS706">
        <v>0</v>
      </c>
      <c r="AT706">
        <v>0</v>
      </c>
      <c r="AU706">
        <v>0</v>
      </c>
      <c r="AV706">
        <v>0</v>
      </c>
      <c r="AW706" t="e">
        <f t="shared" si="258"/>
        <v>#DIV/0!</v>
      </c>
      <c r="AX706">
        <v>0</v>
      </c>
      <c r="AY706">
        <v>0</v>
      </c>
      <c r="AZ706">
        <v>0</v>
      </c>
      <c r="BA706">
        <v>0</v>
      </c>
      <c r="BB706">
        <v>0</v>
      </c>
      <c r="BC706" t="e">
        <f t="shared" si="259"/>
        <v>#DIV/0!</v>
      </c>
      <c r="BD706">
        <v>0</v>
      </c>
      <c r="BE706">
        <v>0</v>
      </c>
      <c r="BF706">
        <v>0</v>
      </c>
      <c r="BG706">
        <v>0</v>
      </c>
      <c r="BH706">
        <v>0</v>
      </c>
      <c r="BI706" t="e">
        <f t="shared" si="260"/>
        <v>#DIV/0!</v>
      </c>
      <c r="BJ706">
        <v>0</v>
      </c>
      <c r="BK706">
        <v>0</v>
      </c>
      <c r="BL706">
        <v>0</v>
      </c>
      <c r="BM706">
        <v>0</v>
      </c>
      <c r="BN706">
        <v>0</v>
      </c>
      <c r="BO706" t="e">
        <f t="shared" si="261"/>
        <v>#DIV/0!</v>
      </c>
      <c r="BP706">
        <v>0</v>
      </c>
      <c r="BQ706">
        <v>0</v>
      </c>
      <c r="BR706">
        <v>0</v>
      </c>
      <c r="BS706">
        <v>0</v>
      </c>
      <c r="BT706">
        <v>0</v>
      </c>
      <c r="BU706" t="e">
        <f t="shared" si="262"/>
        <v>#DIV/0!</v>
      </c>
      <c r="BV706">
        <v>0</v>
      </c>
    </row>
    <row r="707" spans="2:74">
      <c r="B707" t="s">
        <v>290</v>
      </c>
      <c r="C707">
        <v>0</v>
      </c>
      <c r="D707">
        <v>0</v>
      </c>
      <c r="E707">
        <v>0</v>
      </c>
      <c r="F707">
        <v>0</v>
      </c>
      <c r="G707" t="e">
        <f t="shared" si="251"/>
        <v>#DIV/0!</v>
      </c>
      <c r="H707">
        <v>0</v>
      </c>
      <c r="I707">
        <v>0</v>
      </c>
      <c r="J707">
        <v>0</v>
      </c>
      <c r="K707">
        <v>0</v>
      </c>
      <c r="L707">
        <v>0</v>
      </c>
      <c r="M707" t="e">
        <f t="shared" si="252"/>
        <v>#DIV/0!</v>
      </c>
      <c r="N707">
        <v>0</v>
      </c>
      <c r="O707">
        <v>0</v>
      </c>
      <c r="P707">
        <v>0</v>
      </c>
      <c r="Q707">
        <v>0</v>
      </c>
      <c r="R707">
        <v>0</v>
      </c>
      <c r="S707" t="e">
        <f t="shared" si="253"/>
        <v>#DIV/0!</v>
      </c>
      <c r="T707">
        <v>0</v>
      </c>
      <c r="U707">
        <v>0</v>
      </c>
      <c r="V707">
        <v>0</v>
      </c>
      <c r="W707">
        <v>0</v>
      </c>
      <c r="X707">
        <v>0</v>
      </c>
      <c r="Y707" t="e">
        <f t="shared" si="254"/>
        <v>#DIV/0!</v>
      </c>
      <c r="Z707">
        <v>0</v>
      </c>
      <c r="AA707">
        <v>0</v>
      </c>
      <c r="AB707">
        <v>0</v>
      </c>
      <c r="AC707">
        <v>0</v>
      </c>
      <c r="AD707">
        <v>0</v>
      </c>
      <c r="AE707" t="e">
        <f t="shared" si="255"/>
        <v>#DIV/0!</v>
      </c>
      <c r="AF707">
        <v>0</v>
      </c>
      <c r="AG707">
        <v>0</v>
      </c>
      <c r="AH707">
        <v>0</v>
      </c>
      <c r="AI707">
        <v>0</v>
      </c>
      <c r="AJ707">
        <v>0</v>
      </c>
      <c r="AK707" t="e">
        <f t="shared" si="256"/>
        <v>#DIV/0!</v>
      </c>
      <c r="AL707">
        <v>0</v>
      </c>
      <c r="AM707">
        <v>0</v>
      </c>
      <c r="AN707">
        <v>0</v>
      </c>
      <c r="AO707">
        <v>0</v>
      </c>
      <c r="AP707">
        <v>0</v>
      </c>
      <c r="AQ707" t="e">
        <f t="shared" si="257"/>
        <v>#DIV/0!</v>
      </c>
      <c r="AR707">
        <v>0</v>
      </c>
      <c r="AS707">
        <v>0</v>
      </c>
      <c r="AT707">
        <v>0</v>
      </c>
      <c r="AU707">
        <v>0</v>
      </c>
      <c r="AV707">
        <v>0</v>
      </c>
      <c r="AW707" t="e">
        <f t="shared" si="258"/>
        <v>#DIV/0!</v>
      </c>
      <c r="AX707">
        <v>0</v>
      </c>
      <c r="AY707">
        <v>0</v>
      </c>
      <c r="AZ707">
        <v>0</v>
      </c>
      <c r="BA707">
        <v>0</v>
      </c>
      <c r="BB707">
        <v>0</v>
      </c>
      <c r="BC707" t="e">
        <f t="shared" si="259"/>
        <v>#DIV/0!</v>
      </c>
      <c r="BD707">
        <v>0</v>
      </c>
      <c r="BE707">
        <v>0</v>
      </c>
      <c r="BF707">
        <v>0</v>
      </c>
      <c r="BG707">
        <v>0</v>
      </c>
      <c r="BH707">
        <v>0</v>
      </c>
      <c r="BI707" t="e">
        <f t="shared" si="260"/>
        <v>#DIV/0!</v>
      </c>
      <c r="BJ707">
        <v>0</v>
      </c>
      <c r="BK707">
        <v>0</v>
      </c>
      <c r="BL707">
        <v>0</v>
      </c>
      <c r="BM707">
        <v>0</v>
      </c>
      <c r="BN707">
        <v>0</v>
      </c>
      <c r="BO707" t="e">
        <f t="shared" si="261"/>
        <v>#DIV/0!</v>
      </c>
      <c r="BP707">
        <v>0</v>
      </c>
      <c r="BQ707">
        <v>0</v>
      </c>
      <c r="BR707">
        <v>0</v>
      </c>
      <c r="BS707">
        <v>0</v>
      </c>
      <c r="BT707">
        <v>0</v>
      </c>
      <c r="BU707" t="e">
        <f t="shared" si="262"/>
        <v>#DIV/0!</v>
      </c>
      <c r="BV707">
        <v>0</v>
      </c>
    </row>
    <row r="708" spans="2:74">
      <c r="B708" t="s">
        <v>783</v>
      </c>
      <c r="C708">
        <v>0</v>
      </c>
      <c r="D708">
        <v>0</v>
      </c>
      <c r="E708">
        <v>0</v>
      </c>
      <c r="F708">
        <v>0</v>
      </c>
      <c r="G708" t="e">
        <f t="shared" si="251"/>
        <v>#DIV/0!</v>
      </c>
      <c r="H708">
        <v>0</v>
      </c>
      <c r="I708">
        <v>0</v>
      </c>
      <c r="J708">
        <v>0</v>
      </c>
      <c r="K708">
        <v>0</v>
      </c>
      <c r="L708">
        <v>0</v>
      </c>
      <c r="M708" t="e">
        <f t="shared" si="252"/>
        <v>#DIV/0!</v>
      </c>
      <c r="N708">
        <v>0</v>
      </c>
      <c r="O708">
        <v>0</v>
      </c>
      <c r="P708">
        <v>0</v>
      </c>
      <c r="Q708">
        <v>0</v>
      </c>
      <c r="R708">
        <v>0</v>
      </c>
      <c r="S708" t="e">
        <f t="shared" si="253"/>
        <v>#DIV/0!</v>
      </c>
      <c r="T708">
        <v>0</v>
      </c>
      <c r="U708">
        <v>0</v>
      </c>
      <c r="V708">
        <v>0</v>
      </c>
      <c r="W708">
        <v>0</v>
      </c>
      <c r="X708">
        <v>0</v>
      </c>
      <c r="Y708" t="e">
        <f t="shared" si="254"/>
        <v>#DIV/0!</v>
      </c>
      <c r="Z708">
        <v>0</v>
      </c>
      <c r="AA708">
        <v>0</v>
      </c>
      <c r="AB708">
        <v>0</v>
      </c>
      <c r="AC708">
        <v>0</v>
      </c>
      <c r="AD708">
        <v>0</v>
      </c>
      <c r="AE708" t="e">
        <f t="shared" si="255"/>
        <v>#DIV/0!</v>
      </c>
      <c r="AF708">
        <v>0</v>
      </c>
      <c r="AG708">
        <v>0</v>
      </c>
      <c r="AH708">
        <v>0</v>
      </c>
      <c r="AI708">
        <v>0</v>
      </c>
      <c r="AJ708">
        <v>0</v>
      </c>
      <c r="AK708" t="e">
        <f t="shared" si="256"/>
        <v>#DIV/0!</v>
      </c>
      <c r="AL708">
        <v>0</v>
      </c>
      <c r="AM708">
        <v>0</v>
      </c>
      <c r="AN708">
        <v>0</v>
      </c>
      <c r="AO708">
        <v>0</v>
      </c>
      <c r="AP708">
        <v>0</v>
      </c>
      <c r="AQ708" t="e">
        <f t="shared" si="257"/>
        <v>#DIV/0!</v>
      </c>
      <c r="AR708">
        <v>0</v>
      </c>
      <c r="AS708">
        <v>0</v>
      </c>
      <c r="AT708">
        <v>0</v>
      </c>
      <c r="AU708">
        <v>0</v>
      </c>
      <c r="AV708">
        <v>0</v>
      </c>
      <c r="AW708" t="e">
        <f t="shared" si="258"/>
        <v>#DIV/0!</v>
      </c>
      <c r="AX708">
        <v>0</v>
      </c>
      <c r="AY708">
        <v>0</v>
      </c>
      <c r="AZ708">
        <v>0</v>
      </c>
      <c r="BA708">
        <v>0</v>
      </c>
      <c r="BB708">
        <v>0</v>
      </c>
      <c r="BC708" t="e">
        <f t="shared" si="259"/>
        <v>#DIV/0!</v>
      </c>
      <c r="BD708">
        <v>0</v>
      </c>
      <c r="BE708">
        <v>0</v>
      </c>
      <c r="BF708">
        <v>0</v>
      </c>
      <c r="BG708">
        <v>0</v>
      </c>
      <c r="BH708">
        <v>0</v>
      </c>
      <c r="BI708" t="e">
        <f t="shared" si="260"/>
        <v>#DIV/0!</v>
      </c>
      <c r="BJ708">
        <v>0</v>
      </c>
      <c r="BK708">
        <v>0</v>
      </c>
      <c r="BL708">
        <v>0</v>
      </c>
      <c r="BM708">
        <v>0</v>
      </c>
      <c r="BN708">
        <v>0</v>
      </c>
      <c r="BO708" t="e">
        <f t="shared" si="261"/>
        <v>#DIV/0!</v>
      </c>
      <c r="BP708">
        <v>0</v>
      </c>
      <c r="BQ708">
        <v>0</v>
      </c>
      <c r="BR708">
        <v>0</v>
      </c>
      <c r="BS708">
        <v>0</v>
      </c>
      <c r="BT708">
        <v>0</v>
      </c>
      <c r="BU708" t="e">
        <f t="shared" si="262"/>
        <v>#DIV/0!</v>
      </c>
      <c r="BV708">
        <v>0</v>
      </c>
    </row>
    <row r="709" spans="2:74">
      <c r="B709" t="s">
        <v>292</v>
      </c>
      <c r="C709">
        <v>0</v>
      </c>
      <c r="D709">
        <v>0</v>
      </c>
      <c r="E709">
        <v>0</v>
      </c>
      <c r="F709">
        <v>0</v>
      </c>
      <c r="G709" t="e">
        <f t="shared" si="251"/>
        <v>#DIV/0!</v>
      </c>
      <c r="H709">
        <v>0</v>
      </c>
      <c r="I709">
        <v>0</v>
      </c>
      <c r="J709">
        <v>0</v>
      </c>
      <c r="K709">
        <v>0</v>
      </c>
      <c r="L709">
        <v>0</v>
      </c>
      <c r="M709" t="e">
        <f t="shared" si="252"/>
        <v>#DIV/0!</v>
      </c>
      <c r="N709">
        <v>0</v>
      </c>
      <c r="O709">
        <v>0</v>
      </c>
      <c r="P709">
        <v>0</v>
      </c>
      <c r="Q709">
        <v>0</v>
      </c>
      <c r="R709">
        <v>0</v>
      </c>
      <c r="S709" t="e">
        <f t="shared" si="253"/>
        <v>#DIV/0!</v>
      </c>
      <c r="T709">
        <v>0</v>
      </c>
      <c r="U709">
        <v>0</v>
      </c>
      <c r="V709">
        <v>0</v>
      </c>
      <c r="W709">
        <v>0</v>
      </c>
      <c r="X709">
        <v>0</v>
      </c>
      <c r="Y709" t="e">
        <f t="shared" si="254"/>
        <v>#DIV/0!</v>
      </c>
      <c r="Z709">
        <v>0</v>
      </c>
      <c r="AA709">
        <v>0</v>
      </c>
      <c r="AB709">
        <v>0</v>
      </c>
      <c r="AC709">
        <v>0</v>
      </c>
      <c r="AD709">
        <v>0</v>
      </c>
      <c r="AE709" t="e">
        <f t="shared" si="255"/>
        <v>#DIV/0!</v>
      </c>
      <c r="AF709">
        <v>0</v>
      </c>
      <c r="AG709">
        <v>0</v>
      </c>
      <c r="AH709">
        <v>0</v>
      </c>
      <c r="AI709">
        <v>0</v>
      </c>
      <c r="AJ709">
        <v>0</v>
      </c>
      <c r="AK709" t="e">
        <f t="shared" si="256"/>
        <v>#DIV/0!</v>
      </c>
      <c r="AL709">
        <v>0</v>
      </c>
      <c r="AM709">
        <v>0</v>
      </c>
      <c r="AN709">
        <v>0</v>
      </c>
      <c r="AO709">
        <v>0</v>
      </c>
      <c r="AP709">
        <v>0</v>
      </c>
      <c r="AQ709" t="e">
        <f t="shared" si="257"/>
        <v>#DIV/0!</v>
      </c>
      <c r="AR709">
        <v>0</v>
      </c>
      <c r="AS709">
        <v>0</v>
      </c>
      <c r="AT709">
        <v>0</v>
      </c>
      <c r="AU709">
        <v>0</v>
      </c>
      <c r="AV709">
        <v>0</v>
      </c>
      <c r="AW709" t="e">
        <f t="shared" si="258"/>
        <v>#DIV/0!</v>
      </c>
      <c r="AX709">
        <v>0</v>
      </c>
      <c r="AY709">
        <v>0</v>
      </c>
      <c r="AZ709">
        <v>0</v>
      </c>
      <c r="BA709">
        <v>0</v>
      </c>
      <c r="BB709">
        <v>0</v>
      </c>
      <c r="BC709" t="e">
        <f t="shared" si="259"/>
        <v>#DIV/0!</v>
      </c>
      <c r="BD709">
        <v>0</v>
      </c>
      <c r="BE709">
        <v>0</v>
      </c>
      <c r="BF709">
        <v>0</v>
      </c>
      <c r="BG709">
        <v>0</v>
      </c>
      <c r="BH709">
        <v>0</v>
      </c>
      <c r="BI709" t="e">
        <f t="shared" si="260"/>
        <v>#DIV/0!</v>
      </c>
      <c r="BJ709">
        <v>0</v>
      </c>
      <c r="BK709">
        <v>0</v>
      </c>
      <c r="BL709">
        <v>0</v>
      </c>
      <c r="BM709">
        <v>0</v>
      </c>
      <c r="BN709">
        <v>0</v>
      </c>
      <c r="BO709" t="e">
        <f t="shared" si="261"/>
        <v>#DIV/0!</v>
      </c>
      <c r="BP709">
        <v>0</v>
      </c>
      <c r="BQ709">
        <v>0</v>
      </c>
      <c r="BR709">
        <v>0</v>
      </c>
      <c r="BS709">
        <v>0</v>
      </c>
      <c r="BT709">
        <v>0</v>
      </c>
      <c r="BU709" t="e">
        <f t="shared" si="262"/>
        <v>#DIV/0!</v>
      </c>
      <c r="BV709">
        <v>0</v>
      </c>
    </row>
    <row r="710" spans="2:74">
      <c r="B710" t="s">
        <v>784</v>
      </c>
      <c r="C710">
        <v>0</v>
      </c>
      <c r="D710">
        <v>0</v>
      </c>
      <c r="E710">
        <v>0</v>
      </c>
      <c r="F710">
        <v>0</v>
      </c>
      <c r="G710" t="e">
        <f t="shared" ref="G710:G721" si="263">F710/E710</f>
        <v>#DIV/0!</v>
      </c>
      <c r="H710">
        <v>0</v>
      </c>
      <c r="I710">
        <v>0</v>
      </c>
      <c r="J710">
        <v>0</v>
      </c>
      <c r="K710">
        <v>0</v>
      </c>
      <c r="L710">
        <v>0</v>
      </c>
      <c r="M710" t="e">
        <f t="shared" ref="M710:M721" si="264">L710/K710</f>
        <v>#DIV/0!</v>
      </c>
      <c r="N710">
        <v>0</v>
      </c>
      <c r="O710">
        <v>0</v>
      </c>
      <c r="P710">
        <v>0</v>
      </c>
      <c r="Q710">
        <v>0</v>
      </c>
      <c r="R710">
        <v>0</v>
      </c>
      <c r="S710" t="e">
        <f t="shared" ref="S710:S721" si="265">R710/Q710</f>
        <v>#DIV/0!</v>
      </c>
      <c r="T710">
        <v>0</v>
      </c>
      <c r="U710">
        <v>0</v>
      </c>
      <c r="V710">
        <v>0</v>
      </c>
      <c r="W710">
        <v>0</v>
      </c>
      <c r="X710">
        <v>0</v>
      </c>
      <c r="Y710" t="e">
        <f t="shared" ref="Y710:Y721" si="266">X710/W710</f>
        <v>#DIV/0!</v>
      </c>
      <c r="Z710">
        <v>0</v>
      </c>
      <c r="AA710">
        <v>0</v>
      </c>
      <c r="AB710">
        <v>0</v>
      </c>
      <c r="AC710">
        <v>0</v>
      </c>
      <c r="AD710">
        <v>0</v>
      </c>
      <c r="AE710" t="e">
        <f t="shared" ref="AE710:AE721" si="267">AD710/AC710</f>
        <v>#DIV/0!</v>
      </c>
      <c r="AF710">
        <v>0</v>
      </c>
      <c r="AG710">
        <v>0</v>
      </c>
      <c r="AH710">
        <v>0</v>
      </c>
      <c r="AI710">
        <v>0</v>
      </c>
      <c r="AJ710">
        <v>0</v>
      </c>
      <c r="AK710" t="e">
        <f t="shared" ref="AK710:AK721" si="268">AJ710/AI710</f>
        <v>#DIV/0!</v>
      </c>
      <c r="AL710">
        <v>0</v>
      </c>
      <c r="AM710">
        <v>0</v>
      </c>
      <c r="AN710">
        <v>0</v>
      </c>
      <c r="AO710">
        <v>0</v>
      </c>
      <c r="AP710">
        <v>0</v>
      </c>
      <c r="AQ710" t="e">
        <f t="shared" ref="AQ710:AQ721" si="269">AP710/AO710</f>
        <v>#DIV/0!</v>
      </c>
      <c r="AR710">
        <v>0</v>
      </c>
      <c r="AS710">
        <v>0</v>
      </c>
      <c r="AT710">
        <v>0</v>
      </c>
      <c r="AU710">
        <v>0</v>
      </c>
      <c r="AV710">
        <v>0</v>
      </c>
      <c r="AW710" t="e">
        <f t="shared" ref="AW710:AW721" si="270">AV710/AU710</f>
        <v>#DIV/0!</v>
      </c>
      <c r="AX710">
        <v>0</v>
      </c>
      <c r="AY710">
        <v>0</v>
      </c>
      <c r="AZ710">
        <v>0</v>
      </c>
      <c r="BA710">
        <v>0</v>
      </c>
      <c r="BB710">
        <v>0</v>
      </c>
      <c r="BC710" t="e">
        <f t="shared" ref="BC710:BC721" si="271">BB710/BA710</f>
        <v>#DIV/0!</v>
      </c>
      <c r="BD710">
        <v>0</v>
      </c>
      <c r="BE710">
        <v>0</v>
      </c>
      <c r="BF710">
        <v>0</v>
      </c>
      <c r="BG710">
        <v>0</v>
      </c>
      <c r="BH710">
        <v>0</v>
      </c>
      <c r="BI710" t="e">
        <f t="shared" ref="BI710:BI721" si="272">BH710/BG710</f>
        <v>#DIV/0!</v>
      </c>
      <c r="BJ710">
        <v>0</v>
      </c>
      <c r="BK710">
        <v>0</v>
      </c>
      <c r="BL710">
        <v>0</v>
      </c>
      <c r="BM710">
        <v>0</v>
      </c>
      <c r="BN710">
        <v>0</v>
      </c>
      <c r="BO710" t="e">
        <f t="shared" ref="BO710:BO721" si="273">BN710/BM710</f>
        <v>#DIV/0!</v>
      </c>
      <c r="BP710">
        <v>0</v>
      </c>
      <c r="BQ710">
        <v>0</v>
      </c>
      <c r="BR710">
        <v>0</v>
      </c>
      <c r="BS710">
        <v>0</v>
      </c>
      <c r="BT710">
        <v>0</v>
      </c>
      <c r="BU710" t="e">
        <f t="shared" ref="BU710:BU721" si="274">BT710/BS710</f>
        <v>#DIV/0!</v>
      </c>
      <c r="BV710">
        <v>0</v>
      </c>
    </row>
    <row r="711" spans="2:74">
      <c r="B711" t="s">
        <v>184</v>
      </c>
      <c r="C711">
        <v>0</v>
      </c>
      <c r="D711">
        <v>0</v>
      </c>
      <c r="E711">
        <v>0</v>
      </c>
      <c r="F711">
        <v>0</v>
      </c>
      <c r="G711" t="e">
        <f t="shared" si="263"/>
        <v>#DIV/0!</v>
      </c>
      <c r="H711">
        <v>0</v>
      </c>
      <c r="I711">
        <v>0</v>
      </c>
      <c r="J711">
        <v>0</v>
      </c>
      <c r="K711">
        <v>0</v>
      </c>
      <c r="L711">
        <v>0</v>
      </c>
      <c r="M711" t="e">
        <f t="shared" si="264"/>
        <v>#DIV/0!</v>
      </c>
      <c r="N711">
        <v>0</v>
      </c>
      <c r="O711">
        <v>0</v>
      </c>
      <c r="P711">
        <v>0</v>
      </c>
      <c r="Q711">
        <v>0</v>
      </c>
      <c r="R711">
        <v>0</v>
      </c>
      <c r="S711" t="e">
        <f t="shared" si="265"/>
        <v>#DIV/0!</v>
      </c>
      <c r="T711">
        <v>0</v>
      </c>
      <c r="U711">
        <v>0</v>
      </c>
      <c r="V711">
        <v>0</v>
      </c>
      <c r="W711">
        <v>0</v>
      </c>
      <c r="X711">
        <v>0</v>
      </c>
      <c r="Y711" t="e">
        <f t="shared" si="266"/>
        <v>#DIV/0!</v>
      </c>
      <c r="Z711">
        <v>0</v>
      </c>
      <c r="AA711">
        <v>0</v>
      </c>
      <c r="AB711">
        <v>0</v>
      </c>
      <c r="AC711">
        <v>0</v>
      </c>
      <c r="AD711">
        <v>0</v>
      </c>
      <c r="AE711" t="e">
        <f t="shared" si="267"/>
        <v>#DIV/0!</v>
      </c>
      <c r="AF711">
        <v>0</v>
      </c>
      <c r="AG711">
        <v>0</v>
      </c>
      <c r="AH711">
        <v>0</v>
      </c>
      <c r="AI711">
        <v>0</v>
      </c>
      <c r="AJ711">
        <v>0</v>
      </c>
      <c r="AK711" t="e">
        <f t="shared" si="268"/>
        <v>#DIV/0!</v>
      </c>
      <c r="AL711">
        <v>0</v>
      </c>
      <c r="AM711">
        <v>0</v>
      </c>
      <c r="AN711">
        <v>0</v>
      </c>
      <c r="AO711">
        <v>0</v>
      </c>
      <c r="AP711">
        <v>0</v>
      </c>
      <c r="AQ711" t="e">
        <f t="shared" si="269"/>
        <v>#DIV/0!</v>
      </c>
      <c r="AR711">
        <v>0</v>
      </c>
      <c r="AS711">
        <v>0</v>
      </c>
      <c r="AT711">
        <v>0</v>
      </c>
      <c r="AU711">
        <v>0</v>
      </c>
      <c r="AV711">
        <v>0</v>
      </c>
      <c r="AW711" t="e">
        <f t="shared" si="270"/>
        <v>#DIV/0!</v>
      </c>
      <c r="AX711">
        <v>0</v>
      </c>
      <c r="AY711">
        <v>0</v>
      </c>
      <c r="AZ711">
        <v>0</v>
      </c>
      <c r="BA711">
        <v>0</v>
      </c>
      <c r="BB711">
        <v>0</v>
      </c>
      <c r="BC711" t="e">
        <f t="shared" si="271"/>
        <v>#DIV/0!</v>
      </c>
      <c r="BD711">
        <v>0</v>
      </c>
      <c r="BE711">
        <v>0</v>
      </c>
      <c r="BF711">
        <v>0</v>
      </c>
      <c r="BG711">
        <v>0</v>
      </c>
      <c r="BH711">
        <v>0</v>
      </c>
      <c r="BI711" t="e">
        <f t="shared" si="272"/>
        <v>#DIV/0!</v>
      </c>
      <c r="BJ711">
        <v>0</v>
      </c>
      <c r="BK711">
        <v>0</v>
      </c>
      <c r="BL711">
        <v>0</v>
      </c>
      <c r="BM711">
        <v>0</v>
      </c>
      <c r="BN711">
        <v>0</v>
      </c>
      <c r="BO711" t="e">
        <f t="shared" si="273"/>
        <v>#DIV/0!</v>
      </c>
      <c r="BP711">
        <v>0</v>
      </c>
      <c r="BQ711">
        <v>0</v>
      </c>
      <c r="BR711">
        <v>0</v>
      </c>
      <c r="BS711">
        <v>0</v>
      </c>
      <c r="BT711">
        <v>0</v>
      </c>
      <c r="BU711" t="e">
        <f t="shared" si="274"/>
        <v>#DIV/0!</v>
      </c>
      <c r="BV711">
        <v>0</v>
      </c>
    </row>
    <row r="712" spans="2:74">
      <c r="B712" t="s">
        <v>293</v>
      </c>
      <c r="C712">
        <v>0</v>
      </c>
      <c r="D712">
        <v>0</v>
      </c>
      <c r="E712">
        <v>0</v>
      </c>
      <c r="F712">
        <v>0</v>
      </c>
      <c r="G712" t="e">
        <f t="shared" si="263"/>
        <v>#DIV/0!</v>
      </c>
      <c r="H712">
        <v>0</v>
      </c>
      <c r="I712">
        <v>0</v>
      </c>
      <c r="J712">
        <v>0</v>
      </c>
      <c r="K712">
        <v>0</v>
      </c>
      <c r="L712">
        <v>0</v>
      </c>
      <c r="M712" t="e">
        <f t="shared" si="264"/>
        <v>#DIV/0!</v>
      </c>
      <c r="N712">
        <v>0</v>
      </c>
      <c r="O712">
        <v>0</v>
      </c>
      <c r="P712">
        <v>0</v>
      </c>
      <c r="Q712">
        <v>0</v>
      </c>
      <c r="R712">
        <v>0</v>
      </c>
      <c r="S712" t="e">
        <f t="shared" si="265"/>
        <v>#DIV/0!</v>
      </c>
      <c r="T712">
        <v>0</v>
      </c>
      <c r="U712">
        <v>0</v>
      </c>
      <c r="V712">
        <v>0</v>
      </c>
      <c r="W712">
        <v>0</v>
      </c>
      <c r="X712">
        <v>0</v>
      </c>
      <c r="Y712" t="e">
        <f t="shared" si="266"/>
        <v>#DIV/0!</v>
      </c>
      <c r="Z712">
        <v>0</v>
      </c>
      <c r="AA712">
        <v>0</v>
      </c>
      <c r="AB712">
        <v>0</v>
      </c>
      <c r="AC712">
        <v>0</v>
      </c>
      <c r="AD712">
        <v>0</v>
      </c>
      <c r="AE712" t="e">
        <f t="shared" si="267"/>
        <v>#DIV/0!</v>
      </c>
      <c r="AF712">
        <v>0</v>
      </c>
      <c r="AG712">
        <v>0</v>
      </c>
      <c r="AH712">
        <v>0</v>
      </c>
      <c r="AI712">
        <v>0</v>
      </c>
      <c r="AJ712">
        <v>0</v>
      </c>
      <c r="AK712" t="e">
        <f t="shared" si="268"/>
        <v>#DIV/0!</v>
      </c>
      <c r="AL712">
        <v>0</v>
      </c>
      <c r="AM712">
        <v>0</v>
      </c>
      <c r="AN712">
        <v>0</v>
      </c>
      <c r="AO712">
        <v>0</v>
      </c>
      <c r="AP712">
        <v>0</v>
      </c>
      <c r="AQ712" t="e">
        <f t="shared" si="269"/>
        <v>#DIV/0!</v>
      </c>
      <c r="AR712">
        <v>0</v>
      </c>
      <c r="AS712">
        <v>0</v>
      </c>
      <c r="AT712">
        <v>0</v>
      </c>
      <c r="AU712">
        <v>0</v>
      </c>
      <c r="AV712">
        <v>0</v>
      </c>
      <c r="AW712" t="e">
        <f t="shared" si="270"/>
        <v>#DIV/0!</v>
      </c>
      <c r="AX712">
        <v>0</v>
      </c>
      <c r="AY712">
        <v>0</v>
      </c>
      <c r="AZ712">
        <v>0</v>
      </c>
      <c r="BA712">
        <v>0</v>
      </c>
      <c r="BB712">
        <v>0</v>
      </c>
      <c r="BC712" t="e">
        <f t="shared" si="271"/>
        <v>#DIV/0!</v>
      </c>
      <c r="BD712">
        <v>0</v>
      </c>
      <c r="BE712">
        <v>0</v>
      </c>
      <c r="BF712">
        <v>0</v>
      </c>
      <c r="BG712">
        <v>0</v>
      </c>
      <c r="BH712">
        <v>0</v>
      </c>
      <c r="BI712" t="e">
        <f t="shared" si="272"/>
        <v>#DIV/0!</v>
      </c>
      <c r="BJ712">
        <v>0</v>
      </c>
      <c r="BK712">
        <v>0</v>
      </c>
      <c r="BL712">
        <v>0</v>
      </c>
      <c r="BM712">
        <v>0</v>
      </c>
      <c r="BN712">
        <v>0</v>
      </c>
      <c r="BO712" t="e">
        <f t="shared" si="273"/>
        <v>#DIV/0!</v>
      </c>
      <c r="BP712">
        <v>0</v>
      </c>
      <c r="BQ712">
        <v>0</v>
      </c>
      <c r="BR712">
        <v>0</v>
      </c>
      <c r="BS712">
        <v>0</v>
      </c>
      <c r="BT712">
        <v>0</v>
      </c>
      <c r="BU712" t="e">
        <f t="shared" si="274"/>
        <v>#DIV/0!</v>
      </c>
      <c r="BV712">
        <v>0</v>
      </c>
    </row>
    <row r="713" spans="2:74" ht="14.1" customHeight="1">
      <c r="B713" t="s">
        <v>179</v>
      </c>
      <c r="C713">
        <v>0</v>
      </c>
      <c r="D713">
        <v>0</v>
      </c>
      <c r="E713">
        <v>0</v>
      </c>
      <c r="F713">
        <v>0</v>
      </c>
      <c r="G713" t="e">
        <f t="shared" si="263"/>
        <v>#DIV/0!</v>
      </c>
      <c r="H713">
        <v>0</v>
      </c>
      <c r="I713">
        <v>0</v>
      </c>
      <c r="J713">
        <v>0</v>
      </c>
      <c r="K713">
        <v>0</v>
      </c>
      <c r="L713">
        <v>0</v>
      </c>
      <c r="M713" t="e">
        <f t="shared" si="264"/>
        <v>#DIV/0!</v>
      </c>
      <c r="N713">
        <v>0</v>
      </c>
      <c r="O713">
        <v>0</v>
      </c>
      <c r="P713">
        <v>0</v>
      </c>
      <c r="Q713">
        <v>0</v>
      </c>
      <c r="R713">
        <v>0</v>
      </c>
      <c r="S713" t="e">
        <f t="shared" si="265"/>
        <v>#DIV/0!</v>
      </c>
      <c r="T713">
        <v>0</v>
      </c>
      <c r="U713">
        <v>0</v>
      </c>
      <c r="V713">
        <v>0</v>
      </c>
      <c r="W713">
        <v>0</v>
      </c>
      <c r="X713">
        <v>0</v>
      </c>
      <c r="Y713" t="e">
        <f t="shared" si="266"/>
        <v>#DIV/0!</v>
      </c>
      <c r="Z713">
        <v>0</v>
      </c>
      <c r="AA713">
        <v>0</v>
      </c>
      <c r="AB713">
        <v>0</v>
      </c>
      <c r="AC713">
        <v>0</v>
      </c>
      <c r="AD713">
        <v>0</v>
      </c>
      <c r="AE713" t="e">
        <f t="shared" si="267"/>
        <v>#DIV/0!</v>
      </c>
      <c r="AF713">
        <v>0</v>
      </c>
      <c r="AG713">
        <v>0</v>
      </c>
      <c r="AH713">
        <v>0</v>
      </c>
      <c r="AI713">
        <v>0</v>
      </c>
      <c r="AJ713">
        <v>0</v>
      </c>
      <c r="AK713" t="e">
        <f t="shared" si="268"/>
        <v>#DIV/0!</v>
      </c>
      <c r="AL713">
        <v>0</v>
      </c>
      <c r="AM713">
        <v>0</v>
      </c>
      <c r="AN713">
        <v>0</v>
      </c>
      <c r="AO713">
        <v>0</v>
      </c>
      <c r="AP713">
        <v>0</v>
      </c>
      <c r="AQ713" t="e">
        <f t="shared" si="269"/>
        <v>#DIV/0!</v>
      </c>
      <c r="AR713">
        <v>0</v>
      </c>
      <c r="AS713">
        <v>0</v>
      </c>
      <c r="AT713">
        <v>0</v>
      </c>
      <c r="AU713">
        <v>0</v>
      </c>
      <c r="AV713">
        <v>0</v>
      </c>
      <c r="AW713" t="e">
        <f t="shared" si="270"/>
        <v>#DIV/0!</v>
      </c>
      <c r="AX713">
        <v>0</v>
      </c>
      <c r="AY713">
        <v>0</v>
      </c>
      <c r="AZ713">
        <v>0</v>
      </c>
      <c r="BA713">
        <v>0</v>
      </c>
      <c r="BB713">
        <v>0</v>
      </c>
      <c r="BC713" t="e">
        <f t="shared" si="271"/>
        <v>#DIV/0!</v>
      </c>
      <c r="BD713">
        <v>0</v>
      </c>
      <c r="BE713">
        <v>0</v>
      </c>
      <c r="BF713">
        <v>0</v>
      </c>
      <c r="BG713">
        <v>0</v>
      </c>
      <c r="BH713">
        <v>0</v>
      </c>
      <c r="BI713" t="e">
        <f t="shared" si="272"/>
        <v>#DIV/0!</v>
      </c>
      <c r="BJ713">
        <v>0</v>
      </c>
      <c r="BK713">
        <v>0</v>
      </c>
      <c r="BL713">
        <v>0</v>
      </c>
      <c r="BM713">
        <v>0</v>
      </c>
      <c r="BN713">
        <v>0</v>
      </c>
      <c r="BO713" t="e">
        <f t="shared" si="273"/>
        <v>#DIV/0!</v>
      </c>
      <c r="BP713">
        <v>0</v>
      </c>
      <c r="BQ713">
        <v>0</v>
      </c>
      <c r="BR713">
        <v>0</v>
      </c>
      <c r="BS713">
        <v>0</v>
      </c>
      <c r="BT713">
        <v>0</v>
      </c>
      <c r="BU713" t="e">
        <f t="shared" si="274"/>
        <v>#DIV/0!</v>
      </c>
      <c r="BV713">
        <v>0</v>
      </c>
    </row>
    <row r="714" spans="2:74">
      <c r="B714" t="s">
        <v>785</v>
      </c>
      <c r="C714">
        <v>0</v>
      </c>
      <c r="D714">
        <v>0</v>
      </c>
      <c r="E714">
        <v>0</v>
      </c>
      <c r="F714">
        <v>0</v>
      </c>
      <c r="G714" t="e">
        <f t="shared" si="263"/>
        <v>#DIV/0!</v>
      </c>
      <c r="H714">
        <v>0</v>
      </c>
      <c r="I714">
        <v>0</v>
      </c>
      <c r="J714">
        <v>0</v>
      </c>
      <c r="K714">
        <v>0</v>
      </c>
      <c r="L714">
        <v>0</v>
      </c>
      <c r="M714" t="e">
        <f t="shared" si="264"/>
        <v>#DIV/0!</v>
      </c>
      <c r="N714">
        <v>0</v>
      </c>
      <c r="O714">
        <v>0</v>
      </c>
      <c r="P714">
        <v>0</v>
      </c>
      <c r="Q714">
        <v>0</v>
      </c>
      <c r="R714">
        <v>0</v>
      </c>
      <c r="S714" t="e">
        <f t="shared" si="265"/>
        <v>#DIV/0!</v>
      </c>
      <c r="T714">
        <v>0</v>
      </c>
      <c r="U714">
        <v>0</v>
      </c>
      <c r="V714">
        <v>0</v>
      </c>
      <c r="W714">
        <v>0</v>
      </c>
      <c r="X714">
        <v>0</v>
      </c>
      <c r="Y714" t="e">
        <f t="shared" si="266"/>
        <v>#DIV/0!</v>
      </c>
      <c r="Z714">
        <v>0</v>
      </c>
      <c r="AA714">
        <v>0</v>
      </c>
      <c r="AB714">
        <v>0</v>
      </c>
      <c r="AC714">
        <v>0</v>
      </c>
      <c r="AD714">
        <v>0</v>
      </c>
      <c r="AE714" t="e">
        <f t="shared" si="267"/>
        <v>#DIV/0!</v>
      </c>
      <c r="AF714">
        <v>0</v>
      </c>
      <c r="AG714">
        <v>0</v>
      </c>
      <c r="AH714">
        <v>0</v>
      </c>
      <c r="AI714">
        <v>0</v>
      </c>
      <c r="AJ714">
        <v>0</v>
      </c>
      <c r="AK714" t="e">
        <f t="shared" si="268"/>
        <v>#DIV/0!</v>
      </c>
      <c r="AL714">
        <v>0</v>
      </c>
      <c r="AM714">
        <v>0</v>
      </c>
      <c r="AN714">
        <v>0</v>
      </c>
      <c r="AO714">
        <v>0</v>
      </c>
      <c r="AP714">
        <v>0</v>
      </c>
      <c r="AQ714" t="e">
        <f t="shared" si="269"/>
        <v>#DIV/0!</v>
      </c>
      <c r="AR714">
        <v>0</v>
      </c>
      <c r="AS714">
        <v>0</v>
      </c>
      <c r="AT714">
        <v>0</v>
      </c>
      <c r="AU714">
        <v>0</v>
      </c>
      <c r="AV714">
        <v>0</v>
      </c>
      <c r="AW714" t="e">
        <f t="shared" si="270"/>
        <v>#DIV/0!</v>
      </c>
      <c r="AX714">
        <v>0</v>
      </c>
      <c r="AY714">
        <v>0</v>
      </c>
      <c r="AZ714">
        <v>0</v>
      </c>
      <c r="BA714">
        <v>0</v>
      </c>
      <c r="BB714">
        <v>0</v>
      </c>
      <c r="BC714" t="e">
        <f t="shared" si="271"/>
        <v>#DIV/0!</v>
      </c>
      <c r="BD714">
        <v>0</v>
      </c>
      <c r="BE714">
        <v>0</v>
      </c>
      <c r="BF714">
        <v>0</v>
      </c>
      <c r="BG714">
        <v>0</v>
      </c>
      <c r="BH714">
        <v>0</v>
      </c>
      <c r="BI714" t="e">
        <f t="shared" si="272"/>
        <v>#DIV/0!</v>
      </c>
      <c r="BJ714">
        <v>0</v>
      </c>
      <c r="BK714">
        <v>0</v>
      </c>
      <c r="BL714">
        <v>0</v>
      </c>
      <c r="BM714">
        <v>0</v>
      </c>
      <c r="BN714">
        <v>0</v>
      </c>
      <c r="BO714" t="e">
        <f t="shared" si="273"/>
        <v>#DIV/0!</v>
      </c>
      <c r="BP714">
        <v>0</v>
      </c>
      <c r="BQ714">
        <v>0</v>
      </c>
      <c r="BR714">
        <v>0</v>
      </c>
      <c r="BS714">
        <v>0</v>
      </c>
      <c r="BT714">
        <v>0</v>
      </c>
      <c r="BU714" t="e">
        <f t="shared" si="274"/>
        <v>#DIV/0!</v>
      </c>
      <c r="BV714">
        <v>0</v>
      </c>
    </row>
    <row r="715" spans="2:74">
      <c r="B715" t="s">
        <v>4</v>
      </c>
      <c r="C715">
        <v>0</v>
      </c>
      <c r="D715">
        <v>0</v>
      </c>
      <c r="E715">
        <v>0</v>
      </c>
      <c r="F715">
        <v>0</v>
      </c>
      <c r="G715" t="e">
        <f t="shared" si="263"/>
        <v>#DIV/0!</v>
      </c>
      <c r="H715">
        <v>0</v>
      </c>
      <c r="I715">
        <v>0</v>
      </c>
      <c r="J715">
        <v>0</v>
      </c>
      <c r="K715">
        <v>0</v>
      </c>
      <c r="L715">
        <v>0</v>
      </c>
      <c r="M715" t="e">
        <f t="shared" si="264"/>
        <v>#DIV/0!</v>
      </c>
      <c r="N715">
        <v>0</v>
      </c>
      <c r="O715">
        <v>0</v>
      </c>
      <c r="P715">
        <v>0</v>
      </c>
      <c r="Q715">
        <v>0</v>
      </c>
      <c r="R715">
        <v>0</v>
      </c>
      <c r="S715" t="e">
        <f t="shared" si="265"/>
        <v>#DIV/0!</v>
      </c>
      <c r="T715">
        <v>0</v>
      </c>
      <c r="U715">
        <v>0</v>
      </c>
      <c r="V715">
        <v>0</v>
      </c>
      <c r="W715">
        <v>0</v>
      </c>
      <c r="X715">
        <v>0</v>
      </c>
      <c r="Y715" t="e">
        <f t="shared" si="266"/>
        <v>#DIV/0!</v>
      </c>
      <c r="Z715">
        <v>0</v>
      </c>
      <c r="AA715">
        <v>0</v>
      </c>
      <c r="AB715">
        <v>0</v>
      </c>
      <c r="AC715">
        <v>0</v>
      </c>
      <c r="AD715">
        <v>0</v>
      </c>
      <c r="AE715" t="e">
        <f t="shared" si="267"/>
        <v>#DIV/0!</v>
      </c>
      <c r="AF715">
        <v>0</v>
      </c>
      <c r="AG715">
        <v>0</v>
      </c>
      <c r="AH715">
        <v>0</v>
      </c>
      <c r="AI715">
        <v>0</v>
      </c>
      <c r="AJ715">
        <v>0</v>
      </c>
      <c r="AK715" t="e">
        <f t="shared" si="268"/>
        <v>#DIV/0!</v>
      </c>
      <c r="AL715">
        <v>0</v>
      </c>
      <c r="AM715">
        <v>0</v>
      </c>
      <c r="AN715">
        <v>0</v>
      </c>
      <c r="AO715">
        <v>0</v>
      </c>
      <c r="AP715">
        <v>0</v>
      </c>
      <c r="AQ715" t="e">
        <f t="shared" si="269"/>
        <v>#DIV/0!</v>
      </c>
      <c r="AR715">
        <v>0</v>
      </c>
      <c r="AS715">
        <v>0</v>
      </c>
      <c r="AT715">
        <v>0</v>
      </c>
      <c r="AU715">
        <v>0</v>
      </c>
      <c r="AV715">
        <v>0</v>
      </c>
      <c r="AW715" t="e">
        <f t="shared" si="270"/>
        <v>#DIV/0!</v>
      </c>
      <c r="AX715">
        <v>0</v>
      </c>
      <c r="AY715">
        <v>0</v>
      </c>
      <c r="AZ715">
        <v>0</v>
      </c>
      <c r="BA715">
        <v>0</v>
      </c>
      <c r="BB715">
        <v>0</v>
      </c>
      <c r="BC715" t="e">
        <f t="shared" si="271"/>
        <v>#DIV/0!</v>
      </c>
      <c r="BD715">
        <v>0</v>
      </c>
      <c r="BE715">
        <v>0</v>
      </c>
      <c r="BF715">
        <v>0</v>
      </c>
      <c r="BG715">
        <v>0</v>
      </c>
      <c r="BH715">
        <v>0</v>
      </c>
      <c r="BI715" t="e">
        <f t="shared" si="272"/>
        <v>#DIV/0!</v>
      </c>
      <c r="BJ715">
        <v>0</v>
      </c>
      <c r="BK715">
        <v>0</v>
      </c>
      <c r="BL715">
        <v>0</v>
      </c>
      <c r="BM715">
        <v>0</v>
      </c>
      <c r="BN715">
        <v>0</v>
      </c>
      <c r="BO715" t="e">
        <f t="shared" si="273"/>
        <v>#DIV/0!</v>
      </c>
      <c r="BP715">
        <v>0</v>
      </c>
      <c r="BQ715">
        <v>0</v>
      </c>
      <c r="BR715">
        <v>0</v>
      </c>
      <c r="BS715">
        <v>0</v>
      </c>
      <c r="BT715">
        <v>0</v>
      </c>
      <c r="BU715" t="e">
        <f t="shared" si="274"/>
        <v>#DIV/0!</v>
      </c>
      <c r="BV715">
        <v>0</v>
      </c>
    </row>
    <row r="716" spans="2:74">
      <c r="B716" t="s">
        <v>786</v>
      </c>
      <c r="C716">
        <v>0</v>
      </c>
      <c r="D716">
        <v>0</v>
      </c>
      <c r="E716">
        <v>0</v>
      </c>
      <c r="F716">
        <v>0</v>
      </c>
      <c r="G716" t="e">
        <f t="shared" si="263"/>
        <v>#DIV/0!</v>
      </c>
      <c r="H716">
        <v>0</v>
      </c>
      <c r="I716">
        <v>0</v>
      </c>
      <c r="J716">
        <v>0</v>
      </c>
      <c r="K716">
        <v>0</v>
      </c>
      <c r="L716">
        <v>0</v>
      </c>
      <c r="M716" t="e">
        <f t="shared" si="264"/>
        <v>#DIV/0!</v>
      </c>
      <c r="N716">
        <v>0</v>
      </c>
      <c r="O716">
        <v>0</v>
      </c>
      <c r="P716">
        <v>0</v>
      </c>
      <c r="Q716">
        <v>0</v>
      </c>
      <c r="R716">
        <v>0</v>
      </c>
      <c r="S716" t="e">
        <f t="shared" si="265"/>
        <v>#DIV/0!</v>
      </c>
      <c r="T716">
        <v>0</v>
      </c>
      <c r="U716">
        <v>0</v>
      </c>
      <c r="V716">
        <v>0</v>
      </c>
      <c r="W716">
        <v>0</v>
      </c>
      <c r="X716">
        <v>0</v>
      </c>
      <c r="Y716" t="e">
        <f t="shared" si="266"/>
        <v>#DIV/0!</v>
      </c>
      <c r="Z716">
        <v>0</v>
      </c>
      <c r="AA716">
        <v>0</v>
      </c>
      <c r="AB716">
        <v>0</v>
      </c>
      <c r="AC716">
        <v>0</v>
      </c>
      <c r="AD716">
        <v>0</v>
      </c>
      <c r="AE716" t="e">
        <f t="shared" si="267"/>
        <v>#DIV/0!</v>
      </c>
      <c r="AF716">
        <v>0</v>
      </c>
      <c r="AG716">
        <v>0</v>
      </c>
      <c r="AH716">
        <v>0</v>
      </c>
      <c r="AI716">
        <v>0</v>
      </c>
      <c r="AJ716">
        <v>0</v>
      </c>
      <c r="AK716" t="e">
        <f t="shared" si="268"/>
        <v>#DIV/0!</v>
      </c>
      <c r="AL716">
        <v>0</v>
      </c>
      <c r="AM716">
        <v>0</v>
      </c>
      <c r="AN716">
        <v>0</v>
      </c>
      <c r="AO716">
        <v>0</v>
      </c>
      <c r="AP716">
        <v>0</v>
      </c>
      <c r="AQ716" t="e">
        <f t="shared" si="269"/>
        <v>#DIV/0!</v>
      </c>
      <c r="AR716">
        <v>0</v>
      </c>
      <c r="AS716">
        <v>0</v>
      </c>
      <c r="AT716">
        <v>0</v>
      </c>
      <c r="AU716">
        <v>0</v>
      </c>
      <c r="AV716">
        <v>0</v>
      </c>
      <c r="AW716" t="e">
        <f t="shared" si="270"/>
        <v>#DIV/0!</v>
      </c>
      <c r="AX716">
        <v>0</v>
      </c>
      <c r="AY716">
        <v>0</v>
      </c>
      <c r="AZ716">
        <v>0</v>
      </c>
      <c r="BA716">
        <v>0</v>
      </c>
      <c r="BB716">
        <v>0</v>
      </c>
      <c r="BC716" t="e">
        <f t="shared" si="271"/>
        <v>#DIV/0!</v>
      </c>
      <c r="BD716">
        <v>0</v>
      </c>
      <c r="BE716">
        <v>0</v>
      </c>
      <c r="BF716">
        <v>0</v>
      </c>
      <c r="BG716">
        <v>0</v>
      </c>
      <c r="BH716">
        <v>0</v>
      </c>
      <c r="BI716" t="e">
        <f t="shared" si="272"/>
        <v>#DIV/0!</v>
      </c>
      <c r="BJ716">
        <v>0</v>
      </c>
      <c r="BK716">
        <v>0</v>
      </c>
      <c r="BL716">
        <v>0</v>
      </c>
      <c r="BM716">
        <v>0</v>
      </c>
      <c r="BN716">
        <v>0</v>
      </c>
      <c r="BO716" t="e">
        <f t="shared" si="273"/>
        <v>#DIV/0!</v>
      </c>
      <c r="BP716">
        <v>0</v>
      </c>
      <c r="BQ716">
        <v>0</v>
      </c>
      <c r="BR716">
        <v>0</v>
      </c>
      <c r="BS716">
        <v>0</v>
      </c>
      <c r="BT716">
        <v>0</v>
      </c>
      <c r="BU716" t="e">
        <f t="shared" si="274"/>
        <v>#DIV/0!</v>
      </c>
      <c r="BV716">
        <v>0</v>
      </c>
    </row>
    <row r="717" spans="2:74">
      <c r="B717" t="s">
        <v>190</v>
      </c>
      <c r="C717">
        <v>0</v>
      </c>
      <c r="D717">
        <v>0</v>
      </c>
      <c r="E717">
        <v>0</v>
      </c>
      <c r="F717">
        <v>0</v>
      </c>
      <c r="G717" t="e">
        <f t="shared" si="263"/>
        <v>#DIV/0!</v>
      </c>
      <c r="H717">
        <v>0</v>
      </c>
      <c r="I717">
        <v>0</v>
      </c>
      <c r="J717">
        <v>0</v>
      </c>
      <c r="K717">
        <v>0</v>
      </c>
      <c r="L717">
        <v>0</v>
      </c>
      <c r="M717" t="e">
        <f t="shared" si="264"/>
        <v>#DIV/0!</v>
      </c>
      <c r="N717">
        <v>0</v>
      </c>
      <c r="O717">
        <v>0</v>
      </c>
      <c r="P717">
        <v>0</v>
      </c>
      <c r="Q717">
        <v>0</v>
      </c>
      <c r="R717">
        <v>0</v>
      </c>
      <c r="S717" t="e">
        <f t="shared" si="265"/>
        <v>#DIV/0!</v>
      </c>
      <c r="T717">
        <v>0</v>
      </c>
      <c r="U717">
        <v>0</v>
      </c>
      <c r="V717">
        <v>0</v>
      </c>
      <c r="W717">
        <v>0</v>
      </c>
      <c r="X717">
        <v>0</v>
      </c>
      <c r="Y717" t="e">
        <f t="shared" si="266"/>
        <v>#DIV/0!</v>
      </c>
      <c r="Z717">
        <v>0</v>
      </c>
      <c r="AA717">
        <v>0</v>
      </c>
      <c r="AB717">
        <v>0</v>
      </c>
      <c r="AC717">
        <v>0</v>
      </c>
      <c r="AD717">
        <v>0</v>
      </c>
      <c r="AE717" t="e">
        <f t="shared" si="267"/>
        <v>#DIV/0!</v>
      </c>
      <c r="AF717">
        <v>0</v>
      </c>
      <c r="AG717">
        <v>0</v>
      </c>
      <c r="AH717">
        <v>0</v>
      </c>
      <c r="AI717">
        <v>0</v>
      </c>
      <c r="AJ717">
        <v>0</v>
      </c>
      <c r="AK717" t="e">
        <f t="shared" si="268"/>
        <v>#DIV/0!</v>
      </c>
      <c r="AL717">
        <v>0</v>
      </c>
      <c r="AM717">
        <v>0</v>
      </c>
      <c r="AN717">
        <v>0</v>
      </c>
      <c r="AO717">
        <v>0</v>
      </c>
      <c r="AP717">
        <v>0</v>
      </c>
      <c r="AQ717" t="e">
        <f t="shared" si="269"/>
        <v>#DIV/0!</v>
      </c>
      <c r="AR717">
        <v>0</v>
      </c>
      <c r="AS717">
        <v>0</v>
      </c>
      <c r="AT717">
        <v>0</v>
      </c>
      <c r="AU717">
        <v>0</v>
      </c>
      <c r="AV717">
        <v>0</v>
      </c>
      <c r="AW717" t="e">
        <f t="shared" si="270"/>
        <v>#DIV/0!</v>
      </c>
      <c r="AX717">
        <v>0</v>
      </c>
      <c r="AY717">
        <v>0</v>
      </c>
      <c r="AZ717">
        <v>0</v>
      </c>
      <c r="BA717">
        <v>0</v>
      </c>
      <c r="BB717">
        <v>0</v>
      </c>
      <c r="BC717" t="e">
        <f t="shared" si="271"/>
        <v>#DIV/0!</v>
      </c>
      <c r="BD717">
        <v>0</v>
      </c>
      <c r="BE717">
        <v>0</v>
      </c>
      <c r="BF717">
        <v>0</v>
      </c>
      <c r="BG717">
        <v>0</v>
      </c>
      <c r="BH717">
        <v>0</v>
      </c>
      <c r="BI717" t="e">
        <f t="shared" si="272"/>
        <v>#DIV/0!</v>
      </c>
      <c r="BJ717">
        <v>0</v>
      </c>
      <c r="BK717">
        <v>0</v>
      </c>
      <c r="BL717">
        <v>0</v>
      </c>
      <c r="BM717">
        <v>0</v>
      </c>
      <c r="BN717">
        <v>0</v>
      </c>
      <c r="BO717" t="e">
        <f t="shared" si="273"/>
        <v>#DIV/0!</v>
      </c>
      <c r="BP717">
        <v>0</v>
      </c>
      <c r="BQ717">
        <v>0</v>
      </c>
      <c r="BR717">
        <v>0</v>
      </c>
      <c r="BS717">
        <v>0</v>
      </c>
      <c r="BT717">
        <v>0</v>
      </c>
      <c r="BU717" t="e">
        <f t="shared" si="274"/>
        <v>#DIV/0!</v>
      </c>
      <c r="BV717">
        <v>0</v>
      </c>
    </row>
    <row r="718" spans="2:74">
      <c r="B718" t="s">
        <v>162</v>
      </c>
      <c r="C718">
        <v>0</v>
      </c>
      <c r="D718">
        <v>0</v>
      </c>
      <c r="E718">
        <v>0</v>
      </c>
      <c r="F718">
        <v>0</v>
      </c>
      <c r="G718" t="e">
        <f t="shared" si="263"/>
        <v>#DIV/0!</v>
      </c>
      <c r="H718">
        <v>0</v>
      </c>
      <c r="I718">
        <v>0</v>
      </c>
      <c r="J718">
        <v>0</v>
      </c>
      <c r="K718">
        <v>0</v>
      </c>
      <c r="L718">
        <v>0</v>
      </c>
      <c r="M718" t="e">
        <f t="shared" si="264"/>
        <v>#DIV/0!</v>
      </c>
      <c r="N718">
        <v>0</v>
      </c>
      <c r="O718">
        <v>0</v>
      </c>
      <c r="P718">
        <v>0</v>
      </c>
      <c r="Q718">
        <v>0</v>
      </c>
      <c r="R718">
        <v>0</v>
      </c>
      <c r="S718" t="e">
        <f t="shared" si="265"/>
        <v>#DIV/0!</v>
      </c>
      <c r="T718">
        <v>0</v>
      </c>
      <c r="U718">
        <v>0</v>
      </c>
      <c r="V718">
        <v>0</v>
      </c>
      <c r="W718">
        <v>0</v>
      </c>
      <c r="X718">
        <v>0</v>
      </c>
      <c r="Y718" t="e">
        <f t="shared" si="266"/>
        <v>#DIV/0!</v>
      </c>
      <c r="Z718">
        <v>0</v>
      </c>
      <c r="AA718">
        <v>0</v>
      </c>
      <c r="AB718">
        <v>0</v>
      </c>
      <c r="AC718">
        <v>0</v>
      </c>
      <c r="AD718">
        <v>0</v>
      </c>
      <c r="AE718" t="e">
        <f t="shared" si="267"/>
        <v>#DIV/0!</v>
      </c>
      <c r="AF718">
        <v>0</v>
      </c>
      <c r="AG718">
        <v>0</v>
      </c>
      <c r="AH718">
        <v>0</v>
      </c>
      <c r="AI718">
        <v>0</v>
      </c>
      <c r="AJ718">
        <v>0</v>
      </c>
      <c r="AK718" t="e">
        <f t="shared" si="268"/>
        <v>#DIV/0!</v>
      </c>
      <c r="AL718">
        <v>0</v>
      </c>
      <c r="AM718">
        <v>0</v>
      </c>
      <c r="AN718">
        <v>0</v>
      </c>
      <c r="AO718">
        <v>0</v>
      </c>
      <c r="AP718">
        <v>0</v>
      </c>
      <c r="AQ718" t="e">
        <f t="shared" si="269"/>
        <v>#DIV/0!</v>
      </c>
      <c r="AR718">
        <v>0</v>
      </c>
      <c r="AS718">
        <v>0</v>
      </c>
      <c r="AT718">
        <v>0</v>
      </c>
      <c r="AU718">
        <v>0</v>
      </c>
      <c r="AV718">
        <v>0</v>
      </c>
      <c r="AW718" t="e">
        <f t="shared" si="270"/>
        <v>#DIV/0!</v>
      </c>
      <c r="AX718">
        <v>0</v>
      </c>
      <c r="AY718">
        <v>0</v>
      </c>
      <c r="AZ718">
        <v>0</v>
      </c>
      <c r="BA718">
        <v>0</v>
      </c>
      <c r="BB718">
        <v>0</v>
      </c>
      <c r="BC718" t="e">
        <f t="shared" si="271"/>
        <v>#DIV/0!</v>
      </c>
      <c r="BD718">
        <v>0</v>
      </c>
      <c r="BE718">
        <v>0</v>
      </c>
      <c r="BF718">
        <v>0</v>
      </c>
      <c r="BG718">
        <v>0</v>
      </c>
      <c r="BH718">
        <v>0</v>
      </c>
      <c r="BI718" t="e">
        <f t="shared" si="272"/>
        <v>#DIV/0!</v>
      </c>
      <c r="BJ718">
        <v>0</v>
      </c>
      <c r="BK718">
        <v>0</v>
      </c>
      <c r="BL718">
        <v>0</v>
      </c>
      <c r="BM718">
        <v>0</v>
      </c>
      <c r="BN718">
        <v>0</v>
      </c>
      <c r="BO718" t="e">
        <f t="shared" si="273"/>
        <v>#DIV/0!</v>
      </c>
      <c r="BP718">
        <v>0</v>
      </c>
      <c r="BQ718">
        <v>0</v>
      </c>
      <c r="BR718">
        <v>0</v>
      </c>
      <c r="BS718">
        <v>0</v>
      </c>
      <c r="BT718">
        <v>0</v>
      </c>
      <c r="BU718" t="e">
        <f t="shared" si="274"/>
        <v>#DIV/0!</v>
      </c>
      <c r="BV718">
        <v>0</v>
      </c>
    </row>
    <row r="719" spans="2:74">
      <c r="B719" t="s">
        <v>787</v>
      </c>
      <c r="C719">
        <v>0</v>
      </c>
      <c r="D719">
        <v>0</v>
      </c>
      <c r="E719">
        <v>0</v>
      </c>
      <c r="F719">
        <v>0</v>
      </c>
      <c r="G719" t="e">
        <f t="shared" si="263"/>
        <v>#DIV/0!</v>
      </c>
      <c r="H719">
        <v>0</v>
      </c>
      <c r="I719">
        <v>0</v>
      </c>
      <c r="J719">
        <v>0</v>
      </c>
      <c r="K719">
        <v>0</v>
      </c>
      <c r="L719">
        <v>0</v>
      </c>
      <c r="M719" t="e">
        <f t="shared" si="264"/>
        <v>#DIV/0!</v>
      </c>
      <c r="N719">
        <v>0</v>
      </c>
      <c r="O719">
        <v>0</v>
      </c>
      <c r="P719">
        <v>0</v>
      </c>
      <c r="Q719">
        <v>0</v>
      </c>
      <c r="R719">
        <v>0</v>
      </c>
      <c r="S719" t="e">
        <f t="shared" si="265"/>
        <v>#DIV/0!</v>
      </c>
      <c r="T719">
        <v>0</v>
      </c>
      <c r="U719">
        <v>0</v>
      </c>
      <c r="V719">
        <v>0</v>
      </c>
      <c r="W719">
        <v>0</v>
      </c>
      <c r="X719">
        <v>0</v>
      </c>
      <c r="Y719" t="e">
        <f t="shared" si="266"/>
        <v>#DIV/0!</v>
      </c>
      <c r="Z719">
        <v>0</v>
      </c>
      <c r="AA719">
        <v>0</v>
      </c>
      <c r="AB719">
        <v>0</v>
      </c>
      <c r="AC719">
        <v>0</v>
      </c>
      <c r="AD719">
        <v>0</v>
      </c>
      <c r="AE719" t="e">
        <f t="shared" si="267"/>
        <v>#DIV/0!</v>
      </c>
      <c r="AF719">
        <v>0</v>
      </c>
      <c r="AG719">
        <v>0</v>
      </c>
      <c r="AH719">
        <v>0</v>
      </c>
      <c r="AI719">
        <v>0</v>
      </c>
      <c r="AJ719">
        <v>0</v>
      </c>
      <c r="AK719" t="e">
        <f t="shared" si="268"/>
        <v>#DIV/0!</v>
      </c>
      <c r="AL719">
        <v>0</v>
      </c>
      <c r="AM719">
        <v>0</v>
      </c>
      <c r="AN719">
        <v>0</v>
      </c>
      <c r="AO719">
        <v>0</v>
      </c>
      <c r="AP719">
        <v>0</v>
      </c>
      <c r="AQ719" t="e">
        <f t="shared" si="269"/>
        <v>#DIV/0!</v>
      </c>
      <c r="AR719">
        <v>0</v>
      </c>
      <c r="AS719">
        <v>0</v>
      </c>
      <c r="AT719">
        <v>0</v>
      </c>
      <c r="AU719">
        <v>0</v>
      </c>
      <c r="AV719">
        <v>0</v>
      </c>
      <c r="AW719" t="e">
        <f t="shared" si="270"/>
        <v>#DIV/0!</v>
      </c>
      <c r="AX719">
        <v>0</v>
      </c>
      <c r="AY719">
        <v>0</v>
      </c>
      <c r="AZ719">
        <v>0</v>
      </c>
      <c r="BA719">
        <v>0</v>
      </c>
      <c r="BB719">
        <v>0</v>
      </c>
      <c r="BC719" t="e">
        <f t="shared" si="271"/>
        <v>#DIV/0!</v>
      </c>
      <c r="BD719">
        <v>0</v>
      </c>
      <c r="BE719">
        <v>0</v>
      </c>
      <c r="BF719">
        <v>0</v>
      </c>
      <c r="BG719">
        <v>0</v>
      </c>
      <c r="BH719">
        <v>0</v>
      </c>
      <c r="BI719" t="e">
        <f t="shared" si="272"/>
        <v>#DIV/0!</v>
      </c>
      <c r="BJ719">
        <v>0</v>
      </c>
      <c r="BK719">
        <v>0</v>
      </c>
      <c r="BL719">
        <v>0</v>
      </c>
      <c r="BM719">
        <v>0</v>
      </c>
      <c r="BN719">
        <v>0</v>
      </c>
      <c r="BO719" t="e">
        <f t="shared" si="273"/>
        <v>#DIV/0!</v>
      </c>
      <c r="BP719">
        <v>0</v>
      </c>
      <c r="BQ719">
        <v>0</v>
      </c>
      <c r="BR719">
        <v>0</v>
      </c>
      <c r="BS719">
        <v>0</v>
      </c>
      <c r="BT719">
        <v>0</v>
      </c>
      <c r="BU719" t="e">
        <f t="shared" si="274"/>
        <v>#DIV/0!</v>
      </c>
      <c r="BV719">
        <v>0</v>
      </c>
    </row>
    <row r="720" spans="2:74" ht="15.75" thickBot="1">
      <c r="B720" t="s">
        <v>265</v>
      </c>
      <c r="C720">
        <v>0</v>
      </c>
      <c r="D720">
        <v>0</v>
      </c>
      <c r="E720">
        <v>0</v>
      </c>
      <c r="F720">
        <v>0</v>
      </c>
      <c r="G720" t="e">
        <f t="shared" si="263"/>
        <v>#DIV/0!</v>
      </c>
      <c r="H720">
        <v>0</v>
      </c>
      <c r="I720">
        <v>0</v>
      </c>
      <c r="J720">
        <v>0</v>
      </c>
      <c r="K720">
        <v>0</v>
      </c>
      <c r="L720">
        <v>0</v>
      </c>
      <c r="M720" t="e">
        <f t="shared" si="264"/>
        <v>#DIV/0!</v>
      </c>
      <c r="N720">
        <v>0</v>
      </c>
      <c r="O720">
        <v>0</v>
      </c>
      <c r="P720">
        <v>0</v>
      </c>
      <c r="Q720">
        <v>0</v>
      </c>
      <c r="R720">
        <v>0</v>
      </c>
      <c r="S720" t="e">
        <f t="shared" si="265"/>
        <v>#DIV/0!</v>
      </c>
      <c r="T720">
        <v>0</v>
      </c>
      <c r="U720">
        <v>0</v>
      </c>
      <c r="V720">
        <v>0</v>
      </c>
      <c r="W720">
        <v>0</v>
      </c>
      <c r="X720">
        <v>0</v>
      </c>
      <c r="Y720" t="e">
        <f t="shared" si="266"/>
        <v>#DIV/0!</v>
      </c>
      <c r="Z720">
        <v>0</v>
      </c>
      <c r="AA720">
        <v>0</v>
      </c>
      <c r="AB720">
        <v>0</v>
      </c>
      <c r="AC720">
        <v>0</v>
      </c>
      <c r="AD720">
        <v>0</v>
      </c>
      <c r="AE720" t="e">
        <f t="shared" si="267"/>
        <v>#DIV/0!</v>
      </c>
      <c r="AF720">
        <v>0</v>
      </c>
      <c r="AG720">
        <v>0</v>
      </c>
      <c r="AH720">
        <v>0</v>
      </c>
      <c r="AI720">
        <v>0</v>
      </c>
      <c r="AJ720">
        <v>0</v>
      </c>
      <c r="AK720" t="e">
        <f t="shared" si="268"/>
        <v>#DIV/0!</v>
      </c>
      <c r="AL720">
        <v>0</v>
      </c>
      <c r="AM720">
        <v>0</v>
      </c>
      <c r="AN720">
        <v>0</v>
      </c>
      <c r="AO720">
        <v>0</v>
      </c>
      <c r="AP720">
        <v>0</v>
      </c>
      <c r="AQ720" t="e">
        <f t="shared" si="269"/>
        <v>#DIV/0!</v>
      </c>
      <c r="AR720">
        <v>0</v>
      </c>
      <c r="AS720">
        <v>0</v>
      </c>
      <c r="AT720">
        <v>0</v>
      </c>
      <c r="AU720">
        <v>0</v>
      </c>
      <c r="AV720">
        <v>0</v>
      </c>
      <c r="AW720" t="e">
        <f t="shared" si="270"/>
        <v>#DIV/0!</v>
      </c>
      <c r="AX720">
        <v>0</v>
      </c>
      <c r="AY720">
        <v>0</v>
      </c>
      <c r="AZ720">
        <v>0</v>
      </c>
      <c r="BA720">
        <v>0</v>
      </c>
      <c r="BB720">
        <v>0</v>
      </c>
      <c r="BC720" t="e">
        <f t="shared" si="271"/>
        <v>#DIV/0!</v>
      </c>
      <c r="BD720">
        <v>0</v>
      </c>
      <c r="BE720">
        <v>0</v>
      </c>
      <c r="BF720">
        <v>0</v>
      </c>
      <c r="BG720">
        <v>0</v>
      </c>
      <c r="BH720">
        <v>0</v>
      </c>
      <c r="BI720" t="e">
        <f t="shared" si="272"/>
        <v>#DIV/0!</v>
      </c>
      <c r="BJ720">
        <v>0</v>
      </c>
      <c r="BK720">
        <v>0</v>
      </c>
      <c r="BL720">
        <v>0</v>
      </c>
      <c r="BM720">
        <v>0</v>
      </c>
      <c r="BN720">
        <v>0</v>
      </c>
      <c r="BO720" t="e">
        <f t="shared" si="273"/>
        <v>#DIV/0!</v>
      </c>
      <c r="BP720">
        <v>0</v>
      </c>
      <c r="BQ720">
        <v>0</v>
      </c>
      <c r="BR720">
        <v>0</v>
      </c>
      <c r="BS720">
        <v>0</v>
      </c>
      <c r="BT720">
        <v>0</v>
      </c>
      <c r="BU720" t="e">
        <f t="shared" si="274"/>
        <v>#DIV/0!</v>
      </c>
      <c r="BV720">
        <v>0</v>
      </c>
    </row>
    <row r="721" spans="2:74" ht="15.75" thickBot="1">
      <c r="B721" t="s">
        <v>320</v>
      </c>
      <c r="C721">
        <v>0</v>
      </c>
      <c r="D721">
        <v>0</v>
      </c>
      <c r="E721">
        <v>0</v>
      </c>
      <c r="F721">
        <v>0</v>
      </c>
      <c r="G721" t="e">
        <f t="shared" si="263"/>
        <v>#DIV/0!</v>
      </c>
      <c r="H721">
        <v>0</v>
      </c>
      <c r="I721">
        <v>0</v>
      </c>
      <c r="J721">
        <v>0</v>
      </c>
      <c r="K721">
        <v>0</v>
      </c>
      <c r="L721">
        <v>0</v>
      </c>
      <c r="M721" t="e">
        <f t="shared" si="264"/>
        <v>#DIV/0!</v>
      </c>
      <c r="N721">
        <v>0</v>
      </c>
      <c r="O721">
        <v>0</v>
      </c>
      <c r="P721">
        <v>0</v>
      </c>
      <c r="Q721">
        <v>0</v>
      </c>
      <c r="R721">
        <v>0</v>
      </c>
      <c r="S721" t="e">
        <f t="shared" si="265"/>
        <v>#DIV/0!</v>
      </c>
      <c r="T721">
        <v>0</v>
      </c>
      <c r="U721">
        <v>0</v>
      </c>
      <c r="V721">
        <v>0</v>
      </c>
      <c r="W721">
        <v>0</v>
      </c>
      <c r="X721">
        <v>0</v>
      </c>
      <c r="Y721" t="e">
        <f t="shared" si="266"/>
        <v>#DIV/0!</v>
      </c>
      <c r="Z721">
        <v>0</v>
      </c>
      <c r="AA721">
        <v>0</v>
      </c>
      <c r="AB721">
        <v>0</v>
      </c>
      <c r="AC721">
        <v>0</v>
      </c>
      <c r="AD721">
        <v>0</v>
      </c>
      <c r="AE721" t="e">
        <f t="shared" si="267"/>
        <v>#DIV/0!</v>
      </c>
      <c r="AF721">
        <v>0</v>
      </c>
      <c r="AG721">
        <v>0</v>
      </c>
      <c r="AH721">
        <v>0</v>
      </c>
      <c r="AI721">
        <v>0</v>
      </c>
      <c r="AJ721">
        <v>0</v>
      </c>
      <c r="AK721" t="e">
        <f t="shared" si="268"/>
        <v>#DIV/0!</v>
      </c>
      <c r="AL721">
        <v>0</v>
      </c>
      <c r="AM721">
        <v>0</v>
      </c>
      <c r="AN721">
        <v>0</v>
      </c>
      <c r="AO721">
        <v>0</v>
      </c>
      <c r="AP721">
        <v>0</v>
      </c>
      <c r="AQ721" t="e">
        <f t="shared" si="269"/>
        <v>#DIV/0!</v>
      </c>
      <c r="AR721">
        <v>0</v>
      </c>
      <c r="AS721">
        <v>0</v>
      </c>
      <c r="AT721">
        <v>0</v>
      </c>
      <c r="AU721">
        <v>0</v>
      </c>
      <c r="AV721">
        <v>0</v>
      </c>
      <c r="AW721" t="e">
        <f t="shared" si="270"/>
        <v>#DIV/0!</v>
      </c>
      <c r="AX721">
        <v>0</v>
      </c>
      <c r="AY721">
        <v>0</v>
      </c>
      <c r="AZ721">
        <v>0</v>
      </c>
      <c r="BA721">
        <v>0</v>
      </c>
      <c r="BB721">
        <v>0</v>
      </c>
      <c r="BC721" t="e">
        <f t="shared" si="271"/>
        <v>#DIV/0!</v>
      </c>
      <c r="BD721">
        <v>0</v>
      </c>
      <c r="BE721">
        <v>0</v>
      </c>
      <c r="BF721">
        <v>0</v>
      </c>
      <c r="BG721">
        <v>0</v>
      </c>
      <c r="BH721">
        <v>0</v>
      </c>
      <c r="BI721" t="e">
        <f t="shared" si="272"/>
        <v>#DIV/0!</v>
      </c>
      <c r="BJ721">
        <v>0</v>
      </c>
      <c r="BK721">
        <v>0</v>
      </c>
      <c r="BL721">
        <v>0</v>
      </c>
      <c r="BM721">
        <v>0</v>
      </c>
      <c r="BN721">
        <v>0</v>
      </c>
      <c r="BO721" t="e">
        <f t="shared" si="273"/>
        <v>#DIV/0!</v>
      </c>
      <c r="BP721">
        <v>0</v>
      </c>
      <c r="BQ721">
        <v>0</v>
      </c>
      <c r="BR721">
        <v>0</v>
      </c>
      <c r="BS721">
        <v>0</v>
      </c>
      <c r="BT721">
        <v>0</v>
      </c>
      <c r="BU721" t="e">
        <f t="shared" si="274"/>
        <v>#DIV/0!</v>
      </c>
      <c r="BV721">
        <v>0</v>
      </c>
    </row>
    <row r="722" spans="2:74" ht="15.75" thickBot="1"/>
    <row r="723" spans="2:74">
      <c r="C723" s="359">
        <v>45292</v>
      </c>
      <c r="D723" s="359"/>
      <c r="E723" s="359"/>
      <c r="F723" s="359"/>
      <c r="G723" s="359">
        <v>45323</v>
      </c>
      <c r="H723" s="359"/>
      <c r="I723" s="359"/>
      <c r="J723" s="359"/>
      <c r="K723" s="359">
        <v>45352</v>
      </c>
      <c r="L723" s="359"/>
      <c r="M723" s="359"/>
      <c r="N723" s="359"/>
      <c r="O723" s="359">
        <v>45383</v>
      </c>
      <c r="P723" s="359"/>
      <c r="Q723" s="359"/>
      <c r="R723" s="359"/>
      <c r="S723" s="359">
        <v>45413</v>
      </c>
      <c r="T723" s="359"/>
      <c r="U723" s="359"/>
      <c r="V723" s="359"/>
      <c r="W723" s="359">
        <v>45444</v>
      </c>
      <c r="X723" s="359"/>
      <c r="Y723" s="359"/>
      <c r="Z723" s="359"/>
      <c r="AA723" s="359">
        <v>45474</v>
      </c>
      <c r="AB723" s="359"/>
      <c r="AC723" s="359"/>
      <c r="AD723" s="359"/>
      <c r="AE723" s="359">
        <v>45505</v>
      </c>
      <c r="AF723" s="359"/>
      <c r="AG723" s="359"/>
      <c r="AH723" s="359"/>
      <c r="AI723" s="359">
        <v>45536</v>
      </c>
      <c r="AJ723" s="359"/>
      <c r="AK723" s="359"/>
      <c r="AL723" s="359"/>
      <c r="AM723" s="359">
        <v>45566</v>
      </c>
      <c r="AN723" s="359"/>
      <c r="AO723" s="359"/>
      <c r="AP723" s="359"/>
      <c r="AQ723" s="359">
        <v>45597</v>
      </c>
      <c r="AR723" s="359"/>
      <c r="AS723" s="359"/>
      <c r="AT723" s="359"/>
      <c r="AU723" s="359">
        <v>45627</v>
      </c>
      <c r="AV723" s="359"/>
      <c r="AW723" s="359"/>
      <c r="AX723" s="359"/>
    </row>
    <row r="724" spans="2:74" ht="15" customHeight="1">
      <c r="C724" t="s">
        <v>789</v>
      </c>
      <c r="D724" t="s">
        <v>121</v>
      </c>
      <c r="E724" t="s">
        <v>790</v>
      </c>
      <c r="F724" t="s">
        <v>791</v>
      </c>
      <c r="G724" t="s">
        <v>789</v>
      </c>
      <c r="H724" t="s">
        <v>121</v>
      </c>
      <c r="I724" t="s">
        <v>790</v>
      </c>
      <c r="J724" t="s">
        <v>791</v>
      </c>
      <c r="K724" t="s">
        <v>789</v>
      </c>
      <c r="L724" t="s">
        <v>121</v>
      </c>
      <c r="M724" t="s">
        <v>790</v>
      </c>
      <c r="N724" t="s">
        <v>791</v>
      </c>
      <c r="O724" t="s">
        <v>789</v>
      </c>
      <c r="P724" t="s">
        <v>121</v>
      </c>
      <c r="Q724" t="s">
        <v>790</v>
      </c>
      <c r="R724" t="s">
        <v>791</v>
      </c>
      <c r="S724" t="s">
        <v>789</v>
      </c>
      <c r="T724" t="s">
        <v>121</v>
      </c>
      <c r="U724" t="s">
        <v>790</v>
      </c>
      <c r="V724" t="s">
        <v>791</v>
      </c>
      <c r="W724" t="s">
        <v>789</v>
      </c>
      <c r="X724" t="s">
        <v>121</v>
      </c>
      <c r="Y724" t="s">
        <v>790</v>
      </c>
      <c r="Z724" t="s">
        <v>791</v>
      </c>
      <c r="AA724" t="s">
        <v>789</v>
      </c>
      <c r="AB724" t="s">
        <v>121</v>
      </c>
      <c r="AC724" t="s">
        <v>790</v>
      </c>
      <c r="AD724" t="s">
        <v>791</v>
      </c>
      <c r="AE724" t="s">
        <v>789</v>
      </c>
      <c r="AF724" t="s">
        <v>121</v>
      </c>
      <c r="AG724" t="s">
        <v>790</v>
      </c>
      <c r="AH724" t="s">
        <v>791</v>
      </c>
      <c r="AI724" t="s">
        <v>789</v>
      </c>
      <c r="AJ724" t="s">
        <v>121</v>
      </c>
      <c r="AK724" t="s">
        <v>790</v>
      </c>
      <c r="AL724" t="s">
        <v>791</v>
      </c>
      <c r="AM724" t="s">
        <v>789</v>
      </c>
      <c r="AN724" t="s">
        <v>121</v>
      </c>
      <c r="AO724" t="s">
        <v>790</v>
      </c>
      <c r="AP724" t="s">
        <v>791</v>
      </c>
      <c r="AQ724" t="s">
        <v>789</v>
      </c>
      <c r="AR724" t="s">
        <v>121</v>
      </c>
      <c r="AS724" t="s">
        <v>790</v>
      </c>
      <c r="AT724" t="s">
        <v>791</v>
      </c>
      <c r="AU724" t="s">
        <v>789</v>
      </c>
      <c r="AV724" t="s">
        <v>121</v>
      </c>
      <c r="AW724" t="s">
        <v>790</v>
      </c>
      <c r="AX724" t="s">
        <v>791</v>
      </c>
    </row>
    <row r="725" spans="2:74" ht="15.75">
      <c r="B725" s="10" t="s">
        <v>7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</row>
    <row r="726" spans="2:74" ht="15.75">
      <c r="B726" s="10" t="s">
        <v>10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</row>
    <row r="727" spans="2:74" ht="15.75">
      <c r="B727" s="10" t="s">
        <v>11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</row>
    <row r="728" spans="2:74" ht="15.75">
      <c r="B728" s="10" t="s">
        <v>8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</row>
    <row r="729" spans="2:74" ht="15.75">
      <c r="B729" s="10" t="s">
        <v>9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</row>
    <row r="730" spans="2:74" ht="15.75">
      <c r="B730" s="10" t="s">
        <v>169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</row>
    <row r="731" spans="2:74" ht="15.75">
      <c r="B731" s="10" t="s">
        <v>175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</row>
    <row r="732" spans="2:74" ht="15.75">
      <c r="B732" s="10" t="s">
        <v>202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</row>
    <row r="733" spans="2:74" ht="15.75" thickBot="1">
      <c r="B733" t="s">
        <v>792</v>
      </c>
      <c r="C733" t="e">
        <f t="shared" ref="C733:AX733" ca="1" si="275">SOMA(C725:C732)</f>
        <v>#NAME?</v>
      </c>
      <c r="D733" t="e">
        <f t="shared" ca="1" si="275"/>
        <v>#NAME?</v>
      </c>
      <c r="E733" t="e">
        <f t="shared" ca="1" si="275"/>
        <v>#NAME?</v>
      </c>
      <c r="F733" t="e">
        <f t="shared" ca="1" si="275"/>
        <v>#NAME?</v>
      </c>
      <c r="G733" t="e">
        <f t="shared" ca="1" si="275"/>
        <v>#NAME?</v>
      </c>
      <c r="H733" t="e">
        <f t="shared" ca="1" si="275"/>
        <v>#NAME?</v>
      </c>
      <c r="I733" t="e">
        <f t="shared" ca="1" si="275"/>
        <v>#NAME?</v>
      </c>
      <c r="J733" t="e">
        <f t="shared" ca="1" si="275"/>
        <v>#NAME?</v>
      </c>
      <c r="K733" t="e">
        <f t="shared" ca="1" si="275"/>
        <v>#NAME?</v>
      </c>
      <c r="L733" t="e">
        <f t="shared" ca="1" si="275"/>
        <v>#NAME?</v>
      </c>
      <c r="M733" t="e">
        <f t="shared" ca="1" si="275"/>
        <v>#NAME?</v>
      </c>
      <c r="N733" t="e">
        <f t="shared" ca="1" si="275"/>
        <v>#NAME?</v>
      </c>
      <c r="O733" t="e">
        <f t="shared" ca="1" si="275"/>
        <v>#NAME?</v>
      </c>
      <c r="P733" t="e">
        <f t="shared" ca="1" si="275"/>
        <v>#NAME?</v>
      </c>
      <c r="Q733" t="e">
        <f t="shared" ca="1" si="275"/>
        <v>#NAME?</v>
      </c>
      <c r="R733" t="e">
        <f t="shared" ca="1" si="275"/>
        <v>#NAME?</v>
      </c>
      <c r="S733" t="e">
        <f t="shared" ca="1" si="275"/>
        <v>#NAME?</v>
      </c>
      <c r="T733" t="e">
        <f t="shared" ca="1" si="275"/>
        <v>#NAME?</v>
      </c>
      <c r="U733" t="e">
        <f t="shared" ca="1" si="275"/>
        <v>#NAME?</v>
      </c>
      <c r="V733" t="e">
        <f t="shared" ca="1" si="275"/>
        <v>#NAME?</v>
      </c>
      <c r="W733" t="e">
        <f t="shared" ca="1" si="275"/>
        <v>#NAME?</v>
      </c>
      <c r="X733" t="e">
        <f t="shared" ca="1" si="275"/>
        <v>#NAME?</v>
      </c>
      <c r="Y733" t="e">
        <f t="shared" ca="1" si="275"/>
        <v>#NAME?</v>
      </c>
      <c r="Z733" t="e">
        <f t="shared" ca="1" si="275"/>
        <v>#NAME?</v>
      </c>
      <c r="AA733" t="e">
        <f t="shared" ca="1" si="275"/>
        <v>#NAME?</v>
      </c>
      <c r="AB733" t="e">
        <f t="shared" ca="1" si="275"/>
        <v>#NAME?</v>
      </c>
      <c r="AC733" t="e">
        <f t="shared" ca="1" si="275"/>
        <v>#NAME?</v>
      </c>
      <c r="AD733" t="e">
        <f t="shared" ca="1" si="275"/>
        <v>#NAME?</v>
      </c>
      <c r="AE733" t="e">
        <f t="shared" ca="1" si="275"/>
        <v>#NAME?</v>
      </c>
      <c r="AF733" t="e">
        <f t="shared" ca="1" si="275"/>
        <v>#NAME?</v>
      </c>
      <c r="AG733" t="e">
        <f t="shared" ca="1" si="275"/>
        <v>#NAME?</v>
      </c>
      <c r="AH733" t="e">
        <f t="shared" ca="1" si="275"/>
        <v>#NAME?</v>
      </c>
      <c r="AI733" t="e">
        <f t="shared" ca="1" si="275"/>
        <v>#NAME?</v>
      </c>
      <c r="AJ733" t="e">
        <f t="shared" ca="1" si="275"/>
        <v>#NAME?</v>
      </c>
      <c r="AK733" t="e">
        <f t="shared" ca="1" si="275"/>
        <v>#NAME?</v>
      </c>
      <c r="AL733" t="e">
        <f t="shared" ca="1" si="275"/>
        <v>#NAME?</v>
      </c>
      <c r="AM733" t="e">
        <f t="shared" ca="1" si="275"/>
        <v>#NAME?</v>
      </c>
      <c r="AN733" t="e">
        <f t="shared" ca="1" si="275"/>
        <v>#NAME?</v>
      </c>
      <c r="AO733" t="e">
        <f t="shared" ca="1" si="275"/>
        <v>#NAME?</v>
      </c>
      <c r="AP733" t="e">
        <f t="shared" ca="1" si="275"/>
        <v>#NAME?</v>
      </c>
      <c r="AQ733" t="e">
        <f t="shared" ca="1" si="275"/>
        <v>#NAME?</v>
      </c>
      <c r="AR733" t="e">
        <f t="shared" ca="1" si="275"/>
        <v>#NAME?</v>
      </c>
      <c r="AS733" t="e">
        <f t="shared" ca="1" si="275"/>
        <v>#NAME?</v>
      </c>
      <c r="AT733" t="e">
        <f t="shared" ca="1" si="275"/>
        <v>#NAME?</v>
      </c>
      <c r="AU733" t="e">
        <f t="shared" ca="1" si="275"/>
        <v>#NAME?</v>
      </c>
      <c r="AV733" t="e">
        <f t="shared" ca="1" si="275"/>
        <v>#NAME?</v>
      </c>
      <c r="AW733" t="e">
        <f t="shared" ca="1" si="275"/>
        <v>#NAME?</v>
      </c>
      <c r="AX733" t="e">
        <f t="shared" ca="1" si="275"/>
        <v>#NAME?</v>
      </c>
    </row>
    <row r="736" spans="2:74">
      <c r="D736">
        <f>C723</f>
        <v>45292</v>
      </c>
      <c r="E736">
        <f>G723</f>
        <v>45323</v>
      </c>
      <c r="F736">
        <f>K723</f>
        <v>45352</v>
      </c>
      <c r="G736">
        <f>O723</f>
        <v>45383</v>
      </c>
      <c r="H736">
        <f>S723</f>
        <v>45413</v>
      </c>
      <c r="I736">
        <f>W723</f>
        <v>45444</v>
      </c>
      <c r="J736">
        <f>AA723</f>
        <v>45474</v>
      </c>
      <c r="K736">
        <f>AE723</f>
        <v>45505</v>
      </c>
      <c r="L736">
        <v>45536</v>
      </c>
      <c r="M736">
        <v>45566</v>
      </c>
      <c r="N736">
        <v>45597</v>
      </c>
      <c r="O736">
        <v>45627</v>
      </c>
    </row>
    <row r="737" spans="2:39" ht="15.75">
      <c r="B737" s="10" t="s">
        <v>154</v>
      </c>
      <c r="C737" s="10" t="s">
        <v>793</v>
      </c>
      <c r="E737"/>
      <c r="G737"/>
      <c r="K737"/>
    </row>
    <row r="738" spans="2:39" ht="15.75">
      <c r="C738" s="10" t="s">
        <v>794</v>
      </c>
      <c r="E738"/>
      <c r="G738"/>
      <c r="K738"/>
    </row>
    <row r="739" spans="2:39" ht="15.75">
      <c r="C739" s="10" t="s">
        <v>795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</row>
    <row r="740" spans="2:39" ht="15.75">
      <c r="C740" s="10" t="s">
        <v>796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</row>
    <row r="741" spans="2:39" ht="15.75">
      <c r="C741" s="10" t="s">
        <v>797</v>
      </c>
      <c r="E741"/>
      <c r="G741"/>
      <c r="K741"/>
    </row>
    <row r="742" spans="2:39" ht="31.5">
      <c r="C742" s="10" t="s">
        <v>798</v>
      </c>
      <c r="E742"/>
      <c r="G742"/>
      <c r="K742"/>
    </row>
    <row r="743" spans="2:39" ht="15.75">
      <c r="C743" s="10" t="s">
        <v>799</v>
      </c>
      <c r="E743"/>
      <c r="G743"/>
      <c r="K743"/>
    </row>
    <row r="744" spans="2:39">
      <c r="D744" s="359">
        <f>D736</f>
        <v>45292</v>
      </c>
      <c r="E744" s="359"/>
      <c r="F744" s="359"/>
      <c r="G744" s="359">
        <f>E736</f>
        <v>45323</v>
      </c>
      <c r="H744" s="359"/>
      <c r="I744" s="359"/>
      <c r="J744" s="359">
        <f>F736</f>
        <v>45352</v>
      </c>
      <c r="K744" s="359"/>
      <c r="L744" s="359"/>
      <c r="M744" s="359">
        <f>G736</f>
        <v>45383</v>
      </c>
      <c r="N744" s="359"/>
      <c r="O744" s="359"/>
      <c r="P744" s="359">
        <f>H736</f>
        <v>45413</v>
      </c>
      <c r="Q744" s="359"/>
      <c r="R744" s="359"/>
      <c r="S744" s="359">
        <f>I736</f>
        <v>45444</v>
      </c>
      <c r="T744" s="359"/>
      <c r="U744" s="359"/>
      <c r="V744" s="359">
        <f>J736</f>
        <v>45474</v>
      </c>
      <c r="W744" s="359"/>
      <c r="X744" s="359"/>
      <c r="Y744" s="359">
        <f>K736</f>
        <v>45505</v>
      </c>
      <c r="Z744" s="359"/>
      <c r="AA744" s="359"/>
      <c r="AB744" s="359">
        <f>L736</f>
        <v>45536</v>
      </c>
      <c r="AC744" s="359"/>
      <c r="AD744" s="359"/>
      <c r="AE744" s="359">
        <f>M736</f>
        <v>45566</v>
      </c>
      <c r="AF744" s="359"/>
      <c r="AG744" s="359"/>
      <c r="AH744" s="359">
        <f>O736</f>
        <v>45627</v>
      </c>
      <c r="AI744" s="359"/>
      <c r="AJ744" s="359"/>
      <c r="AK744" s="359">
        <f>S736</f>
        <v>0</v>
      </c>
      <c r="AL744" s="359"/>
      <c r="AM744" s="359"/>
    </row>
    <row r="745" spans="2:39">
      <c r="D745" t="s">
        <v>800</v>
      </c>
      <c r="E745" t="s">
        <v>801</v>
      </c>
      <c r="F745" t="s">
        <v>802</v>
      </c>
      <c r="G745" t="s">
        <v>800</v>
      </c>
      <c r="H745" t="s">
        <v>801</v>
      </c>
      <c r="I745" t="s">
        <v>802</v>
      </c>
      <c r="J745" t="s">
        <v>800</v>
      </c>
      <c r="K745" t="s">
        <v>801</v>
      </c>
      <c r="L745" t="s">
        <v>802</v>
      </c>
      <c r="M745" t="s">
        <v>800</v>
      </c>
      <c r="N745" t="s">
        <v>801</v>
      </c>
      <c r="O745" t="s">
        <v>802</v>
      </c>
      <c r="P745" t="s">
        <v>800</v>
      </c>
      <c r="Q745" t="s">
        <v>801</v>
      </c>
      <c r="R745" t="s">
        <v>802</v>
      </c>
      <c r="S745" t="s">
        <v>800</v>
      </c>
      <c r="T745" t="s">
        <v>801</v>
      </c>
      <c r="U745" t="s">
        <v>802</v>
      </c>
      <c r="V745" t="s">
        <v>800</v>
      </c>
      <c r="W745" t="s">
        <v>801</v>
      </c>
      <c r="X745" t="s">
        <v>802</v>
      </c>
      <c r="Y745" t="s">
        <v>800</v>
      </c>
      <c r="Z745" t="s">
        <v>801</v>
      </c>
      <c r="AA745" t="s">
        <v>802</v>
      </c>
      <c r="AB745" t="s">
        <v>800</v>
      </c>
      <c r="AC745" t="s">
        <v>801</v>
      </c>
      <c r="AD745" t="s">
        <v>802</v>
      </c>
      <c r="AE745" t="s">
        <v>800</v>
      </c>
      <c r="AF745" t="s">
        <v>801</v>
      </c>
      <c r="AG745" t="s">
        <v>802</v>
      </c>
      <c r="AH745" t="s">
        <v>800</v>
      </c>
      <c r="AI745" t="s">
        <v>801</v>
      </c>
      <c r="AJ745" t="s">
        <v>802</v>
      </c>
      <c r="AK745" t="s">
        <v>800</v>
      </c>
      <c r="AL745" t="s">
        <v>801</v>
      </c>
      <c r="AM745" t="s">
        <v>802</v>
      </c>
    </row>
    <row r="746" spans="2:39" ht="31.5">
      <c r="C746" s="10" t="s">
        <v>803</v>
      </c>
      <c r="D746">
        <v>0</v>
      </c>
      <c r="E746">
        <v>0</v>
      </c>
      <c r="F746">
        <f>D746-E746</f>
        <v>0</v>
      </c>
      <c r="G746">
        <v>0</v>
      </c>
      <c r="H746">
        <v>0</v>
      </c>
      <c r="I746">
        <f>G746-H746</f>
        <v>0</v>
      </c>
      <c r="J746">
        <v>0</v>
      </c>
      <c r="K746">
        <v>0</v>
      </c>
      <c r="L746">
        <f>J746-K746</f>
        <v>0</v>
      </c>
    </row>
    <row r="747" spans="2:39" ht="15.75">
      <c r="C747" s="10" t="s">
        <v>804</v>
      </c>
      <c r="D747">
        <v>0</v>
      </c>
      <c r="E747">
        <v>0</v>
      </c>
      <c r="F747">
        <f t="shared" ref="F747:F748" si="276">D747-E747</f>
        <v>0</v>
      </c>
      <c r="G747">
        <v>0</v>
      </c>
      <c r="H747">
        <v>0</v>
      </c>
      <c r="I747">
        <f>G747-H747</f>
        <v>0</v>
      </c>
      <c r="J747">
        <v>0</v>
      </c>
      <c r="K747">
        <v>0</v>
      </c>
      <c r="L747">
        <f t="shared" ref="L747:L748" si="277">J747-K747</f>
        <v>0</v>
      </c>
    </row>
    <row r="748" spans="2:39" ht="15.75">
      <c r="C748" s="10" t="s">
        <v>805</v>
      </c>
      <c r="D748">
        <v>0</v>
      </c>
      <c r="E748">
        <v>0</v>
      </c>
      <c r="F748">
        <f t="shared" si="276"/>
        <v>0</v>
      </c>
      <c r="G748">
        <v>0</v>
      </c>
      <c r="H748">
        <v>0</v>
      </c>
      <c r="I748">
        <f t="shared" ref="I748" si="278">G748-H748</f>
        <v>0</v>
      </c>
      <c r="J748">
        <v>0</v>
      </c>
      <c r="K748">
        <v>0</v>
      </c>
      <c r="L748">
        <f t="shared" si="277"/>
        <v>0</v>
      </c>
    </row>
  </sheetData>
  <autoFilter ref="B644:BV720" xr:uid="{120971A7-B647-46CF-B09D-AEF5C9A51C77}"/>
  <sortState xmlns:xlrd2="http://schemas.microsoft.com/office/spreadsheetml/2017/richdata2" ref="B20:F155">
    <sortCondition descending="1" ref="F20:F155"/>
  </sortState>
  <mergeCells count="132">
    <mergeCell ref="BE2:BJ2"/>
    <mergeCell ref="BK2:BP2"/>
    <mergeCell ref="BQ2:BV2"/>
    <mergeCell ref="C84:H84"/>
    <mergeCell ref="I84:N84"/>
    <mergeCell ref="O84:T84"/>
    <mergeCell ref="U84:Z84"/>
    <mergeCell ref="AA84:AF84"/>
    <mergeCell ref="AG84:AL84"/>
    <mergeCell ref="AM84:AR84"/>
    <mergeCell ref="AS84:AX84"/>
    <mergeCell ref="AY84:BD84"/>
    <mergeCell ref="BE84:BJ84"/>
    <mergeCell ref="BK84:BP84"/>
    <mergeCell ref="BQ84:BV84"/>
    <mergeCell ref="AA2:AF2"/>
    <mergeCell ref="AG2:AL2"/>
    <mergeCell ref="AM2:AR2"/>
    <mergeCell ref="AS2:AX2"/>
    <mergeCell ref="AY2:BD2"/>
    <mergeCell ref="C2:H2"/>
    <mergeCell ref="I2:N2"/>
    <mergeCell ref="O2:T2"/>
    <mergeCell ref="U2:Z2"/>
    <mergeCell ref="BK164:BP164"/>
    <mergeCell ref="BQ164:BV164"/>
    <mergeCell ref="C245:H245"/>
    <mergeCell ref="I245:N245"/>
    <mergeCell ref="O245:T245"/>
    <mergeCell ref="U245:Z245"/>
    <mergeCell ref="AA245:AF245"/>
    <mergeCell ref="AG245:AL245"/>
    <mergeCell ref="AM245:AR245"/>
    <mergeCell ref="AS245:AX245"/>
    <mergeCell ref="AY245:BD245"/>
    <mergeCell ref="BE245:BJ245"/>
    <mergeCell ref="BK245:BP245"/>
    <mergeCell ref="BQ245:BV245"/>
    <mergeCell ref="AG164:AL164"/>
    <mergeCell ref="AM164:AR164"/>
    <mergeCell ref="AS164:AX164"/>
    <mergeCell ref="AY164:BD164"/>
    <mergeCell ref="BE164:BJ164"/>
    <mergeCell ref="C164:H164"/>
    <mergeCell ref="I164:N164"/>
    <mergeCell ref="O164:T164"/>
    <mergeCell ref="U164:Z164"/>
    <mergeCell ref="AA164:AF164"/>
    <mergeCell ref="BK326:BP326"/>
    <mergeCell ref="BQ326:BV326"/>
    <mergeCell ref="C406:H406"/>
    <mergeCell ref="I406:N406"/>
    <mergeCell ref="O406:T406"/>
    <mergeCell ref="U406:Z406"/>
    <mergeCell ref="AA406:AF406"/>
    <mergeCell ref="AG406:AL406"/>
    <mergeCell ref="AM406:AR406"/>
    <mergeCell ref="AS406:AX406"/>
    <mergeCell ref="AY406:BD406"/>
    <mergeCell ref="BE406:BJ406"/>
    <mergeCell ref="BK406:BP406"/>
    <mergeCell ref="BQ406:BV406"/>
    <mergeCell ref="AG326:AL326"/>
    <mergeCell ref="AM326:AR326"/>
    <mergeCell ref="AS326:AX326"/>
    <mergeCell ref="AY326:BD326"/>
    <mergeCell ref="BE326:BJ326"/>
    <mergeCell ref="C326:H326"/>
    <mergeCell ref="I326:N326"/>
    <mergeCell ref="O326:T326"/>
    <mergeCell ref="U326:Z326"/>
    <mergeCell ref="AA326:AF326"/>
    <mergeCell ref="BK485:BP485"/>
    <mergeCell ref="BQ485:BV485"/>
    <mergeCell ref="C564:H564"/>
    <mergeCell ref="I564:N564"/>
    <mergeCell ref="O564:T564"/>
    <mergeCell ref="U564:Z564"/>
    <mergeCell ref="AA564:AF564"/>
    <mergeCell ref="AG564:AL564"/>
    <mergeCell ref="AM564:AR564"/>
    <mergeCell ref="AS564:AX564"/>
    <mergeCell ref="AY564:BD564"/>
    <mergeCell ref="BE564:BJ564"/>
    <mergeCell ref="BK564:BP564"/>
    <mergeCell ref="BQ564:BV564"/>
    <mergeCell ref="AG485:AL485"/>
    <mergeCell ref="AM485:AR485"/>
    <mergeCell ref="AS485:AX485"/>
    <mergeCell ref="AY485:BD485"/>
    <mergeCell ref="BE485:BJ485"/>
    <mergeCell ref="C485:H485"/>
    <mergeCell ref="I485:N485"/>
    <mergeCell ref="O485:T485"/>
    <mergeCell ref="U485:Z485"/>
    <mergeCell ref="AA485:AF485"/>
    <mergeCell ref="BK643:BP643"/>
    <mergeCell ref="BQ643:BV643"/>
    <mergeCell ref="C723:F723"/>
    <mergeCell ref="G723:J723"/>
    <mergeCell ref="K723:N723"/>
    <mergeCell ref="O723:R723"/>
    <mergeCell ref="S723:V723"/>
    <mergeCell ref="W723:Z723"/>
    <mergeCell ref="AA723:AD723"/>
    <mergeCell ref="AE723:AH723"/>
    <mergeCell ref="AI723:AL723"/>
    <mergeCell ref="AM723:AP723"/>
    <mergeCell ref="AQ723:AT723"/>
    <mergeCell ref="AU723:AX723"/>
    <mergeCell ref="AG643:AL643"/>
    <mergeCell ref="AM643:AR643"/>
    <mergeCell ref="AS643:AX643"/>
    <mergeCell ref="AY643:BD643"/>
    <mergeCell ref="BE643:BJ643"/>
    <mergeCell ref="C643:H643"/>
    <mergeCell ref="I643:N643"/>
    <mergeCell ref="O643:T643"/>
    <mergeCell ref="U643:Z643"/>
    <mergeCell ref="AA643:AF643"/>
    <mergeCell ref="AE744:AG744"/>
    <mergeCell ref="AH744:AJ744"/>
    <mergeCell ref="AK744:AM744"/>
    <mergeCell ref="D744:F744"/>
    <mergeCell ref="G744:I744"/>
    <mergeCell ref="J744:L744"/>
    <mergeCell ref="M744:O744"/>
    <mergeCell ref="P744:R744"/>
    <mergeCell ref="S744:U744"/>
    <mergeCell ref="V744:X744"/>
    <mergeCell ref="Y744:AA744"/>
    <mergeCell ref="AB744:AD744"/>
  </mergeCells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C2AFF3-3BEB-4AE2-B016-17D416654490}">
  <sheetPr codeName="Planilha4"/>
  <dimension ref="A2:E285"/>
  <sheetViews>
    <sheetView workbookViewId="0">
      <selection sqref="A1:E1048576"/>
    </sheetView>
  </sheetViews>
  <sheetFormatPr defaultRowHeight="15.75"/>
  <cols>
    <col min="1" max="1" width="22.42578125" style="10" customWidth="1"/>
    <col min="2" max="2" width="28.42578125" style="10" customWidth="1"/>
    <col min="3" max="3" width="24.5703125" style="10" customWidth="1"/>
    <col min="5" max="5" width="57.42578125" style="10" bestFit="1" customWidth="1"/>
  </cols>
  <sheetData>
    <row r="2" spans="1:5" thickBot="1">
      <c r="A2" t="s">
        <v>806</v>
      </c>
      <c r="B2" t="s">
        <v>16</v>
      </c>
      <c r="C2" t="s">
        <v>119</v>
      </c>
      <c r="E2" s="359" t="s">
        <v>807</v>
      </c>
    </row>
    <row r="3" spans="1:5" thickBot="1">
      <c r="A3" t="s">
        <v>808</v>
      </c>
      <c r="B3" t="s">
        <v>28</v>
      </c>
      <c r="C3" t="s">
        <v>7</v>
      </c>
      <c r="E3" s="359"/>
    </row>
    <row r="4" spans="1:5" thickBot="1">
      <c r="A4" t="s">
        <v>808</v>
      </c>
      <c r="B4" t="s">
        <v>28</v>
      </c>
      <c r="C4" t="s">
        <v>11</v>
      </c>
      <c r="E4" s="359"/>
    </row>
    <row r="5" spans="1:5" thickBot="1">
      <c r="A5" t="s">
        <v>808</v>
      </c>
      <c r="B5" t="s">
        <v>28</v>
      </c>
      <c r="C5" t="s">
        <v>175</v>
      </c>
      <c r="E5" t="s">
        <v>809</v>
      </c>
    </row>
    <row r="6" spans="1:5" ht="16.5" thickTop="1" thickBot="1">
      <c r="A6" t="s">
        <v>808</v>
      </c>
      <c r="B6" t="s">
        <v>28</v>
      </c>
      <c r="C6" t="s">
        <v>9</v>
      </c>
      <c r="E6" t="s">
        <v>810</v>
      </c>
    </row>
    <row r="7" spans="1:5" ht="16.5" thickTop="1" thickBot="1">
      <c r="A7" t="s">
        <v>808</v>
      </c>
      <c r="B7" t="s">
        <v>56</v>
      </c>
      <c r="C7" t="s">
        <v>169</v>
      </c>
      <c r="E7" t="s">
        <v>811</v>
      </c>
    </row>
    <row r="8" spans="1:5" ht="16.5" thickTop="1" thickBot="1">
      <c r="A8" t="s">
        <v>808</v>
      </c>
      <c r="B8" t="s">
        <v>56</v>
      </c>
      <c r="C8" t="s">
        <v>9</v>
      </c>
      <c r="E8" t="s">
        <v>812</v>
      </c>
    </row>
    <row r="9" spans="1:5" ht="16.5" thickTop="1" thickBot="1">
      <c r="A9" t="s">
        <v>808</v>
      </c>
      <c r="B9" t="s">
        <v>56</v>
      </c>
      <c r="C9" t="s">
        <v>7</v>
      </c>
      <c r="E9" t="s">
        <v>813</v>
      </c>
    </row>
    <row r="10" spans="1:5" ht="16.5" thickTop="1" thickBot="1">
      <c r="A10" t="s">
        <v>808</v>
      </c>
      <c r="B10" t="s">
        <v>56</v>
      </c>
      <c r="C10" t="s">
        <v>10</v>
      </c>
      <c r="E10" t="s">
        <v>814</v>
      </c>
    </row>
    <row r="11" spans="1:5" ht="16.5" thickTop="1" thickBot="1">
      <c r="A11" t="s">
        <v>808</v>
      </c>
      <c r="B11" t="s">
        <v>56</v>
      </c>
      <c r="C11" t="s">
        <v>11</v>
      </c>
      <c r="E11" t="s">
        <v>815</v>
      </c>
    </row>
    <row r="12" spans="1:5" ht="16.5" thickTop="1" thickBot="1">
      <c r="A12" t="s">
        <v>808</v>
      </c>
      <c r="B12" t="s">
        <v>68</v>
      </c>
      <c r="C12" t="s">
        <v>7</v>
      </c>
      <c r="E12" t="s">
        <v>816</v>
      </c>
    </row>
    <row r="13" spans="1:5" ht="16.5" thickTop="1" thickBot="1">
      <c r="A13" t="s">
        <v>808</v>
      </c>
      <c r="B13" t="s">
        <v>68</v>
      </c>
      <c r="C13" t="s">
        <v>11</v>
      </c>
      <c r="E13" t="s">
        <v>817</v>
      </c>
    </row>
    <row r="14" spans="1:5" ht="16.5" thickBot="1">
      <c r="A14" t="s">
        <v>808</v>
      </c>
      <c r="B14" t="s">
        <v>68</v>
      </c>
      <c r="C14" t="s">
        <v>202</v>
      </c>
    </row>
    <row r="15" spans="1:5" ht="16.5" thickBot="1">
      <c r="A15" t="s">
        <v>808</v>
      </c>
      <c r="B15" t="s">
        <v>68</v>
      </c>
      <c r="C15" t="s">
        <v>9</v>
      </c>
    </row>
    <row r="16" spans="1:5" ht="16.5" thickBot="1">
      <c r="A16" t="s">
        <v>808</v>
      </c>
      <c r="B16" t="s">
        <v>68</v>
      </c>
      <c r="C16" t="s">
        <v>175</v>
      </c>
    </row>
    <row r="17" spans="1:3" ht="16.5" thickBot="1">
      <c r="A17" t="s">
        <v>808</v>
      </c>
      <c r="B17" t="s">
        <v>68</v>
      </c>
      <c r="C17" t="s">
        <v>169</v>
      </c>
    </row>
    <row r="18" spans="1:3" ht="16.5" thickBot="1">
      <c r="A18" t="s">
        <v>808</v>
      </c>
      <c r="B18" t="s">
        <v>78</v>
      </c>
      <c r="C18" t="s">
        <v>11</v>
      </c>
    </row>
    <row r="19" spans="1:3" ht="16.5" thickBot="1">
      <c r="A19" t="s">
        <v>808</v>
      </c>
      <c r="B19" t="s">
        <v>78</v>
      </c>
      <c r="C19" t="s">
        <v>9</v>
      </c>
    </row>
    <row r="20" spans="1:3" ht="16.5" thickBot="1">
      <c r="A20" t="s">
        <v>808</v>
      </c>
      <c r="B20" t="s">
        <v>78</v>
      </c>
      <c r="C20" t="s">
        <v>7</v>
      </c>
    </row>
    <row r="21" spans="1:3" ht="16.5" thickBot="1">
      <c r="A21" t="s">
        <v>808</v>
      </c>
      <c r="B21" t="s">
        <v>818</v>
      </c>
      <c r="C21" t="s">
        <v>7</v>
      </c>
    </row>
    <row r="22" spans="1:3" ht="16.5" thickBot="1">
      <c r="A22" t="s">
        <v>808</v>
      </c>
      <c r="B22" t="s">
        <v>818</v>
      </c>
      <c r="C22" t="s">
        <v>175</v>
      </c>
    </row>
    <row r="23" spans="1:3" ht="16.5" thickBot="1">
      <c r="A23" t="s">
        <v>808</v>
      </c>
      <c r="B23" t="s">
        <v>818</v>
      </c>
      <c r="C23" t="s">
        <v>9</v>
      </c>
    </row>
    <row r="24" spans="1:3" ht="16.5" thickBot="1">
      <c r="A24" t="s">
        <v>808</v>
      </c>
      <c r="B24" t="s">
        <v>818</v>
      </c>
      <c r="C24" t="s">
        <v>11</v>
      </c>
    </row>
    <row r="25" spans="1:3" ht="16.5" thickBot="1">
      <c r="A25" t="s">
        <v>808</v>
      </c>
      <c r="B25" t="s">
        <v>818</v>
      </c>
      <c r="C25" t="s">
        <v>169</v>
      </c>
    </row>
    <row r="26" spans="1:3" ht="16.5" thickBot="1">
      <c r="A26" t="s">
        <v>808</v>
      </c>
      <c r="B26" t="s">
        <v>91</v>
      </c>
      <c r="C26" t="s">
        <v>169</v>
      </c>
    </row>
    <row r="27" spans="1:3" ht="16.5" thickBot="1">
      <c r="A27" t="s">
        <v>808</v>
      </c>
      <c r="B27" t="s">
        <v>91</v>
      </c>
      <c r="C27" t="s">
        <v>11</v>
      </c>
    </row>
    <row r="28" spans="1:3" ht="16.5" thickBot="1">
      <c r="A28" t="s">
        <v>808</v>
      </c>
      <c r="B28" t="s">
        <v>91</v>
      </c>
      <c r="C28" t="s">
        <v>10</v>
      </c>
    </row>
    <row r="29" spans="1:3" ht="16.5" thickBot="1">
      <c r="A29" t="s">
        <v>808</v>
      </c>
      <c r="B29" t="s">
        <v>91</v>
      </c>
      <c r="C29" t="s">
        <v>202</v>
      </c>
    </row>
    <row r="30" spans="1:3" ht="16.5" thickBot="1">
      <c r="A30" t="s">
        <v>808</v>
      </c>
      <c r="B30" t="s">
        <v>91</v>
      </c>
      <c r="C30" t="s">
        <v>9</v>
      </c>
    </row>
    <row r="31" spans="1:3" ht="16.5" thickBot="1">
      <c r="A31" t="s">
        <v>808</v>
      </c>
      <c r="B31" t="s">
        <v>91</v>
      </c>
      <c r="C31" t="s">
        <v>7</v>
      </c>
    </row>
    <row r="32" spans="1:3" ht="16.5" thickBot="1">
      <c r="A32" t="s">
        <v>808</v>
      </c>
      <c r="B32" t="s">
        <v>91</v>
      </c>
      <c r="C32" t="s">
        <v>175</v>
      </c>
    </row>
    <row r="33" spans="1:3" ht="16.5" thickBot="1">
      <c r="A33" t="s">
        <v>808</v>
      </c>
      <c r="B33" t="s">
        <v>91</v>
      </c>
      <c r="C33" t="s">
        <v>8</v>
      </c>
    </row>
    <row r="34" spans="1:3" ht="16.5" thickBot="1">
      <c r="A34" t="s">
        <v>808</v>
      </c>
      <c r="B34" t="s">
        <v>22</v>
      </c>
      <c r="C34" t="s">
        <v>169</v>
      </c>
    </row>
    <row r="35" spans="1:3" ht="16.5" thickBot="1">
      <c r="A35" t="s">
        <v>808</v>
      </c>
      <c r="B35" t="s">
        <v>22</v>
      </c>
      <c r="C35" t="s">
        <v>11</v>
      </c>
    </row>
    <row r="36" spans="1:3" ht="16.5" thickBot="1">
      <c r="A36" t="s">
        <v>808</v>
      </c>
      <c r="B36" t="s">
        <v>22</v>
      </c>
      <c r="C36" t="s">
        <v>7</v>
      </c>
    </row>
    <row r="37" spans="1:3" ht="16.5" thickBot="1">
      <c r="A37" t="s">
        <v>808</v>
      </c>
      <c r="B37" t="s">
        <v>105</v>
      </c>
      <c r="C37" t="s">
        <v>7</v>
      </c>
    </row>
    <row r="38" spans="1:3" ht="16.5" thickBot="1">
      <c r="A38" t="s">
        <v>808</v>
      </c>
      <c r="B38" t="s">
        <v>105</v>
      </c>
      <c r="C38" t="s">
        <v>11</v>
      </c>
    </row>
    <row r="39" spans="1:3" ht="16.5" thickBot="1">
      <c r="A39" t="s">
        <v>808</v>
      </c>
      <c r="B39" t="s">
        <v>105</v>
      </c>
      <c r="C39" t="s">
        <v>175</v>
      </c>
    </row>
    <row r="40" spans="1:3" ht="16.5" thickBot="1">
      <c r="A40" t="s">
        <v>808</v>
      </c>
      <c r="B40" t="s">
        <v>105</v>
      </c>
      <c r="C40" t="s">
        <v>9</v>
      </c>
    </row>
    <row r="41" spans="1:3" ht="16.5" thickBot="1">
      <c r="A41" t="s">
        <v>808</v>
      </c>
      <c r="B41" t="s">
        <v>105</v>
      </c>
      <c r="C41" t="s">
        <v>10</v>
      </c>
    </row>
    <row r="42" spans="1:3" ht="16.5" thickBot="1">
      <c r="A42" t="s">
        <v>808</v>
      </c>
      <c r="B42" t="s">
        <v>105</v>
      </c>
      <c r="C42" t="s">
        <v>202</v>
      </c>
    </row>
    <row r="43" spans="1:3" ht="16.5" thickBot="1">
      <c r="A43" t="s">
        <v>808</v>
      </c>
      <c r="B43" t="s">
        <v>105</v>
      </c>
      <c r="C43" t="s">
        <v>169</v>
      </c>
    </row>
    <row r="44" spans="1:3" ht="16.5" thickBot="1">
      <c r="A44" t="s">
        <v>808</v>
      </c>
      <c r="B44" t="s">
        <v>819</v>
      </c>
      <c r="C44" t="s">
        <v>169</v>
      </c>
    </row>
    <row r="45" spans="1:3" ht="16.5" thickBot="1">
      <c r="A45" t="s">
        <v>808</v>
      </c>
      <c r="B45" t="s">
        <v>819</v>
      </c>
      <c r="C45" t="s">
        <v>202</v>
      </c>
    </row>
    <row r="46" spans="1:3" ht="16.5" thickBot="1">
      <c r="A46" t="s">
        <v>808</v>
      </c>
      <c r="B46" t="s">
        <v>819</v>
      </c>
      <c r="C46" t="s">
        <v>11</v>
      </c>
    </row>
    <row r="47" spans="1:3" ht="16.5" thickBot="1">
      <c r="A47" t="s">
        <v>808</v>
      </c>
      <c r="B47" t="s">
        <v>819</v>
      </c>
      <c r="C47" t="s">
        <v>9</v>
      </c>
    </row>
    <row r="48" spans="1:3" ht="16.5" thickBot="1">
      <c r="A48" t="s">
        <v>808</v>
      </c>
      <c r="B48" t="s">
        <v>819</v>
      </c>
      <c r="C48" t="s">
        <v>7</v>
      </c>
    </row>
    <row r="49" spans="1:3" ht="16.5" thickBot="1">
      <c r="A49" t="s">
        <v>808</v>
      </c>
      <c r="B49" t="s">
        <v>19</v>
      </c>
      <c r="C49" t="s">
        <v>11</v>
      </c>
    </row>
    <row r="50" spans="1:3" ht="16.5" thickBot="1">
      <c r="A50" t="s">
        <v>808</v>
      </c>
      <c r="B50" t="s">
        <v>19</v>
      </c>
      <c r="C50" t="s">
        <v>169</v>
      </c>
    </row>
    <row r="51" spans="1:3" ht="16.5" thickBot="1">
      <c r="A51" t="s">
        <v>808</v>
      </c>
      <c r="B51" t="s">
        <v>19</v>
      </c>
      <c r="C51" t="s">
        <v>8</v>
      </c>
    </row>
    <row r="52" spans="1:3" ht="16.5" thickBot="1">
      <c r="A52" t="s">
        <v>808</v>
      </c>
      <c r="B52" t="s">
        <v>19</v>
      </c>
      <c r="C52" t="s">
        <v>7</v>
      </c>
    </row>
    <row r="53" spans="1:3" ht="16.5" thickBot="1">
      <c r="A53" t="s">
        <v>808</v>
      </c>
      <c r="B53" t="s">
        <v>99</v>
      </c>
      <c r="C53" t="s">
        <v>8</v>
      </c>
    </row>
    <row r="54" spans="1:3" ht="16.5" thickBot="1">
      <c r="A54" t="s">
        <v>808</v>
      </c>
      <c r="B54" t="s">
        <v>99</v>
      </c>
      <c r="C54" t="s">
        <v>10</v>
      </c>
    </row>
    <row r="55" spans="1:3" ht="16.5" thickBot="1">
      <c r="A55" t="s">
        <v>808</v>
      </c>
      <c r="B55" t="s">
        <v>99</v>
      </c>
      <c r="C55" t="s">
        <v>11</v>
      </c>
    </row>
    <row r="56" spans="1:3" ht="16.5" thickBot="1">
      <c r="A56" t="s">
        <v>808</v>
      </c>
      <c r="B56" t="s">
        <v>99</v>
      </c>
      <c r="C56" t="s">
        <v>169</v>
      </c>
    </row>
    <row r="57" spans="1:3" ht="16.5" thickBot="1">
      <c r="A57" t="s">
        <v>808</v>
      </c>
      <c r="B57" t="s">
        <v>99</v>
      </c>
      <c r="C57" t="s">
        <v>7</v>
      </c>
    </row>
    <row r="58" spans="1:3" ht="16.5" thickBot="1">
      <c r="A58" t="s">
        <v>820</v>
      </c>
      <c r="B58" t="s">
        <v>89</v>
      </c>
      <c r="C58" t="s">
        <v>10</v>
      </c>
    </row>
    <row r="59" spans="1:3" ht="16.5" thickBot="1">
      <c r="A59" t="s">
        <v>820</v>
      </c>
      <c r="B59" t="s">
        <v>89</v>
      </c>
      <c r="C59" t="s">
        <v>11</v>
      </c>
    </row>
    <row r="60" spans="1:3" ht="16.5" thickBot="1">
      <c r="A60" t="s">
        <v>820</v>
      </c>
      <c r="B60" t="s">
        <v>89</v>
      </c>
      <c r="C60" t="s">
        <v>169</v>
      </c>
    </row>
    <row r="61" spans="1:3" ht="16.5" thickBot="1">
      <c r="A61" t="s">
        <v>820</v>
      </c>
      <c r="B61" t="s">
        <v>89</v>
      </c>
      <c r="C61" t="s">
        <v>7</v>
      </c>
    </row>
    <row r="62" spans="1:3" ht="16.5" thickBot="1">
      <c r="A62" t="s">
        <v>820</v>
      </c>
      <c r="B62" t="s">
        <v>89</v>
      </c>
      <c r="C62" t="s">
        <v>8</v>
      </c>
    </row>
    <row r="63" spans="1:3" ht="16.5" thickBot="1">
      <c r="A63" t="s">
        <v>821</v>
      </c>
      <c r="B63" t="s">
        <v>24</v>
      </c>
      <c r="C63" t="s">
        <v>8</v>
      </c>
    </row>
    <row r="64" spans="1:3" ht="16.5" thickBot="1">
      <c r="A64" t="s">
        <v>821</v>
      </c>
      <c r="B64" t="s">
        <v>24</v>
      </c>
      <c r="C64" t="s">
        <v>202</v>
      </c>
    </row>
    <row r="65" spans="1:3" ht="16.5" thickBot="1">
      <c r="A65" t="s">
        <v>821</v>
      </c>
      <c r="B65" t="s">
        <v>24</v>
      </c>
      <c r="C65" t="s">
        <v>7</v>
      </c>
    </row>
    <row r="66" spans="1:3" ht="16.5" thickBot="1">
      <c r="A66" t="s">
        <v>821</v>
      </c>
      <c r="B66" t="s">
        <v>24</v>
      </c>
      <c r="C66" t="s">
        <v>10</v>
      </c>
    </row>
    <row r="67" spans="1:3" ht="16.5" thickBot="1">
      <c r="A67" t="s">
        <v>821</v>
      </c>
      <c r="B67" t="s">
        <v>24</v>
      </c>
      <c r="C67" t="s">
        <v>9</v>
      </c>
    </row>
    <row r="68" spans="1:3" ht="16.5" thickBot="1">
      <c r="A68" t="s">
        <v>821</v>
      </c>
      <c r="B68" t="s">
        <v>24</v>
      </c>
      <c r="C68" t="s">
        <v>169</v>
      </c>
    </row>
    <row r="69" spans="1:3" ht="16.5" thickBot="1">
      <c r="A69" t="s">
        <v>821</v>
      </c>
      <c r="B69" t="s">
        <v>24</v>
      </c>
      <c r="C69" t="s">
        <v>11</v>
      </c>
    </row>
    <row r="70" spans="1:3" ht="16.5" thickBot="1">
      <c r="A70" t="s">
        <v>821</v>
      </c>
      <c r="B70" t="s">
        <v>822</v>
      </c>
      <c r="C70" t="s">
        <v>8</v>
      </c>
    </row>
    <row r="71" spans="1:3" ht="16.5" thickBot="1">
      <c r="A71" t="s">
        <v>821</v>
      </c>
      <c r="B71" t="s">
        <v>822</v>
      </c>
      <c r="C71" t="s">
        <v>9</v>
      </c>
    </row>
    <row r="72" spans="1:3" ht="16.5" thickBot="1">
      <c r="A72" t="s">
        <v>821</v>
      </c>
      <c r="B72" t="s">
        <v>822</v>
      </c>
      <c r="C72" t="s">
        <v>7</v>
      </c>
    </row>
    <row r="73" spans="1:3" ht="16.5" thickBot="1">
      <c r="A73" t="s">
        <v>821</v>
      </c>
      <c r="B73" t="s">
        <v>822</v>
      </c>
      <c r="C73" t="s">
        <v>11</v>
      </c>
    </row>
    <row r="74" spans="1:3" ht="16.5" thickBot="1">
      <c r="A74" t="s">
        <v>821</v>
      </c>
      <c r="B74" t="s">
        <v>822</v>
      </c>
      <c r="C74" t="s">
        <v>10</v>
      </c>
    </row>
    <row r="75" spans="1:3" ht="16.5" thickBot="1">
      <c r="A75" t="s">
        <v>821</v>
      </c>
      <c r="B75" t="s">
        <v>822</v>
      </c>
      <c r="C75" t="s">
        <v>202</v>
      </c>
    </row>
    <row r="76" spans="1:3" ht="16.5" thickBot="1">
      <c r="A76" t="s">
        <v>821</v>
      </c>
      <c r="B76" t="s">
        <v>822</v>
      </c>
      <c r="C76" t="s">
        <v>175</v>
      </c>
    </row>
    <row r="77" spans="1:3" ht="16.5" thickBot="1">
      <c r="A77" t="s">
        <v>821</v>
      </c>
      <c r="B77" t="s">
        <v>822</v>
      </c>
      <c r="C77" t="s">
        <v>169</v>
      </c>
    </row>
    <row r="78" spans="1:3" ht="16.5" thickBot="1">
      <c r="A78" t="s">
        <v>821</v>
      </c>
      <c r="B78" t="s">
        <v>36</v>
      </c>
      <c r="C78" t="s">
        <v>7</v>
      </c>
    </row>
    <row r="79" spans="1:3" ht="16.5" thickBot="1">
      <c r="A79" t="s">
        <v>821</v>
      </c>
      <c r="B79" t="s">
        <v>36</v>
      </c>
      <c r="C79" t="s">
        <v>202</v>
      </c>
    </row>
    <row r="80" spans="1:3" ht="16.5" thickBot="1">
      <c r="A80" t="s">
        <v>821</v>
      </c>
      <c r="B80" t="s">
        <v>36</v>
      </c>
      <c r="C80" t="s">
        <v>10</v>
      </c>
    </row>
    <row r="81" spans="1:3" ht="16.5" thickBot="1">
      <c r="A81" t="s">
        <v>821</v>
      </c>
      <c r="B81" t="s">
        <v>36</v>
      </c>
      <c r="C81" t="s">
        <v>11</v>
      </c>
    </row>
    <row r="82" spans="1:3" ht="16.5" thickBot="1">
      <c r="A82" t="s">
        <v>821</v>
      </c>
      <c r="B82" t="s">
        <v>36</v>
      </c>
      <c r="C82" t="s">
        <v>169</v>
      </c>
    </row>
    <row r="83" spans="1:3" ht="16.5" thickBot="1">
      <c r="A83" t="s">
        <v>821</v>
      </c>
      <c r="B83" t="s">
        <v>44</v>
      </c>
      <c r="C83" t="s">
        <v>8</v>
      </c>
    </row>
    <row r="84" spans="1:3" ht="16.5" thickBot="1">
      <c r="A84" t="s">
        <v>821</v>
      </c>
      <c r="B84" t="s">
        <v>44</v>
      </c>
      <c r="C84" t="s">
        <v>7</v>
      </c>
    </row>
    <row r="85" spans="1:3" ht="16.5" thickBot="1">
      <c r="A85" t="s">
        <v>821</v>
      </c>
      <c r="B85" t="s">
        <v>44</v>
      </c>
      <c r="C85" t="s">
        <v>202</v>
      </c>
    </row>
    <row r="86" spans="1:3" ht="16.5" thickBot="1">
      <c r="A86" t="s">
        <v>821</v>
      </c>
      <c r="B86" t="s">
        <v>44</v>
      </c>
      <c r="C86" t="s">
        <v>9</v>
      </c>
    </row>
    <row r="87" spans="1:3" ht="16.5" thickBot="1">
      <c r="A87" t="s">
        <v>821</v>
      </c>
      <c r="B87" t="s">
        <v>44</v>
      </c>
      <c r="C87" t="s">
        <v>11</v>
      </c>
    </row>
    <row r="88" spans="1:3" ht="16.5" thickBot="1">
      <c r="A88" t="s">
        <v>821</v>
      </c>
      <c r="B88" t="s">
        <v>44</v>
      </c>
      <c r="C88" t="s">
        <v>10</v>
      </c>
    </row>
    <row r="89" spans="1:3" ht="16.5" thickBot="1">
      <c r="A89" t="s">
        <v>821</v>
      </c>
      <c r="B89" t="s">
        <v>44</v>
      </c>
      <c r="C89" t="s">
        <v>169</v>
      </c>
    </row>
    <row r="90" spans="1:3" ht="16.5" thickBot="1">
      <c r="A90" t="s">
        <v>821</v>
      </c>
      <c r="B90" t="s">
        <v>83</v>
      </c>
      <c r="C90" t="s">
        <v>11</v>
      </c>
    </row>
    <row r="91" spans="1:3" ht="16.5" thickBot="1">
      <c r="A91" t="s">
        <v>821</v>
      </c>
      <c r="B91" t="s">
        <v>83</v>
      </c>
      <c r="C91" t="s">
        <v>10</v>
      </c>
    </row>
    <row r="92" spans="1:3" ht="16.5" thickBot="1">
      <c r="A92" t="s">
        <v>821</v>
      </c>
      <c r="B92" t="s">
        <v>83</v>
      </c>
      <c r="C92" t="s">
        <v>202</v>
      </c>
    </row>
    <row r="93" spans="1:3" ht="16.5" thickBot="1">
      <c r="A93" t="s">
        <v>821</v>
      </c>
      <c r="B93" t="s">
        <v>83</v>
      </c>
      <c r="C93" t="s">
        <v>9</v>
      </c>
    </row>
    <row r="94" spans="1:3" ht="16.5" thickBot="1">
      <c r="A94" t="s">
        <v>821</v>
      </c>
      <c r="B94" t="s">
        <v>83</v>
      </c>
      <c r="C94" t="s">
        <v>169</v>
      </c>
    </row>
    <row r="95" spans="1:3" ht="16.5" thickBot="1">
      <c r="A95" t="s">
        <v>821</v>
      </c>
      <c r="B95" t="s">
        <v>83</v>
      </c>
      <c r="C95" t="s">
        <v>7</v>
      </c>
    </row>
    <row r="96" spans="1:3" ht="16.5" thickBot="1">
      <c r="A96" t="s">
        <v>821</v>
      </c>
      <c r="B96" t="s">
        <v>97</v>
      </c>
      <c r="C96" t="s">
        <v>10</v>
      </c>
    </row>
    <row r="97" spans="1:3" ht="16.5" thickBot="1">
      <c r="A97" t="s">
        <v>821</v>
      </c>
      <c r="B97" t="s">
        <v>97</v>
      </c>
      <c r="C97" t="s">
        <v>11</v>
      </c>
    </row>
    <row r="98" spans="1:3" ht="16.5" thickBot="1">
      <c r="A98" t="s">
        <v>821</v>
      </c>
      <c r="B98" t="s">
        <v>97</v>
      </c>
      <c r="C98" t="s">
        <v>9</v>
      </c>
    </row>
    <row r="99" spans="1:3" ht="16.5" thickBot="1">
      <c r="A99" t="s">
        <v>821</v>
      </c>
      <c r="B99" t="s">
        <v>97</v>
      </c>
      <c r="C99" t="s">
        <v>175</v>
      </c>
    </row>
    <row r="100" spans="1:3" ht="16.5" thickBot="1">
      <c r="A100" t="s">
        <v>821</v>
      </c>
      <c r="B100" t="s">
        <v>97</v>
      </c>
      <c r="C100" t="s">
        <v>202</v>
      </c>
    </row>
    <row r="101" spans="1:3" ht="16.5" thickBot="1">
      <c r="A101" t="s">
        <v>821</v>
      </c>
      <c r="B101" t="s">
        <v>97</v>
      </c>
      <c r="C101" t="s">
        <v>8</v>
      </c>
    </row>
    <row r="102" spans="1:3" ht="16.5" thickBot="1">
      <c r="A102" t="s">
        <v>821</v>
      </c>
      <c r="B102" t="s">
        <v>97</v>
      </c>
      <c r="C102" t="s">
        <v>169</v>
      </c>
    </row>
    <row r="103" spans="1:3" ht="16.5" thickBot="1">
      <c r="A103" t="s">
        <v>821</v>
      </c>
      <c r="B103" t="s">
        <v>97</v>
      </c>
      <c r="C103" t="s">
        <v>7</v>
      </c>
    </row>
    <row r="104" spans="1:3" ht="16.5" thickBot="1">
      <c r="A104" t="s">
        <v>821</v>
      </c>
      <c r="B104" t="s">
        <v>62</v>
      </c>
      <c r="C104" t="s">
        <v>8</v>
      </c>
    </row>
    <row r="105" spans="1:3" ht="16.5" thickBot="1">
      <c r="A105" t="s">
        <v>821</v>
      </c>
      <c r="B105" t="s">
        <v>62</v>
      </c>
      <c r="C105" t="s">
        <v>7</v>
      </c>
    </row>
    <row r="106" spans="1:3" ht="16.5" thickBot="1">
      <c r="A106" t="s">
        <v>821</v>
      </c>
      <c r="B106" t="s">
        <v>62</v>
      </c>
      <c r="C106" t="s">
        <v>11</v>
      </c>
    </row>
    <row r="107" spans="1:3" ht="16.5" thickBot="1">
      <c r="A107" t="s">
        <v>821</v>
      </c>
      <c r="B107" t="s">
        <v>62</v>
      </c>
      <c r="C107" t="s">
        <v>9</v>
      </c>
    </row>
    <row r="108" spans="1:3" ht="16.5" thickBot="1">
      <c r="A108" t="s">
        <v>821</v>
      </c>
      <c r="B108" t="s">
        <v>62</v>
      </c>
      <c r="C108" t="s">
        <v>10</v>
      </c>
    </row>
    <row r="109" spans="1:3" ht="16.5" thickBot="1">
      <c r="A109" t="s">
        <v>821</v>
      </c>
      <c r="B109" t="s">
        <v>62</v>
      </c>
      <c r="C109" t="s">
        <v>202</v>
      </c>
    </row>
    <row r="110" spans="1:3" ht="16.5" thickBot="1">
      <c r="A110" t="s">
        <v>821</v>
      </c>
      <c r="B110" t="s">
        <v>62</v>
      </c>
      <c r="C110" t="s">
        <v>169</v>
      </c>
    </row>
    <row r="111" spans="1:3" ht="16.5" thickBot="1">
      <c r="A111" t="s">
        <v>821</v>
      </c>
      <c r="B111" t="s">
        <v>66</v>
      </c>
      <c r="C111" t="s">
        <v>11</v>
      </c>
    </row>
    <row r="112" spans="1:3" ht="16.5" thickBot="1">
      <c r="A112" t="s">
        <v>821</v>
      </c>
      <c r="B112" t="s">
        <v>66</v>
      </c>
      <c r="C112" t="s">
        <v>10</v>
      </c>
    </row>
    <row r="113" spans="1:3" ht="16.5" thickBot="1">
      <c r="A113" t="s">
        <v>821</v>
      </c>
      <c r="B113" t="s">
        <v>66</v>
      </c>
      <c r="C113" t="s">
        <v>202</v>
      </c>
    </row>
    <row r="114" spans="1:3" ht="16.5" thickBot="1">
      <c r="A114" t="s">
        <v>821</v>
      </c>
      <c r="B114" t="s">
        <v>66</v>
      </c>
      <c r="C114" t="s">
        <v>9</v>
      </c>
    </row>
    <row r="115" spans="1:3" ht="16.5" thickBot="1">
      <c r="A115" t="s">
        <v>821</v>
      </c>
      <c r="B115" t="s">
        <v>66</v>
      </c>
      <c r="C115" t="s">
        <v>175</v>
      </c>
    </row>
    <row r="116" spans="1:3" ht="16.5" thickBot="1">
      <c r="A116" t="s">
        <v>821</v>
      </c>
      <c r="B116" t="s">
        <v>66</v>
      </c>
      <c r="C116" t="s">
        <v>169</v>
      </c>
    </row>
    <row r="117" spans="1:3" ht="16.5" thickBot="1">
      <c r="A117" t="s">
        <v>821</v>
      </c>
      <c r="B117" t="s">
        <v>66</v>
      </c>
      <c r="C117" t="s">
        <v>8</v>
      </c>
    </row>
    <row r="118" spans="1:3" ht="16.5" thickBot="1">
      <c r="A118" t="s">
        <v>821</v>
      </c>
      <c r="B118" t="s">
        <v>66</v>
      </c>
      <c r="C118" t="s">
        <v>7</v>
      </c>
    </row>
    <row r="119" spans="1:3" ht="16.5" thickBot="1">
      <c r="A119" t="s">
        <v>821</v>
      </c>
      <c r="B119" t="s">
        <v>823</v>
      </c>
      <c r="C119" t="s">
        <v>8</v>
      </c>
    </row>
    <row r="120" spans="1:3" ht="16.5" thickBot="1">
      <c r="A120" t="s">
        <v>821</v>
      </c>
      <c r="B120" t="s">
        <v>823</v>
      </c>
      <c r="C120" t="s">
        <v>202</v>
      </c>
    </row>
    <row r="121" spans="1:3" ht="16.5" thickBot="1">
      <c r="A121" t="s">
        <v>821</v>
      </c>
      <c r="B121" t="s">
        <v>823</v>
      </c>
      <c r="C121" t="s">
        <v>7</v>
      </c>
    </row>
    <row r="122" spans="1:3" ht="16.5" thickBot="1">
      <c r="A122" t="s">
        <v>821</v>
      </c>
      <c r="B122" t="s">
        <v>823</v>
      </c>
      <c r="C122" t="s">
        <v>9</v>
      </c>
    </row>
    <row r="123" spans="1:3" ht="16.5" thickBot="1">
      <c r="A123" t="s">
        <v>821</v>
      </c>
      <c r="B123" t="s">
        <v>823</v>
      </c>
      <c r="C123" t="s">
        <v>11</v>
      </c>
    </row>
    <row r="124" spans="1:3" ht="16.5" thickBot="1">
      <c r="A124" t="s">
        <v>821</v>
      </c>
      <c r="B124" t="s">
        <v>823</v>
      </c>
      <c r="C124" t="s">
        <v>10</v>
      </c>
    </row>
    <row r="125" spans="1:3" ht="16.5" thickBot="1">
      <c r="A125" t="s">
        <v>821</v>
      </c>
      <c r="B125" t="s">
        <v>823</v>
      </c>
      <c r="C125" t="s">
        <v>169</v>
      </c>
    </row>
    <row r="126" spans="1:3" ht="16.5" thickBot="1">
      <c r="A126" t="s">
        <v>821</v>
      </c>
      <c r="B126" t="s">
        <v>824</v>
      </c>
      <c r="C126" t="s">
        <v>11</v>
      </c>
    </row>
    <row r="127" spans="1:3" ht="16.5" thickBot="1">
      <c r="A127" t="s">
        <v>821</v>
      </c>
      <c r="B127" t="s">
        <v>824</v>
      </c>
      <c r="C127" t="s">
        <v>10</v>
      </c>
    </row>
    <row r="128" spans="1:3" ht="16.5" thickBot="1">
      <c r="A128" t="s">
        <v>821</v>
      </c>
      <c r="B128" t="s">
        <v>824</v>
      </c>
      <c r="C128" t="s">
        <v>169</v>
      </c>
    </row>
    <row r="129" spans="1:3" ht="16.5" thickBot="1">
      <c r="A129" t="s">
        <v>821</v>
      </c>
      <c r="B129" t="s">
        <v>824</v>
      </c>
      <c r="C129" t="s">
        <v>7</v>
      </c>
    </row>
    <row r="130" spans="1:3" ht="16.5" thickBot="1">
      <c r="A130" t="s">
        <v>821</v>
      </c>
      <c r="B130" t="s">
        <v>824</v>
      </c>
      <c r="C130" t="s">
        <v>8</v>
      </c>
    </row>
    <row r="131" spans="1:3" ht="16.5" thickBot="1">
      <c r="A131" t="s">
        <v>821</v>
      </c>
      <c r="B131" t="s">
        <v>825</v>
      </c>
      <c r="C131" t="s">
        <v>10</v>
      </c>
    </row>
    <row r="132" spans="1:3" ht="16.5" thickBot="1">
      <c r="A132" t="s">
        <v>821</v>
      </c>
      <c r="B132" t="s">
        <v>825</v>
      </c>
      <c r="C132" t="s">
        <v>7</v>
      </c>
    </row>
    <row r="133" spans="1:3" ht="16.5" thickBot="1">
      <c r="A133" t="s">
        <v>821</v>
      </c>
      <c r="B133" t="s">
        <v>825</v>
      </c>
      <c r="C133" t="s">
        <v>11</v>
      </c>
    </row>
    <row r="134" spans="1:3" ht="16.5" thickBot="1">
      <c r="A134" t="s">
        <v>821</v>
      </c>
      <c r="B134" t="s">
        <v>825</v>
      </c>
      <c r="C134" t="s">
        <v>8</v>
      </c>
    </row>
    <row r="135" spans="1:3" ht="16.5" thickBot="1">
      <c r="A135" t="s">
        <v>821</v>
      </c>
      <c r="B135" t="s">
        <v>825</v>
      </c>
      <c r="C135" t="s">
        <v>169</v>
      </c>
    </row>
    <row r="136" spans="1:3" ht="16.5" thickBot="1">
      <c r="A136" t="s">
        <v>821</v>
      </c>
      <c r="B136" t="s">
        <v>111</v>
      </c>
      <c r="C136" t="s">
        <v>10</v>
      </c>
    </row>
    <row r="137" spans="1:3" ht="16.5" thickBot="1">
      <c r="A137" t="s">
        <v>821</v>
      </c>
      <c r="B137" t="s">
        <v>111</v>
      </c>
      <c r="C137" t="s">
        <v>7</v>
      </c>
    </row>
    <row r="138" spans="1:3" ht="16.5" thickBot="1">
      <c r="A138" t="s">
        <v>821</v>
      </c>
      <c r="B138" t="s">
        <v>111</v>
      </c>
      <c r="C138" t="s">
        <v>8</v>
      </c>
    </row>
    <row r="139" spans="1:3" ht="16.5" thickBot="1">
      <c r="A139" t="s">
        <v>821</v>
      </c>
      <c r="B139" t="s">
        <v>111</v>
      </c>
      <c r="C139" t="s">
        <v>11</v>
      </c>
    </row>
    <row r="140" spans="1:3" ht="16.5" thickBot="1">
      <c r="A140" t="s">
        <v>821</v>
      </c>
      <c r="B140" t="s">
        <v>111</v>
      </c>
      <c r="C140" t="s">
        <v>169</v>
      </c>
    </row>
    <row r="141" spans="1:3" ht="16.5" thickBot="1">
      <c r="A141" t="s">
        <v>826</v>
      </c>
      <c r="B141" t="s">
        <v>72</v>
      </c>
      <c r="C141" t="s">
        <v>11</v>
      </c>
    </row>
    <row r="142" spans="1:3" ht="16.5" thickBot="1">
      <c r="A142" t="s">
        <v>826</v>
      </c>
      <c r="B142" t="s">
        <v>72</v>
      </c>
      <c r="C142" t="s">
        <v>10</v>
      </c>
    </row>
    <row r="143" spans="1:3" ht="16.5" thickBot="1">
      <c r="A143" t="s">
        <v>826</v>
      </c>
      <c r="B143" t="s">
        <v>72</v>
      </c>
      <c r="C143" t="s">
        <v>169</v>
      </c>
    </row>
    <row r="144" spans="1:3" ht="16.5" thickBot="1">
      <c r="A144" t="s">
        <v>826</v>
      </c>
      <c r="B144" t="s">
        <v>72</v>
      </c>
      <c r="C144" t="s">
        <v>202</v>
      </c>
    </row>
    <row r="145" spans="1:3" ht="16.5" thickBot="1">
      <c r="A145" t="s">
        <v>826</v>
      </c>
      <c r="B145" t="s">
        <v>72</v>
      </c>
      <c r="C145" t="s">
        <v>9</v>
      </c>
    </row>
    <row r="146" spans="1:3" ht="16.5" thickBot="1">
      <c r="A146" t="s">
        <v>826</v>
      </c>
      <c r="B146" t="s">
        <v>72</v>
      </c>
      <c r="C146" t="s">
        <v>175</v>
      </c>
    </row>
    <row r="147" spans="1:3" ht="16.5" thickBot="1">
      <c r="A147" t="s">
        <v>826</v>
      </c>
      <c r="B147" t="s">
        <v>72</v>
      </c>
      <c r="C147" t="s">
        <v>8</v>
      </c>
    </row>
    <row r="148" spans="1:3" ht="16.5" thickBot="1">
      <c r="A148" t="s">
        <v>826</v>
      </c>
      <c r="B148" t="s">
        <v>72</v>
      </c>
      <c r="C148" t="s">
        <v>7</v>
      </c>
    </row>
    <row r="149" spans="1:3" ht="16.5" thickBot="1">
      <c r="A149" t="s">
        <v>826</v>
      </c>
      <c r="B149" t="s">
        <v>85</v>
      </c>
      <c r="C149" t="s">
        <v>202</v>
      </c>
    </row>
    <row r="150" spans="1:3" ht="16.5" thickBot="1">
      <c r="A150" t="s">
        <v>826</v>
      </c>
      <c r="B150" t="s">
        <v>85</v>
      </c>
      <c r="C150" t="s">
        <v>175</v>
      </c>
    </row>
    <row r="151" spans="1:3" ht="16.5" thickBot="1">
      <c r="A151" t="s">
        <v>826</v>
      </c>
      <c r="B151" t="s">
        <v>85</v>
      </c>
      <c r="C151" t="s">
        <v>8</v>
      </c>
    </row>
    <row r="152" spans="1:3" ht="16.5" thickBot="1">
      <c r="A152" t="s">
        <v>826</v>
      </c>
      <c r="B152" t="s">
        <v>85</v>
      </c>
      <c r="C152" t="s">
        <v>7</v>
      </c>
    </row>
    <row r="153" spans="1:3" ht="16.5" thickBot="1">
      <c r="A153" t="s">
        <v>826</v>
      </c>
      <c r="B153" t="s">
        <v>85</v>
      </c>
      <c r="C153" t="s">
        <v>10</v>
      </c>
    </row>
    <row r="154" spans="1:3" ht="16.5" thickBot="1">
      <c r="A154" t="s">
        <v>826</v>
      </c>
      <c r="B154" t="s">
        <v>85</v>
      </c>
      <c r="C154" t="s">
        <v>9</v>
      </c>
    </row>
    <row r="155" spans="1:3" ht="16.5" thickBot="1">
      <c r="A155" t="s">
        <v>826</v>
      </c>
      <c r="B155" t="s">
        <v>85</v>
      </c>
      <c r="C155" t="s">
        <v>11</v>
      </c>
    </row>
    <row r="156" spans="1:3" ht="16.5" thickBot="1">
      <c r="A156" t="s">
        <v>826</v>
      </c>
      <c r="B156" t="s">
        <v>85</v>
      </c>
      <c r="C156" t="s">
        <v>169</v>
      </c>
    </row>
    <row r="157" spans="1:3" ht="16.5" thickBot="1">
      <c r="A157" t="s">
        <v>826</v>
      </c>
      <c r="B157" t="s">
        <v>40</v>
      </c>
      <c r="C157" t="s">
        <v>10</v>
      </c>
    </row>
    <row r="158" spans="1:3" ht="16.5" thickBot="1">
      <c r="A158" t="s">
        <v>826</v>
      </c>
      <c r="B158" t="s">
        <v>40</v>
      </c>
      <c r="C158" t="s">
        <v>7</v>
      </c>
    </row>
    <row r="159" spans="1:3" ht="16.5" thickBot="1">
      <c r="A159" t="s">
        <v>826</v>
      </c>
      <c r="B159" t="s">
        <v>40</v>
      </c>
      <c r="C159" t="s">
        <v>11</v>
      </c>
    </row>
    <row r="160" spans="1:3" ht="16.5" thickBot="1">
      <c r="A160" t="s">
        <v>826</v>
      </c>
      <c r="B160" t="s">
        <v>40</v>
      </c>
      <c r="C160" t="s">
        <v>8</v>
      </c>
    </row>
    <row r="161" spans="1:3" ht="16.5" thickBot="1">
      <c r="A161" t="s">
        <v>826</v>
      </c>
      <c r="B161" t="s">
        <v>42</v>
      </c>
      <c r="C161" t="s">
        <v>10</v>
      </c>
    </row>
    <row r="162" spans="1:3" ht="16.5" thickBot="1">
      <c r="A162" t="s">
        <v>826</v>
      </c>
      <c r="B162" t="s">
        <v>42</v>
      </c>
      <c r="C162" t="s">
        <v>11</v>
      </c>
    </row>
    <row r="163" spans="1:3" ht="16.5" thickBot="1">
      <c r="A163" t="s">
        <v>826</v>
      </c>
      <c r="B163" t="s">
        <v>42</v>
      </c>
      <c r="C163" t="s">
        <v>8</v>
      </c>
    </row>
    <row r="164" spans="1:3" ht="16.5" thickBot="1">
      <c r="A164" t="s">
        <v>826</v>
      </c>
      <c r="B164" t="s">
        <v>42</v>
      </c>
      <c r="C164" t="s">
        <v>7</v>
      </c>
    </row>
    <row r="165" spans="1:3" ht="16.5" thickBot="1">
      <c r="A165" t="s">
        <v>826</v>
      </c>
      <c r="B165" t="s">
        <v>103</v>
      </c>
      <c r="C165" t="s">
        <v>7</v>
      </c>
    </row>
    <row r="166" spans="1:3" ht="16.5" thickBot="1">
      <c r="A166" t="s">
        <v>826</v>
      </c>
      <c r="B166" t="s">
        <v>103</v>
      </c>
      <c r="C166" t="s">
        <v>10</v>
      </c>
    </row>
    <row r="167" spans="1:3" ht="16.5" thickBot="1">
      <c r="A167" t="s">
        <v>826</v>
      </c>
      <c r="B167" t="s">
        <v>103</v>
      </c>
      <c r="C167" t="s">
        <v>11</v>
      </c>
    </row>
    <row r="168" spans="1:3" ht="16.5" thickBot="1">
      <c r="A168" t="s">
        <v>826</v>
      </c>
      <c r="B168" t="s">
        <v>103</v>
      </c>
      <c r="C168" t="s">
        <v>8</v>
      </c>
    </row>
    <row r="169" spans="1:3" ht="16.5" thickBot="1">
      <c r="A169" t="s">
        <v>826</v>
      </c>
      <c r="B169" t="s">
        <v>32</v>
      </c>
      <c r="C169" t="s">
        <v>10</v>
      </c>
    </row>
    <row r="170" spans="1:3" ht="16.5" thickBot="1">
      <c r="A170" t="s">
        <v>826</v>
      </c>
      <c r="B170" t="s">
        <v>32</v>
      </c>
      <c r="C170" t="s">
        <v>11</v>
      </c>
    </row>
    <row r="171" spans="1:3" ht="16.5" thickBot="1">
      <c r="A171" t="s">
        <v>826</v>
      </c>
      <c r="B171" t="s">
        <v>48</v>
      </c>
      <c r="C171" t="s">
        <v>10</v>
      </c>
    </row>
    <row r="172" spans="1:3" ht="16.5" thickBot="1">
      <c r="A172" t="s">
        <v>826</v>
      </c>
      <c r="B172" t="s">
        <v>48</v>
      </c>
      <c r="C172" t="s">
        <v>11</v>
      </c>
    </row>
    <row r="173" spans="1:3" ht="16.5" thickBot="1">
      <c r="A173" t="s">
        <v>826</v>
      </c>
      <c r="B173" t="s">
        <v>48</v>
      </c>
      <c r="C173" t="s">
        <v>7</v>
      </c>
    </row>
    <row r="174" spans="1:3" ht="16.5" thickBot="1">
      <c r="A174" t="s">
        <v>826</v>
      </c>
      <c r="B174" t="s">
        <v>827</v>
      </c>
      <c r="C174" t="s">
        <v>7</v>
      </c>
    </row>
    <row r="175" spans="1:3" ht="16.5" thickBot="1">
      <c r="A175" t="s">
        <v>826</v>
      </c>
      <c r="B175" t="s">
        <v>827</v>
      </c>
      <c r="C175" t="s">
        <v>10</v>
      </c>
    </row>
    <row r="176" spans="1:3" ht="16.5" thickBot="1">
      <c r="A176" t="s">
        <v>826</v>
      </c>
      <c r="B176" t="s">
        <v>827</v>
      </c>
      <c r="C176" t="s">
        <v>11</v>
      </c>
    </row>
    <row r="177" spans="1:3" ht="16.5" thickBot="1">
      <c r="A177" t="s">
        <v>826</v>
      </c>
      <c r="B177" t="s">
        <v>60</v>
      </c>
      <c r="C177" t="s">
        <v>10</v>
      </c>
    </row>
    <row r="178" spans="1:3" ht="16.5" thickBot="1">
      <c r="A178" t="s">
        <v>826</v>
      </c>
      <c r="B178" t="s">
        <v>60</v>
      </c>
      <c r="C178" t="s">
        <v>11</v>
      </c>
    </row>
    <row r="179" spans="1:3" ht="16.5" thickBot="1">
      <c r="A179" t="s">
        <v>826</v>
      </c>
      <c r="B179" t="s">
        <v>60</v>
      </c>
      <c r="C179" t="s">
        <v>8</v>
      </c>
    </row>
    <row r="180" spans="1:3" ht="16.5" thickBot="1">
      <c r="A180" t="s">
        <v>826</v>
      </c>
      <c r="B180" t="s">
        <v>60</v>
      </c>
      <c r="C180" t="s">
        <v>7</v>
      </c>
    </row>
    <row r="181" spans="1:3" ht="16.5" thickBot="1">
      <c r="A181" t="s">
        <v>826</v>
      </c>
      <c r="B181" t="s">
        <v>60</v>
      </c>
      <c r="C181" t="s">
        <v>169</v>
      </c>
    </row>
    <row r="182" spans="1:3" ht="16.5" thickBot="1">
      <c r="A182" t="s">
        <v>826</v>
      </c>
      <c r="B182" t="s">
        <v>828</v>
      </c>
      <c r="C182" t="s">
        <v>10</v>
      </c>
    </row>
    <row r="183" spans="1:3" ht="16.5" thickBot="1">
      <c r="A183" t="s">
        <v>826</v>
      </c>
      <c r="B183" t="s">
        <v>828</v>
      </c>
      <c r="C183" t="s">
        <v>11</v>
      </c>
    </row>
    <row r="184" spans="1:3" ht="16.5" thickBot="1">
      <c r="A184" t="s">
        <v>826</v>
      </c>
      <c r="B184" t="s">
        <v>107</v>
      </c>
      <c r="C184" t="s">
        <v>10</v>
      </c>
    </row>
    <row r="185" spans="1:3" ht="16.5" thickBot="1">
      <c r="A185" t="s">
        <v>826</v>
      </c>
      <c r="B185" t="s">
        <v>107</v>
      </c>
      <c r="C185" t="s">
        <v>11</v>
      </c>
    </row>
    <row r="186" spans="1:3" ht="16.5" thickBot="1">
      <c r="A186" t="s">
        <v>826</v>
      </c>
      <c r="B186" t="s">
        <v>107</v>
      </c>
      <c r="C186" t="s">
        <v>7</v>
      </c>
    </row>
    <row r="187" spans="1:3" ht="16.5" thickBot="1">
      <c r="A187" t="s">
        <v>826</v>
      </c>
      <c r="B187" t="s">
        <v>107</v>
      </c>
      <c r="C187" t="s">
        <v>8</v>
      </c>
    </row>
    <row r="188" spans="1:3" ht="16.5" thickBot="1">
      <c r="A188" t="s">
        <v>829</v>
      </c>
      <c r="B188" t="s">
        <v>26</v>
      </c>
      <c r="C188" t="s">
        <v>7</v>
      </c>
    </row>
    <row r="189" spans="1:3" ht="16.5" thickBot="1">
      <c r="A189" t="s">
        <v>829</v>
      </c>
      <c r="B189" t="s">
        <v>26</v>
      </c>
      <c r="C189" t="s">
        <v>10</v>
      </c>
    </row>
    <row r="190" spans="1:3" ht="16.5" thickBot="1">
      <c r="A190" t="s">
        <v>829</v>
      </c>
      <c r="B190" t="s">
        <v>26</v>
      </c>
      <c r="C190" t="s">
        <v>11</v>
      </c>
    </row>
    <row r="191" spans="1:3" ht="16.5" thickBot="1">
      <c r="A191" t="s">
        <v>829</v>
      </c>
      <c r="B191" t="s">
        <v>26</v>
      </c>
      <c r="C191" t="s">
        <v>175</v>
      </c>
    </row>
    <row r="192" spans="1:3" ht="16.5" thickBot="1">
      <c r="A192" t="s">
        <v>829</v>
      </c>
      <c r="B192" t="s">
        <v>26</v>
      </c>
      <c r="C192" t="s">
        <v>9</v>
      </c>
    </row>
    <row r="193" spans="1:3" ht="16.5" thickBot="1">
      <c r="A193" t="s">
        <v>829</v>
      </c>
      <c r="B193" t="s">
        <v>26</v>
      </c>
      <c r="C193" t="s">
        <v>202</v>
      </c>
    </row>
    <row r="194" spans="1:3" ht="16.5" thickBot="1">
      <c r="A194" t="s">
        <v>829</v>
      </c>
      <c r="B194" t="s">
        <v>58</v>
      </c>
      <c r="C194" t="s">
        <v>169</v>
      </c>
    </row>
    <row r="195" spans="1:3" ht="16.5" thickBot="1">
      <c r="A195" t="s">
        <v>829</v>
      </c>
      <c r="B195" t="s">
        <v>58</v>
      </c>
      <c r="C195" t="s">
        <v>202</v>
      </c>
    </row>
    <row r="196" spans="1:3" ht="16.5" thickBot="1">
      <c r="A196" t="s">
        <v>829</v>
      </c>
      <c r="B196" t="s">
        <v>58</v>
      </c>
      <c r="C196" t="s">
        <v>175</v>
      </c>
    </row>
    <row r="197" spans="1:3" ht="16.5" thickBot="1">
      <c r="A197" t="s">
        <v>829</v>
      </c>
      <c r="B197" t="s">
        <v>58</v>
      </c>
      <c r="C197" t="s">
        <v>10</v>
      </c>
    </row>
    <row r="198" spans="1:3" ht="16.5" thickBot="1">
      <c r="A198" t="s">
        <v>829</v>
      </c>
      <c r="B198" t="s">
        <v>58</v>
      </c>
      <c r="C198" t="s">
        <v>11</v>
      </c>
    </row>
    <row r="199" spans="1:3" ht="16.5" thickBot="1">
      <c r="A199" t="s">
        <v>829</v>
      </c>
      <c r="B199" t="s">
        <v>58</v>
      </c>
      <c r="C199" t="s">
        <v>7</v>
      </c>
    </row>
    <row r="200" spans="1:3" ht="16.5" thickBot="1">
      <c r="A200" t="s">
        <v>829</v>
      </c>
      <c r="B200" t="s">
        <v>12</v>
      </c>
      <c r="C200" t="s">
        <v>7</v>
      </c>
    </row>
    <row r="201" spans="1:3" ht="16.5" thickBot="1">
      <c r="A201" t="s">
        <v>829</v>
      </c>
      <c r="B201" t="s">
        <v>12</v>
      </c>
      <c r="C201" t="s">
        <v>11</v>
      </c>
    </row>
    <row r="202" spans="1:3" ht="16.5" thickBot="1">
      <c r="A202" t="s">
        <v>829</v>
      </c>
      <c r="B202" t="s">
        <v>12</v>
      </c>
      <c r="C202" t="s">
        <v>10</v>
      </c>
    </row>
    <row r="203" spans="1:3" ht="16.5" thickBot="1">
      <c r="A203" t="s">
        <v>829</v>
      </c>
      <c r="B203" t="s">
        <v>12</v>
      </c>
      <c r="C203" t="s">
        <v>175</v>
      </c>
    </row>
    <row r="204" spans="1:3" ht="16.5" thickBot="1">
      <c r="A204" t="s">
        <v>829</v>
      </c>
      <c r="B204" t="s">
        <v>12</v>
      </c>
      <c r="C204" t="s">
        <v>202</v>
      </c>
    </row>
    <row r="205" spans="1:3" ht="16.5" thickBot="1">
      <c r="A205" t="s">
        <v>829</v>
      </c>
      <c r="B205" t="s">
        <v>12</v>
      </c>
      <c r="C205" t="s">
        <v>9</v>
      </c>
    </row>
    <row r="206" spans="1:3" ht="16.5" thickBot="1">
      <c r="A206" t="s">
        <v>829</v>
      </c>
      <c r="B206" t="s">
        <v>12</v>
      </c>
      <c r="C206" t="s">
        <v>8</v>
      </c>
    </row>
    <row r="207" spans="1:3" ht="16.5" thickBot="1">
      <c r="A207" t="s">
        <v>829</v>
      </c>
      <c r="B207" t="s">
        <v>93</v>
      </c>
      <c r="C207" t="s">
        <v>7</v>
      </c>
    </row>
    <row r="208" spans="1:3" ht="16.5" thickBot="1">
      <c r="A208" t="s">
        <v>829</v>
      </c>
      <c r="B208" t="s">
        <v>93</v>
      </c>
      <c r="C208" t="s">
        <v>10</v>
      </c>
    </row>
    <row r="209" spans="1:3" ht="16.5" thickBot="1">
      <c r="A209" t="s">
        <v>829</v>
      </c>
      <c r="B209" t="s">
        <v>93</v>
      </c>
      <c r="C209" t="s">
        <v>11</v>
      </c>
    </row>
    <row r="210" spans="1:3" ht="16.5" thickBot="1">
      <c r="A210" t="s">
        <v>829</v>
      </c>
      <c r="B210" t="s">
        <v>93</v>
      </c>
      <c r="C210" t="s">
        <v>202</v>
      </c>
    </row>
    <row r="211" spans="1:3" ht="16.5" thickBot="1">
      <c r="A211" t="s">
        <v>829</v>
      </c>
      <c r="B211" t="s">
        <v>93</v>
      </c>
      <c r="C211" t="s">
        <v>175</v>
      </c>
    </row>
    <row r="212" spans="1:3" ht="16.5" thickBot="1">
      <c r="A212" t="s">
        <v>829</v>
      </c>
      <c r="B212" t="s">
        <v>93</v>
      </c>
      <c r="C212" t="s">
        <v>9</v>
      </c>
    </row>
    <row r="213" spans="1:3" ht="16.5" thickBot="1">
      <c r="A213" t="s">
        <v>829</v>
      </c>
      <c r="B213" t="s">
        <v>93</v>
      </c>
      <c r="C213" t="s">
        <v>169</v>
      </c>
    </row>
    <row r="214" spans="1:3" ht="16.5" thickBot="1">
      <c r="A214" t="s">
        <v>829</v>
      </c>
      <c r="B214" t="s">
        <v>95</v>
      </c>
      <c r="C214" t="s">
        <v>7</v>
      </c>
    </row>
    <row r="215" spans="1:3" ht="16.5" thickBot="1">
      <c r="A215" t="s">
        <v>829</v>
      </c>
      <c r="B215" t="s">
        <v>95</v>
      </c>
      <c r="C215" t="s">
        <v>169</v>
      </c>
    </row>
    <row r="216" spans="1:3" ht="16.5" thickBot="1">
      <c r="A216" t="s">
        <v>829</v>
      </c>
      <c r="B216" t="s">
        <v>95</v>
      </c>
      <c r="C216" t="s">
        <v>11</v>
      </c>
    </row>
    <row r="217" spans="1:3" ht="16.5" thickBot="1">
      <c r="A217" t="s">
        <v>829</v>
      </c>
      <c r="B217" t="s">
        <v>95</v>
      </c>
      <c r="C217" t="s">
        <v>202</v>
      </c>
    </row>
    <row r="218" spans="1:3" ht="16.5" thickBot="1">
      <c r="A218" t="s">
        <v>829</v>
      </c>
      <c r="B218" t="s">
        <v>95</v>
      </c>
      <c r="C218" t="s">
        <v>175</v>
      </c>
    </row>
    <row r="219" spans="1:3" ht="16.5" thickBot="1">
      <c r="A219" t="s">
        <v>829</v>
      </c>
      <c r="B219" t="s">
        <v>95</v>
      </c>
      <c r="C219" t="s">
        <v>9</v>
      </c>
    </row>
    <row r="220" spans="1:3" ht="16.5" thickBot="1">
      <c r="A220" t="s">
        <v>829</v>
      </c>
      <c r="B220" t="s">
        <v>95</v>
      </c>
      <c r="C220" t="s">
        <v>10</v>
      </c>
    </row>
    <row r="221" spans="1:3" ht="16.5" thickBot="1">
      <c r="A221" t="s">
        <v>829</v>
      </c>
      <c r="B221" t="s">
        <v>830</v>
      </c>
      <c r="C221" t="s">
        <v>7</v>
      </c>
    </row>
    <row r="222" spans="1:3" ht="16.5" thickBot="1">
      <c r="A222" t="s">
        <v>829</v>
      </c>
      <c r="B222" t="s">
        <v>830</v>
      </c>
      <c r="C222" t="s">
        <v>11</v>
      </c>
    </row>
    <row r="223" spans="1:3" ht="16.5" thickBot="1">
      <c r="A223" t="s">
        <v>829</v>
      </c>
      <c r="B223" t="s">
        <v>830</v>
      </c>
      <c r="C223" t="s">
        <v>10</v>
      </c>
    </row>
    <row r="224" spans="1:3" ht="16.5" thickBot="1">
      <c r="A224" t="s">
        <v>829</v>
      </c>
      <c r="B224" t="s">
        <v>830</v>
      </c>
      <c r="C224" t="s">
        <v>169</v>
      </c>
    </row>
    <row r="225" spans="1:3" ht="16.5" thickBot="1">
      <c r="A225" t="s">
        <v>829</v>
      </c>
      <c r="B225" t="s">
        <v>830</v>
      </c>
      <c r="C225" t="s">
        <v>202</v>
      </c>
    </row>
    <row r="226" spans="1:3" ht="16.5" thickBot="1">
      <c r="A226" t="s">
        <v>829</v>
      </c>
      <c r="B226" t="s">
        <v>830</v>
      </c>
      <c r="C226" t="s">
        <v>175</v>
      </c>
    </row>
    <row r="227" spans="1:3" ht="16.5" thickBot="1">
      <c r="A227" t="s">
        <v>829</v>
      </c>
      <c r="B227" t="s">
        <v>830</v>
      </c>
      <c r="C227" t="s">
        <v>9</v>
      </c>
    </row>
    <row r="228" spans="1:3" ht="16.5" thickBot="1">
      <c r="A228" t="s">
        <v>829</v>
      </c>
      <c r="B228" t="s">
        <v>831</v>
      </c>
      <c r="C228" t="s">
        <v>11</v>
      </c>
    </row>
    <row r="229" spans="1:3" ht="16.5" thickBot="1">
      <c r="A229" t="s">
        <v>829</v>
      </c>
      <c r="B229" t="s">
        <v>87</v>
      </c>
      <c r="C229" t="s">
        <v>10</v>
      </c>
    </row>
    <row r="230" spans="1:3" ht="16.5" thickBot="1">
      <c r="A230" t="s">
        <v>829</v>
      </c>
      <c r="B230" t="s">
        <v>87</v>
      </c>
      <c r="C230" t="s">
        <v>11</v>
      </c>
    </row>
    <row r="231" spans="1:3" ht="16.5" thickBot="1">
      <c r="A231" t="s">
        <v>829</v>
      </c>
      <c r="B231" t="s">
        <v>87</v>
      </c>
      <c r="C231" t="s">
        <v>169</v>
      </c>
    </row>
    <row r="232" spans="1:3" ht="16.5" thickBot="1">
      <c r="A232" t="s">
        <v>829</v>
      </c>
      <c r="B232" t="s">
        <v>87</v>
      </c>
      <c r="C232" t="s">
        <v>7</v>
      </c>
    </row>
    <row r="233" spans="1:3" ht="16.5" thickBot="1">
      <c r="A233" t="s">
        <v>829</v>
      </c>
      <c r="B233" t="s">
        <v>87</v>
      </c>
      <c r="C233" t="s">
        <v>8</v>
      </c>
    </row>
    <row r="234" spans="1:3" ht="16.5" thickBot="1">
      <c r="A234" t="s">
        <v>829</v>
      </c>
      <c r="B234" t="s">
        <v>14</v>
      </c>
      <c r="C234" t="s">
        <v>10</v>
      </c>
    </row>
    <row r="235" spans="1:3" ht="16.5" thickBot="1">
      <c r="A235" t="s">
        <v>829</v>
      </c>
      <c r="B235" t="s">
        <v>14</v>
      </c>
      <c r="C235" t="s">
        <v>11</v>
      </c>
    </row>
    <row r="236" spans="1:3" ht="16.5" thickBot="1">
      <c r="A236" t="s">
        <v>829</v>
      </c>
      <c r="B236" t="s">
        <v>14</v>
      </c>
      <c r="C236" t="s">
        <v>7</v>
      </c>
    </row>
    <row r="237" spans="1:3" ht="16.5" thickBot="1">
      <c r="A237" t="s">
        <v>829</v>
      </c>
      <c r="B237" t="s">
        <v>113</v>
      </c>
      <c r="C237" t="s">
        <v>10</v>
      </c>
    </row>
    <row r="238" spans="1:3" ht="16.5" thickBot="1">
      <c r="A238" t="s">
        <v>829</v>
      </c>
      <c r="B238" t="s">
        <v>113</v>
      </c>
      <c r="C238" t="s">
        <v>11</v>
      </c>
    </row>
    <row r="239" spans="1:3" ht="16.5" thickBot="1">
      <c r="A239" t="s">
        <v>829</v>
      </c>
      <c r="B239" t="s">
        <v>113</v>
      </c>
      <c r="C239" t="s">
        <v>7</v>
      </c>
    </row>
    <row r="240" spans="1:3" ht="16.5" thickBot="1">
      <c r="A240" t="s">
        <v>820</v>
      </c>
      <c r="B240" t="s">
        <v>30</v>
      </c>
      <c r="C240" t="s">
        <v>8</v>
      </c>
    </row>
    <row r="241" spans="1:3" ht="16.5" thickBot="1">
      <c r="A241" t="s">
        <v>820</v>
      </c>
      <c r="B241" t="s">
        <v>30</v>
      </c>
      <c r="C241" t="s">
        <v>7</v>
      </c>
    </row>
    <row r="242" spans="1:3" ht="16.5" thickBot="1">
      <c r="A242" t="s">
        <v>820</v>
      </c>
      <c r="B242" t="s">
        <v>30</v>
      </c>
      <c r="C242" t="s">
        <v>175</v>
      </c>
    </row>
    <row r="243" spans="1:3" ht="16.5" thickBot="1">
      <c r="A243" t="s">
        <v>820</v>
      </c>
      <c r="B243" t="s">
        <v>30</v>
      </c>
      <c r="C243" t="s">
        <v>11</v>
      </c>
    </row>
    <row r="244" spans="1:3" ht="16.5" thickBot="1">
      <c r="A244" t="s">
        <v>820</v>
      </c>
      <c r="B244" t="s">
        <v>30</v>
      </c>
      <c r="C244" t="s">
        <v>10</v>
      </c>
    </row>
    <row r="245" spans="1:3" ht="16.5" thickBot="1">
      <c r="A245" t="s">
        <v>820</v>
      </c>
      <c r="B245" t="s">
        <v>30</v>
      </c>
      <c r="C245" t="s">
        <v>202</v>
      </c>
    </row>
    <row r="246" spans="1:3" ht="16.5" thickBot="1">
      <c r="A246" t="s">
        <v>820</v>
      </c>
      <c r="B246" t="s">
        <v>30</v>
      </c>
      <c r="C246" t="s">
        <v>9</v>
      </c>
    </row>
    <row r="247" spans="1:3" ht="16.5" thickBot="1">
      <c r="A247" t="s">
        <v>820</v>
      </c>
      <c r="B247" t="s">
        <v>30</v>
      </c>
      <c r="C247" t="s">
        <v>169</v>
      </c>
    </row>
    <row r="248" spans="1:3" ht="16.5" thickBot="1">
      <c r="A248" t="s">
        <v>820</v>
      </c>
      <c r="B248" t="s">
        <v>34</v>
      </c>
      <c r="C248" t="s">
        <v>7</v>
      </c>
    </row>
    <row r="249" spans="1:3" ht="16.5" thickBot="1">
      <c r="A249" t="s">
        <v>820</v>
      </c>
      <c r="B249" t="s">
        <v>34</v>
      </c>
      <c r="C249" t="s">
        <v>175</v>
      </c>
    </row>
    <row r="250" spans="1:3" ht="16.5" thickBot="1">
      <c r="A250" t="s">
        <v>820</v>
      </c>
      <c r="B250" t="s">
        <v>34</v>
      </c>
      <c r="C250" t="s">
        <v>832</v>
      </c>
    </row>
    <row r="251" spans="1:3" ht="16.5" thickBot="1">
      <c r="A251" t="s">
        <v>820</v>
      </c>
      <c r="B251" t="s">
        <v>34</v>
      </c>
      <c r="C251" t="s">
        <v>202</v>
      </c>
    </row>
    <row r="252" spans="1:3" ht="16.5" thickBot="1">
      <c r="A252" t="s">
        <v>820</v>
      </c>
      <c r="B252" t="s">
        <v>34</v>
      </c>
      <c r="C252" t="s">
        <v>8</v>
      </c>
    </row>
    <row r="253" spans="1:3" ht="16.5" thickBot="1">
      <c r="A253" t="s">
        <v>820</v>
      </c>
      <c r="B253" t="s">
        <v>34</v>
      </c>
      <c r="C253" t="s">
        <v>11</v>
      </c>
    </row>
    <row r="254" spans="1:3" ht="16.5" thickBot="1">
      <c r="A254" t="s">
        <v>820</v>
      </c>
      <c r="B254" t="s">
        <v>34</v>
      </c>
      <c r="C254" t="s">
        <v>10</v>
      </c>
    </row>
    <row r="255" spans="1:3" ht="16.5" thickBot="1">
      <c r="A255" t="s">
        <v>820</v>
      </c>
      <c r="B255" t="s">
        <v>34</v>
      </c>
      <c r="C255" t="s">
        <v>169</v>
      </c>
    </row>
    <row r="256" spans="1:3" ht="16.5" thickBot="1">
      <c r="A256" t="s">
        <v>820</v>
      </c>
      <c r="B256" t="s">
        <v>46</v>
      </c>
      <c r="C256" t="s">
        <v>11</v>
      </c>
    </row>
    <row r="257" spans="1:3" ht="16.5" thickBot="1">
      <c r="A257" t="s">
        <v>820</v>
      </c>
      <c r="B257" t="s">
        <v>74</v>
      </c>
      <c r="C257" t="s">
        <v>10</v>
      </c>
    </row>
    <row r="258" spans="1:3" ht="16.5" thickBot="1">
      <c r="A258" t="s">
        <v>820</v>
      </c>
      <c r="B258" t="s">
        <v>74</v>
      </c>
      <c r="C258" t="s">
        <v>11</v>
      </c>
    </row>
    <row r="259" spans="1:3" ht="16.5" thickBot="1">
      <c r="A259" t="s">
        <v>820</v>
      </c>
      <c r="B259" t="s">
        <v>74</v>
      </c>
      <c r="C259" t="s">
        <v>169</v>
      </c>
    </row>
    <row r="260" spans="1:3" ht="16.5" thickBot="1">
      <c r="A260" t="s">
        <v>820</v>
      </c>
      <c r="B260" t="s">
        <v>74</v>
      </c>
      <c r="C260" t="s">
        <v>7</v>
      </c>
    </row>
    <row r="261" spans="1:3" ht="16.5" thickBot="1">
      <c r="A261" t="s">
        <v>820</v>
      </c>
      <c r="B261" t="s">
        <v>74</v>
      </c>
      <c r="C261" t="s">
        <v>8</v>
      </c>
    </row>
    <row r="262" spans="1:3" ht="16.5" thickBot="1">
      <c r="A262" t="s">
        <v>820</v>
      </c>
      <c r="B262" t="s">
        <v>50</v>
      </c>
      <c r="C262" t="s">
        <v>10</v>
      </c>
    </row>
    <row r="263" spans="1:3" ht="16.5" thickBot="1">
      <c r="A263" t="s">
        <v>820</v>
      </c>
      <c r="B263" t="s">
        <v>50</v>
      </c>
      <c r="C263" t="s">
        <v>11</v>
      </c>
    </row>
    <row r="264" spans="1:3" ht="16.5" thickBot="1">
      <c r="A264" t="s">
        <v>820</v>
      </c>
      <c r="B264" t="s">
        <v>50</v>
      </c>
      <c r="C264" t="s">
        <v>7</v>
      </c>
    </row>
    <row r="265" spans="1:3" ht="16.5" thickBot="1">
      <c r="A265" t="s">
        <v>820</v>
      </c>
      <c r="B265" t="s">
        <v>50</v>
      </c>
      <c r="C265" t="s">
        <v>8</v>
      </c>
    </row>
    <row r="266" spans="1:3" ht="16.5" thickBot="1">
      <c r="A266" t="s">
        <v>820</v>
      </c>
      <c r="B266" t="s">
        <v>50</v>
      </c>
      <c r="C266" t="s">
        <v>169</v>
      </c>
    </row>
    <row r="267" spans="1:3" ht="16.5" thickBot="1">
      <c r="A267" t="s">
        <v>820</v>
      </c>
      <c r="B267" t="s">
        <v>52</v>
      </c>
      <c r="C267" t="s">
        <v>10</v>
      </c>
    </row>
    <row r="268" spans="1:3" ht="16.5" thickBot="1">
      <c r="A268" t="s">
        <v>820</v>
      </c>
      <c r="B268" t="s">
        <v>52</v>
      </c>
      <c r="C268" t="s">
        <v>11</v>
      </c>
    </row>
    <row r="269" spans="1:3" ht="16.5" thickBot="1">
      <c r="A269" t="s">
        <v>820</v>
      </c>
      <c r="B269" t="s">
        <v>52</v>
      </c>
      <c r="C269" t="s">
        <v>8</v>
      </c>
    </row>
    <row r="270" spans="1:3" ht="16.5" thickBot="1">
      <c r="A270" t="s">
        <v>820</v>
      </c>
      <c r="B270" t="s">
        <v>52</v>
      </c>
      <c r="C270" t="s">
        <v>7</v>
      </c>
    </row>
    <row r="271" spans="1:3" ht="16.5" thickBot="1">
      <c r="A271" t="s">
        <v>820</v>
      </c>
      <c r="B271" t="s">
        <v>54</v>
      </c>
      <c r="C271" t="s">
        <v>10</v>
      </c>
    </row>
    <row r="272" spans="1:3" ht="16.5" thickBot="1">
      <c r="A272" t="s">
        <v>820</v>
      </c>
      <c r="B272" t="s">
        <v>54</v>
      </c>
      <c r="C272" t="s">
        <v>8</v>
      </c>
    </row>
    <row r="273" spans="1:3" ht="16.5" thickBot="1">
      <c r="A273" t="s">
        <v>820</v>
      </c>
      <c r="B273" t="s">
        <v>54</v>
      </c>
      <c r="C273" t="s">
        <v>11</v>
      </c>
    </row>
    <row r="274" spans="1:3" ht="16.5" thickBot="1">
      <c r="A274" t="s">
        <v>820</v>
      </c>
      <c r="B274" t="s">
        <v>54</v>
      </c>
      <c r="C274" t="s">
        <v>169</v>
      </c>
    </row>
    <row r="275" spans="1:3" ht="16.5" thickBot="1">
      <c r="A275" t="s">
        <v>820</v>
      </c>
      <c r="B275" t="s">
        <v>54</v>
      </c>
      <c r="C275" t="s">
        <v>7</v>
      </c>
    </row>
    <row r="276" spans="1:3" ht="16.5" thickBot="1">
      <c r="A276" t="s">
        <v>820</v>
      </c>
      <c r="B276" t="s">
        <v>70</v>
      </c>
      <c r="C276" t="s">
        <v>10</v>
      </c>
    </row>
    <row r="277" spans="1:3" ht="16.5" thickBot="1">
      <c r="A277" t="s">
        <v>820</v>
      </c>
      <c r="B277" t="s">
        <v>70</v>
      </c>
      <c r="C277" t="s">
        <v>11</v>
      </c>
    </row>
    <row r="278" spans="1:3" ht="16.5" thickBot="1">
      <c r="A278" t="s">
        <v>820</v>
      </c>
      <c r="B278" t="s">
        <v>70</v>
      </c>
      <c r="C278" t="s">
        <v>8</v>
      </c>
    </row>
    <row r="279" spans="1:3" ht="16.5" thickBot="1">
      <c r="A279" t="s">
        <v>820</v>
      </c>
      <c r="B279" t="s">
        <v>70</v>
      </c>
      <c r="C279" t="s">
        <v>7</v>
      </c>
    </row>
    <row r="280" spans="1:3" ht="16.5" thickBot="1">
      <c r="A280" t="s">
        <v>820</v>
      </c>
      <c r="B280" t="s">
        <v>109</v>
      </c>
      <c r="C280" t="s">
        <v>169</v>
      </c>
    </row>
    <row r="281" spans="1:3" ht="16.5" thickBot="1">
      <c r="A281" t="s">
        <v>820</v>
      </c>
      <c r="B281" t="s">
        <v>109</v>
      </c>
      <c r="C281" t="s">
        <v>10</v>
      </c>
    </row>
    <row r="282" spans="1:3" ht="16.5" thickBot="1">
      <c r="A282" t="s">
        <v>820</v>
      </c>
      <c r="B282" t="s">
        <v>109</v>
      </c>
      <c r="C282" t="s">
        <v>11</v>
      </c>
    </row>
    <row r="283" spans="1:3" ht="16.5" thickBot="1">
      <c r="A283" t="s">
        <v>820</v>
      </c>
      <c r="B283" t="s">
        <v>109</v>
      </c>
      <c r="C283" t="s">
        <v>7</v>
      </c>
    </row>
    <row r="284" spans="1:3" ht="16.5" thickBot="1">
      <c r="A284" t="s">
        <v>820</v>
      </c>
      <c r="B284" t="s">
        <v>109</v>
      </c>
      <c r="C284" t="s">
        <v>8</v>
      </c>
    </row>
    <row r="285" spans="1:3" ht="16.5" thickBot="1">
      <c r="A285" t="s">
        <v>820</v>
      </c>
      <c r="B285" t="s">
        <v>74</v>
      </c>
      <c r="C285" t="s">
        <v>175</v>
      </c>
    </row>
  </sheetData>
  <mergeCells count="1">
    <mergeCell ref="E2:E4"/>
  </mergeCells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564e8028-addd-4340-acd4-4a505666a5dd" xsi:nil="true"/>
    <_Flow_SignoffStatus xmlns="0b46f2b2-356a-447b-8f85-4ae9544b99f5" xsi:nil="true"/>
    <_ip_UnifiedCompliancePolicyProperties xmlns="http://schemas.microsoft.com/sharepoint/v3" xsi:nil="true"/>
    <lcf76f155ced4ddcb4097134ff3c332f xmlns="0b46f2b2-356a-447b-8f85-4ae9544b99f5">
      <Terms xmlns="http://schemas.microsoft.com/office/infopath/2007/PartnerControls"/>
    </lcf76f155ced4ddcb4097134ff3c332f>
  </documentManagement>
</p:properties>
</file>

<file path=customXml/item3.xml>��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8983C72E11A5B4F9B0FBB006D7CA0BD" ma:contentTypeVersion="22" ma:contentTypeDescription="Crie um novo documento." ma:contentTypeScope="" ma:versionID="09fd28669111b58f39abe1642d944abf">
  <xsd:schema xmlns:xsd="http://www.w3.org/2001/XMLSchema" xmlns:xs="http://www.w3.org/2001/XMLSchema" xmlns:p="http://schemas.microsoft.com/office/2006/metadata/properties" xmlns:ns1="http://schemas.microsoft.com/sharepoint/v3" xmlns:ns2="564e8028-addd-4340-acd4-4a505666a5dd" xmlns:ns3="0b46f2b2-356a-447b-8f85-4ae9544b99f5" targetNamespace="http://schemas.microsoft.com/office/2006/metadata/properties" ma:root="true" ma:fieldsID="e848dbea7f3285b422fe6f39457a91bb" ns1:_="" ns2:_="" ns3:_="">
    <xsd:import namespace="http://schemas.microsoft.com/sharepoint/v3"/>
    <xsd:import namespace="564e8028-addd-4340-acd4-4a505666a5dd"/>
    <xsd:import namespace="0b46f2b2-356a-447b-8f85-4ae9544b99f5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Location" minOccurs="0"/>
                <xsd:element ref="ns3:MediaServiceAutoKeyPoints" minOccurs="0"/>
                <xsd:element ref="ns3:MediaServiceKeyPoints" minOccurs="0"/>
                <xsd:element ref="ns1:_ip_UnifiedCompliancePolicyProperties" minOccurs="0"/>
                <xsd:element ref="ns1:_ip_UnifiedCompliancePolicyUIAction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_Flow_SignoffStatus" minOccurs="0"/>
                <xsd:element ref="ns3:MediaServiceObjectDetectorVersions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21" nillable="true" ma:displayName="Ação de Interface do Usuário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4e8028-addd-4340-acd4-4a505666a5d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5" nillable="true" ma:displayName="Taxonomy Catch All Column" ma:hidden="true" ma:list="{5e8f44fa-c85c-4ff8-ab23-21ba13c859e9}" ma:internalName="TaxCatchAll" ma:showField="CatchAllData" ma:web="564e8028-addd-4340-acd4-4a505666a5d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46f2b2-356a-447b-8f85-4ae9544b99f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2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4" nillable="true" ma:taxonomy="true" ma:internalName="lcf76f155ced4ddcb4097134ff3c332f" ma:taxonomyFieldName="MediaServiceImageTags" ma:displayName="Marcações de imagem" ma:readOnly="false" ma:fieldId="{5cf76f15-5ced-4ddc-b409-7134ff3c332f}" ma:taxonomyMulti="true" ma:sspId="8c2f6424-e5d4-469e-9cf1-9c20eb918e0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_Flow_SignoffStatus" ma:index="26" nillable="true" ma:displayName="Status de liberação" ma:internalName="Status_x0020_de_x0020_libera_x00e7__x00e3_o">
      <xsd:simpleType>
        <xsd:restriction base="dms:Text"/>
      </xsd:simpleType>
    </xsd:element>
    <xsd:element name="MediaServiceObjectDetectorVersions" ma:index="27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94711CA-C07A-4758-891E-086A6E95113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3BC01F1-73EC-45B2-8658-98307DC06B91}">
  <ds:schemaRefs>
    <ds:schemaRef ds:uri="http://purl.org/dc/dcmitype/"/>
    <ds:schemaRef ds:uri="http://www.w3.org/XML/1998/namespace"/>
    <ds:schemaRef ds:uri="http://purl.org/dc/terms/"/>
    <ds:schemaRef ds:uri="http://schemas.microsoft.com/sharepoint/v3"/>
    <ds:schemaRef ds:uri="http://schemas.microsoft.com/office/2006/documentManagement/types"/>
    <ds:schemaRef ds:uri="564e8028-addd-4340-acd4-4a505666a5dd"/>
    <ds:schemaRef ds:uri="0b46f2b2-356a-447b-8f85-4ae9544b99f5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70ED6D17-F8E2-435B-AF36-DE7E0CAF769E}">
  <ds:schemaRefs>
    <ds:schemaRef ds:uri="http://schemas.microsoft.com/DataMashup"/>
  </ds:schemaRefs>
</ds:datastoreItem>
</file>

<file path=customXml/itemProps4.xml><?xml version="1.0" encoding="utf-8"?>
<ds:datastoreItem xmlns:ds="http://schemas.openxmlformats.org/officeDocument/2006/customXml" ds:itemID="{7460F2B8-F45A-4ABA-AB6C-1BEA340D0C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564e8028-addd-4340-acd4-4a505666a5dd"/>
    <ds:schemaRef ds:uri="0b46f2b2-356a-447b-8f85-4ae9544b99f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20</vt:i4>
      </vt:variant>
    </vt:vector>
  </HeadingPairs>
  <TitlesOfParts>
    <vt:vector size="20" baseType="lpstr">
      <vt:lpstr>Planilha1</vt:lpstr>
      <vt:lpstr>Planilha2</vt:lpstr>
      <vt:lpstr>Planilha4</vt:lpstr>
      <vt:lpstr>Planilha5</vt:lpstr>
      <vt:lpstr>tabShoppingsEmails</vt:lpstr>
      <vt:lpstr>Faturamento SP2</vt:lpstr>
      <vt:lpstr>Reajuste SP2</vt:lpstr>
      <vt:lpstr>Config</vt:lpstr>
      <vt:lpstr>Fornecedor</vt:lpstr>
      <vt:lpstr>Unidade</vt:lpstr>
      <vt:lpstr>HC</vt:lpstr>
      <vt:lpstr>Categoria</vt:lpstr>
      <vt:lpstr>Faltas e atrasos | Cálculos_ant</vt:lpstr>
      <vt:lpstr>Faltas e atrasos | Cálculo</vt:lpstr>
      <vt:lpstr>Desconto equipamento | Cálculos</vt:lpstr>
      <vt:lpstr>Retroativo dissídios | Cálculos</vt:lpstr>
      <vt:lpstr>Rascunho | Cálculos</vt:lpstr>
      <vt:lpstr>Condição de Faturamento</vt:lpstr>
      <vt:lpstr>Infos Relatório</vt:lpstr>
      <vt:lpstr>Planilha3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Manoela Penna da Rocha</dc:creator>
  <cp:keywords/>
  <dc:description/>
  <cp:lastModifiedBy>Luiza Santos</cp:lastModifiedBy>
  <cp:revision/>
  <dcterms:created xsi:type="dcterms:W3CDTF">2023-03-01T18:40:48Z</dcterms:created>
  <dcterms:modified xsi:type="dcterms:W3CDTF">2025-10-24T18:02:31Z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0x01010048983C72E11A5B4F9B0FBB006D7CA0BD</vt:lpwstr>
  </property>
  <property fmtid="{D5CDD505-2E9C-101B-9397-08002B2CF9AE}" pid="3" name="MediaServiceImageTags">
    <vt:lpwstr/>
  </property>
</Properties>
</file>